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cuments\dev\flutter_dashboard\assets\python\first_table\"/>
    </mc:Choice>
  </mc:AlternateContent>
  <xr:revisionPtr revIDLastSave="0" documentId="13_ncr:1_{0EAB7DCD-D37D-4A31-A41A-DAD3953F4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нализ_БК+ББ" sheetId="2" r:id="rId1"/>
    <sheet name="Компания 1_факт_НДПИ (Argus)" sheetId="11" r:id="rId2"/>
    <sheet name="Компания 1_факт_НДПИ (Platts)" sheetId="12" r:id="rId3"/>
    <sheet name="Company ABC_факт_НДПИ (Argus)" sheetId="13" r:id="rId4"/>
    <sheet name="Company ABC_факт_НДПИ (Platts)" sheetId="14" r:id="rId5"/>
    <sheet name="A-Нефтегаз_факт_НДПИ (Argus)" sheetId="16" r:id="rId6"/>
    <sheet name="А-Нефтегаз_факт_НДПИ (Platts)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</externalReferences>
  <definedNames>
    <definedName name="\\" hidden="1">{#N/A,#N/A,FALSE,"ZAP_FEB.XLS "}</definedName>
    <definedName name="\\\" hidden="1">{#N/A,#N/A,FALSE,"ZAP_FEB.XLS "}</definedName>
    <definedName name="\\\\" hidden="1">{#N/A,#N/A,FALSE,"ZAP_FEB.XLS "}</definedName>
    <definedName name="\a">[7]Izvestaj!$D$5041</definedName>
    <definedName name="\b">[7]Izvestaj!$D$5088</definedName>
    <definedName name="\nnnnnn" hidden="1">{#N/A,#N/A,FALSE,"ZAP_FEB.XLS "}</definedName>
    <definedName name="\s">[7]Izvestaj!$D$5098</definedName>
    <definedName name="______MON1">NA()</definedName>
    <definedName name="_____MON1">NA()</definedName>
    <definedName name="_____MON2">DATE(YEAR(_____MON1),MONTH(_____MON1)+1,DAY(_____MON1))</definedName>
    <definedName name="_____MON2_1">DATE(YEAR(_____MON1),MONTH(_____MON1)+1,DAY(_____MON1))</definedName>
    <definedName name="_____MON3">DATE(YEAR(_____MON1),MONTH(_____MON1)+2,DAY(_____MON1))</definedName>
    <definedName name="_____MON3_1">DATE(YEAR(_____MON1),MONTH(_____MON1)+2,DAY(_____MON1))</definedName>
    <definedName name="_____xlfn.BAHTTEXT" hidden="1">#NAME?</definedName>
    <definedName name="____MON1">NA()</definedName>
    <definedName name="____MON2">DATE(YEAR(____MON1),MONTH(____MON1)+1,DAY(____MON1))</definedName>
    <definedName name="____MON2_1">DATE(YEAR(____MON1),MONTH(____MON1)+1,DAY(____MON1))</definedName>
    <definedName name="____MON3">DATE(YEAR(____MON1),MONTH(____MON1)+2,DAY(____MON1))</definedName>
    <definedName name="____MON3_1">DATE(YEAR(____MON1),MONTH(____MON1)+2,DAY(____MON1))</definedName>
    <definedName name="____xlfn.BAHTTEXT" hidden="1">#NAME?</definedName>
    <definedName name="___A100000">[1]История!$A$38:$IV$38</definedName>
    <definedName name="___A66000">[1]История!$A$55001</definedName>
    <definedName name="___A68000">[1]История!$A$65000</definedName>
    <definedName name="___A77000">[1]История!$A$55000</definedName>
    <definedName name="___key2" localSheetId="4" hidden="1">#REF!</definedName>
    <definedName name="___key2" localSheetId="6" hidden="1">#REF!</definedName>
    <definedName name="___key2" hidden="1">#REF!</definedName>
    <definedName name="___MON1">NA()</definedName>
    <definedName name="___MON2">DATE(YEAR(___MON1),MONTH(___MON1)+1,DAY(___MON1))</definedName>
    <definedName name="___MON2_1">DATE(YEAR(___MON1),MONTH(___MON1)+1,DAY(___MON1))</definedName>
    <definedName name="___MON3">DATE(YEAR(___MON1),MONTH(___MON1)+2,DAY(___MON1))</definedName>
    <definedName name="___MON3_1">DATE(YEAR(___MON1),MONTH(___MON1)+2,DAY(___MON1))</definedName>
    <definedName name="___xlfn.BAHTTEXT" hidden="1">#NAME?</definedName>
    <definedName name="__123Graph" localSheetId="4" hidden="1">[2]RSOILBAL!#REF!</definedName>
    <definedName name="__123Graph" localSheetId="6" hidden="1">[2]RSOILBAL!#REF!</definedName>
    <definedName name="__123Graph" hidden="1">[2]RSOILBAL!#REF!</definedName>
    <definedName name="__123Graph_A" localSheetId="4" hidden="1">[3]RSOILBAL!#REF!</definedName>
    <definedName name="__123Graph_A" localSheetId="6" hidden="1">[3]RSOILBAL!#REF!</definedName>
    <definedName name="__123Graph_A" hidden="1">[3]RSOILBAL!#REF!</definedName>
    <definedName name="__123Graph_ACRPIE90" localSheetId="4" hidden="1">[3]RSOILBAL!#REF!</definedName>
    <definedName name="__123Graph_ACRPIE90" localSheetId="6" hidden="1">[3]RSOILBAL!#REF!</definedName>
    <definedName name="__123Graph_ACRPIE90" hidden="1">[3]RSOILBAL!#REF!</definedName>
    <definedName name="__123Graph_ACRPIE91" localSheetId="4" hidden="1">[3]RSOILBAL!#REF!</definedName>
    <definedName name="__123Graph_ACRPIE91" localSheetId="6" hidden="1">[3]RSOILBAL!#REF!</definedName>
    <definedName name="__123Graph_ACRPIE91" hidden="1">[3]RSOILBAL!#REF!</definedName>
    <definedName name="__123Graph_ACRPIE92" localSheetId="4" hidden="1">[3]RSOILBAL!#REF!</definedName>
    <definedName name="__123Graph_ACRPIE92" localSheetId="6" hidden="1">[3]RSOILBAL!#REF!</definedName>
    <definedName name="__123Graph_ACRPIE92" hidden="1">[3]RSOILBAL!#REF!</definedName>
    <definedName name="__123Graph_ACRPIE93" localSheetId="4" hidden="1">[3]RSOILBAL!#REF!</definedName>
    <definedName name="__123Graph_ACRPIE93" localSheetId="6" hidden="1">[3]RSOILBAL!#REF!</definedName>
    <definedName name="__123Graph_ACRPIE93" hidden="1">[3]RSOILBAL!#REF!</definedName>
    <definedName name="__123Graph_AGRAPH1" hidden="1">[4]PYRAMID!$A$184:$A$263</definedName>
    <definedName name="__123Graph_AGRAPH2" hidden="1">[4]PYRAMID!$A$184:$A$263</definedName>
    <definedName name="__123Graph_AGRAPH3" hidden="1">[4]PYRAMID!$A$184:$A$263</definedName>
    <definedName name="__123Graph_LBL_A" localSheetId="4" hidden="1">[3]RSOILBAL!#REF!</definedName>
    <definedName name="__123Graph_LBL_A" localSheetId="6" hidden="1">[3]RSOILBAL!#REF!</definedName>
    <definedName name="__123Graph_LBL_A" hidden="1">[3]RSOILBAL!#REF!</definedName>
    <definedName name="__123Graph_LBL_ACRPIE90" localSheetId="4" hidden="1">[3]RSOILBAL!#REF!</definedName>
    <definedName name="__123Graph_LBL_ACRPIE90" localSheetId="6" hidden="1">[3]RSOILBAL!#REF!</definedName>
    <definedName name="__123Graph_LBL_ACRPIE90" hidden="1">[3]RSOILBAL!#REF!</definedName>
    <definedName name="__123Graph_LBL_ACRPIE91" localSheetId="4" hidden="1">[3]RSOILBAL!#REF!</definedName>
    <definedName name="__123Graph_LBL_ACRPIE91" localSheetId="6" hidden="1">[3]RSOILBAL!#REF!</definedName>
    <definedName name="__123Graph_LBL_ACRPIE91" hidden="1">[3]RSOILBAL!#REF!</definedName>
    <definedName name="__123Graph_LBL_ACRPIE92" localSheetId="4" hidden="1">[3]RSOILBAL!#REF!</definedName>
    <definedName name="__123Graph_LBL_ACRPIE92" localSheetId="6" hidden="1">[3]RSOILBAL!#REF!</definedName>
    <definedName name="__123Graph_LBL_ACRPIE92" hidden="1">[3]RSOILBAL!#REF!</definedName>
    <definedName name="__123Graph_LBL_ACRPIE93" localSheetId="4" hidden="1">[3]RSOILBAL!#REF!</definedName>
    <definedName name="__123Graph_LBL_ACRPIE93" localSheetId="6" hidden="1">[3]RSOILBAL!#REF!</definedName>
    <definedName name="__123Graph_LBL_ACRPIE93" hidden="1">[3]RSOILBAL!#REF!</definedName>
    <definedName name="__123Graph_X" hidden="1">[4]PYRAMID!$D$184:$D$263</definedName>
    <definedName name="__123Graph_XGRAPH1" hidden="1">[4]PYRAMID!$B$184:$B$263</definedName>
    <definedName name="__123Graph_XGRAPH2" hidden="1">[4]PYRAMID!$C$184:$C$263</definedName>
    <definedName name="__123Graph_XGRAPH3" hidden="1">[4]PYRAMID!$D$184:$D$263</definedName>
    <definedName name="__IntlFixup" hidden="1">TRUE</definedName>
    <definedName name="__key2" localSheetId="4" hidden="1">#REF!</definedName>
    <definedName name="__key2" localSheetId="6" hidden="1">#REF!</definedName>
    <definedName name="__key2" hidden="1">#REF!</definedName>
    <definedName name="__MON1" localSheetId="0">VLOOKUP(ReportPeriod,QList,2,FALSE)</definedName>
    <definedName name="__MON1">VLOOKUP(ReportPeriod,QList,2,FALSE)</definedName>
    <definedName name="__MON1_1">NA()</definedName>
    <definedName name="__MON1_1_1">NA()</definedName>
    <definedName name="__MON2_1">DATE(YEAR(__MON1_1),MONTH(__MON1_1)+1,DAY(__MON1_1))</definedName>
    <definedName name="__MON2_1_1">DATE(YEAR(__MON1_1_1),MONTH(__MON1_1_1)+1,DAY(__MON1_1_1))</definedName>
    <definedName name="__MON3_1">DATE(YEAR(__MON1_1),MONTH(__MON1_1)+2,DAY(__MON1_1))</definedName>
    <definedName name="__MON3_1_1">DATE(YEAR(__MON1_1_1),MONTH(__MON1_1_1)+2,DAY(__MON1_1_1))</definedName>
    <definedName name="__xlfn.BAHTTEXT" hidden="1">#NAME?</definedName>
    <definedName name="_2D">CHOOSE(Lang+1,"2D сейсморазведка","2D seismic processed")</definedName>
    <definedName name="_2D_1">NA()</definedName>
    <definedName name="_2D_1_1">NA()</definedName>
    <definedName name="_3D">CHOOSE(Lang+1,"3D сейсморазведка","3D seismic processed")</definedName>
    <definedName name="_3D_1">NA()</definedName>
    <definedName name="_3D_1_1">NA()</definedName>
    <definedName name="_3m">CHOOSE(Lang+1,"в т.ч. просроченная больше 3 месяцев","including 3m overdue")</definedName>
    <definedName name="_3m_1">NA()</definedName>
    <definedName name="_3m_1_1">NA()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1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8192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8192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0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apex_graph" localSheetId="4">OFFSET(_yearcap_graph,1,0)</definedName>
    <definedName name="_capex_graph" localSheetId="6">OFFSET(_yearcap_graph,1,0)</definedName>
    <definedName name="_capex_graph">OFFSET(_yearcap_graph,1,0)</definedName>
    <definedName name="_capexcum_graph" localSheetId="4">OFFSET(_yearcap_graph,6,0)</definedName>
    <definedName name="_capexcum_graph" localSheetId="6">OFFSET(_yearcap_graph,6,0)</definedName>
    <definedName name="_capexcum_graph">OFFSET(_yearcap_graph,6,0)</definedName>
    <definedName name="_Ceh1">'[5]Снижение производительности'!$R$65</definedName>
    <definedName name="_Ceh10">'[5]Снижение производительности'!$R$759</definedName>
    <definedName name="_Ceh2">'[5]Снижение производительности'!$R$146</definedName>
    <definedName name="_Ceh3">'[5]Снижение производительности'!$R$294</definedName>
    <definedName name="_Ceh5">'[5]Снижение производительности'!$R$421</definedName>
    <definedName name="_Ceh7">'[5]Снижение производительности'!$R$493</definedName>
    <definedName name="_Ceh8">'[5]Снижение производительности'!$R$553</definedName>
    <definedName name="_Ceh9">'[5]Снижение производительности'!$R$688</definedName>
    <definedName name="_DCF_graph" localSheetId="4">OFFSET(_year_graph,22,0)</definedName>
    <definedName name="_DCF_graph" localSheetId="6">OFFSET(_year_graph,22,0)</definedName>
    <definedName name="_DCF_graph">OFFSET(_year_graph,22,0)</definedName>
    <definedName name="_dhj10">'[5]Снижение производительности'!$C$759</definedName>
    <definedName name="_dhj2">'[5]Снижение производительности'!$C$146</definedName>
    <definedName name="_dhj3">'[5]Снижение производительности'!$C$294</definedName>
    <definedName name="_dhj4">'[5]Снижение производительности'!$C$372</definedName>
    <definedName name="_dhj5">'[5]Снижение производительности'!$C$421</definedName>
    <definedName name="_dhj7">'[5]Снижение производительности'!$C$493</definedName>
    <definedName name="_dhj8">'[5]Снижение производительности'!$C$553</definedName>
    <definedName name="_dhj9">'[5]Снижение производительности'!$C$688</definedName>
    <definedName name="_drill_graph" localSheetId="4">OFFSET(_yearcap_graph,3,0)</definedName>
    <definedName name="_drill_graph" localSheetId="6">OFFSET(_yearcap_graph,3,0)</definedName>
    <definedName name="_drill_graph">OFFSET(_yearcap_graph,3,0)</definedName>
    <definedName name="_explor_graph" localSheetId="4">OFFSET(_yearcap_graph,2,0)</definedName>
    <definedName name="_explor_graph" localSheetId="6">OFFSET(_yearcap_graph,2,0)</definedName>
    <definedName name="_explor_graph">OFFSET(_yearcap_graph,2,0)</definedName>
    <definedName name="_facil_graph" localSheetId="4">OFFSET(_yearcap_graph,4,0)</definedName>
    <definedName name="_facil_graph" localSheetId="6">OFFSET(_yearcap_graph,4,0)</definedName>
    <definedName name="_facil_graph">OFFSET(_yearcap_graph,4,0)</definedName>
    <definedName name="_Fill" localSheetId="4" hidden="1">#REF!</definedName>
    <definedName name="_Fill" localSheetId="6" hidden="1">#REF!</definedName>
    <definedName name="_Fill" hidden="1">#REF!</definedName>
    <definedName name="_gas_graph" localSheetId="4">OFFSET(_year_graph,4,0)</definedName>
    <definedName name="_gas_graph" localSheetId="6">OFFSET(_year_graph,4,0)</definedName>
    <definedName name="_gas_graph">OFFSET(_year_graph,4,0)</definedName>
    <definedName name="_ghj4">'[5]Снижение производительности'!$C$65</definedName>
    <definedName name="_hhh1">'[5]Снижение производительности'!$L$65</definedName>
    <definedName name="_hhh10">'[5]Снижение производительности'!$L$759</definedName>
    <definedName name="_hhh2">'[5]Снижение производительности'!$L$146</definedName>
    <definedName name="_hhh3">'[5]Снижение производительности'!$L$294</definedName>
    <definedName name="_hhh4">'[5]Снижение производительности'!$L$372</definedName>
    <definedName name="_hhh5">'[5]Снижение производительности'!$L$421</definedName>
    <definedName name="_hhh7">'[5]Снижение производительности'!$L$493</definedName>
    <definedName name="_hhh8">'[5]Снижение производительности'!$L$553</definedName>
    <definedName name="_hhh9">'[5]Снижение производительности'!$L$688</definedName>
    <definedName name="_Key1" localSheetId="4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6" hidden="1">#REF!</definedName>
    <definedName name="_key2" hidden="1">#REF!</definedName>
    <definedName name="_kr1">[6]остановки!$Q$1:$R$2</definedName>
    <definedName name="_mmm10">'[5]Снижение производительности'!$M$759</definedName>
    <definedName name="_mmm8">'[5]Снижение производительности'!$M$553</definedName>
    <definedName name="_mmm9">'[5]Снижение производительности'!$M$688</definedName>
    <definedName name="_MON1" localSheetId="0">VLOOKUP(ReportPeriod,QList,2,FALSE)</definedName>
    <definedName name="_MON1">VLOOKUP(ReportPeriod,QList,2,FALSE)</definedName>
    <definedName name="_MON1_1">NA()</definedName>
    <definedName name="_MON1_1_1">NA()</definedName>
    <definedName name="_MON2_1">DATE(YEAR(_MON1_1),MONTH(_MON1_1)+1,DAY(_MON1_1))</definedName>
    <definedName name="_MON2_1_1">DATE(YEAR(_MON1_1_1),MONTH(_MON1_1_1)+1,DAY(_MON1_1_1))</definedName>
    <definedName name="_MON3_1">DATE(YEAR(_MON1_1),MONTH(_MON1_1)+2,DAY(_MON1_1))</definedName>
    <definedName name="_MON3_1_1">DATE(YEAR(_MON1_1_1),MONTH(_MON1_1_1)+2,DAY(_MON1_1_1))</definedName>
    <definedName name="_NPV_graph" localSheetId="4">OFFSET(_year_graph,23,0)</definedName>
    <definedName name="_NPV_graph" localSheetId="6">OFFSET(_year_graph,23,0)</definedName>
    <definedName name="_NPV_graph">OFFSET(_year_graph,23,0)</definedName>
    <definedName name="_oil_graph" localSheetId="4">OFFSET(_year_graph,1,0)</definedName>
    <definedName name="_oil_graph" localSheetId="6">OFFSET(_year_graph,1,0)</definedName>
    <definedName name="_oil_graph">OFFSET(_year_graph,1,0)</definedName>
    <definedName name="_opex_graph" localSheetId="4">OFFSET(_year_graph,15,0)</definedName>
    <definedName name="_opex_graph" localSheetId="6">OFFSET(_year_graph,15,0)</definedName>
    <definedName name="_opex_graph">OFFSET(_year_graph,15,0)</definedName>
    <definedName name="_opex_grr" localSheetId="4">OFFSET(_year_graph,19,0)</definedName>
    <definedName name="_opex_grr" localSheetId="6">OFFSET(_year_graph,19,0)</definedName>
    <definedName name="_opex_grr">OFFSET(_year_graph,19,0)</definedName>
    <definedName name="_opexfix_graph" localSheetId="4">OFFSET(_year_graph,18,0)</definedName>
    <definedName name="_opexfix_graph" localSheetId="6">OFFSET(_year_graph,18,0)</definedName>
    <definedName name="_opexfix_graph">OFFSET(_year_graph,18,0)</definedName>
    <definedName name="_opexvar_graph" localSheetId="4">OFFSET(_year_graph,17,0)</definedName>
    <definedName name="_opexvar_graph" localSheetId="6">OFFSET(_year_graph,17,0)</definedName>
    <definedName name="_opexvar_graph">OFFSET(_year_graph,17,0)</definedName>
    <definedName name="_Order1" hidden="1">255</definedName>
    <definedName name="_Order2" hidden="1">255</definedName>
    <definedName name="_othercapex_graph" localSheetId="4">OFFSET(_yearcap_graph,5,0)</definedName>
    <definedName name="_othercapex_graph" localSheetId="6">OFFSET(_yearcap_graph,5,0)</definedName>
    <definedName name="_othercapex_graph">OFFSET(_yearcap_graph,5,0)</definedName>
    <definedName name="_Parse_Out" hidden="1">[7]Izvestaj!$BT$7:$BU$1571</definedName>
    <definedName name="_Rf10">[8]потенциал!$B$12</definedName>
    <definedName name="_Rf11">[8]потенциал!$B$13</definedName>
    <definedName name="_Rf12">[8]потенциал!$B$14</definedName>
    <definedName name="_rrr1">'[5]Снижение производительности'!$T$65</definedName>
    <definedName name="_rrr10">'[5]Снижение производительности'!$T$759</definedName>
    <definedName name="_rrr2">'[5]Снижение производительности'!$T$146</definedName>
    <definedName name="_rrr3">'[5]Снижение производительности'!$T$294</definedName>
    <definedName name="_rrr4">'[5]Снижение производительности'!$T$372</definedName>
    <definedName name="_rrr5">'[5]Снижение производительности'!$T$421</definedName>
    <definedName name="_rrr7">'[5]Снижение производительности'!$T$493</definedName>
    <definedName name="_rrr8">'[5]Снижение производительности'!$T$553</definedName>
    <definedName name="_rrr9">'[5]Снижение производительности'!$T$688</definedName>
    <definedName name="_rty66">'[5]Снижение производительности'!$R$372</definedName>
    <definedName name="_Sort" localSheetId="4" hidden="1">#REF!</definedName>
    <definedName name="_Sort" localSheetId="6" hidden="1">#REF!</definedName>
    <definedName name="_Sort" hidden="1">#REF!</definedName>
    <definedName name="_sort1" hidden="1">'[9]#ССЫЛКА'!$A$8:$C$98</definedName>
    <definedName name="_udopex_fix_graph" localSheetId="4">OFFSET(_year_graph,21,0)</definedName>
    <definedName name="_udopex_fix_graph" localSheetId="6">OFFSET(_year_graph,21,0)</definedName>
    <definedName name="_udopex_fix_graph">OFFSET(_year_graph,21,0)</definedName>
    <definedName name="_udopex_graph" localSheetId="4">OFFSET(_year_graph,16,0)</definedName>
    <definedName name="_udopex_graph" localSheetId="6">OFFSET(_year_graph,16,0)</definedName>
    <definedName name="_udopex_graph">OFFSET(_year_graph,16,0)</definedName>
    <definedName name="_udopex_var_graph" localSheetId="4">OFFSET(_year_graph,20,0)</definedName>
    <definedName name="_udopex_var_graph" localSheetId="6">OFFSET(_year_graph,20,0)</definedName>
    <definedName name="_udopex_var_graph">OFFSET(_year_graph,20,0)</definedName>
    <definedName name="_well_graph" localSheetId="4">OFFSET(_year_graph,2,0)</definedName>
    <definedName name="_well_graph" localSheetId="6">OFFSET(_year_graph,2,0)</definedName>
    <definedName name="_well_graph">OFFSET(_year_graph,2,0)</definedName>
    <definedName name="_wellaver_graph" localSheetId="4">OFFSET(_year_graph,3,0)</definedName>
    <definedName name="_wellaver_graph" localSheetId="6">OFFSET(_year_graph,3,0)</definedName>
    <definedName name="_wellaver_graph">OFFSET(_year_graph,3,0)</definedName>
    <definedName name="_xlnm._FilterDatabase" localSheetId="5" hidden="1">'A-Нефтегаз_факт_НДПИ (Argus)'!$A$5:$P$75</definedName>
    <definedName name="_xlnm._FilterDatabase" localSheetId="4" hidden="1">#REF!</definedName>
    <definedName name="_xlnm._FilterDatabase" localSheetId="0" hidden="1">'Анализ_БК+ББ'!$J$1:$CY$98</definedName>
    <definedName name="_xlnm._FilterDatabase" localSheetId="6" hidden="1">'А-Нефтегаз_факт_НДПИ (Platts)'!$A$5:$P$75</definedName>
    <definedName name="_xlnm._FilterDatabase" hidden="1">#REF!</definedName>
    <definedName name="a" hidden="1">{"IASTrail",#N/A,FALSE,"IAS"}</definedName>
    <definedName name="A_CPF">'[10]B+A'!$C$6:$AB$78</definedName>
    <definedName name="A1name">CHOOSE(Lang+1,"Перечень лицензий","List of licences")</definedName>
    <definedName name="A1name_1">NA()</definedName>
    <definedName name="A1name_1_1">NA()</definedName>
    <definedName name="A2name">CHOOSE(Lang+1,"Фонд скважин","List of wells")</definedName>
    <definedName name="A2name_1">NA()</definedName>
    <definedName name="A2name_1_1">NA()</definedName>
    <definedName name="A3name">CHOOSE(Lang+1,"Простой и ремонт скважин","Idle and wells under repair")</definedName>
    <definedName name="A3name_1">NA()</definedName>
    <definedName name="A3name_1_1">NA()</definedName>
    <definedName name="A4name">CHOOSE(Lang+1,"Геологоразведочные работы (ГРР) и переоценка запасов","Exploration expenses and reserves revaluation")</definedName>
    <definedName name="A4name_1">NA()</definedName>
    <definedName name="A4name_1_1">NA()</definedName>
    <definedName name="A5name">CHOOSE(Lang+1,"ABC классификация запасов","ABC reserves")</definedName>
    <definedName name="A5name_1">NA()</definedName>
    <definedName name="A5name_1_1">NA()</definedName>
    <definedName name="A6name">CHOOSE(Lang+1,"Участие в аукционах на приобретение лицензий","")</definedName>
    <definedName name="A6name_1">NA()</definedName>
    <definedName name="A6name_1_1">NA()</definedName>
    <definedName name="aa" hidden="1">{"NWN_Q1810",#N/A,FALSE,"Q1810_1.V";"NWN_Q1412",#N/A,FALSE,"Q1412_1"}</definedName>
    <definedName name="aaa" hidden="1">{"AnalRSA",#N/A,TRUE,"PL-Anal";"AnalIAS",#N/A,TRUE,"PL-Anal"}</definedName>
    <definedName name="AAA_DOCTOPS" hidden="1">"AAA_SET"</definedName>
    <definedName name="AAA_duser" hidden="1">"OFF"</definedName>
    <definedName name="aaaa" hidden="1">{#N/A,#N/A,FALSE,"Сентябрь";#N/A,#N/A,FALSE,"Пояснительная сентябре 99"}</definedName>
    <definedName name="AAB_Addin5" hidden="1">"AAB_Description for addin 5,Description for addin 5,Description for addin 5,Description for addin 5,Description for addin 5,Description for addin 5"</definedName>
    <definedName name="aasd">'[11]Опт '!$B$15</definedName>
    <definedName name="ab" hidden="1">{"Area1",#N/A,FALSE,"OREWACC";"Area2",#N/A,FALSE,"OREWACC"}</definedName>
    <definedName name="Aban_costs">[12]Денежные_потоки!$I$142:$AV$142</definedName>
    <definedName name="accept">CHOOSE(Lang+1,"Фактически принято работ","Actually accepted")</definedName>
    <definedName name="accept_1">NA()</definedName>
    <definedName name="accept_1_1">NA()</definedName>
    <definedName name="Access_Button" hidden="1">"КРС_98_план_NN_Таблица"</definedName>
    <definedName name="AccessDatabase" hidden="1">"C:\Мои документы\Базовая сводная обязательств1.mdb"</definedName>
    <definedName name="acpay">CHOOSE(Lang+1,"Кредиторская задолженность","Accounts payable")</definedName>
    <definedName name="acpay_1">CHOOSE(Lang+1,"Кредиторская задолженность","Accounts payable")</definedName>
    <definedName name="acpay_1_1">CHOOSE(Lang+1,"Кредиторская задолженность","Accounts payable")</definedName>
    <definedName name="acrec">CHOOSE(Lang+1,"Дебиторская задолженность","Accounts receivable")</definedName>
    <definedName name="acrec_1">CHOOSE(Lang+1,"Дебиторская задолженность","Accounts receivable")</definedName>
    <definedName name="acrec_1_1">CHOOSE(Lang+1,"Дебиторская задолженность","Accounts receivable")</definedName>
    <definedName name="AdditionalExplorationLoansIn">[13]Inputs!$D$352:$O$352</definedName>
    <definedName name="ADMIN">[14]Параметры_i!$G$18</definedName>
    <definedName name="adss">'[11]Опт '!$F$16</definedName>
    <definedName name="Affiliation_Gazprom_flag">[12]Налоги!$I$71:$AV$71</definedName>
    <definedName name="AgentPrimorskIn">[15]Inputs!$D$143:$O$143</definedName>
    <definedName name="AgentTN">[13]Calculations!$D$126:$O$126</definedName>
    <definedName name="AgexRCN">'[16]Valuation sheet'!$CF:$CF</definedName>
    <definedName name="AHPFV">'[17]Выпадающий список'!$B$3:$B$30</definedName>
    <definedName name="Allowance_Oil_volumes">[12]Налоги!$I$59:$AV$59</definedName>
    <definedName name="Alphabet">"ABCDEFGHIJKLMNOPQRSTUVWXYZ"</definedName>
    <definedName name="AMEBG">[18]sys!$D$232:$D$234</definedName>
    <definedName name="anscount" hidden="1">1</definedName>
    <definedName name="APG_MET">[12]Денежные_потоки!$I$90:$AV$90</definedName>
    <definedName name="APG_price_RUR">[12]Цены!$I$48:$AV$48</definedName>
    <definedName name="APG_production_final">[12]Денежные_потоки!$I$22:$AV$22</definedName>
    <definedName name="APG_Reserves_BoP">[12]Ключевые_показатели!$I$30:$AV$30</definedName>
    <definedName name="APG_Reserves_EoP">[12]Ключевые_показатели!$I$32:$AV$32</definedName>
    <definedName name="APG_Revenue">[12]Денежные_потоки!$I$41:$AV$41</definedName>
    <definedName name="APHHS">'[19]вып. список'!$J$3:$J$46</definedName>
    <definedName name="APL" hidden="1">{#N/A,#N/A,FALSE,"Aging Summary";#N/A,#N/A,FALSE,"Ratio Analysis";#N/A,#N/A,FALSE,"Test 120 Day Accts";#N/A,#N/A,FALSE,"Tickmarks"}</definedName>
    <definedName name="arhgas">CHOOSE(Lang+1,"Архновагаз","Arhnovagas")</definedName>
    <definedName name="arhgas_1">NA()</definedName>
    <definedName name="arhgas_1_1">NA()</definedName>
    <definedName name="AS2DocOpenMode" hidden="1">"AS2DocumentEdit"</definedName>
    <definedName name="AS2ReportLS" hidden="1">1</definedName>
    <definedName name="AS2StaticLS" localSheetId="4" hidden="1">#REF!</definedName>
    <definedName name="AS2StaticLS" localSheetId="6" hidden="1">#REF!</definedName>
    <definedName name="AS2StaticLS" hidden="1">#REF!</definedName>
    <definedName name="AS2SyncStepLS" hidden="1">0</definedName>
    <definedName name="AS2TickmarkLS" localSheetId="4" hidden="1">#REF!</definedName>
    <definedName name="AS2TickmarkLS" localSheetId="6" hidden="1">#REF!</definedName>
    <definedName name="AS2TickmarkLS" hidden="1">#REF!</definedName>
    <definedName name="AS2VersionLS" hidden="1">300</definedName>
    <definedName name="asdfas" hidden="1">{"Table A,pg 1",#N/A,FALSE,"Table A-Prov GUR";"Table A,pg 2",#N/A,FALSE,"Table A-Prov GUR"}</definedName>
    <definedName name="asw">[20]Лист1!$AE$1:$AE$70</definedName>
    <definedName name="ATNAME1">"GRB"</definedName>
    <definedName name="ATNAME2">"OT"</definedName>
    <definedName name="ATNAME3">"Wamsutter"</definedName>
    <definedName name="Attention">CHOOSE(Lang+1,"Внимание !","Attention:")</definedName>
    <definedName name="Attention_1">NA()</definedName>
    <definedName name="Attention_1_1">NA()</definedName>
    <definedName name="audit">CHOOSE(Lang+1,"юр., аудит. 
и консульт. 
услуги","leg., audit,
consult. 
services")</definedName>
    <definedName name="audit_1">CHOOSE(Lang+1,"юр., аудит. 
и консульт. 
услуги","leg., audit,
consult. 
services")</definedName>
    <definedName name="audit_1_1">CHOOSE(Lang+1,"юр., аудит. 
и консульт. 
услуги","leg., audit,
consult. 
services")</definedName>
    <definedName name="aug">[21]reallocation!$D$2119</definedName>
    <definedName name="Auto_öppna_xlquery_DClick" localSheetId="0" hidden="1">[22]!Register.DClick</definedName>
    <definedName name="Auto_öppna_xlquery_DClick" hidden="1">[22]!Register.DClick</definedName>
    <definedName name="AutoTypDB">[23]параметры!$D:$D</definedName>
    <definedName name="average">CHOOSE(Lang+1,"Urals (средний)","Urals (average)")</definedName>
    <definedName name="average_1">CHOOSE(Lang+1,"Urals (средний)","Urals (average)")</definedName>
    <definedName name="average_1_1">CHOOSE(Lang+1,"Urals (средний)","Urals (average)")</definedName>
    <definedName name="Average_BV">[12]Денежные_потоки!$I$133:$AV$133</definedName>
    <definedName name="avprice">CHOOSE(Lang+1,"Средняя цена","Average price")</definedName>
    <definedName name="avprice_1">CHOOSE(Lang+1,"Средняя цена","Average price")</definedName>
    <definedName name="avprice_1_1">CHOOSE(Lang+1,"Средняя цена","Average price")</definedName>
    <definedName name="avrate">CHOOSE(Lang+1,"Стоимость заимствований","Average credit rate")</definedName>
    <definedName name="avrate_1">CHOOSE(Lang+1,"Стоимость заимствований","Average credit rate")</definedName>
    <definedName name="avrate_1_1">CHOOSE(Lang+1,"Стоимость заимствований","Average credit rate")</definedName>
    <definedName name="b" hidden="1">{#N/A,#N/A,FALSE,"МТВ"}</definedName>
    <definedName name="B_PDS">'[10]B+A'!$C$79:$AB$92</definedName>
    <definedName name="B1name">CHOOSE(Lang+1,"Добыча углеводородного сырья","Production")</definedName>
    <definedName name="B1name_1">NA()</definedName>
    <definedName name="B1name_1_1">NA()</definedName>
    <definedName name="B2name">CHOOSE(Lang+1,"Расход метанола","Methanol usage")</definedName>
    <definedName name="B2name_1">NA()</definedName>
    <definedName name="B2name_1_1">NA()</definedName>
    <definedName name="B3name">CHOOSE(Lang+1,"Свод движения природного газа по Группе","Group gas flow")</definedName>
    <definedName name="B3name_1">NA()</definedName>
    <definedName name="B3name_1_1">NA()</definedName>
    <definedName name="B4name">CHOOSE(Lang+1,"Свод движения нефти по Группе","Group oil flow")</definedName>
    <definedName name="B4name_1">NA()</definedName>
    <definedName name="B4name_1_1">NA()</definedName>
    <definedName name="B5name">CHOOSE(Lang+1,"Свод движения д/э газового конденсата по Группе","Group gas condensate flow")</definedName>
    <definedName name="B5name_1">NA()</definedName>
    <definedName name="B5name_1_1">NA()</definedName>
    <definedName name="bad">CHOOSE(Lang+1,"в т.ч. нереальная
к взысканию","including
bad debts")</definedName>
    <definedName name="bad_1">NA()</definedName>
    <definedName name="bad_1_1">NA()</definedName>
    <definedName name="bal">CHOOSE(Lang+1,"Задолженность на","Opening balance")</definedName>
    <definedName name="bal_1">NA()</definedName>
    <definedName name="bal_1_1">NA()</definedName>
    <definedName name="balch">CHOOSE(Lang+1,"∆ в ПХГ и 
г/пр.","UGS &amp; 
pipeline ∆")</definedName>
    <definedName name="balch_1">CHOOSE(Lang+1,"∆ в ПХГ и 
г/пр.","UGS &amp; 
pipeline ∆")</definedName>
    <definedName name="balch_1_1">CHOOSE(Lang+1,"∆ в ПХГ и 
г/пр.","UGS &amp; 
pipeline ∆")</definedName>
    <definedName name="BarrelConversionIn">[24]Inputs!$D$37:$O$37</definedName>
    <definedName name="basa">[6]остановки!$A$4:$O$100</definedName>
    <definedName name="Base_Oil_Price">'[25]Чувствительность Цена_Курс'!$F$13</definedName>
    <definedName name="BaseYear">[26]Controls!$C$13</definedName>
    <definedName name="bb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bbbb" hidden="1">{#N/A,#N/A,FALSE,"МТВ"}</definedName>
    <definedName name="bbl">[27]Assumptions!$C$7</definedName>
    <definedName name="BD_ESP">'[28]Справочник ЭЦН'!$A$3:$J$82</definedName>
    <definedName name="BD_MEST">'[28]Справочник по пластам'!$A$3:$I$300</definedName>
    <definedName name="BelarusIn">[13]Inputs!$D$73:$O$73</definedName>
    <definedName name="BelarusRailTrucking">[13]Calculations!$D$131:$O$131</definedName>
    <definedName name="BEx0017DGUEDPCFJUPUZOOLJCS2B" hidden="1">'[29]AP Feb09'!$I$9:$J$9</definedName>
    <definedName name="BEx001CNWHJ5RULCSFM36ZCGJ1UH" hidden="1">'[29]AP Feb09'!$F$11:$G$11</definedName>
    <definedName name="BEx0041RNVGGN8SKGQTWHTVAGKBV" hidden="1">[30]Graph!$I$6:$J$6</definedName>
    <definedName name="BEx004791UAJIJSN57OT7YBLNP82" hidden="1">'[29]AP Feb09'!$H$2:$I$2</definedName>
    <definedName name="BEx008P2NVFDLBHL7IZ5WTMVOQ1F" hidden="1">'[29]AP Feb09'!$E$1</definedName>
    <definedName name="BEx009G00IN0JUIAQ4WE9NHTMQE2" hidden="1">'[29]AP Feb09'!$I$8:$J$8</definedName>
    <definedName name="BEx00DXTY2JDVGWQKV8H7FG4SV30" hidden="1">'[29]AP Feb09'!$F$11:$G$11</definedName>
    <definedName name="BEx00GHLTYRH5N2S6P78YW1CD30N" hidden="1">'[29]AP Feb09'!$F$11:$G$11</definedName>
    <definedName name="BEx00J6L4N3WDFUWI1GNCD89U2A5" hidden="1">[30]Graph!$I$10:$J$10</definedName>
    <definedName name="BEx00JC31DY11L45SEU4B10BIN6W" hidden="1">'[29]AP Feb09'!$K$2</definedName>
    <definedName name="BEx00KZHZBHP3TDV1YMX4B19B95O" hidden="1">'[29]AP Feb09'!$E$1</definedName>
    <definedName name="BEx00MBY8XXUOHIZ4LHXHPD7WYD5" hidden="1">'[31]Exploration Cost centres NGS'!$F$7:$G$7</definedName>
    <definedName name="BEx00U9SHQ0NHO9GPJITAMG5T4E9" hidden="1">[30]Graph!$F$10:$G$10</definedName>
    <definedName name="BEx01HY6E3GJ66ABU5ABN26V6Q13" hidden="1">'[29]AP Feb09'!$G$2</definedName>
    <definedName name="BEx01PW5YQKEGAR8JDDI5OARYXDF" hidden="1">'[29]AP Feb09'!$F$9:$G$9</definedName>
    <definedName name="BEx01T1EVAEW9BLAP4L6II4G6OC4" hidden="1">[30]Graph!$F$9:$G$9</definedName>
    <definedName name="BEx01X35DZBL50I19K4ZSW4F1ESH" hidden="1">[30]Graph!$I$10:$J$10</definedName>
    <definedName name="BEx01XJ94SHJ1YQ7ORPW0RQGKI2H" hidden="1">'[29]AP Feb09'!$F$11:$G$11</definedName>
    <definedName name="BEx02Q08R9G839Q4RFGG9026C7PX" hidden="1">'[29]AP Feb09'!$E$1</definedName>
    <definedName name="BEx02SEL3Z1QWGAHXDPUA9WLTTPS" hidden="1">'[29]AP Feb09'!$F$11:$G$11</definedName>
    <definedName name="BEx02Y3KJZH5BGDM9QEZ1PVVI114" hidden="1">'[29]AP Feb09'!$F$8:$G$8</definedName>
    <definedName name="BEx0313GRLLASDTVPW5DHTXHE74M" hidden="1">'[29]AP Feb09'!$I$6:$J$6</definedName>
    <definedName name="BEx040GNGACOQI5MY5X2NE42ZWDU" hidden="1">[30]Graph!$I$8:$J$8</definedName>
    <definedName name="BEx1F0SOZ3H5XUHXD7O01TCR8T6J" hidden="1">'[29]AP Feb09'!$F$10:$G$10</definedName>
    <definedName name="BEx1F9HL824UCNCVZ2U62J4KZCX8" hidden="1">'[29]AP Feb09'!$F$7:$G$7</definedName>
    <definedName name="BEx1FEVSJKTI1Q1Z874QZVFSJSVA" hidden="1">'[29]AP Feb09'!$I$6:$J$6</definedName>
    <definedName name="BEx1FGDRUHHLI1GBHELT4PK0LY4V" hidden="1">'[29]AP Feb09'!$I$9:$J$9</definedName>
    <definedName name="BEx1FJZ7GKO99IYTP6GGGF7EUL3Z" hidden="1">'[29]AP Feb09'!$I$7:$J$7</definedName>
    <definedName name="BEx1FZ9HR96Z6JIFIHBO3DSCJLNY" hidden="1">'[31]Exploration Cost centres NGS'!$F$9:$G$9</definedName>
    <definedName name="BEx1FZV2CM77TBH1R6YYV9P06KA2" hidden="1">'[29]AP Feb09'!$F$9:$G$9</definedName>
    <definedName name="BEx1G59AY8195JTUM6P18VXUFJ3E" hidden="1">'[29]AP Feb09'!$F$9:$G$9</definedName>
    <definedName name="BEx1GACQL91IG43LSU6M1F2TWPZN" hidden="1">[30]Graph!$I$9:$J$9</definedName>
    <definedName name="BEx1GB92OWY6P3B3Z6EYFUUWMITG" hidden="1">[30]Graph!$I$6:$J$6</definedName>
    <definedName name="BEx1GVMRHFXUP6XYYY9NR12PV5TF" hidden="1">'[29]AP Feb09'!$F$8:$G$8</definedName>
    <definedName name="BEx1H6KIT7BHUH6MDDWC935V9N47" hidden="1">'[29]AP Feb09'!$I$8:$J$8</definedName>
    <definedName name="BEx1HDGOOJ3SKHYMWUZJ1P0RQZ9N" hidden="1">'[29]AP Feb09'!$H$2:$I$2</definedName>
    <definedName name="BEx1HDM5ZXSJG6JQEMSFV52PZ10V" hidden="1">'[29]AP Feb09'!$I$9:$J$9</definedName>
    <definedName name="BEx1HETBBZVN5F43LKOFMC4QB0CR" hidden="1">'[29]AP Feb09'!$F$9:$G$9</definedName>
    <definedName name="BEx1HGM2TBFL6UBVA6E4PKNSPI96" hidden="1">[30]Graph!$F$11:$G$11</definedName>
    <definedName name="BEx1HGWNWPLNXICOTP90TKQVVE4E" hidden="1">'[29]AP Feb09'!$H$2:$I$2</definedName>
    <definedName name="BEx1HIPLJZABY0EMUOTZN0EQMDPU" hidden="1">'[29]AP Feb09'!$F$7:$G$7</definedName>
    <definedName name="BEx1HO94JIRX219MPWMB5E5XZ04X" hidden="1">'[29]AP Feb09'!$F$10:$G$10</definedName>
    <definedName name="BEx1HQNF6KHM21E3XLW0NMSSEI9S" hidden="1">'[29]AP Feb09'!$F$9:$G$9</definedName>
    <definedName name="BEx1HSLNWIW4S97ZBYY7I7M5YVH4" hidden="1">'[29]AP Feb09'!$I$8:$J$8</definedName>
    <definedName name="BEx1I38LBZSH2UZJIZXAE5XOUU55" hidden="1">[30]Graph!$I$9:$J$9</definedName>
    <definedName name="BEx1I4QKTILCKZUSOJCVZN7SNHL5" hidden="1">'[29]AP Feb09'!$F$6:$G$6</definedName>
    <definedName name="BEx1I6U35VT2T7L2ZO0JJEBPAONN" hidden="1">'[29]AR Jan09'!$E$1</definedName>
    <definedName name="BEx1IE0ZP7RIFM9FI24S9I6AAJ14" hidden="1">'[29]AP Feb09'!$F$15</definedName>
    <definedName name="BEx1IGQ5B697MNDOE06MVSR0H58E" hidden="1">'[29]AP Feb09'!$F$11:$G$11</definedName>
    <definedName name="BEx1IKRPW8MLB9Y485M1TL2IT9SH" hidden="1">'[29]AP Feb09'!$F$15</definedName>
    <definedName name="BEx1J0CSSHDJGBJUHVOEMCF2P4DL" hidden="1">'[29]AP Feb09'!$I$9:$J$9</definedName>
    <definedName name="BEx1J61RRF9LJ3V3R5OY3WJ6VBWR" hidden="1">'[31]Exploration Cost centres NGS'!$E$1</definedName>
    <definedName name="BEx1J7E8VCGLPYU82QXVUG5N3ZAI" hidden="1">'[29]AP Feb09'!$C$15:$D$29</definedName>
    <definedName name="BEx1JGE2YQWH8S25USOY08XVGO0D" hidden="1">'[29]AP Feb09'!$I$10:$J$10</definedName>
    <definedName name="BEx1JJJC9T1W7HY4V7HP1S1W4JO1" hidden="1">'[29]AP Feb09'!$F$10:$G$10</definedName>
    <definedName name="BEx1JKKZSJ7DI4PTFVI9VVFMB1X2" hidden="1">'[29]AP Feb09'!$F$6:$G$6</definedName>
    <definedName name="BEx1JUBQFRVMASSFK4B3V0AD7YP9" hidden="1">'[29]AP Feb09'!$I$7:$J$7</definedName>
    <definedName name="BEx1JXBM5W4YRWNQ0P95QQS6JWD6" hidden="1">'[29]AP Feb09'!$I$6:$J$6</definedName>
    <definedName name="BEx1KCWQ445PDI0YUBIXZBK5EWCP" hidden="1">[30]Graph!$I$7:$J$7</definedName>
    <definedName name="BEx1KGY9QEHZ9QSARMQUTQKRK4UX" hidden="1">'[29]AP Feb09'!$I$8:$J$8</definedName>
    <definedName name="BEx1KKP1ELIF2UII2FWVGL7M1X7J" hidden="1">'[29]AP Feb09'!$F$10:$G$10</definedName>
    <definedName name="BEx1KUVWMB0QCWA3RBE4CADFVRIS" hidden="1">'[29]AP Feb09'!$F$15</definedName>
    <definedName name="BEx1L2OG1SDFK2TPXELJ77YP4NI2" hidden="1">'[29]AP Feb09'!$I$7:$J$7</definedName>
    <definedName name="BEx1L6Q60MWRDJB4L20LK0XPA0Z2" hidden="1">'[29]AP Feb09'!$I$9:$J$9</definedName>
    <definedName name="BEx1LD63FP2Z4BR9TKSHOZW9KKZ5" hidden="1">'[29]AP Feb09'!$G$2</definedName>
    <definedName name="BEx1LDMB9RW982DUILM2WPT5VWQ3" hidden="1">'[29]AP Feb09'!$H$2:$I$2</definedName>
    <definedName name="BEx1LRPGDQCOEMW8YT80J1XCDCIV" hidden="1">'[29]AP Feb09'!$F$6:$G$6</definedName>
    <definedName name="BEx1LRUSJW4JG54X07QWD9R27WV9" hidden="1">'[29]AP Feb09'!$E$1</definedName>
    <definedName name="BEx1LZNAW4285399NADEJ48WHWWB" hidden="1">[32]Graph!$F$8:$G$8</definedName>
    <definedName name="BEx1M1WBK5T0LP1AK2JYV6W87ID6" hidden="1">'[29]AP Feb09'!$F$10:$G$10</definedName>
    <definedName name="BEx1M3JJGKF1YALMTNWMK99YH9FT" hidden="1">[30]Graph!$F$8:$G$8</definedName>
    <definedName name="BEx1M51HHDYGIT8PON7U8ICL2S95" hidden="1">'[29]AP Feb09'!$F$10:$G$10</definedName>
    <definedName name="BEx1MEBZTWO6XAWNC9Z6T7VUC26Q" hidden="1">[30]Graph!$I$8:$J$8</definedName>
    <definedName name="BEx1MMQ3H3E9MBH330J6MD3EP8AD" hidden="1">[30]Graph!$F$11:$G$11</definedName>
    <definedName name="BEx1MTRKKVCHOZ0YGID6HZ49LJTO" hidden="1">'[29]AP Feb09'!$C$15:$D$29</definedName>
    <definedName name="BEx1N0IFWPSL686RSLZTZA4KIY2A" hidden="1">[30]Graph!$F$8:$G$8</definedName>
    <definedName name="BEx1N3CUJ3UX61X38ZAJVPEN4KMC" hidden="1">'[29]AP Feb09'!$K$2</definedName>
    <definedName name="BEx1NFCG8AI9NXWO5ROKI6DYZP77" hidden="1">[30]Graph!$I$6:$J$6</definedName>
    <definedName name="BEx1NJE5094P7X8NG3RKCK78ILBX" hidden="1">'[31]Exploration Cost centres NGS'!$F$10:$G$10</definedName>
    <definedName name="BEx1NM34KQTO1LDNSAFD1L82UZFG" hidden="1">'[29]AP Feb09'!$F$15</definedName>
    <definedName name="BEx1NO6TXZVOGCUWCCRTXRXWW0XL" hidden="1">'[29]AP Feb09'!$I$10:$J$10</definedName>
    <definedName name="BEx1NS8EU5P9FQV3S0WRTXI5L361" hidden="1">'[29]AP Feb09'!$F$7:$G$7</definedName>
    <definedName name="BEx1NUBX5VUYZFKQH69FN6BTLWCR" hidden="1">'[29]AP Feb09'!$I$7:$J$7</definedName>
    <definedName name="BEx1NZ4K1L8UON80Y2A4RASKWGNP" hidden="1">'[29]AP Feb09'!$F$15:$G$16</definedName>
    <definedName name="BEx1O0XA02OXBEY6AAS94L6P1KSR" hidden="1">[30]Graph!$I$7:$J$7</definedName>
    <definedName name="BEx1OLAZ915OGYWP0QP1QQWDLCRX" hidden="1">'[29]AP Feb09'!$I$6:$J$6</definedName>
    <definedName name="BEx1OO5ER042IS6IC4TLDI75JNVH" hidden="1">'[29]AP Feb09'!$G$2</definedName>
    <definedName name="BEx1OTE54CBSUT8FWKRALEDCUWN4" hidden="1">'[29]AP Feb09'!$F$11:$G$11</definedName>
    <definedName name="BEx1OVSMPADTX95QUOX34KZQ8EDY" hidden="1">'[29]AP Feb09'!$I$11:$J$11</definedName>
    <definedName name="BEx1OX544IO9FQJI7YYQGZCEHB3O" hidden="1">'[29]AP Feb09'!$I$8:$J$8</definedName>
    <definedName name="BEx1OY6SVEUT2EQ26P7EKEND342G" hidden="1">'[29]AP Feb09'!$I$9:$J$9</definedName>
    <definedName name="BEx1OYN1LPIPI12O9G6F7QAOS9T4" hidden="1">'[29]AP Feb09'!$I$7:$J$7</definedName>
    <definedName name="BEx1P1HHKJA799O3YZXQAX6KFH58" hidden="1">'[29]AP Feb09'!$F$6:$G$6</definedName>
    <definedName name="BEx1P1SF2DUXDO82F815ZTW9WP3L" hidden="1">[32]Graph!$I$9:$J$9</definedName>
    <definedName name="BEx1P34W467WGPOXPK292QFJIPHJ" hidden="1">'[29]AP Feb09'!$H$2:$I$2</definedName>
    <definedName name="BEx1P7S1J4TKGVJ43C2Q2R3M9WRB" hidden="1">'[29]AP Feb09'!$I$6:$J$6</definedName>
    <definedName name="BEx1PA11BLPVZM8RC5BL46WX8YB5" hidden="1">'[29]AP Feb09'!$F$8:$G$8</definedName>
    <definedName name="BEx1PBZ4BEFIPGMQXT9T8S4PZ2IM" hidden="1">'[29]AP Feb09'!$F$10:$G$10</definedName>
    <definedName name="BEx1PLF2CFSXBZPVI6CJ534EIJDN" hidden="1">'[29]AP Feb09'!$I$8:$J$8</definedName>
    <definedName name="BEx1PMWZB2DO6EM9BKLUICZJ65HD" hidden="1">'[29]AP Feb09'!$I$10:$J$10</definedName>
    <definedName name="BEx1PR415U01RF514LC24LSXZ46E" hidden="1">[30]Graph!$I$11:$J$11</definedName>
    <definedName name="BEx1PXUPD5XRUU2SPVGZCRNTWS98" hidden="1">[30]Graph!$F$8:$G$8</definedName>
    <definedName name="BEx1Q6JNHRKVZ98CR02FF8XF79UQ" hidden="1">[32]Graph!$F$10:$G$10</definedName>
    <definedName name="BEx1QA54J2A4I7IBQR19BTY28ZMR" hidden="1">'[29]AP Feb09'!$I$10:$J$10</definedName>
    <definedName name="BEx1QBHLJ57GV2FNW89U9XALZ7ZZ" hidden="1">'[29]AP Feb09'!$I$10:$J$10</definedName>
    <definedName name="BEx1QIU02UKQDRQO4JFJQTQPA9M2" hidden="1">[30]Graph!$I$7:$J$7</definedName>
    <definedName name="BEx1QMQAHG3KQUK59DVM68SWKZIZ" hidden="1">'[29]AP Feb09'!$I$10:$J$10</definedName>
    <definedName name="BEx1QOTTD8A7ZISZKTC3BOOVKWEN" hidden="1">[30]Graph!$C$15:$D$29</definedName>
    <definedName name="BEx1R02C8KNH9YXA8P430NC2J4P0" hidden="1">[30]Graph!$F$11:$G$11</definedName>
    <definedName name="BEx1R9YFKJCMSEST8OVCAO5E47FO" hidden="1">'[29]AP Feb09'!$F$9:$G$9</definedName>
    <definedName name="BEx1RBGC06B3T52OIC0EQ1KGVP1I" hidden="1">'[29]AP Feb09'!$F$10:$G$10</definedName>
    <definedName name="BEx1RRC7X4NI1CU4EO5XYE2GVARJ" hidden="1">'[29]AP Feb09'!$I$11:$J$11</definedName>
    <definedName name="BEx1RZA1NCGT832L7EMR7GMF588W" hidden="1">'[29]AP Feb09'!$I$10:$J$10</definedName>
    <definedName name="BEx1S0MOOGSSYT24R5GZFG5GMGFR" hidden="1">[30]Graph!$I$10:$J$10</definedName>
    <definedName name="BEx1S0XGIPUSZQUCSGWSK10GKW7Y" hidden="1">'[29]AP Feb09'!$F$8:$G$8</definedName>
    <definedName name="BEx1S5VFNKIXHTTCWSV60UC50EZ8" hidden="1">'[29]AP Feb09'!$I$7:$J$7</definedName>
    <definedName name="BEx1SK3U02H0RGKEYXW7ZMCEOF3V" hidden="1">'[29]AP Feb09'!$E$2:$F$2</definedName>
    <definedName name="BEx1SSNEZINBJT29QVS62VS1THT4" hidden="1">'[29]AP Feb09'!$F$9:$G$9</definedName>
    <definedName name="BEx1SVNCHNANBJIDIQVB8AFK4HAN" hidden="1">'[29]AP Feb09'!$E$1</definedName>
    <definedName name="BEx1T7SCX7KK0ROG334AKM67Y8WU" hidden="1">[30]Graph!$F$10:$G$10</definedName>
    <definedName name="BEx1TJ0WLS9O7KNSGIPWTYHDYI1D" hidden="1">'[29]AP Feb09'!$C$15:$D$29</definedName>
    <definedName name="BEx1TNTKITTEKOJ5Q0RUF0799ZGD" hidden="1">[30]Graph!$F$10:$G$10</definedName>
    <definedName name="BEx1U15M7LVVFZENH830B2BGWC04" hidden="1">'[31]Exploration Cost centres NGS'!$F$6:$G$6</definedName>
    <definedName name="BEx1U7WFO8OZKB1EBF4H386JW91L" hidden="1">'[29]AP Feb09'!$I$9:$J$9</definedName>
    <definedName name="BEx1U87938YR9N6HYI24KVBKLOS3" hidden="1">'[29]AP Feb09'!$G$2</definedName>
    <definedName name="BEx1UESH4KDWHYESQU2IE55RS3LI" hidden="1">'[29]AP Feb09'!$F$11:$G$11</definedName>
    <definedName name="BEx1UI8N9KTCPSOJ7RDW0T8UEBNP" hidden="1">'[29]AP Feb09'!$F$10:$G$10</definedName>
    <definedName name="BEx1UML0HHJFHA5TBOYQ24I3RV1W" hidden="1">'[29]AP Feb09'!$F$6:$G$6</definedName>
    <definedName name="BEx1UUDIQPZ23XQ79GUL0RAWRSCK" hidden="1">'[29]AP Feb09'!$I$7:$J$7</definedName>
    <definedName name="BEx1V67SEV778NVW68J8W5SND1J7" hidden="1">'[29]AP Feb09'!$I$9:$J$9</definedName>
    <definedName name="BEx1VIY9SQLRESD11CC4PHYT0XSG" hidden="1">'[29]AP Feb09'!$H$2:$I$2</definedName>
    <definedName name="BEx1VQQSB5BKTBE7EAFXSN31CNVX" hidden="1">[30]Graph!$F$9:$G$9</definedName>
    <definedName name="BEx1W8FDLOFGE28JXY6J54MICRMP" hidden="1">[30]Graph!$I$11:$J$11</definedName>
    <definedName name="BEx1WC67EH10SC38QWX3WEA5KH3A" hidden="1">'[29]AP Feb09'!$F$10:$G$10</definedName>
    <definedName name="BEx1WDO53ZG95BCDDJH20QVTZIEM" hidden="1">[30]Graph!$I$7:$J$7</definedName>
    <definedName name="BEx1WGYTKZZIPM1577W5FEYKFH3V" hidden="1">'[29]AP Feb09'!$F$15:$J$123</definedName>
    <definedName name="BEx1WHPURIV3D3PTJJ359H1OP7ZV" hidden="1">'[29]AP Feb09'!$E$1</definedName>
    <definedName name="BEx1WLWY2CR1WRD694JJSWSDFAIR" hidden="1">'[29]AP Feb09'!$I$7:$J$7</definedName>
    <definedName name="BEx1WMD1LWPWRIK6GGAJRJAHJM8I" hidden="1">'[29]AP Feb09'!$I$10:$J$10</definedName>
    <definedName name="BEx1WR0D41MR174LBF3P9E3K0J51" hidden="1">'[29]AP Feb09'!$F$7:$G$7</definedName>
    <definedName name="BEx1WU09CIHOI0L84XXCKC501H1F" hidden="1">[30]Graph!$F$9:$G$9</definedName>
    <definedName name="BEx1WUB1FAS5PHU33TJ60SUHR618" hidden="1">'[29]AP Feb09'!$I$8:$J$8</definedName>
    <definedName name="BEx1WX04G0INSPPG9NTNR3DYR6PZ" hidden="1">'[29]AP Feb09'!$I$11:$J$11</definedName>
    <definedName name="BEx1X3LHU9DPG01VWX2IF65TRATF" hidden="1">'[29]AP Feb09'!$F$8:$G$8</definedName>
    <definedName name="BEx1X3QU07GK7I7KLROCFBELK7NH" hidden="1">[30]Graph!$F$11:$G$11</definedName>
    <definedName name="BEx1XK8AAMO0AH0Z1OUKW30CA7EQ" hidden="1">'[29]AP Feb09'!$H$2:$I$2</definedName>
    <definedName name="BEx1XL4MZ7C80495GHQRWOBS16PQ" hidden="1">'[29]AP Feb09'!$F$6:$G$6</definedName>
    <definedName name="BEx1XN86QZPXEC2550TP8XT6SWZX" hidden="1">[30]Graph!$F$9:$G$9</definedName>
    <definedName name="BEx1Y2IGS2K95E1M51PEF9KJZ0KB" hidden="1">'[29]AP Feb09'!$F$15</definedName>
    <definedName name="BEx1Y3PKK83X2FN9SAALFHOWKMRQ" hidden="1">'[29]AP Feb09'!$F$9:$G$9</definedName>
    <definedName name="BEx1YKHSW5HDSZLEI6ETN0XC509V" hidden="1">[30]Graph!$I$8:$J$8</definedName>
    <definedName name="BEx1YL3DJ7Y4AZ01ERCOGW0FJ26T" hidden="1">'[29]AP Feb09'!$C$15:$D$29</definedName>
    <definedName name="BEx1Z2RYHSVD1H37817SN93VMURZ" hidden="1">'[29]AP Feb09'!$F$7:$G$7</definedName>
    <definedName name="BEx3AMAKWI6458B67VKZO56MCNJW" hidden="1">'[29]AP Feb09'!$H$2:$I$2</definedName>
    <definedName name="BEx3AOOVM42G82TNF53W0EKXLUSI" hidden="1">'[29]AP Feb09'!$E$1</definedName>
    <definedName name="BEx3AZH9W4SUFCAHNDOQ728R9V4L" hidden="1">'[29]AP Feb09'!$F$6:$G$6</definedName>
    <definedName name="BEx3BNR9ES4KY7Q1DK83KC5NDGL8" hidden="1">'[29]AP Feb09'!$E$2:$F$2</definedName>
    <definedName name="BEx3BQR5VZXNQ4H949ORM8ESU3B3" hidden="1">'[29]AP Feb09'!$C$15:$D$19</definedName>
    <definedName name="BEx3BTLL3ASJN134DLEQTQM70VZM" hidden="1">'[29]AP Feb09'!$F$6:$G$6</definedName>
    <definedName name="BEx3BW5CTV0DJU5AQS3ZQFK2VLF3" hidden="1">'[29]AP Feb09'!$I$8:$J$8</definedName>
    <definedName name="BEx3BYP0FG369M7G3JEFLMMXAKTS" hidden="1">'[29]AP Feb09'!$F$9:$G$9</definedName>
    <definedName name="BEx3C2QR0WUD19QSVO8EMIPNQJKH" hidden="1">'[29]AP Feb09'!$F$7:$G$7</definedName>
    <definedName name="BEx3C5ACPKV4XIAY0LO077TCRNLJ" hidden="1">[30]Graph!$F$6:$G$6</definedName>
    <definedName name="BEx3CBKXPIN2XM7QJNI7O0MB70AR" hidden="1">[30]Graph!$F$8:$G$8</definedName>
    <definedName name="BEx3CCS3VNR1KW2R7DKSQFZ17QW0" hidden="1">'[31]Exploration Cost centres NGS'!$I$10:$J$10</definedName>
    <definedName name="BEx3CKFCCPZZ6ROLAT5C1DZNIC1U" hidden="1">'[29]AP Feb09'!$H$2:$I$2</definedName>
    <definedName name="BEx3CO0SVO4WLH0DO43DCHYDTH1P" hidden="1">'[29]AP Feb09'!$F$15</definedName>
    <definedName name="BEx3D35KVB55GTY44YX4O9YGEVQI" hidden="1">[30]Graph!$I$10:$J$10</definedName>
    <definedName name="BEx3D9G6QTSPF9UYI4X0XY0VE896" hidden="1">'[29]AP Feb09'!$F$6:$G$6</definedName>
    <definedName name="BEx3DCQU9PBRXIMLO62KS5RLH447" hidden="1">'[29]AP Feb09'!$I$11:$J$11</definedName>
    <definedName name="BEx3E22INXU2VKWET4AVSBR8WAD6" hidden="1">[30]Graph!$F$7:$G$7</definedName>
    <definedName name="BEx3EF99FD6QNNCNOKDEE67JHTUJ" hidden="1">'[29]AP Feb09'!$I$9:$J$9</definedName>
    <definedName name="BEx3EHCSERZ2O2OAG8Y95UPG2IY9" hidden="1">'[29]AP Feb09'!$E$1</definedName>
    <definedName name="BEx3EJR3TCJDYS7ZXNDS5N9KTGIK" hidden="1">'[29]AP Feb09'!$F$8:$G$8</definedName>
    <definedName name="BEx3ELJTTBS6P05CNISMGOJOA60V" hidden="1">'[29]AP Feb09'!$I$9:$J$9</definedName>
    <definedName name="BEx3EQSLJBDDJRHNX19PBFCKNY2I" hidden="1">'[29]AP Feb09'!$F$11:$G$11</definedName>
    <definedName name="BEx3EUUAX947Q5N6MY6W0KSNY78Y" hidden="1">'[29]AP Feb09'!$I$7:$J$7</definedName>
    <definedName name="BEx3FG4DPAPTA9PM2Q6BMWI6BIHV" hidden="1">[30]Graph!$F$10:$G$10</definedName>
    <definedName name="BEx3FHMD1P5XBCH23ZKIFO6ZTCNB" hidden="1">'[29]AP Feb09'!$I$6:$J$6</definedName>
    <definedName name="BEx3FI2G3YYIACQHXNXEA15M8ZK5" hidden="1">'[29]AP Feb09'!$F$11:$G$11</definedName>
    <definedName name="BEx3FJ9MHSLDK8W91GO85FX1GX57" hidden="1">'[29]AP Feb09'!$F$8:$G$8</definedName>
    <definedName name="BEx3FR251HFU7A33PU01SJUENL2B" hidden="1">'[29]AP Feb09'!$K$2</definedName>
    <definedName name="BEx3FX7EJL47JSLSWP3EOC265WAE" hidden="1">'[29]AP Feb09'!$C$15:$D$29</definedName>
    <definedName name="BEx3G201R8NLJ6FIHO2QS0SW9QVV" hidden="1">'[29]AP Feb09'!$H$2:$I$2</definedName>
    <definedName name="BEx3G2LL2II66XY5YCDPG4JE13A3" hidden="1">'[29]AP Feb09'!$F$9:$G$9</definedName>
    <definedName name="BEx3G2WA0DTYY9D8AGHHOBTPE2B2" hidden="1">'[29]AP Feb09'!$F$7:$G$7</definedName>
    <definedName name="BEx3G8FY85SUKO01ZJQZYO51EA75" hidden="1">[30]Graph!$I$9:$J$9</definedName>
    <definedName name="BEx3GCXR6IAS0B6WJ03GJVH7CO52" hidden="1">'[29]AP Feb09'!$F$15</definedName>
    <definedName name="BEx3GDZH5KHUU0C7RY1PDVGKTH8E" hidden="1">[30]Graph!$C$15:$D$29</definedName>
    <definedName name="BEx3GEVV18SEQDI1JGY7EN6D1GT1" hidden="1">'[29]AP Feb09'!$E$1</definedName>
    <definedName name="BEx3GKFH64MKQX61S7DYTZ15JCPY" hidden="1">'[29]AP Feb09'!$G$2</definedName>
    <definedName name="BEx3GMJ1Y6UU02DLRL0QXCEKDA6C" hidden="1">'[29]AP Feb09'!$C$15:$D$29</definedName>
    <definedName name="BEx3GN4LY0135CBDIN1TU2UEODGF" hidden="1">'[29]AP Feb09'!$I$10:$J$10</definedName>
    <definedName name="BEx3GPDH2AH4QKT4OOSN563XUHBD" hidden="1">'[29]AP Feb09'!$I$9:$J$9</definedName>
    <definedName name="BEx3GQ9V1DONRHIKU8HGIPUP1EGT" hidden="1">[30]Graph!$I$7:$J$7</definedName>
    <definedName name="BEx3H59AOGJ734RORXVD7TQZNK5B" hidden="1">[32]Graph!$I$7:$J$7</definedName>
    <definedName name="BEx3H5UX2GZFZZT657YR76RHW5I6" hidden="1">'[29]AP Feb09'!$C$15:$D$29</definedName>
    <definedName name="BEx3HMSEFOP6DBM4R97XA6B7NFG6" hidden="1">'[29]AP Feb09'!$F$8:$G$8</definedName>
    <definedName name="BEx3HWJ5SQSD2CVCQNR183X44FR8" hidden="1">'[29]AP Feb09'!$H$2:$I$2</definedName>
    <definedName name="BEx3I09YVXO0G4X7KGSA4WGORM35" hidden="1">'[29]AP Feb09'!$F$6:$G$6</definedName>
    <definedName name="BEx3ICF1GY8HQEBIU9S43PDJ90BX" hidden="1">'[29]AP Feb09'!$F$6:$G$6</definedName>
    <definedName name="BEx3IMLPLFDY04Z6ON69TCWA33TL" hidden="1">[30]Graph!$F$8:$G$8</definedName>
    <definedName name="BEx3IMWO63XULVC1DGJ3VLW8G0XB" hidden="1">'[33]01.01.-31.01'!$J$2:$K$2</definedName>
    <definedName name="BEx3IQ76XLUBQ85RX2YCXQIVBDIG" hidden="1">[30]Graph!$I$11:$J$11</definedName>
    <definedName name="BEx3IWN8YPN2XHSCISQB9608ZLOD" hidden="1">[30]Graph!$F$6:$G$6</definedName>
    <definedName name="BEx3IYAH2DEBFWO8F94H4MXE3RLY" hidden="1">'[29]AP Feb09'!$C$15:$D$29</definedName>
    <definedName name="BEx3IZXXSYEW50379N2EAFWO8DZV" hidden="1">'[29]AP Feb09'!$E$1</definedName>
    <definedName name="BEx3J1VZVGTKT4ATPO9O5JCSFTTR" hidden="1">'[29]AP Feb09'!$I$9:$J$9</definedName>
    <definedName name="BEx3J2XUDDF0SSPYVBJC3N2BVRNR" hidden="1">[30]Graph!$F$6:$G$6</definedName>
    <definedName name="BEx3JC2TY7JNAAC3L7QHVPQXLGQ8" hidden="1">'[29]AP Feb09'!$I$11:$J$11</definedName>
    <definedName name="BEx3JWB8EIB42E4QPNP0F6ZKJHSM" hidden="1">[30]Graph!$F$11:$G$11</definedName>
    <definedName name="BEx3JX23SYDIGOGM4Y0CQFBW8ZBV" hidden="1">'[29]AP Feb09'!$F$8:$G$8</definedName>
    <definedName name="BEx3JXCXCVBZJGV5VEG9MJEI01AL" hidden="1">'[29]AP Feb09'!$I$7:$J$7</definedName>
    <definedName name="BEx3JYK2N7X59TPJSKYZ77ENY8SS" hidden="1">'[29]AP Feb09'!$I$6:$J$6</definedName>
    <definedName name="BEx3JZAXL8KNT6BS2DKSBQW8WFTT" hidden="1">[30]Graph!$I$10:$J$10</definedName>
    <definedName name="BEx3K4EII7GU1CG0BN7UL15M6J8Z" hidden="1">'[29]AP Feb09'!$E$1</definedName>
    <definedName name="BEx3K4ZXQUQ2KYZF74B84SO48XMW" hidden="1">'[29]AP Feb09'!$I$9:$J$9</definedName>
    <definedName name="BEx3KEFXUCVNVPH7KSEGAZYX13B5" hidden="1">'[29]AP Feb09'!$F$6:$G$6</definedName>
    <definedName name="BEx3KFXUAF6YXAA47B7Q6X9B3VGB" hidden="1">'[29]AP Feb09'!$I$10:$J$10</definedName>
    <definedName name="BEx3KIXQYOGMPK4WJJAVBRX4NR28" hidden="1">'[29]AP Feb09'!$E$1</definedName>
    <definedName name="BEx3KJOMVOSFZVJUL3GKCNP6DQDS" hidden="1">'[29]AP Feb09'!$F$6:$G$6</definedName>
    <definedName name="BEx3KP2VRBMORK0QEAZUYCXL3DHJ" hidden="1">'[29]AP Feb09'!$I$6:$J$6</definedName>
    <definedName name="BEx3L4IN3LI4C26SITKTGAH27CDU" hidden="1">'[29]AP Feb09'!$F$15</definedName>
    <definedName name="BEx3L4YQ0J7ZU0M5QM6YIPCEYC9K" hidden="1">'[29]AP Feb09'!$E$1</definedName>
    <definedName name="BEx3L60DJOR7NQN42G7YSAODP1EX" hidden="1">'[29]AP Feb09'!$I$7:$J$7</definedName>
    <definedName name="BEx3L7D0PI38HWZ7VADU16C9E33D" hidden="1">'[29]AP Feb09'!$I$7:$J$7</definedName>
    <definedName name="BEx3L9WT886UPC0M8AH5Y82YAB1H" hidden="1">[30]Graph!$I$6:$J$6</definedName>
    <definedName name="BEx3LM1PR4Y7KINKMTMKR984GX8Q" hidden="1">'[29]AP Feb09'!$I$8:$J$8</definedName>
    <definedName name="BEx3LPCEZ1C0XEKNCM3YT09JWCUO" hidden="1">'[29]AP Feb09'!$I$10:$J$10</definedName>
    <definedName name="BEx3LRQPBEYUQ8NMLL8AOZ2SXLOI" hidden="1">[30]Graph!$F$9:$G$9</definedName>
    <definedName name="BEx3M1MR1K1NQD03H74BFWOK4MWQ" hidden="1">'[29]AP Feb09'!$F$15</definedName>
    <definedName name="BEx3M4H77MYUKOOD31H9F80NMVK8" hidden="1">'[29]AP Feb09'!$H$2:$I$2</definedName>
    <definedName name="BEx3M9VFX329PZWYC4DMZ6P3W9R2" hidden="1">'[29]AP Feb09'!$F$8:$G$8</definedName>
    <definedName name="BEx3MCQ0VEBV0CZXDS505L38EQ8N" hidden="1">'[29]AP Feb09'!$I$11:$J$11</definedName>
    <definedName name="BEx3MEYV5LQY0BAL7V3CFAFVOM3T" hidden="1">'[29]AP Feb09'!$I$9:$J$9</definedName>
    <definedName name="BEx3MLK6ZB2VNBV9HMOLPI5G64JD" hidden="1">[32]Graph!$I$6:$J$6</definedName>
    <definedName name="BEx3MREOFWJQEYMCMBL7ZE06NBN6" hidden="1">'[29]AP Feb09'!$G$2</definedName>
    <definedName name="BEx3MW1VHR8JIAS5J58XQ0CC4L8U" hidden="1">[30]Graph!$F$7:$G$7</definedName>
    <definedName name="BEx3N7FW0O3BI5FG5H3TN8ESSC61" hidden="1">[30]Graph!$F$8:$G$8</definedName>
    <definedName name="BEx3N7VYL8CCBFTRFOA6W3BWAQJ0" hidden="1">[30]Graph!$I$8:$J$8</definedName>
    <definedName name="BEx3NKXF7GYXHBK75UI6MDRUSU0J" hidden="1">'[31]Exploration Cost centres NGS'!$C$15:$D$29</definedName>
    <definedName name="BEx3NLIZ7PHF2XE59ECZ3MD04ZG1" hidden="1">'[29]AP Feb09'!$F$6:$G$6</definedName>
    <definedName name="BEx3NMQ4BVC94728AUM7CCX7UHTU" hidden="1">'[29]AP Feb09'!$F$15</definedName>
    <definedName name="BEx3NR2I4OUFP3Z2QZEDU2PIFIDI" hidden="1">'[29]AP Feb09'!$F$10:$G$10</definedName>
    <definedName name="BEx3O19B8FTTAPVT5DZXQGQXWFR8" hidden="1">'[29]AP Feb09'!$F$15</definedName>
    <definedName name="BEx3OJZSCGFRW7SVGBFI0X9DNVMM" hidden="1">'[29]AP Feb09'!$H$2:$I$2</definedName>
    <definedName name="BEx3OK5349EJ2XRYXV7W13YG9FSL" hidden="1">[30]Graph!$C$15:$D$29</definedName>
    <definedName name="BEx3ORSBUXAF21MKEY90YJV9AY9A" hidden="1">'[29]AP Feb09'!$G$2:$H$2</definedName>
    <definedName name="BEx3OSDPC76YELEXOE4HPHR08Z63" hidden="1">[30]Graph!$F$6:$G$6</definedName>
    <definedName name="BEx3OSOIETY1HYN6SA3XZKTKB0T0" hidden="1">[32]Graph!$I$8:$J$8</definedName>
    <definedName name="BEx3OV8BH6PYNZT7C246LOAU9SVX" hidden="1">'[29]AP Feb09'!$F$9:$G$9</definedName>
    <definedName name="BEx3OWFHZX1JX7Q82PIWIY68OL0L" hidden="1">[32]Graph!$I$11:$J$11</definedName>
    <definedName name="BEx3OXRYJZUEY6E72UJU0PHLMYAR" hidden="1">'[29]AP Feb09'!$F$7:$G$7</definedName>
    <definedName name="BEx3P54EFPJ9XERKXPZGLNSLQXCN" hidden="1">[30]Graph!$I$7:$J$7</definedName>
    <definedName name="BEx3P59TTRSGQY888P5C1O7M2PQT" hidden="1">'[29]AP Feb09'!$F$7:$G$7</definedName>
    <definedName name="BEx3PDNRRNKD5GOUBUQFXAHIXLD9" hidden="1">'[29]AP Feb09'!$I$6:$J$6</definedName>
    <definedName name="BEx3PDT8GNPWLLN02IH1XPV90XYK" hidden="1">'[29]AP Feb09'!$F$7:$G$7</definedName>
    <definedName name="BEx3PH99MLZU1LB38QDL3NELDJBG" hidden="1">[30]Graph!$I$8:$J$8</definedName>
    <definedName name="BEx3PKEMDW8KZEP11IL927C5O7I2" hidden="1">'[29]AP Feb09'!$F$15</definedName>
    <definedName name="BEx3PKJZ1Z7L9S6KV8KXVS6B2FX4" hidden="1">'[29]AP Feb09'!$I$10:$J$10</definedName>
    <definedName name="BEx3PMNG53Z5HY138H99QOMTX8W3" hidden="1">'[29]AP Feb09'!$I$6:$J$6</definedName>
    <definedName name="BEx3PP1RRSFZ8UC0JC9R91W6LNKW" hidden="1">'[29]AP Feb09'!$I$7:$J$7</definedName>
    <definedName name="BEx3PPNDD7L6SUISGSI2D375NSCH" hidden="1">[30]Graph!$I$10:$J$10</definedName>
    <definedName name="BEx3PQZZ6L9TOCDKNGIDPO8Y2G54" hidden="1">[30]Graph!$F$10:$G$10</definedName>
    <definedName name="BEx3PVXYZC8WB9ZJE7OCKUXZ46EA" hidden="1">'[29]AP Feb09'!$H$2:$I$2</definedName>
    <definedName name="BEx3Q0VWPU5EQECK7MQ47TYJ3SWW" hidden="1">'[29]AP Feb09'!$F$15</definedName>
    <definedName name="BEx3Q3QHHJB3PUJIXDIL8G6EHCRE" hidden="1">[30]Graph!$F$7:$G$7</definedName>
    <definedName name="BEx3Q7BZ9PUXK2RLIOFSIS9AHU1B" hidden="1">'[29]AP Feb09'!$F$9:$G$9</definedName>
    <definedName name="BEx3Q8J42S9VU6EAN2Y28MR6DF88" hidden="1">'[29]AP Feb09'!$I$9:$J$9</definedName>
    <definedName name="BEx3Q9QA35ZVN9VVHN81BBIVN881" hidden="1">[30]Graph!$I$10:$J$10</definedName>
    <definedName name="BEx3QBTSEGS8XWO211585AZHPAV7" hidden="1">[32]Graph!$F$10:$G$10</definedName>
    <definedName name="BEx3QD0XYUEL1G6J200V2STCORG5" hidden="1">[30]Graph!$I$11:$J$11</definedName>
    <definedName name="BEx3QEDFOYFY5NBTININ5W4RLD4Q" hidden="1">'[29]AP Feb09'!$F$11:$G$11</definedName>
    <definedName name="BEx3QH2K40ZZFYJES4QCRY78Q560" hidden="1">[30]Graph!$C$15:$D$29</definedName>
    <definedName name="BEx3QIKJ3U962US1Q564NZDLU8LD" hidden="1">'[29]AP Feb09'!$F$6:$G$6</definedName>
    <definedName name="BEx3QR9D45DHW50VQ7Y3Q1AXPOB9" hidden="1">'[29]AP Feb09'!$F$10:$G$10</definedName>
    <definedName name="BEx3QSWT2S5KWG6U2V9711IYDQBM" hidden="1">'[29]AP Feb09'!$K$2</definedName>
    <definedName name="BEx3QVGG7Q2X4HZHJAM35A8T3VR7" hidden="1">'[29]AP Feb09'!$I$9:$J$9</definedName>
    <definedName name="BEx3R0JUB9YN8PHPPQTAMIT1IHWK" hidden="1">'[29]AP Feb09'!$F$10:$G$10</definedName>
    <definedName name="BEx3R81NFRO7M81VHVKOBFT0QBIL" hidden="1">'[29]AP Feb09'!$I$11:$J$11</definedName>
    <definedName name="BEx3RHC2ZD5UFS6QD4OPFCNNMWH1" hidden="1">'[29]AP Feb09'!$C$15:$D$29</definedName>
    <definedName name="BEx3RQ10QIWBAPHALAA91BUUCM2X" hidden="1">'[29]AP Feb09'!$H$2:$I$2</definedName>
    <definedName name="BEx3RSQ33ZE3TYBR3W5Q6JNFA1D3" hidden="1">'[31]Exploration Cost centres NGS'!$G$2:$H$2</definedName>
    <definedName name="BEx3RV4E1WT43SZBUN09RTB8EK1O" hidden="1">'[29]AP Feb09'!$F$6:$G$6</definedName>
    <definedName name="BEx3RXYU0QLFXSFTM5EB20GD03W5" hidden="1">'[29]AP Feb09'!$I$6:$J$6</definedName>
    <definedName name="BEx3RYKLC3QQO3XTUN7BEW2AQL98" hidden="1">'[29]AP Feb09'!$F$6:$G$6</definedName>
    <definedName name="BEx3S2WXUEQA8PLX4U6G9LJB63ZN" hidden="1">[30]Graph!$F$9:$G$9</definedName>
    <definedName name="BEx3SICJ45BYT6FHBER86PJT25FC" hidden="1">'[29]AP Feb09'!$I$11:$J$11</definedName>
    <definedName name="BEx3SMUCMJVGQ2H4EHQI5ZFHEF0P" hidden="1">'[29]AP Feb09'!$F$7:$G$7</definedName>
    <definedName name="BEx3SN56F03CPDRDA7LZ763V0N4I" hidden="1">'[29]AP Feb09'!$F$10:$G$10</definedName>
    <definedName name="BEx3SPE6N1ORXPRCDL3JPZD73Z9F" hidden="1">'[29]AP Feb09'!$F$10:$G$10</definedName>
    <definedName name="BEx3ST4Y5OZXSIK7V846SMFT5B23" hidden="1">[30]Graph!$I$7:$J$7</definedName>
    <definedName name="BEx3SWQG9ED1M1Q5D63K0HZ15GQG" hidden="1">[30]Graph!$C$15:$D$29</definedName>
    <definedName name="BEx3T29ZTULQE0OMSMWUMZDU9ZZ0" hidden="1">'[29]AP Feb09'!$F$9:$G$9</definedName>
    <definedName name="BEx3T6MJ1QDJ929WMUDVZ0O3UW0Y" hidden="1">'[29]AP Feb09'!$K$2</definedName>
    <definedName name="BEx3TEPSM88IET8PDLKKCHMFEMFM" hidden="1">[30]Graph!$F$9:$G$9</definedName>
    <definedName name="BEx3TO09F9SV99SJXCUC1B49RVCJ" hidden="1">[30]Graph!$F$8:$G$8</definedName>
    <definedName name="BEx3TPCSI16OAB2L9M9IULQMQ9J9" hidden="1">'[29]AP Feb09'!$F$7:$G$7</definedName>
    <definedName name="BEx3U64YUOZ419BAJS2W78UMATAW" hidden="1">'[29]AP Feb09'!$I$7:$J$7</definedName>
    <definedName name="BEx3U94WCEA5DKMWBEX1GU0LKYG2" hidden="1">'[29]AP Feb09'!$I$9:$J$9</definedName>
    <definedName name="BEx3U9VZ8SQVYS6ZA038J7AP7ZGW" hidden="1">'[29]AP Feb09'!$F$9:$G$9</definedName>
    <definedName name="BEx3UIQ5WRJBGNTFCCLOR4N7B1OQ" hidden="1">'[29]AP Feb09'!$H$2:$I$2</definedName>
    <definedName name="BEx3UJBQWUJW9KX0PXKZ4TRHMR71" hidden="1">[30]Graph!$F$10:$G$10</definedName>
    <definedName name="BEx3UJMIX2NUSSWGMSI25A5DM4CH" hidden="1">'[29]AP Feb09'!$I$7:$J$7</definedName>
    <definedName name="BEx3UKOCOQG7S1YQ436S997K1KWV" hidden="1">'[29]AP Feb09'!$I$6:$J$6</definedName>
    <definedName name="BEx3UYM19VIXLA0EU7LB9NHA77PB" hidden="1">'[29]AP Feb09'!$F$6:$G$6</definedName>
    <definedName name="BEx3V6EJO8BG91O9M5DVBLNPDBKG" hidden="1">[30]Graph!$I$10:$J$10</definedName>
    <definedName name="BEx3VML7CG70HPISMVYIUEN3711Q" hidden="1">'[29]AP Feb09'!$H$2:$I$2</definedName>
    <definedName name="BEx56ZID5H04P9AIYLP1OASFGV56" hidden="1">'[29]AP Feb09'!$F$11:$G$11</definedName>
    <definedName name="BEx5802QAJKNHFBFPTR0PSRHQPJE" hidden="1">[30]Graph!$F$7:$G$7</definedName>
    <definedName name="BEx587EYSS57E3PI8DT973HLJM9E" hidden="1">'[29]AP Feb09'!$I$11:$J$11</definedName>
    <definedName name="BEx587KFQ3VKCOCY1SA5F24PQGUI" hidden="1">'[29]AP Feb09'!$F$11:$G$11</definedName>
    <definedName name="BEx58CD2QAJKD3DMVZZO2D9ECT2L" hidden="1">[32]Graph!$I$11:$J$11</definedName>
    <definedName name="BEx58H5R817LK4RSJ61XO09FT80R" hidden="1">'[29]AR Jan09'!$F$8:$G$8</definedName>
    <definedName name="BEx58O780PQ05NF0Z1SKKRB3N099" hidden="1">'[29]AP Feb09'!$F$7:$G$7</definedName>
    <definedName name="BEx58XHO7ZULLF2EUD7YIS0MGQJ5" hidden="1">'[29]AP Feb09'!$C$15:$D$29</definedName>
    <definedName name="BEx58ZW0HAIGIPEX9CVA1PQQTR6X" hidden="1">'[29]AP Feb09'!$I$7:$J$7</definedName>
    <definedName name="BEx591ZJ14LAJI4Q8DU3CQQBHZDV" hidden="1">[30]Graph!$I$10:$J$10</definedName>
    <definedName name="BEx59BA1KH3RG6K1LHL7YS2VB79N" hidden="1">'[29]AP Feb09'!$F$11:$G$11</definedName>
    <definedName name="BEx59E9WABJP2TN71QAIKK79HPK9" hidden="1">'[29]AP Feb09'!$I$8:$J$8</definedName>
    <definedName name="BEx59P7MAPNU129ZTC5H3EH892G1" hidden="1">'[29]AP Feb09'!$F$15</definedName>
    <definedName name="BEx59WPJZYWUOEGJHPOVM5ETCM6G" hidden="1">[30]Graph!$I$6:$J$6</definedName>
    <definedName name="BEx5A11WZRQSIE089QE119AOX9ZG" hidden="1">'[29]AP Feb09'!$I$7:$J$7</definedName>
    <definedName name="BEx5A53I4OI80LV9DRIR9EFD2XUD" hidden="1">[30]Graph!$F$8:$G$8</definedName>
    <definedName name="BEx5A7CIGCOTHJKHGUBDZG91JGPZ" hidden="1">'[29]AP Feb09'!$F$11:$G$11</definedName>
    <definedName name="BEx5A8UFLT2SWVSG5COFA9B8P376" hidden="1">'[29]AP Feb09'!$F$10:$G$10</definedName>
    <definedName name="BEx5ACAHJPLAS35SPSXQ88PJYGPI" hidden="1">[30]Graph!$F$8:$G$8</definedName>
    <definedName name="BEx5AFFTN3IXIBHDKM0FYC4OFL1S" hidden="1">'[29]AP Feb09'!$G$2</definedName>
    <definedName name="BEx5ANDOOW91YBCYUL4H4JOJKCSS" hidden="1">[30]Graph!$I$6:$J$6</definedName>
    <definedName name="BEx5AOFIO8KVRHIZ1RII337AA8ML" hidden="1">'[29]AP Feb09'!$I$7:$J$7</definedName>
    <definedName name="BEx5AOQA59D7L5F9QS3L1GFOFIQ1" hidden="1">'[33]01.01.-31.01'!$C$34:$D$44</definedName>
    <definedName name="BEx5APRZ66L5BWHFE8E4YYNEDTI4" hidden="1">'[29]AP Feb09'!$G$2</definedName>
    <definedName name="BEx5ARQ6V82KDMN77WT0B1AK7B5S" hidden="1">[30]Graph!$F$8:$G$8</definedName>
    <definedName name="BEx5AUVDSQ35VO4BD9AKKGBM5S7D" hidden="1">'[31]Exploration Cost centres NGS'!$F$9:$G$9</definedName>
    <definedName name="BEx5B4RHHX0J1BF2FZKEA0SPP29O" hidden="1">'[29]AP Feb09'!$I$8:$J$8</definedName>
    <definedName name="BEx5B5YMSWP0OVI5CIQRP5V18D0C" hidden="1">'[29]AP Feb09'!$I$8:$J$8</definedName>
    <definedName name="BEx5B825RW35M5H0UB2IZGGRS4ER" hidden="1">'[29]AP Feb09'!$F$15</definedName>
    <definedName name="BEx5BAWPMY0TL684WDXX6KKJLRCN" hidden="1">'[29]AP Feb09'!$F$10:$G$10</definedName>
    <definedName name="BEx5BBI61U4Y65GD0ARMTALPP7SJ" hidden="1">'[29]AP Feb09'!$F$9:$G$9</definedName>
    <definedName name="BEx5BDR56MEV4IHY6CIH2SVNG1UB" hidden="1">'[29]AP Feb09'!$F$8:$G$8</definedName>
    <definedName name="BEx5BESZC5H329SKHGJOHZFILYJJ" hidden="1">'[29]AP Feb09'!$I$6:$J$6</definedName>
    <definedName name="BEx5BHSQ42B50IU1TEQFUXFX9XQD" hidden="1">'[29]AP Feb09'!$C$15:$D$29</definedName>
    <definedName name="BEx5BKSM4UN4C1DM3EYKM79MRC5K" hidden="1">'[29]AP Feb09'!$F$6:$G$6</definedName>
    <definedName name="BEx5BNN8NPH9KVOBARB9CDD9WLB6" hidden="1">'[29]AP Feb09'!$F$9:$G$9</definedName>
    <definedName name="BEx5BQN48A0P0HALA6YWGQLFIY7R" hidden="1">[30]Graph!$F$9:$G$9</definedName>
    <definedName name="BEx5BYFMZ80TDDN2EZO8CF39AIAC" hidden="1">'[29]AP Feb09'!$F$15</definedName>
    <definedName name="BEx5C2BWFW6SHZBFDEISKGXHZCQW" hidden="1">'[29]AP Feb09'!$I$8:$J$8</definedName>
    <definedName name="BEx5C49ZFH8TO9ZU55729C3F7XG7" hidden="1">'[29]AP Feb09'!$F$9:$G$9</definedName>
    <definedName name="BEx5C8GZQK13G60ZM70P63I5OS0L" hidden="1">'[29]AP Feb09'!$F$10:$G$10</definedName>
    <definedName name="BEx5CAPTVN2NBT3UOMA1UFAL1C2R" hidden="1">'[29]AP Feb09'!$I$6:$J$6</definedName>
    <definedName name="BEx5CEM3SYF9XP0ZZVE0GEPCLV3F" hidden="1">'[29]AP Feb09'!$I$10:$J$10</definedName>
    <definedName name="BEx5CFTG4TZDRTV7QWAMBBDGWJSG" hidden="1">'[29]AP Feb09'!$F$11:$G$11</definedName>
    <definedName name="BEx5CFYQ0F1Z6P8SCVJ0I3UPVFE4" hidden="1">'[29]AP Feb09'!$C$15:$D$29</definedName>
    <definedName name="BEx5CINUDCSDCAJSNNV7XVNU8Q79" hidden="1">'[31]Exploration Cost centres NGS'!$I$10:$J$10</definedName>
    <definedName name="BEx5CNLUIOYU8EODGA03Z3547I9T" hidden="1">'[31]Exploration Cost centres NGS'!$G$2:$H$2</definedName>
    <definedName name="BEx5CNR9ZYFH7VDST1YKR6JOAOVD" hidden="1">[30]Graph!$I$8:$J$8</definedName>
    <definedName name="BEx5CPEKNSJORIPFQC2E1LTRYY8L" hidden="1">'[29]AP Feb09'!$I$7:$J$7</definedName>
    <definedName name="BEx5CQR6PPHZ1S1UI8J4XM1TRDYC" hidden="1">[30]Graph!$I$6:$J$6</definedName>
    <definedName name="BEx5CSUOL05D8PAM2TRDA9VRJT1O" hidden="1">'[29]AP Feb09'!$I$10:$J$10</definedName>
    <definedName name="BEx5CUNFOO4YDFJ22HCMI2QKIGKM" hidden="1">'[29]AP Feb09'!$F$10:$G$10</definedName>
    <definedName name="BEx5D8L47OF0WHBPFWXGZINZWUBZ" hidden="1">'[29]AP Feb09'!$I$10:$J$10</definedName>
    <definedName name="BEx5DAJAHQ2SKUPCKSCR3PYML67L" hidden="1">'[29]AP Feb09'!$I$8:$J$8</definedName>
    <definedName name="BEx5DC18JM1KJCV44PF18E0LNRKA" hidden="1">'[29]AP Feb09'!$F$8:$G$8</definedName>
    <definedName name="BEx5DJIZBTNS011R9IIG2OQ2L6ZX" hidden="1">'[29]AP Feb09'!$H$2:$I$2</definedName>
    <definedName name="BEx5E123OLO9WQUOIRIDJ967KAGK" hidden="1">'[29]AP Feb09'!$F$15</definedName>
    <definedName name="BEx5E2UU5NES6W779W2OZTZOB4O7" hidden="1">'[29]AP Feb09'!$I$10:$J$10</definedName>
    <definedName name="BEx5E4CSE5G83J5K32WENF7BXL82" hidden="1">'[31]Exploration Cost centres NGS'!$F$6:$G$6</definedName>
    <definedName name="BEx5ELQL9B0VR6UT18KP11DHOTFX" hidden="1">'[29]AP Feb09'!$I$10:$J$10</definedName>
    <definedName name="BEx5ER4TJTFPN7IB1MNEB1ZFR5M6" hidden="1">'[29]AP Feb09'!$H$2:$I$2</definedName>
    <definedName name="BEx5EZ2ORDJQSTT4KQMZALOFR80B" hidden="1">[30]Graph!$F$10:$G$10</definedName>
    <definedName name="BEx5F6V72QTCK7O39Y59R0EVM6CW" hidden="1">'[29]AP Feb09'!$I$8:$J$8</definedName>
    <definedName name="BEx5FGLQVACD5F5YZG4DGSCHCGO2" hidden="1">'[29]AP Feb09'!$H$2:$I$2</definedName>
    <definedName name="BEx5FLJWHLW3BTZILDPN5NMA449V" hidden="1">'[29]AP Feb09'!$I$6:$J$6</definedName>
    <definedName name="BEx5FNI2O10YN2SI1NO4X5GP3GTF" hidden="1">'[29]AP Feb09'!$F$10:$G$10</definedName>
    <definedName name="BEx5FO8YRFSZCG3L608EHIHIHFY4" hidden="1">'[29]AP Feb09'!$E$1</definedName>
    <definedName name="BEx5FQNA6V4CNYSH013K45RI4BCV" hidden="1">'[29]AP Feb09'!$F$8:$G$8</definedName>
    <definedName name="BEx5FSW55LVAZI956T9XU4KIBELE" hidden="1">[30]Graph!$F$8:$G$8</definedName>
    <definedName name="BEx5FTCEIIRM9OOPXK6PB2KJSLTA" hidden="1">[30]Graph!$C$15:$D$29</definedName>
    <definedName name="BEx5FVQPPEU32CPNV9RRQ9MNLLVE" hidden="1">'[29]AP Feb09'!$H$2:$I$2</definedName>
    <definedName name="BEx5G08KGMG5X2AQKDGPFYG5GH94" hidden="1">'[29]AP Feb09'!$I$6:$J$6</definedName>
    <definedName name="BEx5G1A8TFN4C4QII35U9DKYNIS8" hidden="1">'[29]AP Feb09'!$C$15:$D$29</definedName>
    <definedName name="BEx5G1L0QO91KEPDMV1D8OT4BT73" hidden="1">'[29]AP Feb09'!$I$6:$J$6</definedName>
    <definedName name="BEx5G7KTHMYKSH08DUVNHLQYD7EO" hidden="1">'[33]01.01.-31.01'!$E$1</definedName>
    <definedName name="BEx5G86DZL1VYUX6KWODAP3WFAWP" hidden="1">'[29]AP Feb09'!$E$2:$F$2</definedName>
    <definedName name="BEx5G8BV2GIOCM3C7IUFK8L04A6M" hidden="1">'[29]AP Feb09'!$I$11:$J$11</definedName>
    <definedName name="BEx5G8H70AOIQNK90C2VU5BAF8TV" hidden="1">[30]Graph!$I$10:$J$10</definedName>
    <definedName name="BEx5GE66YNPSS5MSPTBXLYLNUHSJ" hidden="1">[30]Graph!$I$6:$J$6</definedName>
    <definedName name="BEx5GID9MVBUPFFT9M8K8B5MO9NV" hidden="1">'[29]AP Feb09'!$F$15:$G$16</definedName>
    <definedName name="BEx5GL2CVWMY3S947ALVPBQG1W21" hidden="1">[30]Graph!$F$8:$G$8</definedName>
    <definedName name="BEx5GN0EWA9SCQDPQ7NTUQH82QVK" hidden="1">'[29]AP Feb09'!$F$6:$G$6</definedName>
    <definedName name="BEx5GNBCU4WZ74I0UXFL9ZG2XSGJ" hidden="1">'[29]AP Feb09'!$F$6:$G$6</definedName>
    <definedName name="BEx5GT5PB17R2GKX3F4H7WWN4M94" hidden="1">[30]Graph!$I$7:$J$7</definedName>
    <definedName name="BEx5GUCTYC7QCWGWU5BTO7Y7HDZX" hidden="1">'[29]AP Feb09'!$I$6:$J$6</definedName>
    <definedName name="BEx5GYUPJULJQ624TEESYFG1NFOH" hidden="1">'[29]AP Feb09'!$I$9:$J$9</definedName>
    <definedName name="BEx5GZR2KDETMC7ZPNE1YU6YELWI" hidden="1">[30]Graph!$I$9:$J$9</definedName>
    <definedName name="BEx5H0NEE0AIN5E2UHJ9J9ISU9N1" hidden="1">'[29]AP Feb09'!$F$8:$G$8</definedName>
    <definedName name="BEx5H1UJSEUQM2K8QHQXO5THVHSO" hidden="1">'[29]AP Feb09'!$F$9:$G$9</definedName>
    <definedName name="BEx5H78SLP779IQQV328HDBKOBN1" hidden="1">'[33]01.01.-31.01'!$I$8:$J$8</definedName>
    <definedName name="BEx5HAOT9XWUF7XIFRZZS8B9F5TZ" hidden="1">'[29]AP Feb09'!$K$2</definedName>
    <definedName name="BEx5HE4XRF9BUY04MENWY9CHHN5H" hidden="1">'[29]AP Feb09'!$I$11:$J$11</definedName>
    <definedName name="BEx5HFHMABAT0H9KKS754X4T304E" hidden="1">'[29]AP Feb09'!$I$11:$J$11</definedName>
    <definedName name="BEx5HGDZ7MX1S3KNXLRL9WU565V4" hidden="1">'[29]AP Feb09'!$F$11:$G$11</definedName>
    <definedName name="BEx5HJZ9FAVNZSSBTAYRPZDYM9NU" hidden="1">'[29]AP Feb09'!$F$8:$G$8</definedName>
    <definedName name="BEx5HZ9JMKHNLFWLVUB1WP5B39BL" hidden="1">'[29]AP Feb09'!$F$10:$G$10</definedName>
    <definedName name="BEx5I244LQHZTF3XI66J8705R9XX" hidden="1">'[29]AP Feb09'!$C$15:$D$29</definedName>
    <definedName name="BEx5I3B4OHOD6SAPLK3PZDRO1GYC" hidden="1">[30]Graph!$F$9:$G$9</definedName>
    <definedName name="BEx5I4CZWURJPJZH95QO8E7MXFWV" hidden="1">[30]Graph!$I$9:$J$9</definedName>
    <definedName name="BEx5I8PBP4LIXDGID5BP0THLO0AQ" hidden="1">'[29]AP Feb09'!$C$15:$D$19</definedName>
    <definedName name="BEx5I8USVUB3JP4S9OXGMZVMOQXR" hidden="1">'[29]AP Feb09'!$G$2</definedName>
    <definedName name="BEx5I9GDQSYIAL65UQNDMNFQCS9Y" hidden="1">'[29]AP Feb09'!$I$11:$J$11</definedName>
    <definedName name="BEx5IBUPG9AWNW5PK7JGRGEJ4OLM" hidden="1">'[29]AP Feb09'!$H$2:$I$2</definedName>
    <definedName name="BEx5IC06RVN8BSAEPREVKHKLCJ2L" hidden="1">'[29]AP Feb09'!$I$8:$J$8</definedName>
    <definedName name="BEx5J0FFP1KS4NGY20AEJI8VREEA" hidden="1">'[29]AP Feb09'!$I$9:$J$9</definedName>
    <definedName name="BEx5JF3ZXLDIS8VNKDCY7ZI7H1CI" hidden="1">'[29]AP Feb09'!$F$11:$G$11</definedName>
    <definedName name="BEx5JHCZJ8G6OOOW6EF3GABXKH6F" hidden="1">'[29]AP Feb09'!$E$1</definedName>
    <definedName name="BEx5JJB6W446THXQCRUKD3I7RKLP" hidden="1">'[29]AP Feb09'!$F$8:$G$8</definedName>
    <definedName name="BEx5JJWTMI37U3RDEJOYLO93RJ6Z" hidden="1">'[31]Exploration Cost centres NGS'!$F$10:$G$10</definedName>
    <definedName name="BEx5JMGE3N41F4A1JATIU3C5AIDY" hidden="1">[30]Graph!$I$9:$J$9</definedName>
    <definedName name="BEx5JNCT8Z7XSSPD5EMNAJELCU2V" hidden="1">'[29]AP Feb09'!$C$15:$D$29</definedName>
    <definedName name="BEx5JP02DZ97IB62ITCKG1MMWBKN" hidden="1">[30]Graph!$F$11:$G$11</definedName>
    <definedName name="BEx5JQCNT9Y4RM306CHC8IPY3HBZ" hidden="1">'[29]AP Feb09'!$F$15</definedName>
    <definedName name="BEx5JTHW7OW4QTNV5XZ3NC20LDLF" hidden="1">[30]Graph!$I$8:$J$8</definedName>
    <definedName name="BEx5K08PYKE6JOKBYIB006TX619P" hidden="1">'[29]AP Feb09'!$F$9:$G$9</definedName>
    <definedName name="BEx5K1AKPNBF18M8BS3MHI13PF7R" hidden="1">[30]Graph!$I$9:$J$9</definedName>
    <definedName name="BEx5K21HQCDNYPG2QWFOVS99PE4A" hidden="1">[30]Graph!$C$15:$D$29</definedName>
    <definedName name="BEx5K51DSERT1TR7B4A29R41W4NX" hidden="1">'[29]AP Feb09'!$I$7:$J$7</definedName>
    <definedName name="BEx5KCJ4JCAHU2E4LCLVKFWL64CX" hidden="1">[30]Graph!$F$10:$G$10</definedName>
    <definedName name="BEx5KM9PJMIQFJSBANJO5FVW3Z28" hidden="1">[30]Graph!$I$9:$J$9</definedName>
    <definedName name="BEx5KOO1FHA4BJJBZGOZKTK8PRRN" hidden="1">[30]Graph!$F$7:$G$7</definedName>
    <definedName name="BEx5KRIL3PFC9PIM7NQWA09TEQWG" hidden="1">[30]Graph!$F$11:$G$11</definedName>
    <definedName name="BEx5KYER580I4T7WTLMUN7NLNP5K" hidden="1">'[29]AP Feb09'!$F$10:$G$10</definedName>
    <definedName name="BEx5LHLB3M6K4ZKY2F42QBZT30ZH" hidden="1">'[29]AP Feb09'!$I$9:$J$9</definedName>
    <definedName name="BEx5LL6SXAIE918ECXXKMNN5LBZ1" hidden="1">'[33]01.01.-31.01'!$F$15:$P$27</definedName>
    <definedName name="BEx5LRMNU3HXIE1BUMDHRU31F7JJ" hidden="1">'[29]AP Feb09'!$F$6:$G$6</definedName>
    <definedName name="BEx5LSJ1LPUAX3ENSPECWPG4J7D1" hidden="1">'[29]AP Feb09'!$E$1</definedName>
    <definedName name="BEx5LTKQ8RQWJE4BC88OP928893U" hidden="1">'[29]AP Feb09'!$C$15:$D$29</definedName>
    <definedName name="BEx5LWQ2YRWKLHNPUOX7A77685LZ" hidden="1">[30]Graph!$I$6:$J$6</definedName>
    <definedName name="BEx5M7T5JER9G2MLDH3G50GCW8PO" hidden="1">[30]Graph!$F$7:$G$7</definedName>
    <definedName name="BEx5MAIGJD3C3AO0RGLKRTEZBVUE" hidden="1">[30]Graph!$I$6:$J$6</definedName>
    <definedName name="BEx5MB9BR71LZDG7XXQ2EO58JC5F" hidden="1">'[29]AP Feb09'!$H$2:$I$2</definedName>
    <definedName name="BEx5MVXTKNBXHNWTL43C670E4KXC" hidden="1">'[29]AP Feb09'!$F$15</definedName>
    <definedName name="BEx5N4XI4PWB1W9PMZ4O5R0HWTYD" hidden="1">'[29]AP Feb09'!$I$8:$J$8</definedName>
    <definedName name="BEx5NA68N6FJFX9UJXK4M14U487F" hidden="1">'[29]AP Feb09'!$F$6:$G$6</definedName>
    <definedName name="BEx5NIKBG2GDJOYGE3WCXKU7YY51" hidden="1">'[29]AP Feb09'!$I$6:$J$6</definedName>
    <definedName name="BEx5NTT0ZHTL7Z2ONOQOC18UCKF1" hidden="1">'[33]01.01.-31.01'!$F$11:$G$11</definedName>
    <definedName name="BEx5NUEM24ZED9VYADF1LHA31YNV" hidden="1">[30]Graph!$I$10:$J$10</definedName>
    <definedName name="BEx5NV06L5J5IMKGOMGKGJ4PBZCD" hidden="1">'[29]AP Feb09'!$E$1</definedName>
    <definedName name="BEx5NZSSQ6PY99ZX2D7Q9IGOR34W" hidden="1">'[29]AP Feb09'!$F$10:$G$10</definedName>
    <definedName name="BEx5O3ZUQ2OARA1CDOZ3NC4UE5AA" hidden="1">'[29]AP Feb09'!$F$11:$G$11</definedName>
    <definedName name="BEx5O9JE6OOX9SDWSMEGP72ZL3LO" hidden="1">[32]Graph!$I$7:$J$7</definedName>
    <definedName name="BEx5OAFS0NJ2CB86A02E1JYHMLQ1" hidden="1">'[29]AP Feb09'!$I$6:$J$6</definedName>
    <definedName name="BEx5OG4RPU8W1ETWDWM234NYYYEN" hidden="1">'[29]AP Feb09'!$F$8:$G$8</definedName>
    <definedName name="BEx5OHXI4R617RH4NY6VKOI4ZRA2" hidden="1">[30]Graph!$I$11:$J$11</definedName>
    <definedName name="BEx5OP9Y43F99O2IT69MKCCXGL61" hidden="1">'[29]AP Feb09'!$F$9:$G$9</definedName>
    <definedName name="BEx5OXIKDIYQDT89AL1I005KPLFQ" hidden="1">[30]Graph!$I$11:$J$11</definedName>
    <definedName name="BEx5P9Y9RDXNUAJ6CZ2LHMM8IM7T" hidden="1">'[29]AP Feb09'!$F$8:$G$8</definedName>
    <definedName name="BEx5PHG040UB6SAJGMT6H4JLV2O8" hidden="1">[30]Graph!$C$15:$D$29</definedName>
    <definedName name="BEx5PHWB2C0D5QLP3BZIP3UO7DIZ" hidden="1">'[29]AP Feb09'!$I$6:$J$6</definedName>
    <definedName name="BEx5PJP02W68K2E46L5C5YBSNU6T" hidden="1">'[29]AP Feb09'!$H$2:$I$2</definedName>
    <definedName name="BEx5PLCA8DOMAU315YCS5275L2HS" hidden="1">'[29]AP Feb09'!$I$11:$J$11</definedName>
    <definedName name="BEx5PRXMZ5M65Z732WNNGV564C2J" hidden="1">'[29]AP Feb09'!$I$9:$J$9</definedName>
    <definedName name="BEx5PYJ1M7KNW4566RAPKTK159HP" hidden="1">[30]Graph!$F$11:$G$11</definedName>
    <definedName name="BEx5QGT6ZJDVW73MNRC6IUML0GKF" hidden="1">[30]Graph!$F$11:$G$11</definedName>
    <definedName name="BEx5QPSW4IPLH50WSR87HRER05RF" hidden="1">'[29]AP Feb09'!$F$10:$G$10</definedName>
    <definedName name="BEx73V0EP8EMNRC3EZJJKKVKWQVB" hidden="1">'[29]AP Feb09'!$I$7:$J$7</definedName>
    <definedName name="BEx741WJHIJVXUX131SBXTVW8D71" hidden="1">'[29]AP Feb09'!$G$2</definedName>
    <definedName name="BEx746ZZ73QHTXKD87X7R3HKC2KM" hidden="1">[30]Graph!$C$15:$D$29</definedName>
    <definedName name="BEx74ESIB9Y8KGETIERMKU5PLCQR" hidden="1">'[31]Exploration Cost centres NGS'!$F$6:$G$6</definedName>
    <definedName name="BEx74IZJLRUQ03RCK06W91H2260J" hidden="1">[30]Graph!$I$11:$J$11</definedName>
    <definedName name="BEx74Q6H3O7133AWQXWC21MI2UFT" hidden="1">'[29]AP Feb09'!$I$6:$J$6</definedName>
    <definedName name="BEx74W6BJ8ENO3J25WNM5H5APKA3" hidden="1">'[29]AP Feb09'!$E$1</definedName>
    <definedName name="BEx755GRRD9BL27YHLH5QWIYLWB7" hidden="1">'[29]AP Feb09'!$F$7:$G$7</definedName>
    <definedName name="BEx757V4HY4OAGXYAJGM7RJQE3NM" hidden="1">[30]Graph!$I$7:$J$7</definedName>
    <definedName name="BEx759D1D5SXS5ELLZVBI0SXYUNF" hidden="1">'[29]AP Feb09'!$I$10:$J$10</definedName>
    <definedName name="BEx75BGL4B587TM29E78APZYJUTT" hidden="1">[30]Graph!$I$8:$J$8</definedName>
    <definedName name="BEx75GJZSZHUDN6OOAGQYFUDA2LP" hidden="1">'[29]AP Feb09'!$F$11:$G$11</definedName>
    <definedName name="BEx75HGCCV5K4UCJWYV8EV9AG5YT" hidden="1">'[29]AP Feb09'!$F$8:$G$8</definedName>
    <definedName name="BEx75MJT47XEWZSLZAG6IUOQKXIX" hidden="1">[30]Graph!$F$7:$G$7</definedName>
    <definedName name="BEx75PZT8TY5P13U978NVBUXKHT4" hidden="1">'[29]AP Feb09'!$F$8:$G$8</definedName>
    <definedName name="BEx75T55F7GML8V1DMWL26WRT006" hidden="1">'[29]AP Feb09'!$F$10:$G$10</definedName>
    <definedName name="BEx75VJGR07JY6UUWURQ4PJ29UKC" hidden="1">'[29]AP Feb09'!$F$6:$G$6</definedName>
    <definedName name="BEx76V1XKGBEDZIV9DV1A2YV1JOI" hidden="1">[30]Graph!$I$7:$J$7</definedName>
    <definedName name="BEx7741OUGLA0WJQLQRUJSL4DE00" hidden="1">'[29]AP Feb09'!$F$6:$G$6</definedName>
    <definedName name="BEx774N83DXLJZ54Q42PWIJZ2DN1" hidden="1">'[29]AP Feb09'!$F$15</definedName>
    <definedName name="BEx779QNIY3061ZV9BR462WKEGRW" hidden="1">'[29]AP Feb09'!$H$2:$I$2</definedName>
    <definedName name="BEx77G19QU9A95CNHE6QMVSQR2T3" hidden="1">'[29]AP Feb09'!$F$9:$G$9</definedName>
    <definedName name="BEx77OQ625E4LSEXLQEMAZHPDMMC" hidden="1">[30]Graph!$C$15:$D$29</definedName>
    <definedName name="BEx77P0S3GVMS7BJUL9OWUGJ1B02" hidden="1">'[29]AP Feb09'!$I$6:$J$6</definedName>
    <definedName name="BEx77QDESURI6WW5582YXSK3A972" hidden="1">'[29]AP Feb09'!$I$11:$J$11</definedName>
    <definedName name="BEx77VBI9XOPFHKEWU5EHQ9J675Y" hidden="1">'[29]AP Feb09'!$I$11:$J$11</definedName>
    <definedName name="BEx7809GQOCLHSNH95VOYIX7P1TV" hidden="1">'[29]AP Feb09'!$I$11:$J$11</definedName>
    <definedName name="BEx780K8XAXUHGVZGZWQ74DK4CI3" hidden="1">'[29]AP Feb09'!$I$11:$J$11</definedName>
    <definedName name="BEx78226TN58UE0CTY98YEDU0LSL" hidden="1">'[29]AP Feb09'!$F$15</definedName>
    <definedName name="BEx7881ZZBWHRAX6W2GY19J8MGEQ" hidden="1">'[29]AP Feb09'!$I$9:$J$9</definedName>
    <definedName name="BEx78A5IYYCMR88AXOWEFKVY8371" hidden="1">[30]Graph!$I$9:$J$9</definedName>
    <definedName name="BEx78A5JAWI6EMCWJ7AJWGAH8AMJ" hidden="1">[30]Graph!$I$7:$J$7</definedName>
    <definedName name="BEx78HHRIWDLHQX2LG0HWFRYEL1T" hidden="1">'[29]AP Feb09'!$H$2:$I$2</definedName>
    <definedName name="BEx78NSKC3OQCQ4WQAIZ6JURE7GW" hidden="1">[30]Graph!$I$9:$J$9</definedName>
    <definedName name="BEx78OOPYID4QYC9KQ8TPDG220E4" hidden="1">[30]Graph!$I$8:$J$8</definedName>
    <definedName name="BEx78QMXZ2P1ZB3HJ9O50DWHCMXR" hidden="1">'[29]AP Feb09'!$F$7:$G$7</definedName>
    <definedName name="BEx78SFO5VR28677DWZEMDN7G86X" hidden="1">'[29]AP Feb09'!$K$2</definedName>
    <definedName name="BEx78SFOYH1Z0ZDTO47W2M60TW6K" hidden="1">'[29]AP Feb09'!$I$10:$J$10</definedName>
    <definedName name="BEx79HRD8NL9EMUOALME68ALFZYA" hidden="1">[30]Graph!$F$6:$G$6</definedName>
    <definedName name="BEx79JK3E6JO8MX4O35A5G8NZCC8" hidden="1">'[29]AP Feb09'!$I$8:$J$8</definedName>
    <definedName name="BEx79OCP4HQ6XP8EWNGEUDLOZBBS" hidden="1">'[29]AP Feb09'!$F$15</definedName>
    <definedName name="BEx79SEAYKUZB0H4LYBCD6WWJBG2" hidden="1">'[29]AP Feb09'!$I$11:$J$11</definedName>
    <definedName name="BEx79SJRHTLS9PYM69O9BWW1FMJK" hidden="1">'[29]AP Feb09'!$F$7:$G$7</definedName>
    <definedName name="BEx79YJJLBELICW9F9FRYSCQ101L" hidden="1">'[29]AP Feb09'!$E$1</definedName>
    <definedName name="BEx79YOUHTDD16ZGGUBH3JDBW1VZ" hidden="1">[30]Graph!$I$11:$J$11</definedName>
    <definedName name="BEx79YUC7B0V77FSBGIRCY1BR4VK" hidden="1">'[29]AP Feb09'!$F$6:$G$6</definedName>
    <definedName name="BEx7A06T3RC2891FUX05G3QPRAUE" hidden="1">'[29]AP Feb09'!$E$1</definedName>
    <definedName name="BEx7A9S3JA1X7FH4CFSQLTZC4691" hidden="1">'[29]AP Feb09'!$H$2:$I$2</definedName>
    <definedName name="BEx7ABA2C9IWH5VSLVLLLCY62161" hidden="1">'[29]AP Feb09'!$F$15</definedName>
    <definedName name="BEx7AE4LPLX8N85BYB0WCO5S7ZPV" hidden="1">'[29]AP Feb09'!$F$7:$G$7</definedName>
    <definedName name="BEx7AQV3PGI9EVX19Y61TNZWQD3Z" hidden="1">[30]Graph!$F$10:$G$10</definedName>
    <definedName name="BEx7ASD1I654MEDCO6GGWA95PXSC" hidden="1">'[29]AP Feb09'!$C$15:$D$29</definedName>
    <definedName name="BEx7ASYMO87QTI4OGS8RP4M3OLYE" hidden="1">[30]Graph!$F$8:$G$8</definedName>
    <definedName name="BEx7AVCX9S5RJP3NSZ4QM4E6ERDT" hidden="1">'[29]AP Feb09'!$C$15:$D$29</definedName>
    <definedName name="BEx7AVYIGP0930MV5JEBWRYCJN68" hidden="1">'[29]AP Feb09'!$I$7:$J$7</definedName>
    <definedName name="BEx7B11YDBMRZG7EYCKJUO3H1Y6F" hidden="1">[30]Graph!$I$9:$J$9</definedName>
    <definedName name="BEx7B3LKPGMDIE1WTF5ZO95GA2PN" hidden="1">[30]Graph!$F$9:$G$9</definedName>
    <definedName name="BEx7B6LH6917TXOSAAQ6U7HVF018" hidden="1">'[29]AP Feb09'!$F$15</definedName>
    <definedName name="BEx7BIQJ5XHOJHZUAVG3KLP0T1HX" hidden="1">[30]Graph!$I$6:$J$6</definedName>
    <definedName name="BEx7BPXFZXJ79FQ0E8AQE21PGVHA" hidden="1">'[29]AP Feb09'!$I$11:$J$11</definedName>
    <definedName name="BEx7C04AM39DQMC1TIX7CFZ2ADHX" hidden="1">'[29]AP Feb09'!$F$9:$G$9</definedName>
    <definedName name="BEx7C40F0PQURHPI6YQ39NFIR86Z" hidden="1">'[29]AP Feb09'!$I$10:$J$10</definedName>
    <definedName name="BEx7C93VR7SYRIJS1JO8YZKSFAW9" hidden="1">'[29]AP Feb09'!$I$9:$J$9</definedName>
    <definedName name="BEx7CCPC6R1KQQZ2JQU6EFI1G0RM" hidden="1">'[29]AP Feb09'!$I$7:$J$7</definedName>
    <definedName name="BEx7CIJST9GLS2QD383UK7VUDTGL" hidden="1">'[29]AP Feb09'!$G$2</definedName>
    <definedName name="BEx7CO8T2XKC7GHDSYNAWTZ9L7YR" hidden="1">'[29]AP Feb09'!$E$1</definedName>
    <definedName name="BEx7CW1CF00DO8A36UNC2X7K65C2" hidden="1">'[29]AP Feb09'!$G$2</definedName>
    <definedName name="BEx7CW6NFRL2P4XWP0MWHIYA97KF" hidden="1">'[29]AP Feb09'!$I$11:$J$11</definedName>
    <definedName name="BEx7D5RWKRS4W71J4NZ6ZSFHPKFT" hidden="1">'[29]AP Feb09'!$F$15</definedName>
    <definedName name="BEx7D8H1TPOX1UN17QZYEV7Q58GA" hidden="1">'[29]AP Feb09'!$I$6:$J$6</definedName>
    <definedName name="BEx7DD4D7DAI5BN4L7AHWYB979CQ" hidden="1">[30]Graph!$I$10:$J$10</definedName>
    <definedName name="BEx7DGF13H2074LRWFZQ45PZ6JPX" hidden="1">'[29]AP Feb09'!$I$9:$J$9</definedName>
    <definedName name="BEx7DKWUXEDIISSX4GDD4YYT887F" hidden="1">'[29]AP Feb09'!$I$8:$J$8</definedName>
    <definedName name="BEx7DMUYR2HC26WW7AOB1TULERMB" hidden="1">'[29]AP Feb09'!$I$12:$J$13</definedName>
    <definedName name="BEx7DVJTRV44IMJIBFXELE67SZ7S" hidden="1">'[29]AP Feb09'!$F$15</definedName>
    <definedName name="BEx7DVUMFCI5INHMVFIJ44RTTSTT" hidden="1">'[29]AP Feb09'!$F$7:$G$7</definedName>
    <definedName name="BEx7DXHVQ3XRVZ2H7QO8TYMIA4P9" hidden="1">[30]Graph!$I$9:$J$9</definedName>
    <definedName name="BEx7E2QT2U8THYOKBPXONB1B47WH" hidden="1">'[29]AP Feb09'!$C$15:$D$29</definedName>
    <definedName name="BEx7E5QP7W6UKO74F5Y0VJ741HS5" hidden="1">'[29]AP Feb09'!$I$11:$J$11</definedName>
    <definedName name="BEx7E6N29HGH3I47AFB2DCS6MVS6" hidden="1">'[29]AP Feb09'!$G$2</definedName>
    <definedName name="BEx7EBA8IYHQKT7IQAOAML660SYA" hidden="1">'[29]AP Feb09'!$I$9:$J$9</definedName>
    <definedName name="BEx7EI6C8MCRZFEQYUBE5FSUTIHK" hidden="1">'[29]AP Feb09'!$F$8:$G$8</definedName>
    <definedName name="BEx7EI6DL1Z6UWLFBXAKVGZTKHWJ" hidden="1">'[29]AP Feb09'!$C$15:$D$29</definedName>
    <definedName name="BEx7EQKHX7GZYOLXRDU534TT4H64" hidden="1">'[29]AP Feb09'!$F$9:$G$9</definedName>
    <definedName name="BEx7ETV6L1TM7JSXJIGK3FC6RVZW" hidden="1">'[29]AP Feb09'!$F$11:$G$11</definedName>
    <definedName name="BEx7EWK9GUVV6FXWYIGH0TAI4V2O" hidden="1">'[31]Exploration Cost centres NGS'!$F$11:$G$11</definedName>
    <definedName name="BEx7EYYLHMBYQTH6I377FCQS7CSX" hidden="1">'[29]AP Feb09'!$I$6:$J$6</definedName>
    <definedName name="BEx7F3GG2FI10JUMINUOIYICFVD9" hidden="1">[30]Graph!$I$10:$J$10</definedName>
    <definedName name="BEx7F4NMGGTZWR8S7710RWGFG8W2" hidden="1">[30]Graph!$F$11:$G$11</definedName>
    <definedName name="BEx7F83QNPHIAQAMVFOCPV7VT9JJ" hidden="1">[32]Graph!$F$8:$G$8</definedName>
    <definedName name="BEx7FBJRLJUZKK1FVSCNP0F4GBYT" hidden="1">[30]Graph!$I$10:$J$10</definedName>
    <definedName name="BEx7FCLG1RYI2SNOU1Y2GQZNZSWA" hidden="1">'[29]AP Feb09'!$I$8:$J$8</definedName>
    <definedName name="BEx7FDSKZJDM0ECVKE4JM669HQ90" hidden="1">'[31]Exploration Cost centres NGS'!$F$11:$G$11</definedName>
    <definedName name="BEx7FEJOQNYA7A6O7YB4SBB1KK73" hidden="1">[30]Graph!$I$11:$J$11</definedName>
    <definedName name="BEx7FIL87TXQSUJ03S7NBB9S4HA5" hidden="1">[30]Graph!$I$7:$J$7</definedName>
    <definedName name="BEx7FN32ZGWOAA4TTH79KINTDWR9" hidden="1">'[29]AP Feb09'!$F$9:$G$9</definedName>
    <definedName name="BEx7FTOFOYQLDCCOJY1H3JHICFOI" hidden="1">[30]Graph!$C$15:$D$29</definedName>
    <definedName name="BEx7FVMORQ1N6SIECWJVJWT23E6Y" hidden="1">[30]Graph!$F$7:$G$7</definedName>
    <definedName name="BEx7FZ2NBD60FXGNYS120WYBTXA3" hidden="1">[30]Graph!$I$8:$J$8</definedName>
    <definedName name="BEx7G82CKM3NIY1PHNFK28M09PCH" hidden="1">'[29]AP Feb09'!$I$7:$J$7</definedName>
    <definedName name="BEx7GIURVJPMKLK07QDF5711GX15" hidden="1">[32]Graph!$F$11:$G$11</definedName>
    <definedName name="BEx7GMG8RQ2YB3WVSLKZZZKKRMV0" hidden="1">[30]Graph!$I$7:$J$7</definedName>
    <definedName name="BEx7GQCIM1W1OR8EP7JKRMYGFHW2" hidden="1">[30]Graph!$I$9:$J$9</definedName>
    <definedName name="BEx7GR3ENYWRXXS5IT0UMEGOLGUH" hidden="1">'[29]AP Feb09'!$F$15</definedName>
    <definedName name="BEx7GSAL6P7TASL8MB63RFST1LJL" hidden="1">'[29]AP Feb09'!$I$10:$J$10</definedName>
    <definedName name="BEx7GSLEAEDT83F2LWWOC5ZLL5JW" hidden="1">[30]Graph!$I$10:$J$10</definedName>
    <definedName name="BEx7H0JD6I5I8WQLLWOYWY5YWPQE" hidden="1">'[29]AP Feb09'!$I$11:$J$11</definedName>
    <definedName name="BEx7H14XCXH7WEXEY1HVO53A6AGH" hidden="1">'[29]AP Feb09'!$F$15</definedName>
    <definedName name="BEx7H6ZA84EDCYX9HQKE2VH03R77" hidden="1">[30]Graph!$I$6:$J$6</definedName>
    <definedName name="BEx7H7A3IND3XX895B1NI519TC8J" hidden="1">[30]Graph!$F$11:$G$11</definedName>
    <definedName name="BEx7HCIT4W2W8ARCG5PG9465KDVH" hidden="1">'[33]01.01.-31.01'!$C$34:$D$44</definedName>
    <definedName name="BEx7HFTIA8AC8BR8HKIN81VE1SGW" hidden="1">'[31]Exploration Cost centres NGS'!$F$15</definedName>
    <definedName name="BEx7HGVBEF4LEIF6RC14N3PSU461" hidden="1">'[29]AP Feb09'!$I$10:$J$10</definedName>
    <definedName name="BEx7HQ5T9FZ42QWS09UO4DT42Y0R" hidden="1">'[29]AP Feb09'!$I$11:$J$11</definedName>
    <definedName name="BEx7HRCZE3CVGON1HV07MT5MNDZ3" hidden="1">'[29]AP Feb09'!$F$9:$G$9</definedName>
    <definedName name="BEx7HWGE2CANG5M17X4C8YNC3N8F" hidden="1">'[29]AP Feb09'!$I$6:$J$6</definedName>
    <definedName name="BEx7I8FZ96C5JAHXS18ZV0912LZP" hidden="1">'[31]Exploration Cost centres NGS'!$G$2:$H$2</definedName>
    <definedName name="BEx7IBVYN47SFZIA0K4MDKQZNN9V" hidden="1">'[29]AP Feb09'!$I$8:$J$8</definedName>
    <definedName name="BEx7IEL3DA5UYAII6BKTPQNBVKJB" hidden="1">[32]Graph!$F$9:$G$9</definedName>
    <definedName name="BEx7IJTYZHWYWQ1TQVKRC67VVT77" hidden="1">[30]Graph!$C$15:$D$29</definedName>
    <definedName name="BEx7IV2IJ5WT7UC0UG7WP0WF2JZI" hidden="1">'[29]AP Feb09'!$F$10:$G$10</definedName>
    <definedName name="BEx7IWV99LM4FB1AXIXRNLT7DZJM" hidden="1">[30]Graph!$C$15:$D$29</definedName>
    <definedName name="BEx7IXGU74GE5E4S6W4Z13AR092Y" hidden="1">'[29]AP Feb09'!$G$2</definedName>
    <definedName name="BEx7J4YL8Q3BI1MLH16YYQ18IJRD" hidden="1">'[29]AP Feb09'!$H$2:$I$2</definedName>
    <definedName name="BEx7J9B4EOP8JPRQCUQJTYF4X0D6" hidden="1">[30]Graph!$F$10:$G$10</definedName>
    <definedName name="BEx7JCWLA80W7L1HYS0WENKCQ9SL" hidden="1">'[33]01.01.-31.01'!$F$9:$G$9</definedName>
    <definedName name="BEx7JH3HGBPI07OHZ5LFYK0UFZQR" hidden="1">'[29]AP Feb09'!$I$8:$J$8</definedName>
    <definedName name="BEx7JV194190CNM6WWGQ3UBJ3CHH" hidden="1">'[29]AP Feb09'!$I$9:$J$9</definedName>
    <definedName name="BEx7K0VL25LF11UTEBHWBIQ4JLM9" hidden="1">[30]Graph!$I$10:$J$10</definedName>
    <definedName name="BEx7K7GZ607XQOGB81A1HINBTGOZ" hidden="1">'[29]AP Feb09'!$I$8:$J$8</definedName>
    <definedName name="BEx7KEYPBDXSNROH8M6CDCBN6B50" hidden="1">'[29]AP Feb09'!$I$2</definedName>
    <definedName name="BEx7KSAS8BZT6H8OQCZ5DNSTMO07" hidden="1">'[29]AP Feb09'!$K$2</definedName>
    <definedName name="BEx7KWHTBD21COXVI4HNEQH0Z3L8" hidden="1">'[29]AP Feb09'!$I$8:$J$8</definedName>
    <definedName name="BEx7KXUGRMRSUXCM97Z7VRZQ9JH2" hidden="1">'[29]AP Feb09'!$F$9:$G$9</definedName>
    <definedName name="BEx7L21IQVP1N1TTQLRMANSSLSLE" hidden="1">'[31]Exploration Cost centres NGS'!$F$8:$G$8</definedName>
    <definedName name="BEx7L3DZH58ZUVXJY3QMJYM4KE2N" hidden="1">[30]Graph!$I$10:$J$10</definedName>
    <definedName name="BEx7L3OQILBZ0BHROO86JREB7Z6C" hidden="1">[32]Graph!$F$8:$G$8</definedName>
    <definedName name="BEx7L5C6U8MP6IZ67BD649WQYJEK" hidden="1">'[29]AP Feb09'!$F$6:$G$6</definedName>
    <definedName name="BEx7L8HEYEVTATR0OG5JJO647KNI" hidden="1">'[29]AP Feb09'!$F$10:$G$10</definedName>
    <definedName name="BEx7L8XOV64OMS15ZFURFEUXLMWF" hidden="1">'[29]AP Feb09'!$F$15</definedName>
    <definedName name="BEx7LJVFQACL9F4DRS9YZQ9R2N30" hidden="1">'[31]Exploration Cost centres NGS'!$I$9:$J$9</definedName>
    <definedName name="BEx7LXCXR1ZI5SYDVD5OM7BIOUXZ" hidden="1">'[33]01.01.-31.01'!$C$15:$D$25</definedName>
    <definedName name="BEx7M0IB146IHULO8RCMXV4951LV" hidden="1">'[33]01.01.-31.01'!$G$2:$H$2</definedName>
    <definedName name="BEx7MAUI1JJFDIJGDW4RWY5384LY" hidden="1">'[29]AP Feb09'!$G$2</definedName>
    <definedName name="BEx7MHFUHV3460PT0G835ISGLY9L" hidden="1">[32]Graph!$I$10:$J$10</definedName>
    <definedName name="BEx7MJZO3UKAMJ53UWOJ5ZD4GGMQ" hidden="1">'[29]AP Feb09'!$I$11:$J$11</definedName>
    <definedName name="BEx7MT4MFNXIVQGAT6D971GZW7CA" hidden="1">'[29]AP Feb09'!$I$8:$J$8</definedName>
    <definedName name="BEx7NI062THZAM6I8AJWTFJL91CS" hidden="1">'[29]AP Feb09'!$F$8:$G$8</definedName>
    <definedName name="BEx8ZY6UFM571XUE82FQZRNOKP90" hidden="1">[30]Graph!$C$15:$D$29</definedName>
    <definedName name="BEx904S75BPRYMHF0083JF7ES4NG" hidden="1">'[29]AP Feb09'!$I$11:$J$11</definedName>
    <definedName name="BEx90CVJHW2G83ZSI8F4ZSPTFSPI" hidden="1">[30]Graph!$F$8:$G$8</definedName>
    <definedName name="BEx90HDD4RWF7JZGA8GCGG7D63MG" hidden="1">'[29]AP Feb09'!$I$7:$J$7</definedName>
    <definedName name="BEx90VGH5H09ON2QXYC9WIIEU98T" hidden="1">'[29]AP Feb09'!$H$2:$I$2</definedName>
    <definedName name="BEx90W7DJC72KROW3O57RSNQHFXP" hidden="1">'[29]AR Jan09'!$I$8:$J$8</definedName>
    <definedName name="BEx9175B70QXYAU5A8DJPGZQ46L9" hidden="1">'[29]AP Feb09'!$F$10:$G$10</definedName>
    <definedName name="BEx91AQQRTV87AO27VWHSFZAD4ZR" hidden="1">'[29]AP Feb09'!$F$10:$G$10</definedName>
    <definedName name="BEx91L8FLL5CWLA2CDHKCOMGVDZN" hidden="1">'[29]AP Feb09'!$H$2:$I$2</definedName>
    <definedName name="BEx91OTVH9ZDBC3QTORU8RZX4EOC" hidden="1">'[29]AP Feb09'!$I$7:$J$7</definedName>
    <definedName name="BEx91QH5JRZKQP1GPN2SQMR3CKAG" hidden="1">'[29]AP Feb09'!$C$15:$D$29</definedName>
    <definedName name="BEx91ROALDNHO7FI4X8L61RH4UJE" hidden="1">'[29]AP Feb09'!$E$1</definedName>
    <definedName name="BEx91TMID71GVYH0U16QM1RV3PX0" hidden="1">'[29]AP Feb09'!$I$9:$J$9</definedName>
    <definedName name="BEx91VF2D78PAF337E3L2L81K9W2" hidden="1">'[29]AP Feb09'!$H$2:$I$2</definedName>
    <definedName name="BEx91YKG5M0ZZDVWNGF80SPL8GUP" hidden="1">[30]Graph!$F$11:$G$11</definedName>
    <definedName name="BEx921PNZ46VORG2VRMWREWIC0SE" hidden="1">'[29]AP Feb09'!$I$8:$J$8</definedName>
    <definedName name="BEx92B04TFVQ5E521GO1NSBQ8KP8" hidden="1">'[29]AR Jan09'!$F$11:$G$11</definedName>
    <definedName name="BEx92DJXEXVC627QL1HYSV2VSHSS" hidden="1">[30]Graph!$F$6:$G$6</definedName>
    <definedName name="BEx92DPEKL5WM5A3CN8674JI0PR3" hidden="1">'[29]AP Feb09'!$F$8:$G$8</definedName>
    <definedName name="BEx92ER2RMY93TZK0D9L9T3H0GI5" hidden="1">'[29]AP Feb09'!$K$2</definedName>
    <definedName name="BEx92FI04PJT4LI23KKIHRXWJDTT" hidden="1">'[29]AP Feb09'!$F$9:$G$9</definedName>
    <definedName name="BEx92HR14HQ9D5JXCSPA4SS4RT62" hidden="1">'[29]AP Feb09'!$F$11:$G$11</definedName>
    <definedName name="BEx92HWA2D6A5EX9MFG68G0NOMSN" hidden="1">'[29]AP Feb09'!$I$10:$J$10</definedName>
    <definedName name="BEx92PUBDIXAU1FW5ZAXECMAU0LN" hidden="1">'[29]AP Feb09'!$K$2</definedName>
    <definedName name="BEx92S8MHFFIVRQ2YSHZNQGOFUHD" hidden="1">'[29]AP Feb09'!$F$15</definedName>
    <definedName name="BEx935VHGQGAJAXJKSPCC6GC2KIE" hidden="1">[30]Graph!$F$9:$G$9</definedName>
    <definedName name="BEx93B9OULL2YGC896XXYAAJSTRK" hidden="1">'[29]AP Feb09'!$H$2:$I$2</definedName>
    <definedName name="BEx93EF2OPUY92WSYH0W2RMHNX2M" hidden="1">[30]Graph!$F$9:$G$9</definedName>
    <definedName name="BEx93FRKF99NRT3LH99UTIH7AAYF" hidden="1">'[29]AP Feb09'!$F$6:$G$6</definedName>
    <definedName name="BEx93M7FSHP50OG34A4W8W8DF12U" hidden="1">'[29]AP Feb09'!$I$10:$J$10</definedName>
    <definedName name="BEx93OLWY2O3PRA74U41VG5RXT4Q" hidden="1">'[29]AP Feb09'!$I$7:$J$7</definedName>
    <definedName name="BEx93RWFAF6YJGYUTITVM445C02U" hidden="1">'[29]AP Feb09'!$H$2:$I$2</definedName>
    <definedName name="BEx93SY9RWG3HUV4YXQKXJH9FH14" hidden="1">'[29]AP Feb09'!$F$15</definedName>
    <definedName name="BEx93TJUX3U0FJDBG6DDSNQ91R5J" hidden="1">'[29]AP Feb09'!$I$9:$J$9</definedName>
    <definedName name="BEx942UCRHMI4B0US31HO95GSC2X" hidden="1">'[29]AP Feb09'!$I$7:$J$7</definedName>
    <definedName name="BEx948ZFFQWVIDNG4AZAUGGGEB5U" hidden="1">'[29]AP Feb09'!$F$6:$G$6</definedName>
    <definedName name="BEx94CKXG92OMURH41SNU6IOHK4J" hidden="1">'[29]AP Feb09'!$E$1</definedName>
    <definedName name="BEx94E8CBMGM9YP8Z0W8OWHAAZH1" hidden="1">[30]Graph!$F$9:$G$9</definedName>
    <definedName name="BEx94GXG30CIVB6ZQN3X3IK6BZXQ" hidden="1">'[29]AP Feb09'!$C$15:$D$29</definedName>
    <definedName name="BEx94HZ5LURYM9ST744ALV6ZCKYP" hidden="1">'[29]AP Feb09'!$C$15:$D$29</definedName>
    <definedName name="BEx94IQ75E90YUMWJ9N591LR7DQQ" hidden="1">'[29]AP Feb09'!$C$15:$D$29</definedName>
    <definedName name="BEx94L9TBK45AUQSX1IUZ86U1GPQ" hidden="1">'[31]Exploration Cost centres NGS'!$I$10:$J$10</definedName>
    <definedName name="BEx94N7W5T3U7UOE97D6OVIBUCXS" hidden="1">'[29]AP Feb09'!$I$6:$J$6</definedName>
    <definedName name="BEx94OKISUIB6HT984IDW8BBLTNF" hidden="1">[30]Graph!$F$10:$G$10</definedName>
    <definedName name="BEx953PB6S6ECMD8N0JSW0CBG0DA" hidden="1">'[31]Exploration Cost centres NGS'!$I$6:$J$6</definedName>
    <definedName name="BEx955NIAWX5OLAHMTV6QFUZPR30" hidden="1">'[29]AP Feb09'!$C$15:$D$29</definedName>
    <definedName name="BEx9581TYVI2M5TT4ISDAJV4W7Z6" hidden="1">'[29]AP Feb09'!$I$10:$J$10</definedName>
    <definedName name="BEx95BSMMWZTDG0TGGBCCGDLRCE0" hidden="1">'[33]01.01.-31.01'!$I$9:$J$9</definedName>
    <definedName name="BEx95NHF4RVUE0YDOAFZEIVBYJXD" hidden="1">'[29]AP Feb09'!$I$6:$J$6</definedName>
    <definedName name="BEx95QBZMG0E2KQ9BERJ861QLYN3" hidden="1">'[29]AP Feb09'!$F$6:$G$6</definedName>
    <definedName name="BEx95QHBVDN795UNQJLRXG3RDU49" hidden="1">'[29]AP Feb09'!$I$6:$J$6</definedName>
    <definedName name="BEx95TBVUWV7L7OMFMZDQEXGVHU6" hidden="1">'[29]AP Feb09'!$F$9:$G$9</definedName>
    <definedName name="BEx95U89DZZSVO39TGS62CX8G9N4" hidden="1">'[29]AP Feb09'!$F$11:$G$11</definedName>
    <definedName name="BEx9602K2GHNBUEUVT9ONRQU1GMD" hidden="1">'[29]AP Feb09'!$F$9:$G$9</definedName>
    <definedName name="BEx962BL3Y4LA53EBYI64ZYMZE8U" hidden="1">'[29]AP Feb09'!$F$7:$G$7</definedName>
    <definedName name="BEx96KR21O7H9R29TN0S45Y3QPUK" hidden="1">'[29]AP Feb09'!$I$9:$J$9</definedName>
    <definedName name="BEx96SOWFSAZPF5QT9VRPS9WIF3I" hidden="1">[32]Graph!$F$9:$G$9</definedName>
    <definedName name="BEx96SUFKHHFE8XQ6UUO6ILDOXHO" hidden="1">'[29]AP Feb09'!$I$11:$J$11</definedName>
    <definedName name="BEx96UN4YWXBDEZ1U1ZUIPP41Z7I" hidden="1">'[29]AP Feb09'!$H$2:$I$2</definedName>
    <definedName name="BEx9706NFOGJWDFFOFDUAFC8NNTP" hidden="1">[30]Graph!$C$15:$D$29</definedName>
    <definedName name="BEx970MYCPJ6DQ44TKLOIGZO5LHH" hidden="1">'[31]Exploration Cost centres NGS'!$E$1</definedName>
    <definedName name="BEx978KSD61YJH3S9DGO050R2EHA" hidden="1">'[29]AP Feb09'!$F$7:$G$7</definedName>
    <definedName name="BEx97H9O1NAKAPK4MX4PKO34ICL5" hidden="1">'[29]AP Feb09'!$F$11:$G$11</definedName>
    <definedName name="BEx97HVA5F2I0D6ID81KCUDEQOIH" hidden="1">'[31]Exploration Cost centres NGS'!$I$6:$J$6</definedName>
    <definedName name="BEx97MNUZQ1Z0AO2FL7XQYVNCPR7" hidden="1">'[29]AP Feb09'!$I$8:$J$8</definedName>
    <definedName name="BEx97NPQBACJVD9K1YXI08RTW9E2" hidden="1">'[29]AP Feb09'!$C$15:$D$29</definedName>
    <definedName name="BEx97RWQLXS0OORDCN69IGA58CWU" hidden="1">'[29]AP Feb09'!$F$6:$G$6</definedName>
    <definedName name="BEx97YNGGDFIXHTMGFL2IHAQX9MI" hidden="1">'[29]AP Feb09'!$F$8:$G$8</definedName>
    <definedName name="BEx981HW73BUZWT14TBTZHC0ZTJ4" hidden="1">'[29]AP Feb09'!$F$7:$G$7</definedName>
    <definedName name="BEx9871KU0N99P0900EAK69VFYT2" hidden="1">'[29]AP Feb09'!$F$15</definedName>
    <definedName name="BEx98IFKNJFGZFLID1YTRFEG1SXY" hidden="1">'[29]AP Feb09'!$F$9:$G$9</definedName>
    <definedName name="BEx9915UVD4G7RA3IMLFZ0LG3UA2" hidden="1">'[29]AP Feb09'!$F$7:$G$7</definedName>
    <definedName name="BEx992CZON8AO7U7V88VN1JBO0MG" hidden="1">'[29]AP Feb09'!$I$8:$J$8</definedName>
    <definedName name="BEx9952469XMFGSPXL7CMXHPJF90" hidden="1">'[29]AP Feb09'!$I$9:$J$9</definedName>
    <definedName name="BEx99995OO0X4HC0IQDAISYRWAJG" hidden="1">[30]Graph!$C$15:$D$29</definedName>
    <definedName name="BEx99B77I7TUSHRR4HIZ9FU2EIUT" hidden="1">'[29]AP Feb09'!$F$11:$G$11</definedName>
    <definedName name="BEx99HY2CKEKGR277MYACO7Q3QRZ" hidden="1">'[33]01.01.-31.01'!$I$8:$J$8</definedName>
    <definedName name="BEx99Q6PH5F3OQKCCAAO75PYDEFN" hidden="1">'[29]AP Feb09'!$G$2</definedName>
    <definedName name="BEx99WBYT2D6UUC1PT7A40ENYID4" hidden="1">'[29]AP Feb09'!$I$11:$J$11</definedName>
    <definedName name="BEx99XOGHOM28CNCYKQWYGL56W2S" hidden="1">'[31]Exploration Cost centres NGS'!$I$7:$J$7</definedName>
    <definedName name="BEx99YFJ8JDPEEEQRABGIA0M020Y" hidden="1">[30]Graph!$I$10:$J$10</definedName>
    <definedName name="BEx99ZRZ4I7FHDPGRAT5VW7NVBPU" hidden="1">'[29]AP Feb09'!$I$7:$J$7</definedName>
    <definedName name="BEx9ADPRQZSMQBC5ZVK9Y67PRZBV" hidden="1">[30]Graph!$F$8:$G$8</definedName>
    <definedName name="BEx9AFYL98XQ46YPT1EXRM9F9DM5" hidden="1">'[33]01.01.-31.01'!$F$51:$P$63</definedName>
    <definedName name="BEx9AKWPNM58M88D1ZL7PKKW6ES3" hidden="1">[30]Graph!$I$10:$J$10</definedName>
    <definedName name="BEx9ARY7F2Q2JQT63RW0CEZQ1WDB" hidden="1">[30]Graph!$I$10:$J$10</definedName>
    <definedName name="BEx9AT5E3ZSHKSOL35O38L8HF9TH" hidden="1">'[29]AP Feb09'!$I$9:$J$9</definedName>
    <definedName name="BEx9AV8W1FAWF5BHATYEN47X12JN" hidden="1">'[29]AP Feb09'!$F$15</definedName>
    <definedName name="BEx9B8A5186FNTQQNLIO5LK02ABI" hidden="1">'[29]AP Feb09'!$E$1</definedName>
    <definedName name="BEx9B8VR20E2CILU4CDQUQQ9ONXK" hidden="1">'[29]AP Feb09'!$G$2</definedName>
    <definedName name="BEx9B917EUP13X6FQ3NPQL76XM5V" hidden="1">'[29]AP Feb09'!$F$11:$G$11</definedName>
    <definedName name="BEx9BAJ5WYEQ623HUT9NNCMP3RUG" hidden="1">'[29]AP Feb09'!$I$11:$J$11</definedName>
    <definedName name="BEx9BAOGUISRQKRB42IUZNSUS3RS" hidden="1">[30]Graph!$I$7:$J$7</definedName>
    <definedName name="BEx9BCBV86NAOTMCAYGOG2K426CC" hidden="1">[30]Graph!$C$15:$D$29</definedName>
    <definedName name="BEx9BYSYW7QCPXS2NAVLFAU5Y2Z2" hidden="1">'[29]AP Feb09'!$I$6:$J$6</definedName>
    <definedName name="BEx9C17AHM4NMY8G3WK6YQ0T0WDU" hidden="1">[30]Graph!$I$10:$J$10</definedName>
    <definedName name="BEx9C590HJ2O31IWJB73C1HR74AI" hidden="1">'[29]AP Feb09'!$I$11:$J$11</definedName>
    <definedName name="BEx9CCQRMYYOGIOYTOM73VKDIPS1" hidden="1">'[29]AP Feb09'!$I$6:$J$6</definedName>
    <definedName name="BEx9CJHG02ADUIJ0WCG5FYLWETIN" hidden="1">[30]Graph!$I$11:$J$11</definedName>
    <definedName name="BEx9CMMSQA4LXHX5RGGTAJ9WVHTY" hidden="1">[30]Graph!$F$9:$G$9</definedName>
    <definedName name="BEx9CTDJ6OYUCCHJVREB4QE71EVB" hidden="1">[30]Graph!$C$15:$D$29</definedName>
    <definedName name="BEx9D1BC9FT19KY0INAABNDBAMR1" hidden="1">'[29]AP Feb09'!$I$10:$J$10</definedName>
    <definedName name="BEx9DGLRBAA81DUUOT35XR05XLKG" hidden="1">[30]Graph!$I$10:$J$10</definedName>
    <definedName name="BEx9DIZXF9X0GE90ROFYKV6K3PM9" hidden="1">[30]Graph!$I$11:$J$11</definedName>
    <definedName name="BEx9DN6ZMF18Q39MPMXSDJTZQNJ3" hidden="1">'[29]AP Feb09'!$F$10:$G$10</definedName>
    <definedName name="BEx9DUU8DALPSCW66GTMQRPXZ6GL" hidden="1">'[31]Exploration Cost centres NGS'!$F$9:$G$9</definedName>
    <definedName name="BEx9E08EK253W8SNA7NOGR32IG6U" hidden="1">[30]Graph!$F$6:$G$6</definedName>
    <definedName name="BEx9E14TDNSEMI784W0OTIEQMWN6" hidden="1">'[29]AP Feb09'!$K$2</definedName>
    <definedName name="BEx9E2BZ2B1R41FMGJCJ7JLGLUAJ" hidden="1">'[29]AP Feb09'!$F$15:$G$16</definedName>
    <definedName name="BEx9EEGVFGD9P2J88ICA4KVPXY9N" hidden="1">[30]Graph!$I$8:$J$8</definedName>
    <definedName name="BEx9EG9KBJ77M8LEOR9ITOKN5KXY" hidden="1">'[29]AP Feb09'!$I$7:$J$7</definedName>
    <definedName name="BEx9EHGQHOBSWB60JAPUOVE46FK0" hidden="1">[30]Graph!$I$7:$J$7</definedName>
    <definedName name="BEx9EMK6HAJJMVYZTN5AUIV7O1E6" hidden="1">'[29]AP Feb09'!$I$11:$J$11</definedName>
    <definedName name="BEx9EQLVZHYQ1TPX7WH3SOWXCZLE" hidden="1">'[29]AP Feb09'!$I$6:$J$6</definedName>
    <definedName name="BEx9ETLU0EK5LGEM1QCNYN2S8O5F" hidden="1">'[29]AP Feb09'!$F$7:$G$7</definedName>
    <definedName name="BEx9F0Y2ESUNE3U7TQDLMPE9BO67" hidden="1">'[29]AP Feb09'!$I$10:$J$10</definedName>
    <definedName name="BEx9F5W18ZGFOKGRE8PR6T1MO6GT" hidden="1">'[29]AP Feb09'!$I$11:$J$11</definedName>
    <definedName name="BEx9F78N4HY0XFGBQ4UJRD52L1EI" hidden="1">'[29]AP Feb09'!$K$2</definedName>
    <definedName name="BEx9FF16LOQP5QIR4UHW5EIFGQB8" hidden="1">'[29]AP Feb09'!$G$2</definedName>
    <definedName name="BEx9FJTSRCZ3ZXT3QVBJT5NF8T7V" hidden="1">'[29]AP Feb09'!$K$2</definedName>
    <definedName name="BEx9FLRVEKHKYUC14ZMVEXYYH8R8" hidden="1">[30]Graph!$I$11:$J$11</definedName>
    <definedName name="BEx9FRBEEYPS5HLS3XT34AKZN94G" hidden="1">'[29]AP Feb09'!$F$7:$G$7</definedName>
    <definedName name="BEx9G17GB2V3PQ50QQFW2NROEZT9" hidden="1">[30]Graph!$F$10:$G$10</definedName>
    <definedName name="BEx9G892CF6SM99J007LDYZPPYNL" hidden="1">[30]Graph!$F$9:$G$9</definedName>
    <definedName name="BEx9G9R38Q6CA25KURFXW79VPPHG" hidden="1">[32]Graph!$I$11:$J$11</definedName>
    <definedName name="BEx9GDY4D8ZPQJCYFIMYM0V0C51Y" hidden="1">'[29]AP Feb09'!$F$8:$G$8</definedName>
    <definedName name="BEx9GGY04V0ZWI6O9KZH4KSBB389" hidden="1">'[29]AP Feb09'!$I$11:$J$11</definedName>
    <definedName name="BEx9GJCC7BWX156MTPY59VC5JN0O" hidden="1">[30]Graph!$C$15:$D$29</definedName>
    <definedName name="BEx9GNOPB6OZ2RH3FCDNJR38RJOS" hidden="1">'[29]AP Feb09'!$F$9:$G$9</definedName>
    <definedName name="BEx9GNU701BD7YSS9TFG6GMA2Z8A" hidden="1">[30]Graph!$F$11:$G$11</definedName>
    <definedName name="BEx9GUQALUWCD30UKUQGSWW8KBQ7" hidden="1">'[29]AP Feb09'!$I$6:$J$6</definedName>
    <definedName name="BEx9GY6BVFQGCLMOWVT6PIC9WP5X" hidden="1">'[29]AP Feb09'!$F$15</definedName>
    <definedName name="BEx9GZ2P3FDHKXEBXX2VS0BG2NP2" hidden="1">'[29]AP Feb09'!$F$6:$G$6</definedName>
    <definedName name="BEx9H04IB14E1437FF2OIRRWBSD7" hidden="1">'[29]AP Feb09'!$F$15</definedName>
    <definedName name="BEx9H5O1KDZJCW91Q29VRPY5YS6P" hidden="1">'[29]AP Feb09'!$I$9:$J$9</definedName>
    <definedName name="BEx9H8YR0E906F1JXZMBX3LNT004" hidden="1">'[29]AP Feb09'!$F$9:$G$9</definedName>
    <definedName name="BEx9H9V5D52IFWEZD3I221Z2VYVD" hidden="1">[30]Graph!$F$8:$G$8</definedName>
    <definedName name="BEx9HQHV4N00R3PBTH3QTYPDU3WQ" hidden="1">[30]Graph!$F$9:$G$9</definedName>
    <definedName name="BEx9I8XIG7E5NB48QQHXP23FIN60" hidden="1">'[29]AP Feb09'!$I$10:$J$10</definedName>
    <definedName name="BEx9INGPWTXPNDZ1Y99TCZLMJ017" hidden="1">'[29]AP Feb09'!$G$2:$H$2</definedName>
    <definedName name="BEx9IQRF01ATLVK0YE60ARKQJ68L" hidden="1">'[29]AP Feb09'!$I$8:$J$8</definedName>
    <definedName name="BEx9IT5QNZWKM6YQ5WER0DC2PMMU" hidden="1">'[29]AP Feb09'!$I$9:$J$9</definedName>
    <definedName name="BEx9IW5MFLXTVCJHVUZTUH93AXOS" hidden="1">'[29]AP Feb09'!$E$1</definedName>
    <definedName name="BEx9IX1ZRFUE85ATW4NGTSACFIOO" hidden="1">[30]Graph!$I$10:$J$10</definedName>
    <definedName name="BEx9IXCSPSZC80YZUPRCYTG326KV" hidden="1">'[29]AP Feb09'!$I$10:$J$10</definedName>
    <definedName name="BEx9IZR39NHDGOM97H4E6F81RTQW" hidden="1">'[29]AP Feb09'!$F$6:$G$6</definedName>
    <definedName name="BEx9J1EJIB9UVZKMZ7QHB9U6VVOO" hidden="1">[30]Graph!$F$8:$G$8</definedName>
    <definedName name="BEx9J1UMS9KUV9ZKL0YGKF2553WR" hidden="1">[32]Graph!$I$6:$J$6</definedName>
    <definedName name="BEx9J6CH5E7YZPER7HXEIOIKGPCA" hidden="1">'[29]AP Feb09'!$E$1</definedName>
    <definedName name="BEx9JJTZKVUJAVPTRE0RAVTEH41G" hidden="1">'[29]AP Feb09'!$I$11:$J$11</definedName>
    <definedName name="BEx9JLBYK239B3F841C7YG1GT7ST" hidden="1">'[29]AP Feb09'!$C$15:$D$29</definedName>
    <definedName name="BExAW4IIW5D0MDY6TJ3G4FOLPYIR" hidden="1">'[29]AP Feb09'!$H$2:$I$2</definedName>
    <definedName name="BExAX0A6UXUYA03ZL5C20L8Z7STJ" hidden="1">[32]Graph!$I$10:$J$10</definedName>
    <definedName name="BExAX2TU15VIP65OGKSZD41PMO4N" hidden="1">[30]Graph!$I$6:$J$6</definedName>
    <definedName name="BExAX410NB4F2XOB84OR2197H8M5" hidden="1">'[29]AP Feb09'!$E$1</definedName>
    <definedName name="BExAX4MJRJHA0SQ90ZREFSVT1YXA" hidden="1">'[29]AR Jan09'!$C$15:$D$24</definedName>
    <definedName name="BExAX8TNG8LQ5Q4904SAYQIPGBSV" hidden="1">'[29]AP Feb09'!$I$7:$J$7</definedName>
    <definedName name="BExAXEDC2IXZ6Z8R5OUFS8OGJR89" hidden="1">[30]Graph!$I$10:$J$10</definedName>
    <definedName name="BExAXI9K2PJQH4QLETR7MGS2BNZZ" hidden="1">[30]Graph!$F$7:$G$7</definedName>
    <definedName name="BExAXL3ZT02BUZOGSRNS6WGCOV7K" hidden="1">[30]Graph!$F$7:$G$7</definedName>
    <definedName name="BExAXL40LDNIK611AYB1QPTYW9XW" hidden="1">[30]Graph!$F$7:$G$7</definedName>
    <definedName name="BExAY0EAT2LXR5MFGM0DLIB45PLO" hidden="1">'[29]AP Feb09'!$F$6:$G$6</definedName>
    <definedName name="BExAY9DZDS6RN4F7LPICOBGZ4AF5" hidden="1">[30]Graph!$F$11:$G$11</definedName>
    <definedName name="BExAY9ZJT64UBNSHPOGOXOER0FA5" hidden="1">[30]Graph!$F$9:$G$9</definedName>
    <definedName name="BExAYE6LNIEBR9DSNI5JGNITGKIT" hidden="1">'[29]AP Feb09'!$I$7:$J$7</definedName>
    <definedName name="BExAYHMLXGGO25P8HYB2S75DEB4F" hidden="1">'[29]AP Feb09'!$F$10:$G$10</definedName>
    <definedName name="BExAYKXAUWGDOPG952TEJ2UKZKWN" hidden="1">'[29]AP Feb09'!$F$8:$G$8</definedName>
    <definedName name="BExAYOO9DKXP4BYOJNDXGK1R2ZSV" hidden="1">[30]Graph!$C$15:$D$29</definedName>
    <definedName name="BExAYP9TDTI2MBP6EYE0H39CPMXN" hidden="1">'[29]AP Feb09'!$F$9:$G$9</definedName>
    <definedName name="BExAYPPWJPWDKU59O051WMGB7O0J" hidden="1">'[29]AP Feb09'!$F$11:$G$11</definedName>
    <definedName name="BExAYR2JZCJBUH6F1LZC2A7JIVRJ" hidden="1">'[29]AP Feb09'!$F$7:$G$7</definedName>
    <definedName name="BExAYRO63JO037MH575Z4T9UQ2F7" hidden="1">'[33]01.01.-31.01'!$I$10:$J$10</definedName>
    <definedName name="BExAYTGVRD3DLKO75RFPMBKCIWB8" hidden="1">'[29]AP Feb09'!$F$8:$G$8</definedName>
    <definedName name="BExAYVKDXJJ761HTFFUOH6P2CSF7" hidden="1">[30]Graph!$I$7:$J$7</definedName>
    <definedName name="BExAYY9H9COOT46HJLPVDLTO12UL" hidden="1">'[29]AP Feb09'!$I$11:$J$11</definedName>
    <definedName name="BExAZCNEGB4JYHC8CZ51KTN890US" hidden="1">'[29]AP Feb09'!$F$9:$G$9</definedName>
    <definedName name="BExAZFCI302YFYRDJYQDWQQL0Q0O" hidden="1">'[29]AP Feb09'!$I$7:$J$7</definedName>
    <definedName name="BExAZLHLST9OP89R1HJMC1POQG8H" hidden="1">'[29]AP Feb09'!$F$10:$G$10</definedName>
    <definedName name="BExAZMDYMIAA7RX1BMCKU1VLBRGY" hidden="1">'[29]AP Feb09'!$F$6:$G$6</definedName>
    <definedName name="BExAZNFTTSXASHLBAG5O0MNFU583" hidden="1">[30]Graph!$C$15:$D$29</definedName>
    <definedName name="BExAZNL6BHI8DCQWXOX4I2P839UX" hidden="1">'[29]AP Feb09'!$I$2:$J$2</definedName>
    <definedName name="BExAZRMWSONMCG9KDUM4KAQ7BONM" hidden="1">'[29]AP Feb09'!$H$2:$I$2</definedName>
    <definedName name="BExAZTFG4SJRG4TW6JXRF7N08JFI" hidden="1">'[29]AP Feb09'!$I$10:$J$10</definedName>
    <definedName name="BExAZUS4A8OHDZK0MWAOCCCKTH73" hidden="1">'[29]AP Feb09'!$F$8:$G$8</definedName>
    <definedName name="BExAZX6FECVK3E07KXM2XPYKGM6U" hidden="1">'[29]AP Feb09'!$G$2</definedName>
    <definedName name="BExB012NJ8GASTNNPBRRFTLHIOC9" hidden="1">'[29]AP Feb09'!$F$9:$G$9</definedName>
    <definedName name="BExB072HHXVMUC0VYNGG48GRSH5Q" hidden="1">'[29]AP Feb09'!$C$15:$D$29</definedName>
    <definedName name="BExB0FRDEYDEUEAB1W8KD6D965XA" hidden="1">'[29]AP Feb09'!$K$2</definedName>
    <definedName name="BExB0KPCN7YJORQAYUCF4YKIKPMC" hidden="1">'[29]AP Feb09'!$I$11:$J$11</definedName>
    <definedName name="BExB0M79WIM5VTQ2RX1IAD4GS6OJ" hidden="1">[30]Graph!$F$6:$G$6</definedName>
    <definedName name="BExB0OASZZC08FMDYX9HRSM9OXEF" hidden="1">[30]Graph!$I$7:$J$7</definedName>
    <definedName name="BExB0WE4PI3NOBXXVO9CTEN4DIU2" hidden="1">'[29]AP Feb09'!$G$2</definedName>
    <definedName name="BExB10QNIVITUYS55OAEKK3VLJFE" hidden="1">'[29]AP Feb09'!$G$2</definedName>
    <definedName name="BExB12OPX4FIWY3UUQ7N9MXBTXY2" hidden="1">[30]Graph!$F$7:$G$7</definedName>
    <definedName name="BExB12ZHTPYICL0A8RA5MRDZPYAX" hidden="1">[30]Graph!$I$8:$J$8</definedName>
    <definedName name="BExB15ZDRY4CIJ911DONP0KCY9KU" hidden="1">'[29]AP Feb09'!$F$6:$G$6</definedName>
    <definedName name="BExB16VQY0O0RLZYJFU3OFEONVTE" hidden="1">'[29]AP Feb09'!$I$6:$J$6</definedName>
    <definedName name="BExB18OI4GHPNQD32TN3SFV07B47" hidden="1">'[33]01.01.-31.01'!$F$9:$G$9</definedName>
    <definedName name="BExB1D6DDDMV7AOB9S4XD45OPKJ3" hidden="1">[30]Graph!$F$11:$G$11</definedName>
    <definedName name="BExB1FKN9YUYJ7B8ZJSMRSJ6ONT6" hidden="1">[30]Graph!$I$9:$J$9</definedName>
    <definedName name="BExB1FKNY2UO4W5FUGFHJOA2WFGG" hidden="1">'[29]AP Feb09'!$E$1</definedName>
    <definedName name="BExB1GMD0PIDGTFBGQOPRWQSP9I4" hidden="1">'[29]AP Feb09'!$C$15:$D$29</definedName>
    <definedName name="BExB1HIQKUZGEBQ2MPH0TPTAZKIT" hidden="1">[30]Graph!$C$15:$D$29</definedName>
    <definedName name="BExB1I4BK3AB6GEEFY7ZAOON31BO" hidden="1">[30]Graph!$F$7:$G$7</definedName>
    <definedName name="BExB1Q29OO6LNFNT1EQLA3KYE7MX" hidden="1">'[29]AP Feb09'!$F$7:$G$7</definedName>
    <definedName name="BExB1TNRV5EBWZEHYLHI76T0FVA7" hidden="1">'[29]AP Feb09'!$I$9:$J$9</definedName>
    <definedName name="BExB1UENFKIO27UN311RA6Q7UZX5" hidden="1">[30]Graph!$F$9:$G$9</definedName>
    <definedName name="BExB1WI6M8I0EEP1ANUQZCFY24EV" hidden="1">'[29]AP Feb09'!$C$15:$D$29</definedName>
    <definedName name="BExB203OWC9QZA3BYOKQ18L4FUJE" hidden="1">'[29]AP Feb09'!$F$9:$G$9</definedName>
    <definedName name="BExB2CJHTU7C591BR4WRL5L2F2K6" hidden="1">'[29]AP Feb09'!$I$9:$J$9</definedName>
    <definedName name="BExB2K1AV4PGNS1O6C7D7AO411AX" hidden="1">'[29]AP Feb09'!$F$11:$G$11</definedName>
    <definedName name="BExB2O2UYHKI324YE324E1N7FVIB" hidden="1">'[29]AP Feb09'!$I$10:$J$10</definedName>
    <definedName name="BExB2Q0VJ0MU2URO3JOVUAVHEI3V" hidden="1">'[29]AP Feb09'!$E$1</definedName>
    <definedName name="BExB2V4G4W3DIHZU05TOOTUR2SQF" hidden="1">[30]Graph!$F$7:$G$7</definedName>
    <definedName name="BExB30IP1DNKNQ6PZ5ERUGR5MK4Z" hidden="1">'[29]AP Feb09'!$I$11:$J$11</definedName>
    <definedName name="BExB35M4M9VQF0DHGYBEA3KV711P" hidden="1">[30]Graph!$I$8:$J$8</definedName>
    <definedName name="BExB406HXCZGNSDPPO8VOG1110ZG" hidden="1">[30]Graph!$I$8:$J$8</definedName>
    <definedName name="BExB436CY36FOUYIBAEN1H3D51JJ" hidden="1">'[29]AP Feb09'!$I$6:$J$6</definedName>
    <definedName name="BExB442RX0T3L6HUL6X5T21CENW6" hidden="1">'[29]AP Feb09'!$C$15:$D$29</definedName>
    <definedName name="BExB4ADD0L7417CII901XTFKXD1J" hidden="1">'[29]AP Feb09'!$I$7:$J$7</definedName>
    <definedName name="BExB4B9PTN6T4CSKH6U5OZ3JFDD8" hidden="1">[30]Graph!$I$9:$J$9</definedName>
    <definedName name="BExB4DO1V1NL2AVK5YE1RSL5RYHL" hidden="1">'[31]Exploration Cost centres NGS'!$J$2:$K$2</definedName>
    <definedName name="BExB4DYU06HCGRIPBSWRCXK804UM" hidden="1">'[29]AP Feb09'!$F$11:$G$11</definedName>
    <definedName name="BExB4R5JZFW6A1CMY56N51JV2U9K" hidden="1">[30]Graph!$F$6:$G$6</definedName>
    <definedName name="BExB4XQZ05F1Z5NL9K98FS2WIE8F" hidden="1">[32]Graph!$F$10:$G$10</definedName>
    <definedName name="BExB4Z3EZBGYYI33U0KQ8NEIH8PY" hidden="1">'[29]AP Feb09'!$I$8:$J$8</definedName>
    <definedName name="BExB541CBB1D8CTY30SOY75V64NO" hidden="1">[30]Graph!$C$15:$D$29</definedName>
    <definedName name="BExB55368XW7UX657ZSPC6BFE92S" hidden="1">'[29]AP Feb09'!$I$8:$J$8</definedName>
    <definedName name="BExB57MZEPL2SA2ONPK66YFLZWJU" hidden="1">'[29]AP Feb09'!$I$8:$J$8</definedName>
    <definedName name="BExB5833OAOJ22VK1YK47FHUSVK2" hidden="1">'[29]AP Feb09'!$C$15:$D$29</definedName>
    <definedName name="BExB58JDIHS42JZT9DJJMKA8QFCO" hidden="1">'[29]AP Feb09'!$I$11:$J$11</definedName>
    <definedName name="BExB58U5FQC5JWV9CGC83HLLZUZI" hidden="1">'[29]AP Feb09'!$F$7:$G$7</definedName>
    <definedName name="BExB5EDO9XUKHF74X3HAU2WPPHZH" hidden="1">'[29]AP Feb09'!$I$6:$J$6</definedName>
    <definedName name="BExB5G6EH68AYEP1UT0GHUEL3SLN" hidden="1">'[29]AP Feb09'!$F$11:$G$11</definedName>
    <definedName name="BExB5QO30WI9WES28Y2RINNXRHWC" hidden="1">[30]Graph!$F$11:$G$11</definedName>
    <definedName name="BExB5QYVEZWFE5DQVHAM760EV05X" hidden="1">'[29]AP Feb09'!$I$7:$J$7</definedName>
    <definedName name="BExB5U9IRH14EMOE0YGIE3WIVLFS" hidden="1">'[29]AP Feb09'!$I$6:$J$6</definedName>
    <definedName name="BExB5VWYMOV6BAIH7XUBBVPU7MMD" hidden="1">'[29]AP Feb09'!$F$9:$G$9</definedName>
    <definedName name="BExB610DZWIJP1B72U9QM42COH2B" hidden="1">'[29]AP Feb09'!$F$9:$G$9</definedName>
    <definedName name="BExB6692ZQP36NHHWV7TLSTYCP8G" hidden="1">[30]Graph!$F$10:$G$10</definedName>
    <definedName name="BExB6AQYSAJGSY4US69MB6IBG1VF" hidden="1">'[29]AR Jan09'!$I$11:$J$11</definedName>
    <definedName name="BExB6C3FUAKK9ML5T767NMWGA9YB" hidden="1">'[29]AP Feb09'!$F$7:$G$7</definedName>
    <definedName name="BExB6C8X6JYRLKZKK17VE3QUNL3D" hidden="1">'[29]AP Feb09'!$G$2</definedName>
    <definedName name="BExB6CZTE0PWILZ6X0SQ2FCCSK0D" hidden="1">[30]Graph!$I$6:$J$6</definedName>
    <definedName name="BExB6HN3QRFPXM71MDUK21BKM7PF" hidden="1">'[29]AP Feb09'!$F$11:$G$11</definedName>
    <definedName name="BExB6IZMHCZ3LB7N73KD90YB1HBZ" hidden="1">'[29]AP Feb09'!$F$9:$G$9</definedName>
    <definedName name="BExB6Q6JKBMO3M4WX8XUD0JET6HB" hidden="1">[30]Graph!$I$6:$J$6</definedName>
    <definedName name="BExB719SGNX4Y8NE6JEXC555K596" hidden="1">'[29]AP Feb09'!$F$10:$G$10</definedName>
    <definedName name="BExB7265DCHKS7V2OWRBXCZTEIW9" hidden="1">'[29]AP Feb09'!$F$6:$G$6</definedName>
    <definedName name="BExB74PS5P9G0P09Y6DZSCX0FLTJ" hidden="1">'[29]AP Feb09'!$I$6:$J$6</definedName>
    <definedName name="BExB78RH79J0MIF7H8CAZ0CFE88Q" hidden="1">'[29]AP Feb09'!$E$1</definedName>
    <definedName name="BExB7ELT09HGDVO5BJC1ZY9D09GZ" hidden="1">'[29]AP Feb09'!$H$2:$I$2</definedName>
    <definedName name="BExB806PAXX70XUTA3ZI7OORD78R" hidden="1">'[29]AP Feb09'!$F$15</definedName>
    <definedName name="BExB8HF4UBVZKQCSRFRUQL2EE6VL" hidden="1">'[29]AP Feb09'!$F$8:$G$8</definedName>
    <definedName name="BExB8HKHKZ1ORJZUYGG2M4VSCC39" hidden="1">'[29]AP Feb09'!$F$9:$G$9</definedName>
    <definedName name="BExB8QPH8DC5BESEVPSMBCWVN6PO" hidden="1">'[29]AP Feb09'!$F$6:$G$6</definedName>
    <definedName name="BExB8RRC6X3LE8SCH863Q7HJLDY5" hidden="1">[32]Graph!$I$10:$J$10</definedName>
    <definedName name="BExB8U5N0D85YR8APKN3PPKG0FWP" hidden="1">'[29]AP Feb09'!$C$15:$D$29</definedName>
    <definedName name="BExB9DHI5I2TJ2LXYPM98EE81L27" hidden="1">'[29]AP Feb09'!$I$9:$J$9</definedName>
    <definedName name="BExB9Q2MZZHBGW8QQKVEYIMJBPIE" hidden="1">'[29]AP Feb09'!$E$1</definedName>
    <definedName name="BExB9S66MFUL9J891R547MSVIVV1" hidden="1">[30]Graph!$F$11:$G$11</definedName>
    <definedName name="BExBA1GON0EZRJ20UYPILAPLNQWM" hidden="1">'[29]AP Feb09'!$I$7:$J$7</definedName>
    <definedName name="BExBA69ASGYRZW1G1DYIS9QRRTBN" hidden="1">'[29]AP Feb09'!$F$9:$G$9</definedName>
    <definedName name="BExBA6K42582A14WFFWQ3Q8QQWB6" hidden="1">'[29]AP Feb09'!$I$7:$J$7</definedName>
    <definedName name="BExBA8I5D4R8R2PYQ1K16TWGTOEP" hidden="1">'[29]AP Feb09'!$I$7:$J$7</definedName>
    <definedName name="BExBA93PE0DGUUTA7LLSIGBIXWE5" hidden="1">'[29]AP Feb09'!$I$7:$J$7</definedName>
    <definedName name="BExBAGQYIBV77JKN346FU4VT1MB4" hidden="1">[30]Graph!$F$11:$G$11</definedName>
    <definedName name="BExBAI8X0FKDQJ6YZJQDTTG4ZCWY" hidden="1">'[29]AP Feb09'!$I$7:$J$7</definedName>
    <definedName name="BExBAKN7XIBAXCF9PCNVS038PCQO" hidden="1">'[29]AP Feb09'!$F$11:$G$11</definedName>
    <definedName name="BExBAKXZ7PBW3DDKKA5MWC1ZUC7O" hidden="1">'[29]AP Feb09'!$I$8:$J$8</definedName>
    <definedName name="BExBAO8NLXZXHO6KCIECSFCH3RR0" hidden="1">'[29]AP Feb09'!$I$9:$J$9</definedName>
    <definedName name="BExBAOOT1KBSIEISN1ADL4RMY879" hidden="1">'[29]AP Feb09'!$G$2</definedName>
    <definedName name="BExBATS6QTKFZ3S66DBSAAJJ1257" hidden="1">[30]Graph!$I$8:$J$8</definedName>
    <definedName name="BExBAVKX8Q09370X1GCZWJ4E91YJ" hidden="1">'[29]AP Feb09'!$I$8:$J$8</definedName>
    <definedName name="BExBAX2X2ENJYO4QTR5VAIQ86L7B" hidden="1">'[29]AP Feb09'!$F$8:$G$8</definedName>
    <definedName name="BExBAZ13D3F1DVJQ6YJ8JGUYEYJE" hidden="1">'[29]AP Feb09'!$I$11:$J$11</definedName>
    <definedName name="BExBB9D9GNURCRZN3NR6UY375OX5" hidden="1">[30]Graph!$I$6:$J$6</definedName>
    <definedName name="BExBBBM3TN3HPJ9PN8FMEKPMG0KN" hidden="1">[32]Graph!$F$6:$G$6</definedName>
    <definedName name="BExBBTG649R9I0CT042JLL8LXV18" hidden="1">'[31]Exploration Cost centres NGS'!$F$8:$G$8</definedName>
    <definedName name="BExBBUCJQRR74Q7GPWDEZXYK2KJL" hidden="1">'[29]AP Feb09'!$I$11:$J$11</definedName>
    <definedName name="BExBBV8XVMD9CKZY711T0BN7H3PM" hidden="1">'[29]AP Feb09'!$F$15</definedName>
    <definedName name="BExBC6S9JZS9ZX6V7SBKDJ5R3CGN" hidden="1">[30]Graph!$I$9:$J$9</definedName>
    <definedName name="BExBC78HXWXHO3XAB6E8NVTBGLJS" hidden="1">'[29]AP Feb09'!$F$10:$G$10</definedName>
    <definedName name="BExBCDTV7GTBOTIE9EFJ36EX4FKM" hidden="1">[30]Graph!$F$8:$G$8</definedName>
    <definedName name="BExBCK4H2CF3XDL7AH3W254CWF4R" hidden="1">[30]Graph!$F$10:$G$10</definedName>
    <definedName name="BExBCKKJTIRKC1RZJRTK65HHLX4W" hidden="1">'[29]AP Feb09'!$I$9:$J$9</definedName>
    <definedName name="BExBCLMEPAN3XXX174TU8SS0627Q" hidden="1">'[29]AP Feb09'!$E$1</definedName>
    <definedName name="BExBCMTEH63P6H1CKWQH2DGVNSVX" hidden="1">[30]Graph!$I$10:$J$10</definedName>
    <definedName name="BExBCR0H9V1FBBRU0ZUU59YM3M57" hidden="1">[30]Graph!$I$8:$J$8</definedName>
    <definedName name="BExBCRBEYR2KZ8FAQFZ2NHY13WIY" hidden="1">'[29]AP Feb09'!$F$15</definedName>
    <definedName name="BExBCZUU1UR90PQUCOSYNFQQTXI1" hidden="1">[30]Graph!$I$10:$J$10</definedName>
    <definedName name="BExBD1CR31JE4TBZEMZ6ZNRFIDNP" hidden="1">[30]Graph!$I$9:$J$9</definedName>
    <definedName name="BExBD4I559NXSV6J07Q343TKYMVJ" hidden="1">'[29]AP Feb09'!$G$2</definedName>
    <definedName name="BExBD4Y9R0L23OUCQ3HKU8P5F86U" hidden="1">[32]Graph!$C$15:$D$25</definedName>
    <definedName name="BExBDBZQLTX3OGFYGULQFK5WEZU5" hidden="1">'[29]AP Feb09'!$F$7:$G$7</definedName>
    <definedName name="BExBDJS9TUEU8Z84IV59E5V4T8K6" hidden="1">'[29]AP Feb09'!$C$15:$D$29</definedName>
    <definedName name="BExBDKOMSVH4XMH52CFJ3F028I9R" hidden="1">'[29]AP Feb09'!$G$2</definedName>
    <definedName name="BExBDSRXVZQ0W5WXQMP5XD00GRRL" hidden="1">'[29]AP Feb09'!$I$8:$J$8</definedName>
    <definedName name="BExBDTDIHS3IA85P49E3FM64KE4B" hidden="1">[30]Graph!$F$6:$G$6</definedName>
    <definedName name="BExBDUVGK3E1J4JY9ZYTS7V14BLY" hidden="1">'[29]AP Feb09'!$G$2</definedName>
    <definedName name="BExBDWDG2GXBTEGBOQMQLB38QUEV" hidden="1">[30]Graph!$F$6:$G$6</definedName>
    <definedName name="BExBDZITI2UCDSH0V24NITQG9SFA" hidden="1">[30]Graph!$I$7:$J$7</definedName>
    <definedName name="BExBE162OSBKD30I7T1DKKPT3I9I" hidden="1">'[29]AP Feb09'!$I$10:$J$10</definedName>
    <definedName name="BExBE4M6YL512JJD7QCT5NHC893P" hidden="1">[30]Graph!$F$10:$G$10</definedName>
    <definedName name="BExBE5YPUY1T7N7DHMMIGGXK8TMP" hidden="1">'[31]Exploration Cost centres NGS'!$F$15</definedName>
    <definedName name="BExBEC9ATLQZF86W1M3APSM4HEOH" hidden="1">'[29]AP Feb09'!$I$6:$J$6</definedName>
    <definedName name="BExBEYFQJE9YK12A6JBMRFKEC7RN" hidden="1">'[29]AP Feb09'!$I$6:$J$6</definedName>
    <definedName name="BExBF0U1PNBWLGLVVPNYEZHKB0ON" hidden="1">[30]Graph!$C$15:$D$29</definedName>
    <definedName name="BExBF3J5XW25UW4HPU8ID0F9OK32" hidden="1">'[29]AR Jan09'!$F$6:$G$6</definedName>
    <definedName name="BExBF3TXJTJ52WTH5JS1IEEUKRWA" hidden="1">[30]Graph!$I$11:$J$11</definedName>
    <definedName name="BExBG1ED81J2O4A2S5F5Y3BPHMCR" hidden="1">'[29]AP Feb09'!$I$8:$J$8</definedName>
    <definedName name="BExCRLIHS7466WFJ3RPIUGGXYESZ" hidden="1">'[29]AP Feb09'!$I$9:$J$9</definedName>
    <definedName name="BExCRRIBGG57IJ1DUG0GCSPL72DO" hidden="1">[30]Graph!$F$10:$G$10</definedName>
    <definedName name="BExCS078RE3CUATM8A8NCC0WWHGC" hidden="1">[30]Graph!$C$15:$D$29</definedName>
    <definedName name="BExCS1EDDUEAEWHVYXHIP9I1WCJH" hidden="1">'[29]AP Feb09'!$I$10:$J$10</definedName>
    <definedName name="BExCS6SLRCBH006GNRE27HFRHP40" hidden="1">'[31]Exploration Cost centres NGS'!$I$8:$J$8</definedName>
    <definedName name="BExCS7ZPMHFJ4UJDAL8CQOLSZ13B" hidden="1">'[29]AP Feb09'!$C$15:$D$29</definedName>
    <definedName name="BExCS8W4NJUZH9S1CYB6XSDLEPBW" hidden="1">'[29]AP Feb09'!$I$2:$J$2</definedName>
    <definedName name="BExCS96X4F5ZMCLZHX290I2OYEZL" hidden="1">'[33]01.01.-31.01'!$I$7:$J$7</definedName>
    <definedName name="BExCSAE1M6G20R41J0Y24YNN0YC1" hidden="1">'[29]AP Feb09'!$I$6:$J$6</definedName>
    <definedName name="BExCSAOUZOYKHN7HV511TO8VDJ02" hidden="1">'[29]AP Feb09'!$I$8:$J$8</definedName>
    <definedName name="BExCSGZG9G2SOKYYBCQF48XUIYCJ" hidden="1">[30]Graph!$I$11:$J$11</definedName>
    <definedName name="BExCSMOFTXSUEC1T46LR1UPYRCX5" hidden="1">'[29]AP Feb09'!$G$2</definedName>
    <definedName name="BExCSSDG3TM6TPKS19E9QYJEELZ6" hidden="1">'[29]AP Feb09'!$E$1</definedName>
    <definedName name="BExCSZV7U67UWXL2HKJNM5W1E4OO" hidden="1">'[29]AP Feb09'!$I$7:$J$7</definedName>
    <definedName name="BExCT4NSDT61OCH04Y2QIFIOP75H" hidden="1">'[29]AP Feb09'!$C$15:$D$29</definedName>
    <definedName name="BExCTW8G3VCZ55S09HTUGXKB1P2M" hidden="1">'[29]AP Feb09'!$F$11:$G$11</definedName>
    <definedName name="BExCTYS2KX0QANOLT8LGZ9WV3S3T" hidden="1">'[29]AP Feb09'!$F$15</definedName>
    <definedName name="BExCTZZ9JNES4EDHW97NP0EGQALX" hidden="1">'[29]AP Feb09'!$G$2</definedName>
    <definedName name="BExCU0A1V6NMZQ9ASYJ8QIVQ5UR2" hidden="1">'[29]AP Feb09'!$E$1</definedName>
    <definedName name="BExCU16FAFHSYEENQXBNLERR7V3K" hidden="1">[30]Graph!$F$9:$G$9</definedName>
    <definedName name="BExCU2834920JBHSPCRC4UF80OLL" hidden="1">'[29]AP Feb09'!$F$11:$G$11</definedName>
    <definedName name="BExCU6F5I0BL24PEPUCMBG662ARI" hidden="1">'[33]01.01.-31.01'!$I$10:$J$10</definedName>
    <definedName name="BExCU8O54I3P3WRYWY1CRP3S78QY" hidden="1">'[29]AP Feb09'!$G$2</definedName>
    <definedName name="BExCUD60H1UMM2E28QIX022PMAO3" hidden="1">[30]Graph!$I$8:$J$8</definedName>
    <definedName name="BExCUDRJO23YOKT8GPWOVQ4XEHF5" hidden="1">'[29]AP Feb09'!$F$6:$G$6</definedName>
    <definedName name="BExCUPAWHM0P4BSKFZ5SJKV1ERM7" hidden="1">[30]Graph!$I$11:$J$11</definedName>
    <definedName name="BExCUPAXFR16YMWL30ME3F3BSRDZ" hidden="1">'[29]AP Feb09'!$F$8:$G$8</definedName>
    <definedName name="BExCUR94DHCE47PUUWEMT5QZOYR2" hidden="1">'[29]AP Feb09'!$H$2:$I$2</definedName>
    <definedName name="BExCUW1Q2AR1JX2Z1B9CGJ6H60GY" hidden="1">[30]Graph!$I$8:$J$8</definedName>
    <definedName name="BExCUW1RF5RHW7OK9J4GFUGR30IK" hidden="1">[30]Graph!$I$11:$J$11</definedName>
    <definedName name="BExCV634L7SVHGB0UDDTRRQ2Q72H" hidden="1">'[29]AP Feb09'!$I$7:$J$7</definedName>
    <definedName name="BExCVBXG4TTE2ERW52ZA09FBTDH2" hidden="1">[30]Graph!$F$9:$G$9</definedName>
    <definedName name="BExCVBXGSXT9FWJRG62PX9S1RK83" hidden="1">'[29]AP Feb09'!$I$8:$J$8</definedName>
    <definedName name="BExCVHBNLOHNFS0JAV3I1XGPNH9W" hidden="1">'[29]AP Feb09'!$F$15</definedName>
    <definedName name="BExCVI86R31A2IOZIEBY1FJLVILD" hidden="1">'[29]AP Feb09'!$I$10:$J$10</definedName>
    <definedName name="BExCVKGZXE0I9EIXKBZVSGSEY2RR" hidden="1">'[29]AP Feb09'!$F$9:$G$9</definedName>
    <definedName name="BExCVKH0KFLY4D0IVRFGVTJYRXFX" hidden="1">[30]Graph!$F$7:$G$7</definedName>
    <definedName name="BExCVV44WY5807WGMTGKPW0GT256" hidden="1">'[29]AP Feb09'!$I$7:$J$7</definedName>
    <definedName name="BExCVWLXVAKW0MGL9EAXK4DRRB6T" hidden="1">[30]Graph!$F$7:$G$7</definedName>
    <definedName name="BExCVZ5PN4V6MRBZ04PZJW3GEF8S" hidden="1">'[29]AP Feb09'!$C$15:$D$29</definedName>
    <definedName name="BExCW13R0GWJYGXZBNCPAHQN4NR2" hidden="1">'[29]AP Feb09'!$I$10:$J$10</definedName>
    <definedName name="BExCW9Y5HWU4RJTNX74O6L24VGCK" hidden="1">'[29]AP Feb09'!$H$2:$I$2</definedName>
    <definedName name="BExCWPDPESGZS07QGBLSBWDNVJLZ" hidden="1">'[29]AP Feb09'!$F$7:$G$7</definedName>
    <definedName name="BExCWTVKHIVCRHF8GC39KI58YM5K" hidden="1">'[29]AP Feb09'!$G$2</definedName>
    <definedName name="BExCWX69ER7R6C6VGOZAPRGXJR2R" hidden="1">[30]Graph!$F$6:$G$6</definedName>
    <definedName name="BExCX2KGRZBRVLZNM8SUSIE6A0RL" hidden="1">'[29]AP Feb09'!$C$15:$D$29</definedName>
    <definedName name="BExCX3X451T70LZ1VF95L7W4Y4TM" hidden="1">'[29]AP Feb09'!$F$10:$G$10</definedName>
    <definedName name="BExCX4NZ2N1OUGXM7EV0U7VULJMM" hidden="1">'[29]AP Feb09'!$F$7:$G$7</definedName>
    <definedName name="BExCXAYLA3TMOHIRCEXCXXUSNOKZ" hidden="1">[30]Graph!$I$11:$J$11</definedName>
    <definedName name="BExCXC0EIRZGKHGFWVH6BZGZKSL5" hidden="1">[30]Graph!$F$10:$G$10</definedName>
    <definedName name="BExCXILMURGYMAH6N5LF5DV6K3GM" hidden="1">'[29]AP Feb09'!$I$9:$J$9</definedName>
    <definedName name="BExCXQUFBMXQ1650735H48B1AZT3" hidden="1">'[29]AP Feb09'!$F$15</definedName>
    <definedName name="BExCY2DQO9VLA77Q7EG3T0XNXX4F" hidden="1">'[29]AP Feb09'!$F$11:$G$11</definedName>
    <definedName name="BExCY4H9JMPB090TG2SILY28IPCR" hidden="1">[30]Graph!$F$9:$G$9</definedName>
    <definedName name="BExCY6VMJ68MX3C981R5Q0BX5791" hidden="1">'[29]AP Feb09'!$I$9:$J$9</definedName>
    <definedName name="BExCYAH2SAZCPW6XCB7V7PMMCAWO" hidden="1">'[29]AP Feb09'!$I$6:$J$6</definedName>
    <definedName name="BExCYJBB52X8B3AREHCC1L5QNPX7" hidden="1">'[31]Exploration Cost centres NGS'!$E$1</definedName>
    <definedName name="BExCYK7MZ56O5XIV8T5XIE9VBQXN" hidden="1">[30]Graph!$I$6:$J$6</definedName>
    <definedName name="BExCYPRC5HJE6N2XQTHCT6NXGP8N" hidden="1">'[29]AP Feb09'!$I$11:$J$11</definedName>
    <definedName name="BExCYUK0I3UEXZNFDW71G6Z6D8XR" hidden="1">'[29]AP Feb09'!$C$15:$D$29</definedName>
    <definedName name="BExCZBHJ4ZDFD4N4ZS7VAL7FA7P7" hidden="1">[30]Graph!$F$9:$G$9</definedName>
    <definedName name="BExCZFZCXMLY5DWESYJ9NGTJYQ8M" hidden="1">'[29]AP Feb09'!$I$11:$J$11</definedName>
    <definedName name="BExCZJ4P8WS0BDT31WDXI0ROE7D6" hidden="1">'[29]AP Feb09'!$F$6:$G$6</definedName>
    <definedName name="BExCZKH6NI0EE02L995IFVBD1J59" hidden="1">'[29]AP Feb09'!$I$8:$J$8</definedName>
    <definedName name="BExCZUD9FEOJBKDJ51Z3JON9LKJ8" hidden="1">'[29]AP Feb09'!$G$2</definedName>
    <definedName name="BExD0508DAALLU00PHFPBC8SRRKT" hidden="1">'[31]Exploration Cost centres NGS'!$I$9:$J$9</definedName>
    <definedName name="BExD06SXR2OPV4282WTX6ARRQ4JS" hidden="1">[30]Graph!$I$9:$J$9</definedName>
    <definedName name="BExD0HALIN0JR4JTPGDEVAEE5EX5" hidden="1">'[29]AP Feb09'!$I$8:$J$8</definedName>
    <definedName name="BExD0LCCDPG16YLY5WQSZF1XI5DA" hidden="1">'[29]AP Feb09'!$I$9:$J$9</definedName>
    <definedName name="BExD0RMWSB4TRECEHTH6NN4K9DFZ" hidden="1">'[29]AP Feb09'!$I$11:$J$11</definedName>
    <definedName name="BExD0U6KG10QGVDI1XSHK0J10A2V" hidden="1">'[29]AP Feb09'!$I$7:$J$7</definedName>
    <definedName name="BExD0WQ71JYMUDXQTQEITA6DXV3F" hidden="1">[30]Graph!$I$7:$J$7</definedName>
    <definedName name="BExD13MHKUIZH1BXRWAB7VX6ZOCV" hidden="1">'[29]AR Jan09'!$F$15:$P$23</definedName>
    <definedName name="BExD13RUIBGRXDL4QDZ305UKUR12" hidden="1">'[29]AP Feb09'!$I$9:$J$9</definedName>
    <definedName name="BExD14DETV5R4OOTMAXD5NAKWRO3" hidden="1">'[29]AP Feb09'!$H$2:$I$2</definedName>
    <definedName name="BExD189NLCZ0MV1E8GXPW23W160D" hidden="1">[30]Graph!$I$8:$J$8</definedName>
    <definedName name="BExD1OAU9OXQAZA4D70HP72CU6GB" hidden="1">'[29]AP Feb09'!$I$7:$J$7</definedName>
    <definedName name="BExD1Y1JV61416YA1XRQHKWPZIE7" hidden="1">'[29]AP Feb09'!$F$6:$G$6</definedName>
    <definedName name="BExD2CFHIRMBKN5KXE5QP4XXEWFS" hidden="1">'[29]AP Feb09'!$C$3</definedName>
    <definedName name="BExD2CQA2MFBCIUP3SM5DZL1EQ67" hidden="1">[32]Graph!$F$8:$G$8</definedName>
    <definedName name="BExD2DMHH1HWXQ9W0YYMDP8AAX8Q" hidden="1">'[29]AP Feb09'!$F$6:$G$6</definedName>
    <definedName name="BExD2HO7LV4GZGY24YB7QR81UZJQ" hidden="1">'[33]01.01.-31.01'!$G$2:$H$2</definedName>
    <definedName name="BExD2HTPC7IWBAU6OSQ67MQA8BYZ" hidden="1">'[29]AP Feb09'!$F$10:$G$10</definedName>
    <definedName name="BExD2MRMSOCW29ZLJ226FVCE2K34" hidden="1">[30]Graph!$I$6:$J$6</definedName>
    <definedName name="BExD2RK9LE7I985N677G3WNH5DIV" hidden="1">[30]Graph!$I$10:$J$10</definedName>
    <definedName name="BExD363H2VGFIQUCE6LS4AC5J0ZT" hidden="1">'[29]AP Feb09'!$F$7:$G$7</definedName>
    <definedName name="BExD37W7YUULHO5DGYRP7KYM65NC" hidden="1">[30]Graph!$I$11:$J$11</definedName>
    <definedName name="BExD3A588E939V61P1XEW0FI5Q0S" hidden="1">'[29]AP Feb09'!$I$10:$J$10</definedName>
    <definedName name="BExD3CJJDKVR9M18XI3WDZH80WL6" hidden="1">'[29]AP Feb09'!$I$11:$J$11</definedName>
    <definedName name="BExD3ESD9WYJIB3TRDPJ1CKXRAVL" hidden="1">'[29]AP Feb09'!$I$11:$J$11</definedName>
    <definedName name="BExD3F368X5S25MWSUNIV57RDB57" hidden="1">'[29]AP Feb09'!$E$1</definedName>
    <definedName name="BExD3IJ5IT335SOSNV9L85WKAOSI" hidden="1">'[29]AP Feb09'!$F$11:$G$11</definedName>
    <definedName name="BExD3KBVUY57GMMQTOFEU6S6G1AY" hidden="1">'[29]AP Feb09'!$F$9:$G$9</definedName>
    <definedName name="BExD3NMR7AW2Z6V8SC79VQR37NA6" hidden="1">'[29]AP Feb09'!$F$8:$G$8</definedName>
    <definedName name="BExD3PKTT0MHJPK56ADYPFIYXKO7" hidden="1">[30]Graph!$I$9:$J$9</definedName>
    <definedName name="BExD3QXA2UQ2W4N7NYLUEOG40BZB" hidden="1">'[29]AP Feb09'!$F$10:$G$10</definedName>
    <definedName name="BExD3U2N041TEJ7GCN005UTPHNXY" hidden="1">'[29]AP Feb09'!$F$6:$G$6</definedName>
    <definedName name="BExD40O0CFTNJFOFMMM1KH0P7BUI" hidden="1">'[29]AP Feb09'!$E$1</definedName>
    <definedName name="BExD4B5OJKUPJMFR7AZJGR6UVR3E" hidden="1">[30]Graph!$I$6:$J$6</definedName>
    <definedName name="BExD4BR9HJ3MWWZ5KLVZWX9FJAUS" hidden="1">'[29]AP Feb09'!$F$11:$G$11</definedName>
    <definedName name="BExD4F1WTKT3H0N9MF4H1LX7MBSY" hidden="1">'[29]AP Feb09'!$I$8:$J$8</definedName>
    <definedName name="BExD4H5GQWXBS6LUL3TSP36DVO38" hidden="1">'[29]AP Feb09'!$E$1</definedName>
    <definedName name="BExD4JJSS3QDBLABCJCHD45SRNPI" hidden="1">'[29]AP Feb09'!$C$15:$D$19</definedName>
    <definedName name="BExD4R1I0MKF033I5LPUYIMTZ6E8" hidden="1">'[29]AP Feb09'!$C$15:$D$29</definedName>
    <definedName name="BExD4RHMHOHG2WM6HI950PSP13F8" hidden="1">[30]Graph!$I$8:$J$8</definedName>
    <definedName name="BExD50MT3M6XZLNUP9JL93EG6D9R" hidden="1">'[29]AP Feb09'!$I$11:$J$11</definedName>
    <definedName name="BExD5EV7KDSVF1CJT38M4IBPFLPY" hidden="1">'[29]AP Feb09'!$F$11:$G$11</definedName>
    <definedName name="BExD5FRK547OESJRYAW574DZEZ7J" hidden="1">'[29]AP Feb09'!$I$9:$J$9</definedName>
    <definedName name="BExD5I5X2YA2YNCTCDSMEL4CWF4N" hidden="1">'[29]AP Feb09'!$F$7:$G$7</definedName>
    <definedName name="BExD5P7D7B3TCMJQY4TM56KCPB73" hidden="1">[30]Graph!$F$7:$G$7</definedName>
    <definedName name="BExD5QUSRFJWRQ1ZM50WYLCF74DF" hidden="1">'[29]AP Feb09'!$I$9:$J$9</definedName>
    <definedName name="BExD5SSUIF6AJQHBHK8PNMFBPRYB" hidden="1">'[29]AP Feb09'!$F$8:$G$8</definedName>
    <definedName name="BExD623C9LRX18BE0W2V6SZLQUXX" hidden="1">'[29]AP Feb09'!$C$15:$D$29</definedName>
    <definedName name="BExD6BZF6UGC8YXEZJ8URJDY0HUJ" hidden="1">[30]Graph!$F$11:$G$11</definedName>
    <definedName name="BExD6CQA7UMJBXV7AIFAIHUF2ICX" hidden="1">'[29]AP Feb09'!$F$9:$G$9</definedName>
    <definedName name="BExD6FKVK8WJWNYPVENR7Q8Q30PK" hidden="1">'[29]AP Feb09'!$F$9:$G$9</definedName>
    <definedName name="BExD6GMP0LK8WKVWMIT1NNH8CHLF" hidden="1">'[29]AP Feb09'!$C$15:$D$29</definedName>
    <definedName name="BExD6H2TE0WWAUIWVSSCLPZ6B88N" hidden="1">'[29]AP Feb09'!$I$11:$J$11</definedName>
    <definedName name="BExD6PBM551ZZ7HYSJX5XANRWVX1" hidden="1">'[29]AP Feb09'!$I$11:$J$11</definedName>
    <definedName name="BExD6XV0BDU8LPQPWSKHU0XX0UPR" hidden="1">[30]Graph!$C$15:$D$29</definedName>
    <definedName name="BExD70UXJ24XCNI9ZQICYRYRJQLJ" hidden="1">'[29]AP Feb09'!$I$7:$J$7</definedName>
    <definedName name="BExD71LTOE015TV5RSAHM8NT8GVW" hidden="1">'[29]AP Feb09'!$J$2:$K$2</definedName>
    <definedName name="BExD73USXVADC7EHGHVTQNCT06ZA" hidden="1">'[29]AP Feb09'!$I$7:$J$7</definedName>
    <definedName name="BExD7CE8ZR0EL3ZQP0AYQ5XQUH9L" hidden="1">[30]Graph!$C$15:$D$29</definedName>
    <definedName name="BExD7GAIGULTB3YHM1OS9RBQOTEC" hidden="1">'[29]AP Feb09'!$E$1</definedName>
    <definedName name="BExD7GAIHX094KROB46WFTL2XBWL" hidden="1">[30]Graph!$F$6:$G$6</definedName>
    <definedName name="BExD7IE1DHIS52UFDCTSKPJQNRD5" hidden="1">'[29]AP Feb09'!$I$9:$J$9</definedName>
    <definedName name="BExD7IUBGUWHYC9UNZ1IY5XFYKQN" hidden="1">'[29]AP Feb09'!$F$6:$G$6</definedName>
    <definedName name="BExD7IZMKM0QIFE7EV1NYL6EZVJZ" hidden="1">[30]Graph!$F$8:$G$8</definedName>
    <definedName name="BExD7JQOJ35HGL8U2OCEI2P2JT7I" hidden="1">'[29]AP Feb09'!$E$1</definedName>
    <definedName name="BExD7KSDKNDNH95NDT3S7GM3MUU2" hidden="1">'[29]AP Feb09'!$I$11:$J$11</definedName>
    <definedName name="BExD7SVOH5J3ZVHK9KI2N1XE0CC3" hidden="1">[30]Graph!$F$7:$G$7</definedName>
    <definedName name="BExD7V4PCVR1ACVPOJXKJ4CSROIX" hidden="1">[30]Graph!$I$8:$J$8</definedName>
    <definedName name="BExD819S39VUTMASCBMYI883THJ3" hidden="1">[30]Graph!$I$11:$J$11</definedName>
    <definedName name="BExD8CYKX2WGEDSW6KFP6MND1PM0" hidden="1">[30]Graph!$F$8:$G$8</definedName>
    <definedName name="BExD8H5MGJFMK4HK6DOAGTFYV6JT" hidden="1">[30]Graph!$C$15:$D$29</definedName>
    <definedName name="BExD8H5O087KQVWIVPUUID5VMGMS" hidden="1">'[29]AP Feb09'!$G$2</definedName>
    <definedName name="BExD8KWFYVMYYY2YJ34JT4QNLLTE" hidden="1">[30]Graph!$F$9:$G$9</definedName>
    <definedName name="BExD8OCLZMFN5K3VZYI4Q4ITVKUA" hidden="1">'[29]AP Feb09'!$C$15:$D$29</definedName>
    <definedName name="BExD93C1R6LC0631ECHVFYH0R0PD" hidden="1">'[29]AP Feb09'!$I$11:$J$11</definedName>
    <definedName name="BExD97TXIO0COVNN4OH3DEJ33YLM" hidden="1">'[29]AP Feb09'!$F$9:$G$9</definedName>
    <definedName name="BExD99RZ1RFIMK6O1ZHSPJ68X9Y5" hidden="1">'[29]AP Feb09'!$G$2</definedName>
    <definedName name="BExD9IMBI0P6S6QRAXHE26HMK86D" hidden="1">[30]Graph!$I$8:$J$8</definedName>
    <definedName name="BExD9L0ID3VSOU609GKWYTA5BFMA" hidden="1">'[29]AP Feb09'!$I$10:$J$10</definedName>
    <definedName name="BExD9M7SEMG0JK2FUTTZXWIEBTKB" hidden="1">'[29]AP Feb09'!$I$10:$J$10</definedName>
    <definedName name="BExD9MNYBYB1AICQL5165G472IE2" hidden="1">'[29]AP Feb09'!$K$2</definedName>
    <definedName name="BExD9PNSYT7GASEGUVL48MUQ02WO" hidden="1">'[29]AP Feb09'!$I$10:$J$10</definedName>
    <definedName name="BExD9TK2MIWFH5SKUYU9ZKF4NPHQ" hidden="1">'[29]AP Feb09'!$I$9:$J$9</definedName>
    <definedName name="BExDA6LD9061UULVKUUI4QP8SK13" hidden="1">'[29]AP Feb09'!$I$11:$J$11</definedName>
    <definedName name="BExDAEZH67WCW4L6LAGZOJ0WVVCX" hidden="1">[32]Graph!$C$15:$D$25</definedName>
    <definedName name="BExDAGMVMNLQ6QXASB9R6D8DIT12" hidden="1">'[29]AP Feb09'!$F$6:$G$6</definedName>
    <definedName name="BExDAYBHU9ADLXI8VRC7F608RVGM" hidden="1">'[29]AP Feb09'!$F$11:$G$11</definedName>
    <definedName name="BExDB39GNDHCPPB7U2PZQO5TJ1OI" hidden="1">[30]Graph!$C$15:$D$29</definedName>
    <definedName name="BExDBDR1XR0FV0CYUCB2OJ7CJCZU" hidden="1">'[29]AP Feb09'!$F$6:$G$6</definedName>
    <definedName name="BExDBECNFJKO0HIOIKTWDCSWP755" hidden="1">[30]Graph!$F$6:$G$6</definedName>
    <definedName name="BExDBI8WRY61SHXKAT4UFXLB15E8" hidden="1">[30]Graph!$F$11:$G$11</definedName>
    <definedName name="BExDBZBW3EHQF6J0XXIT3ZMXPL8C" hidden="1">[30]Graph!$C$15:$D$29</definedName>
    <definedName name="BExDC7F818VN0S18ID7XRCRVYPJ4" hidden="1">'[29]AP Feb09'!$F$7:$G$7</definedName>
    <definedName name="BExDCL7K96PC9VZYB70ZW3QPVIJE" hidden="1">'[29]AP Feb09'!$I$6:$J$6</definedName>
    <definedName name="BExDCP3UZ3C2O4C1F7KMU0Z9U32N" hidden="1">'[29]AP Feb09'!$F$10:$G$10</definedName>
    <definedName name="BExENRJDC2MGQRJ6EHLAWX5I4SRS" hidden="1">[30]Graph!$F$6:$G$6</definedName>
    <definedName name="BExEOBX3WECDMYCV9RLN49APTXMM" hidden="1">'[29]AP Feb09'!$I$7:$J$7</definedName>
    <definedName name="BExEP4E4F36662JDI0TOD85OP7X9" hidden="1">'[31]Exploration Cost centres NGS'!$E$1</definedName>
    <definedName name="BExEP7388TKNL6FEJW00XN7FHEUG" hidden="1">[30]Graph!$F$7:$G$7</definedName>
    <definedName name="BExEPN9VIYI0FVL0HLZQXJFO6TT0" hidden="1">'[29]AP Feb09'!$H$2:$I$2</definedName>
    <definedName name="BExEPX5X0CNMGRSJK53K22VHQFZE" hidden="1">[30]Graph!$C$15:$D$25</definedName>
    <definedName name="BExEPYT6VDSMR8MU2341Q5GM2Y9V" hidden="1">'[29]AP Feb09'!$K$2</definedName>
    <definedName name="BExEQ2ENYLMY8K1796XBB31CJHNN" hidden="1">'[29]AP Feb09'!$F$11:$G$11</definedName>
    <definedName name="BExEQ2PFE4N40LEPGDPS90WDL6BN" hidden="1">'[29]AP Feb09'!$I$7:$J$7</definedName>
    <definedName name="BExEQ2PFURT24NQYGYVE8NKX1EGA" hidden="1">'[29]AP Feb09'!$H$2:$I$2</definedName>
    <definedName name="BExEQ8P8H1JIFNY6X0VYHLCH73TI" hidden="1">'[29]AP Feb09'!$J$2:$K$2</definedName>
    <definedName name="BExEQB8ZWXO6IIGOEPWTLOJGE2NR" hidden="1">'[29]AP Feb09'!$C$15:$D$29</definedName>
    <definedName name="BExEQBZX0EL6LIKPY01197ACK65H" hidden="1">'[29]AP Feb09'!$F$6:$G$6</definedName>
    <definedName name="BExEQDXZALJLD4OBF74IKZBR13SR" hidden="1">'[29]AP Feb09'!$F$10:$G$10</definedName>
    <definedName name="BExEQFLE2RPWGMWQAI4JMKUEFRPT" hidden="1">'[29]AP Feb09'!$I$9:$J$9</definedName>
    <definedName name="BExEQTZAP8R69U31W4LKGTKKGKQE" hidden="1">'[29]AP Feb09'!$F$10:$G$10</definedName>
    <definedName name="BExER2O72H1F9WV6S1J04C15PXX7" hidden="1">'[29]AP Feb09'!$F$11:$G$11</definedName>
    <definedName name="BExER3KLBSZCOWG6Z3D6U315BZC6" hidden="1">[32]Graph!$C$15:$D$25</definedName>
    <definedName name="BExERCETL5ZVXSS6EENB85QCSRYG" hidden="1">[30]Graph!$I$8:$J$8</definedName>
    <definedName name="BExERIUTB21WQ9WVQXUCDCGSH23E" hidden="1">[30]Graph!$C$15:$D$29</definedName>
    <definedName name="BExERRUIKIOATPZ9U4HQ0V52RJAU" hidden="1">'[29]AP Feb09'!$F$10:$G$10</definedName>
    <definedName name="BExERSANFNM1O7T65PC5MJ301YET" hidden="1">'[29]AP Feb09'!$C$15:$D$29</definedName>
    <definedName name="BExERSLFEDXNMOLAZ2VOI6VVJCBW" hidden="1">[30]Graph!$F$9:$G$9</definedName>
    <definedName name="BExERWSHS5678NWP0NM8J09K2OGY" hidden="1">[30]Graph!$F$11:$G$11</definedName>
    <definedName name="BExES44RHHDL3V7FLV6M20834WF1" hidden="1">'[29]AP Feb09'!$I$8:$J$8</definedName>
    <definedName name="BExES4A7VE2X3RYYTVRLKZD4I7WU" hidden="1">'[29]AP Feb09'!$G$2</definedName>
    <definedName name="BExES6ZC8R7PHJ21OVJFLIR7DY30" hidden="1">'[31]Exploration Cost centres NGS'!$F$7:$G$7</definedName>
    <definedName name="BExESMKD95A649M0WRSG6CXXP326" hidden="1">'[29]AP Feb09'!$F$7:$G$7</definedName>
    <definedName name="BExESR27ZXJG5VMY4PR9D940VS7T" hidden="1">'[29]AP Feb09'!$I$9:$J$9</definedName>
    <definedName name="BExESWGF1F6KKYAUNSQYGN7GNWI2" hidden="1">[32]Graph!$I$8:$J$8</definedName>
    <definedName name="BExESZ03KXL8DQ2591HLR56ZML94" hidden="1">'[29]AP Feb09'!$I$9:$J$9</definedName>
    <definedName name="BExESZAW5N443NRTKIP59OEI1CR6" hidden="1">'[29]AP Feb09'!$I$6:$J$6</definedName>
    <definedName name="BExET3HXQ60A4O2OLKX8QNXRI6LQ" hidden="1">'[29]AP Feb09'!$F$9:$G$9</definedName>
    <definedName name="BExETA3B1FCIOA80H94K90FWXQKE" hidden="1">'[29]AP Feb09'!$I$8:$J$8</definedName>
    <definedName name="BExETAZOYT4CJIT8RRKC9F2HJG1D" hidden="1">'[29]AP Feb09'!$I$11:$J$11</definedName>
    <definedName name="BExETF6QD5A9GEINE1KZRRC2LXWM" hidden="1">'[29]AP Feb09'!$F$10:$G$10</definedName>
    <definedName name="BExETQ9XRXLUACN82805SPSPNKHI" hidden="1">'[29]AP Feb09'!$F$2</definedName>
    <definedName name="BExETQFFLH766OHX0PD3NEIK0DIF" hidden="1">[30]Graph!$I$7:$J$7</definedName>
    <definedName name="BExETR0YRMOR63E6DHLEHV9QVVON" hidden="1">'[29]AP Feb09'!$F$10:$G$10</definedName>
    <definedName name="BExETVDCXGPYA4OP2UI1URTJ60TK" hidden="1">[30]Graph!$I$7:$J$7</definedName>
    <definedName name="BExETVTGY38YXYYF7N73OYN6FYY3" hidden="1">'[29]AP Feb09'!$I$7:$J$7</definedName>
    <definedName name="BExEU2EU5IASROEVOFKKXP83WK3L" hidden="1">'[33]01.01.-31.01'!$C$15:$D$25</definedName>
    <definedName name="BExEUM6Y5MUDV2WYYY9ICV8796JQ" hidden="1">[30]Graph!$F$8:$G$8</definedName>
    <definedName name="BExEUNE4T242Y59C6MS28MXEUGCP" hidden="1">'[29]AP Feb09'!$F$6:$G$6</definedName>
    <definedName name="BExEV2TP7NA3ZR6RJGH5ER370OUM" hidden="1">'[29]AP Feb09'!$F$7:$G$7</definedName>
    <definedName name="BExEV69USLNYO2QRJRC0J92XUF00" hidden="1">'[29]AP Feb09'!$I$8:$J$8</definedName>
    <definedName name="BExEV6KNTQOCFD7GV726XQEVQ7R6" hidden="1">'[29]AP Feb09'!$F$7:$G$7</definedName>
    <definedName name="BExEV6VGM4POO9QT9KH3QA3VYCWM" hidden="1">'[29]AP Feb09'!$F$8:$G$8</definedName>
    <definedName name="BExEVAM8BLTWVS6IMVJWDOZBQK9R" hidden="1">[30]Graph!$I$7:$J$7</definedName>
    <definedName name="BExEVET98G3FU6QBF9LHYWSAMV0O" hidden="1">'[29]AP Feb09'!$F$10:$G$10</definedName>
    <definedName name="BExEVL3UZ22W55ZRF3F0J21PKQLX" hidden="1">[30]Graph!$F$6:$G$6</definedName>
    <definedName name="BExEVNCUT0PDUYNJH7G6BSEWZOT2" hidden="1">'[29]AP Feb09'!$F$10:$G$10</definedName>
    <definedName name="BExEVPGF4V5J0WQRZKUM8F9TTKZJ" hidden="1">'[29]AP Feb09'!$F$8:$G$8</definedName>
    <definedName name="BExEVPWH8S9GER9M14SPIT6XZ8SG" hidden="1">'[31]Exploration Cost centres NGS'!$F$8:$G$8</definedName>
    <definedName name="BExEVVLIEVWYRF2UUC1H0H5QU1CP" hidden="1">'[29]AP Feb09'!$F$10:$G$10</definedName>
    <definedName name="BExEVWCKO8T84GW9Z3X47915XKSH" hidden="1">'[29]AP Feb09'!$H$2:$I$2</definedName>
    <definedName name="BExEVZSJWMZ5L2ZE7AZC57CXKW6T" hidden="1">'[29]AP Feb09'!$F$8:$G$8</definedName>
    <definedName name="BExEW0JL1GFFCXMDGW54CI7Y8FZN" hidden="1">'[29]AP Feb09'!$I$8:$J$8</definedName>
    <definedName name="BExEW6357VV6LVZCWOOM0R3T78QK" hidden="1">[30]Graph!$F$9:$G$9</definedName>
    <definedName name="BExEW68M9WL8214QH9C7VCK7BN08" hidden="1">'[29]AP Feb09'!$I$6:$J$6</definedName>
    <definedName name="BExEW8HFKH6F47KIHYBDRUEFZ2ZZ" hidden="1">'[29]AP Feb09'!$F$7:$G$7</definedName>
    <definedName name="BExEWHXF5F2E8FN7TRI5U2ZY0T0P" hidden="1">[30]Graph!$F$6:$G$6</definedName>
    <definedName name="BExEWLO75K95C6IRKHXSP7VP81T4" hidden="1">'[31]Exploration Cost centres NGS'!$F$9:$G$9</definedName>
    <definedName name="BExEWNBGQS1U2LW3W84T4LSJ9K00" hidden="1">'[29]AP Feb09'!$F$15</definedName>
    <definedName name="BExEWO7STL7HNZSTY8VQBPTX1WK6" hidden="1">'[29]AP Feb09'!$I$11:$J$11</definedName>
    <definedName name="BExEWQ0M1N3KMKTDJ73H10QSG4W1" hidden="1">'[29]AP Feb09'!$H$2:$I$2</definedName>
    <definedName name="BExEX85F3OSW8NSCYGYPS9372Z1Q" hidden="1">'[29]AP Feb09'!$H$2:$I$2</definedName>
    <definedName name="BExEX9HWY2G6928ZVVVQF77QCM2C" hidden="1">'[29]AP Feb09'!$C$15:$D$29</definedName>
    <definedName name="BExEXBQWAYKMVBRJRHB8PFCSYFVN" hidden="1">'[29]AP Feb09'!$I$10:$J$10</definedName>
    <definedName name="BExEXRBZ0DI9E2UFLLKYWGN66B61" hidden="1">'[29]AP Feb09'!$E$1</definedName>
    <definedName name="BExEY067KMBNYP9WMRGOH8ITDBLD" hidden="1">[30]Graph!$C$15:$D$29</definedName>
    <definedName name="BExEYGCSYH6XC1X89ZT8VJVQ6THP" hidden="1">[30]Graph!$I$10:$J$10</definedName>
    <definedName name="BExEYLG9FL9V1JPPNZ3FUDNSEJ4V" hidden="1">'[29]AP Feb09'!$I$10:$J$10</definedName>
    <definedName name="BExEYOW8C1B3OUUCIGEC7L8OOW1Z" hidden="1">'[29]AP Feb09'!$G$2:$H$2</definedName>
    <definedName name="BExEYUQJXZT6N5HJH8ACJF6SRWEE" hidden="1">'[29]AP Feb09'!$I$6:$J$6</definedName>
    <definedName name="BExEYVHM7COM2XBAZH71USCAT6K9" hidden="1">[30]Graph!$I$8:$J$8</definedName>
    <definedName name="BExEYW8O56SE67A8CIT413PPQFWN" hidden="1">[30]Graph!$F$11:$G$11</definedName>
    <definedName name="BExEYXQGOT90CC2QXVUDAMIS2SD6" hidden="1">[30]Graph!$I$11:$J$11</definedName>
    <definedName name="BExEYY17N22FDMK6IA4HQRCTNPYL" hidden="1">[30]Graph!$I$10:$J$10</definedName>
    <definedName name="BExEZ1S6VZCG01ZPLBSS9Z1SBOJ2" hidden="1">'[29]AP Feb09'!$I$10:$J$10</definedName>
    <definedName name="BExEZFPZKLS4GGKV39NX0GL8AK7B" hidden="1">[30]Graph!$F$8:$G$8</definedName>
    <definedName name="BExEZGBFNJR8DLPN0V11AU22L6WY" hidden="1">'[29]AP Feb09'!$I$9:$J$9</definedName>
    <definedName name="BExEZMWYEQ2YZXIXK9D0U7GKTTYO" hidden="1">'[33]01.01.-31.01'!$E$1</definedName>
    <definedName name="BExEZQYJW81F362CWKW5HLAAM45I" hidden="1">[30]Graph!$F$10:$G$10</definedName>
    <definedName name="BExEZSWLMZZ2RK34GSJ9Q3NPCFT2" hidden="1">[30]Graph!$F$9:$G$9</definedName>
    <definedName name="BExF02Y3V3QEPO2XLDSK47APK9XJ" hidden="1">'[29]AP Feb09'!$G$2</definedName>
    <definedName name="BExF09OS91RT7N7IW8JLMZ121ZP3" hidden="1">'[29]AP Feb09'!$I$7:$J$7</definedName>
    <definedName name="BExF0CZIKF7V93DX9AOLYEE50PZC" hidden="1">[32]Graph!$I$9:$J$9</definedName>
    <definedName name="BExF0LOEHV42P2DV7QL8O7HOQ3N9" hidden="1">'[29]AP Feb09'!$F$11:$G$11</definedName>
    <definedName name="BExF0QH116YF95UAL83HSM0C2X7Y" hidden="1">[30]Graph!$C$15:$D$29</definedName>
    <definedName name="BExF0WRM9VO25RLSO03ZOCE8H7K5" hidden="1">'[29]AP Feb09'!$H$2:$I$2</definedName>
    <definedName name="BExF0ZRI7W4RSLIDLHTSM0AWXO3S" hidden="1">'[29]AP Feb09'!$E$1</definedName>
    <definedName name="BExF11V0LBR5L67B8R89QOGM1AAJ" hidden="1">[32]Graph!$F$11:$G$11</definedName>
    <definedName name="BExF19CT3MMZZ2T5EWMDNG3UOJ01" hidden="1">'[29]AP Feb09'!$I$9:$J$9</definedName>
    <definedName name="BExF1G8XU7BHIINOV1VLFGHOO976" hidden="1">[32]Graph!$F$10:$G$10</definedName>
    <definedName name="BExF1M38U6NX17YJA8YU359B5Z4M" hidden="1">'[29]AP Feb09'!$I$10:$J$10</definedName>
    <definedName name="BExF1MU4W3NPEY0OHRDWP5IANCBB" hidden="1">'[29]AP Feb09'!$I$10:$J$10</definedName>
    <definedName name="BExF1MZN8MWMOKOARHJ1QAF9HPGT" hidden="1">'[29]AP Feb09'!$F$8:$G$8</definedName>
    <definedName name="BExF1US4ZIQYSU5LBFYNRA9N0K2O" hidden="1">'[29]AP Feb09'!$I$9:$J$9</definedName>
    <definedName name="BExF200VK438ANZMJEAPZ2RQDB8U" hidden="1">[30]Graph!$F$6:$G$6</definedName>
    <definedName name="BExF21OBXGVA9D1CPMHVJHL599BC" hidden="1">[30]Graph!$I$11:$J$11</definedName>
    <definedName name="BExF254B4SNAL4FONG9OPHLW9ZNB" hidden="1">'[33]01.01.-31.01'!$C$15:$D$25</definedName>
    <definedName name="BExF28PXA9VBW4OZ74OITX6LHR12" hidden="1">[30]Graph!$F$7:$G$7</definedName>
    <definedName name="BExF2CWZN6E87RGTBMD4YQI2QT7R" hidden="1">'[29]AP Feb09'!$F$10:$G$10</definedName>
    <definedName name="BExF2DYO1WQ7GMXSTAQRDBW1NSFG" hidden="1">'[29]AP Feb09'!$F$9:$G$9</definedName>
    <definedName name="BExF2LR83KWDOSK9ACAROCGMTQ8X" hidden="1">[30]Graph!$I$6:$J$6</definedName>
    <definedName name="BExF2MSWNUY9Z6BZJQZ538PPTION" hidden="1">'[29]AP Feb09'!$I$6:$J$6</definedName>
    <definedName name="BExF2NPEVRIML4SOO8WCMBRZ0PNY" hidden="1">[32]Graph!$F$7:$G$7</definedName>
    <definedName name="BExF2QZYWHTYGUTTXR15CKCV3LS7" hidden="1">'[29]AP Feb09'!$F$11:$G$11</definedName>
    <definedName name="BExF2T8Y6TSJ74RMSZOA9CEH4OZ6" hidden="1">'[29]AP Feb09'!$I$2</definedName>
    <definedName name="BExF2V1OMT578BXI71STTWCJV286" hidden="1">'[33]01.01.-31.01'!$F$15:$P$27</definedName>
    <definedName name="BExF31N3YM4F37EOOY8M8VI1KXN8" hidden="1">'[29]AP Feb09'!$F$9:$G$9</definedName>
    <definedName name="BExF37C1YKBT79Z9SOJAG5MXQGTU" hidden="1">'[29]AP Feb09'!$F$15</definedName>
    <definedName name="BExF3A6HPA6DGYALZNHHJPMCUYZR" hidden="1">'[29]AP Feb09'!$F$8:$G$8</definedName>
    <definedName name="BExF3AS2T7GFVNU9JPBXWUQH845Y" hidden="1">[30]Graph!$F$10:$G$10</definedName>
    <definedName name="BExF3GBMLCA5ZT2251N0N3CRN11O" hidden="1">[30]Graph!$I$10:$J$10</definedName>
    <definedName name="BExF3HDG3TRSR899H5IA9YNTGDAG" hidden="1">[32]Graph!$F$7:$G$7</definedName>
    <definedName name="BExF3I9T44X7DV9HHV51DVDDPPZG" hidden="1">'[29]AP Feb09'!$K$2</definedName>
    <definedName name="BExF3JMFX5DILOIFUDIO1HZUK875" hidden="1">'[29]AP Feb09'!$H$2:$I$2</definedName>
    <definedName name="BExF3NTC4BGZEM6B87TCFX277QCS" hidden="1">'[29]AP Feb09'!$E$1</definedName>
    <definedName name="BExF3Q7NI90WT31QHYSJDIG0LLLJ" hidden="1">'[29]AP Feb09'!$I$10:$J$10</definedName>
    <definedName name="BExF3QD55TIY1MSBSRK9TUJKBEWO" hidden="1">'[29]AP Feb09'!$H$2:$I$2</definedName>
    <definedName name="BExF3QT8J6RIF1L3R700MBSKIOKW" hidden="1">'[29]AP Feb09'!$F$11:$G$11</definedName>
    <definedName name="BExF3RET913530OJZJYWUA4LCSLF" hidden="1">[30]Graph!$F$9:$G$9</definedName>
    <definedName name="BExF42SSBVPMLK2UB3B7FPEIY9TU" hidden="1">'[29]AP Feb09'!$E$1</definedName>
    <definedName name="BExF4HXSWB50BKYPWA0HTT8W56H6" hidden="1">'[29]AP Feb09'!$I$10:$J$10</definedName>
    <definedName name="BExF4KHF04IWW4LQ95FHQPFE4Y9K" hidden="1">'[29]AP Feb09'!$I$8:$J$8</definedName>
    <definedName name="BExF4LU2NV3A47BCWPM3EZXUEH37" hidden="1">'[31]Exploration Cost centres NGS'!$I$9:$J$9</definedName>
    <definedName name="BExF4MVQM5Y0QRDLDFSKWWTF709C" hidden="1">'[29]AP Feb09'!$I$8:$J$8</definedName>
    <definedName name="BExF4PVMZYV36E8HOYY06J81AMBI" hidden="1">'[29]AP Feb09'!$C$15:$D$29</definedName>
    <definedName name="BExF4SF9NEX1FZE9N8EXT89PM54D" hidden="1">'[29]AP Feb09'!$F$11:$G$11</definedName>
    <definedName name="BExF4UIYJDTJRPRX99AAMRXBF3VM" hidden="1">'[29]AR Jan09'!$G$2:$H$2</definedName>
    <definedName name="BExF52GTGP8MHGII4KJ8TJGR8W8U" hidden="1">'[29]AP Feb09'!$H$2:$I$2</definedName>
    <definedName name="BExF57K7L3UC1I2FSAWURR4SN0UN" hidden="1">'[29]AP Feb09'!$I$10:$J$10</definedName>
    <definedName name="BExF5D96JEPDW6LV89G2REZJ1ES7" hidden="1">'[31]Exploration Cost centres NGS'!$J$2:$K$2</definedName>
    <definedName name="BExF5HR2GFV7O8LKG9SJ4BY78LYA" hidden="1">'[29]AP Feb09'!$I$8:$J$8</definedName>
    <definedName name="BExF5ZFO2A29GHWR5ES64Z9OS16J" hidden="1">'[29]AP Feb09'!$E$1</definedName>
    <definedName name="BExF63S045JO7H2ZJCBTBVH3SUIF" hidden="1">'[29]AP Feb09'!$I$11:$J$11</definedName>
    <definedName name="BExF642TEGTXCI9A61ZOONJCB0U1" hidden="1">'[29]AP Feb09'!$I$8:$J$8</definedName>
    <definedName name="BExF67O951CF8UJF3KBDNR0E83C1" hidden="1">'[29]AP Feb09'!$E$1</definedName>
    <definedName name="BExF6EV7I35NVMIJGYTB6E24YVPA" hidden="1">'[29]AP Feb09'!$K$2</definedName>
    <definedName name="BExF6FGUF393KTMBT40S5BYAFG00" hidden="1">'[29]AP Feb09'!$H$2:$I$2</definedName>
    <definedName name="BExF6GNYXWY8A0SY4PW1B6KJMMTM" hidden="1">'[29]AP Feb09'!$E$1</definedName>
    <definedName name="BExF6IB8K74Z0AFT05GPOKKZW7C9" hidden="1">'[29]AP Feb09'!$I$9:$J$9</definedName>
    <definedName name="BExF6JNWE4H8L694Y8Z1VCZ9EMVP" hidden="1">[30]Graph!$C$15:$D$29</definedName>
    <definedName name="BExF6NUXJI11W2IAZNAM1QWC0459" hidden="1">'[29]AP Feb09'!$F$7:$G$7</definedName>
    <definedName name="BExF6RR76KNVIXGJOVFO8GDILKGZ" hidden="1">'[29]AP Feb09'!$F$15</definedName>
    <definedName name="BExF6ZE8D5CMPJPRWT6S4HM56LPF" hidden="1">'[29]AP Feb09'!$F$11:$G$11</definedName>
    <definedName name="BExF71SL7S5BDGRZ694893ZZ2ZTI" hidden="1">[30]Graph!$F$10:$G$10</definedName>
    <definedName name="BExF76FV8SF7AJK7B35AL7VTZF6D" hidden="1">'[29]AP Feb09'!$F$8:$G$8</definedName>
    <definedName name="BExF7EOIMC1OYL1N7835KGOI0FIZ" hidden="1">'[29]AP Feb09'!$I$10:$J$10</definedName>
    <definedName name="BExF7FVNFEHQQH5MIO6AIUWSERR7" hidden="1">[30]Graph!$F$10:$G$10</definedName>
    <definedName name="BExF7K88K7ASGV6RAOAGH52G04VR" hidden="1">'[29]AP Feb09'!$E$1</definedName>
    <definedName name="BExF7OVDRP3LHNAF2CX4V84CKKIR" hidden="1">'[29]AP Feb09'!$I$7:$J$7</definedName>
    <definedName name="BExF7QO41X2A2SL8UXDNP99GY7U9" hidden="1">'[29]AP Feb09'!$I$8:$J$8</definedName>
    <definedName name="BExF7RV9JQHNUU59Z7TLWW2ARAN8" hidden="1">[30]Graph!$I$8:$J$8</definedName>
    <definedName name="BExF81GI8B8WBHXFTET68A9358BR" hidden="1">'[29]AP Feb09'!$F$10:$G$10</definedName>
    <definedName name="BExF9CTA0UGH0U2JUPUJKMEEI1Z2" hidden="1">[30]Graph!$I$9:$J$9</definedName>
    <definedName name="BExGKNC6UCNO0YTOPVJZMQ34IVMH" hidden="1">[30]Graph!$F$6:$G$6</definedName>
    <definedName name="BExGKT17Q7NLLXEVPD5JH5USNBZN" hidden="1">[30]Graph!$I$7:$J$7</definedName>
    <definedName name="BExGL97US0Y3KXXASUTVR26XLT70" hidden="1">'[29]AP Feb09'!$E$1</definedName>
    <definedName name="BExGLC7R4C33RO0PID97ZPPVCW4M" hidden="1">'[29]AP Feb09'!$F$11:$G$11</definedName>
    <definedName name="BExGLFIF7HCFSHNQHKEV6RY0WCO3" hidden="1">'[29]AP Feb09'!$F$8:$G$8</definedName>
    <definedName name="BExGLTARRL0J772UD2TXEYAVPY6E" hidden="1">'[29]AP Feb09'!$F$6:$G$6</definedName>
    <definedName name="BExGLVP1IU8K5A8J1340XFMYPR88" hidden="1">'[31]Exploration Cost centres NGS'!$C$15:$D$29</definedName>
    <definedName name="BExGLYE6RZTAAWHJBG2QFJPTDS2Q" hidden="1">'[29]AP Feb09'!$F$7:$G$7</definedName>
    <definedName name="BExGM4DZ65OAQP7MA4LN6QMYZOFF" hidden="1">'[29]AP Feb09'!$F$10:$G$10</definedName>
    <definedName name="BExGMCXCWEC9XNUOEMZ61TMI6CUO" hidden="1">'[29]AP Feb09'!$G$2</definedName>
    <definedName name="BExGMEFBL47KYW564WF1RQ6VY453" hidden="1">[30]Graph!$F$8:$G$8</definedName>
    <definedName name="BExGMJDGIH0MEPC2TUSFUCY2ROTB" hidden="1">'[29]AP Feb09'!$E$1</definedName>
    <definedName name="BExGMKPW2HPKN0M0XKF3AZ8YP0D6" hidden="1">'[29]AP Feb09'!$I$10:$J$10</definedName>
    <definedName name="BExGMP2F175LGL6QVSJGP6GKYHHA" hidden="1">'[29]AP Feb09'!$I$8:$J$8</definedName>
    <definedName name="BExGMPIIP8GKML2VVA8OEFL43NCS" hidden="1">'[29]AP Feb09'!$F$6:$G$6</definedName>
    <definedName name="BExGMZ3SRIXLXMWBVOXXV3M4U4YL" hidden="1">'[29]AP Feb09'!$F$7:$G$7</definedName>
    <definedName name="BExGMZ3UBN48IXU1ZEFYECEMZ1IM" hidden="1">'[29]AP Feb09'!$F$6:$G$6</definedName>
    <definedName name="BExGN0LRKAPMAKXJTDAKS7Q1MV6S" hidden="1">[30]Graph!$F$8:$G$8</definedName>
    <definedName name="BExGN4I0QATXNZCLZJM1KH1OIJQH" hidden="1">'[29]AP Feb09'!$F$9:$G$9</definedName>
    <definedName name="BExGN9FZ2RWCMSY1YOBJKZMNIM9R" hidden="1">'[29]AP Feb09'!$G$2</definedName>
    <definedName name="BExGNCFW1HJRE2CBZ65J7JB4DCF3" hidden="1">[30]Graph!$I$9:$J$9</definedName>
    <definedName name="BExGNDSIMTHOCXXG6QOGR6DA8SGG" hidden="1">'[29]AP Feb09'!$E$1</definedName>
    <definedName name="BExGNN2YQ9BDAZXT2GLCSAPXKIM7" hidden="1">'[29]AP Feb09'!$C$15:$D$29</definedName>
    <definedName name="BExGNPBUQ4MFVXFVD9LJPL5PZU68" hidden="1">[30]Graph!$I$6:$J$6</definedName>
    <definedName name="BExGNSS0CKRPKHO25R3TDBEL2NHX" hidden="1">'[29]AP Feb09'!$F$6:$G$6</definedName>
    <definedName name="BExGNYH0MO8NOVS85L15G0RWX4GW" hidden="1">'[29]AP Feb09'!$I$7:$J$7</definedName>
    <definedName name="BExGNZO44DEG8CGIDYSEGDUQ531R" hidden="1">'[29]AP Feb09'!$E$1</definedName>
    <definedName name="BExGO0PTU9BFBJHDSGPRYJ4SPHGD" hidden="1">[32]Graph!$I$7:$J$7</definedName>
    <definedName name="BExGO2O0V6UYDY26AX8OSN72F77N" hidden="1">'[29]AP Feb09'!$F$11:$G$11</definedName>
    <definedName name="BExGO2YUBOVLYHY1QSIHRE1KLAFV" hidden="1">'[29]AP Feb09'!$C$15:$D$29</definedName>
    <definedName name="BExGO70E2O70LF46V8T26YFPL4V8" hidden="1">'[29]AP Feb09'!$F$9:$G$9</definedName>
    <definedName name="BExGOB25QJMQCQE76MRW9X58OIOO" hidden="1">'[29]AP Feb09'!$I$9:$J$9</definedName>
    <definedName name="BExGODAZKJ9EXMQZNQR5YDBSS525" hidden="1">'[29]AP Feb09'!$E$1</definedName>
    <definedName name="BExGODR8ZSMUC11I56QHSZ686XV5" hidden="1">'[29]AP Feb09'!$F$8:$G$8</definedName>
    <definedName name="BExGOE7C2HSW9M6L6R25H0Z4JEKM" hidden="1">[30]Graph!$F$8:$G$8</definedName>
    <definedName name="BExGOI3M84PCOV0FSX0APR834A9T" hidden="1">[30]Graph!$I$9:$J$9</definedName>
    <definedName name="BExGOROWSCEN1I6IXZVXWNFSY76K" hidden="1">[30]Graph!$F$6:$G$6</definedName>
    <definedName name="BExGOT6UXUX5FVTAYL9SOBZ1D0II" hidden="1">'[31]Exploration Cost centres NGS'!$F$15</definedName>
    <definedName name="BExGOXJDHUDPDT8I8IVGVW9J0R5Q" hidden="1">'[29]AP Feb09'!$I$6:$J$6</definedName>
    <definedName name="BExGOZXK0K0LX55VJ7FYT1E82DDN" hidden="1">[32]Graph!$F$7:$G$7</definedName>
    <definedName name="BExGPB0QWZQYZ4O1B28QZMIZK4R5" hidden="1">[30]Graph!$F$6:$G$6</definedName>
    <definedName name="BExGPHGT5KDOCMV2EFS4OVKTWBRD" hidden="1">'[29]AP Feb09'!$F$11:$G$11</definedName>
    <definedName name="BExGPID72Y4Y619LWASUQZKZHJNC" hidden="1">'[29]AP Feb09'!$F$15</definedName>
    <definedName name="BExGPPENQIANVGLVQJ77DK5JPRTB" hidden="1">'[29]AP Feb09'!$F$8:$G$8</definedName>
    <definedName name="BExGPWAT6OR17OF2MO1TY6WIR4AG" hidden="1">'[33]01.01.-31.01'!$J$2:$K$2</definedName>
    <definedName name="BExGQ1ZU4967P72AHF4V1D0FOL5C" hidden="1">'[29]AP Feb09'!$I$7:$J$7</definedName>
    <definedName name="BExGQ36ZOMR9GV8T05M605MMOY3Y" hidden="1">'[29]AP Feb09'!$E$1</definedName>
    <definedName name="BExGQ61DTJ0SBFMDFBAK3XZ9O0ZO" hidden="1">'[29]AP Feb09'!$I$8:$J$8</definedName>
    <definedName name="BExGQ6SG9XEOD0VMBAR22YPZWSTA" hidden="1">'[29]AP Feb09'!$F$6:$G$6</definedName>
    <definedName name="BExGQGJ1A7LNZUS8QSMOG8UNGLMK" hidden="1">'[29]AP Feb09'!$G$2</definedName>
    <definedName name="BExGQOX5SC3QE5GND2P8HAHC7ZN6" hidden="1">[30]Graph!$F$10:$G$10</definedName>
    <definedName name="BExGQP2M90PWKZU8RDMLC9SJN90J" hidden="1">[30]Graph!$I$10:$J$10</definedName>
    <definedName name="BExGQPO7ENFEQC0NC6MC9OZR2LHY" hidden="1">'[29]AP Feb09'!$I$8:$J$8</definedName>
    <definedName name="BExGQRM9NCME1AQA8RNH8GRKBEY8" hidden="1">[30]Graph!$I$7:$J$7</definedName>
    <definedName name="BExGQX0H4EZMXBJTKJJE4ICJWN5O" hidden="1">'[29]AP Feb09'!$C$15:$D$29</definedName>
    <definedName name="BExGR23WEFG8G3CHQC5Q2M1VP9Q0" hidden="1">[30]Graph!$I$7:$J$7</definedName>
    <definedName name="BExGR4CW3WRIID17GGX4MI9ZDHFE" hidden="1">'[29]AP Feb09'!$K$2</definedName>
    <definedName name="BExGR65GJX27MU2OL6NI5PB8XVB4" hidden="1">'[29]AP Feb09'!$H$2:$I$2</definedName>
    <definedName name="BExGR6LQ97HETGS3CT96L4IK0JSH" hidden="1">'[29]AP Feb09'!$I$8:$J$8</definedName>
    <definedName name="BExGR9ATP2LVT7B9OCPSLJ11H9SX" hidden="1">'[29]AP Feb09'!$F$8:$G$8</definedName>
    <definedName name="BExGRHZROC86IFGNDBDWZNBH5Q2V" hidden="1">[30]Graph!$I$8:$J$8</definedName>
    <definedName name="BExGrid1">'[29]AP Feb09'!$F$15:$J$123</definedName>
    <definedName name="BExGRUKVVKDL8483WI70VN2QZDGD" hidden="1">'[29]AP Feb09'!$F$7:$G$7</definedName>
    <definedName name="BExGRWOG8H774BWL55XHDM510RIO" hidden="1">[30]Graph!$I$11:$J$11</definedName>
    <definedName name="BExGS2IWR5DUNJ1U9PAKIV8CMBNI" hidden="1">'[29]AP Feb09'!$H$2:$I$2</definedName>
    <definedName name="BExGS69P9FFTEOPDS0MWFKF45G47" hidden="1">'[29]AP Feb09'!$G$2</definedName>
    <definedName name="BExGS6F1JFHM5MUJ1RFO50WP6D05" hidden="1">'[29]AP Feb09'!$I$6:$J$6</definedName>
    <definedName name="BExGSA5YB5ZGE4NHDVCZ55TQAJTL" hidden="1">'[29]AP Feb09'!$I$10:$J$10</definedName>
    <definedName name="BExGSCEUCQQVDEEKWJ677QTGUVTE" hidden="1">'[29]AP Feb09'!$I$6:$J$6</definedName>
    <definedName name="BExGSQY65LH1PCKKM5WHDW83F35O" hidden="1">'[29]AP Feb09'!$E$1</definedName>
    <definedName name="BExGSYW1GKISF0PMUAK3XJK9PEW9" hidden="1">'[29]AP Feb09'!$F$11:$G$11</definedName>
    <definedName name="BExGT0DZJB6LSF6L693UUB9EY1VQ" hidden="1">'[29]AP Feb09'!$C$15:$D$29</definedName>
    <definedName name="BExGTGVFIF8HOQXR54SK065A8M4K" hidden="1">'[29]AP Feb09'!$F$10:$G$10</definedName>
    <definedName name="BExGTIYX3OWPIINOGY1E4QQYSKHP" hidden="1">'[29]AP Feb09'!$C$15:$D$29</definedName>
    <definedName name="BExGTKGUN0KUU3C0RL2LK98D8MEK" hidden="1">'[29]AP Feb09'!$I$8:$J$8</definedName>
    <definedName name="BExGTZ046J7VMUG4YPKFN2K8TWB7" hidden="1">'[29]AP Feb09'!$I$7:$J$7</definedName>
    <definedName name="BExGU2G9OPRZRIU9YGF6NX9FUW0J" hidden="1">'[29]AP Feb09'!$I$9:$J$9</definedName>
    <definedName name="BExGU6HTKLRZO8UOI3DTAM5RFDBA" hidden="1">'[29]AP Feb09'!$I$7:$J$7</definedName>
    <definedName name="BExGUDDZXFFQHAF4UZF8ZB1HO7H6" hidden="1">'[29]AP Feb09'!$E$1</definedName>
    <definedName name="BExGUIBXBRHGM97ZX6GBA4ZDQ79C" hidden="1">'[29]AP Feb09'!$F$9:$G$9</definedName>
    <definedName name="BExGUM8D91UNPCOO4TKP9FGX85TF" hidden="1">'[29]AP Feb09'!$C$15:$D$29</definedName>
    <definedName name="BExGUQF9N9FKI7S0H30WUAEB5LPD" hidden="1">'[29]AP Feb09'!$K$2</definedName>
    <definedName name="BExGUQVJE1MV019H8EUN9O73RXA9" hidden="1">[30]Graph!$F$10:$G$10</definedName>
    <definedName name="BExGUR6BA03XPBK60SQUW197GJ5X" hidden="1">'[29]AP Feb09'!$I$7:$J$7</definedName>
    <definedName name="BExGUVIP60TA4B7X2PFGMBFUSKGX" hidden="1">'[29]AP Feb09'!$F$10:$G$10</definedName>
    <definedName name="BExGUZKF06F209XL1IZWVJEQ82EE" hidden="1">'[29]AP Feb09'!$I$9:$J$9</definedName>
    <definedName name="BExGV2EVT380QHD4AP2RL9MR8L5L" hidden="1">'[29]AP Feb09'!$I$10:$J$10</definedName>
    <definedName name="BExGVFWDKW8LO48OL2ZZUGFJFDDA" hidden="1">[30]Graph!$I$11:$J$11</definedName>
    <definedName name="BExGVN3D9IYUJPWSJOA47HQ83IG8" hidden="1">[32]Graph!$F$6:$G$6</definedName>
    <definedName name="BExGVV6OOLDQ3TXZK51TTF3YX0WN" hidden="1">'[29]AP Feb09'!$F$10:$G$10</definedName>
    <definedName name="BExGW0KVOL93Z29HD7AAKNQ59I24" hidden="1">[30]Graph!$F$8:$G$8</definedName>
    <definedName name="BExGW0KVS7U0C87XFZ78QW991IEV" hidden="1">'[29]AP Feb09'!$I$7:$J$7</definedName>
    <definedName name="BExGW2Z7AMPG6H9EXA9ML6EZVGGA" hidden="1">'[29]AP Feb09'!$F$15</definedName>
    <definedName name="BExGWABG5VT5XO1A196RK61AXA8C" hidden="1">'[29]AP Feb09'!$F$7:$G$7</definedName>
    <definedName name="BExGWEO0JDG84NYLEAV5NSOAGMJZ" hidden="1">'[29]AP Feb09'!$C$15:$D$29</definedName>
    <definedName name="BExGWGRITLSV9YGJS2Z5ZQ8MNEQ3" hidden="1">[32]Graph!$I$8:$J$8</definedName>
    <definedName name="BExGWLEOC70Z8QAJTPT2PDHTNM4L" hidden="1">'[29]AP Feb09'!$F$7:$G$7</definedName>
    <definedName name="BExGWNCXLCRTLBVMTXYJ5PHQI6SS" hidden="1">'[29]AP Feb09'!$C$15:$D$29</definedName>
    <definedName name="BExGX453OMLZPGJF63K8PNB8EDJJ" hidden="1">[30]Graph!$I$11:$J$11</definedName>
    <definedName name="BExGX6U988MCFIGDA1282F92U9AA" hidden="1">'[29]AP Feb09'!$F$11:$G$11</definedName>
    <definedName name="BExGX7FTB1CKAT5HUW6H531FIY6I" hidden="1">'[29]AP Feb09'!$E$1</definedName>
    <definedName name="BExGX9DVACJQIZ4GH6YAD2A7F70O" hidden="1">'[29]AP Feb09'!$I$9:$J$9</definedName>
    <definedName name="BExGXDVP2S2Y8Z8Q43I78RCIK3DD" hidden="1">'[29]AP Feb09'!$F$10:$G$10</definedName>
    <definedName name="BExGXHRXJTJHJIQ6UJPP22W9O6JI" hidden="1">'[29]AP Feb09'!$F$15:$P$27</definedName>
    <definedName name="BExGXJ9W5JU7TT9S0BKL5Y6VVB39" hidden="1">'[29]AP Feb09'!$I$6:$J$6</definedName>
    <definedName name="BExGXQGVELUHEDSBNLEGTLOGNVS5" hidden="1">[30]Graph!$I$11:$J$11</definedName>
    <definedName name="BExGXWB73RJ4BASBQTQ8EY0EC1EB" hidden="1">'[29]AP Feb09'!$K$2</definedName>
    <definedName name="BExGXZ0ABB43C7SMRKZHWOSU9EQX" hidden="1">'[29]AP Feb09'!$F$8:$G$8</definedName>
    <definedName name="BExGY6SU3SYVCJ3AG2ITY59SAZ5A" hidden="1">'[29]AP Feb09'!$F$15:$G$16</definedName>
    <definedName name="BExGY6YA4P5KMY2VHT0DYK3YTFAX" hidden="1">'[29]AP Feb09'!$F$9:$G$9</definedName>
    <definedName name="BExGY8G88PVVRYHPHRPJZFSX6HSC" hidden="1">'[29]AP Feb09'!$F$8:$G$8</definedName>
    <definedName name="BExGYC718HTZ80PNKYPVIYGRJVF6" hidden="1">'[29]AP Feb09'!$I$7:$J$7</definedName>
    <definedName name="BExGYCNATXZY2FID93B17YWIPPRD" hidden="1">'[29]AP Feb09'!$G$2</definedName>
    <definedName name="BExGYGJJJ3BBCQAOA51WHP01HN73" hidden="1">'[29]AP Feb09'!$F$11:$G$11</definedName>
    <definedName name="BExGYHAGH0IZT9WAS43U752U84WI" hidden="1">[30]Graph!$I$6:$J$6</definedName>
    <definedName name="BExGYOS6TV2C72PLRFU8RP1I58GY" hidden="1">'[29]AP Feb09'!$F$8:$G$8</definedName>
    <definedName name="BExGYXXCM53K2H84S4WZTHTHZPHE" hidden="1">[30]Graph!$I$6:$J$6</definedName>
    <definedName name="BExGZ0MC1XT4VWABFT1UK2UMI0CP" hidden="1">[30]Graph!$F$7:$G$7</definedName>
    <definedName name="BExGZ7NXZ0IBS44C2NZ9VMD6T6K2" hidden="1">'[31]Exploration Cost centres NGS'!$C$15:$D$15</definedName>
    <definedName name="BExGZJ78ZWZCVHZ3BKEKFJZ6MAEO" hidden="1">'[29]AP Feb09'!$I$11:$J$11</definedName>
    <definedName name="BExGZOLH2QV73J3M9IWDDPA62TP4" hidden="1">'[29]AP Feb09'!$I$9:$J$9</definedName>
    <definedName name="BExGZP1PWGFKVVVN4YDIS22DZPCR" hidden="1">'[29]AP Feb09'!$I$6:$J$6</definedName>
    <definedName name="BExGZSN96MC2HMMYQ3BMZ50490SJ" hidden="1">[30]Graph!$C$15:$D$29</definedName>
    <definedName name="BExGZYXS0GTA29TRAW6KAUBGG6D4" hidden="1">[30]Graph!$F$11:$G$11</definedName>
    <definedName name="BExH00L21GZX5YJJGVMOAWBERLP5" hidden="1">'[29]AP Feb09'!$I$9:$J$9</definedName>
    <definedName name="BExH02ZD6VAY1KQLAQYBBI6WWIZB" hidden="1">'[29]AP Feb09'!$C$15:$D$29</definedName>
    <definedName name="BExH07XC83E8WXF2O7EJTNS1DOZD" hidden="1">[30]Graph!$F$10:$G$10</definedName>
    <definedName name="BExH08Z6LQCGGSGSAILMHX4X7JMD" hidden="1">'[29]AP Feb09'!$I$6:$J$6</definedName>
    <definedName name="BExH0KT9Z8HEVRRQRGQ8YHXRLIJA" hidden="1">'[29]AP Feb09'!$I$9:$J$9</definedName>
    <definedName name="BExH0M0FDN12YBOCKL3XL2Z7T7Y8" hidden="1">'[29]AP Feb09'!$F$10:$G$10</definedName>
    <definedName name="BExH0O9G06YPZ5TN9RYT326I1CP2" hidden="1">'[29]AP Feb09'!$F$7:$G$7</definedName>
    <definedName name="BExH0WNJAKTJRCKMTX8O4KNMIIJM" hidden="1">'[29]AP Feb09'!$E$1</definedName>
    <definedName name="BExH0Y5JGUO7Z6TD8HXAB8MDIXSA" hidden="1">[30]Graph!$I$11:$J$11</definedName>
    <definedName name="BExH12Y4WX542WI3ZEM15AK4UM9J" hidden="1">'[29]AP Feb09'!$F$7:$G$7</definedName>
    <definedName name="BExH1AFVY3DFB10LXJXXA05EU6X8" hidden="1">[30]Graph!$I$6:$J$6</definedName>
    <definedName name="BExH1FDTQXR9QQ31WDB7OPXU7MPT" hidden="1">'[29]AP Feb09'!$C$15:$D$29</definedName>
    <definedName name="BExH1FOMEUIJNIDJAUY0ZQFBJSY9" hidden="1">'[29]AP Feb09'!$I$6:$J$6</definedName>
    <definedName name="BExH1JFFHEBFX9BWJMNIA3N66R3Z" hidden="1">'[29]AP Feb09'!$F$10:$G$10</definedName>
    <definedName name="BExH1NRXNXU0WLQASP81I62087ON" hidden="1">[30]Graph!$I$11:$J$11</definedName>
    <definedName name="BExH1QMD1UU8X5NZERDZ7OIP3IBI" hidden="1">[30]Graph!$I$10:$J$10</definedName>
    <definedName name="BExH1Z0GIUSVTF2H1G1I3PDGBNK2" hidden="1">'[29]AP Feb09'!$K$2</definedName>
    <definedName name="BExH225UTM6S9FW4MUDZS7F1PQSH" hidden="1">'[29]AP Feb09'!$I$7:$J$7</definedName>
    <definedName name="BExH23271RF7AYZ542KHQTH68GQ7" hidden="1">'[29]AP Feb09'!$F$10:$G$10</definedName>
    <definedName name="BExH2GJQR4JALNB314RY0LDI49VH" hidden="1">'[29]AP Feb09'!$I$7:$J$7</definedName>
    <definedName name="BExH2JZR49T7644JFVE7B3N7RZM9" hidden="1">'[29]AP Feb09'!$I$6:$J$6</definedName>
    <definedName name="BExH2UHF0QTJG107MULYB16WBJM9" hidden="1">'[31]Exploration Cost centres NGS'!$I$8:$J$8</definedName>
    <definedName name="BExH2VU17ZSQ6UMFZ9FOP753TT9E" hidden="1">[30]Graph!$F$10:$G$10</definedName>
    <definedName name="BExH2WKXV8X5S2GSBBTWGI0NLNAH" hidden="1">'[29]AP Feb09'!$H$2:$I$2</definedName>
    <definedName name="BExH2XS1UFYFGU0S0EBXX90W2WE8" hidden="1">'[29]AP Feb09'!$I$9:$J$9</definedName>
    <definedName name="BExH2XS2TND9SB0GC295R4FP6K5Y" hidden="1">'[29]AP Feb09'!$I$2:$J$2</definedName>
    <definedName name="BExH2ZA0SZ4SSITL50NA8LZ3OEX6" hidden="1">'[29]AP Feb09'!$E$1</definedName>
    <definedName name="BExH31Z3JNVJPESWKXHILGXZHP2M" hidden="1">'[29]AP Feb09'!$F$6:$G$6</definedName>
    <definedName name="BExH3AD7GVMONYWIL9YLBEAZ45KJ" hidden="1">[32]Graph!$F$11:$G$11</definedName>
    <definedName name="BExH3BPW245WVGA1K1DGTL1XWDCH" hidden="1">[30]Graph!$F$6:$G$6</definedName>
    <definedName name="BExH3E9HZ3QJCDZW7WI7YACFQCHE" hidden="1">'[29]AP Feb09'!$F$9:$G$9</definedName>
    <definedName name="BExH3IRB6764RQ5HBYRLH6XCT29X" hidden="1">'[29]AP Feb09'!$I$10:$J$10</definedName>
    <definedName name="BExH4EJ17VU9YHSNOOEPQ2ARTHCI" hidden="1">[32]Graph!$I$6:$J$6</definedName>
    <definedName name="BExH4HTPYPQ91XIJ8IWIMHWOB0RA" hidden="1">[30]Graph!$F$8:$G$8</definedName>
    <definedName name="BExIG2U8V6RSB47SXLCQG3Q68YRO" hidden="1">'[29]AP Feb09'!$G$2</definedName>
    <definedName name="BExIG9FMY6OOSODNTWQJ2F28Y2FK" hidden="1">[30]Graph!$F$6:$G$6</definedName>
    <definedName name="BExIGJBO8R13LV7CZ7C1YCP974NN" hidden="1">'[29]AP Feb09'!$F$10:$G$10</definedName>
    <definedName name="BExIGWT86FPOEYTI8GXCGU5Y3KGK" hidden="1">'[29]AP Feb09'!$E$1</definedName>
    <definedName name="BExIH51URLQJA6KNX5CJKIUIR5UQ" hidden="1">[30]Graph!$F$11:$G$11</definedName>
    <definedName name="BExIHBHXA7E7VUTBVHXXXCH3A5CL" hidden="1">'[29]AP Feb09'!$I$9:$J$9</definedName>
    <definedName name="BExIHNMT9P59WY619GEWB1XONTAE" hidden="1">[30]Graph!$C$15:$D$29</definedName>
    <definedName name="BExIHNMTY8HBM7KQDSTMXEM6MHL4" hidden="1">[30]Graph!$I$6:$J$6</definedName>
    <definedName name="BExIHPQCQTGEW8QOJVIQ4VX0P6DX" hidden="1">'[29]AP Feb09'!$I$9:$J$9</definedName>
    <definedName name="BExIHU2VSXTKRMO3RHJI6RZ206Q5" hidden="1">[30]Graph!$F$7:$G$7</definedName>
    <definedName name="BExIHZ6ALVREAYK4T741OOLGXOZA" hidden="1">[30]Graph!$I$7:$J$7</definedName>
    <definedName name="BExII1KN91Q7DLW0UB7W2TJ5ACT9" hidden="1">'[29]AP Feb09'!$I$9:$J$9</definedName>
    <definedName name="BExII20QQ1K3GHOPL1ZQX5SL618M" hidden="1">[30]Graph!$F$9:$G$9</definedName>
    <definedName name="BExII50LI8I0CDOOZEMIVHVA2V95" hidden="1">'[29]AP Feb09'!$I$11:$J$11</definedName>
    <definedName name="BExIIXMY38TQD12CVV4S57L3I809" hidden="1">'[29]AP Feb09'!$I$9:$J$9</definedName>
    <definedName name="BExIIY37NEVU2LGS1JE4VR9AN6W4" hidden="1">'[29]AP Feb09'!$I$11:$J$11</definedName>
    <definedName name="BExIIYJAGXR8TPZ1KCYM7EGJ79UW" hidden="1">'[29]AP Feb09'!$I$9:$J$9</definedName>
    <definedName name="BExIJ3160YCWGAVEU0208ZGXXG3P" hidden="1">'[29]AP Feb09'!$I$7:$J$7</definedName>
    <definedName name="BExIJ8Q4WWPTKVONF0FPLTD4L7CH" hidden="1">[30]Graph!$C$15:$D$29</definedName>
    <definedName name="BExIJ9MI8QNCVF6L1SK4ZWC4CPJ7" hidden="1">[30]Graph!$F$8:$G$8</definedName>
    <definedName name="BExIJFGZJ5ED9D6KAY4PGQYLELAX" hidden="1">'[29]AP Feb09'!$C$15:$D$29</definedName>
    <definedName name="BExIJIROKNCH9XOK71H0ZWVAWG7L" hidden="1">[32]Graph!$F$9:$G$9</definedName>
    <definedName name="BExIJQK80ZEKSTV62E59AYJYUNLI" hidden="1">'[29]AP Feb09'!$F$6:$G$6</definedName>
    <definedName name="BExIJRLX3M0YQLU1D5Y9V7HM5QNM" hidden="1">'[29]AP Feb09'!$I$8:$J$8</definedName>
    <definedName name="BExIJV22J0QA7286KNPMHO1ZUCB3" hidden="1">'[29]AP Feb09'!$I$9:$J$9</definedName>
    <definedName name="BExIJVI6OC7B6ZE9V4PAOYZXKNER" hidden="1">'[29]AP Feb09'!$F$9:$G$9</definedName>
    <definedName name="BExIJWK0NGTGQ4X7D5VIVXD14JHI" hidden="1">'[29]AP Feb09'!$I$11:$J$11</definedName>
    <definedName name="BExIJWPCIYINEJUTXU74VK7WG031" hidden="1">'[29]AP Feb09'!$F$11:$G$11</definedName>
    <definedName name="BExIJZP8AKK000EFDGK7KZ1YKRXT" hidden="1">[30]Graph!$F$9:$G$9</definedName>
    <definedName name="BExIKHTXPZR5A8OHB6HDP6QWDHAD" hidden="1">'[29]AP Feb09'!$I$6:$J$6</definedName>
    <definedName name="BExIKMMJOETSAXJYY1SIKM58LMA2" hidden="1">'[29]AP Feb09'!$G$2</definedName>
    <definedName name="BExIKRF6AQ6VOO9KCIWSM6FY8M7D" hidden="1">'[29]AP Feb09'!$F$11:$G$11</definedName>
    <definedName name="BExIKTYZESFT3LC0ASFMFKSE0D1X" hidden="1">'[29]AP Feb09'!$G$2</definedName>
    <definedName name="BExIKXVA6M8K0PTRYAGXS666L335" hidden="1">'[29]AP Feb09'!$G$2</definedName>
    <definedName name="BExIL0PMZ2SXK9R6MLP43KBU1J2P" hidden="1">'[29]AP Feb09'!$I$11:$J$11</definedName>
    <definedName name="BExIL45UAJTQCLO0PRR3OAT4FUN0" hidden="1">[30]Graph!$F$6:$G$6</definedName>
    <definedName name="BExILAAXRTRAD18K74M6MGUEEPUM" hidden="1">'[29]AP Feb09'!$F$6:$G$6</definedName>
    <definedName name="BExILG5F338C0FFLMVOKMKF8X5ZP" hidden="1">'[29]AP Feb09'!$C$15:$D$29</definedName>
    <definedName name="BExILGQTQM0HOD0BJI90YO7GOIN3" hidden="1">'[29]AP Feb09'!$I$10:$J$10</definedName>
    <definedName name="BExILJ558DU4VWYTKQGUZWNZN6KS" hidden="1">[30]Graph!$F$9:$G$9</definedName>
    <definedName name="BExILW141AI7WASBMHCPBTKBOVEZ" hidden="1">'[33]01.01.-31.01'!$I$9:$J$9</definedName>
    <definedName name="BExIM02UP3RCUWZ2RO86WO6595EZ" hidden="1">[30]Graph!$F$6:$G$6</definedName>
    <definedName name="BExIM9DBUB7ZGF4B20FVUO9QGOX2" hidden="1">'[29]AP Feb09'!$F$7:$G$7</definedName>
    <definedName name="BExIMGK9Z94TFPWWZFMD10HV0IF6" hidden="1">'[29]AP Feb09'!$I$11:$J$11</definedName>
    <definedName name="BExIMIT427CJSYOCFG8JGTIJC8EC" hidden="1">[30]Graph!$I$7:$J$7</definedName>
    <definedName name="BExIMPEGKG18TELVC33T4OQTNBWC" hidden="1">'[29]AP Feb09'!$F$10:$G$10</definedName>
    <definedName name="BExIMTAR1TFV3DP2D7HWECJEOYUG" hidden="1">[30]Graph!$F$9:$G$9</definedName>
    <definedName name="BExIN4OR435DL1US13JQPOQK8GD5" hidden="1">'[29]AP Feb09'!$K$2</definedName>
    <definedName name="BExIN8FK0VJT3CRRWGRO3XE26YZS" hidden="1">[30]Graph!$I$7:$J$7</definedName>
    <definedName name="BExINI6A7H3KSFRFA6UBBDPKW37F" hidden="1">'[29]AP Feb09'!$F$10:$G$10</definedName>
    <definedName name="BExINIMK8XC3JOBT2EXYFHHH52H0" hidden="1">'[29]AP Feb09'!$I$11:$J$11</definedName>
    <definedName name="BExINLX401ZKEGWU168DS4JUM2J6" hidden="1">'[29]AP Feb09'!$C$15:$D$29</definedName>
    <definedName name="BExINMYYJO1FTV1CZF6O5XCFAMQX" hidden="1">'[29]AP Feb09'!$E$1</definedName>
    <definedName name="BExINP2H4KI05FRFV5PKZFE00HKO" hidden="1">'[29]AP Feb09'!$I$6:$J$6</definedName>
    <definedName name="BExINVT50DNQFXWZEBLEC0HIJDBS" hidden="1">[30]Graph!$I$8:$J$8</definedName>
    <definedName name="BExINYT1S9HTKX12F6T1MBDFL53T" hidden="1">[30]Graph!$I$6:$J$6</definedName>
    <definedName name="BExINZELVWYGU876QUUZCIMXPBQC" hidden="1">'[29]AP Feb09'!$I$8:$J$8</definedName>
    <definedName name="BExIOCQUQHKUU1KONGSDOLQTQEIC" hidden="1">'[29]AP Feb09'!$G$2</definedName>
    <definedName name="BExIOEUDLMQULYKSXV94CO63QD9I" hidden="1">[30]Graph!$C$15:$D$29</definedName>
    <definedName name="BExIOFL8Y5O61VLKTB4H20IJNWS1" hidden="1">'[29]AP Feb09'!$F$6:$G$6</definedName>
    <definedName name="BExIOMBXRW5NS4ZPYX9G5QREZ5J6" hidden="1">'[29]AP Feb09'!$F$11:$G$11</definedName>
    <definedName name="BExIORA3GK78T7C7SNBJJUONJ0LS" hidden="1">'[29]AP Feb09'!$F$15</definedName>
    <definedName name="BExIORFDXP4AVIEBLSTZ8ETSXMNM" hidden="1">'[29]AP Feb09'!$I$7:$J$7</definedName>
    <definedName name="BExIOTZ5EFZ2NASVQ05RH15HRSW6" hidden="1">'[29]AP Feb09'!$F$15</definedName>
    <definedName name="BExIP3EYMLXYSYD644AIULVB4SM4" hidden="1">[30]Graph!$I$11:$J$11</definedName>
    <definedName name="BExIP8YNN6UUE1GZ223SWH7DLGKO" hidden="1">'[29]AP Feb09'!$I$7:$J$7</definedName>
    <definedName name="BExIPAB4AOL592OJCC1CFAXTLF1A" hidden="1">'[29]AP Feb09'!$I$6:$J$6</definedName>
    <definedName name="BExIPB25DKX4S2ZCKQN7KWSC3JBF" hidden="1">'[29]AP Feb09'!$F$11:$G$11</definedName>
    <definedName name="BExIPDLT8JYAMGE5HTN4D1YHZF3V" hidden="1">'[29]AP Feb09'!$E$1</definedName>
    <definedName name="BExIPG040Q08EWIWL6CAVR3GRI43" hidden="1">'[29]AP Feb09'!$I$7:$J$7</definedName>
    <definedName name="BExIPKCNG2M6L73ES2UQI5310WB7" hidden="1">[30]Graph!$F$9:$G$9</definedName>
    <definedName name="BExIPKNFUDPDKOSH5GHDVNA8D66S" hidden="1">'[29]AP Feb09'!$I$11:$J$11</definedName>
    <definedName name="BExIPLJTRJRKOL7VVP0PEP05W0QL" hidden="1">[30]Graph!$C$15:$D$29</definedName>
    <definedName name="BExIPYFR9Q89IRAL0HPOES7623H9" hidden="1">[30]Graph!$C$15:$D$29</definedName>
    <definedName name="BExIQ1VS9A2FHVD9TUHKG9K8EVVP" hidden="1">'[29]AP Feb09'!$F$11:$G$11</definedName>
    <definedName name="BExIQ3J19L30PSQ2CXNT6IHW0I7V" hidden="1">'[29]AP Feb09'!$I$9:$J$9</definedName>
    <definedName name="BExIQ3OJ7M04XCY276IO0LJA5XUK" hidden="1">'[29]AP Feb09'!$F$11:$G$11</definedName>
    <definedName name="BExIQ5S19ITB0NDRUN4XV7B905ED" hidden="1">'[29]AP Feb09'!$F$15</definedName>
    <definedName name="BExIQ9TMQT2EIXSVQW7GVSOAW2VJ" hidden="1">'[29]AP Feb09'!$I$8:$J$8</definedName>
    <definedName name="BExIQBMDE1L6J4H27K1FMSHQKDSE" hidden="1">'[29]AP Feb09'!$I$8:$J$8</definedName>
    <definedName name="BExIQCDFFALELXAMMR1ZQBGNV1HO" hidden="1">[30]Graph!$I$7:$J$7</definedName>
    <definedName name="BExIQCTILU1D6OD8XR0K44Z9OTI8" hidden="1">[30]Graph!$F$9:$G$9</definedName>
    <definedName name="BExIQE65LVXUOF3UZFO7SDHFJH22" hidden="1">'[29]AP Feb09'!$G$2</definedName>
    <definedName name="BExIQG9OO2KKBOWTMD1OXY36TEGA" hidden="1">'[29]AP Feb09'!$F$10:$G$10</definedName>
    <definedName name="BExIQI2EHNEI39ZRN9VJNYHED8X8" hidden="1">'[33]01.01.-31.01'!$F$8:$G$8</definedName>
    <definedName name="BExIQIII4MABGPDVFEBH294F5JBS" hidden="1">[30]Graph!$I$11:$J$11</definedName>
    <definedName name="BExIQX1XBB31HZTYEEVOBSE3C5A6" hidden="1">'[29]AP Feb09'!$I$10:$J$10</definedName>
    <definedName name="BExIQYP5T1TPAQYW7QU1Q98BKX7W" hidden="1">'[31]Exploration Cost centres NGS'!$G$2:$H$2</definedName>
    <definedName name="BExIR2ALYRP9FW99DK2084J7IIDC" hidden="1">'[29]AP Feb09'!$I$10:$J$10</definedName>
    <definedName name="BExIR8FQETPTQYW37DBVDWG3J4JW" hidden="1">'[29]AP Feb09'!$F$7:$G$7</definedName>
    <definedName name="BExIRBVVSIX60STSWJM5CYFZA70C" hidden="1">'[33]01.01.-31.01'!$I$7:$J$7</definedName>
    <definedName name="BExIREKZ3HDFEWCA897TXRIR26IK" hidden="1">'[29]AR Jan09'!$I$10:$J$10</definedName>
    <definedName name="BExIRRBGTY01OQOI3U5SW59RFDFI" hidden="1">'[29]AP Feb09'!$I$8:$J$8</definedName>
    <definedName name="BExIS4T0DRF57HYO7OGG72KBOFOI" hidden="1">'[29]AP Feb09'!$F$15:$G$34</definedName>
    <definedName name="BExIS77BJDDK18PGI9DSEYZPIL7P" hidden="1">'[29]AP Feb09'!$F$10:$G$10</definedName>
    <definedName name="BExIS8USL1T3Z97CZ30HJ98E2GXQ" hidden="1">'[29]AP Feb09'!$F$9:$G$9</definedName>
    <definedName name="BExISC5B700MZUBFTQ9K4IKTF7HR" hidden="1">'[29]AP Feb09'!$K$2</definedName>
    <definedName name="BExISDHXS49S1H56ENBPRF1NLD5C" hidden="1">'[29]AP Feb09'!$I$6:$J$6</definedName>
    <definedName name="BExISM1JLV54A21A164IURMPGUMU" hidden="1">'[29]AP Feb09'!$F$7:$G$7</definedName>
    <definedName name="BExISRFKJYUZ4AKW44IJF7RF9Y90" hidden="1">'[29]AP Feb09'!$F$10:$G$10</definedName>
    <definedName name="BExIT1MK8TBAK3SNP36A8FKDQSOK" hidden="1">'[29]AP Feb09'!$F$11:$G$11</definedName>
    <definedName name="BExIT2IT2V9GEHP8BOT7V4TQL64A" hidden="1">[30]Graph!$I$7:$J$7</definedName>
    <definedName name="BExITBNYANV2S8KD56GOGCKW393R" hidden="1">'[29]AP Feb09'!$F$9:$G$9</definedName>
    <definedName name="BExItemGrid">'[29]AP Feb09'!$F$14:$J$123</definedName>
    <definedName name="BExIUB6GMB0SK1G4X7OS9A0AYW30" hidden="1">[30]Graph!$C$15:$D$29</definedName>
    <definedName name="BExIUD4OJGH65NFNQ4VMCE3R4J1X" hidden="1">'[29]AP Feb09'!$F$7:$G$7</definedName>
    <definedName name="BExIULYTKJ6F74ZZ6GFR3H0502B9" hidden="1">[30]Graph!$F$7:$G$7</definedName>
    <definedName name="BExIUTB5OAAXYW0OFMP0PS40SPOB" hidden="1">'[29]AP Feb09'!$I$10:$J$10</definedName>
    <definedName name="BExIUUT2MHIOV6R3WHA0DPM1KBKY" hidden="1">'[29]AP Feb09'!$C$15:$D$29</definedName>
    <definedName name="BExIUXI7T2XUZCSZE9GKUIN8NC2X" hidden="1">[30]Graph!$F$10:$G$10</definedName>
    <definedName name="BExIUYPDT1AM6MWGWQS646PIZIWC" hidden="1">'[29]AP Feb09'!$I$10:$J$10</definedName>
    <definedName name="BExIV0I2O9F8D1UK1SI8AEYR6U0A" hidden="1">'[29]AP Feb09'!$G$2</definedName>
    <definedName name="BExIV2LM38XPLRTWT0R44TMQ59E5" hidden="1">'[29]AP Feb09'!$F$15</definedName>
    <definedName name="BExIV3HY4S0YRV1F7XEMF2YHAR2I" hidden="1">'[29]AP Feb09'!$I$10:$J$10</definedName>
    <definedName name="BExIV6HUZFRIFLXW2SICKGTAH1PV" hidden="1">'[29]AP Feb09'!$I$11:$J$11</definedName>
    <definedName name="BExIVC6WZMHRBRGIBUVX0CO2RK05" hidden="1">'[31]Exploration Cost centres NGS'!$F$10:$G$10</definedName>
    <definedName name="BExIVCXWL6H5LD9DHDIA4F5U9TQL" hidden="1">'[29]AP Feb09'!$F$15</definedName>
    <definedName name="BExIVHVWLE97GSYXI5MCGEPG5OPB" hidden="1">[30]Graph!$I$9:$J$9</definedName>
    <definedName name="BExIVMOIPSEWSIHIDDLOXESQ28A0" hidden="1">'[29]AP Feb09'!$F$11:$G$11</definedName>
    <definedName name="BExIVNVNJX9BYDLC88NG09YF5XQ6" hidden="1">'[29]AP Feb09'!$I$9:$J$9</definedName>
    <definedName name="BExIVQVKLMGSRYT1LFZH0KUIA4OR" hidden="1">'[29]AP Feb09'!$I$11:$J$11</definedName>
    <definedName name="BExIVYTFI35KNR2XSA6N8OJYUTUR" hidden="1">'[29]AP Feb09'!$E$1</definedName>
    <definedName name="BExIWB3SY3WRIVIOF988DNNODBOA" hidden="1">'[29]AP Feb09'!$G$2</definedName>
    <definedName name="BExIWB99CG0H52LRD6QWPN4L6DV2" hidden="1">'[29]AP Feb09'!$F$8:$G$8</definedName>
    <definedName name="BExIWG1W7XP9DFYYSZAIOSHM0QLQ" hidden="1">'[29]AP Feb09'!$E$1</definedName>
    <definedName name="BExIWH3KUK94B7833DD4TB0Y6KP9" hidden="1">'[29]AP Feb09'!$F$6:$G$6</definedName>
    <definedName name="BExIWKE9MGIDWORBI43AWTUNYFAN" hidden="1">'[29]AP Feb09'!$K$2</definedName>
    <definedName name="BExIWPSIFYKTMEQHM28J2YDBE8AC" hidden="1">'[29]AP Feb09'!$E$1</definedName>
    <definedName name="BExIX2DMJCFY68X9XPKX7A9YBWQV" hidden="1">[30]Graph!$I$11:$J$11</definedName>
    <definedName name="BExIX34PM5DBTRHRQWP6PL6WIX88" hidden="1">'[29]AP Feb09'!$F$8:$G$8</definedName>
    <definedName name="BExIX4S01VKH0V2KWQZGAY2FUFFS" hidden="1">[30]Graph!$F$6:$G$6</definedName>
    <definedName name="BExIX5OAP9KSUE5SIZCW9P39Q4WE" hidden="1">'[29]AP Feb09'!$I$10:$J$10</definedName>
    <definedName name="BExIXGRJPVJMUDGSG7IHPXPNO69B" hidden="1">'[29]AP Feb09'!$G$2</definedName>
    <definedName name="BExIXM5R87ZL3FHALWZXYCPHGX3E" hidden="1">'[29]AP Feb09'!$F$7:$G$7</definedName>
    <definedName name="BExIXS036ZCKT2Z8XZKLZ8PFWQGL" hidden="1">'[29]AP Feb09'!$I$7:$J$7</definedName>
    <definedName name="BExIXY5CF9PFM0P40AZ4U51TMWV0" hidden="1">'[29]AP Feb09'!$F$9:$G$9</definedName>
    <definedName name="BExIYEXJBK8JDWIRSVV4RJSKZVV1" hidden="1">'[29]AP Feb09'!$I$8:$J$8</definedName>
    <definedName name="BExIYH6FLGIPWHP99ZQPNZ4LTWWE" hidden="1">'[31]Exploration Cost centres NGS'!$F$7:$G$7</definedName>
    <definedName name="BExIYI2RH0K4225XO970K2IQ1E79" hidden="1">'[29]AP Feb09'!$C$15:$D$29</definedName>
    <definedName name="BExIYMPZ0KS2KOJFQAUQJ77L7701" hidden="1">'[29]AP Feb09'!$G$2</definedName>
    <definedName name="BExIYOO4P2NLI0GTES3GN8FDL0US" hidden="1">[30]Graph!$I$7:$J$7</definedName>
    <definedName name="BExIYP9Q6FV9T0R9G3UDKLS4TTYX" hidden="1">'[29]AP Feb09'!$F$6:$G$6</definedName>
    <definedName name="BExIYRTCOZA1OQ7D46XDWMCW6RFR" hidden="1">[30]Graph!$F$7:$G$7</definedName>
    <definedName name="BExIYZGLDQ1TN7BIIN4RLDP31GIM" hidden="1">'[29]AP Feb09'!$F$8:$G$8</definedName>
    <definedName name="BExIZ4K0EZJK6PW3L8SVKTJFSWW9" hidden="1">'[29]AP Feb09'!$F$15:$F$15</definedName>
    <definedName name="BExIZAECOEZGBAO29QMV14E6XDIV" hidden="1">'[29]AP Feb09'!$G$2:$H$2</definedName>
    <definedName name="BExIZKVXYD5O2JBU81F2UFJZLLSI" hidden="1">'[29]AP Feb09'!$F$8:$G$8</definedName>
    <definedName name="BExIZPZDHC8HGER83WHCZAHOX7LK" hidden="1">'[29]AP Feb09'!$F$11:$G$11</definedName>
    <definedName name="BExIZY2PUZ0OF9YKK1B13IW0VS6G" hidden="1">'[29]AP Feb09'!$F$15</definedName>
    <definedName name="BExJ08KB42GOUC2P92D8UI7KEHKL" hidden="1">[30]Graph!$I$6:$J$6</definedName>
    <definedName name="BExJ08KBRR2XMWW3VZMPSQKXHZUH" hidden="1">'[29]AP Feb09'!$E$1</definedName>
    <definedName name="BExJ0DYJWXGE7DA39PYL3WM05U9O" hidden="1">'[29]AP Feb09'!$F$15</definedName>
    <definedName name="BExJ0MY8SY5J5V50H3UKE78ODTVB" hidden="1">'[29]AP Feb09'!$I$8:$J$8</definedName>
    <definedName name="BExJ0YC98G37ML4N8FLP8D95EFRF" hidden="1">'[29]AP Feb09'!$G$2</definedName>
    <definedName name="BExJ11MY9B0F7RFESFSORX1Z25QM" hidden="1">[30]Graph!$I$10:$J$10</definedName>
    <definedName name="BExKCCREBIWYDT3KYY47J6PKFUJC" hidden="1">[30]Graph!$I$9:$J$9</definedName>
    <definedName name="BExKCDYKAEV45AFXHVHZZ62E5BM3" hidden="1">'[29]AP Feb09'!$G$2</definedName>
    <definedName name="BExKDJBKAJPY1RL4WY6D99TGYHCW" hidden="1">[30]Graph!$F$11:$G$11</definedName>
    <definedName name="BExKDKO0W4AGQO1V7K6Q4VM750FT" hidden="1">'[29]AP Feb09'!$F$11:$G$11</definedName>
    <definedName name="BExKDLF10G7W77J87QWH3ZGLUCLW" hidden="1">'[29]AP Feb09'!$I$10:$J$10</definedName>
    <definedName name="BExKDO45GL6PAZQR3PAOWFVA6WLZ" hidden="1">[30]Graph!$I$9:$J$9</definedName>
    <definedName name="BExKEFE0I3MT6ZLC4T1L9465HKTN" hidden="1">'[29]AP Feb09'!$F$8:$G$8</definedName>
    <definedName name="BExKEK6O5BVJP4VY02FY7JNAZ6BT" hidden="1">'[29]AP Feb09'!$I$6:$J$6</definedName>
    <definedName name="BExKEKXK6E6QX339ELPXDIRZSJE0" hidden="1">'[29]AP Feb09'!$I$7:$J$7</definedName>
    <definedName name="BExKEOOIBMP7N8033EY2CJYCBX6H" hidden="1">'[29]AP Feb09'!$F$10:$G$10</definedName>
    <definedName name="BExKES9ZA5L22XTSO9Y8GAI2RIIH" hidden="1">[30]Graph!$F$7:$G$7</definedName>
    <definedName name="BExKEW0RR5LA3VC46A2BEOOMQE56" hidden="1">'[29]AP Feb09'!$F$8:$G$8</definedName>
    <definedName name="BExKF02HYBPMKRSPJGAK1MWM2V4R" hidden="1">[30]Graph!$C$15:$D$29</definedName>
    <definedName name="BExKF0IM3FHWK9BI6KEQT0EQYBED" hidden="1">'[29]AR Jan09'!$F$10:$G$10</definedName>
    <definedName name="BExKF2M57J9SYLYRA5GO0KCVDFX9" hidden="1">'[33]01.01.-31.01'!$F$9:$G$9</definedName>
    <definedName name="BExKFA3VI1CZK21SM0N3LZWT9LA1" hidden="1">'[29]AP Feb09'!$F$11:$G$11</definedName>
    <definedName name="BExKFINBFV5J2NFRCL4YUO3YF0ZE" hidden="1">'[29]AP Feb09'!$F$11:$G$11</definedName>
    <definedName name="BExKFISRBFACTAMJSALEYMY66F6X" hidden="1">'[29]AP Feb09'!$F$8:$G$8</definedName>
    <definedName name="BExKFOSK5DJ151C4E8544UWMYTOC" hidden="1">'[29]AP Feb09'!$I$7:$J$7</definedName>
    <definedName name="BExKFPE4P8SED000AWXB7WJL5FY3" hidden="1">'[29]AP Feb09'!$I$8:$J$8</definedName>
    <definedName name="BExKFYJC4EVEV54F82K6VKP7Q3OU" hidden="1">'[29]AP Feb09'!$I$6:$J$6</definedName>
    <definedName name="BExKG4IYHBKQQ8J8FN10GB2IKO33" hidden="1">'[29]AP Feb09'!$I$8:$J$8</definedName>
    <definedName name="BExKG8KO0T2K2PJKN0MY59LZRPC0" hidden="1">[30]Graph!$I$11:$J$11</definedName>
    <definedName name="BExKGF0L44S78D33WMQ1A75TRKB9" hidden="1">'[29]AP Feb09'!$I$10:$J$10</definedName>
    <definedName name="BExKGFRN31B3G20LMQ4LRF879J68" hidden="1">'[29]AP Feb09'!$I$8:$J$8</definedName>
    <definedName name="BExKGJD3U3ADZILP20U3EURP0UQP" hidden="1">'[29]AP Feb09'!$I$9:$J$9</definedName>
    <definedName name="BExKGNK5YGKP0YHHTAAOV17Z9EIM" hidden="1">'[29]AP Feb09'!$F$10:$G$10</definedName>
    <definedName name="BExKGOR5OMJYXEIE3WJ98TXU095D" hidden="1">'[33]01.01.-31.01'!$F$8:$G$8</definedName>
    <definedName name="BExKGV77YH9YXIQTRKK2331QGYKF" hidden="1">'[29]AP Feb09'!$F$8:$G$8</definedName>
    <definedName name="BExKGWUGUAZ9RHGMMEHY6AG0GBZC" hidden="1">[30]Graph!$F$10:$G$10</definedName>
    <definedName name="BExKH0ANKNJUT5MEASVBDV24PB47" hidden="1">[30]Graph!$I$6:$J$6</definedName>
    <definedName name="BExKH3FTZ5VGTB86W9M4AB39R0G8" hidden="1">'[29]AP Feb09'!$F$6:$G$6</definedName>
    <definedName name="BExKH3FV5U5O6XZM7STS3NZKQFGJ" hidden="1">'[29]AP Feb09'!$H$2:$I$2</definedName>
    <definedName name="BExKH6L8BUEGZ1O7ZYFE7R04MJJV" hidden="1">[30]Graph!$F$6:$G$6</definedName>
    <definedName name="BExKHAMUH8NR3HRV0V6FHJE3ROLN" hidden="1">'[29]AP Feb09'!$I$8:$J$8</definedName>
    <definedName name="BExKHCFKBO7IDN2GLF2POPZ283C5" hidden="1">[32]Graph!$I$8:$J$8</definedName>
    <definedName name="BExKHCFKOWFHO2WW0N7Y5XDXEWAO" hidden="1">'[29]AP Feb09'!$I$11:$J$11</definedName>
    <definedName name="BExKHIVLONZ46HLMR50DEXKEUNEP" hidden="1">'[29]AP Feb09'!$F$7:$G$7</definedName>
    <definedName name="BExKHKDK2PRBCUJS8TEDP8K3VODQ" hidden="1">'[31]Exploration Cost centres NGS'!$J$2:$K$2</definedName>
    <definedName name="BExKHPM9XA0ADDK7TUR0N38EXWEP" hidden="1">'[29]AP Feb09'!$F$10:$G$10</definedName>
    <definedName name="BExKI4076KXCDE5KXL79KT36OKLO" hidden="1">'[29]AP Feb09'!$C$15:$D$29</definedName>
    <definedName name="BExKI703H6LLQ9SUAO1Q66RXBCFT" hidden="1">[30]Graph!$I$9:$J$9</definedName>
    <definedName name="BExKI7LO70WYISR7Q0Y1ZDWO9M3B" hidden="1">'[29]AP Feb09'!$I$8:$J$8</definedName>
    <definedName name="BExKIGQV6TXIZG039HBOJU62WP2U" hidden="1">'[29]AP Feb09'!$I$11:$J$11</definedName>
    <definedName name="BExKILE008SF3KTAN8WML3XKI1NZ" hidden="1">'[29]AP Feb09'!$K$2</definedName>
    <definedName name="BExKINSBB6RS7I489QHMCOMU4Z2X" hidden="1">'[29]AP Feb09'!$F$15</definedName>
    <definedName name="BExKIU87ZKSOC2DYZWFK6SAK9I8E" hidden="1">'[29]AP Feb09'!$F$6:$G$6</definedName>
    <definedName name="BExKJ449HLYX2DJ9UF0H9GTPSQ73" hidden="1">'[29]AP Feb09'!$I$8:$J$8</definedName>
    <definedName name="BExKJ5BF14V5XDO3AO3V02VNLUKB" hidden="1">'[31]Exploration Cost centres NGS'!$C$15:$D$19</definedName>
    <definedName name="BExKJBB7PR3XHMYWMI9YD7BT495X" hidden="1">'[29]AR Jan09'!$F$9:$G$9</definedName>
    <definedName name="BExKJELX2RUC8UEC56IZPYYZXHA7" hidden="1">'[29]AP Feb09'!$F$8:$G$8</definedName>
    <definedName name="BExKJINMXS61G2TZEXCJAWVV4F57" hidden="1">'[29]AP Feb09'!$F$6:$G$6</definedName>
    <definedName name="BExKJK5ME8KB7HA0180L7OUZDDGV" hidden="1">'[29]AP Feb09'!$F$11:$G$11</definedName>
    <definedName name="BExKJN5IF0VMDILJ5K8ZENF2QYV1" hidden="1">'[29]AP Feb09'!$H$2:$I$2</definedName>
    <definedName name="BExKJUSJPFUIK20FTVAFJWR2OUYX" hidden="1">'[29]AP Feb09'!$I$11:$J$11</definedName>
    <definedName name="BExKK8VP5RS3D0UXZVKA37C4SYBP" hidden="1">'[29]AP Feb09'!$F$11:$G$11</definedName>
    <definedName name="BExKKIM9NPF6B3SPMPIQB27HQME4" hidden="1">'[29]AP Feb09'!$F$11:$G$11</definedName>
    <definedName name="BExKKIX1BCBQ4R3K41QD8NTV0OV0" hidden="1">'[29]AP Feb09'!$I$8:$J$8</definedName>
    <definedName name="BExKKQ3ZWADYV03YHMXDOAMU90EB" hidden="1">'[29]AP Feb09'!$E$1</definedName>
    <definedName name="BExKKUGD2HMJWQEYZ8H3X1BMXFS9" hidden="1">'[29]AP Feb09'!$F$9:$G$9</definedName>
    <definedName name="BExKKX05KCZZZPKOR1NE5A8RGVT4" hidden="1">'[29]AP Feb09'!$I$11:$J$11</definedName>
    <definedName name="BExKL002TQQTZZ9BETERCDLUDV0K" hidden="1">[30]Graph!$I$10:$J$10</definedName>
    <definedName name="BExKL9LAR09EM9UA5NHWJDURR0WJ" hidden="1">[32]Graph!$I$6:$J$6</definedName>
    <definedName name="BExKLD6S9L66QYREYHBE5J44OK7X" hidden="1">'[29]AP Feb09'!$I$6:$J$6</definedName>
    <definedName name="BExKLEZK32L28GYJWVO63BZ5E1JD" hidden="1">'[29]AP Feb09'!$F$9:$G$9</definedName>
    <definedName name="BExKLGBZ8D7W1HW672WZB4ZK47TN" hidden="1">[30]Graph!$F$11:$G$11</definedName>
    <definedName name="BExKLLKVVHT06LA55JB2FC871DC5" hidden="1">'[29]AP Feb09'!$I$8:$J$8</definedName>
    <definedName name="BExKLQTN4MJBZL52QK2CZ976HGNZ" hidden="1">'[29]AP Feb09'!$C$15:$D$25</definedName>
    <definedName name="BExKLS0TM2RL3IJBXBXZPRPZ49HD" hidden="1">'[33]01.01.-31.01'!$I$7:$J$7</definedName>
    <definedName name="BExKLWYWL8HEKZRA5IGCCM60HYID" hidden="1">[30]Graph!$I$10:$J$10</definedName>
    <definedName name="BExKLX9OMIZRVELEESUGRFHXM0CU" hidden="1">[30]Graph!$I$6:$J$6</definedName>
    <definedName name="BExKMWBX4EH3EYJ07UFEM08NB40Z" hidden="1">'[29]AP Feb09'!$F$10:$G$10</definedName>
    <definedName name="BExKNBGV2IR3S7M0BX4810KZB4V3" hidden="1">'[29]AP Feb09'!$H$2:$I$2</definedName>
    <definedName name="BExKNCTBZTSY3MO42VU5PLV6YUHZ" hidden="1">'[29]AP Feb09'!$F$10:$G$10</definedName>
    <definedName name="BExKNGV2YY749C42AQ2T9QNIE5C3" hidden="1">'[29]AP Feb09'!$F$7:$G$7</definedName>
    <definedName name="BExKNLT1ONGUO225Y90W3G894VBG" hidden="1">[30]Graph!$I$6:$J$6</definedName>
    <definedName name="BExKNR1XTUTH9BP0YV477XSO78TF" hidden="1">[30]Graph!$I$7:$J$7</definedName>
    <definedName name="BExKNV8UOHVWEHDJWI2WMJ9X6QHZ" hidden="1">'[29]AP Feb09'!$I$9:$J$9</definedName>
    <definedName name="BExKNYUAYWR68YCUOIW6WYVNJ198" hidden="1">[30]Graph!$F$9:$G$9</definedName>
    <definedName name="BExKNZLD7UATC1MYRNJD8H2NH4KU" hidden="1">'[29]AP Feb09'!$F$15</definedName>
    <definedName name="BExKNZQUKQQG2Y97R74G4O4BJP1L" hidden="1">'[29]AP Feb09'!$F$10:$G$10</definedName>
    <definedName name="BExKO06X0EAD3ABEG1E8PWLDWHBA" hidden="1">'[29]AP Feb09'!$I$9:$J$9</definedName>
    <definedName name="BExKO2AHHSGNI1AZOIOW21KPXKPE" hidden="1">'[29]AP Feb09'!$F$11:$G$11</definedName>
    <definedName name="BExKO2FXWJWC5IZLDN8JHYILQJ2N" hidden="1">'[29]AP Feb09'!$I$11:$J$11</definedName>
    <definedName name="BExKO438WZ8FKOU00NURGFMOYXWN" hidden="1">'[29]AP Feb09'!$I$6:$J$6</definedName>
    <definedName name="BExKOBVR6FBO1U02GWCHZEQEFC13" hidden="1">[30]Graph!$I$9:$J$9</definedName>
    <definedName name="BExKODIZGWW2EQD0FEYW6WK6XLCM" hidden="1">'[29]AP Feb09'!$I$6:$J$6</definedName>
    <definedName name="BExKOEA1HY8RIY04636RSKF38SDX" hidden="1">[30]Graph!$I$8:$J$8</definedName>
    <definedName name="BExKOPO2HPWVQGAKW8LOZMPIDEFG" hidden="1">'[29]AP Feb09'!$F$9:$G$9</definedName>
    <definedName name="BExKPEZP0QTKOTLIMMIFSVTHQEEK" hidden="1">'[29]AP Feb09'!$F$8:$G$8</definedName>
    <definedName name="BExKPLQJX0HJ8OTXBXH9IC9J2V0W" hidden="1">'[29]AP Feb09'!$C$15:$D$29</definedName>
    <definedName name="BExKPN8C7GN36ZJZHLOB74LU6KT0" hidden="1">'[29]AP Feb09'!$F$7:$G$7</definedName>
    <definedName name="BExKPX9VZ1J5021Q98K60HMPJU58" hidden="1">'[29]AP Feb09'!$G$2</definedName>
    <definedName name="BExKQJ01GRP9KX7BHWUGSV76KSSN" hidden="1">[30]Graph!$F$6:$G$6</definedName>
    <definedName name="BExKQJGAAWNM3NT19E9I0CQDBTU0" hidden="1">'[29]AP Feb09'!$C$15:$D$29</definedName>
    <definedName name="BExKQM5GJ1ZN5REKFE7YVBQ0KXWF" hidden="1">'[29]AP Feb09'!$F$8:$G$8</definedName>
    <definedName name="BExKQO3G0R230211GSQXEUMGOJJH" hidden="1">[30]Graph!$I$6:$J$6</definedName>
    <definedName name="BExKQOEA7HV9U5DH9C8JXFD62EKH" hidden="1">'[31]Exploration Cost centres NGS'!$F$11:$G$11</definedName>
    <definedName name="BExKQQ71278061G7ZFYGPWOMOMY2" hidden="1">'[29]AP Feb09'!$F$7:$G$7</definedName>
    <definedName name="BExKQROXFHOAXZAJ9P338TCB51AS" hidden="1">[30]Graph!$I$11:$J$11</definedName>
    <definedName name="BExKQTXRG3ECU8NT47UR7643LO5G" hidden="1">'[29]AP Feb09'!$F$7:$G$7</definedName>
    <definedName name="BExKQVL7HPOIZ4FHANDFMVOJLEPR" hidden="1">'[29]AP Feb09'!$F$10:$G$10</definedName>
    <definedName name="BExKR32XG1WY77WDT8KW9FJPGQTU" hidden="1">'[31]Exploration Cost centres NGS'!$I$9:$J$9</definedName>
    <definedName name="BExKR8RZSEHW184G0Z56B4EGNU72" hidden="1">'[29]AP Feb09'!$F$15:$G$26</definedName>
    <definedName name="BExKRS3TU9ZISEFNAGIP4D2THSPK" hidden="1">[30]Graph!$I$11:$J$11</definedName>
    <definedName name="BExKRVUSQ6PA7ZYQSTEQL3X7PB9P" hidden="1">'[29]AP Feb09'!$I$6:$J$6</definedName>
    <definedName name="BExKRY3KZ7F7RB2KH8HXSQ85IEQO" hidden="1">'[29]AP Feb09'!$I$9:$J$9</definedName>
    <definedName name="BExKSA37DZTCK6H13HPIKR0ZFVL8" hidden="1">'[29]AP Feb09'!$F$10:$G$10</definedName>
    <definedName name="BExKSAJ9PLFSAM5DGYLJ0LGWBOCJ" hidden="1">[30]Graph!$C$15:$D$29</definedName>
    <definedName name="BExKSFHEJYQU3MJ64AXH349TS3AS" hidden="1">[30]Graph!$F$8:$G$8</definedName>
    <definedName name="BExKSFMOMSZYDE0WNC94F40S6636" hidden="1">'[29]AP Feb09'!$F$10:$G$10</definedName>
    <definedName name="BExKSHQ9K79S8KYUWIV5M5LAHHF1" hidden="1">'[29]AP Feb09'!$I$9:$J$9</definedName>
    <definedName name="BExKSIS3VA1NCEFCZZSIK8B3YIBZ" hidden="1">'[31]Exploration Cost centres NGS'!$I$6:$J$6</definedName>
    <definedName name="BExKSJTWG9L3FCX8FLK4EMUJMF27" hidden="1">'[29]AP Feb09'!$F$7:$G$7</definedName>
    <definedName name="BExKSMDKVAO0A43CLVBQQD41BXOS" hidden="1">[30]Graph!$I$9:$J$9</definedName>
    <definedName name="BExKSR66M8VX6DOVY5XKESJ3UH2N" hidden="1">[30]Graph!$C$15:$D$29</definedName>
    <definedName name="BExKSU0MKNAVZYYPKCYTZDWQX4R8" hidden="1">'[29]AP Feb09'!$F$15:$G$34</definedName>
    <definedName name="BExKSX60G1MUS689FXIGYP2F7C62" hidden="1">'[29]AP Feb09'!$I$10:$J$10</definedName>
    <definedName name="BExKT2UZ7Y2VWF5NQE18SJRLD2RN" hidden="1">'[29]AP Feb09'!$I$9:$J$9</definedName>
    <definedName name="BExKT3GJFNGAM09H5F615E36A38C" hidden="1">'[29]AP Feb09'!$I$11:$J$11</definedName>
    <definedName name="BExKTGHU41U7OXQNLCH9L528CTKN" hidden="1">[30]Graph!$F$10:$G$10</definedName>
    <definedName name="BExKTQZGN8GI3XGSEXMPCCA3S19H" hidden="1">'[29]AP Feb09'!$F$9:$G$9</definedName>
    <definedName name="BExKTUKYYU0F6TUW1RXV24LRAZFE" hidden="1">'[29]AP Feb09'!$I$11:$J$11</definedName>
    <definedName name="BExKU3FBLHQBIUTN6XEZW5GC9OG1" hidden="1">'[29]AP Feb09'!$F$7:$G$7</definedName>
    <definedName name="BExKU82I99FEUIZLODXJDOJC96CQ" hidden="1">'[29]AP Feb09'!$F$10:$G$10</definedName>
    <definedName name="BExKUDM0DFSCM3D91SH0XLXJSL18" hidden="1">'[29]AP Feb09'!$G$2</definedName>
    <definedName name="BExKUEIEGD9JH03Q4QGCL2ZVM2AQ" hidden="1">[30]Graph!$I$9:$J$9</definedName>
    <definedName name="BExKULEKJLA77AUQPDUHSM94Y76Z" hidden="1">'[29]AP Feb09'!$I$9:$J$9</definedName>
    <definedName name="BExKUPASS3H5268MTUCTQGAWNU4C" hidden="1">[30]Graph!$F$6:$G$6</definedName>
    <definedName name="BExKV08R85MKI3MAX9E2HERNQUNL" hidden="1">'[29]AP Feb09'!$H$2:$I$2</definedName>
    <definedName name="BExKV4AAUNNJL5JWD7PX6BFKVS6O" hidden="1">'[29]AP Feb09'!$F$8:$G$8</definedName>
    <definedName name="BExKV8S497WD25N3LA72PSCGO8G3" hidden="1">[30]Graph!$F$6:$G$6</definedName>
    <definedName name="BExKVDVK6HN74GQPTXICP9BFC8CF" hidden="1">'[29]AP Feb09'!$I$10:$J$10</definedName>
    <definedName name="BExKVFZ3ZZGIC1QI8XN6BYFWN0ZY" hidden="1">'[29]AP Feb09'!$E$1</definedName>
    <definedName name="BExKVG4KGO28KPGTAFL1R8TTZ10N" hidden="1">'[29]AP Feb09'!$H$2:$I$2</definedName>
    <definedName name="BExKW0CSH7DA02YSNV64PSEIXB2P" hidden="1">'[29]AP Feb09'!$I$11:$J$11</definedName>
    <definedName name="BExM9NUG3Q31X01AI9ZJCZIX25CS" hidden="1">'[29]AP Feb09'!$F$10:$G$10</definedName>
    <definedName name="BExM9OG182RP30MY23PG49LVPZ1C" hidden="1">'[29]AP Feb09'!$C$15:$D$19</definedName>
    <definedName name="BExM9UQN0TIL2QB8BQX5YK9L7EW9" hidden="1">[30]Graph!$I$8:$J$8</definedName>
    <definedName name="BExMA64MW1S18NH8DCKPCCEI5KCB" hidden="1">'[29]AP Feb09'!$F$9:$G$9</definedName>
    <definedName name="BExMALEWFUEM8Y686IT03ECURUBR" hidden="1">'[29]AP Feb09'!$E$1</definedName>
    <definedName name="BExMAR3XSK6RSFLHP7ZX1EWGHASI" hidden="1">'[31]Exploration Cost centres NGS'!$C$15:$D$29</definedName>
    <definedName name="BExMATI8HJ17W9WYU6X4VPULH828" hidden="1">'[33]01.01.-31.01'!$F$6:$G$6</definedName>
    <definedName name="BExMAW7BUTZD7AX0NCIFZ0CR6FPD" hidden="1">'[29]AP Feb09'!$F$7:$G$7</definedName>
    <definedName name="BExMAXJS82ZJ8RS22VLE0V0LDUII" hidden="1">'[29]AP Feb09'!$I$10:$J$10</definedName>
    <definedName name="BExMB4QRS0R3MTB4CMUHFZ84LNZQ" hidden="1">'[29]AP Feb09'!$F$15</definedName>
    <definedName name="BExMBC35WKQY5CWQJLV4D05O6971" hidden="1">'[29]AP Feb09'!$I$2</definedName>
    <definedName name="BExMBFTZV4Q1A5KG25C1N9PHQNSW" hidden="1">'[29]AP Feb09'!$F$15</definedName>
    <definedName name="BExMBK6ISK3U7KHZKUJXIDKGF6VW" hidden="1">'[29]AP Feb09'!$G$2</definedName>
    <definedName name="BExMC5R82S07KSLMO7YA8CCU0ZAI" hidden="1">[30]Graph!$I$11:$J$11</definedName>
    <definedName name="BExMC8AZUTX8LG89K2JJR7ZG62XX" hidden="1">'[29]AP Feb09'!$F$7:$G$7</definedName>
    <definedName name="BExMCA96YR10V72G2R0SCIKPZLIZ" hidden="1">'[29]AP Feb09'!$C$15:$D$29</definedName>
    <definedName name="BExMCAPB2KR2CNKS8MYVWTH5MOT2" hidden="1">[30]Graph!$F$9:$G$9</definedName>
    <definedName name="BExMCB5JU5I2VQDUBS4O42BTEVKI" hidden="1">'[29]AP Feb09'!$H$2:$I$2</definedName>
    <definedName name="BExMCFSQFSEMPY5IXDIRKZDASDBR" hidden="1">'[29]AP Feb09'!$E$1</definedName>
    <definedName name="BExMCMZOEYWVOOJ98TBHTTCS7XB8" hidden="1">'[29]AP Feb09'!$F$7:$G$7</definedName>
    <definedName name="BExMCRSC61GNE2C255DR0NN6NYI0" hidden="1">[30]Graph!$C$15:$D$29</definedName>
    <definedName name="BExMCS8EF2W3FS9QADNKREYSI8P0" hidden="1">'[29]AP Feb09'!$I$8:$J$8</definedName>
    <definedName name="BExMCUS7GSOM96J0HJ7EH0FFM2AC" hidden="1">'[29]AP Feb09'!$F$6:$G$6</definedName>
    <definedName name="BExMCXMMDFHHNJDRURMCXF1DGUOM" hidden="1">[30]Graph!$I$9:$J$9</definedName>
    <definedName name="BExMCYTT6TVDWMJXO1NZANRTVNAN" hidden="1">'[29]AP Feb09'!$I$10:$J$10</definedName>
    <definedName name="BExMD5F6IAV108XYJLXUO9HD0IT6" hidden="1">'[29]AP Feb09'!$F$10:$G$10</definedName>
    <definedName name="BExMD963673NTBXBO0VDNBAG9YWM" hidden="1">[30]Graph!$I$8:$J$8</definedName>
    <definedName name="BExMDANV66W9T3XAXID40XFJ0J93" hidden="1">'[29]AP Feb09'!$F$6:$G$6</definedName>
    <definedName name="BExMDGD1KQP7NNR78X2ZX4FCBQ1S" hidden="1">'[29]AP Feb09'!$E$1</definedName>
    <definedName name="BExMDIRDK0DI8P86HB7WPH8QWLSQ" hidden="1">'[29]AP Feb09'!$I$11:$J$11</definedName>
    <definedName name="BExMDPI2FVMORSWDDCVAJ85WYAYO" hidden="1">'[29]AP Feb09'!$I$11:$J$11</definedName>
    <definedName name="BExMDQ3NI3GV1A8JDHIRIL4YLESR" hidden="1">[30]Graph!$F$7:$G$7</definedName>
    <definedName name="BExMDUWB7VWHFFR266QXO46BNV2S" hidden="1">'[29]AP Feb09'!$F$11:$G$11</definedName>
    <definedName name="BExME2U47N8LZG0BPJ49ANY5QVV2" hidden="1">'[29]AP Feb09'!$F$15</definedName>
    <definedName name="BExME88DH5DUKMUFI9FNVECXFD2E" hidden="1">'[29]AP Feb09'!$F$15:$G$16</definedName>
    <definedName name="BExME9A7MOGAK7YTTQYXP5DL6VYA" hidden="1">'[29]AP Feb09'!$F$9:$G$9</definedName>
    <definedName name="BExMEKTHIM47ERJ7ML7M759FF32G" hidden="1">[30]Graph!$C$15:$D$29</definedName>
    <definedName name="BExMEOV9YFRY5C3GDLU60GIX10BY" hidden="1">'[29]AP Feb09'!$I$7:$J$7</definedName>
    <definedName name="BExMEY095ELVR1FY94CBBWCTD3ND" hidden="1">[30]Graph!$F$10:$G$10</definedName>
    <definedName name="BExMEY09ESM4H2YGKEQQRYUD114R" hidden="1">'[29]AP Feb09'!$F$8:$G$8</definedName>
    <definedName name="BExMF4G4IUPQY1Y5GEY5N3E04CL6" hidden="1">'[29]AP Feb09'!$G$2</definedName>
    <definedName name="BExMF9UIGYMOAQK0ELUWP0S0HZZY" hidden="1">'[29]AP Feb09'!$F$9:$G$9</definedName>
    <definedName name="BExMFDLBSWFMRDYJ2DZETI3EXKN2" hidden="1">'[29]AP Feb09'!$F$11:$G$11</definedName>
    <definedName name="BExMFFJCU2N6QOC5V50II5WTLPAF" hidden="1">[30]Graph!$I$11:$J$11</definedName>
    <definedName name="BExMFH6SWBYCN98LEO4HJ8MYBMEV" hidden="1">[30]Graph!$F$11:$G$11</definedName>
    <definedName name="BExMFLDTMRTCHKA37LQW67BG8D5C" hidden="1">'[29]AP Feb09'!$F$7:$G$7</definedName>
    <definedName name="BExMFQ102FN53YEFF1Q73O5PKTN2" hidden="1">[30]Graph!$I$6:$J$6</definedName>
    <definedName name="BExMFY4B5JW31L4PL9F4S16LTC8G" hidden="1">[30]Graph!$F$8:$G$8</definedName>
    <definedName name="BExMG9NSK30KD01QX0UBN2VNRTG4" hidden="1">'[31]Exploration Cost centres NGS'!$F$9:$G$9</definedName>
    <definedName name="BExMGFSWSVUC8O4EM6ZP6T82VC1A" hidden="1">[30]Graph!$F$7:$G$7</definedName>
    <definedName name="BExMGG3PFIHPHX7NXB7HDFI3N12L" hidden="1">'[31]Exploration Cost centres NGS'!$I$11:$J$11</definedName>
    <definedName name="BExMH3H9TW5TJCNU5Z1EWXP3BAEP" hidden="1">'[29]AP Feb09'!$I$8:$J$8</definedName>
    <definedName name="BExMH8KQBFLJ54NQM1ADCPT6GZ8Z" hidden="1">[32]Graph!$I$11:$J$11</definedName>
    <definedName name="BExMHIM2OGYHWPCZT6964MO3EK7U" hidden="1">[32]Graph!$I$11:$J$11</definedName>
    <definedName name="BExMHOWPB34KPZ76M2KIX2C9R2VB" hidden="1">'[29]AP Feb09'!$C$15:$D$29</definedName>
    <definedName name="BExMHSSYC6KVHA3QDTSYPN92TWMI" hidden="1">'[29]AP Feb09'!$F$6:$G$6</definedName>
    <definedName name="BExMI0WA793SF41LQ40A28U8OXQY" hidden="1">'[31]Exploration Cost centres NGS'!$F$9:$G$9</definedName>
    <definedName name="BExMI3AJ9477KDL4T9DHET4LJJTW" hidden="1">'[29]AP Feb09'!$E$1</definedName>
    <definedName name="BExMI3QOZTYEQUF0SE6AK4HHWJO7" hidden="1">[30]Graph!$I$6:$J$6</definedName>
    <definedName name="BExMI6L9KX05GAK523JFKICJMTA5" hidden="1">'[31]Exploration Cost centres NGS'!$I$6:$J$6</definedName>
    <definedName name="BExMI6QQ20XHD0NWJUN741B37182" hidden="1">'[29]AP Feb09'!$F$9:$G$9</definedName>
    <definedName name="BExMI8JB94SBD9EMNJEK7Y2T6GYU" hidden="1">'[29]AP Feb09'!$I$10:$J$10</definedName>
    <definedName name="BExMI8OS85YTW3KYVE4YD0R7Z6UV" hidden="1">'[29]AP Feb09'!$G$2</definedName>
    <definedName name="BExMIBDVWS097D0MAUTMVO4NXBLU" hidden="1">'[31]Exploration Cost centres NGS'!$I$10:$J$10</definedName>
    <definedName name="BExMIBOOZU40JS3F89OMPSRCE9MM" hidden="1">'[29]AP Feb09'!$C$15:$D$29</definedName>
    <definedName name="BExMIIQ5MBWSIHTFWAQADXMZC22Q" hidden="1">'[29]AP Feb09'!$I$10:$J$10</definedName>
    <definedName name="BExMIKZ5EDDZDK5D6GTXJPH9XWND" hidden="1">[30]Graph!$I$10:$J$10</definedName>
    <definedName name="BExMIL4I2GE866I25CR5JBLJWJ6A" hidden="1">'[29]AP Feb09'!$G$2</definedName>
    <definedName name="BExMIRKIPF27SNO82SPFSB3T5U17" hidden="1">'[29]AP Feb09'!$G$2</definedName>
    <definedName name="BExMIV0KC8555D5E42ZGWG15Y0MO" hidden="1">'[29]AP Feb09'!$C$15:$D$29</definedName>
    <definedName name="BExMIZT6AN7E6YMW2S87CTCN2UXH" hidden="1">'[29]AP Feb09'!$F$10:$G$10</definedName>
    <definedName name="BExMJ15T9F3475M0896SG60TN0SR" hidden="1">'[31]Exploration Cost centres NGS'!$F$11:$G$11</definedName>
    <definedName name="BExMJ51XJZN31B84NVPI18J3CWTB" hidden="1">[30]Graph!$C$15:$D$29</definedName>
    <definedName name="BExMJA01LCAWUR1OX7H4E7JGNN3W" hidden="1">[30]Graph!$F$10:$G$10</definedName>
    <definedName name="BExMJNC8ZFB9DRFOJ961ZAJ8U3A8" hidden="1">'[29]AP Feb09'!$G$2</definedName>
    <definedName name="BExMJTBV8A3D31W2IQHP9RDFPPHQ" hidden="1">'[29]AP Feb09'!$F$8:$G$8</definedName>
    <definedName name="BExMK0OA4CYPHQFXIOZFG5E4Y027" hidden="1">[30]Graph!$I$9:$J$9</definedName>
    <definedName name="BExMK2RTXN4QJWEUNX002XK8VQP8" hidden="1">'[29]AP Feb09'!$F$8:$G$8</definedName>
    <definedName name="BExMKBGQDUZ8AWXYHA3QVMSDVZ3D" hidden="1">'[29]AP Feb09'!$I$10:$J$10</definedName>
    <definedName name="BExMKBM1467553LDFZRRKVSHN374" hidden="1">'[29]AP Feb09'!$F$11:$G$11</definedName>
    <definedName name="BExMKGK5FJUC0AU8MABRGDC5ZM70" hidden="1">'[29]AP Feb09'!$F$11:$G$11</definedName>
    <definedName name="BExMKN5IIWYOV1LA0PHQY24907RA" hidden="1">'[31]Exploration Cost centres NGS'!$I$7:$J$7</definedName>
    <definedName name="BExMKOI0IEYQSWL82F4MI37J9NZ3" hidden="1">[30]Graph!$F$7:$G$7</definedName>
    <definedName name="BExMKRSNSYY288839LB4OVSKVO7T" hidden="1">'[29]AP Feb09'!$C$51:$D$61</definedName>
    <definedName name="BExMKTW7R5SOV4PHAFGHU3W73DYE" hidden="1">'[29]AP Feb09'!$J$2:$K$2</definedName>
    <definedName name="BExMKU7051J2W1RQXGZGE62NBRUZ" hidden="1">'[29]AP Feb09'!$F$11:$G$11</definedName>
    <definedName name="BExMKUN3WPECJR2XRID2R7GZRGNX" hidden="1">'[29]AP Feb09'!$C$15:$D$29</definedName>
    <definedName name="BExMKZ535P011X4TNV16GCOH4H21" hidden="1">'[29]AP Feb09'!$E$1</definedName>
    <definedName name="BExML3XQNDIMX55ZCHHXKUV3D6E6" hidden="1">'[29]AP Feb09'!$I$11:$J$11</definedName>
    <definedName name="BExML5QGSWHLI18BGY4CGOTD3UWH" hidden="1">'[29]AP Feb09'!$I$11:$J$11</definedName>
    <definedName name="BExMLO5Z61RE85X8HHX2G4IU3AZW" hidden="1">'[29]AP Feb09'!$I$7:$J$7</definedName>
    <definedName name="BExMLVI7UORSHM9FMO8S2EI0TMTS" hidden="1">'[29]AP Feb09'!$C$15:$D$29</definedName>
    <definedName name="BExMM0WFZV3T9CCWQF0VWV59LCS7" hidden="1">'[31]Exploration Cost centres NGS'!$I$11:$J$11</definedName>
    <definedName name="BExMM5UCOT2HSSN0ZIPZW55GSOVO" hidden="1">'[29]AP Feb09'!$C$15:$D$29</definedName>
    <definedName name="BExMM8ZRS5RQ8H1H55RVPVTDL5NL" hidden="1">'[29]AP Feb09'!$F$7:$G$7</definedName>
    <definedName name="BExMMH8EAZB09XXQ5X4LR0P4NHG9" hidden="1">'[29]AP Feb09'!$I$11:$J$11</definedName>
    <definedName name="BExMMIQH5BABNZVCIQ7TBCQ10AY5" hidden="1">'[29]AP Feb09'!$F$6:$G$6</definedName>
    <definedName name="BExMMNIZ2T7M22WECMUQXEF4NJ71" hidden="1">'[29]AP Feb09'!$E$1</definedName>
    <definedName name="BExMMPMIOU7BURTV0L1K6ACW9X73" hidden="1">'[29]AP Feb09'!$G$2</definedName>
    <definedName name="BExMMQ835AJDHS4B419SS645P67Q" hidden="1">'[29]AP Feb09'!$F$7:$G$7</definedName>
    <definedName name="BExMMQIUVPCOBISTEJJYNCCLUCPY" hidden="1">'[29]AP Feb09'!$G$2:$H$2</definedName>
    <definedName name="BExMMTIXETA5VAKBSOFDD5SRU887" hidden="1">'[29]AP Feb09'!$F$11:$G$11</definedName>
    <definedName name="BExMMV0P6P5YS3C35G0JYYHI7992" hidden="1">'[29]AP Feb09'!$K$2</definedName>
    <definedName name="BExMMZTDDCFDHK0GU54VF8EVH99F" hidden="1">[30]Graph!$I$7:$J$7</definedName>
    <definedName name="BExMNDR4V2VG5RFZDGTAGD3Q9PPG" hidden="1">'[31]Exploration Cost centres NGS'!$I$10:$J$10</definedName>
    <definedName name="BExMNEI25LAJMTYQN9OBXM093TAK" hidden="1">[32]Graph!$I$7:$J$7</definedName>
    <definedName name="BExMNJLFWZBRN9PZF1IO9CYWV1B2" hidden="1">'[29]AP Feb09'!$F$9:$G$9</definedName>
    <definedName name="BExMNKCJ0FA57YEUUAJE43U1QN5P" hidden="1">'[29]AP Feb09'!$F$6:$G$6</definedName>
    <definedName name="BExMNKN5D1WEF2OOJVP6LZ6DLU3Y" hidden="1">'[29]AP Feb09'!$I$6:$J$6</definedName>
    <definedName name="BExMNQ1J7QX20FWV4DQ41E6S4T2W" hidden="1">[30]Graph!$I$8:$J$8</definedName>
    <definedName name="BExMNQMY2IUP61KESI720VOMTAJ1" hidden="1">[30]Graph!$F$8:$G$8</definedName>
    <definedName name="BExMNR38HMPLWAJRQ9MMS3ZAZ9IU" hidden="1">'[29]AP Feb09'!$F$9:$G$9</definedName>
    <definedName name="BExMNRDZULKJMVY2VKIIRM2M5A1M" hidden="1">'[29]AP Feb09'!$I$7:$J$7</definedName>
    <definedName name="BExMNUZHMKFZ814RTA641MNKZ7HQ" hidden="1">[30]Graph!$I$8:$J$8</definedName>
    <definedName name="BExMNW6NIOK4PW2K16RX2DT8BCKP" hidden="1">[30]Graph!$F$9:$G$9</definedName>
    <definedName name="BExMO9IOWKTWHO8LQJJQI5P3INWY" hidden="1">'[29]AP Feb09'!$F$6:$G$6</definedName>
    <definedName name="BExMOI29DOEK5R1A5QZPUDKF7N6T" hidden="1">'[29]AP Feb09'!$F$11:$G$11</definedName>
    <definedName name="BExMOJ9GY6AQGI153FV703AE296H" hidden="1">[30]Graph!$I$9:$J$9</definedName>
    <definedName name="BExMOUCMNIEYGS9M8COV4T3OSC6G" hidden="1">[32]Graph!$I$9:$J$9</definedName>
    <definedName name="BExMP06Y7JRUYXTNBLZEZIIFMP8Z" hidden="1">[30]Graph!$F$8:$G$8</definedName>
    <definedName name="BExMPAJ5AJAXGKGK3F6H3ODS6RF4" hidden="1">'[29]AP Feb09'!$F$7:$G$7</definedName>
    <definedName name="BExMPD2X55FFBVJ6CBUKNPROIOEU" hidden="1">'[29]AP Feb09'!$F$7:$G$7</definedName>
    <definedName name="BExMPGTQN9ZC9VVL0V3KY65513I0" hidden="1">[30]Graph!$F$8:$G$8</definedName>
    <definedName name="BExMPGTVPYQ1ACGV1RRRS5LYB125" hidden="1">[30]Graph!$I$7:$J$7</definedName>
    <definedName name="BExMPGZ848E38FUH1JBQN97DGWAT" hidden="1">'[29]AP Feb09'!$I$10:$J$10</definedName>
    <definedName name="BExMPMTICOSMQENOFKQ18K0ZT4S8" hidden="1">'[29]AP Feb09'!$I$10:$J$10</definedName>
    <definedName name="BExMPMZ07II0R4KGWQQ7PGS3RZS4" hidden="1">'[29]AP Feb09'!$F$9:$G$9</definedName>
    <definedName name="BExMPOBH04JMDO6Z8DMSEJZM4ANN" hidden="1">'[29]AP Feb09'!$F$15</definedName>
    <definedName name="BExMPOGWOFIMS4AIMX0WGO9KV4JM" hidden="1">[32]Graph!$F$6:$G$6</definedName>
    <definedName name="BExMPSD77XQ3HA6A4FZOJK8G2JP3" hidden="1">'[29]AP Feb09'!$C$15:$D$29</definedName>
    <definedName name="BExMQ41ZQNCI291UVV7EBWD8RXWS" hidden="1">[30]Graph!$C$15:$D$29</definedName>
    <definedName name="BExMQ4I3Q7F0BMPHSFMFW9TZ87UD" hidden="1">'[29]AP Feb09'!$F$9:$G$9</definedName>
    <definedName name="BExMQ4SWDWI4N16AZ0T5CJ6HH8WC" hidden="1">'[29]AP Feb09'!$H$2:$I$2</definedName>
    <definedName name="BExMQ71WHW50GVX45JU951AGPLFQ" hidden="1">'[29]AP Feb09'!$C$15:$D$29</definedName>
    <definedName name="BExMQGXSLPT4A6N47LE6FBVHWBOF" hidden="1">'[29]AP Feb09'!$F$6:$G$6</definedName>
    <definedName name="BExMQSBR7PL4KLB1Q4961QO45Y4G" hidden="1">'[29]AP Feb09'!$F$10:$G$10</definedName>
    <definedName name="BExMR1MA4I1X77714ZEPUVC8W398" hidden="1">'[29]AP Feb09'!$F$9:$G$9</definedName>
    <definedName name="BExMR4GUTFCN4RD7H81IOKECLEG3" hidden="1">[30]Graph!$I$6:$J$6</definedName>
    <definedName name="BExMR8YQHA7N77HGHY4Y6R30I3XT" hidden="1">'[29]AP Feb09'!$F$10:$G$10</definedName>
    <definedName name="BExMRENOIARWRYOIVPDIEBVNRDO7" hidden="1">'[29]AP Feb09'!$G$2</definedName>
    <definedName name="BExMRP5C9V3XNIT2DRA9I6G73H2V" hidden="1">[30]Graph!$I$11:$J$11</definedName>
    <definedName name="BExMRPG54LNH7HRC92MBSUT6UL6L" hidden="1">[30]Graph!$F$9:$G$9</definedName>
    <definedName name="BExMRQHUEHGF2FS4LCB0THFELGDI" hidden="1">'[31]Exploration Cost centres NGS'!$I$11:$J$11</definedName>
    <definedName name="BExMRRJNUMGRSDD5GGKKGEIZ6FTS" hidden="1">'[29]AP Feb09'!$I$10:$J$10</definedName>
    <definedName name="BExMRU3ACIU0RD2BNWO55LH5U2BR" hidden="1">'[29]AP Feb09'!$F$15</definedName>
    <definedName name="BExMRWHLLC0GV4ZESQX1LPFC5O0Q" hidden="1">[32]Graph!$I$7:$J$7</definedName>
    <definedName name="BExMSM9I7XZ0BC793Y8GWVJNG1V9" hidden="1">[30]Graph!$C$15:$D$29</definedName>
    <definedName name="BExMSQRCC40AP8BDUPL2I2DNC210" hidden="1">'[29]AP Feb09'!$I$6:$J$6</definedName>
    <definedName name="BExO4J9LR712G00TVA82VNTG8O7H" hidden="1">'[29]AP Feb09'!$F$10:$G$10</definedName>
    <definedName name="BExO4P9G3CC5P66YXQJ1MQZE3Q3L" hidden="1">[30]Graph!$F$7:$G$7</definedName>
    <definedName name="BExO4Q5T1IO39TUFXG41PZPWD8H5" hidden="1">[30]Graph!$I$8:$J$8</definedName>
    <definedName name="BExO55G2KVZ7MIJ30N827CLH0I2A" hidden="1">'[29]AP Feb09'!$F$8:$G$8</definedName>
    <definedName name="BExO5A8PZD9EUHC5CMPU6N3SQ15L" hidden="1">'[29]AP Feb09'!$I$7:$J$7</definedName>
    <definedName name="BExO5RBPTDUWN7Y8ACD0ELZ083QK" hidden="1">[32]Graph!$F$6:$G$6</definedName>
    <definedName name="BExO5XMAHL7CY3X0B1OPKZ28DCJ5" hidden="1">'[29]AP Feb09'!$G$2</definedName>
    <definedName name="BExO66LZJKY4PTQVREELI6POS4AY" hidden="1">'[29]AP Feb09'!$H$2:$I$2</definedName>
    <definedName name="BExO6LLHCYTF7CIVHKAO0NMET14Q" hidden="1">'[29]AP Feb09'!$I$6:$J$6</definedName>
    <definedName name="BExO7IV49FTDJ3WSP8A3AJI0ULGL" hidden="1">[32]Graph!$F$9:$G$9</definedName>
    <definedName name="BExO7N26106P2Q1UPHMR84NPPP7Z" hidden="1">[32]Graph!$F$9:$G$9</definedName>
    <definedName name="BExO7OUQS3XTUQ2LDKGQ8AAQ3OJJ" hidden="1">'[29]AP Feb09'!$F$6:$G$6</definedName>
    <definedName name="BExO7RUSODZC2NQZMT2AFSMV2ONF" hidden="1">'[31]Exploration Cost centres NGS'!$F$8:$G$8</definedName>
    <definedName name="BExO7TCR99JWZUPQKM2BRR0YV5MQ" hidden="1">'[33]01.01.-31.01'!$F$34:$P$44</definedName>
    <definedName name="BExO7W1PSMP8KLLJ6LI9QUDVQEVV" hidden="1">[30]Graph!$F$6:$G$6</definedName>
    <definedName name="BExO844ZZYFAJXTFFGE72OCJVF0Z" hidden="1">'[31]Exploration Cost centres NGS'!$I$6:$J$6</definedName>
    <definedName name="BExO85HMYXZJ7SONWBKKIAXMCI3C" hidden="1">'[29]AP Feb09'!$F$10:$G$10</definedName>
    <definedName name="BExO863922O4PBGQMUNEQKGN3K96" hidden="1">'[29]AP Feb09'!$F$7:$G$7</definedName>
    <definedName name="BExO89ZIOXN0HOKHY24F7HDZ87UT" hidden="1">'[29]AP Feb09'!$F$11:$G$11</definedName>
    <definedName name="BExO8CDTBCABLEUD6PE2UM2EZ6C4" hidden="1">'[29]AP Feb09'!$I$6:$J$6</definedName>
    <definedName name="BExO8IZ05ZG0XVOL3W41KBQE176A" hidden="1">'[31]Exploration Cost centres NGS'!$I$11:$J$11</definedName>
    <definedName name="BExO8TM4L261JTCSQ24FHE73242J" hidden="1">[30]Graph!$I$9:$J$9</definedName>
    <definedName name="BExO8TM5V5CFSV5A13AYOWY4NGRS" hidden="1">[30]Graph!$F$9:$G$9</definedName>
    <definedName name="BExO8UTAGQWDBQZEEF4HUNMLQCVU" hidden="1">'[29]AP Feb09'!$H$2:$I$2</definedName>
    <definedName name="BExO937E20IHMGQOZMECL3VZC7OX" hidden="1">'[29]AP Feb09'!$F$15</definedName>
    <definedName name="BExO94UTJKQQ7TJTTJRTSR70YVJC" hidden="1">'[29]AP Feb09'!$F$9:$G$9</definedName>
    <definedName name="BExO9J3A438976RXIUX5U9SU5T55" hidden="1">'[29]AP Feb09'!$K$2</definedName>
    <definedName name="BExO9KFQFMSE2YZODGTL31HEDC5P" hidden="1">[32]Graph!$F$10:$G$10</definedName>
    <definedName name="BExO9RS5RXFJ1911HL3CCK6M74EP" hidden="1">'[29]AP Feb09'!$I$8:$J$8</definedName>
    <definedName name="BExO9SDRI1M6KMHXSG3AE5L0F2U3" hidden="1">'[29]AP Feb09'!$F$15</definedName>
    <definedName name="BExO9V2U2YXAY904GYYGU6TD8Y7M" hidden="1">'[29]AP Feb09'!$F$7:$G$7</definedName>
    <definedName name="BExOA8PPAT6BFKDHD9OQK39O9RSG" hidden="1">[30]Graph!$C$15:$D$29</definedName>
    <definedName name="BExOAFR6JHRK4AP8O7TB9UDEAVJL" hidden="1">[30]Graph!$I$8:$J$8</definedName>
    <definedName name="BExOAGCX9ISY83KMXO02KFMKR8OW" hidden="1">[30]Graph!$F$7:$G$7</definedName>
    <definedName name="BExOAQ3GKCT7YZW1EMVU3EILSZL2" hidden="1">'[29]AP Feb09'!$F$9:$G$9</definedName>
    <definedName name="BExOASN56URPHC4M3AQ32HAL6S2I" hidden="1">'[33]01.01.-31.01'!$I$11:$J$11</definedName>
    <definedName name="BExOB886RIKYRO6D0LXJDAB2M84Z" hidden="1">[30]Graph!$I$8:$J$8</definedName>
    <definedName name="BExOB9KT2THGV4SPLDVFTFXS4B14" hidden="1">'[29]AP Feb09'!$F$8:$G$8</definedName>
    <definedName name="BExOBEZ0IE2WBEYY3D3CMRI72N1K" hidden="1">'[29]AP Feb09'!$F$15</definedName>
    <definedName name="BExOBIPU8760ITY0C8N27XZ3KWEF" hidden="1">'[29]AP Feb09'!$G$2</definedName>
    <definedName name="BExOBM0I5L0MZ1G4H9MGMD87SBMZ" hidden="1">'[29]AP Feb09'!$F$7:$G$7</definedName>
    <definedName name="BExOBNNWXJI9Y0IQ9VT4NMZCB3SW" hidden="1">[30]Graph!$I$7:$J$7</definedName>
    <definedName name="BExOBOUXMP88KJY2BX2JLUJH5N0K" hidden="1">'[29]AP Feb09'!$F$6:$G$6</definedName>
    <definedName name="BExOBP0FKQ4SVR59FB48UNLKCOR6" hidden="1">'[29]AP Feb09'!$E$1</definedName>
    <definedName name="BExOBYAVUCQ0IGM0Y6A75QHP0Q1A" hidden="1">'[29]AP Feb09'!$F$9:$G$9</definedName>
    <definedName name="BExOBYLMYCYZ1NJLHJCPLA3PVKYK" hidden="1">[30]Graph!$F$9:$G$9</definedName>
    <definedName name="BExOBYLO8NTLBKV3569Y2UNNIV1K" hidden="1">[30]Graph!$C$15:$D$29</definedName>
    <definedName name="BExOC08Y6OIMB5N7XH5Q1IR1M20Q" hidden="1">[30]Graph!$I$9:$J$9</definedName>
    <definedName name="BExOC3UEHB1CZNINSQHZANWJYKR8" hidden="1">'[29]AP Feb09'!$I$9:$J$9</definedName>
    <definedName name="BExOC7LCVAJC36Q60I8PKPCD0T1S" hidden="1">[30]Graph!$F$11:$G$11</definedName>
    <definedName name="BExOCBSF3XGO9YJ23LX2H78VOUR7" hidden="1">'[29]AP Feb09'!$G$2</definedName>
    <definedName name="BExOCKXFMOW6WPFEVX1I7R7FNDSS" hidden="1">'[29]AP Feb09'!$I$9:$J$9</definedName>
    <definedName name="BExOCQX7MZG1R6UPBHNGI606SL8K" hidden="1">[30]Graph!$F$11:$G$11</definedName>
    <definedName name="BExOCYEXOB95DH5NOB0M5NOYX398" hidden="1">'[29]AP Feb09'!$F$6:$G$6</definedName>
    <definedName name="BExOD4ERMDMFD8X1016N4EXOUR0S" hidden="1">'[29]AP Feb09'!$F$8:$G$8</definedName>
    <definedName name="BExOD55RS7BQUHRQ6H3USVGKR0P7" hidden="1">'[29]AP Feb09'!$H$2:$I$2</definedName>
    <definedName name="BExODEWDDEABM4ZY3XREJIBZ8IVP" hidden="1">'[29]AP Feb09'!$G$2</definedName>
    <definedName name="BExODNLAA1L7WQ9ZQX6A1ZOXK9VR" hidden="1">'[31]Exploration Cost centres NGS'!$I$7:$J$7</definedName>
    <definedName name="BExODZFEIWV26E8RFU7XQYX1J458" hidden="1">'[29]AP Feb09'!$F$11:$G$11</definedName>
    <definedName name="BExOE89QWLYZ033JJYOXL9EN126C" hidden="1">[30]Graph!$I$11:$J$11</definedName>
    <definedName name="BExOEBKG55EROA2VL360A06LKASE" hidden="1">'[29]AP Feb09'!$F$11:$G$11</definedName>
    <definedName name="BExOERG5LWXYYEN1DY1H2FWRJS9T" hidden="1">'[29]AP Feb09'!$I$6:$J$6</definedName>
    <definedName name="BExOEV1S6JJVO5PP4BZ20SNGZR7D" hidden="1">'[29]AP Feb09'!$I$7:$J$7</definedName>
    <definedName name="BExOF5ZJR1UJ9IQRGDTEZM7GPQX4" hidden="1">[30]Graph!$I$10:$J$10</definedName>
    <definedName name="BExOFEDNCYI2TPTMQ8SJN3AW4YMF" hidden="1">'[29]AP Feb09'!$F$9:$G$9</definedName>
    <definedName name="BExOFJH1W33H5R9GH680DNXTZ0ZN" hidden="1">[30]Graph!$F$6:$G$6</definedName>
    <definedName name="BExOFN2CCI1J0EUWG6CV07EKJOT7" hidden="1">[30]Graph!$F$10:$G$10</definedName>
    <definedName name="BExOFOF0V6E6VHSUDZ9P0JD1XIH9" hidden="1">'[33]01.01.-31.01'!$I$11:$J$11</definedName>
    <definedName name="BExOFVLXVD6RVHSQO8KZOOACSV24" hidden="1">'[29]AP Feb09'!$C$15:$D$29</definedName>
    <definedName name="BExOG1AZCK9QN09SNEN2DTTFFCLJ" hidden="1">[30]Graph!$I$10:$J$10</definedName>
    <definedName name="BExOG2SW3XOGP9VAPQ3THV3VWV12" hidden="1">'[29]AP Feb09'!$F$8:$G$8</definedName>
    <definedName name="BExOG45J81K4OPA40KW5VQU54KY3" hidden="1">'[29]AP Feb09'!$F$7:$G$7</definedName>
    <definedName name="BExOGFE2SCL8HHT4DFAXKLUTJZOG" hidden="1">'[29]AP Feb09'!$F$11:$G$11</definedName>
    <definedName name="BExOGIDYXTXAVJY7X0AX81SOP5NB" hidden="1">'[33]01.01.-31.01'!$F$11:$G$11</definedName>
    <definedName name="BExOGT6D0LJ3C22RDW8COECKB1J5" hidden="1">'[29]AP Feb09'!$F$9:$G$9</definedName>
    <definedName name="BExOGTMI1HT31M1RGWVRAVHAK7DE" hidden="1">'[29]AP Feb09'!$F$7:$G$7</definedName>
    <definedName name="BExOGXO9JE5XSE9GC3I6O21UEKAO" hidden="1">'[29]AP Feb09'!$H$2:$I$2</definedName>
    <definedName name="BExOGYVEAJFUXQVT8YQO2U7YT5OY" hidden="1">[30]Graph!$I$7:$J$7</definedName>
    <definedName name="BExOH2GVFOFXDG3YQK89NSKG7WJG" hidden="1">[30]Graph!$I$10:$J$10</definedName>
    <definedName name="BExOH7KB5HAPBB5K1Z3DIW5LCRSI" hidden="1">[30]Graph!$I$6:$J$6</definedName>
    <definedName name="BExOH9ICZ13C1LAW8OTYTR9S7ZP3" hidden="1">'[29]AP Feb09'!$F$9:$G$9</definedName>
    <definedName name="BExOHBB43JS54D6MARIQR5PJNUDG" hidden="1">[30]Graph!$F$7:$G$7</definedName>
    <definedName name="BExOHL75H3OT4WAKKPUXIVXWFVDS" hidden="1">'[29]AP Feb09'!$F$15</definedName>
    <definedName name="BExOHLHXXJL6363CC082M9M5VVXQ" hidden="1">'[29]AP Feb09'!$F$15:$J$123</definedName>
    <definedName name="BExOHNAO5UDXSO73BK2ARHWKS90Y" hidden="1">'[29]AP Feb09'!$F$6:$G$6</definedName>
    <definedName name="BExOHR1G1I9A9CI1HG94EWBLWNM2" hidden="1">'[29]AP Feb09'!$I$6:$J$6</definedName>
    <definedName name="BExOHTQPP8LQ98L6PYUI6QW08YID" hidden="1">'[29]AP Feb09'!$F$11:$G$11</definedName>
    <definedName name="BExOHX6Q6NJI793PGX59O5EKTP4G" hidden="1">'[29]AP Feb09'!$I$7:$J$7</definedName>
    <definedName name="BExOI5VMTHH7Y8MQQ1N635CHYI0P" hidden="1">'[29]AP Feb09'!$F$9:$G$9</definedName>
    <definedName name="BExOIEVCP4Y6VDS23AK84MCYYHRT" hidden="1">'[29]AP Feb09'!$F$7:$G$7</definedName>
    <definedName name="BExOIHPQIXR0NDR5WD01BZKPKEO3" hidden="1">'[29]AP Feb09'!$F$7:$G$7</definedName>
    <definedName name="BExOIM7L0Z3LSII9P7ZTV4KJ8RMA" hidden="1">'[29]AP Feb09'!$G$2</definedName>
    <definedName name="BExOIN9ETPA87K6NINBIFRSWHK4C" hidden="1">[30]Graph!$F$11:$G$11</definedName>
    <definedName name="BExOIWJVMJ6MG6JC4SPD1L00OHU1" hidden="1">'[29]AP Feb09'!$F$10:$G$10</definedName>
    <definedName name="BExOIYCN8Z4JK3OOG86KYUCV0ME8" hidden="1">'[29]AP Feb09'!$I$9:$J$9</definedName>
    <definedName name="BExOJ3AKZ9BCBZT3KD8WMSLK6MN2" hidden="1">'[29]AP Feb09'!$F$8:$G$8</definedName>
    <definedName name="BExOJ7XQK71I4YZDD29AKOOWZ47E" hidden="1">'[29]AP Feb09'!$H$2:$I$2</definedName>
    <definedName name="BExOJM0W6XGSW5MXPTTX0GNF6SFT" hidden="1">'[29]AP Feb09'!$I$6:$J$6</definedName>
    <definedName name="BExOJVWWYAHF7ZDZ0D8H7OH4ZLLD" hidden="1">'[33]01.01.-31.01'!$I$11:$J$11</definedName>
    <definedName name="BExOJXEUJJ9SYRJXKYYV2NCCDT2R" hidden="1">'[29]AP Feb09'!$E$1</definedName>
    <definedName name="BExOK0EQYM9JUMAGWOUN7QDH7VMZ" hidden="1">'[29]AP Feb09'!$E$1</definedName>
    <definedName name="BExOK4WM9O7QNG6O57FOASI5QSN1" hidden="1">'[29]AP Feb09'!$F$8:$G$8</definedName>
    <definedName name="BExOKCECQSFWA99RY6KEDPH30KT6" hidden="1">[30]Graph!$I$11:$J$11</definedName>
    <definedName name="BExOKDAQ31PVS0Q7NXOF66C24GYL" hidden="1">[30]Graph!$F$11:$G$11</definedName>
    <definedName name="BExOKKHOPWUVRJGQJ5ONR2U40JX8" hidden="1">'[31]Exploration Cost centres NGS'!$I$7:$J$7</definedName>
    <definedName name="BExOKTXMJP351VXKH8VT6SXUNIMF" hidden="1">'[29]AP Feb09'!$F$7:$G$7</definedName>
    <definedName name="BExOKU8GMLOCNVORDE329819XN67" hidden="1">'[29]AP Feb09'!$I$10:$J$10</definedName>
    <definedName name="BExOL0Z3Z7IAMHPB91EO2MF49U57" hidden="1">'[29]AP Feb09'!$F$8:$G$8</definedName>
    <definedName name="BExOL7KH12VAR0LG741SIOJTLWFD" hidden="1">'[29]AP Feb09'!$F$9:$G$9</definedName>
    <definedName name="BExOLB5SC7VD8OG53K8II93SAENQ" hidden="1">[30]Graph!$F$10:$G$10</definedName>
    <definedName name="BExOLD411QWFX4FN11349510DRJ8" hidden="1">[30]Graph!$F$6:$G$6</definedName>
    <definedName name="BExOLICXFHJLILCJVFMJE5MGGWKR" hidden="1">'[29]AP Feb09'!$C$15:$D$29</definedName>
    <definedName name="BExOLOI0WJS3QC12I3ISL0D9AWOF" hidden="1">'[29]AP Feb09'!$I$10:$J$10</definedName>
    <definedName name="BExOLYZNCQU9YFRCJTSR1R7098U7" hidden="1">[30]Graph!$F$10:$G$10</definedName>
    <definedName name="BExOLYZNG5RBD0BTS1OEZJNU92Q5" hidden="1">'[29]AP Feb09'!$F$9:$G$9</definedName>
    <definedName name="BExOM3HIJ3UZPOKJI68KPBJAHPDC" hidden="1">'[29]AP Feb09'!$F$7:$G$7</definedName>
    <definedName name="BExOM7J2XZHB48R93TMO91TXFY8E" hidden="1">'[29]AR Jan09'!$F$7:$G$7</definedName>
    <definedName name="BExOMBFCBGGM6KO5RX1LMJ0M22S4" hidden="1">[30]Graph!$I$7:$J$7</definedName>
    <definedName name="BExOMI672TH8VPB5MGW4I7CD339Q" hidden="1">[30]Graph!$I$6:$J$6</definedName>
    <definedName name="BExOMKPURE33YQ3K1JG9NVQD4W49" hidden="1">'[29]AP Feb09'!$I$8:$J$8</definedName>
    <definedName name="BExOMP7NGCLUNFK50QD2LPKRG078" hidden="1">'[29]AP Feb09'!$I$8:$J$8</definedName>
    <definedName name="BExOMU0A6XMY48SZRYL4WQZD13BI" hidden="1">'[29]AP Feb09'!$E$1</definedName>
    <definedName name="BExOMVT0HSNC59DJP4CLISASGHKL" hidden="1">'[29]AP Feb09'!$I$7:$J$7</definedName>
    <definedName name="BExON0AX35F2SI0UCVMGWGVIUNI3" hidden="1">'[29]AP Feb09'!$I$11:$J$11</definedName>
    <definedName name="BExON41U4296DV3DPG6I5EF3OEYF" hidden="1">'[29]AP Feb09'!$F$9:$G$9</definedName>
    <definedName name="BExONB3A7CO4YD8RB41PHC93BQ9M" hidden="1">'[29]AP Feb09'!$F$15:$J$123</definedName>
    <definedName name="BExONFL4TFXSXWK3WNKGBKED9MO0" hidden="1">[30]Graph!$F$6:$G$6</definedName>
    <definedName name="BExONFQH6UUXF8V0GI4BRIST9RFO" hidden="1">'[29]AP Feb09'!$F$6:$G$6</definedName>
    <definedName name="BExONIL1EPN8W1SVF4S473NVT9G0" hidden="1">[30]Graph!$F$10:$G$10</definedName>
    <definedName name="BExONIL31DZWU7IFVN3VV0XTXJA1" hidden="1">'[29]AP Feb09'!$F$11:$G$11</definedName>
    <definedName name="BExONJ1BU17R0F5A2UP1UGJBOGKS" hidden="1">'[29]AP Feb09'!$F$9:$G$9</definedName>
    <definedName name="BExONNZ9VMHVX3J6NLNJY7KZA61O" hidden="1">'[29]AP Feb09'!$I$6:$J$6</definedName>
    <definedName name="BExONRQ1BAA4F3TXP2MYQ4YCZ09S" hidden="1">'[29]AP Feb09'!$I$7:$J$7</definedName>
    <definedName name="BExONVBIXX436X1BG1TMAO4S9LD0" hidden="1">[30]Graph!$I$7:$J$7</definedName>
    <definedName name="BExOO1WWIZSGB0YTGKESB45TSVMZ" hidden="1">'[29]AP Feb09'!$F$11:$G$11</definedName>
    <definedName name="BExOO4B8FPAFYPHCTYTX37P1TQM5" hidden="1">'[29]AP Feb09'!$I$11:$J$11</definedName>
    <definedName name="BExOOIULUDOJRMYABWV5CCL906X6" hidden="1">'[29]AP Feb09'!$I$9:$J$9</definedName>
    <definedName name="BExOORE1DP6UVW28XJX2VS05649B" hidden="1">[30]Graph!$C$15:$D$29</definedName>
    <definedName name="BExOOTN0KTXJCL7E476XBN1CJ553" hidden="1">'[29]AP Feb09'!$G$2</definedName>
    <definedName name="BExOP9DEBV5W5P4Q25J3XCJBP5S9" hidden="1">'[29]AP Feb09'!$I$11:$J$11</definedName>
    <definedName name="BExOPFNYRBL0BFM23LZBJTADNOE4" hidden="1">'[29]AP Feb09'!$F$15</definedName>
    <definedName name="BExOPINVFSIZMCVT9YGT2AODVCX3" hidden="1">'[29]AP Feb09'!$F$6:$G$6</definedName>
    <definedName name="BExOPJV0G43Z50LNI0UWME9NPU9S" hidden="1">[30]Graph!$I$8:$J$8</definedName>
    <definedName name="BExOQ1JN4SAC44RTMZIGHSW023WA" hidden="1">'[29]AP Feb09'!$I$6:$J$6</definedName>
    <definedName name="BExOQ256YMF115DJL3KBPNKABJ90" hidden="1">'[29]AP Feb09'!$F$6:$G$6</definedName>
    <definedName name="BExQ19DEUOLC11IW32E2AMVZLFF1" hidden="1">'[29]AP Feb09'!$H$2:$I$2</definedName>
    <definedName name="BExQ1FD6KISGYU1JWEQ4G243ZPVD" hidden="1">'[31]Exploration Cost centres NGS'!$G$2:$H$2</definedName>
    <definedName name="BExQ1X1RE71HCCMKWV64X8HPHR0R" hidden="1">[30]Graph!$C$15:$D$29</definedName>
    <definedName name="BExQ29C73XR33S3668YYSYZAIHTG" hidden="1">'[29]AP Feb09'!$I$11:$J$11</definedName>
    <definedName name="BExQ2FS228IUDUP2023RA1D4AO4C" hidden="1">'[29]AP Feb09'!$F$11:$G$11</definedName>
    <definedName name="BExQ2L0XYWLY9VPZWXYYFRIRQRJ1" hidden="1">'[29]AP Feb09'!$F$7:$G$7</definedName>
    <definedName name="BExQ2M841F5Z1BQYR8DG5FKK0LIU" hidden="1">'[29]AP Feb09'!$E$1</definedName>
    <definedName name="BExQ300G8I8TK45A0MVHV15422EU" hidden="1">'[29]AP Feb09'!$E$1</definedName>
    <definedName name="BExQ39R28MXSG2SEV956F0KZ20AN" hidden="1">'[29]AP Feb09'!$E$1</definedName>
    <definedName name="BExQ3D1P3M5Z3HLMEZ17E0BLEE4U" hidden="1">'[29]AP Feb09'!$C$15:$D$29</definedName>
    <definedName name="BExQ3O4W7QF8BOXTUT4IOGF6YKUD" hidden="1">'[29]AP Feb09'!$G$2</definedName>
    <definedName name="BExQ3PXOWSN8561ZR8IEY8ZASI3B" hidden="1">'[29]AP Feb09'!$I$8:$J$8</definedName>
    <definedName name="BExQ3T8E12H79GRMASOASXAAR12Z" hidden="1">[32]Graph!$I$10:$J$10</definedName>
    <definedName name="BExQ3TZF04IPY0B0UG9CQQ5736UA" hidden="1">'[29]AP Feb09'!$F$8:$G$8</definedName>
    <definedName name="BExQ41BOL730OSEM60CEMAMP4ARQ" hidden="1">[30]Graph!$F$8:$G$8</definedName>
    <definedName name="BExQ42IU9MNDYLODP41DL6YTZMAR" hidden="1">'[29]AP Feb09'!$C$15:$D$29</definedName>
    <definedName name="BExQ452HF7N1HYPXJXQ8WD6SOWUV" hidden="1">'[29]AP Feb09'!$I$6:$J$6</definedName>
    <definedName name="BExQ499KBJ5W7A1G293A0K14EVQB" hidden="1">'[31]Exploration Cost centres NGS'!$I$10:$J$10</definedName>
    <definedName name="BExQ4B7Q3NN5PZMR9C0YCQ9KMIUO" hidden="1">[30]Graph!$I$6:$J$6</definedName>
    <definedName name="BExQ4BTBSHPHVEDRCXC2ROW8PLFC" hidden="1">'[29]AP Feb09'!$F$6:$G$6</definedName>
    <definedName name="BExQ4DGKF54SRKQUTUT4B1CZSS62" hidden="1">'[29]AP Feb09'!$I$7:$J$7</definedName>
    <definedName name="BExQ4T74LQ5PYTV1MUQUW75A4BDY" hidden="1">'[29]AP Feb09'!$I$11:$J$11</definedName>
    <definedName name="BExQ4XJHD7EJCNH7S1MJDZJ2MNWG" hidden="1">'[29]AP Feb09'!$I$10:$J$10</definedName>
    <definedName name="BExQ5039ZCEWBUJHU682G4S89J03" hidden="1">'[29]AP Feb09'!$F$6:$G$6</definedName>
    <definedName name="BExQ53U1WPQDQWX1BVV1GSXRBF6E" hidden="1">[30]Graph!$I$11:$J$11</definedName>
    <definedName name="BExQ56Z9W6YHZHRXOFFI8EFA7CDI" hidden="1">'[29]AP Feb09'!$H$2:$I$2</definedName>
    <definedName name="BExQ5KX3Z668H1KUCKZ9J24HUQ1F" hidden="1">'[29]AP Feb09'!$F$7:$G$7</definedName>
    <definedName name="BExQ5SPMSOCJYLAY20NB5A6O32RE" hidden="1">'[29]AP Feb09'!$F$15</definedName>
    <definedName name="BExQ5UICMGTMK790KTLK49MAGXRC" hidden="1">'[29]AP Feb09'!$F$6:$G$6</definedName>
    <definedName name="BExQ5VEQEIJO7YY80OJTA3XRQYJ9" hidden="1">'[31]Exploration Cost centres NGS'!$E$1</definedName>
    <definedName name="BExQ5YUUK9FD0QGTY4WD0W90O7OL" hidden="1">'[29]AP Feb09'!$F$8:$G$8</definedName>
    <definedName name="BExQ63793YQ9BH7JLCNRIATIGTRG" hidden="1">'[29]AP Feb09'!$E$1</definedName>
    <definedName name="BExQ65G34KGCVW24EARKZE620E0F" hidden="1">'[31]Exploration Cost centres NGS'!$F$6:$G$6</definedName>
    <definedName name="BExQ6CN1EF2UPZ57ZYMGK8TUJQSS" hidden="1">'[29]AP Feb09'!$I$9:$J$9</definedName>
    <definedName name="BExQ6JJ6GQ820H268M24Q000VLS5" hidden="1">[30]Graph!$I$9:$J$9</definedName>
    <definedName name="BExQ6LXHNEMVLFXMZRUYM9M6V041" hidden="1">'[33]01.01.-31.01'!$F$34:$P$44</definedName>
    <definedName name="BExQ6M2YXJ8AMRJF3QGHC40ADAHZ" hidden="1">'[29]AP Feb09'!$I$6:$J$6</definedName>
    <definedName name="BExQ6M8B0X44N9TV56ATUVHGDI00" hidden="1">'[29]AP Feb09'!$F$15:$J$123</definedName>
    <definedName name="BExQ6NKT7GLCK5DO3FT99FA0VH7Y" hidden="1">[30]Graph!$C$15:$D$29</definedName>
    <definedName name="BExQ6PIZEB3532T46HXOTSDMM8XR" hidden="1">[30]Graph!$F$6:$G$6</definedName>
    <definedName name="BExQ6POH065GV0I74XXVD0VUPBJW" hidden="1">'[29]AP Feb09'!$F$10:$G$10</definedName>
    <definedName name="BExQ6VIRUE35QTAHCNIDH4ULV0AV" hidden="1">[32]Graph!$C$15:$D$25</definedName>
    <definedName name="BExQ6WV9KPSMXPPLGZ3KK4WNYTHU" hidden="1">'[29]AP Feb09'!$G$2</definedName>
    <definedName name="BExQ783XTMM2A9I3UKCFWJH1PP2N" hidden="1">'[29]AP Feb09'!$F$11:$G$11</definedName>
    <definedName name="BExQ79LX01ZPQB8EGD1ZHR2VK2H3" hidden="1">'[29]AP Feb09'!$I$10:$J$10</definedName>
    <definedName name="BExQ7B3V9MGDK2OIJ61XXFBFLJFZ" hidden="1">'[29]AP Feb09'!$F$7:$G$7</definedName>
    <definedName name="BExQ7CB046NVPF9ZXDGA7OXOLSLX" hidden="1">'[29]AP Feb09'!$F$6:$G$6</definedName>
    <definedName name="BExQ7IWDCGGOO1HTJ97YGO1CK3R9" hidden="1">'[29]AP Feb09'!$I$7:$J$7</definedName>
    <definedName name="BExQ7JNFIEGS2HKNBALH3Q2N5G7Z" hidden="1">'[29]AP Feb09'!$I$8:$J$8</definedName>
    <definedName name="BExQ7MY3U2Z1IZ71U5LJUD00VVB4" hidden="1">'[29]AP Feb09'!$C$15:$D$29</definedName>
    <definedName name="BExQ7XL2Q1GVUFL1F9KK0K0EXMWG" hidden="1">'[29]AP Feb09'!$E$1</definedName>
    <definedName name="BExQ8469L3ZRZ3KYZPYMSJIDL7Y5" hidden="1">'[29]AP Feb09'!$I$6:$J$6</definedName>
    <definedName name="BExQ84MJB94HL3BWRN50M4NCB6Z0" hidden="1">'[29]AP Feb09'!$F$15</definedName>
    <definedName name="BExQ8583ZE00NW7T9OF11OT9IA14" hidden="1">'[29]AP Feb09'!$F$15</definedName>
    <definedName name="BExQ8A0RPE3IMIFIZLUE7KD2N21W" hidden="1">'[29]AP Feb09'!$E$1</definedName>
    <definedName name="BExQ8ABK6H1ADV2R2OYT8NFFYG2N" hidden="1">'[29]AP Feb09'!$H$2:$I$2</definedName>
    <definedName name="BExQ8DM90XJ6GCJIK9LC5O82I2TJ" hidden="1">'[29]AP Feb09'!$F$15</definedName>
    <definedName name="BExQ8G0K46ZORA0QVQTDI7Z8LXGF" hidden="1">'[29]AP Feb09'!$I$7:$J$7</definedName>
    <definedName name="BExQ8KT79ACSKN8DGK7665G2UGAQ" hidden="1">'[29]AR Jan09'!$I$7:$J$7</definedName>
    <definedName name="BExQ8O3WEU8HNTTGKTW5T0QSKCLP" hidden="1">'[29]AP Feb09'!$C$31</definedName>
    <definedName name="BExQ8U95JXE2ZGDDWOEHH46ENO5L" hidden="1">[30]Graph!$F$11:$G$11</definedName>
    <definedName name="BExQ8ZCEDBOBJA3D9LDP5TU2WYGR" hidden="1">'[29]AP Feb09'!$H$2:$I$2</definedName>
    <definedName name="BExQ94LAW6MAQBWY25WTBFV5PPZJ" hidden="1">'[29]AP Feb09'!$H$2:$I$2</definedName>
    <definedName name="BExQ97QIPOSSRK978N8P234Y1XA4" hidden="1">'[29]AP Feb09'!$G$2</definedName>
    <definedName name="BExQ9BMR8FOORDCF75K1OF3FUHRQ" hidden="1">'[31]Exploration Cost centres NGS'!$F$15:$J$95</definedName>
    <definedName name="BExQ9DQATTM64NGUOQWM96CIR7J1" hidden="1">[30]Graph!$F$9:$G$9</definedName>
    <definedName name="BExQ9DVR0WJQK432BJFWT5WHPMRB" hidden="1">[30]Graph!$I$11:$J$11</definedName>
    <definedName name="BExQ9E6FBAXTHGF3RXANFIA77GXP" hidden="1">'[29]AP Feb09'!$G$2</definedName>
    <definedName name="BExQ9F2YH4UUCCMQITJ475B3S3NP" hidden="1">'[31]Exploration Cost centres NGS'!$J$2:$K$2</definedName>
    <definedName name="BExQ9KX9734KIAK7IMRLHCPYDHO2" hidden="1">'[29]AP Feb09'!$F$10:$G$10</definedName>
    <definedName name="BExQ9L81FF4I7816VTPFBDWVU4CW" hidden="1">'[29]AP Feb09'!$I$9:$J$9</definedName>
    <definedName name="BExQ9M4E2ACZOWWWP1JJIQO8AHUM" hidden="1">'[29]AP Feb09'!$E$1</definedName>
    <definedName name="BExQ9UTANMJCK7LJ4OQMD6F2Q01L" hidden="1">'[29]AP Feb09'!$H$2:$I$2</definedName>
    <definedName name="BExQA324HSCK40ENJUT9CS9EC71B" hidden="1">'[29]AP Feb09'!$C$15:$D$29</definedName>
    <definedName name="BExQA55GY0STSNBWQCWN8E31ZXCS" hidden="1">'[29]AP Feb09'!$I$6:$J$6</definedName>
    <definedName name="BExQA9HZIN9XEMHEEVHT99UU9Z82" hidden="1">'[29]AP Feb09'!$I$10:$J$10</definedName>
    <definedName name="BExQAELFYH92K8CJL155181UDORO" hidden="1">'[29]AP Feb09'!$H$2:$I$2</definedName>
    <definedName name="BExQAG8PP8R5NJKNQD1U4QOSD6X5" hidden="1">'[29]AP Feb09'!$F$15</definedName>
    <definedName name="BExQBAD5QZN96FG41T194DSOQWVJ" hidden="1">'[29]AR Jan09'!$J$2:$K$2</definedName>
    <definedName name="BExQBDICMZTSA1X73TMHNO4JSFLN" hidden="1">'[29]AP Feb09'!$K$2</definedName>
    <definedName name="BExQBEER6CRCRPSSL61S0OMH57ZA" hidden="1">'[29]AP Feb09'!$F$11:$G$11</definedName>
    <definedName name="BExQBIGGY5TXI2FJVVZSLZ0LTZYH" hidden="1">'[29]AP Feb09'!$I$10:$J$10</definedName>
    <definedName name="BExQBM1RUSIQ85LLMM2159BYDPIP" hidden="1">'[29]AP Feb09'!$I$7:$J$7</definedName>
    <definedName name="BExQBPSOZ47V81YAEURP0NQJNTJH" hidden="1">'[29]AP Feb09'!$F$9:$G$9</definedName>
    <definedName name="BExQC5TWT21CGBKD0IHAXTIN2QB8" hidden="1">'[29]AP Feb09'!$I$8:$J$8</definedName>
    <definedName name="BExQC94JL9F5GW4S8DQCAF4WB2DA" hidden="1">'[29]AP Feb09'!$F$10:$G$10</definedName>
    <definedName name="BExQCI9M5F9BX0WO90T8KQKXJECZ" hidden="1">[30]Graph!$C$15:$D$29</definedName>
    <definedName name="BExQCKTD8AT0824LGWREXM1B5D1X" hidden="1">'[29]AP Feb09'!$I$7:$J$7</definedName>
    <definedName name="BExQCPB7YVD7EPHD6AY8PC8EE5CY" hidden="1">'[31]Exploration Cost centres NGS'!$E$1:$E$1</definedName>
    <definedName name="BExQD571YWOXKR2SX85K5MKQ0AO2" hidden="1">'[29]AP Feb09'!$F$7:$G$7</definedName>
    <definedName name="BExQD9E5813EENJW03YBBMMQPW2Z" hidden="1">'[33]01.01.-31.01'!$F$6:$G$6</definedName>
    <definedName name="BExQDB6VCHN8PNX8EA6JNIEQ2JC2" hidden="1">'[29]AP Feb09'!$G$2</definedName>
    <definedName name="BExQDCOSTW5WYASJGYJNYKMG8K7S" hidden="1">[32]Graph!$F$8:$G$8</definedName>
    <definedName name="BExQDE1B6U2Q9B73KBENABP71YM1" hidden="1">'[29]AP Feb09'!$E$1</definedName>
    <definedName name="BExQDGQCN7ZW41QDUHOBJUGQAX40" hidden="1">'[29]AP Feb09'!$I$8:$J$8</definedName>
    <definedName name="BExQE6IAA3QFZ6TX9BXPJISLE0Q1" hidden="1">[30]Graph!$I$9:$J$9</definedName>
    <definedName name="BExQEC7BRIJ30PTU3UPFOIP2HPE3" hidden="1">'[31]Exploration Cost centres NGS'!$F$11:$G$11</definedName>
    <definedName name="BExQEH59KSADNNET5F8J0O6SCPHK" hidden="1">'[33]01.01.-31.01'!$I$9:$J$9</definedName>
    <definedName name="BExQEJUD5RQJ325ULPV2E4W8QAL6" hidden="1">[30]Graph!$F$9:$G$9</definedName>
    <definedName name="BExQEMUA4HEFM4OVO8M8MA8PIAW1" hidden="1">'[29]AP Feb09'!$C$15:$D$29</definedName>
    <definedName name="BExQEQ4XZQFIKUXNU9H7WE7AMZ1U" hidden="1">'[29]AP Feb09'!$I$6:$J$6</definedName>
    <definedName name="BExQF1OEB07CRAP6ALNNMJNJ3P2D" hidden="1">'[29]AP Feb09'!$F$8:$G$8</definedName>
    <definedName name="BExQF9X2AQPFJZTCHTU5PTTR0JAH" hidden="1">'[29]AP Feb09'!$F$10:$G$10</definedName>
    <definedName name="BExQFC0M9KKFMQKPLPEO2RQDB7MM" hidden="1">'[29]AP Feb09'!$I$10:$J$10</definedName>
    <definedName name="BExQFE44HVTXE74NWGO3VGF7TU4U" hidden="1">'[29]AP Feb09'!$F$9:$G$9</definedName>
    <definedName name="BExQFEEV7627R8TYZCM28C6V6WHE" hidden="1">'[29]AP Feb09'!$F$15</definedName>
    <definedName name="BExQFEK8NUD04X2OBRA275ADPSDL" hidden="1">'[29]AP Feb09'!$C$15:$D$29</definedName>
    <definedName name="BExQFGYIWDR4W0YF7XR6E4EWWJ02" hidden="1">'[29]AP Feb09'!$I$6:$J$6</definedName>
    <definedName name="BExQFMNOOBC2XE1R03V1MF8QJSDG" hidden="1">[30]Graph!$I$6:$J$6</definedName>
    <definedName name="BExQFNPE0JNBFPGM91B5GNSDG31N" hidden="1">[30]Graph!$C$15:$D$29</definedName>
    <definedName name="BExQFPNFKA36IAPS22LAUMBDI4KE" hidden="1">'[29]AP Feb09'!$I$10:$J$10</definedName>
    <definedName name="BExQFPSWEMA8WBUZ4WK20LR13VSU" hidden="1">'[29]AP Feb09'!$K$2</definedName>
    <definedName name="BExQFVSPOSCCPF1TLJPIWYWYB8A9" hidden="1">'[29]AP Feb09'!$F$10:$G$10</definedName>
    <definedName name="BExQFWJQXNQAW6LUMOEDS6KMJMYL" hidden="1">'[29]AP Feb09'!$F$7:$G$7</definedName>
    <definedName name="BExQG8TYRD2G42UA5ZPCRLNKUDMX" hidden="1">'[29]AP Feb09'!$F$7:$G$7</definedName>
    <definedName name="BExQGFKTOP6WGJAF2OI8PXQPMWT4" hidden="1">[30]Graph!$I$9:$J$9</definedName>
    <definedName name="BExQGMM9RZL83B2Z0ZZPHKUY6VTK" hidden="1">[30]Graph!$F$6:$G$6</definedName>
    <definedName name="BExQGO48J9MPCDQ96RBB9UN9AIGT" hidden="1">'[29]AP Feb09'!$F$9:$G$9</definedName>
    <definedName name="BExQGSBB6MJWDW7AYWA0MSFTXKRR" hidden="1">'[29]AP Feb09'!$I$8:$J$8</definedName>
    <definedName name="BExQH0UURAJ13AVO5UI04HSRGVYW" hidden="1">'[29]AP Feb09'!$F$6:$G$6</definedName>
    <definedName name="BExQH6ZZY0NR8SE48PSI9D0CU1TC" hidden="1">'[29]AP Feb09'!$I$10:$J$10</definedName>
    <definedName name="BExQH9P2MCXAJOVEO4GFQT6MNW22" hidden="1">'[29]AP Feb09'!$F$15</definedName>
    <definedName name="BExQHCZSBYUY8OKKJXFYWKBBM6AH" hidden="1">'[29]AP Feb09'!$I$11:$J$11</definedName>
    <definedName name="BExQHPKXZ1K33V2F90NZIQRZYIAW" hidden="1">'[29]AP Feb09'!$I$11:$J$11</definedName>
    <definedName name="BExQHVF9KD06AG2RXUQJ9X4PVGX4" hidden="1">'[29]AP Feb09'!$I$7:$J$7</definedName>
    <definedName name="BExQHZBHVN2L4HC7ACTR73T5OCV0" hidden="1">'[29]AP Feb09'!$G$2</definedName>
    <definedName name="BExQHZGZ5JZ4AE00IROC5LG5734F" hidden="1">[30]Graph!$I$10:$J$10</definedName>
    <definedName name="BExQI85V9TNLDJT5LTRZS10Y26SG" hidden="1">'[29]AP Feb09'!$G$2</definedName>
    <definedName name="BExQIAPKHVEV8CU1L3TTHJW67FJ5" hidden="1">'[29]AP Feb09'!$F$6:$G$6</definedName>
    <definedName name="BExQIBB4I3Z6AUU0HYV1DHRS13M4" hidden="1">'[29]AP Feb09'!$I$9:$J$9</definedName>
    <definedName name="BExQIBWPAXU7HJZLKGJZY3EB7MIS" hidden="1">'[29]AP Feb09'!$I$11:$J$11</definedName>
    <definedName name="BExQIDUXFRRQTUP42M6V5KODFDPZ" hidden="1">[30]Graph!$I$10:$J$10</definedName>
    <definedName name="BExQIEWM4YHWE15RFGAT8AWBZ25Y" hidden="1">[30]Graph!$I$9:$J$9</definedName>
    <definedName name="BExQIII2YKNNBPUFZNOC88FK394S" hidden="1">[30]Graph!$I$7:$J$7</definedName>
    <definedName name="BExQINW95C7N048P3U0KM5A2Q0VU" hidden="1">[30]Graph!$C$15:$D$29</definedName>
    <definedName name="BExQIS8O6R36CI01XRY9ISM99TW9" hidden="1">'[29]AP Feb09'!$F$15</definedName>
    <definedName name="BExQIVJB9MJ25NDUHTCVMSODJY2C" hidden="1">'[29]AP Feb09'!$F$11:$G$11</definedName>
    <definedName name="BExQJ7IXTYN8ELZIUSOUURFAP5Z5" hidden="1">[30]Graph!$F$6:$G$6</definedName>
    <definedName name="BExQJBF7LAX128WR7VTMJC88ZLPG" hidden="1">'[29]AP Feb09'!$I$10:$J$10</definedName>
    <definedName name="BExQJEVCKX6KZHNCLYXY7D0MX5KN" hidden="1">'[29]AP Feb09'!$G$2</definedName>
    <definedName name="BExQJIBCENFZ4FNIPQ8IC1PBMHA9" hidden="1">[30]Graph!$F$6:$G$6</definedName>
    <definedName name="BExQJJYSDX8B0J1QGF2HL071KKA3" hidden="1">'[29]AP Feb09'!$F$7:$G$7</definedName>
    <definedName name="BExQJU5M2DBYZNZ5UEAZWRXOBCIR" hidden="1">'[29]AP Feb09'!$F$34:$P$44</definedName>
    <definedName name="BExQJX019VWBQMW1HCV154DP9287" hidden="1">[30]Graph!$I$9:$J$9</definedName>
    <definedName name="BExQK1HV6SQQ7CP8H8IUKI9TYXTD" hidden="1">'[29]AP Feb09'!$I$7:$J$7</definedName>
    <definedName name="BExQK1SODHG66277P2K5V2W6173O" hidden="1">[30]Graph!$F$9:$G$9</definedName>
    <definedName name="BExQK3LE5CSBW1E4H4KHW548FL2R" hidden="1">'[29]AP Feb09'!$I$7:$J$7</definedName>
    <definedName name="BExQKG6LD6PLNDGNGO9DJXY865BR" hidden="1">'[29]AP Feb09'!$I$10:$J$10</definedName>
    <definedName name="BExQLE1TOW3A287TQB0AVWENT8O1" hidden="1">'[29]AP Feb09'!$I$6:$J$6</definedName>
    <definedName name="BExRYOYB4A3E5F6MTROY69LR0PMG" hidden="1">'[29]AP Feb09'!$F$7:$G$7</definedName>
    <definedName name="BExRYZLA9EW71H4SXQR525S72LLP" hidden="1">'[29]AP Feb09'!$I$9:$J$9</definedName>
    <definedName name="BExRZ66M8G9FQ0VFP077QSZBSOA5" hidden="1">'[29]AP Feb09'!$F$6:$G$6</definedName>
    <definedName name="BExRZ8FMQQL46I8AQWU17LRNZD5T" hidden="1">'[29]AP Feb09'!$I$6:$J$6</definedName>
    <definedName name="BExRZCXH7PHCE17YZKHOE13C2RLI" hidden="1">'[33]01.01.-31.01'!$J$2:$K$2</definedName>
    <definedName name="BExRZIRRIXRUMZ5GOO95S7460BMP" hidden="1">'[29]AP Feb09'!$K$2</definedName>
    <definedName name="BExRZK9RAHMM0ZLTNSK7A4LDC42D" hidden="1">'[29]AP Feb09'!$I$7:$J$7</definedName>
    <definedName name="BExRZOGSR69INI6GAEPHDWSNK5Q4" hidden="1">'[29]AP Feb09'!$F$6:$G$6</definedName>
    <definedName name="BExS01I9MDGC4UXBGYGWDBP3PIBM" hidden="1">[32]Graph!$I$9:$J$9</definedName>
    <definedName name="BExS02PDU3RIYDBR02EV6VUXEVN6" hidden="1">[30]Graph!$I$7:$J$7</definedName>
    <definedName name="BExS0ASQBKRTPDWFK0KUDFOS9LE5" hidden="1">'[29]AP Feb09'!$F$8:$G$8</definedName>
    <definedName name="BExS0GHQUF6YT0RU3TKDEO8CSJYB" hidden="1">'[29]AP Feb09'!$K$2</definedName>
    <definedName name="BExS0K8IHC45I78DMZBOJ1P13KQA" hidden="1">'[29]AP Feb09'!$F$7:$G$7</definedName>
    <definedName name="BExS0UFCKI6Z4BDWL0C1TI1UZA8D" hidden="1">[30]Graph!$F$9:$G$9</definedName>
    <definedName name="BExS152B2LFCRAUHSLI5T6QRNII0" hidden="1">'[31]Exploration Cost centres NGS'!$I$7:$J$7</definedName>
    <definedName name="BExS15IJV0WW662NXQUVT3FGP4ST" hidden="1">'[29]AP Feb09'!$F$7:$G$7</definedName>
    <definedName name="BExS16PROWSNHW3MZQBGQNQU7S8R" hidden="1">[30]Graph!$I$9:$J$9</definedName>
    <definedName name="BExS194110MR25BYJI3CJ2EGZ8XT" hidden="1">'[29]AP Feb09'!$F$9:$G$9</definedName>
    <definedName name="BExS1AGJ7ZH9UV5YD06PDU8W2A8J" hidden="1">'[33]01.01.-31.01'!$F$10:$G$10</definedName>
    <definedName name="BExS1BNVGNSGD4EP90QL8WXYWZ66" hidden="1">'[29]AP Feb09'!$F$2:$G$2</definedName>
    <definedName name="BExS1UE39N6NCND7MAARSBWXS6HU" hidden="1">'[29]AP Feb09'!$G$2</definedName>
    <definedName name="BExS1VQKWZC7SM0UY7BWIPST3VU3" hidden="1">[30]Graph!$I$6:$J$6</definedName>
    <definedName name="BExS226HTWL5WVC76MP5A1IBI8WD" hidden="1">'[29]AP Feb09'!$F$6:$G$6</definedName>
    <definedName name="BExS26OI2QNNAH2WMDD95Z400048" hidden="1">'[29]AP Feb09'!$F$10:$G$10</definedName>
    <definedName name="BExS2DF6B4ZUF3VZLI4G6LJ3BF38" hidden="1">'[29]AP Feb09'!$F$8:$G$8</definedName>
    <definedName name="BExS2OT61VXS58SSI0I90Z76DFCQ" hidden="1">[30]Graph!$I$10:$J$10</definedName>
    <definedName name="BExS2QB5FS5LYTFYO4BROTWG3OV5" hidden="1">'[29]AP Feb09'!$H$2:$I$2</definedName>
    <definedName name="BExS2RIBMZPBDB3W6PKRNHUM06WI" hidden="1">[30]Graph!$F$7:$G$7</definedName>
    <definedName name="BExS2TLU1HONYV6S3ZD9T12D7CIG" hidden="1">'[29]AP Feb09'!$F$10:$G$10</definedName>
    <definedName name="BExS318UV9I2FXPQQWUKKX00QLPJ" hidden="1">'[29]AP Feb09'!$J$2:$K$2</definedName>
    <definedName name="BExS3BL7KZUM0PK7UW1Y6M98ZKXC" hidden="1">[30]Graph!$F$11:$G$11</definedName>
    <definedName name="BExS3LBS0SMTHALVM4NRI1BAV1NP" hidden="1">'[29]AP Feb09'!$F$8:$G$8</definedName>
    <definedName name="BExS3MTQ75VBXDGEBURP6YT8RROE" hidden="1">'[29]AP Feb09'!$I$10:$J$10</definedName>
    <definedName name="BExS3OH5XH1H0NEUDJGB0D1EF3C6" hidden="1">[30]Graph!$I$8:$J$8</definedName>
    <definedName name="BExS3OMGYO0DFN5186UFKEXZ2RX3" hidden="1">'[29]AP Feb09'!$I$11:$J$11</definedName>
    <definedName name="BExS3SDERJ27OER67TIGOVZU13A2" hidden="1">'[29]AP Feb09'!$F$7:$G$7</definedName>
    <definedName name="BExS3WV2VQ19L2A1DJ73AUFN7SRX" hidden="1">[30]Graph!$F$6:$G$6</definedName>
    <definedName name="BExS46R5WDNU5KL04FKY5LHJUCB8" hidden="1">'[29]AP Feb09'!$I$6:$J$6</definedName>
    <definedName name="BExS4ASWKM93XA275AXHYP8AG6SU" hidden="1">'[29]AP Feb09'!$I$10:$J$10</definedName>
    <definedName name="BExS4IAMWTT1CKFNHGN8SPWSD3QR" hidden="1">[30]Graph!$I$11:$J$11</definedName>
    <definedName name="BExS4JN3Y6SVBKILQK0R9HS45Y52" hidden="1">'[29]AP Feb09'!$F$8:$G$8</definedName>
    <definedName name="BExS4P6S41O6Z6BED77U3GD9PNH1" hidden="1">'[29]AP Feb09'!$I$8:$J$8</definedName>
    <definedName name="BExS4UFKWNI7QAX0PTOVVBUB0LP8" hidden="1">[30]Graph!$I$9:$J$9</definedName>
    <definedName name="BExS51H0N51UT0FZOPZRCF1GU063" hidden="1">'[29]AP Feb09'!$I$9:$J$9</definedName>
    <definedName name="BExS54X72TJFC41FJK72MLRR2OO7" hidden="1">'[29]AP Feb09'!$I$11:$J$11</definedName>
    <definedName name="BExS59F0PA1V2ZC7S5TN6IT41SXP" hidden="1">'[29]AP Feb09'!$F$11:$G$11</definedName>
    <definedName name="BExS5B7Q0IA28IWAQ8FPJEO0002S" hidden="1">'[31]Exploration Cost centres NGS'!$F$8:$G$8</definedName>
    <definedName name="BExS5BYO19H5ZKO75ERO60KF7DQH" hidden="1">[30]Graph!$F$8:$G$8</definedName>
    <definedName name="BExS5DRER9US6NXY9ATYT41KZII3" hidden="1">'[31]Exploration Cost centres NGS'!$F$15</definedName>
    <definedName name="BExS5L3TGB8JVW9ROYWTKYTUPW27" hidden="1">'[29]AP Feb09'!$F$7:$G$7</definedName>
    <definedName name="BExS5SG3GBHVDR15MOYHV230A4BG" hidden="1">[30]Graph!$F$11:$G$11</definedName>
    <definedName name="BExS5TY0F5R1ZXIVJHAAVVG81G5H" hidden="1">[30]Graph!$F$8:$G$8</definedName>
    <definedName name="BExS6GKQ96EHVLYWNJDWXZXUZW90" hidden="1">'[29]AP Feb09'!$F$8:$G$8</definedName>
    <definedName name="BExS6ITKSZFRR01YD5B0F676SYN7" hidden="1">'[29]AP Feb09'!$E$1</definedName>
    <definedName name="BExS6IYVVGGZJXGGYPX7UNAQOB2X" hidden="1">[30]Graph!$I$8:$J$8</definedName>
    <definedName name="BExS6KGU63BUOXCPJ9TSCDS9ZY2T" hidden="1">[30]Graph!$C$15:$D$29</definedName>
    <definedName name="BExS6KRSHDXKUO9SV8SUFWSBR8UR" hidden="1">'[33]01.01.-31.01'!$I$6:$J$6</definedName>
    <definedName name="BExS6N0LI574IAC89EFW6CLTCQ33" hidden="1">'[29]AP Feb09'!$I$10:$J$10</definedName>
    <definedName name="BExS6WRDBF3ST86ZOBBUL3GTCR11" hidden="1">'[29]AP Feb09'!$I$8:$J$8</definedName>
    <definedName name="BExS6XNRKR0C3MTA0LV5B60UB908" hidden="1">'[29]AP Feb09'!$F$6:$G$6</definedName>
    <definedName name="BExS79HUY1GAJJP4VMMZHU8UJI6O" hidden="1">[30]Graph!$F$7:$G$7</definedName>
    <definedName name="BExS7DU7IOWG5MHL28Z4KOM2V434" hidden="1">[30]Graph!$F$8:$G$8</definedName>
    <definedName name="BExS7G38ASJVTDO2IAPA36EB2SPF" hidden="1">[30]Graph!$F$10:$G$10</definedName>
    <definedName name="BExS7HQI0PBQNP39JUZ69RMC7M7N" hidden="1">[30]Graph!$I$6:$J$6</definedName>
    <definedName name="BExS7TKQYLRZGM93UY3ZJZJBQNFJ" hidden="1">'[29]AP Feb09'!$I$6:$J$6</definedName>
    <definedName name="BExS7TVIHJQ54K2Q7S5TI60WWB6A" hidden="1">[30]Graph!$I$10:$J$10</definedName>
    <definedName name="BExS7Y2LNGVHSIBKC7C3R6X4LDR6" hidden="1">'[29]AP Feb09'!$I$11:$J$11</definedName>
    <definedName name="BExS80RP8GCPNFHHGN85D3RLJQWW" hidden="1">[30]Graph!$F$7:$G$7</definedName>
    <definedName name="BExS81TE0EY44Y3W2M4Z4MGNP5OM" hidden="1">'[29]AP Feb09'!$C$15:$D$19</definedName>
    <definedName name="BExS81YPDZDVJJVS15HV2HDXAC3Y" hidden="1">'[29]AP Feb09'!$I$10:$J$10</definedName>
    <definedName name="BExS82PRVNUTEKQZS56YT2DVF6C2" hidden="1">'[29]AP Feb09'!$I$6:$J$6</definedName>
    <definedName name="BExS8BPG5A0GR5AO1U951NDGGR0L" hidden="1">'[29]AP Feb09'!$F$9:$G$9</definedName>
    <definedName name="BExS8GSUS17UY50TEM2AWF36BR9Z" hidden="1">'[29]AP Feb09'!$F$7:$G$7</definedName>
    <definedName name="BExS8HJRBVG0XI6PWA9KTMJZMQXK" hidden="1">'[29]AP Feb09'!$F$7:$G$7</definedName>
    <definedName name="BExS8LQTNX922FCMI8FORKMV1ZCD" hidden="1">[30]Graph!$F$8:$G$8</definedName>
    <definedName name="BExS8R51C8RM2FS6V6IRTYO9GA4A" hidden="1">'[29]AP Feb09'!$F$15</definedName>
    <definedName name="BExS8S6V14QKCKX4M0XQFXQVIB9B" hidden="1">'[29]AP Feb09'!$F$10:$G$10</definedName>
    <definedName name="BExS8W8G0X4RIQXAZCCLUM05FF9P" hidden="1">[30]Graph!$F$8:$G$8</definedName>
    <definedName name="BExS8WDX408F60MH1X9B9UZ2H4R7" hidden="1">'[29]AP Feb09'!$I$9:$J$9</definedName>
    <definedName name="BExS8XFLVR4OTH8ALDA3TYKMZ356" hidden="1">'[33]01.01.-31.01'!$E$1</definedName>
    <definedName name="BExS8Z2W2QEC3MH0BZIYLDFQNUIP" hidden="1">'[29]AP Feb09'!$F$11:$G$11</definedName>
    <definedName name="BExS92DKGRFFCIA9C0IXDOLO57EP" hidden="1">'[29]AP Feb09'!$I$9:$J$9</definedName>
    <definedName name="BExS970VMB40OE1CEB7FR2ZHFGZ0" hidden="1">[30]Graph!$F$6:$G$6</definedName>
    <definedName name="BExS98OB4321YCHLCQ022PXKTT2W" hidden="1">'[29]AP Feb09'!$I$10:$J$10</definedName>
    <definedName name="BExS9C9N8GFISC6HUERJ0EI06GB2" hidden="1">'[29]AP Feb09'!$I$6:$J$6</definedName>
    <definedName name="BExS9DX13CACP3J8JDREK30JB1SQ" hidden="1">'[29]AP Feb09'!$F$9:$G$9</definedName>
    <definedName name="BExS9FPRS2KRRCS33SE6WFNF5GYL" hidden="1">'[29]AP Feb09'!$F$9:$G$9</definedName>
    <definedName name="BExS9WI0A6PSEB8N9GPXF2Z7MWHM" hidden="1">'[29]AP Feb09'!$I$7:$J$7</definedName>
    <definedName name="BExSA5HP306TN9XJS0TU619DLRR7" hidden="1">'[29]AP Feb09'!$H$2:$I$2</definedName>
    <definedName name="BExSAA4TQVBEW9YTSAC7IB9WGR0N" hidden="1">[30]Graph!$F$6:$G$6</definedName>
    <definedName name="BExSAAVWQOOIA6B3JHQVGP08HFEM" hidden="1">'[29]AP Feb09'!$I$8:$J$8</definedName>
    <definedName name="BExSAFJ3IICU2M7QPVE4ARYMXZKX" hidden="1">'[29]AP Feb09'!$F$7:$G$7</definedName>
    <definedName name="BExSAH6ID8OHX379UXVNGFO8J6KQ" hidden="1">'[29]AP Feb09'!$F$8:$G$8</definedName>
    <definedName name="BExSAQBHIXGQRNIRGCJMBXUPCZQA" hidden="1">'[29]AP Feb09'!$I$8:$J$8</definedName>
    <definedName name="BExSAUTCT4P7JP57NOR9MTX33QJZ" hidden="1">'[29]AP Feb09'!$F$10:$G$10</definedName>
    <definedName name="BExSAY9CA9TFXQ9M9FBJRGJO9T9E" hidden="1">'[29]AP Feb09'!$E$1</definedName>
    <definedName name="BExSB4JYKQ3MINI7RAYK5M8BLJDC" hidden="1">'[29]AP Feb09'!$I$10:$J$10</definedName>
    <definedName name="BExSBKFRJMVVNZ27JS17HKWQLZG7" hidden="1">'[33]01.01.-31.01'!$G$2:$H$2</definedName>
    <definedName name="BExSBLHMDPAU7TLJHXOGAD2L0A74" hidden="1">[30]Graph!$F$7:$G$7</definedName>
    <definedName name="BExSBMOS41ZRLWYLOU29V6Y7YORR" hidden="1">'[29]AP Feb09'!$E$1</definedName>
    <definedName name="BExSBRBXXQMBU1TYDW1BXTEVEPRU" hidden="1">'[29]AP Feb09'!$F$8:$G$8</definedName>
    <definedName name="BExSC54998WTZ21DSL0R8UN0Y9JH" hidden="1">'[29]AP Feb09'!$F$8:$G$8</definedName>
    <definedName name="BExSC60N7WR9PJSNC9B7ORCX9NGY" hidden="1">'[29]AP Feb09'!$I$7:$J$7</definedName>
    <definedName name="BExSC9M353D3EKCXI5GRYJZYPZYZ" hidden="1">[30]Graph!$I$9:$J$9</definedName>
    <definedName name="BExSCAIHDCVXGH7U1RJ1XGPOOS4P" hidden="1">'[33]01.01.-31.01'!$I$6:$J$6</definedName>
    <definedName name="BExSCCWS36FLCW50WUCXJJ3EBPJJ" hidden="1">[32]Graph!$F$7:$G$7</definedName>
    <definedName name="BExSCE99EZTILTTCE4NJJF96OYYM" hidden="1">'[29]AP Feb09'!$G$2</definedName>
    <definedName name="BExSCHUQZ2HFEWS54X67DIS8OSXZ" hidden="1">'[29]AP Feb09'!$F$6:$G$6</definedName>
    <definedName name="BExSCOG41SKKG4GYU76WRWW1CTE6" hidden="1">'[29]AP Feb09'!$F$11:$G$11</definedName>
    <definedName name="BExSCVC9P86YVFMRKKUVRV29MZXZ" hidden="1">'[29]AP Feb09'!$G$2</definedName>
    <definedName name="BExSD16RWPJ4BKJERNVKGA3W1V8N" hidden="1">[30]Graph!$I$11:$J$11</definedName>
    <definedName name="BExSD233CH4MU9ZMGNRF97ZV7KWU" hidden="1">'[29]AP Feb09'!$F$8:$G$8</definedName>
    <definedName name="BExSD2U0F3BN6IN9N4R2DTTJG15H" hidden="1">'[29]AP Feb09'!$I$6:$J$6</definedName>
    <definedName name="BExSD6A6NY15YSMFH51ST6XJY429" hidden="1">'[29]AP Feb09'!$K$2</definedName>
    <definedName name="BExSD9VH6PF6RQ135VOEE08YXPAW" hidden="1">'[29]AP Feb09'!$F$11:$G$11</definedName>
    <definedName name="BExSDJ5ZE3T46HSF6W0OXL80TXQG" hidden="1">[30]Graph!$F$10:$G$10</definedName>
    <definedName name="BExSDP5Y04WWMX2WWRITWOX8R5I9" hidden="1">'[29]AP Feb09'!$F$6:$G$6</definedName>
    <definedName name="BExSDSGM203BJTNS9MKCBX453HMD" hidden="1">'[29]AP Feb09'!$F$8:$G$8</definedName>
    <definedName name="BExSDT20XUFXTDM37M148AXAP7HN" hidden="1">'[29]AP Feb09'!$I$11:$J$11</definedName>
    <definedName name="BExSEEHK1VLWD7JBV9SVVVIKQZ3I" hidden="1">'[29]AP Feb09'!$F$8:$G$8</definedName>
    <definedName name="BExSEJKZLX37P3V33TRTFJ30BFRK" hidden="1">'[29]AP Feb09'!$F$9:$G$9</definedName>
    <definedName name="BExSEP9UVOAI6TMXKNK587PQ3328" hidden="1">'[29]AP Feb09'!$I$10:$J$10</definedName>
    <definedName name="BExSERZ34ETZF8OI93MYIVZX4RDV" hidden="1">'[31]Exploration Cost centres NGS'!$G$2:$H$2</definedName>
    <definedName name="BExSF07QFLZCO4P6K6QF05XG7PH1" hidden="1">'[29]AP Feb09'!$F$11:$G$11</definedName>
    <definedName name="BExSFELNPJYUZX393PKWKNNZYV1N" hidden="1">'[31]Exploration Cost centres NGS'!$I$9:$J$9</definedName>
    <definedName name="BExSFJ8ZAGQ63A4MVMZRQWLVRGQ5" hidden="1">'[29]AP Feb09'!$F$8:$G$8</definedName>
    <definedName name="BExSFKQRST2S9KXWWLCXYLKSF4G1" hidden="1">'[29]AP Feb09'!$F$8:$G$8</definedName>
    <definedName name="BExSFYDRRTAZVPXRWUF5PDQ97WFF" hidden="1">'[29]AP Feb09'!$G$2</definedName>
    <definedName name="BExSFZVPFTXA3F0IJ2NGH1GXX9R7" hidden="1">'[29]AP Feb09'!$I$9:$J$9</definedName>
    <definedName name="BExSG90Q4ZUU2IPGDYOM169NJV9S" hidden="1">'[29]AP Feb09'!$I$9:$J$9</definedName>
    <definedName name="BExSG9X3DU845PNXYJGGLBQY2UHG" hidden="1">'[29]AP Feb09'!$E$1</definedName>
    <definedName name="BExSGE45J27MDUUNXW7Z8Q33UAON" hidden="1">'[29]AP Feb09'!$F$9:$G$9</definedName>
    <definedName name="BExSGE9LY91Q0URHB4YAMX0UAMYI" hidden="1">'[29]AP Feb09'!$I$6:$J$6</definedName>
    <definedName name="BExSGEEWSM6V6B3J3F29MN7WAH14" hidden="1">[30]Graph!$I$7:$J$7</definedName>
    <definedName name="BExSGJT4LF1CNH5RN5GZ373ISW9D" hidden="1">[30]Graph!$I$8:$J$8</definedName>
    <definedName name="BExSGLB2URTLBCKBB4Y885W925F2" hidden="1">'[29]AP Feb09'!$H$2:$I$2</definedName>
    <definedName name="BExSGOAYG73SFWOPAQV80P710GID" hidden="1">'[29]AP Feb09'!$E$1</definedName>
    <definedName name="BExSGOWJHRW7FWKLO2EHUOOGHNAF" hidden="1">'[29]AP Feb09'!$G$2</definedName>
    <definedName name="BExSGOWJTAP41ZV5Q23H7MI9C76W" hidden="1">'[29]AP Feb09'!$F$8:$G$8</definedName>
    <definedName name="BExSGR5JQVX2HQ0PKCGZNSSUM1RV" hidden="1">'[29]AP Feb09'!$F$8:$G$8</definedName>
    <definedName name="BExSGVHX69GJZHD99DKE4RZ042B1" hidden="1">'[29]AP Feb09'!$F$8:$G$8</definedName>
    <definedName name="BExSGZJO4J4ZO04E2N2ECVYS9DEZ" hidden="1">'[29]AP Feb09'!$I$11:$J$11</definedName>
    <definedName name="BExSH2E33XSJHGNWRQ1U1N2YUEQ0" hidden="1">[30]Graph!$F$7:$G$7</definedName>
    <definedName name="BExSH4HLTQVL4MI545VJL4WFN9U2" hidden="1">[30]Graph!$F$10:$G$10</definedName>
    <definedName name="BExSH4HMJS0TXSYHRWJRFTJ7NOSN" hidden="1">[30]Graph!$I$11:$J$11</definedName>
    <definedName name="BExSHAHFHS7MMNJR8JPVABRGBVIT" hidden="1">'[29]AP Feb09'!$I$9:$J$9</definedName>
    <definedName name="BExSHDS3RJMD6MEJ67RL63M0SEIC" hidden="1">[30]Graph!$I$9:$J$9</definedName>
    <definedName name="BExSHGH88QZWW4RNAX4YKAZ5JEBL" hidden="1">'[29]AP Feb09'!$H$2:$I$2</definedName>
    <definedName name="BExSHOKK1OO3CX9Z28C58E5J1D9W" hidden="1">'[29]AP Feb09'!$F$7:$G$7</definedName>
    <definedName name="BExSHQD8KYLTQGDXIRKCHQQ7MKIH" hidden="1">'[29]AP Feb09'!$I$11:$J$11</definedName>
    <definedName name="BExSHUKBQVT2G9G0K9ORVIJO6TU8" hidden="1">[30]Graph!$F$6:$G$6</definedName>
    <definedName name="BExSHVGPIAHXI97UBLI9G4I4M29F" hidden="1">'[29]AP Feb09'!$I$7:$J$7</definedName>
    <definedName name="BExSI0K2YL3HTCQAD8A7TR4QCUR6" hidden="1">'[29]AP Feb09'!$F$15:$J$123</definedName>
    <definedName name="BExSIFUDNRWXWIWNGCCFOOD8WIAZ" hidden="1">'[29]AP Feb09'!$F$10:$G$10</definedName>
    <definedName name="BExTTWD2PGX3Y9FR5F2MRNLY1DIY" hidden="1">'[31]Exploration Cost centres NGS'!$I$8:$J$8</definedName>
    <definedName name="BExTTZNS2PBCR93C9IUW49UZ4I6T" hidden="1">'[29]AP Feb09'!$E$2</definedName>
    <definedName name="BExTU15OT803DOU1ZUDUM6US0F1C" hidden="1">'[29]AP Feb09'!$F$8:$G$8</definedName>
    <definedName name="BExTU2YFQ25JQ6MEMRHHN66VLTPJ" hidden="1">'[29]AP Feb09'!$F$9:$G$9</definedName>
    <definedName name="BExTU75IOII1V5O0C9X2VAYYVJUG" hidden="1">'[29]AP Feb09'!$F$15</definedName>
    <definedName name="BExTUA5F7V4LUIIAM17J3A8XF3JE" hidden="1">'[29]AP Feb09'!$F$8:$G$8</definedName>
    <definedName name="BExTUJ53ANGZ3H1KDK4CR4Q0OD6P" hidden="1">'[29]AP Feb09'!$F$11:$G$11</definedName>
    <definedName name="BExTUKXSZBM7C57G6NGLWGU4WOHY" hidden="1">'[29]AP Feb09'!$I$6:$J$6</definedName>
    <definedName name="BExTUOOMC43GH95KQ1PJ86MN9XDF" hidden="1">[30]Graph!$C$15:$D$29</definedName>
    <definedName name="BExTUSQCFFYZCDNHWHADBC2E1ZP1" hidden="1">'[29]AP Feb09'!$I$7:$J$7</definedName>
    <definedName name="BExTUVFGOJEYS28JURA5KHQFDU5J" hidden="1">'[29]AP Feb09'!$F$7:$G$7</definedName>
    <definedName name="BExTUW10U40QCYGHM5NJ3YR1O5SP" hidden="1">'[29]AP Feb09'!$F$9:$G$9</definedName>
    <definedName name="BExTUWXFQHINU66YG82BI20ATMB5" hidden="1">'[29]AP Feb09'!$F$15:$G$26</definedName>
    <definedName name="BExTV62E2AVCCH9EFIPGZP1GCMFI" hidden="1">'[33]01.01.-31.01'!$F$10:$G$10</definedName>
    <definedName name="BExTV67VIM8PV6KO253M4DUBJQLC" hidden="1">'[29]AP Feb09'!$F$15</definedName>
    <definedName name="BExTVELZCF2YA5L6F23BYZZR6WHF" hidden="1">'[29]AP Feb09'!$C$15:$D$29</definedName>
    <definedName name="BExTVGPIQZ99YFXUC8OONUX5BD42" hidden="1">'[29]AP Feb09'!$F$11:$G$11</definedName>
    <definedName name="BExTVTLH2E1SH7Z2XBYHUOQBWWLI" hidden="1">[30]Graph!$C$15:$D$29</definedName>
    <definedName name="BExTVZQLP9VFLEYQ9280W13X7E8K" hidden="1">'[29]AP Feb09'!$I$7:$J$7</definedName>
    <definedName name="BExTWB4LA1PODQOH4LDTHQKBN16K" hidden="1">'[29]AP Feb09'!$F$15</definedName>
    <definedName name="BExTWFX8OYD9IX59PTP73YAC8O9G" hidden="1">[30]Graph!$C$15:$D$29</definedName>
    <definedName name="BExTWI0Q8AWXUA3ZN7I5V3QK2KM1" hidden="1">'[29]AP Feb09'!$I$11:$J$11</definedName>
    <definedName name="BExTWI0R31187AOWYLZ1W1WNI84K" hidden="1">[30]Graph!$I$10:$J$10</definedName>
    <definedName name="BExTWJTGTEM42YMMOXES1DOPT9UG" hidden="1">[30]Graph!$I$6:$J$6</definedName>
    <definedName name="BExTWJTIA3WUW1PUWXAOP9O8NKLZ" hidden="1">'[29]AP Feb09'!$F$6:$G$6</definedName>
    <definedName name="BExTWW95OX07FNA01WF5MSSSFQLX" hidden="1">'[29]AP Feb09'!$F$7:$G$7</definedName>
    <definedName name="BExTX476KI0RNB71XI5TYMANSGBG" hidden="1">'[29]AP Feb09'!$F$10:$G$10</definedName>
    <definedName name="BExTXJ6HBAIXMMWKZTJNFDYVZCAY" hidden="1">'[29]AP Feb09'!$E$2</definedName>
    <definedName name="BExTXT812NQT8GAEGH738U29BI0D" hidden="1">'[29]AP Feb09'!$C$15:$D$29</definedName>
    <definedName name="BExTXWIP2TFPTQ76NHFOB72NICRZ" hidden="1">'[29]AP Feb09'!$H$2:$I$2</definedName>
    <definedName name="BExTY1WXTBXUD0M1NWE12NMAUGCO" hidden="1">[30]Graph!$I$10:$J$10</definedName>
    <definedName name="BExTY5T62H651VC86QM4X7E28JVA" hidden="1">'[29]AP Feb09'!$E$1</definedName>
    <definedName name="BExTY8T41OBZ32MRCWT76H4XO1YE" hidden="1">[30]Graph!$F$11:$G$11</definedName>
    <definedName name="BExTYHCJJ2NWRM1RV59FYR41534U" hidden="1">'[31]Exploration Cost centres NGS'!$I$8:$J$8</definedName>
    <definedName name="BExTYKCEFJ83LZM95M1V7CSFQVEA" hidden="1">'[29]AP Feb09'!$G$2</definedName>
    <definedName name="BExTYPLA9N640MFRJJQPKXT7P88M" hidden="1">'[29]AP Feb09'!$I$10:$J$10</definedName>
    <definedName name="BExTZ0DQYI7I244MY53DB0X076HR" hidden="1">'[31]Exploration Cost centres NGS'!$I$8:$J$8</definedName>
    <definedName name="BExTZ7F71SNTOX4LLZCK5R9VUMIJ" hidden="1">'[29]AP Feb09'!$F$8:$G$8</definedName>
    <definedName name="BExTZ8X5G9S3PA4FPSNK7T69W7QT" hidden="1">'[29]AP Feb09'!$F$15</definedName>
    <definedName name="BExTZ97Y0RMR8V5BI9F2H4MFB77O" hidden="1">'[29]AP Feb09'!$F$8:$G$8</definedName>
    <definedName name="BExTZK5PMCAXJL4DUIGL6H9Y8U4C" hidden="1">'[29]AP Feb09'!$G$2</definedName>
    <definedName name="BExTZKB6L5SXV5UN71YVTCBEIGWY" hidden="1">'[29]AP Feb09'!$F$11:$G$11</definedName>
    <definedName name="BExTZLICVKK4NBJFEGL270GJ2VQO" hidden="1">'[29]AP Feb09'!$F$11:$G$11</definedName>
    <definedName name="BExTZO2596CBZKPI7YNA1QQNPAIJ" hidden="1">'[29]AP Feb09'!$E$1</definedName>
    <definedName name="BExTZY8TDV4U7FQL7O10G6VKWKPJ" hidden="1">'[29]AP Feb09'!$F$10:$G$10</definedName>
    <definedName name="BExU02QNT4LT7H9JPUC4FXTLVGZT" hidden="1">'[29]AP Feb09'!$E$1</definedName>
    <definedName name="BExU091A10QVE7583Q5CAHW138RD" hidden="1">[30]Graph!$F$10:$G$10</definedName>
    <definedName name="BExU0BFJJQO1HJZKI14QGOQ6JROO" hidden="1">'[29]AP Feb09'!$I$9:$J$9</definedName>
    <definedName name="BExU0FH5WTGW8MRFUFMDDSMJ6YQ5" hidden="1">'[29]AP Feb09'!$F$10:$G$10</definedName>
    <definedName name="BExU0FMLYKBHXH0JHAD0FA64EF92" hidden="1">[30]Graph!$F$6:$G$6</definedName>
    <definedName name="BExU0GDOIL9U33QGU9ZU3YX3V1I4" hidden="1">'[29]AP Feb09'!$F$10:$G$10</definedName>
    <definedName name="BExU0HKTO8WJDQDWRTUK5TETM3HS" hidden="1">'[29]AP Feb09'!$F$15</definedName>
    <definedName name="BExU0MTJQPE041ZN7H8UKGV6MZT7" hidden="1">'[29]AP Feb09'!$F$10:$G$10</definedName>
    <definedName name="BExU0XB6XCXI4SZ92YEUFMW4TAXF" hidden="1">'[31]Exploration Cost centres NGS'!$F$11:$G$11</definedName>
    <definedName name="BExU0ZUUFYHLUK4M4E8GLGIBBNT0" hidden="1">'[29]AP Feb09'!$F$10:$G$10</definedName>
    <definedName name="BExU147D6RPG6ZVTSXRKFSVRHSBG" hidden="1">'[29]AP Feb09'!$F$11:$G$11</definedName>
    <definedName name="BExU16R10W1SOAPNG4CDJ01T7JRE" hidden="1">'[29]AP Feb09'!$I$6:$J$6</definedName>
    <definedName name="BExU17CKOR3GNIHDNVLH9L1IOJS9" hidden="1">'[29]AP Feb09'!$F$10:$G$10</definedName>
    <definedName name="BExU1AHYMPMMPUNZLS5JI5OOUIBK" hidden="1">[32]Graph!$F$7:$G$7</definedName>
    <definedName name="BExU1B3J5ARQTVIU35QXI5ZVK1OD" hidden="1">[32]Graph!$I$6:$J$6</definedName>
    <definedName name="BExU1DN4RELJSQTQUF8YK7BNGXKO" hidden="1">[30]Graph!$F$7:$G$7</definedName>
    <definedName name="BExU1GXUTLRPJN4MRINLAPHSZQFG" hidden="1">'[29]AP Feb09'!$F$15</definedName>
    <definedName name="BExU1IL9AOHFO85BZB6S60DK3N8H" hidden="1">'[29]AP Feb09'!$E$1</definedName>
    <definedName name="BExU1NOPS09CLFZL1O31RAF9BQNQ" hidden="1">'[29]AP Feb09'!$C$15:$D$29</definedName>
    <definedName name="BExU1PH9MOEX1JZVZ3D5M9DXB191" hidden="1">'[29]AP Feb09'!$H$2:$I$2</definedName>
    <definedName name="BExU1QZEEKJA35IMEOLOJ3ODX0ZA" hidden="1">'[29]AP Feb09'!$F$9:$G$9</definedName>
    <definedName name="BExU1VRURIWWVJ95O40WA23LMTJD" hidden="1">'[29]AP Feb09'!$E$1</definedName>
    <definedName name="BExU2941Z7GTMQ5O1VVPEU7YRR7P" hidden="1">[30]Graph!$I$8:$J$8</definedName>
    <definedName name="BExU2M5CK6XK55UIHDVYRXJJJRI4" hidden="1">'[29]AP Feb09'!$F$15</definedName>
    <definedName name="BExU2Q73213ZK41E4P3D0XC1Q5RW" hidden="1">'[33]01.01.-31.01'!$F$7:$G$7</definedName>
    <definedName name="BExU2TXVT25ZTOFQAF6CM53Z1RLF" hidden="1">'[29]AP Feb09'!$K$2</definedName>
    <definedName name="BExU2XZLYIU19G7358W5T9E87AFR" hidden="1">'[29]AP Feb09'!$I$7:$J$7</definedName>
    <definedName name="BExU3B66MCKJFSKT3HL8B5EJGVX0" hidden="1">'[29]AP Feb09'!$G$2</definedName>
    <definedName name="BExU3D9R4DRJADX0E7E2OZ3T6J9D" hidden="1">[30]Graph!$F$8:$G$8</definedName>
    <definedName name="BExU3HX1IEJGNDJI6N6CLR8ZJK9D" hidden="1">[30]Graph!$F$9:$G$9</definedName>
    <definedName name="BExU3QWQVA35KFNEQYRLU0ZG2TZ0" hidden="1">[30]Graph!$F$7:$G$7</definedName>
    <definedName name="BExU3UNI9NR1RNZR07NSLSZMDOQQ" hidden="1">'[29]AP Feb09'!$I$6:$J$6</definedName>
    <definedName name="BExU401R18N6XKZKL7CNFOZQCM14" hidden="1">'[29]AP Feb09'!$F$10:$G$10</definedName>
    <definedName name="BExU42QVGY7TK39W1BIN6CDRG2OE" hidden="1">'[29]AP Feb09'!$I$10:$J$10</definedName>
    <definedName name="BExU44P2AEX6PD8VC4ISCROUCQSP" hidden="1">'[31]Exploration Cost centres NGS'!$F$6:$G$6</definedName>
    <definedName name="BExU47OZMS6TCWMEHHF0UCSFLLPI" hidden="1">'[29]AP Feb09'!$F$10:$G$10</definedName>
    <definedName name="BExU4D36E8TXN0M8KSNGEAFYP4DQ" hidden="1">'[29]AP Feb09'!$F$11:$G$11</definedName>
    <definedName name="BExU4G31RRVLJ3AC6E1FNEFMXM3O" hidden="1">'[29]AP Feb09'!$I$7:$J$7</definedName>
    <definedName name="BExU4GDVLPUEWBA4MRYRTQAUNO7B" hidden="1">'[29]AP Feb09'!$C$15:$D$29</definedName>
    <definedName name="BExU4I148DA7PRCCISLWQ6ABXFK6" hidden="1">'[29]AP Feb09'!$F$2:$G$2</definedName>
    <definedName name="BExU4L101H2KQHVKCKQ4PBAWZV6K" hidden="1">'[29]AP Feb09'!$G$2</definedName>
    <definedName name="BExU4MIZMMFZZWTK4WHGFZSMWPS8" hidden="1">[30]Graph!$I$8:$J$8</definedName>
    <definedName name="BExU4NA00RRRBGRT6TOB0MXZRCRZ" hidden="1">'[29]AP Feb09'!$I$8:$J$8</definedName>
    <definedName name="BExU4XWZRGDFLCPK6HI2B3EXIQNU" hidden="1">[30]Graph!$F$10:$G$10</definedName>
    <definedName name="BExU51IFNZXPBDES28457LR8X60M" hidden="1">'[31]Exploration Cost centres NGS'!$F$6:$G$6</definedName>
    <definedName name="BExU529CJ5AWHU0WNPZUYLVVT9GO" hidden="1">[30]Graph!$I$10:$J$10</definedName>
    <definedName name="BExU529I6YHVOG83TJHWSILIQU1S" hidden="1">'[29]AP Feb09'!$F$6:$G$6</definedName>
    <definedName name="BExU57YCIKPRD8QWL6EU0YR3NG3J" hidden="1">'[29]AP Feb09'!$G$2</definedName>
    <definedName name="BExU5DSTBWXLN6E59B757KRWRI6E" hidden="1">'[29]AP Feb09'!$H$2:$I$2</definedName>
    <definedName name="BExU5N8L0E2WDEBA4ITD4A8FT8ON" hidden="1">[30]Graph!$F$7:$G$7</definedName>
    <definedName name="BExU5TDWM8NNDHYPQ7OQODTQ368A" hidden="1">'[29]AP Feb09'!$I$9:$J$9</definedName>
    <definedName name="BExU5X4OX1V1XHS6WSSORVQPP6Z3" hidden="1">'[29]AP Feb09'!$I$8:$J$8</definedName>
    <definedName name="BExU5XVPARTFMRYHNUTBKDIL4UJN" hidden="1">'[29]AP Feb09'!$F$9:$G$9</definedName>
    <definedName name="BExU66KMFBAP8JCVG9VM1RD1TNFF" hidden="1">'[29]AP Feb09'!$F$8:$G$8</definedName>
    <definedName name="BExU67BIP4IDGLTCZMUKNEA7DFWZ" hidden="1">[30]Graph!$F$7:$G$7</definedName>
    <definedName name="BExU68IOM3CB3TACNAE9565TW7SH" hidden="1">'[29]AP Feb09'!$H$2:$I$2</definedName>
    <definedName name="BExU6AM82KN21E82HMWVP3LWP9IL" hidden="1">'[29]AP Feb09'!$I$8:$J$8</definedName>
    <definedName name="BExU6FEU1MRHU98R9YOJC5OKUJ6L" hidden="1">'[29]AP Feb09'!$I$11:$J$11</definedName>
    <definedName name="BExU6KIAJ663Y8W8QMU4HCF183DF" hidden="1">'[29]AP Feb09'!$F$7:$G$7</definedName>
    <definedName name="BExU6KT19B4PG6SHXFBGBPLM66KT" hidden="1">'[29]AP Feb09'!$G$2</definedName>
    <definedName name="BExU6MWL30NHY8I1G97R2SU1TD1Y" hidden="1">[30]Graph!$I$9:$J$9</definedName>
    <definedName name="BExU6PAVKIOAIMQ9XQIHHF1SUAGO" hidden="1">'[29]AP Feb09'!$F$6:$G$6</definedName>
    <definedName name="BExU6WXXC7SSQDMHSLUN5C2V4IYX" hidden="1">'[29]AP Feb09'!$I$7:$J$7</definedName>
    <definedName name="BExU73387E74XE8A9UKZLZNJYY65" hidden="1">'[29]AP Feb09'!$I$7:$J$7</definedName>
    <definedName name="BExU76ZHCJM8I7VSICCMSTC33O6U" hidden="1">'[29]AP Feb09'!$I$9:$J$9</definedName>
    <definedName name="BExU77L1ZM2BRJB4M5RWTLREPRBO" hidden="1">[30]Graph!$C$15:$D$29</definedName>
    <definedName name="BExU7BBTUF8BQ42DSGM94X5TG5GF" hidden="1">'[29]AP Feb09'!$I$10:$J$10</definedName>
    <definedName name="BExU7DVMNLPZ8DIZKTOS0GLZESXN" hidden="1">[30]Graph!$F$7:$G$7</definedName>
    <definedName name="BExU7HH4EAHFQHT4AXKGWAWZP3I0" hidden="1">'[29]AP Feb09'!$I$8:$J$8</definedName>
    <definedName name="BExU7MF1ZVPDHOSMCAXOSYICHZ4I" hidden="1">'[29]AP Feb09'!$F$11:$G$11</definedName>
    <definedName name="BExU7O2BJ6D5YCKEL6FD2EFCWYRX" hidden="1">'[29]AP Feb09'!$I$7:$J$7</definedName>
    <definedName name="BExU7Q0JS9YIUKUPNSSAIDK2KJAV" hidden="1">'[29]AP Feb09'!$F$10:$G$10</definedName>
    <definedName name="BExU7VUWIK7942LR3XULMKX3BJWZ" hidden="1">[30]Graph!$I$7:$J$7</definedName>
    <definedName name="BExU80I6AE5OU7P7F5V7HWIZBJ4P" hidden="1">'[29]AP Feb09'!$C$15:$D$29</definedName>
    <definedName name="BExU85AUW6RSKQIVXFO60KKE5T20" hidden="1">[30]Graph!$I$7:$J$7</definedName>
    <definedName name="BExU86NB26MCPYIISZ36HADONGT2" hidden="1">'[29]AP Feb09'!$H$2:$I$2</definedName>
    <definedName name="BExU885EZZNSZV3GP298UJ8LB7OL" hidden="1">'[29]AP Feb09'!$F$9:$G$9</definedName>
    <definedName name="BExU89XZ24NAEGSD8GN6NKO3596G" hidden="1">[30]Graph!$F$7:$G$7</definedName>
    <definedName name="BExU8FSAUP9TUZ1NO9WXK80QPHWV" hidden="1">'[29]AP Feb09'!$H$2:$I$2</definedName>
    <definedName name="BExU8FSGATXULCM675VF1KYAHGP1" hidden="1">[30]Graph!$I$8:$J$8</definedName>
    <definedName name="BExU8KFLAN778MBN93NYZB0FV30G" hidden="1">'[29]AP Feb09'!$I$6:$J$6</definedName>
    <definedName name="BExU8S2O68RLH6LUDGJKFXMKKE5J" hidden="1">[30]Graph!$F$11:$G$11</definedName>
    <definedName name="BExU8UX9JX3XLB47YZ8GFXE0V7R2" hidden="1">'[29]AP Feb09'!$I$11:$J$11</definedName>
    <definedName name="BExU8V2QEONF9R0X2D3R15MZ0GVY" hidden="1">[30]Graph!$F$7:$G$7</definedName>
    <definedName name="BExU91DC3DGKPZD6LTER2IRTF89C" hidden="1">'[31]Exploration Cost centres NGS'!$J$2:$K$2</definedName>
    <definedName name="BExU96M1J7P9DZQ3S9H0C12KGYTW" hidden="1">'[29]AP Feb09'!$F$11:$G$11</definedName>
    <definedName name="BExU9B98E0WUJ89KDTIKL2K0JEM7" hidden="1">[30]Graph!$F$11:$G$11</definedName>
    <definedName name="BExU9F05OR1GZ3057R6UL3WPEIYI" hidden="1">'[29]AP Feb09'!$I$10:$J$10</definedName>
    <definedName name="BExU9GCSO5YILIKG6VAHN13DL75K" hidden="1">'[29]AP Feb09'!$F$15</definedName>
    <definedName name="BExU9IWF87416IIHSV79LC86MMBQ" hidden="1">'[33]01.01.-31.01'!$I$10:$J$10</definedName>
    <definedName name="BExU9KJOZLO15N11MJVN782NFGJ0" hidden="1">'[29]AP Feb09'!$G$2</definedName>
    <definedName name="BExU9LG29XU2K1GNKRO4438JYQZE" hidden="1">'[29]AP Feb09'!$F$10:$G$10</definedName>
    <definedName name="BExU9RW36I5Z6JIXUIUB3PJH86LT" hidden="1">'[29]AP Feb09'!$I$11:$J$11</definedName>
    <definedName name="BExUA28AO7OWDG3H23Q0CL4B7BHW" hidden="1">'[29]AP Feb09'!$I$10:$J$10</definedName>
    <definedName name="BExUA5O923FFNEBY8BPO1TU3QGBM" hidden="1">'[29]AP Feb09'!$F$8:$G$8</definedName>
    <definedName name="BExUA6Q4K25VH452AQ3ZIRBCMS61" hidden="1">'[29]AP Feb09'!$I$11:$J$11</definedName>
    <definedName name="BExUAFV4JMBSM2SKBQL9NHL0NIBS" hidden="1">'[29]AP Feb09'!$I$8:$J$8</definedName>
    <definedName name="BExUAMWQODKBXMRH1QCMJLJBF8M7" hidden="1">'[29]AP Feb09'!$I$8:$J$8</definedName>
    <definedName name="BExUAX8WS5OPVLCDXRGKTU2QMTFO" hidden="1">'[29]AP Feb09'!$F$11:$G$11</definedName>
    <definedName name="BExUB33FJHDI3XKPQSVL75HO9RQ3" hidden="1">[30]Graph!$I$7:$J$7</definedName>
    <definedName name="BExUB3JHDL430WKBOVB9KNTSWU3Q" hidden="1">[30]Graph!$F$7:$G$7</definedName>
    <definedName name="BExUB8HLEXSBVPZ5AXNQEK96F1N4" hidden="1">'[29]AP Feb09'!$I$8:$J$8</definedName>
    <definedName name="BExUBCDVZIEA7YT0LPSMHL5ZSERQ" hidden="1">'[29]AP Feb09'!$F$11:$G$11</definedName>
    <definedName name="BExUBKXBUCN760QYU7Q8GESBWOQH" hidden="1">'[29]AP Feb09'!$I$9:$J$9</definedName>
    <definedName name="BExUBL83ED0P076RN9RJ8P1MZ299" hidden="1">'[29]AP Feb09'!$H$2:$I$2</definedName>
    <definedName name="BExUBN64LPXX4Z738WO97YQ5MXMX" hidden="1">[30]Graph!$I$7:$J$7</definedName>
    <definedName name="BExUBNRVHXRIJBHKA2TWL10IFYUF" hidden="1">[30]Graph!$I$6:$J$6</definedName>
    <definedName name="BExUBO2OQJL4SONXAJEWWO5M7O5F" hidden="1">'[29]AP Feb09'!$I$9:$J$9</definedName>
    <definedName name="BExUBPV8GB3LLCKQZCK9OFOFPN4G" hidden="1">[30]Graph!$F$6:$G$6</definedName>
    <definedName name="BExUC623BDYEODBN0N4DO6PJQ7NU" hidden="1">'[29]AP Feb09'!$C$15:$D$29</definedName>
    <definedName name="BExUC8WH8TCKBB5313JGYYQ1WFLT" hidden="1">'[29]AP Feb09'!$I$11:$J$11</definedName>
    <definedName name="BExUCAEGQZ6PB4AG64761OAR17RY" hidden="1">[30]Graph!$I$9:$J$9</definedName>
    <definedName name="BExUCCHXFDX9D4W41EVPGLQRGXFQ" hidden="1">'[31]Exploration Cost centres NGS'!$J$2:$K$2</definedName>
    <definedName name="BExUCFCDK6SPH86I6STXX8X3WMC4" hidden="1">'[29]AP Feb09'!$F$11:$G$11</definedName>
    <definedName name="BExUCLC6AQ5KR6LXSAXV4QQ8ASVG" hidden="1">'[29]AP Feb09'!$I$9:$J$9</definedName>
    <definedName name="BExUD4IOJ12X3PJG5WXNNGDRCKAP" hidden="1">'[29]AP Feb09'!$G$2</definedName>
    <definedName name="BExUD9WX9BWK72UWVSLYZJLAY5VY" hidden="1">'[29]AP Feb09'!$I$6:$J$6</definedName>
    <definedName name="BExUDBEUJH9IACZDBL1VAUWPG0QW" hidden="1">'[31]Exploration Cost centres NGS'!$I$7:$J$7</definedName>
    <definedName name="BExUDC0GI4NDFR0JPCPMQ9RHJLF2" hidden="1">[30]Graph!$I$10:$J$10</definedName>
    <definedName name="BExUDEV0CYVO7Y5IQQBEJ6FUY9S6" hidden="1">'[29]AP Feb09'!$E$1</definedName>
    <definedName name="BExUDQ3JPLF15XXZMZ6T43VLXCV3" hidden="1">[30]Graph!$F$10:$G$10</definedName>
    <definedName name="BExUDWOXQGIZW0EAIIYLQUPXF8YV" hidden="1">'[29]AP Feb09'!$H$2:$I$2</definedName>
    <definedName name="BExUDXAIC17W1FUU8Z10XUAVB7CS" hidden="1">'[29]AP Feb09'!$I$6:$J$6</definedName>
    <definedName name="BExUE5OMY7OAJQ9WR8C8HG311ORP" hidden="1">'[29]AP Feb09'!$F$6:$G$6</definedName>
    <definedName name="BExUEFKOQWXXGRNLAOJV2BJ66UB8" hidden="1">'[29]AP Feb09'!$K$2</definedName>
    <definedName name="BExUEJGX3OQQP5KFRJSRCZ70EI9V" hidden="1">'[29]AP Feb09'!$E$1</definedName>
    <definedName name="BExUEYR71COFS2X8PDNU21IPMQEU" hidden="1">'[29]AP Feb09'!$F$8:$G$8</definedName>
    <definedName name="BExVPRLJ9I6RX45EDVFSQGCPJSOK" hidden="1">'[29]AP Feb09'!$I$10:$J$10</definedName>
    <definedName name="BExVR15ITEN8TF2H5MGLG77YNGFE" hidden="1">[30]Graph!$C$15:$D$29</definedName>
    <definedName name="BExVR8NAH73TVNEQ6TXX8GAYA4RX" hidden="1">[30]Graph!$C$15:$D$29</definedName>
    <definedName name="BExVS6TAND82CBJNY4L4SO9LKEMV" hidden="1">[30]Graph!$I$11:$J$11</definedName>
    <definedName name="BExVSL787C8E4HFQZ2NVLT35I2XV" hidden="1">'[29]AP Feb09'!$I$10:$J$10</definedName>
    <definedName name="BExVSTFTVV14SFGHQUOJL5SQ5TX9" hidden="1">'[29]AP Feb09'!$G$2</definedName>
    <definedName name="BExVT3MPE8LQ5JFN3HQIFKSQ80U4" hidden="1">'[29]AP Feb09'!$F$8:$G$8</definedName>
    <definedName name="BExVT7TRK3NZHPME2TFBXOF1WBR9" hidden="1">'[29]AP Feb09'!$I$9:$J$9</definedName>
    <definedName name="BExVT9H0R0T7WGQAAC0HABMG54YM" hidden="1">'[29]AP Feb09'!$K$2</definedName>
    <definedName name="BExVTCMDDEDGLUIMUU6BSFHEWTOP" hidden="1">'[29]AP Feb09'!$E$1</definedName>
    <definedName name="BExVTCMDQMLKRA2NQR72XU6Y54IK" hidden="1">'[29]AP Feb09'!$H$2:$I$2</definedName>
    <definedName name="BExVTCRV8FQ5U9OYWWL44N6KFNHU" hidden="1">'[29]AP Feb09'!$I$11:$J$11</definedName>
    <definedName name="BExVTNESHPVG0A0KZ7BRX26MS0PF" hidden="1">'[29]AP Feb09'!$I$7:$J$7</definedName>
    <definedName name="BExVTTJVTNRSBHBTUZ78WG2JM5MK" hidden="1">'[29]AP Feb09'!$I$6:$J$6</definedName>
    <definedName name="BExVTUAYUR922VXBNO4MN569BULR" hidden="1">[30]Graph!$F$10:$G$10</definedName>
    <definedName name="BExVTW3OZ04QHKTFPPDM5JDNT6C1" hidden="1">[30]Graph!$C$15:$D$29</definedName>
    <definedName name="BExVTXLMYR87BC04D1ERALPUFVPG" hidden="1">'[29]AP Feb09'!$F$15</definedName>
    <definedName name="BExVU6QMM5J49S1312H8AMNK3Y8U" hidden="1">[30]Graph!$I$8:$J$8</definedName>
    <definedName name="BExVUL9V3H8ZF6Y72LQBBN639YAA" hidden="1">'[29]AP Feb09'!$F$8:$G$8</definedName>
    <definedName name="BExVV4GEEM5FZ0YRYRL9DLMQE1CW" hidden="1">[32]Graph!$I$9:$J$9</definedName>
    <definedName name="BExVV5T14N2HZIK7HQ4P2KG09U0J" hidden="1">'[29]AP Feb09'!$I$10:$J$10</definedName>
    <definedName name="BExVV7R410VYLADLX9LNG63ID6H1" hidden="1">'[29]AP Feb09'!$I$10:$J$10</definedName>
    <definedName name="BExVVA033OB71P301YYKYS90S2LK" hidden="1">[30]Graph!$I$7:$J$7</definedName>
    <definedName name="BExVVCEED4JEKF59OV0G3T4XFMFO" hidden="1">'[29]AP Feb09'!$F$15</definedName>
    <definedName name="BExVVMFS902IRLOSG374H1X2R3KA" hidden="1">'[33]01.01.-31.01'!$I$6:$J$6</definedName>
    <definedName name="BExVVPFO2J7FMSRPD36909HN4BZJ" hidden="1">'[29]AP Feb09'!$C$15:$D$29</definedName>
    <definedName name="BExVVQ19AQ3VCARJOC38SF7OYE9Y" hidden="1">'[29]AP Feb09'!$I$11:$J$11</definedName>
    <definedName name="BExVVQ19TAECID45CS4HXT1RD3AQ" hidden="1">'[29]AP Feb09'!$C$15:$D$29</definedName>
    <definedName name="BExVW3YV5XGIVJ97UUPDJGJ2P15B" hidden="1">'[29]AP Feb09'!$I$8:$J$8</definedName>
    <definedName name="BExVW5X571GEYR5SCU1Z2DHKWM79" hidden="1">'[29]AP Feb09'!$H$2:$I$2</definedName>
    <definedName name="BExVW6YTKA098AF57M4PHNQ54XMH" hidden="1">'[29]AP Feb09'!$F$8:$G$8</definedName>
    <definedName name="BExVWINKCH0V0NUWH363SMXAZE62" hidden="1">'[29]AP Feb09'!$F$6:$G$6</definedName>
    <definedName name="BExVWYU8EK669NP172GEIGCTVPPA" hidden="1">'[29]AP Feb09'!$I$8:$J$8</definedName>
    <definedName name="BExVX3HJPV9ZPAY12RMBV261NE68" hidden="1">[30]Graph!$F$8:$G$8</definedName>
    <definedName name="BExVX3MVJ0GHWPP1EL59ZQNKMX0B" hidden="1">'[31]Exploration Cost centres NGS'!$F$10:$G$10</definedName>
    <definedName name="BExVX3XN2DRJKL8EDBIG58RYQ36R" hidden="1">'[29]AP Feb09'!$I$6:$J$6</definedName>
    <definedName name="BExVXDZ63PUART77BBR5SI63TPC6" hidden="1">'[29]AP Feb09'!$I$11:$J$11</definedName>
    <definedName name="BExVXHKI6LFYMGWISMPACMO247HL" hidden="1">'[29]AP Feb09'!$F$9:$G$9</definedName>
    <definedName name="BExVXLX2BZ5EF2X6R41BTKRJR1NM" hidden="1">'[29]AP Feb09'!$E$1</definedName>
    <definedName name="BExVY11V7U1SAY4QKYE0PBSPD7LW" hidden="1">'[29]AP Feb09'!$F$7:$G$7</definedName>
    <definedName name="BExVY1SV37DL5YU59HS4IG3VBCP4" hidden="1">'[29]AP Feb09'!$C$15:$D$29</definedName>
    <definedName name="BExVY3WFGJKSQA08UF9NCMST928Y" hidden="1">'[29]AP Feb09'!$F$7:$G$7</definedName>
    <definedName name="BExVY7N7APOSX562C86T41J73BNN" hidden="1">[30]Graph!$C$15:$D$29</definedName>
    <definedName name="BExVY7XZS7ZEEEI66TWUYUKRGMHJ" hidden="1">[30]Graph!$F$8:$G$8</definedName>
    <definedName name="BExVY954UOEVQEIC5OFO4NEWVKAQ" hidden="1">'[29]AP Feb09'!$F$11:$G$11</definedName>
    <definedName name="BExVYHDYIV5397LC02V4FEP8VD6W" hidden="1">'[29]AP Feb09'!$I$10:$J$10</definedName>
    <definedName name="BExVYOVIZDA18YIQ0A30Q052PCAK" hidden="1">'[29]AP Feb09'!$H$2:$I$2</definedName>
    <definedName name="BExVYQIXPEM6J4JVP78BRHIC05PV" hidden="1">'[29]AP Feb09'!$F$8:$G$8</definedName>
    <definedName name="BExVYSRTW3P40SYB0RBX7Z7YMR5P" hidden="1">'[33]01.01.-31.01'!$F$51:$P$155</definedName>
    <definedName name="BExVYVGWN7SONLVDH9WJ2F1JS264" hidden="1">'[29]AP Feb09'!$I$7:$J$7</definedName>
    <definedName name="BExVZ9EO732IK6MNMG17Y1EFTJQC" hidden="1">'[29]AP Feb09'!$F$8:$G$8</definedName>
    <definedName name="BExVZB1Y5J4UL2LKK0363EU7GIJ1" hidden="1">'[29]AP Feb09'!$F$7:$G$7</definedName>
    <definedName name="BExVZESW4KWQ72XZ6AAT3JSAGMMO" hidden="1">[30]Graph!$F$9:$G$9</definedName>
    <definedName name="BExVZJQVO5LQ0BJH5JEN5NOBIAF6" hidden="1">'[29]AP Feb09'!$C$15:$D$29</definedName>
    <definedName name="BExVZKN846ZTG7M84TDTG8ZJXWAS" hidden="1">'[33]01.01.-31.01'!$C$51:$D$61</definedName>
    <definedName name="BExVZNXWS91RD7NXV5NE2R3C8WW7" hidden="1">'[29]AP Feb09'!$I$8:$J$8</definedName>
    <definedName name="BExW0386REQRCQCVT9BCX80UPTRY" hidden="1">'[29]AP Feb09'!$K$2</definedName>
    <definedName name="BExW08X7MUCAUZUT84HH2K0HG8JM" hidden="1">[30]Graph!$F$11:$G$11</definedName>
    <definedName name="BExW0FYP4WXY71CYUG40SUBG9UWU" hidden="1">'[29]AP Feb09'!$H$2:$I$2</definedName>
    <definedName name="BExW0HBAR94L0RTT4FLGEJ88FO94" hidden="1">[30]Graph!$I$10:$J$10</definedName>
    <definedName name="BExW0HBC1RMZ2GDGOGDTNAOOFO74" hidden="1">[30]Graph!$C$15:$D$29</definedName>
    <definedName name="BExW0PJY0QT1YYHEOQPDHHNJJOC5" hidden="1">[30]Graph!$F$10:$G$10</definedName>
    <definedName name="BExW0RI61B4VV0ARXTFVBAWRA1C5" hidden="1">'[29]AP Feb09'!$F$9:$G$9</definedName>
    <definedName name="BExW1BVUYQTKMOR56MW7RVRX4L1L" hidden="1">'[29]AP Feb09'!$F$15</definedName>
    <definedName name="BExW1F1220628FOMTW5UAATHRJHK" hidden="1">'[29]AP Feb09'!$F$8:$G$8</definedName>
    <definedName name="BExW1TKA0Z9OP2DTG50GZR5EG8C7" hidden="1">'[29]AP Feb09'!$K$2</definedName>
    <definedName name="BExW1U0JLKQ094DW5MMOI8UHO09V" hidden="1">'[29]AP Feb09'!$I$8:$J$8</definedName>
    <definedName name="BExW22PGTQTO5C5TK1RQUWPR4X8X" hidden="1">[30]Graph!$F$6:$G$6</definedName>
    <definedName name="BExW27CKTHXIQCUL3RSLAFEQV8VT" hidden="1">[30]Graph!$F$8:$G$8</definedName>
    <definedName name="BExW283NP9D366XFPXLGSCI5UB0L" hidden="1">'[29]AP Feb09'!$F$6:$G$6</definedName>
    <definedName name="BExW29WF535OHEG91SW5OF7MQBU2" hidden="1">[30]Graph!$F$10:$G$10</definedName>
    <definedName name="BExW2B3KH5891M6NU3S8696VEVXE" hidden="1">[32]Graph!$C$15:$D$25</definedName>
    <definedName name="BExW2H3C8WJSBW5FGTFKVDVJC4CL" hidden="1">'[29]AP Feb09'!$I$7:$J$7</definedName>
    <definedName name="BExW2MSCKPGF5K3I7TL4KF5ISUOL" hidden="1">'[29]AP Feb09'!$F$15</definedName>
    <definedName name="BExW2SMO90FU9W8DVVES6Q4E6BZR" hidden="1">'[29]AP Feb09'!$F$6:$G$6</definedName>
    <definedName name="BExW35YV9V70DFOPLUGI2W7IYOU2" hidden="1">[30]Graph!$C$15:$D$29</definedName>
    <definedName name="BExW36V9N91OHCUMGWJQL3I5P4JK" hidden="1">'[29]AP Feb09'!$F$15</definedName>
    <definedName name="BExW3EIBA1J9Q9NA9VCGZGRS8WV7" hidden="1">'[29]AP Feb09'!$F$9:$G$9</definedName>
    <definedName name="BExW3FEO8FI8N6AGQKYEG4SQVJWB" hidden="1">'[29]AP Feb09'!$K$2</definedName>
    <definedName name="BExW3GB28STOMJUSZEIA7YKYNS4Y" hidden="1">'[29]AP Feb09'!$H$2:$I$2</definedName>
    <definedName name="BExW3Q73RWFN797F38RD6MMYJ696" hidden="1">[32]Graph!$F$6:$G$6</definedName>
    <definedName name="BExW3T1K638HT5E0Y8MMK108P5JT" hidden="1">'[29]AP Feb09'!$F$6:$G$6</definedName>
    <definedName name="BExW4217ZHL9VO39POSTJOD090WU" hidden="1">'[29]AP Feb09'!$F$6:$G$6</definedName>
    <definedName name="BExW492UX1TJLF7UU55WTAC5382A" hidden="1">[32]Graph!$I$10:$J$10</definedName>
    <definedName name="BExW4GPW71EBF8XPS2QGVQHBCDX3" hidden="1">'[29]AP Feb09'!$H$2:$I$2</definedName>
    <definedName name="BExW4HM9GQHX97SRCNBC7JMUV1S2" hidden="1">'[29]AP Feb09'!$C$34:$D$44</definedName>
    <definedName name="BExW4JKC5837JBPCOJV337ZVYYY3" hidden="1">'[29]AP Feb09'!$G$2</definedName>
    <definedName name="BExW4L7R1NVUKEQSVWZPXWCI6NVN" hidden="1">[30]Graph!$F$10:$G$10</definedName>
    <definedName name="BExW4QR9FV9MP5K610THBSM51RYO" hidden="1">'[29]AP Feb09'!$H$2:$I$2</definedName>
    <definedName name="BExW4S980QVHHT7SZ0CMVH1Z25PN" hidden="1">[30]Graph!$I$6:$J$6</definedName>
    <definedName name="BExW4W5HHUEZ3O9DYN9KJZWC1FEL" hidden="1">[30]Graph!$I$6:$J$6</definedName>
    <definedName name="BExW4X1UZ82B14QS1ZN321CLVO45" hidden="1">'[29]AR Jan09'!$I$9:$J$9</definedName>
    <definedName name="BExW4Z029R9E19ZENN3WEA3VDAD1" hidden="1">'[29]AP Feb09'!$G$2</definedName>
    <definedName name="BExW5AZNT6IAZGNF2C879ODHY1B8" hidden="1">'[29]AP Feb09'!$F$11:$G$11</definedName>
    <definedName name="BExW5EFO6R6U4UQLT4G2G4W9SX94" hidden="1">[30]Graph!$F$11:$G$11</definedName>
    <definedName name="BExW5WPU27WD4NWZOT0ZEJIDLX5J" hidden="1">'[29]AP Feb09'!$I$6:$J$6</definedName>
    <definedName name="BExW5X64UZDAB8GEIIQBWQV66NV9" hidden="1">[30]Graph!$C$15:$D$29</definedName>
    <definedName name="BExW61NYOHBXEBCZ80ZJTB38E7BS" hidden="1">[30]Graph!$I$7:$J$7</definedName>
    <definedName name="BExW64T5GUYKW4V1314DJGUR4ABG" hidden="1">[30]Graph!$F$9:$G$9</definedName>
    <definedName name="BExW660AV1TUV2XNUPD65RZR3QOO" hidden="1">'[29]AP Feb09'!$F$9:$G$9</definedName>
    <definedName name="BExW66LVVZK656PQY1257QMHP2AY" hidden="1">'[29]AP Feb09'!$E$1</definedName>
    <definedName name="BExW6EJPHAP1TWT380AZLXNHR22P" hidden="1">'[29]AP Feb09'!$I$7:$J$7</definedName>
    <definedName name="BExW6G1PJ38H10DVLL8WPQ736OEB" hidden="1">'[29]AP Feb09'!$I$6:$J$6</definedName>
    <definedName name="BExW6QE0VJ5RRAQZB4SWWF8JTHCL" hidden="1">[30]Graph!$F$7:$G$7</definedName>
    <definedName name="BExW6VMQVN50VM4HU0KDKELHUVIO" hidden="1">'[33]01.01.-31.01'!$I$8:$J$8</definedName>
    <definedName name="BExW6WJ2VW51JNF32JZF98WJDRR3" hidden="1">[30]Graph!$I$8:$J$8</definedName>
    <definedName name="BExW74MG1WIOS7FRGX4CXWYNPZV1" hidden="1">[30]Graph!$I$7:$J$7</definedName>
    <definedName name="BExW794A74Z5F2K8LVQLD6VSKXUE" hidden="1">'[29]AP Feb09'!$F$8:$G$8</definedName>
    <definedName name="BExW7NSY9CQA1O23DAZ9TYTC0PAO" hidden="1">[30]Graph!$F$7:$G$7</definedName>
    <definedName name="BExW7Q79RJWXCSWJIY4GLGGQXX5G" hidden="1">[30]Graph!$I$7:$J$7</definedName>
    <definedName name="BExW89DT2OUQ24LOFUS7BMP44P4B" hidden="1">[30]Graph!$F$11:$G$11</definedName>
    <definedName name="BExW8K0SSIPSKBVP06IJ71600HJZ" hidden="1">'[29]AP Feb09'!$H$2:$I$2</definedName>
    <definedName name="BExW8NM8DJJESE7GF7VGTO2XO6P1" hidden="1">'[31]Exploration Cost centres NGS'!$I$8:$J$8</definedName>
    <definedName name="BExW8S42XA9H1CJ43BVKIF5R4R0D" hidden="1">'[33]01.01.-31.01'!$F$15:$P$27</definedName>
    <definedName name="BExW8T0GVY3ZYO4ACSBLHS8SH895" hidden="1">'[29]AP Feb09'!$F$15</definedName>
    <definedName name="BExW8YEP73JMMU9HZ08PM4WHJQZ4" hidden="1">'[29]AP Feb09'!$I$8:$J$8</definedName>
    <definedName name="BExW937AT53OZQRHNWQZ5BVH24IE" hidden="1">'[29]AP Feb09'!$I$11:$J$11</definedName>
    <definedName name="BExW95LN5N0LYFFVP7GJEGDVDLF0" hidden="1">'[29]AP Feb09'!$G$2</definedName>
    <definedName name="BExW967733Q8RAJOHR2GJ3HO8JIW" hidden="1">'[29]AP Feb09'!$I$6:$J$6</definedName>
    <definedName name="BExW9G39X58B5FGJEE8EY65TJ80A" hidden="1">[30]Graph!$I$6:$J$6</definedName>
    <definedName name="BExW9JZK2CSFMKED1TX7YD9FRDO3" hidden="1">[30]Graph!$I$8:$J$8</definedName>
    <definedName name="BExW9POK1KIOI0ALS5MZIKTDIYMA" hidden="1">'[29]AP Feb09'!$I$10:$J$10</definedName>
    <definedName name="BExW9TVLB7OIHTG98I7I4EXBL61S" hidden="1">'[31]Exploration Cost centres NGS'!$I$6:$J$6</definedName>
    <definedName name="BExXLDE6PN4ESWT3LXJNQCY94NE4" hidden="1">'[29]AP Feb09'!$C$15:$D$29</definedName>
    <definedName name="BExXLQVPK2H3IF0NDDA5CT612EUK" hidden="1">'[29]AP Feb09'!$I$6:$J$6</definedName>
    <definedName name="BExXLR6IO70TYTACKQH9M5PGV24J" hidden="1">'[29]AP Feb09'!$F$11:$G$11</definedName>
    <definedName name="BExXM065WOLYRYHGHOJE0OOFXA4M" hidden="1">'[29]AP Feb09'!$C$15:$D$29</definedName>
    <definedName name="BExXM3GUNXVDM82KUR17NNUMQCNI" hidden="1">'[29]AP Feb09'!$F$7:$G$7</definedName>
    <definedName name="BExXMA28M8SH7MKIGETSDA72WUIZ" hidden="1">'[29]AP Feb09'!$I$9:$J$9</definedName>
    <definedName name="BExXMOLHIAHDLFSA31PUB36SC3I9" hidden="1">'[29]AP Feb09'!$G$2</definedName>
    <definedName name="BExXMT8T5Z3M2JBQN65X2LKH0YQI" hidden="1">'[29]AP Feb09'!$I$7:$J$7</definedName>
    <definedName name="BExXN1XNO7H60M9X1E7EVWFJDM5N" hidden="1">'[29]AP Feb09'!$I$7:$J$7</definedName>
    <definedName name="BExXN22ZOTIW49GPLWFYKVM90FNZ" hidden="1">'[29]AP Feb09'!$F$6:$G$6</definedName>
    <definedName name="BExXN4C031W9DK73MJHKL8YT1QA8" hidden="1">'[31]Exploration Cost centres NGS'!$F$8:$G$8</definedName>
    <definedName name="BExXN6QAP8UJQVN4R4BQKPP4QK35" hidden="1">'[29]AP Feb09'!$F$7:$G$7</definedName>
    <definedName name="BExXNBOA39T2X6Y5Y5GZ5DDNA1AX" hidden="1">'[29]AP Feb09'!$F$8:$G$8</definedName>
    <definedName name="BExXND6872VJ3M2PGT056WQMWBHD" hidden="1">'[29]AP Feb09'!$G$2</definedName>
    <definedName name="BExXNPM24UN2PGVL9D1TUBFRIKR4" hidden="1">'[29]AP Feb09'!$F$7:$G$7</definedName>
    <definedName name="BExXNRUWHTVKJZUNKVBFHLNVSDV2" hidden="1">[30]Graph!$I$10:$J$10</definedName>
    <definedName name="BExXNSLYWITH4246M4YVOUIV04ZJ" hidden="1">[30]Graph!$C$15:$D$29</definedName>
    <definedName name="BExXNUUT3QOKH6ERA6LWKYQTNURP" hidden="1">'[29]AR Jan09'!$I$6:$J$6</definedName>
    <definedName name="BExXNWYB165VO9MHARCL5WLCHWS0" hidden="1">'[29]AP Feb09'!$C$15:$D$29</definedName>
    <definedName name="BExXO1G5TG80TSHNS86X0DXO6YHY" hidden="1">[30]Graph!$I$11:$J$11</definedName>
    <definedName name="BExXO278QHQN8JDK5425EJ615ECC" hidden="1">'[29]AP Feb09'!$F$7:$G$7</definedName>
    <definedName name="BExXO6E9ABFOYA2LVN6RLW4BO9G6" hidden="1">[30]Graph!$F$7:$G$7</definedName>
    <definedName name="BExXO6ZP85325PSLSXWM38N73O6V" hidden="1">[30]Graph!$F$10:$G$10</definedName>
    <definedName name="BExXOBHOP0WGFHI2Y9AO4L440UVQ" hidden="1">'[29]AP Feb09'!$F$11:$G$11</definedName>
    <definedName name="BExXOHSAD2NSHOLLMZ2JWA4I3I1R" hidden="1">'[29]AP Feb09'!$I$7:$J$7</definedName>
    <definedName name="BExXOJQBVBDGLVEYZAE7AL8F0VWX" hidden="1">[30]Graph!$I$8:$J$8</definedName>
    <definedName name="BExXOMQ9421Y32TZ81U6YGIP35QU" hidden="1">[30]Graph!$C$15:$D$29</definedName>
    <definedName name="BExXP80B5FGA00JCM7UXKPI3PB7Y" hidden="1">'[29]AP Feb09'!$I$9:$J$9</definedName>
    <definedName name="BExXP85M4WXYVN1UVHUTOEKEG5XS" hidden="1">'[29]AP Feb09'!$F$8:$G$8</definedName>
    <definedName name="BExXPDUMN4B85QFXGPSJPII52QR3" hidden="1">[30]Graph!$I$8:$J$8</definedName>
    <definedName name="BExXPELOTHOAG0OWILLAH94OZV5J" hidden="1">'[29]AP Feb09'!$H$2:$I$2</definedName>
    <definedName name="BExXPO1GT28W481KDB83Z7DP2H6J" hidden="1">'[33]01.01.-31.01'!$F$10:$G$10</definedName>
    <definedName name="BExXPS31W1VD2NMIE4E37LHVDF0L" hidden="1">'[29]AP Feb09'!$F$8:$G$8</definedName>
    <definedName name="BExXPUMU4BLFWI2L0MHMM5F3OUPL" hidden="1">[30]Graph!$F$11:$G$11</definedName>
    <definedName name="BExXPZKYEMVF5JOC14HYOOYQK6JK" hidden="1">'[29]AP Feb09'!$G$2</definedName>
    <definedName name="BExXQ06J7OF0O2FO4WR0QK93RJ17" hidden="1">[30]Graph!$F$9:$G$9</definedName>
    <definedName name="BExXQ89PA10X79WBWOEP1AJX1OQM" hidden="1">'[29]AP Feb09'!$F$11:$G$11</definedName>
    <definedName name="BExXQCGQGGYSI0LTRVR73MUO50AW" hidden="1">'[29]AP Feb09'!$I$6:$J$6</definedName>
    <definedName name="BExXQEEXFHDQ8DSRAJSB5ET6J004" hidden="1">'[29]AP Feb09'!$F$6:$G$6</definedName>
    <definedName name="BExXQH41O5HZAH8BO6HCFY8YC3TU" hidden="1">'[29]AP Feb09'!$C$15:$D$19</definedName>
    <definedName name="BExXQHPNAFE4M6C2HYRCQNIU9D31" hidden="1">[30]Graph!$C$15:$D$29</definedName>
    <definedName name="BExXQIRBLQSLAJTFL7224FCFUTKH" hidden="1">'[31]Exploration Cost centres NGS'!$C$15:$D$29</definedName>
    <definedName name="BExXQJIEF5R3QQ6D8HO3NGPU0IQC" hidden="1">'[29]AP Feb09'!$G$2</definedName>
    <definedName name="BExXQMYEOGRO69K9BLZF14USRMVP" hidden="1">[30]Graph!$I$7:$J$7</definedName>
    <definedName name="BExXQS1SGPIQX0ESRMCECOYMUQQJ" hidden="1">[30]Graph!$C$15:$D$29</definedName>
    <definedName name="BExXQU00K9ER4I1WM7T9J0W1E7ZC" hidden="1">'[29]AP Feb09'!$I$10:$J$10</definedName>
    <definedName name="BExXQU00KOR7XLM8B13DGJ1MIQDY" hidden="1">'[29]AP Feb09'!$F$10:$G$10</definedName>
    <definedName name="BExXQXG18PS8HGBOS03OSTQ0KEYC" hidden="1">'[29]AP Feb09'!$G$2</definedName>
    <definedName name="BExXQXQT4OAFQT5B0YB3USDJOJOB" hidden="1">'[29]AP Feb09'!$I$9:$J$9</definedName>
    <definedName name="BExXR0555V3GOC9SCG2CADOK8245" hidden="1">'[33]01.01.-31.01'!$F$34:$P$44</definedName>
    <definedName name="BExXR3FSEXAHSXEQNJORWFCPX86N" hidden="1">'[29]AP Feb09'!$I$6:$J$6</definedName>
    <definedName name="BExXR3W3FKYQBLR299HO9RZ70C43" hidden="1">'[29]AP Feb09'!$F$6:$G$6</definedName>
    <definedName name="BExXR46U23CRRBV6IZT982MAEQKI" hidden="1">'[29]AP Feb09'!$I$7:$J$7</definedName>
    <definedName name="BExXR8OKAVX7O70V5IYG2PRKXSTI" hidden="1">'[29]AP Feb09'!$I$7:$J$7</definedName>
    <definedName name="BExXRA6N6XCLQM6XDV724ZIH6G93" hidden="1">'[29]AP Feb09'!$F$10:$G$10</definedName>
    <definedName name="BExXRABZ1CNKCG6K1MR6OUFHF7J9" hidden="1">'[29]AP Feb09'!$F$10:$G$10</definedName>
    <definedName name="BExXRBOFETC0OTJ6WY3VPMFH03VB" hidden="1">'[29]AP Feb09'!$I$8:$J$8</definedName>
    <definedName name="BExXRD13K1S9Y3JGR7CXSONT7RJZ" hidden="1">'[29]AP Feb09'!$C$15:$D$29</definedName>
    <definedName name="BExXRHIY77F53DUYX7CMZPXGRDAG" hidden="1">[30]Graph!$F$6:$G$6</definedName>
    <definedName name="BExXRIFB4QQ87QIGA9AG0NXP577K" hidden="1">'[29]AP Feb09'!$F$10:$G$10</definedName>
    <definedName name="BExXRIQ2JF2CVTRDQX2D9SPH7FTN" hidden="1">'[29]AP Feb09'!$I$11:$J$11</definedName>
    <definedName name="BExXRN2GQBI47WW7J4LRKTILRBML" hidden="1">'[33]01.01.-31.01'!$C$51:$D$61</definedName>
    <definedName name="BExXRO4A6VUH1F4XV8N1BRJ4896W" hidden="1">'[29]AP Feb09'!$C$15:$D$29</definedName>
    <definedName name="BExXRO9N1SNJZGKD90P4K7FU1J0P" hidden="1">'[29]AP Feb09'!$F$15</definedName>
    <definedName name="BExXRV5QP3Z0KAQ1EQT9JYT2FV0L" hidden="1">'[29]AP Feb09'!$F$10:$G$10</definedName>
    <definedName name="BExXRZ20LZZCW8LVGDK0XETOTSAI" hidden="1">'[29]AP Feb09'!$F$15</definedName>
    <definedName name="BExXRZNM651EJ5HJPGKGTVYLAZQ1" hidden="1">'[31]Exploration Cost centres NGS'!$F$10:$G$10</definedName>
    <definedName name="BExXS63O4OMWMNXXAODZQFSDG33N" hidden="1">'[29]AP Feb09'!$F$6:$G$6</definedName>
    <definedName name="BExXSBSP1TOY051HSPEPM0AEIO2M" hidden="1">'[29]AP Feb09'!$F$6:$G$6</definedName>
    <definedName name="BExXSBY0S70HRJ1R0POASBK3RJTG" hidden="1">[30]Graph!$I$9:$J$9</definedName>
    <definedName name="BExXSC8RFK5D68FJD2HI4K66SA6I" hidden="1">'[29]AP Feb09'!$F$10:$G$10</definedName>
    <definedName name="BExXSIU66GCC77KOXZS0OIFSOT0U" hidden="1">'[31]Exploration Cost centres NGS'!$I$9:$J$9</definedName>
    <definedName name="BExXSNHC88W4UMXEOIOOATJAIKZO" hidden="1">'[29]AP Feb09'!$I$8:$J$8</definedName>
    <definedName name="BExXSTBS08WIA9TLALV3UQ2Z3MRG" hidden="1">'[29]AP Feb09'!$I$7:$J$7</definedName>
    <definedName name="BExXSVQ2WOJJ73YEO8Q2FK60V4G8" hidden="1">'[29]AP Feb09'!$I$8:$J$8</definedName>
    <definedName name="BExXT0IQNR3S2FFFRLNG5JT65X24" hidden="1">[32]Graph!$I$8:$J$8</definedName>
    <definedName name="BExXTHLRNL82GN7KZY3TOLO508N7" hidden="1">'[29]AP Feb09'!$F$8:$G$8</definedName>
    <definedName name="BExXTINEGPKZ75DCUCEF3QOV6OES" hidden="1">[30]Graph!$F$11:$G$11</definedName>
    <definedName name="BExXTKAV4Y4JQ7D62LKGD89F9WMF" hidden="1">[30]Graph!$I$9:$J$9</definedName>
    <definedName name="BExXTL72MKEQSQH9L2OTFLU8DM2B" hidden="1">'[29]AP Feb09'!$F$8:$G$8</definedName>
    <definedName name="BExXTM3M4RTCRSX7VGAXGQNPP668" hidden="1">'[29]AP Feb09'!$F$7:$G$7</definedName>
    <definedName name="BExXTOCF78J7WY6FOVBRY1N2RBBR" hidden="1">'[29]AP Feb09'!$H$2:$I$2</definedName>
    <definedName name="BExXTP3GYO6Z9RTKKT10XA0UTV3T" hidden="1">'[29]AP Feb09'!$I$8:$J$8</definedName>
    <definedName name="BExXTZKZ4CG92ZQLIRKEXXH9BFIR" hidden="1">'[29]AP Feb09'!$F$7:$G$7</definedName>
    <definedName name="BExXU4J2BM2964GD5UZHM752Q4NS" hidden="1">'[29]AP Feb09'!$F$9:$G$9</definedName>
    <definedName name="BExXU6XDTT7RM93KILIDEYPA9XKF" hidden="1">'[29]AP Feb09'!$I$6:$J$6</definedName>
    <definedName name="BExXU8VLZA7WLPZ3RAQZGNERUD26" hidden="1">'[29]AP Feb09'!$E$1</definedName>
    <definedName name="BExXUB9RSLSCNN5ETLXY72DAPZZM" hidden="1">'[29]AP Feb09'!$I$10:$J$10</definedName>
    <definedName name="BExXUFRM82XQIN2T8KGLDQL1IBQW" hidden="1">'[29]AP Feb09'!$G$2</definedName>
    <definedName name="BExXUQEQBF6FI240ZGIF9YXZSRAU" hidden="1">'[29]AP Feb09'!$F$10:$G$10</definedName>
    <definedName name="BExXUYND6EJO7CJ5KRICV4O1JNWK" hidden="1">'[29]AP Feb09'!$F$9:$G$9</definedName>
    <definedName name="BExXV1HWKTB46UXT08JLMPP8P4SP" hidden="1">[30]Graph!$F$11:$G$11</definedName>
    <definedName name="BExXV6FWG4H3S2QEUJZYIXILNGJ7" hidden="1">'[29]AP Feb09'!$F$8:$G$8</definedName>
    <definedName name="BExXVAXPGLSEGZZGYF9GPJ0IZGJY" hidden="1">'[29]AP Feb09'!$F$51:$P$155</definedName>
    <definedName name="BExXVK87BMMO6LHKV0CFDNIQVIBS" hidden="1">'[29]AP Feb09'!$I$11:$J$11</definedName>
    <definedName name="BExXVKZ9WXPGL6IVY6T61IDD771I" hidden="1">'[29]AP Feb09'!$F$8:$G$8</definedName>
    <definedName name="BExXW0K72T1Y8K1I4VZT87UY9S2G" hidden="1">'[31]Exploration Cost centres NGS'!$F$15</definedName>
    <definedName name="BExXW27MMXHXUXX78SDTBE1JYTHT" hidden="1">'[29]AP Feb09'!$I$7:$J$7</definedName>
    <definedName name="BExXW2YIM2MYBSHRIX0RP9D4PRMN" hidden="1">'[29]AP Feb09'!$I$6:$J$6</definedName>
    <definedName name="BExXWBNE4KTFSXKVSRF6WX039WPB" hidden="1">'[29]AP Feb09'!$F$9:$G$9</definedName>
    <definedName name="BExXWCEFPM2UFC3LC37H8GSMA5GA" hidden="1">[30]Graph!$I$9:$J$9</definedName>
    <definedName name="BExXWFP5AYE7EHYTJWBZSQ8PQ0YX" hidden="1">'[29]AP Feb09'!$I$9:$J$9</definedName>
    <definedName name="BExXWVFIBQT8OY1O41FRFPFGXQHK" hidden="1">'[29]AP Feb09'!$K$2</definedName>
    <definedName name="BExXWWXHBZHA9J3N8K47F84X0M0L" hidden="1">'[29]AP Feb09'!$I$10:$J$10</definedName>
    <definedName name="BExXXBM521DL8R4ZX7NZ3DBCUOR5" hidden="1">'[29]AP Feb09'!$C$15:$D$29</definedName>
    <definedName name="BExXXC7OZI33XZ03NRMEP7VRLQK4" hidden="1">'[29]AP Feb09'!$I$7:$J$7</definedName>
    <definedName name="BExXXH5N3NKBQ7BCJPJTBF8CYM2Q" hidden="1">'[29]AP Feb09'!$I$6:$J$6</definedName>
    <definedName name="BExXXKWLM4D541BH6O8GOJMHFHMW" hidden="1">'[29]AP Feb09'!$I$9:$J$9</definedName>
    <definedName name="BExXXPPA1Q87XPI97X0OXCPBPDON" hidden="1">'[29]AP Feb09'!$I$11:$J$11</definedName>
    <definedName name="BExXXVUDA98IZTQ6MANKU4MTTDVR" hidden="1">'[29]AP Feb09'!$I$10:$J$10</definedName>
    <definedName name="BExXXZQNZY6IZI45DJXJK0MQZWA7" hidden="1">'[29]AP Feb09'!$E$1</definedName>
    <definedName name="BExXY0SAZOPJMDG9GOR625UDCCS8" hidden="1">[30]Graph!$F$8:$G$8</definedName>
    <definedName name="BExXY5QFG6QP94SFT3935OBM8Y4K" hidden="1">'[29]AP Feb09'!$I$7:$J$7</definedName>
    <definedName name="BExXY7TYEBFXRYUYIFHTN65RJ8EW" hidden="1">'[29]AP Feb09'!$C$15:$D$29</definedName>
    <definedName name="BExXYF66YH4LJT2K4N2JKCOOJCZZ" hidden="1">'[33]01.01.-31.01'!$F$8:$G$8</definedName>
    <definedName name="BExXYLBHANUXC5FCTDDTGOVD3GQS" hidden="1">'[29]AP Feb09'!$I$8:$J$8</definedName>
    <definedName name="BExXYMNYAYH3WA2ZCFAYKZID9ZCI" hidden="1">'[29]AP Feb09'!$I$9:$J$9</definedName>
    <definedName name="BExXYYT12SVN2VDMLVNV4P3ISD8T" hidden="1">'[29]AP Feb09'!$I$7:$J$7</definedName>
    <definedName name="BExXZ4CKWN3R9HA311KINBA3R2K4" hidden="1">[30]Graph!$F$11:$G$11</definedName>
    <definedName name="BExXZ6QU5C0UMWY7U4BHVZNIPANK" hidden="1">[30]Graph!$F$8:$G$8</definedName>
    <definedName name="BExXZE34UQCP74Y1WHY4ONCIJ1GJ" hidden="1">'[33]01.01.-31.01'!$F$6:$G$6</definedName>
    <definedName name="BExXZEDWUYH25UZMW2QU2RXFILJE" hidden="1">'[31]Exploration Cost centres NGS'!$F$7:$G$7</definedName>
    <definedName name="BExXZFVV4YB42AZ3H1I40YG3JAPU" hidden="1">'[29]AP Feb09'!$I$11:$J$11</definedName>
    <definedName name="BExXZHJ9T2JELF12CHHGD54J1B0C" hidden="1">'[29]AP Feb09'!$F$7:$G$7</definedName>
    <definedName name="BExXZM14XID3OAA88OURJ7QSZW1E" hidden="1">[30]Graph!$F$10:$G$10</definedName>
    <definedName name="BExXZNJ2X1TK2LRK5ZY3MX49H5T7" hidden="1">'[29]AP Feb09'!$J$2:$K$2</definedName>
    <definedName name="BExXZOVPCEP495TQSON6PSRQ8XCY" hidden="1">'[29]AP Feb09'!$C$15:$D$29</definedName>
    <definedName name="BExXZXKH7NBARQQAZM69Z57IH1MM" hidden="1">'[29]AP Feb09'!$F$6:$G$6</definedName>
    <definedName name="BExY05T95YHBLI9ZYWFFT2O2B871" hidden="1">[30]Graph!$I$6:$J$6</definedName>
    <definedName name="BExY07WSDH5QEVM7BJXJK2ZRAI1O" hidden="1">'[29]AP Feb09'!$E$1</definedName>
    <definedName name="BExY0C3UBVC4M59JIRXVQ8OWAJC1" hidden="1">'[29]AP Feb09'!$I$7:$J$7</definedName>
    <definedName name="BExY0OE8GFHMLLTEAFIOQTOPEVPB" hidden="1">'[29]AP Feb09'!$F$8:$G$8</definedName>
    <definedName name="BExY0OJHW85S0VKBA8T4HTYPYBOS" hidden="1">'[29]AP Feb09'!$I$10:$J$10</definedName>
    <definedName name="BExY0T1E034D7XAXNC6F7540LLIE" hidden="1">'[29]AP Feb09'!$F$15</definedName>
    <definedName name="BExY0XTZLHN49J2JH94BYTKBJLT3" hidden="1">'[29]AP Feb09'!$F$10:$G$10</definedName>
    <definedName name="BExY11FH9TXHERUYGG8FE50U7H7J" hidden="1">'[29]AP Feb09'!$F$10:$G$10</definedName>
    <definedName name="BExY180UKNW5NIAWD6ZUYTFEH8QS" hidden="1">'[29]AP Feb09'!$F$15</definedName>
    <definedName name="BExY1DPTV4LSY9MEOUGXF8X052NA" hidden="1">'[29]AP Feb09'!$F$7:$G$7</definedName>
    <definedName name="BExY1FIMLW9L499KIE7ZJ706UYLM" hidden="1">[30]Graph!$F$6:$G$6</definedName>
    <definedName name="BExY1GK9ELBEKDD7O6HR6DUO8YGO" hidden="1">'[29]AP Feb09'!$I$11:$J$11</definedName>
    <definedName name="BExY1NWOXXFV9GGZ3PX444LZ8TVX" hidden="1">'[29]AP Feb09'!$F$10:$G$10</definedName>
    <definedName name="BExY1ONMI973LYH6W67SZIDXWDA0" hidden="1">[30]Graph!$F$9:$G$9</definedName>
    <definedName name="BExY1UCL0RND63LLSM9X5SFRG117" hidden="1">'[29]AP Feb09'!$H$2:$I$2</definedName>
    <definedName name="BExY1WAT3937L08HLHIRQHMP2A3H" hidden="1">'[29]AP Feb09'!$I$10:$J$10</definedName>
    <definedName name="BExY1YEBOSLMID7LURP8QB46AI91" hidden="1">'[29]AP Feb09'!$I$10:$J$10</definedName>
    <definedName name="BExY2FS4LFX9OHOTQT7SJ2PXAC25" hidden="1">'[29]AP Feb09'!$I$10:$J$10</definedName>
    <definedName name="BExY2GDPCZPVU0IQ6IJIB1YQQRQ6" hidden="1">'[29]AP Feb09'!$F$6:$G$6</definedName>
    <definedName name="BExY2GTSZ3VA9TXLY7KW1LIAKJ61" hidden="1">'[29]AP Feb09'!$F$6:$G$6</definedName>
    <definedName name="BExY2IXBR1SGYZH08T7QHKEFS8HA" hidden="1">'[29]AP Feb09'!$F$15</definedName>
    <definedName name="BExY2Q4B5FUDA5VU4VRUHX327QN0" hidden="1">'[29]AP Feb09'!$F$9:$G$9</definedName>
    <definedName name="BExY3BUHF49HBMC20Z30YPLFCPS7" hidden="1">[30]Graph!$F$8:$G$8</definedName>
    <definedName name="BExY3C59PDF2BON135CH8LLYNO9W" hidden="1">[30]Graph!$I$8:$J$8</definedName>
    <definedName name="BExY3FAME3HIN2RXBJJ7BFZOQELW" hidden="1">[30]Graph!$F$8:$G$8</definedName>
    <definedName name="BExY3HOSK7YI364K15OX70AVR6F1" hidden="1">'[29]AP Feb09'!$C$15:$D$29</definedName>
    <definedName name="BExY3JXT10HDV8IRQXYNHEEU49VD" hidden="1">[30]Graph!$F$10:$G$10</definedName>
    <definedName name="BExY3PS9FF16S8QWSYU89GM4E8VB" hidden="1">[30]Graph!$F$10:$G$10</definedName>
    <definedName name="BExY3Q2WP48220EF2QLTTU8RUKX0" hidden="1">'[33]01.01.-31.01'!$F$7:$G$7</definedName>
    <definedName name="BExY3T89AUR83SOAZZ3OMDEJDQ39" hidden="1">'[29]AP Feb09'!$F$10:$G$10</definedName>
    <definedName name="BExY3YMHKXSM8ZA6J2QVK2F5QV01" hidden="1">[30]Graph!$F$8:$G$8</definedName>
    <definedName name="BExY4DRA1NB56I6KHB22C0U0NKPH" hidden="1">[30]Graph!$I$11:$J$11</definedName>
    <definedName name="BExY4MG771JQ84EMIVB6HQGGHZY7" hidden="1">'[29]AP Feb09'!$H$2:$I$2</definedName>
    <definedName name="BExY4PQUTBYZGBCOH80JJH5VLRD6" hidden="1">[30]Graph!$I$9:$J$9</definedName>
    <definedName name="BExY4PWCSFB8P3J3TBQB2MD67263" hidden="1">'[29]AP Feb09'!$I$8:$J$8</definedName>
    <definedName name="BExY4RZW3KK11JLYBA4DWZ92M6LQ" hidden="1">'[29]AP Feb09'!$I$11:$J$11</definedName>
    <definedName name="BExY4SW8AV0ZS8G2TZLIRJTOBSGD" hidden="1">[30]Graph!$C$15:$D$29</definedName>
    <definedName name="BExY4XOVTTNVZ577RLIEC7NZQFIX" hidden="1">'[29]AP Feb09'!$F$7:$G$7</definedName>
    <definedName name="BExY50JAF5CG01GTHAUS7I4ZLUDC" hidden="1">'[29]AP Feb09'!$I$8:$J$8</definedName>
    <definedName name="BExY514VG3527WSC3JW8GD57OP53" hidden="1">'[33]01.01.-31.01'!$F$11:$G$11</definedName>
    <definedName name="BExY53J7EXFEOFTRNAHLK7IH3ACB" hidden="1">'[29]AP Feb09'!$F$8:$G$8</definedName>
    <definedName name="BExY5515SJTJS3VM80M3YYR0WF37" hidden="1">'[29]AP Feb09'!$F$15:$G$16</definedName>
    <definedName name="BExY5515WE39FQ3EG5QHG67V9C0O" hidden="1">'[29]AP Feb09'!$F$11:$G$11</definedName>
    <definedName name="BExY5986WNAD8NFCPXC9TVLBU4FG" hidden="1">'[29]AP Feb09'!$K$2</definedName>
    <definedName name="BExY5BXBLQUW4SOF44M3WMGHRNE2" hidden="1">[30]Graph!$F$7:$G$7</definedName>
    <definedName name="BExY5DF9MS25IFNWGJ1YAS5MDN8R" hidden="1">'[29]AP Feb09'!$K$2</definedName>
    <definedName name="BExY5ERVGL3UM2MGT8LJ0XPKTZEK" hidden="1">'[29]AP Feb09'!$I$7:$J$7</definedName>
    <definedName name="BExY5EX6NJFK8W754ZVZDN5DS04K" hidden="1">'[29]AP Feb09'!$I$6:$J$6</definedName>
    <definedName name="BExY5S3XD1NJT109CV54IFOHVLQ6" hidden="1">'[29]AP Feb09'!$F$9:$G$9</definedName>
    <definedName name="BExY5TB2VAI3GHKCPXMCVIOM8B8W" hidden="1">'[31]Exploration Cost centres NGS'!$I$11:$J$11</definedName>
    <definedName name="BExY6KVS1MMZ2R34PGEFR2BMTU9W" hidden="1">'[29]AP Feb09'!$I$11:$J$11</definedName>
    <definedName name="BExY6Q9YY7LW745GP7CYOGGSPHGE" hidden="1">'[29]AP Feb09'!$F$6:$G$6</definedName>
    <definedName name="BExZIA3C8LKJTEH3MKQ57KJH5TA2" hidden="1">'[29]AP Feb09'!$I$11:$J$11</definedName>
    <definedName name="BExZIIHH3QNQE3GFMHEE4UMHY6WQ" hidden="1">'[29]AP Feb09'!$F$6:$G$6</definedName>
    <definedName name="BExZIYO22G5UXOB42GDLYGVRJ6U7" hidden="1">'[29]AP Feb09'!$F$11:$G$11</definedName>
    <definedName name="BExZJ7I9T8XU4MZRKJ1VVU76V2LZ" hidden="1">'[29]AP Feb09'!$F$15</definedName>
    <definedName name="BExZJA22HQFUO0AXG89KJGS2WE03" hidden="1">[30]Graph!$F$11:$G$11</definedName>
    <definedName name="BExZJMY170JCUU1RWASNZ1HJPRTA" hidden="1">'[29]AP Feb09'!$F$8:$G$8</definedName>
    <definedName name="BExZJOQR77H0P4SUKVYACDCFBBXO" hidden="1">'[29]AP Feb09'!$I$6:$J$6</definedName>
    <definedName name="BExZJS6RG34ODDY9HMZ0O34MEMSB" hidden="1">'[29]AP Feb09'!$I$8:$J$8</definedName>
    <definedName name="BExZJU4ZJUO53Z0ZDKXRX3KI682X" hidden="1">[30]Graph!$F$9:$G$9</definedName>
    <definedName name="BExZK34NR4BAD7HJAP7SQ926UQP3" hidden="1">'[29]AP Feb09'!$F$11:$G$11</definedName>
    <definedName name="BExZK3FGPHH5H771U7D5XY7XBS6E" hidden="1">'[29]AP Feb09'!$E$1</definedName>
    <definedName name="BExZKGRIH1C8XY2R7Z1LHBXCBRJC" hidden="1">[30]Graph!$I$10:$J$10</definedName>
    <definedName name="BExZKHYORG3O8C772XPFHM1N8T80" hidden="1">'[29]AP Feb09'!$E$1</definedName>
    <definedName name="BExZKJRF2IRR57DG9CLC7MSHWNNN" hidden="1">'[29]AP Feb09'!$F$8:$G$8</definedName>
    <definedName name="BExZKSGBP51P4FMWZZJEY8RAHFU6" hidden="1">[30]Graph!$F$9:$G$9</definedName>
    <definedName name="BExZKV5GYXO0X760SBD9TWTIQHGI" hidden="1">'[29]AP Feb09'!$F$10:$G$10</definedName>
    <definedName name="BExZL6E4YVXRUN7ZGF2BIGIXFR8K" hidden="1">'[29]AP Feb09'!$E$1</definedName>
    <definedName name="BExZLCDWOXSAL3E45Y87GOH1NUUX" hidden="1">[30]Graph!$I$6:$J$6</definedName>
    <definedName name="BExZLGVLMKTPFXG42QYT0PO81G7F" hidden="1">'[29]AP Feb09'!$F$9:$G$9</definedName>
    <definedName name="BExZLHRZMB1LAT56CZDZRRPS2Q5E" hidden="1">[30]Graph!$F$10:$G$10</definedName>
    <definedName name="BExZLKMK7LRK14S09WLMH7MXSQXM" hidden="1">'[29]AP Feb09'!$F$7:$G$7</definedName>
    <definedName name="BExZLT5ZPFGYISDYWOPOK90JLRBR" hidden="1">[30]Graph!$I$11:$J$11</definedName>
    <definedName name="BExZM7JVLG0W8EG5RBU915U3SKBY" hidden="1">'[29]AP Feb09'!$F$7:$G$7</definedName>
    <definedName name="BExZM85FOVUFF110XMQ9O2ODSJUK" hidden="1">'[29]AP Feb09'!$I$7:$J$7</definedName>
    <definedName name="BExZMF1MMTZ1TA14PZ8ASSU2CBSP" hidden="1">'[29]AP Feb09'!$I$8:$J$8</definedName>
    <definedName name="BExZMKL5YQZD7F0FUCSVFGLPFK52" hidden="1">'[29]AP Feb09'!$F$9:$G$9</definedName>
    <definedName name="BExZMOC3VNZALJM71X2T6FV91GTB" hidden="1">'[29]AP Feb09'!$I$8:$J$8</definedName>
    <definedName name="BExZMXH39OB0I43XEL3K11U3G9PM" hidden="1">'[29]AP Feb09'!$I$6:$J$6</definedName>
    <definedName name="BExZMZQ3RBKDHT5GLFNLS52OSJA0" hidden="1">'[29]AP Feb09'!$F$11:$G$11</definedName>
    <definedName name="BExZN2F7Y2J2L2LN5WZRG949MS4A" hidden="1">'[29]AP Feb09'!$F$6:$G$6</definedName>
    <definedName name="BExZN847WUWKRYTZWG9TCQZJS3OL" hidden="1">'[29]AP Feb09'!$I$6:$J$6</definedName>
    <definedName name="BExZNH3VISFF4NQI11BZDP5IQ7VG" hidden="1">'[29]AP Feb09'!$F$6:$G$6</definedName>
    <definedName name="BExZNIB2Z0PW4MJVTRVEDQX8NTGC" hidden="1">[30]Graph!$I$6:$J$6</definedName>
    <definedName name="BExZNJ1Y8RSOGU7HCLNI4JJ9WA8U" hidden="1">[30]Graph!$F$11:$G$11</definedName>
    <definedName name="BExZNJYCFYVMAOI62GB2BABK1ELE" hidden="1">'[29]AP Feb09'!$I$8:$J$8</definedName>
    <definedName name="BExZNV707LIU6Z5H6QI6H67LHTI1" hidden="1">'[29]AP Feb09'!$F$9:$G$9</definedName>
    <definedName name="BExZNVCBKB930QQ9QW7KSGOZ0V1M" hidden="1">'[29]AP Feb09'!$I$9:$J$9</definedName>
    <definedName name="BExZNW8QJ18X0RSGFDWAE9ZSDX39" hidden="1">'[29]AP Feb09'!$H$2:$I$2</definedName>
    <definedName name="BExZNZDWRS6Q40L8OCWFEIVI0A1O" hidden="1">'[29]AP Feb09'!$I$6:$J$6</definedName>
    <definedName name="BExZOBO9NYLGVJQ31LVQ9XS2ZT4N" hidden="1">'[29]AP Feb09'!$I$10:$J$10</definedName>
    <definedName name="BExZOEIVPQXLMQIOFZKVB6QU4PL2" hidden="1">[30]Graph!$I$8:$J$8</definedName>
    <definedName name="BExZOETNB1CJ3Y2RKLI1ZK0S8Z6H" hidden="1">'[29]AP Feb09'!$I$10:$J$10</definedName>
    <definedName name="BExZOGBLV9VKIJSZA9FTH6F6I902" hidden="1">[30]Graph!$I$11:$J$11</definedName>
    <definedName name="BExZOL9K1RUXBTLZ6FJ65BIE9G5R" hidden="1">'[31]Exploration Cost centres NGS'!$F$7:$G$7</definedName>
    <definedName name="BExZOREMVSK4E5VSWM838KHUB8AI" hidden="1">'[29]AP Feb09'!$I$6:$J$6</definedName>
    <definedName name="BExZOVR745T5P1KS9NV2PXZPZVRG" hidden="1">'[29]AP Feb09'!$I$11:$J$11</definedName>
    <definedName name="BExZOZSWGLSY2XYVRIS6VSNJDSGD" hidden="1">'[29]AP Feb09'!$I$8:$J$8</definedName>
    <definedName name="BExZP7AIJKLM6C6CSUIIFAHFBNX2" hidden="1">'[29]AP Feb09'!$G$2</definedName>
    <definedName name="BExZPFU3AP7RASS5X21Q6MTP5DI1" hidden="1">[30]Graph!$I$8:$J$8</definedName>
    <definedName name="BExZPNH4PLFZOVV19V8WNZHB0CUR" hidden="1">'[33]01.01.-31.01'!$C$34:$D$44</definedName>
    <definedName name="BExZPQ0XY507N8FJMVPKCTK8HC9H" hidden="1">'[29]AP Feb09'!$K$2</definedName>
    <definedName name="BExZPWBJ4H8RND8XVKNCJ474L2J6" hidden="1">[30]Graph!$I$11:$J$11</definedName>
    <definedName name="BExZQ37OVBR25U32CO2YYVPZOMR5" hidden="1">'[29]AP Feb09'!$K$2</definedName>
    <definedName name="BExZQ3IHNAFF2HI20IH754T349LH" hidden="1">'[31]Exploration Cost centres NGS'!$F$7:$G$7</definedName>
    <definedName name="BExZQ3NT7H06VO0AR48WHZULZB93" hidden="1">'[29]AP Feb09'!$I$8:$J$8</definedName>
    <definedName name="BExZQ7PJU07SEJMDX18U9YVDC2GU" hidden="1">'[29]AP Feb09'!$F$6:$G$6</definedName>
    <definedName name="BExZQ97GRS1JT451BUNZG7OVGF7Q" hidden="1">[30]Graph!$C$15:$D$29</definedName>
    <definedName name="BExZQIHTGHK7OOI2Y2PN3JYBY82I" hidden="1">'[29]AP Feb09'!$E$1</definedName>
    <definedName name="BExZQJJMGU5MHQOILGXGJPAQI5XI" hidden="1">'[29]AP Feb09'!$C$15:$D$29</definedName>
    <definedName name="BExZQXBYEBN28QUH1KOVW6KKA5UM" hidden="1">'[29]AP Feb09'!$F$15</definedName>
    <definedName name="BExZQZKT146WEN8FTVZ7Y5TSB8L5" hidden="1">'[29]AP Feb09'!$C$15:$D$29</definedName>
    <definedName name="BExZR485AKBH93YZ08CMUC3WROED" hidden="1">'[29]AP Feb09'!$I$10:$J$10</definedName>
    <definedName name="BExZR7TL98P2PPUVGIZYR5873DWW" hidden="1">'[29]AP Feb09'!$F$9:$G$9</definedName>
    <definedName name="BExZRGD1603X5ACFALUUDKCD7X48" hidden="1">'[29]AP Feb09'!$I$9:$J$9</definedName>
    <definedName name="BExZRGNSUPG6TBX2L292MP1PLVMU" hidden="1">[30]Graph!$I$11:$J$11</definedName>
    <definedName name="BExZRP1X6UVLN1UOLHH5VF4STP1O" hidden="1">'[29]AP Feb09'!$C$15:$D$29</definedName>
    <definedName name="BExZRQ930U6OCYNV00CH5I0Q4LPE" hidden="1">'[29]AP Feb09'!$I$8:$J$8</definedName>
    <definedName name="BExZRTUK0FFWXZ48FLM1P2YVK5LP" hidden="1">'[29]AP Feb09'!$F$6:$G$6</definedName>
    <definedName name="BExZRW8W514W8OZ72YBONYJ64GXF" hidden="1">'[29]AP Feb09'!$E$1</definedName>
    <definedName name="BExZRWJP2BUVFJPO8U8ATQEP0LZU" hidden="1">'[29]AP Feb09'!$F$15</definedName>
    <definedName name="BExZRYN6TKLS1N70DLRI2IKWN37Q" hidden="1">[30]Graph!$I$6:$J$6</definedName>
    <definedName name="BExZS1CBTC8QC8S2HIB93A2TPFQA" hidden="1">[30]Graph!$F$7:$G$7</definedName>
    <definedName name="BExZS2OY9JTSSP01ZQ6V2T2LO5R9" hidden="1">'[31]Exploration Cost centres NGS'!$I$11:$J$11</definedName>
    <definedName name="BExZSI9USDLZAN8LI8M4YYQL24GZ" hidden="1">'[29]AP Feb09'!$F$7:$G$7</definedName>
    <definedName name="BExZSS0LA2JY4ZLJ1Z5YCMLJJZCH" hidden="1">'[29]AP Feb09'!$F$11:$G$11</definedName>
    <definedName name="BExZSYRAL38T8SFTHLEC94VZAPTB" hidden="1">[30]Graph!$F$6:$G$6</definedName>
    <definedName name="BExZSZ21VX9ESDG8PFXHDLT82KLO" hidden="1">[30]Graph!$F$11:$G$11</definedName>
    <definedName name="BExZTAQV2QVSZY5Y3VCCWUBSBW9P" hidden="1">'[29]AP Feb09'!$C$15:$D$29</definedName>
    <definedName name="BExZTC8S1L60TW34BLBQLDKD9RH4" hidden="1">[30]Graph!$F$7:$G$7</definedName>
    <definedName name="BExZTCP3AS1RQUH3NNZGOJY7ORHW" hidden="1">[30]Graph!$C$15:$D$29</definedName>
    <definedName name="BExZTHSI2FX56PWRSNX9H5EWTZFO" hidden="1">'[29]AP Feb09'!$F$6:$G$6</definedName>
    <definedName name="BExZTJL3HVBFY139H6CJHEQCT1EL" hidden="1">'[29]AP Feb09'!$F$9:$G$9</definedName>
    <definedName name="BExZTLOL8OPABZI453E0KVNA1GJS" hidden="1">'[29]AP Feb09'!$F$11:$G$11</definedName>
    <definedName name="BExZTT6J3X0TOX0ZY6YPLUVMCW9X" hidden="1">'[29]AP Feb09'!$E$1</definedName>
    <definedName name="BExZTW6ECBRA0BBITWBQ8R93RMCL" hidden="1">'[29]AP Feb09'!$G$2</definedName>
    <definedName name="BExZTYQ1JEJ7OY2XU5OVPIV2ST7B" hidden="1">[30]Graph!$I$9:$J$9</definedName>
    <definedName name="BExZU2BHYAOKSCBM3C5014ZF6IXS" hidden="1">'[29]AP Feb09'!$H$2:$I$2</definedName>
    <definedName name="BExZU2RMJTXOCS0ROPMYPE6WTD87" hidden="1">'[29]AP Feb09'!$F$7:$G$7</definedName>
    <definedName name="BExZUF7G8FENTJKH9R1XUWXM6CWD" hidden="1">'[29]AP Feb09'!$I$9:$J$9</definedName>
    <definedName name="BExZUNARUJBIZ08VCAV3GEVBIR3D" hidden="1">'[29]AP Feb09'!$I$8:$J$8</definedName>
    <definedName name="BExZUSZSJZU49WES7TCI0N0HW4M5" hidden="1">[30]Graph!$F$8:$G$8</definedName>
    <definedName name="BExZUSZT5496UMBP4LFSLTR1GVEW" hidden="1">'[29]AP Feb09'!$I$9:$J$9</definedName>
    <definedName name="BExZUT54340I38GVCV79EL116WR0" hidden="1">'[29]AP Feb09'!$I$11:$J$11</definedName>
    <definedName name="BExZUYDULCX65H9OZ9JHPBNKF3MI" hidden="1">'[29]AP Feb09'!$F$7:$G$7</definedName>
    <definedName name="BExZV2QD5ZDK3AGDRULLA7JB46C3" hidden="1">'[29]AP Feb09'!$F$8:$G$8</definedName>
    <definedName name="BExZV4OFC4E044NV2AK8G2UA1XAF" hidden="1">[30]Graph!$F$11:$G$11</definedName>
    <definedName name="BExZVBQ29OM0V8XAL3HL0JIM0MMU" hidden="1">'[29]AP Feb09'!$I$9:$J$9</definedName>
    <definedName name="BExZVCRRWDAEMKOMWLKW8Y589BTB" hidden="1">[30]Graph!$F$8:$G$8</definedName>
    <definedName name="BExZVEPYS6HYXG8RN9GMWZTHDEMK" hidden="1">'[31]Exploration Cost centres NGS'!$F$10:$G$10</definedName>
    <definedName name="BExZVLM4T9ORS4ZWHME46U4Q103C" hidden="1">'[29]AP Feb09'!$I$10:$J$10</definedName>
    <definedName name="BExZVM7OZWPPRH5YQW50EYMMIW1A" hidden="1">'[29]AP Feb09'!$I$6:$J$6</definedName>
    <definedName name="BExZVPYGX2C5OSHMZ6F0KBKZ6B1S" hidden="1">'[29]AP Feb09'!$H$2:$I$2</definedName>
    <definedName name="BExZVW92BIGOE7S7BGNAK369OBAA" hidden="1">[30]Graph!$C$15:$D$29</definedName>
    <definedName name="BExZW5UARC8W9AQNLJX2I5WQWS5F" hidden="1">'[29]AP Feb09'!$I$9:$J$9</definedName>
    <definedName name="BExZW7HRGN6A9YS41KI2B2UUMJ7X" hidden="1">'[29]AP Feb09'!$I$7:$J$7</definedName>
    <definedName name="BExZW8ZPNV43UXGOT98FDNIBQHZY" hidden="1">'[29]AP Feb09'!$I$11:$J$11</definedName>
    <definedName name="BExZWKZ5N3RDXU8MZ8HQVYYD8O0F" hidden="1">'[29]AP Feb09'!$F$6:$G$6</definedName>
    <definedName name="BExZWO4ITR24TI60TY7ZB4VTJJ3K" hidden="1">[30]Graph!$F$10:$G$10</definedName>
    <definedName name="BExZWSMC9T48W74GFGQCIUJ8ZPP3" hidden="1">'[29]AP Feb09'!$G$2:$H$2</definedName>
    <definedName name="BExZWUF2V4HY3HI8JN9ZVPRWK1H3" hidden="1">'[29]AP Feb09'!$I$9:$J$9</definedName>
    <definedName name="BExZWX45URTK9KYDJHEXL1OTZ833" hidden="1">'[29]AP Feb09'!$I$9:$J$9</definedName>
    <definedName name="BExZWZYM5C24ZMYO4R8LF3Q3U87T" hidden="1">'[33]01.01.-31.01'!$F$7:$G$7</definedName>
    <definedName name="BExZX0EWQEZO86WDAD9A4EAEZ012" hidden="1">'[29]AP Feb09'!$F$9:$G$9</definedName>
    <definedName name="BExZX1WSR48BBWSFW7QP7EUMPQM7" hidden="1">[30]Graph!$F$6:$G$6</definedName>
    <definedName name="BExZX2T6ZT2DZLYSDJJBPVIT5OK2" hidden="1">'[29]AP Feb09'!$I$10:$J$10</definedName>
    <definedName name="BExZX5CTOQXZ0CVGH6UGMWSO4VEP" hidden="1">[30]Graph!$F$11:$G$11</definedName>
    <definedName name="BExZX8I6XYE9MJFC5JUG3ZJE9YCS" hidden="1">[30]Graph!$F$6:$G$6</definedName>
    <definedName name="BExZXNC89SZ2XTRNH8EU48DF592B" hidden="1">[32]Graph!$F$11:$G$11</definedName>
    <definedName name="BExZXOJDELULNLEH7WG0OYJT0NJ4" hidden="1">'[29]AP Feb09'!$I$6:$J$6</definedName>
    <definedName name="BExZXOOTRNUK8LGEAZ8ZCFW9KXQ1" hidden="1">'[29]AP Feb09'!$J$2:$K$2</definedName>
    <definedName name="BExZXT6JOXNKEDU23DKL8XZAJZIH" hidden="1">'[29]AP Feb09'!$I$8:$J$8</definedName>
    <definedName name="BExZXUTYW1HWEEZ1LIX4OQWC7HL1" hidden="1">'[29]AP Feb09'!$F$9:$G$9</definedName>
    <definedName name="BExZXY4NKQL9QD76YMQJ15U1C2G8" hidden="1">'[29]AP Feb09'!$I$11:$J$11</definedName>
    <definedName name="BExZXYA4YA3LROELPDUCJ8SP9YM0" hidden="1">[30]Graph!$C$15:$D$29</definedName>
    <definedName name="BExZXYQ7U5G08FQGUIGYT14QCBOF" hidden="1">'[29]AP Feb09'!$F$9:$G$9</definedName>
    <definedName name="BExZY02V77YJBMODJSWZOYCMPS5X" hidden="1">'[29]AP Feb09'!$E$1</definedName>
    <definedName name="BExZY3IUEZ2MBXD7IDX2TNZLHTGO" hidden="1">[32]Graph!$F$11:$G$11</definedName>
    <definedName name="BExZY49QRZIR6CA41LFA9LM6EULU" hidden="1">'[29]AP Feb09'!$F$7:$G$7</definedName>
    <definedName name="BExZZ24YQOBUJTDPVU4JE2DI81OU" hidden="1">[30]Graph!$F$11:$G$11</definedName>
    <definedName name="BExZZ2FQA9A8C7CJKMEFQ9VPSLCE" hidden="1">'[29]AP Feb09'!$G$2</definedName>
    <definedName name="BExZZC6HAIITD2LG9VYL7VF2213L" hidden="1">[30]Graph!$I$6:$J$6</definedName>
    <definedName name="BExZZCHAVHW8C2H649KRGVQ0WVRT" hidden="1">'[29]AP Feb09'!$I$9:$J$9</definedName>
    <definedName name="BExZZTK54OTLF2YB68BHGOS27GEN" hidden="1">'[29]AP Feb09'!$E$1</definedName>
    <definedName name="BExZZXB3JQQG4SIZS4MRU6NNW7HI" hidden="1">'[29]AP Feb09'!$F$7:$G$7</definedName>
    <definedName name="BExZZZEMIIFKMLLV4DJKX5TB9R5V" hidden="1">'[29]AP Feb09'!$C$15:$D$29</definedName>
    <definedName name="BG_Del" hidden="1">15</definedName>
    <definedName name="BG_Ins" hidden="1">4</definedName>
    <definedName name="BG_Mod" hidden="1">6</definedName>
    <definedName name="Bo">[34]Анализ!$C$36</definedName>
    <definedName name="BookValue">'[16]Valuation sheet'!$K:$K</definedName>
    <definedName name="bp">CHOOSE(Lang+1," - Согласно БИЗНЕС-ПЛАНУ"," - according to Business plan")</definedName>
    <definedName name="bp_1">NA()</definedName>
    <definedName name="bp_1_1">NA()</definedName>
    <definedName name="BPOOB">'[35]вып. список'!$F$3:$F$15</definedName>
    <definedName name="bpvty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Brent">[36]Лист1!$G$6</definedName>
    <definedName name="BrentIn">[13]Inputs!$D$69:$O$69</definedName>
    <definedName name="BrentPrice">[13]Calculations!$D$54:$O$54</definedName>
    <definedName name="BSCash">'[13]Balance Sheet'!$D$6:$O$6</definedName>
    <definedName name="BU">[36]Лист1!$G$8</definedName>
    <definedName name="BV_BoP">[12]Денежные_потоки!$I$131:$AV$131</definedName>
    <definedName name="BV_EoP">[12]Денежные_потоки!$I$132:$AV$132</definedName>
    <definedName name="Bw">[34]Анализ!$C$38</definedName>
    <definedName name="C_RMS">'[10]B+A'!$C$93:$AB$107</definedName>
    <definedName name="Calc_depl_rate">[12]Налоги!$I$38:$AV$38</definedName>
    <definedName name="capex">CHOOSE(Lang+1,"Капитальные 
затраты","Capital expenditures")</definedName>
    <definedName name="capex_1">CHOOSE(Lang+1,"Капитальные 
затраты","Capital expenditures")</definedName>
    <definedName name="capex_1_1">CHOOSE(Lang+1,"Капитальные 
затраты","Capital expenditures")</definedName>
    <definedName name="CapEx_commissioning">[12]Денежные_потоки!$I$123:$AV$123</definedName>
    <definedName name="CapEx_Depr">[12]Денежные_потоки!$I$124:$AV$124</definedName>
    <definedName name="CapEx_NBV">[12]Денежные_потоки!$I$125:$AV$125</definedName>
    <definedName name="CapexEastSihoreyIn">[13]Inputs!$D$234:$O$234</definedName>
    <definedName name="CapexInterestCapitalized">[13]Calculations!$D$162:$O$162</definedName>
    <definedName name="CapexLydushor">[13]Calculations!$D$154:$O$154</definedName>
    <definedName name="CapexLydushorIn">[13]Inputs!$D$198:$O$198</definedName>
    <definedName name="CapexMusurshor">[13]Calculations!$D$153:$O$153</definedName>
    <definedName name="CapexMusurshorIn">[13]Inputs!$D$189:$O$189</definedName>
    <definedName name="CapexOshskoe">[13]Calculations!$D$156:$O$156</definedName>
    <definedName name="CapexOshskoeIn">[13]Inputs!$D$225:$O$225</definedName>
    <definedName name="CapexOtherIn">[13]Inputs!$D$302:$O$302</definedName>
    <definedName name="CapexOtherNew">[13]Calculations!$D$158:$O$158</definedName>
    <definedName name="CapexPipeIn">[13]Inputs!$D$180:$O$180</definedName>
    <definedName name="CapexShorSandivey">[13]Calculations!$D$155:$O$155</definedName>
    <definedName name="CapexShorSandiveyIn">[13]Inputs!$D$216:$O$216</definedName>
    <definedName name="CapexVerhnekolvinskoeIn">[13]Inputs!$D$207:$O$207</definedName>
    <definedName name="cash">CHOOSE(Lang+1,"Анализ движения денежных средств","Cash flows analysis")</definedName>
    <definedName name="cash_1">CHOOSE(Lang+1,"Анализ движения денежных средств","Cash flows analysis")</definedName>
    <definedName name="cash_1_1">CHOOSE(Lang+1,"Анализ движения денежных средств","Cash flows analysis")</definedName>
    <definedName name="Cash_flow">[12]Денежные_потоки!$I$168:$AV$168</definedName>
    <definedName name="cashbal">CHOOSE(Lang+1,"Ден. ср-ва","Cash &amp; cash equiv.")</definedName>
    <definedName name="cashbal_1">CHOOSE(Lang+1,"Ден. ср-ва","Cash &amp; cash equiv.")</definedName>
    <definedName name="cashbal_1_1">CHOOSE(Lang+1,"Ден. ср-ва","Cash &amp; cash equiv.")</definedName>
    <definedName name="cashbal_1_1_1">CHOOSE(Lang+1,"остаток денежных средств","cash balance")</definedName>
    <definedName name="cashbal_1_1_1_1">CHOOSE(Lang+1,"остаток денежных средств","cash balance")</definedName>
    <definedName name="CashFlowFinancing">[13]Calculations!$D$280:$O$280</definedName>
    <definedName name="CashFlowPreFinancing">[13]Calculations!$D$278:$O$278</definedName>
    <definedName name="CashFlowPreFinancingPartners">[37]Workings!$C$298:$T$298</definedName>
    <definedName name="CashFlowPreFinancingPartnersCumm">[37]Workings!$C$299:$T$299</definedName>
    <definedName name="CashFlowProjectCumm">[37]Workings!$B$154:$T$154</definedName>
    <definedName name="casualty">CHOOSE(Lang+1,"Расходы газа на нужды ПЗПК и потери жидких у/в","Gas for Purovsky needs and liquids losses")</definedName>
    <definedName name="casualty_1">CHOOSE(Lang+1,"Расходы газа на нужды ПЗПК и потери жидких у/в","Gas for Purovsky needs and liquids losses")</definedName>
    <definedName name="casualty_1_1">CHOOSE(Lang+1,"Расходы газа на нужды ПЗПК и потери жидких у/в","Gas for Purovsky needs and liquids losses")</definedName>
    <definedName name="ccccc" hidden="1">{#N/A,#N/A,FALSE,"ZAP_FEB.XLS "}</definedName>
    <definedName name="CDADQ">'[38]вып. список'!$B$1:$B$24</definedName>
    <definedName name="CEEAE">'[19]вып. список'!$H$3:$H$14</definedName>
    <definedName name="CF_interim">[12]Денежные_потоки!$I$164:$AV$164</definedName>
    <definedName name="CFClosingCash">'[13]Cash Flow'!$D$47:$O$47</definedName>
    <definedName name="cfr">CHOOSE(Lang+1,"НОВАТЭК - CFR
(Европа)","NOVATEK - CFR
(Europe)")</definedName>
    <definedName name="cfr_1">CHOOSE(Lang+1,"НОВАТЭК - CFR
(Европа)","NOVATEK - CFR
(Europe)")</definedName>
    <definedName name="cfr_1_1">CHOOSE(Lang+1,"НОВАТЭК - CFR
(Европа)","NOVATEK - CFR
(Europe)")</definedName>
    <definedName name="Ch">CHOOSE(Lang+1,"Изменение","Change")</definedName>
    <definedName name="Ch_1">CHOOSE(Lang+1,"Изменение","Change")</definedName>
    <definedName name="Ch_1_1">CHOOSE(Lang+1,"Изменение","Change")</definedName>
    <definedName name="Change">INDIRECT(ADDRESS(0,-5,4,0),0)/INDIRECT(ADDRESS(0,-1,4,0),0)-1</definedName>
    <definedName name="ChemicalIn">[13]Inputs!$D$94:$O$94</definedName>
    <definedName name="CHMTW">'[39]Выпадающий список'!$C$1:$C$233</definedName>
    <definedName name="Chs">CHOOSE(Lang+1,"
∆","
∆")</definedName>
    <definedName name="Chs_1">CHOOSE(Lang+1,"
∆","
∆")</definedName>
    <definedName name="Chs_1_1">CHOOSE(Lang+1,"
∆","
∆")</definedName>
    <definedName name="CIP_Commissioning">[12]Денежные_потоки!$I$115:$AV$115</definedName>
    <definedName name="CIP_Depr">[12]Денежные_потоки!$I$116:$AV$116</definedName>
    <definedName name="CIP_Depr_interim">[12]Денежные_потоки!$I$117:$AV$117</definedName>
    <definedName name="CIP_NBV">[12]Денежные_потоки!$I$118:$AV$118</definedName>
    <definedName name="CIS">CHOOSE(Lang+1,"СНГ","CIS")</definedName>
    <definedName name="CIS_1">CHOOSE(Lang+1,"СНГ","CIS")</definedName>
    <definedName name="CIS_1_1">CHOOSE(Lang+1,"СНГ","CIS")</definedName>
    <definedName name="CISsales">CHOOSE(Lang+1,"  Экспорт - СНГ","  CIS ")</definedName>
    <definedName name="CISsales_1">CHOOSE(Lang+1,"  Экспорт - СНГ","  CIS ")</definedName>
    <definedName name="CISsales_1_1">CHOOSE(Lang+1,"  Экспорт - СНГ","  CIS ")</definedName>
    <definedName name="Client">[16]Assumptions!$B$1</definedName>
    <definedName name="closbal">CHOOSE(Lang+1,"Остаток исходящий","Closing balance")</definedName>
    <definedName name="closbal_1">NA()</definedName>
    <definedName name="closbal_1_1">NA()</definedName>
    <definedName name="closdebt">CHOOSE(Lang+1,"Задолженность / (получено предоплат) на конец периода","Closing balance")</definedName>
    <definedName name="closdebt_1">NA()</definedName>
    <definedName name="closdebt_1_1">NA()</definedName>
    <definedName name="close">CHOOSE(Lang+1,"на конец","at the end")</definedName>
    <definedName name="close_1">CHOOSE(Lang+1,"на конец","at the end")</definedName>
    <definedName name="close_1_1">CHOOSE(Lang+1,"на конец","at the end")</definedName>
    <definedName name="Coef_BCM_to_MMmt">0.85541416</definedName>
    <definedName name="Coef_BFT_to_BOE">5.65853</definedName>
    <definedName name="Coef_BOE_to_BCM">6.28981</definedName>
    <definedName name="ColCount">4</definedName>
    <definedName name="CommissionDomestic">[13]Calculations!$D$115:$O$115</definedName>
    <definedName name="CommissionDomesticIn">[15]Inputs!$D$115:$O$115</definedName>
    <definedName name="CommissionUkraine">[13]Calculations!$D$114:$O$114</definedName>
    <definedName name="CommissionUkraineIn">[15]Inputs!$D$116:$O$116</definedName>
    <definedName name="Comp_Oil_production">[12]Налоги!$I$37:$AV$37</definedName>
    <definedName name="COMPARE" hidden="1">{"Table A,pg 1",#N/A,FALSE,"Table A-Prov GUR";"Table A,pg 2",#N/A,FALSE,"Table A-Prov GUR"}</definedName>
    <definedName name="CompletionMilestone">[13]Inputs!$D$345</definedName>
    <definedName name="CompletionTest">[13]Calculations!$D$287:$O$287</definedName>
    <definedName name="CompName">"WGEO31201_FULL"</definedName>
    <definedName name="comwork">CHOOSE(Lang+1,"С начала строительства","From start of construction")</definedName>
    <definedName name="comwork_1">NA()</definedName>
    <definedName name="comwork_1_1">NA()</definedName>
    <definedName name="cond">CHOOSE(Lang+1,"газовый конденсат","gas condensate ")</definedName>
    <definedName name="cond_1">NA()</definedName>
    <definedName name="cond_1_1">NA()</definedName>
    <definedName name="condpipe">CHOOSE(Lang+1,"∆ в резерв.
и труб/пр.","∆ in reservoirs 
&amp; pipeline")</definedName>
    <definedName name="condpipe_1">CHOOSE(Lang+1,"∆ в резерв.
и труб/пр.","∆ in reservoirs 
&amp; pipeline")</definedName>
    <definedName name="condpipe_1_1">CHOOSE(Lang+1,"∆ в резерв.
и труб/пр.","∆ in reservoirs 
&amp; pipeline")</definedName>
    <definedName name="condref">CHOOSE(Lang+1,"Передано д/э конденсата 
 на переработку","Gas condensate for refinery")</definedName>
    <definedName name="condref_1">NA()</definedName>
    <definedName name="condref_1_1">NA()</definedName>
    <definedName name="cons">CHOOSE(Lang+1,"Услуги грузоотправителя","Consigner services")</definedName>
    <definedName name="cons_1">NA()</definedName>
    <definedName name="cons_1_1">NA()</definedName>
    <definedName name="contents">CHOOSE(Lang+1,"Содержание","Сontents")</definedName>
    <definedName name="contents_1">CHOOSE(Lang+1,"Содержание","Сontents")</definedName>
    <definedName name="contents_1_1">CHOOSE(Lang+1,"Содержание","Сontents")</definedName>
    <definedName name="contrprice">CHOOSE(Lang+1,"контрактная цена","contract price")</definedName>
    <definedName name="contrprice_1">CHOOSE(Lang+1,"контрактная цена","contract price")</definedName>
    <definedName name="contrprice_1_1">CHOOSE(Lang+1,"контрактная цена","contract price")</definedName>
    <definedName name="Conv_rate">[12]Входящие_данные!$F$87</definedName>
    <definedName name="Cost">'[16]Valuation sheet'!$AT:$AT</definedName>
    <definedName name="CostsFacilityOpex">[40]Calculations!$C$58:$Q$58</definedName>
    <definedName name="CostsFieldOffice">[40]Calculations!$C$60:$Q$60</definedName>
    <definedName name="CostsOpex">[13]Calculations!$D$108:$O$108</definedName>
    <definedName name="CostsPipelineOpex">[40]Calculations!$C$59:$Q$59</definedName>
    <definedName name="CostsSelling">[13]Calculations!$D$136:$O$136</definedName>
    <definedName name="CostsTotal">[13]Calculations!$D$141:$O$141</definedName>
    <definedName name="CostsWellOpex">[40]Calculations!$C$57:$Q$57</definedName>
    <definedName name="Crd_09.97" hidden="1">{#N/A,#N/A,FALSE,"ZAP_FEB.XLS "}</definedName>
    <definedName name="credit">CHOOSE(Lang+1,"Изм. к/ср и получ. 
д/ср кредитов","Sh-term loans ∆ &amp; 
long-term loans proceeds")</definedName>
    <definedName name="credit_1">CHOOSE(Lang+1,"Изм. к/ср и получ. 
д/ср кредитов","Sh-term loans ∆ &amp; 
long-term loans proceeds")</definedName>
    <definedName name="credit_1_1">CHOOSE(Lang+1,"Изм. к/ср и получ. 
д/ср кредитов","Sh-term loans ∆ &amp; 
long-term loans proceeds")</definedName>
    <definedName name="CrudeRail_Inflation_Foreign">[41]MAIN_PARAMETERS!$E$215:$E$235</definedName>
    <definedName name="CrudeRail_Inflation_Russia">[41]MAIN_PARAMETERS!$E$236:$E$256</definedName>
    <definedName name="cum">CHOOSE(Lang+1,"Накопительно
с начала года","Cumulative
for the year")</definedName>
    <definedName name="cum_1">NA()</definedName>
    <definedName name="cum_1_1">NA()</definedName>
    <definedName name="Cum_Cash_flow">[12]Денежные_потоки!$I$170:$AV$170</definedName>
    <definedName name="cur_year">'[42]Input data'!$B$22</definedName>
    <definedName name="CurMonth">[43]параметры!$H$7</definedName>
    <definedName name="currat">CHOOSE(Lang+1,"Текущая ликвидность","Current ratio")</definedName>
    <definedName name="currat_1">CHOOSE(Lang+1,"Текущая ликвидность","Current ratio")</definedName>
    <definedName name="currat_1_1">CHOOSE(Lang+1,"Текущая ликвидность","Current ratio")</definedName>
    <definedName name="Currencies">'[44]0.2 Справочники'!$Z$3:$Z$5</definedName>
    <definedName name="Currency">[16]Assumptions!$B$5</definedName>
    <definedName name="Current_APG_price">[12]Панель!$D$25</definedName>
    <definedName name="Current_Forex">[12]Панель!$D$29:$G$29</definedName>
    <definedName name="Current_NG_price">[12]Панель!$D$26</definedName>
    <definedName name="Current_Oil_price">[12]Панель!$D$24:$G$24</definedName>
    <definedName name="CurrentAssets">[13]Calculations!$D$378:$O$378</definedName>
    <definedName name="CurrentLiabilities">[13]Calculations!$D$379:$O$379</definedName>
    <definedName name="CurYear">[43]параметры!$H$8</definedName>
    <definedName name="Custom_duty">[12]Цены!$I$28:$AV$28</definedName>
    <definedName name="CustomsFeeln">[15]Inputs!$D$144:$O$144</definedName>
    <definedName name="CVYFU">[45]Справочник!$A$2:$A$53</definedName>
    <definedName name="CYGMK">'[46]вып. список'!$D$1:$D$233</definedName>
    <definedName name="d" hidden="1">'[47]Exploration Cost centres NGS'!$E$1</definedName>
    <definedName name="D_SFS">'[10]B+A'!$C$108:$AB$130</definedName>
    <definedName name="D10name">CHOOSE(Lang+1,"Реализация ПБТ с Пуровского ЗПК","Propan-butan sales from Purovsky refinery")</definedName>
    <definedName name="D10name_1">NA()</definedName>
    <definedName name="D10name_1_1">NA()</definedName>
    <definedName name="D11name">CHOOSE(Lang+1,"Задолженность покупателей за поставки ПБТ","Propan-butan debtors")</definedName>
    <definedName name="D11name_1">NA()</definedName>
    <definedName name="D11name_1_1">NA()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12name">CHOOSE(Lang+1,"Реализация нефтепродуктов с Сургутского ЗСК","Oil products sales")</definedName>
    <definedName name="D12name_1">NA()</definedName>
    <definedName name="D12name_1_1">NA()</definedName>
    <definedName name="D13name">CHOOSE(Lang+1,"Задолженность покупателей за поставки нефтепродуктов","Oil products debtors")</definedName>
    <definedName name="D13name_1">NA()</definedName>
    <definedName name="D13name_1_1">NA()</definedName>
    <definedName name="D14name">CHOOSE(Lang+1,"Средние мировые цены на углеводородное сырье","Europe market prices for oil and oil products")</definedName>
    <definedName name="D14name_1">NA()</definedName>
    <definedName name="D14name_1_1">NA()</definedName>
    <definedName name="D15name">CHOOSE(Lang+1,"Реализация экспортной нефти конечным покупателям ","Oil - export sales")</definedName>
    <definedName name="D15name_1">NA()</definedName>
    <definedName name="D15name_1_1">NA()</definedName>
    <definedName name="D16name">CHOOSE(Lang+1,"Задолженность конечных покупателей за поставки нефти на экспорт","Debtors: Oil for export")</definedName>
    <definedName name="D16name_1">NA()</definedName>
    <definedName name="D16name_1_1">NA()</definedName>
    <definedName name="D17name">CHOOSE(Lang+1,"Реализация СГК конечным покупателям на экспорт","Stable gas condensate - export sales")</definedName>
    <definedName name="D17name_1">NA()</definedName>
    <definedName name="D17name_1_1">NA()</definedName>
    <definedName name="D18name">CHOOSE(Lang+1,"Задолженность конечных покупателей за поставки СГК на экспорт","Debtors: Stable gas condensate for export")</definedName>
    <definedName name="D18name_1">NA()</definedName>
    <definedName name="D18name_1_1">NA()</definedName>
    <definedName name="D19name">CHOOSE(Lang+1,"Реализация ПБТ конечным покупателям на экспорт","Propan-butan - export sales")</definedName>
    <definedName name="D19name_1">NA()</definedName>
    <definedName name="D19name_1_1">NA()</definedName>
    <definedName name="D1name">CHOOSE(Lang+1,"Движение НГК смеси","Oil and gas condensate mix flows")</definedName>
    <definedName name="D1name_1">NA()</definedName>
    <definedName name="D1name_1_1">NA()</definedName>
    <definedName name="D20name">CHOOSE(Lang+1,"Задолженность конечных покупателей за поставки ПБТ на экспорт","Debtors: Propan-butan for export")</definedName>
    <definedName name="D20name_1">NA()</definedName>
    <definedName name="D20name_1_1">NA()</definedName>
    <definedName name="D21name">CHOOSE(Lang+1,"Задолженность конечных покупателей за поставки ПБТ на экспорт","Debtors: Propan-butan for export")</definedName>
    <definedName name="D21name_1">NA()</definedName>
    <definedName name="D21name_1_1">NA()</definedName>
    <definedName name="D2name">CHOOSE(Lang+1,"Движение нефти","Crude oil flows")</definedName>
    <definedName name="D2name_1">NA()</definedName>
    <definedName name="D2name_1_1">NA()</definedName>
    <definedName name="D3name">CHOOSE(Lang+1,"Реализация нефти ","Crude oil sales")</definedName>
    <definedName name="D3name_1">NA()</definedName>
    <definedName name="D3name_1_1">NA()</definedName>
    <definedName name="D4name">CHOOSE(Lang+1,"Задолженность покупателей за поставки нефти","Crude oil debtors")</definedName>
    <definedName name="D4name_1">NA()</definedName>
    <definedName name="D4name_1_1">NA()</definedName>
    <definedName name="D5name">CHOOSE(Lang+1,"Движение д/э газового конденсата","De-ethanized gas condensate flows")</definedName>
    <definedName name="D5name_1">NA()</definedName>
    <definedName name="D5name_1_1">NA()</definedName>
    <definedName name="D6name">CHOOSE(Lang+1,"Движение сырья и готовой продукции на Пуровском ЗПК","Hydrocarbons and stabilized products flows at Purovskiy refinery")</definedName>
    <definedName name="D6name_1">NA()</definedName>
    <definedName name="D6name_1_1">NA()</definedName>
    <definedName name="D7name">CHOOSE(Lang+1,"Движение сырья и готовой продукции на Сургутском ЗСК","Hydrocarbons and oil products flows at Surgutskiy refinery")</definedName>
    <definedName name="D7name_1">NA()</definedName>
    <definedName name="D7name_1_1">NA()</definedName>
    <definedName name="D8name">CHOOSE(Lang+1,"Реализация стабильного газового конденсата с Пуровского ЗПК","Stable gas condensate sales")</definedName>
    <definedName name="D8name_1">NA()</definedName>
    <definedName name="D8name_1_1">NA()</definedName>
    <definedName name="D9name">CHOOSE(Lang+1,"Задолженность покупателей за поставки стабильного газового конденсата","Stable gas condensate debtors")</definedName>
    <definedName name="D9name_1">NA()</definedName>
    <definedName name="D9name_1_1">NA()</definedName>
    <definedName name="DA_NE">[48]Reference!$D$3:$D$4</definedName>
    <definedName name="DA_NE2">[49]reference!$E$1:$E$2</definedName>
    <definedName name="daf">CHOOSE(Lang+1,"НОВАТЭК - DAF 
(Адамова застава)","NOVATEK - DAF
(Adamova zastava)")</definedName>
    <definedName name="daf_1">CHOOSE(Lang+1,"НОВАТЭК - DAF 
(Адамова застава)","NOVATEK - DAF
(Adamova zastava)")</definedName>
    <definedName name="daf_1_1">CHOOSE(Lang+1,"НОВАТЭК - DAF 
(Адамова застава)","NOVATEK - DAF
(Adamova zastava)")</definedName>
    <definedName name="Data">[50]sheet0!$C$2</definedName>
    <definedName name="DataAllRange">"$#REF!.#REF!#REF!"</definedName>
    <definedName name="DataAllRange_1">"$#REF!.$#REF!$#REF!"</definedName>
    <definedName name="DataAllRange_1_3">"$#REF!.$#REF!$#REF!"</definedName>
    <definedName name="DataAllRange_1_4">"$#REF!.$#REF!$#REF!"</definedName>
    <definedName name="DataAllRange_15">"$#REF!.#REF!#REF!"</definedName>
    <definedName name="DataAllRange_15_3">"$#REF!.#REF!#REF!"</definedName>
    <definedName name="DataAllRange_15_4">"$#REF!.#REF!#REF!"</definedName>
    <definedName name="DataAllRange_3">"$#REF!.#REF!#REF!"</definedName>
    <definedName name="DataAllRange_4">"$#REF!.#REF!#REF!"</definedName>
    <definedName name="DataIL">"$#REF!.#REF!#REF!"</definedName>
    <definedName name="DataIL_1">"$#REF!.$#REF!$#REF!"</definedName>
    <definedName name="DataIL_1_3">"$#REF!.$#REF!$#REF!"</definedName>
    <definedName name="DataIL_1_4">"$#REF!.$#REF!$#REF!"</definedName>
    <definedName name="DataIL_15">"$#REF!.#REF!#REF!"</definedName>
    <definedName name="DataIL_15_3">"$#REF!.#REF!#REF!"</definedName>
    <definedName name="DataIL_15_4">"$#REF!.#REF!#REF!"</definedName>
    <definedName name="DataIL_3">"$#REF!.#REF!#REF!"</definedName>
    <definedName name="DataIL_4">"$#REF!.#REF!#REF!"</definedName>
    <definedName name="DataIV">"$#REF!.#REF!#REF!"</definedName>
    <definedName name="DataIV_1">"$#REF!.$#REF!$#REF!"</definedName>
    <definedName name="DataIV_1_3">"$#REF!.$#REF!$#REF!"</definedName>
    <definedName name="DataIV_1_4">"$#REF!.$#REF!$#REF!"</definedName>
    <definedName name="DataIV_15">"$#REF!.#REF!#REF!"</definedName>
    <definedName name="DataIV_15_3">"$#REF!.#REF!#REF!"</definedName>
    <definedName name="DataIV_15_4">"$#REF!.#REF!#REF!"</definedName>
    <definedName name="DataIV_3">"$#REF!.#REF!#REF!"</definedName>
    <definedName name="DataIV_4">"$#REF!.#REF!#REF!"</definedName>
    <definedName name="DataP">"$#REF!.#REF!#REF!"</definedName>
    <definedName name="DataP_1">"$#REF!.$#REF!$#REF!"</definedName>
    <definedName name="DataP_1_3">"$#REF!.$#REF!$#REF!"</definedName>
    <definedName name="DataP_1_4">"$#REF!.$#REF!$#REF!"</definedName>
    <definedName name="DataP_15">"$#REF!.#REF!#REF!"</definedName>
    <definedName name="DataP_15_3">"$#REF!.#REF!#REF!"</definedName>
    <definedName name="DataP_15_4">"$#REF!.#REF!#REF!"</definedName>
    <definedName name="DataP_3">"$#REF!.#REF!#REF!"</definedName>
    <definedName name="DataP_4">"$#REF!.#REF!#REF!"</definedName>
    <definedName name="DateHeader">[26]Controls!$D$17</definedName>
    <definedName name="DateLong">"31 декабря 2002 "</definedName>
    <definedName name="DateMonthYear">"Ноябрь 2002"</definedName>
    <definedName name="DateY">2002</definedName>
    <definedName name="DateYFirstM">200201</definedName>
    <definedName name="DateYM">200211</definedName>
    <definedName name="day_1">CHOOSE(Lang+1,"дней","days")</definedName>
    <definedName name="day_1_1">CHOOSE(Lang+1,"дней","days")</definedName>
    <definedName name="days">[51]data.source!$B$2:$B$8</definedName>
    <definedName name="DaysIn">[13]Inputs!$D$10:$O$10</definedName>
    <definedName name="DaysQ1In">[13]Calculations!$F$3</definedName>
    <definedName name="DaysQ2In">[13]Calculations!$I$4</definedName>
    <definedName name="DaysQ3In">[13]Calculations!$L$5</definedName>
    <definedName name="DaysQ4In">[13]Calculations!$O$6</definedName>
    <definedName name="DaysYearIn">[13]Inputs!$O$11</definedName>
    <definedName name="Dcas">[34]Анализ!$C$14</definedName>
    <definedName name="DDA">CHOOSE(Lang+1,"Износ, истощение и амортизация","DDA charge")</definedName>
    <definedName name="DDA_1">CHOOSE(Lang+1,"Износ, истощение и амортизация","DDA charge")</definedName>
    <definedName name="DDA_1_1">CHOOSE(Lang+1,"Износ, истощение и амортизация","DDA charge")</definedName>
    <definedName name="DDINN" hidden="1">{#N/A,#N/A,FALSE,"ZAP_FEB.XLS "}</definedName>
    <definedName name="Ddinnic_97" hidden="1">{#N/A,#N/A,FALSE,"ZAP_FEB.XLS "}</definedName>
    <definedName name="DDOGU">'[17]Выпадающий список'!$D$3:$D$243</definedName>
    <definedName name="debeq">CHOOSE(Lang+1,"Коэффициент долговой нагрузки","Leverage")</definedName>
    <definedName name="debeq_1">CHOOSE(Lang+1,"Коэффициент долговой нагрузки","Leverage")</definedName>
    <definedName name="debeq_1_1">CHOOSE(Lang+1,"Коэффициент долговой нагрузки","Leverage")</definedName>
    <definedName name="debturn">CHOOSE(Lang+1,"Оборачиваемость задолженности","Turnover ratios")</definedName>
    <definedName name="debturn_1">CHOOSE(Lang+1,"Оборачиваемость задолженности","Turnover ratios")</definedName>
    <definedName name="debturn_1_1">CHOOSE(Lang+1,"Оборачиваемость задолженности","Turnover ratios")</definedName>
    <definedName name="DeferredTaxLiabBf">[13]Calculations!$D$256:$O$256</definedName>
    <definedName name="DeferredTaxLiabCf">[13]Calculations!$D$258:$O$258</definedName>
    <definedName name="DeferredTaxLiabIncrease">[13]Calculations!$D$257:$O$257</definedName>
    <definedName name="Demurrage">[12]Цены!$I$25:$AV$25</definedName>
    <definedName name="Depletion_coeff">[12]Налоги!$I$34:$AV$34</definedName>
    <definedName name="Depletion_coeff_1">[12]Входящие_данные!$F$43</definedName>
    <definedName name="Depletion_coeff_2">[12]Входящие_данные!$F$44</definedName>
    <definedName name="Depr">[16]Depreciation!$A$13:$AR$95</definedName>
    <definedName name="Depreciation">[13]Calculations!$D$164:$O$164</definedName>
    <definedName name="DepreciationRateIn">[13]Inputs!$D$314:$O$314</definedName>
    <definedName name="des">CHOOSE(Lang+1,"НОВАТЭК - DES
(США)","NOVATEK - DES
(USA)")</definedName>
    <definedName name="des_1">CHOOSE(Lang+1,"НОВАТЭК - DES
(США)","NOVATEK - DES
(USA)")</definedName>
    <definedName name="des_1_1">CHOOSE(Lang+1,"НОВАТЭК - DES
(США)","NOVATEK - DES
(USA)")</definedName>
    <definedName name="desp">CHOOSE(Lang+1,"Диспетчеризация нефти","Oil despatching services")</definedName>
    <definedName name="desp_1">NA()</definedName>
    <definedName name="desp_1_1">NA()</definedName>
    <definedName name="Detaljan_podela_poslovne_oblasti">[48]Reference!$C$3:$C$17</definedName>
    <definedName name="devf" hidden="1">{"vi1",#N/A,FALSE,"6_30_96";"vi2",#N/A,FALSE,"6_30_96";"vi3",#N/A,FALSE,"6_30_96"}</definedName>
    <definedName name="deviation1">'[52]Линейная чувствительность'!$B$5</definedName>
    <definedName name="devwell">CHOOSE(Lang+1,"Разведочные скважины","Exploratory wells")</definedName>
    <definedName name="devwell_1">NA()</definedName>
    <definedName name="devwell_1_1">NA()</definedName>
    <definedName name="dfg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dg" hidden="1">{"Area1",#N/A,FALSE,"OREWACC";"Area2",#N/A,FALSE,"OREWACC"}</definedName>
    <definedName name="dif">CHOOSE(Lang+1,"Выполнение","Differense")</definedName>
    <definedName name="dif_1">CHOOSE(Lang+1,"Выполнение","Differense")</definedName>
    <definedName name="dif_1_1">CHOOSE(Lang+1,"Выполнение","Differense")</definedName>
    <definedName name="dinldc" hidden="1">{#N/A,#N/A,FALSE,"ZAP_FEB.XLS "}</definedName>
    <definedName name="DirectCash">'[13]Direct CF'!$D$50:$O$50</definedName>
    <definedName name="Discount_factor">[12]Денежные_потоки!$I$173:$AV$173</definedName>
    <definedName name="DiscountRate">[13]Calculations!$D$384</definedName>
    <definedName name="DiscountRateIn">[13]Inputs!$D$382</definedName>
    <definedName name="disposal">CHOOSE(Lang+1,"Реализация дочерних 
и зависимых обществ","Disposal of associates
 &amp; subsidiaries")</definedName>
    <definedName name="disposal_1">CHOOSE(Lang+1,"Реализация дочерних 
и зависимых обществ","Disposal of associates
 &amp; subsidiaries")</definedName>
    <definedName name="disposal_1_1">CHOOSE(Lang+1,"Реализация дочерних 
и зависимых обществ","Disposal of associates
 &amp; subsidiaries")</definedName>
    <definedName name="DisposalsIn">[13]Inputs!$D$313:$O$313</definedName>
    <definedName name="dist">CHOOSE(Lang+1,"дистиллят г/к (легкий)","gas condensate distillate (light)")</definedName>
    <definedName name="dist_1">NA()</definedName>
    <definedName name="dist_1_1">NA()</definedName>
    <definedName name="DKGCK">[53]мэпинг!$A$2:$A$29</definedName>
    <definedName name="DN_T_DAY">[54]доб!$AD$67</definedName>
    <definedName name="DN_T_NIGHT">[54]доб!$AE$67</definedName>
    <definedName name="DN_V">[54]доб!$AD$68</definedName>
    <definedName name="DNG_T_DAY">[54]доб!$AF$67</definedName>
    <definedName name="DNG_T_NIGHT">[54]доб!$AG$67</definedName>
    <definedName name="DNG_V">[54]доб!$AF$68</definedName>
    <definedName name="DNQVC">'[55]Выпадающий список'!$K$2:$K$73</definedName>
    <definedName name="DollarHeader">[56]Controls!$D$12</definedName>
    <definedName name="domestic">CHOOSE(Lang+1,"Поставки на внутренний рынок","Domestic delivery")</definedName>
    <definedName name="domestic_1">NA()</definedName>
    <definedName name="domestic_1_1">NA()</definedName>
    <definedName name="DomesticIn">[13]Inputs!$D$75:$O$75</definedName>
    <definedName name="DomesticPercent">[13]Calculations!$D$77:$O$77</definedName>
    <definedName name="DomesticPercentIn">[13]Inputs!$D$66:$O$66</definedName>
    <definedName name="DomesticPrice">[13]Calculations!$D$60:$O$60</definedName>
    <definedName name="DomesticPricePerTonne">[13]Calculations!$D$70:$O$70</definedName>
    <definedName name="DomesticRailPercent">[13]Calculations!$D$78:$O$78</definedName>
    <definedName name="DomesticRailPrice">[13]Calculations!$D$61:$O$61</definedName>
    <definedName name="DomesticRailPricePerTonne">[13]Calculations!$D$71:$O$71</definedName>
    <definedName name="DomesticRailSales">[13]Calculations!$D$94:$O$94</definedName>
    <definedName name="DomesticRailSalesExclVAT">[13]Calculations!$D$99:$O$99</definedName>
    <definedName name="DomesticSales">[13]Calculations!$D$92:$O$92</definedName>
    <definedName name="DomesticSalesExclVAT">[13]Calculations!$D$98:$O$98</definedName>
    <definedName name="DomesticSalesFields">[13]Calculations!$D$93:$O$93</definedName>
    <definedName name="DraftLang">[16]Assumptions!$B$7</definedName>
    <definedName name="DRC_MKTV">'[16]Valuation sheet'!$BX:$BX</definedName>
    <definedName name="drilexp">CHOOSE(Lang+1,"Затраты на бурение","Drilling expenses")</definedName>
    <definedName name="drilexp_1">NA()</definedName>
    <definedName name="drilexp_1_1">NA()</definedName>
    <definedName name="Drill_2" hidden="1">{"IASTrail",#N/A,FALSE,"IAS"}</definedName>
    <definedName name="dsa">'[11]Опт '!$F$15</definedName>
    <definedName name="dsaa">'[11]Опт '!$B$16</definedName>
    <definedName name="DSRAAmountIn">[13]Inputs!$D$346</definedName>
    <definedName name="DSRABf">[37]Workings!$C$247:$T$247</definedName>
    <definedName name="DSRACf">[37]Workings!$C$248:$T$248</definedName>
    <definedName name="DSRAFunding">[13]Calculations!$D$290:$O$290</definedName>
    <definedName name="DSRAFundingBf">[13]Calculations!$D$289:$O$289</definedName>
    <definedName name="DSRAFundingCf">[13]Calculations!$D$291:$O$291</definedName>
    <definedName name="DSRAShareholderLoansIn">[13]Inputs!$D$353:$O$353</definedName>
    <definedName name="dt">[57]НПА!$A$1</definedName>
    <definedName name="dt_1">NA()</definedName>
    <definedName name="dt_1_1">NA()</definedName>
    <definedName name="DTEJG">[58]Справочник!$A$2:$A$53</definedName>
    <definedName name="Dtub">[34]Анализ!$C$15</definedName>
    <definedName name="Dобр">[59]СКО!$M$102</definedName>
    <definedName name="E_DAC">'[10]B+A'!$C$131:$AB$1114</definedName>
    <definedName name="E1name">CHOOSE(Lang+1,"Реализация полимерной продукции ","Sales of polymer and insulation tape")</definedName>
    <definedName name="E1name_1">NA()</definedName>
    <definedName name="E1name_1_1">NA()</definedName>
    <definedName name="E2name">CHOOSE(Lang+1,"Реализация полимерной продукции ","Sales of polymer and insulation tape")</definedName>
    <definedName name="E2name_1">NA()</definedName>
    <definedName name="E2name_1_1">NA()</definedName>
    <definedName name="EBIT">[13]Calculations!$D$269:$O$269</definedName>
    <definedName name="Ebitda">CHOOSE(Lang+1,"Маржа EBITDA","EBITDA margin")</definedName>
    <definedName name="Ebitda_1">CHOOSE(Lang+1,"Маржа EBITDA","EBITDA margin")</definedName>
    <definedName name="Ebitda_1_1">CHOOSE(Lang+1,"Маржа EBITDA","EBITDA margin")</definedName>
    <definedName name="EBRD_Loan_Balance">'[60]2003 Loans - inc. Contingency'!$F$36:$R$36</definedName>
    <definedName name="EBRDBf">[13]Calculations!$D$294:$O$294</definedName>
    <definedName name="EBRDCf">[13]Calculations!$D$297:$O$297</definedName>
    <definedName name="EBRDIncrease">[13]Calculations!$D$295:$O$295</definedName>
    <definedName name="EBRDPrepayment">[37]Workings!$C$179:$T$179</definedName>
    <definedName name="EBRDRepayment">[13]Calculations!$D$296:$O$296</definedName>
    <definedName name="EBRDRepaymentIn">[13]Inputs!$D$347:$O$347</definedName>
    <definedName name="EBRDService">[37]Workings!$C$197:$T$197</definedName>
    <definedName name="ED_floor">[12]Входящие_данные!$F$28</definedName>
    <definedName name="ED_Incentive_marg_rate">[12]Входящие_данные!$I$31:$AV$31</definedName>
    <definedName name="ED_Incentive_truncate_price">[12]Входящие_данные!$I$32:$AV$32</definedName>
    <definedName name="ED_interim">[12]Налоги!$I$19:$AV$19</definedName>
    <definedName name="ED_marg_rate">[12]Входящие_данные!$I$25:$AV$26</definedName>
    <definedName name="ED_marg_rate_before_2011">[12]Входящие_данные!$I$26</definedName>
    <definedName name="ED_Oil_2010">[12]Входящие_данные!$I$25</definedName>
    <definedName name="ED_rate">[12]Налоги!$I$21:$AV$21</definedName>
    <definedName name="ED_truncate_price">[12]Входящие_данные!$F$27</definedName>
    <definedName name="ee" hidden="1">{#N/A,#N/A,FALSE,"ZAP_FEB.XLS "}</definedName>
    <definedName name="eee" hidden="1">{"NWN_Q1810",#N/A,FALSE,"Q1810_1.V";"NWN_Q1412",#N/A,FALSE,"Q1412_1"}</definedName>
    <definedName name="Effective_date">[12]Панель!$D$13</definedName>
    <definedName name="endcusprice">CHOOSE(Lang+1,"цена для конечных потребителей","end-customers price")</definedName>
    <definedName name="endcusprice_1">CHOOSE(Lang+1,"цена для конечных потребителей","end-customers price")</definedName>
    <definedName name="endcusprice_1_1">CHOOSE(Lang+1,"цена для конечных потребителей","end-customers price")</definedName>
    <definedName name="endcust_">CHOOSE(Lang+1,"конечным потребителям","end-customers")</definedName>
    <definedName name="endcust__1">CHOOSE(Lang+1,"конечным потребителям","end-customers")</definedName>
    <definedName name="endcust__1_1">CHOOSE(Lang+1,"конечным потребителям","end-customers")</definedName>
    <definedName name="endcust_1">CHOOSE(Lang+1,"конечные 
потребители","end-
customers")</definedName>
    <definedName name="endcust_1_1">CHOOSE(Lang+1,"конечные 
потребители","end-
customers")</definedName>
    <definedName name="endcust_1_1_1">CHOOSE(Lang+1,"конечные 
потребители","end-
customers")</definedName>
    <definedName name="energy">CHOOSE(Lang+1,"эл/энергия","energy")</definedName>
    <definedName name="energy_1">CHOOSE(Lang+1,"эл/энергия","energy")</definedName>
    <definedName name="energy_1_1">CHOOSE(Lang+1,"эл/энергия","energy")</definedName>
    <definedName name="energy_1_1_1">CHOOSE(Lang+1,"Электроэнергия","Energy")</definedName>
    <definedName name="energy_1_1_1_1">CHOOSE(Lang+1,"Электроэнергия","Energy")</definedName>
    <definedName name="Enterprise">"СНГДУ2_предприятие"</definedName>
    <definedName name="EquityBf">[13]Calculations!$D$356:$O$356</definedName>
    <definedName name="EquityIn">[13]Inputs!$D$367:$O$367</definedName>
    <definedName name="EquityRequiredForDSRA">[37]Workings!$C$249:$T$249</definedName>
    <definedName name="ert" hidden="1">{#N/A,#N/A,FALSE,"шарап -В";#N/A,#N/A,FALSE,"шарап-а";#N/A,#N/A,FALSE,"мунай сервис-2 -А";#N/A,#N/A,FALSE,"мунай сервис-2-В";#N/A,#N/A,FALSE,"мунай агро-2-А";#N/A,#N/A,FALSE,"мунай агро-2-в";#N/A,#N/A,FALSE,"металлинвест-в";#N/A,#N/A,FALSE,"металлинвест-а";#N/A,#N/A,FALSE,"мгдс-3-В";#N/A,#N/A,FALSE,"мгдс-3-А";#N/A,#N/A,FALSE,"мгдс-4-а";#N/A,#N/A,FALSE,"мгдс-4-в";#N/A,#N/A,FALSE,"ел ырысы-2-в";#N/A,#N/A,FALSE,"ел ырысы-2-а";#N/A,#N/A,FALSE,"ел ырысы в";#N/A,#N/A,FALSE,"ел ырысы а";#N/A,#N/A,FALSE,"мгдс-2-В";#N/A,#N/A,FALSE,"мгдс-2-А";#N/A,#N/A,FALSE,"аркон-2 -а";#N/A,#N/A,FALSE,"аркон-2 -в";#N/A,#N/A,FALSE,"газойл-4 А";#N/A,#N/A,FALSE,"газойл-4 В";#N/A,#N/A,FALSE,"шарайна -В";#N/A,#N/A,FALSE,"шарайна-А";#N/A,#N/A,FALSE,"томерис-В";#N/A,#N/A,FALSE,"томерис-А";#N/A,#N/A,FALSE,"хван и к-а";#N/A,#N/A,FALSE,"хван и к-В"}</definedName>
    <definedName name="EUR_14">'[61]ДДС 2ой вариант'!$AJ$13</definedName>
    <definedName name="EV__EVCOM_OPTIONS__" hidden="1">8</definedName>
    <definedName name="EV__EXPOPTIONS__" hidden="1">1</definedName>
    <definedName name="EV__LASTREFTIME__" hidden="1">"(GMT+04:00)28.01.2013 16:48:56"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134217732</definedName>
    <definedName name="EV__WBVERSION__" hidden="1">0</definedName>
    <definedName name="EV__WSINFO__" hidden="1">"bpc"</definedName>
    <definedName name="Excel_BuiltIn_Print_Area_1">"$#REF!.$A$1:$AE$115"</definedName>
    <definedName name="Excel_BuiltIn_Print_Area_3">"$#REF!.$A$1:$T$24"</definedName>
    <definedName name="Excel_BuiltIn_Print_Titles">"$#REF!.#REF!#REF!"</definedName>
    <definedName name="Excel_BuiltIn_Print_Titles_1">"$#REF!.$#REF!$#REF!"</definedName>
    <definedName name="Excel_BuiltIn_Print_Titles_1_3">"$#REF!.$#REF!$#REF!"</definedName>
    <definedName name="Excel_BuiltIn_Print_Titles_1_4">"$#REF!.$#REF!$#REF!"</definedName>
    <definedName name="Excel_BuiltIn_Print_Titles_15">"$#REF!.#REF!#REF!"</definedName>
    <definedName name="Excel_BuiltIn_Print_Titles_15_3">"$#REF!.#REF!#REF!"</definedName>
    <definedName name="Excel_BuiltIn_Print_Titles_15_4">"$#REF!.#REF!#REF!"</definedName>
    <definedName name="Excel_BuiltIn_Print_Titles_2">"$#REF!.$A$4:$AMJ$8"</definedName>
    <definedName name="Excel_BuiltIn_Print_Titles_3">"$#REF!.#REF!#REF!"</definedName>
    <definedName name="Excel_BuiltIn_Print_Titles_4">"$#REF!.#REF!#REF!"</definedName>
    <definedName name="exchangerate">'[62]General inputs'!$H$28:$BA$28</definedName>
    <definedName name="ExchangeRateIn">[63]Inputs!$D$39:$O$39</definedName>
    <definedName name="ExD">CHOOSE(Lang+1,"Экономия расходов","Expenses decrease")</definedName>
    <definedName name="ExD_1">CHOOSE(Lang+1,"Экономия расходов","Expenses decrease")</definedName>
    <definedName name="ExD_1_1">CHOOSE(Lang+1,"Экономия расходов","Expenses decrease")</definedName>
    <definedName name="exf">CHOOSE(Lang+1,"на входе в ГТС для трейдеров","ex-field")</definedName>
    <definedName name="exf_1">CHOOSE(Lang+1,"на входе в ГТС для трейдеров","ex-field")</definedName>
    <definedName name="exf_1_1">CHOOSE(Lang+1,"на входе в ГТС для трейдеров","ex-field")</definedName>
    <definedName name="exf_1_1_1">CHOOSE(Lang+1,"трейдеры","ex-field")</definedName>
    <definedName name="exf_1_1_1_1">CHOOSE(Lang+1,"трейдеры","ex-field")</definedName>
    <definedName name="ExI">CHOOSE(Lang+1,"Превышение расходов","Expenses increase")</definedName>
    <definedName name="ExI_1">CHOOSE(Lang+1,"Превышение расходов","Expenses increase")</definedName>
    <definedName name="ExI_1_1">CHOOSE(Lang+1,"Превышение расходов","Expenses increase")</definedName>
    <definedName name="exp2D">CHOOSE(Lang+1,"Затраты на 2D сейсморазведку","2D seismic exploration expenses")</definedName>
    <definedName name="exp2D_1">NA()</definedName>
    <definedName name="exp2D_1_1">NA()</definedName>
    <definedName name="exp3D">CHOOSE(Lang+1,"Затраты на 3D сейсморазведку","3D seismic exploration expenses")</definedName>
    <definedName name="exp3D_1">NA()</definedName>
    <definedName name="exp3D_1_1">NA()</definedName>
    <definedName name="expCIS">CHOOSE(Lang+1,"экспорт и СНГ","export and CIS")</definedName>
    <definedName name="expCIS_1">CHOOSE(Lang+1,"экспорт и СНГ","export and CIS")</definedName>
    <definedName name="expCIS_1_1">CHOOSE(Lang+1,"экспорт и СНГ","export and CIS")</definedName>
    <definedName name="expdut">CHOOSE(Lang+1,"экспортная пошлина","export duties")</definedName>
    <definedName name="expdut_1">CHOOSE(Lang+1,"экспортная пошлина","export duties")</definedName>
    <definedName name="expdut_1_1">CHOOSE(Lang+1,"экспортная пошлина","export duties")</definedName>
    <definedName name="expend">CHOOSE(Lang+1,"экспорт конечным покупателям","export to final customers")</definedName>
    <definedName name="expend_1">CHOOSE(Lang+1,"экспорт конечным покупателям","export to final customers")</definedName>
    <definedName name="expend_1_1">CHOOSE(Lang+1,"экспорт конечным покупателям","export to final customers")</definedName>
    <definedName name="export">CHOOSE(Lang+1,"экспорт","export")</definedName>
    <definedName name="export_1">CHOOSE(Lang+1,"экспорт","export")</definedName>
    <definedName name="export_1_1">CHOOSE(Lang+1,"экспорт","export")</definedName>
    <definedName name="ExportBrokerage">[13]Calculations!$D$125:$O$125</definedName>
    <definedName name="ExportBrokeragePrimorsk">[13]Calculations!$D$127:$O$127</definedName>
    <definedName name="ExportDuty">[13]Calculations!$D$122:$O$122</definedName>
    <definedName name="ExportDutyDeductionIn">[24]Inputs!$D$125:$O$125</definedName>
    <definedName name="ExportDutyFactorIn">[24]Inputs!$D$127:$O$127</definedName>
    <definedName name="ExportDutyPercentIn">[24]Inputs!$D$126:$O$126</definedName>
    <definedName name="ExportDutyTableIn">[13]Inputs!$D$133:$G$137</definedName>
    <definedName name="ExportEuropeSales">[13]Calculations!$D$89:$O$89</definedName>
    <definedName name="ExportGERPOLBrokerageIn">[15]Inputs!$D$140:$O$140</definedName>
    <definedName name="ExportGERPOLPercentIn">[13]Inputs!$D$63:$O$63</definedName>
    <definedName name="ExportLCCosts">[13]Calculations!$D$124:$O$124</definedName>
    <definedName name="ExportLCIn">[15]Inputs!$D$139</definedName>
    <definedName name="ExportPrimorskBrokerageIn">[15]Inputs!$D$141:$O$141</definedName>
    <definedName name="ExportPrimorskPercentIn">[13]Inputs!$D$62:$O$62</definedName>
    <definedName name="ExportPrimorskSales">[13]Calculations!$D$88:$O$88</definedName>
    <definedName name="exppass">CHOOSE(Lang+1,"Услуги банка (паспорт сделки)","Bank services (export papers work)")</definedName>
    <definedName name="exppass_1">NA()</definedName>
    <definedName name="exppass_1_1">NA()</definedName>
    <definedName name="expsales">CHOOSE(Lang+1,"  Экспорт - дальнее зарубежье","  Export ")</definedName>
    <definedName name="expsales_1">CHOOSE(Lang+1,"  Экспорт - дальнее зарубежье","  Export ")</definedName>
    <definedName name="expsales_1_1">CHOOSE(Lang+1,"  Экспорт - дальнее зарубежье","  Export ")</definedName>
    <definedName name="extn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extrexp">CHOOSE(Lang+1,"Расходы на геологоразведку","Exploration expenses")</definedName>
    <definedName name="extrexp_1">CHOOSE(Lang+1,"Расходы на геологоразведку","Exploration expenses")</definedName>
    <definedName name="extrexp_1_1">CHOOSE(Lang+1,"Расходы на геологоразведку","Exploration expenses")</definedName>
    <definedName name="f" hidden="1">{"IASTrail",#N/A,FALSE,"IAS"}</definedName>
    <definedName name="F_1">NA()</definedName>
    <definedName name="F_1_1">NA()</definedName>
    <definedName name="F_EPL">'[10]B+A'!$C$1115:$AB$1174</definedName>
    <definedName name="F07_1">CHOOSE(Lang+1,"2D сейсморазведка","2D seismic processed")</definedName>
    <definedName name="F07_1_1">NA()</definedName>
    <definedName name="F07_1_1_1">NA()</definedName>
    <definedName name="F1name">CHOOSE(Lang+1,"Расходы на страхование ","Insurance expenses")</definedName>
    <definedName name="F1name_1">NA()</definedName>
    <definedName name="F1name_1_1">NA()</definedName>
    <definedName name="F2name">CHOOSE(Lang+1,"Краткосрочные кредиты и займы","Short-term loans")</definedName>
    <definedName name="F2name_1">NA()</definedName>
    <definedName name="F2name_1_1">NA()</definedName>
    <definedName name="F3name">CHOOSE(Lang+1,"Кредитные линии","Credit lines")</definedName>
    <definedName name="F3name_1">NA()</definedName>
    <definedName name="F3name_1_1">NA()</definedName>
    <definedName name="F4name">CHOOSE(Lang+1,"Банковские счета, попавшие под особый режим","Accounts under special treatment")</definedName>
    <definedName name="F4name_1">NA()</definedName>
    <definedName name="F4name_1_1">NA()</definedName>
    <definedName name="F5name">CHOOSE(Lang+1,"Движение денежных средств","Cash flow")</definedName>
    <definedName name="F5name_1">NA()</definedName>
    <definedName name="F5name_1_1">NA()</definedName>
    <definedName name="F6name">CHOOSE(Lang+1,"Гарантии полученные и выданные по обязательствам 3-х лиц","")</definedName>
    <definedName name="F6name_1">NA()</definedName>
    <definedName name="F6name_1_1">NA()</definedName>
    <definedName name="FA_Depr">[12]Денежные_потоки!$I$110:$AV$110</definedName>
    <definedName name="FA_NBV">[12]Денежные_потоки!$I$109:$AV$109</definedName>
    <definedName name="FacilityOpexDetailIn">'[40]Sales by Destination'!$C$34:$R$34</definedName>
    <definedName name="fact">CHOOSE(Lang+1,"Факт","Fact")</definedName>
    <definedName name="fact_1">CHOOSE(Lang+1,"Факт","Fact")</definedName>
    <definedName name="fact_1_1">CHOOSE(Lang+1,"Факт","Fact")</definedName>
    <definedName name="FairValue">'[16]Valuation sheet'!$CB:$CB</definedName>
    <definedName name="farabr">CHOOSE(Lang+1,"Страны дальнего зарубежья","Export customers")</definedName>
    <definedName name="farabr_1">NA()</definedName>
    <definedName name="farabr_1_1">NA()</definedName>
    <definedName name="fdsa">'[11]Опт '!$S$17</definedName>
    <definedName name="fdsfds" hidden="1">{"SELECT MasterTHrTable.`Theatre #`, MasterTHrTable.`Theatre Name`, MasterTHrTable.Loc, MasterTHrTable.Scr, MasterTHrTable.Budget_2003, MasterTHrTable.`5Yr Plan`, MasterTHrTable.Category_2003B, MasterTHrTable.`Open or Close Date`, M";"asterTHrTable.`Open or Close Date2`, MasterTHrTable.`Group`, MasterTHrTable.`Type Index`, MasterTHrTable.Type, MasterTHrTable.Notes, MasterTHrTable.Restructruing, MasterTHrTable.BudgetedFor, MasterTHrTable.`Planned restructuring d";"ate`, MasterTHrTable.`Restructruing Notes`, MasterTHrTable.OriginalRegion, MasterTHrTable.Region, MasterTHrTable.`Region Index`, MasterTHrTable.District, MasterTHrTable.DistrictRevised, MasterTHrTable.DistrictIndex, MasterTHrTable";".Address1, MasterTHrTable.Address2, MasterTHrTable.City, MasterTHrTable.Province, MasterTHrTable.`Postal Code`, MasterTHrTable.Phone, MasterTHrTable.Fax, MasterTHrTable.`GENERAL MANAGER`, MasterTHrTable.DriveIn, MasterTHrTable.Sea";"ts, MasterTHrTable.`Freestanding/Attached`, MasterTHrTable.`Ownership type`, MasterTHrTable.GrossLeasableArea, MasterTHrTable.Hydro, MasterTHrTable.Gas, MasterTHrTable.Water, MasterTHrTable.Stadium, MasterTHrTable.CCAA_Disposals  ";"FROM `C:\Access\Theatres`.MasterTHrTable MasterTHrTable"}</definedName>
    <definedName name="Feb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fee">CHOOSE(Lang+1,"Сборы и штрафы","Fees and penalties")</definedName>
    <definedName name="fee_1">NA()</definedName>
    <definedName name="fee_1_1">NA()</definedName>
    <definedName name="ff" hidden="1">{"AnalRSA",#N/A,TRUE,"PL-Anal";"AnalIAS",#N/A,TRUE,"PL-Anal"}</definedName>
    <definedName name="fghj">'[11]Опт '!$B$17</definedName>
    <definedName name="FGOQY">'[64]Выпадающий список'!$A$1:$A$27</definedName>
    <definedName name="fgt">[11]ППД!$B$31</definedName>
    <definedName name="fh">'[11]Опт '!$AE$17</definedName>
    <definedName name="FIBFJ">'[65]Выпадающий список'!$M$1:$M$70</definedName>
    <definedName name="field">CHOOSE(Lang+1,"Лицензионный участок","Field")</definedName>
    <definedName name="field_1">NA()</definedName>
    <definedName name="field_1_1">NA()</definedName>
    <definedName name="FieldOfficeOpexDetailIn">'[40]Finance Plan'!$C$57:$R$57</definedName>
    <definedName name="FieldOfficeOpexIn">[40]Inputs!$C$67:$Q$67</definedName>
    <definedName name="fin">CHOOSE(Lang+1,"Финансовый цикл","Financial circle")</definedName>
    <definedName name="fin_1">CHOOSE(Lang+1,"Финансовый цикл","Financial circle")</definedName>
    <definedName name="fin_1_1">CHOOSE(Lang+1,"Финансовый цикл","Financial circle")</definedName>
    <definedName name="finact">CHOOSE(Lang+1,"Прочая фин. и 
инвест. деятельность","Other  fin. &amp; invest. 
activities")</definedName>
    <definedName name="finact_1">CHOOSE(Lang+1,"Прочая фин. и 
инвест. деятельность","Other  fin. &amp; invest. 
activities")</definedName>
    <definedName name="finact_1_1">CHOOSE(Lang+1,"Прочая фин. и 
инвест. деятельность","Other  fin. &amp; invest. 
activities")</definedName>
    <definedName name="Final_Cash_flow">[12]Денежные_потоки!$I$171:$AV$171</definedName>
    <definedName name="Final_MET_Oil_rate">[12]Налоги!$I$62:$AV$62</definedName>
    <definedName name="FinancingRequirement">[13]Calculations!$D$337:$O$337</definedName>
    <definedName name="fingrow">CHOOSE(Lang+1,"Увеличение 
финансовых 
доходов ","Finance
income 
growth")</definedName>
    <definedName name="fingrow_1">CHOOSE(Lang+1,"Увеличение 
финансовых 
доходов ","Finance
income 
growth")</definedName>
    <definedName name="fingrow_1_1">CHOOSE(Lang+1,"Увеличение 
финансовых 
доходов ","Finance
income 
growth")</definedName>
    <definedName name="finloss">CHOOSE(Lang+1," Финансовые доходы (расходы)","Finance income (expense)")</definedName>
    <definedName name="finloss_1">CHOOSE(Lang+1," Финансовые доходы (расходы)","Finance income (expense)")</definedName>
    <definedName name="finloss_1_1">CHOOSE(Lang+1," Финансовые доходы (расходы)","Finance income (expense)")</definedName>
    <definedName name="finrat">CHOOSE(Lang+1,"Основные коэффициенты деятельности","Financial ratios")</definedName>
    <definedName name="finrat_1">CHOOSE(Lang+1,"Основные коэффициенты деятельности","Financial ratios")</definedName>
    <definedName name="finrat_1_1">CHOOSE(Lang+1,"Основные коэффициенты деятельности","Financial ratios")</definedName>
    <definedName name="finred">CHOOSE(Lang+1,"Уменьшение 
финансовых 
доходов ","Finance
income 
reduction")</definedName>
    <definedName name="finred_1">CHOOSE(Lang+1,"Уменьшение 
финансовых 
доходов ","Finance
income 
reduction")</definedName>
    <definedName name="finred_1_1">CHOOSE(Lang+1,"Уменьшение 
финансовых 
доходов ","Finance
income 
reduction")</definedName>
    <definedName name="fire">CHOOSE(Lang+1,"охрана и пожарн. 
безоп-сть","security &amp;
fire safety")</definedName>
    <definedName name="fire_1">CHOOSE(Lang+1,"охрана и пожарн. 
безоп-сть","security &amp;
fire safety")</definedName>
    <definedName name="fire_1_1">CHOOSE(Lang+1,"охрана и пожарн. 
безоп-сть","security &amp;
fire safety")</definedName>
    <definedName name="fire_1_1_1">CHOOSE(Lang+1,"Охрана и пожарная безопасность","Security &amp; fire safety")</definedName>
    <definedName name="fire_1_1_1_1">CHOOSE(Lang+1,"Охрана и пожарная безопасность","Security &amp; fire safety")</definedName>
    <definedName name="FirstCol">1</definedName>
    <definedName name="FirstRow">10</definedName>
    <definedName name="FJRBU">'[66]вып. список'!$D$3:$D$220</definedName>
    <definedName name="fk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FKCCH">'[46]вып. список'!$B$1:$B$26</definedName>
    <definedName name="fkfr" hidden="1">{"DBQ=C:\Access\Theatres.mdb;DefaultDir=C:\Access;Driver={Microsoft Access Driver (*.mdb)};DriverId=25;FIL=MS Access;ImplicitCommitSync=Yes;MaxBufferSize=512;MaxScanRows=8;PageTimeout=5;SafeTransactions=0;Threads=3;UID=admin;UserCommitSync=Yes;"}</definedName>
    <definedName name="Fluid_production_final">[12]Денежные_потоки!$I$16:$AV$16</definedName>
    <definedName name="Fond_97" hidden="1">{#N/A,#N/A,FALSE,"ZAP_FEB.XLS "}</definedName>
    <definedName name="Fond_97_2" hidden="1">{#N/A,#N/A,FALSE,"ZAP_FEB.XLS "}</definedName>
    <definedName name="Forecast_Forex">[12]Панель!$G$29</definedName>
    <definedName name="Forecast_Oil_price">[12]Панель!$G$24</definedName>
    <definedName name="forgas">CHOOSE(Lang+1,"по газу","for gas")</definedName>
    <definedName name="forgas_1">CHOOSE(Lang+1,"по газу","for gas")</definedName>
    <definedName name="forgas_1_1">CHOOSE(Lang+1,"по газу","for gas")</definedName>
    <definedName name="forliq">CHOOSE(Lang+1,"по жидким у/в","for liquids")</definedName>
    <definedName name="forliq_1">CHOOSE(Lang+1,"по жидким у/в","for liquids")</definedName>
    <definedName name="forliq_1_1">CHOOSE(Lang+1,"по жидким у/в","for liquids")</definedName>
    <definedName name="Freight">[12]Цены!$I$24:$AV$24</definedName>
    <definedName name="frref.rull" hidden="1">{"vi1",#N/A,FALSE,"Pagcc";"vi2",#N/A,FALSE,"Pagcc";"vi3",#N/A,FALSE,"Pagcc";"vi4",#N/A,FALSE,"Pagcc";"vi5",#N/A,FALSE,"Pagcc";#N/A,#N/A,FALSE,"Contribution"}</definedName>
    <definedName name="FsCashCf">[13]Inputs!$D$387</definedName>
    <definedName name="FsCIPCf">[13]Inputs!$D$397</definedName>
    <definedName name="FsCommonStockCf">[13]Inputs!$D$413</definedName>
    <definedName name="fsd" hidden="1">{"NWN_Q1810",#N/A,FALSE,"Q1810_1.V";"NWN_Q1412",#N/A,FALSE,"Q1412_1"}</definedName>
    <definedName name="FsDeferredTaxAssetCf">[13]Inputs!$D$393</definedName>
    <definedName name="FsDeferredTaxLiabCf">[13]Inputs!$D$407</definedName>
    <definedName name="FsEBRDLoanCf">[13]Inputs!$D$408</definedName>
    <definedName name="FsIntangiblesCf">[13]Inputs!$D$398</definedName>
    <definedName name="FsInterestPayableCf">[13]Inputs!$D$403</definedName>
    <definedName name="FsInventoryCf">[13]Inputs!$D$390</definedName>
    <definedName name="FsInventoryCrudeCf">[13]Inputs!$D$391</definedName>
    <definedName name="FsLTReceivableCf">[13]Inputs!$D$395</definedName>
    <definedName name="FsOtherTaxPayableCf">[13]Inputs!$D$405</definedName>
    <definedName name="FsPayablesCf">[13]Inputs!$D$400</definedName>
    <definedName name="FsPPECf">[13]Inputs!$D$396</definedName>
    <definedName name="FsPrepaidCf">[13]Inputs!$D$392</definedName>
    <definedName name="FsReceivablesCf">[13]Inputs!$D$388</definedName>
    <definedName name="FsRestorationProvisionCf">[13]Inputs!$D$412</definedName>
    <definedName name="FsRetainedEarningsCf">[13]Inputs!$D$414</definedName>
    <definedName name="FsShareholdersLoanCf">[13]Inputs!$D$410</definedName>
    <definedName name="FsShareholdersLoanInterestCf">[13]Inputs!$D$411</definedName>
    <definedName name="FSTprice">CHOOSE(Lang+1,"Цены ФСТ","FTS prices")</definedName>
    <definedName name="FSTprice_1">CHOOSE(Lang+1,"Цены ФСТ","FTS prices")</definedName>
    <definedName name="FSTprice_1_1">CHOOSE(Lang+1,"Цены ФСТ","FTS prices")</definedName>
    <definedName name="FsVATReceivableCf">[13]Inputs!$D$389</definedName>
    <definedName name="FuelInventory">[13]Inputs!$D$336:$O$336</definedName>
    <definedName name="FuelUsage">[13]Inputs!$D$100:$O$100</definedName>
    <definedName name="FuelUsedInCapex">[13]Inputs!$D$337:$O$337</definedName>
    <definedName name="Full_MET_rate_Oil_volumes">[12]Налоги!$I$60:$AV$60</definedName>
    <definedName name="Future_Relief_Period">[12]Налоги!$F$19</definedName>
    <definedName name="FX_rate">[12]Цены!$I$14:$AV$14</definedName>
    <definedName name="FX_rate_input">[12]Входящие_данные!$I$14:$AV$14</definedName>
    <definedName name="fyhkol" hidden="1">{"IAS Mapping",#N/A,TRUE,"RSA_FS"}</definedName>
    <definedName name="g" hidden="1">'[47]Exploration Cost centres NGS'!$I$8:$J$8</definedName>
    <definedName name="G_FPF">'[10]B+A'!$C$1175:$AB$1253</definedName>
    <definedName name="G1name">CHOOSE(Lang+1,"Капитальное строительство","Capital expenditures")</definedName>
    <definedName name="G1name_1">NA()</definedName>
    <definedName name="G1name_1_1">NA()</definedName>
    <definedName name="ganexp_">CHOOSE(Lang+1,"Административные расходы","General and administrative expenses")</definedName>
    <definedName name="ganexp__1">CHOOSE(Lang+1,"Административные расходы","General and administrative expenses")</definedName>
    <definedName name="ganexp__1_1">CHOOSE(Lang+1,"Административные расходы","General and administrative expenses")</definedName>
    <definedName name="gascond">CHOOSE(Lang+1,"Газовый конденсат","Gas condensate")</definedName>
    <definedName name="gascond_">CHOOSE(Lang+1,"нестаб. газ. 
конденсат","unstable gas 
condensate")</definedName>
    <definedName name="gascond__1">CHOOSE(Lang+1,"нестаб. газ. 
конденсат","unstable gas 
condensate")</definedName>
    <definedName name="gascond__1_1">CHOOSE(Lang+1,"нестаб. газ. 
конденсат","unstable gas 
condensate")</definedName>
    <definedName name="gascond_1">CHOOSE(Lang+1,"Газовый конденсат","Gas condensate")</definedName>
    <definedName name="gascond_1_1">CHOOSE(Lang+1,"Газовый конденсат","Gas condensate")</definedName>
    <definedName name="gasprice">CHOOSE(Lang+1,"Доходность продаж природного газа по поясам","Natural gas sales profitability by georgaphical zones")</definedName>
    <definedName name="gasprice_1">CHOOSE(Lang+1,"Доходность продаж природного газа по поясам","Natural gas sales profitability by georgaphical zones")</definedName>
    <definedName name="gasprice_1_1">CHOOSE(Lang+1,"Доходность продаж природного газа по поясам","Natural gas sales profitability by georgaphical zones")</definedName>
    <definedName name="gasprice_1_1_1">CHOOSE(Lang+1,"Доходность продаж природного газа по категориям ","Natural gas sales profitability by customers")</definedName>
    <definedName name="gasprice_1_1_1_1">CHOOSE(Lang+1,"Доходность продаж природного газа по категориям ","Natural gas sales profitability by customers")</definedName>
    <definedName name="GasRevenue">[40]Calculations!$C$50:$Q$50</definedName>
    <definedName name="gassales">CHOOSE(Lang+1,"Реализация природного газа","Natural gas sales")</definedName>
    <definedName name="gassales_1">CHOOSE(Lang+1,"Реализация природного газа","Natural gas sales")</definedName>
    <definedName name="gassales_1_1">CHOOSE(Lang+1,"Реализация природного газа","Natural gas sales")</definedName>
    <definedName name="GC_MET">[12]Денежные_потоки!$I$86:$AV$86</definedName>
    <definedName name="GC_MET_Tax_base_before_2012">[12]Денежные_потоки!$I$84:$AV$84</definedName>
    <definedName name="GC_net_production_final">[12]Денежные_потоки!$I$20:$AV$20</definedName>
    <definedName name="GC_production_final">[12]Денежные_потоки!$I$19:$AV$19</definedName>
    <definedName name="GC_Reserves_BoP">[12]Ключевые_показатели!$I$20:$AV$20</definedName>
    <definedName name="GC_Reserves_EoP">[12]Ключевые_показатели!$I$22:$AV$22</definedName>
    <definedName name="gggg" hidden="1">{"IAS Mapping",#N/A,TRUE,"RSA_FS"}</definedName>
    <definedName name="ggggg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ghb" hidden="1">{#N/A,#N/A,FALSE,"ZAP_FEB.XLS "}</definedName>
    <definedName name="GHF" hidden="1">{#N/A,#N/A,FALSE,"ZAP_FEB.XLS "}</definedName>
    <definedName name="ghfg">'[11]Опт '!$AD$17</definedName>
    <definedName name="ghggfdf" hidden="1">{"IASTrail",#N/A,FALSE,"IAS"}</definedName>
    <definedName name="ghis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ghu">[11]ИДН!$B$30</definedName>
    <definedName name="GJTYU" hidden="1">{#N/A,#N/A,FALSE,"Расч. приб. за год";#N/A,#N/A,FALSE,"Раздел продукции";#N/A,#N/A,FALSE,"Раздел продукции без возмещ.";#N/A,#N/A,FALSE,"Затраты"}</definedName>
    <definedName name="GNG_T_DAY">[54]доб!$AP$67</definedName>
    <definedName name="GNG_T_NIGHT">[54]доб!$AQ$67</definedName>
    <definedName name="GNG_V">[54]доб!$AP$68</definedName>
    <definedName name="GOR">[34]Анализ!$C$34</definedName>
    <definedName name="Gprod">CHOOSE(Lang+1,"Валовая добыча","Gross production")</definedName>
    <definedName name="Gprod_1">NA()</definedName>
    <definedName name="Gprod_1_1">NA()</definedName>
    <definedName name="gr.dates">OFFSET([67]граф!$J$4,,,[67]граф!$C$2,1)</definedName>
    <definedName name="gr.rates">OFFSET([67]граф!$N$4,,,[67]граф!$C$2,1)</definedName>
    <definedName name="graph1.qoutes">OFFSET([67]граф!$M$4,,,[67]граф!$C$2,1)</definedName>
    <definedName name="grupa_projekata">[68]Reference!$D$2:$D$11</definedName>
    <definedName name="Grupa_projekata3">[69]Reference!$F$2:$F$13</definedName>
    <definedName name="Grupa_projekta">[48]Reference!$F$3:$F$19</definedName>
    <definedName name="GUPQI">'[70]Выпадающий список'!$O$2:$O$69</definedName>
    <definedName name="GUTOY">'[71]вып. список'!$D$3:$D$196</definedName>
    <definedName name="gv">[72]лист2!$D$31</definedName>
    <definedName name="GYOVL">'[55]Выпадающий список'!$M$2:$M$71</definedName>
    <definedName name="h" hidden="1">{#N/A,#N/A,FALSE,"МТВ"}</definedName>
    <definedName name="H_EOE">'[10]B+A'!$C$1254:$AB$1266</definedName>
    <definedName name="H1name">CHOOSE(Lang+1,"Затраты на бурение","Drilling expenses")</definedName>
    <definedName name="H1name_1">NA()</definedName>
    <definedName name="H1name_1_1">NA()</definedName>
    <definedName name="H2name">CHOOSE(Lang+1,"Затраты на охрану окружающей среды и рациональное природопользование","Environment and industrial safety expenses")</definedName>
    <definedName name="H2name_1">NA()</definedName>
    <definedName name="H2name_1_1">NA()</definedName>
    <definedName name="H3name">CHOOSE(Lang+1,"Санкции в сфере природопользования и охраны окружающей среды","Environmental security sanctions")</definedName>
    <definedName name="H3name_1">NA()</definedName>
    <definedName name="H3name_1_1">NA()</definedName>
    <definedName name="Hdin">[34]Анализ!$C$24</definedName>
    <definedName name="hell" hidden="1">{"Area1",#N/A,FALSE,"OREWACC";"Area2",#N/A,FALSE,"OREWACC"}</definedName>
    <definedName name="hell2" hidden="1">{"Area1",#N/A,FALSE,"OREWACC";"Area2",#N/A,FALSE,"OREWACC"}</definedName>
    <definedName name="helleon" hidden="1">{"Area1",#N/A,FALSE,"OREWACC";"Area2",#N/A,FALSE,"OREWACC"}</definedName>
    <definedName name="Hello" hidden="1">{"Area1",#N/A,FALSE,"OREWACC";"Area2",#N/A,FALSE,"OREWACC"}</definedName>
    <definedName name="hello1" hidden="1">{"Area1",#N/A,FALSE,"OREWACC";"Area2",#N/A,FALSE,"OREWACC"}</definedName>
    <definedName name="hello2" hidden="1">{"Area1",#N/A,FALSE,"OREWACC";"Area2",#N/A,FALSE,"OREWACC"}</definedName>
    <definedName name="hello3" hidden="1">{"Area1",#N/A,FALSE,"OREWACC";"Area2",#N/A,FALSE,"OREWACC"}</definedName>
    <definedName name="HendingIn">[13]Inputs!$D$153:$O$153</definedName>
    <definedName name="hfcxtn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hfgh">'[11]Опт '!$AF$17</definedName>
    <definedName name="hfvf" hidden="1">{#N/A,#N/A,FALSE,"шарап -В";#N/A,#N/A,FALSE,"шарап-а";#N/A,#N/A,FALSE,"мунай сервис-2 -А";#N/A,#N/A,FALSE,"мунай сервис-2-В";#N/A,#N/A,FALSE,"мунай агро-2-А";#N/A,#N/A,FALSE,"мунай агро-2-в";#N/A,#N/A,FALSE,"металлинвест-в";#N/A,#N/A,FALSE,"металлинвест-а";#N/A,#N/A,FALSE,"мгдс-3-В";#N/A,#N/A,FALSE,"мгдс-3-А";#N/A,#N/A,FALSE,"мгдс-4-а";#N/A,#N/A,FALSE,"мгдс-4-в";#N/A,#N/A,FALSE,"ел ырысы-2-в";#N/A,#N/A,FALSE,"ел ырысы-2-а";#N/A,#N/A,FALSE,"ел ырысы в";#N/A,#N/A,FALSE,"ел ырысы а";#N/A,#N/A,FALSE,"мгдс-2-В";#N/A,#N/A,FALSE,"мгдс-2-А";#N/A,#N/A,FALSE,"аркон-2 -а";#N/A,#N/A,FALSE,"аркон-2 -в";#N/A,#N/A,FALSE,"газойл-4 А";#N/A,#N/A,FALSE,"газойл-4 В";#N/A,#N/A,FALSE,"шарайна -В";#N/A,#N/A,FALSE,"шарайна-А";#N/A,#N/A,FALSE,"томерис-В";#N/A,#N/A,FALSE,"томерис-А";#N/A,#N/A,FALSE,"хван и к-а";#N/A,#N/A,FALSE,"хван и к-В"}</definedName>
    <definedName name="hgf" hidden="1">{"IASTrail",#N/A,FALSE,"IAS"}</definedName>
    <definedName name="hhh">CHOOSE(Lang+1,"Фонд скважин","List of wells")</definedName>
    <definedName name="hhh_1">NA()</definedName>
    <definedName name="hhh_1_1">NA()</definedName>
    <definedName name="hng">CHOOSE(Lang+1,"Ханчейнефтегаз","Khancheyneftegas")</definedName>
    <definedName name="hng_1">NA()</definedName>
    <definedName name="hng_1_1">NA()</definedName>
    <definedName name="hngF">CHOOSE(Lang+1,"   Ханчейское м/р","  Khancheyskoye field")</definedName>
    <definedName name="hngF_1">CHOOSE(Lang+1,"   Ханчейское м/р","  Khancheyskoye field")</definedName>
    <definedName name="hngF_1_1">CHOOSE(Lang+1,"   Ханчейское м/р","  Khancheyskoye field")</definedName>
    <definedName name="hour">CHOOSE(Lang+1,"час.","hours")</definedName>
    <definedName name="hour_1">NA()</definedName>
    <definedName name="hour_1_1">NA()</definedName>
    <definedName name="Hperf">[34]Анализ!$C$9</definedName>
    <definedName name="Hpump">[34]Анализ!$C$11</definedName>
    <definedName name="HTML_CodePage" hidden="1">1251</definedName>
    <definedName name="HTML_Control" hidden="1">{"'Hotels stats'!$A$1:$AD$42"}</definedName>
    <definedName name="HTML_Description" hidden="1">""</definedName>
    <definedName name="HTML_Email" hidden="1">""</definedName>
    <definedName name="HTML_Header" hidden="1">""</definedName>
    <definedName name="HTML_LastUpdate" hidden="1">"03.08.00"</definedName>
    <definedName name="HTML_LineAfter" hidden="1">TRUE</definedName>
    <definedName name="HTML_LineBefore" hidden="1">TRUE</definedName>
    <definedName name="HTML_Name" hidden="1">"Night Audit"</definedName>
    <definedName name="HTML_OBDlg2" hidden="1">TRUE</definedName>
    <definedName name="HTML_OBDlg4" hidden="1">TRUE</definedName>
    <definedName name="HTML_OS" hidden="1">0</definedName>
    <definedName name="HTML_PathFile" hidden="1">"C:\My Documents\Stats020800.htm"</definedName>
    <definedName name="HTML_Title" hidden="1">"Moscow Hotels Stats"</definedName>
    <definedName name="HVANY">[53]мэпинг!$C$2:$C$183</definedName>
    <definedName name="hydfr">CHOOSE(Lang+1," - гидроразрыв пласта для ГРР"," - hydraulic fracturing")</definedName>
    <definedName name="hydfr_1">NA()</definedName>
    <definedName name="hydfr_1_1">NA()</definedName>
    <definedName name="I_GAU">'[10]B+A'!$C$1267:$AB$1286</definedName>
    <definedName name="I1name">CHOOSE(Lang+1,"Среднесписочная численность и фонд заработной платы","Employees number and compensation")</definedName>
    <definedName name="I1name_1">NA()</definedName>
    <definedName name="I1name_1_1">NA()</definedName>
    <definedName name="I2name">CHOOSE(Lang+1,"Социальные расходы","Social expenses")</definedName>
    <definedName name="I2name_1">NA()</definedName>
    <definedName name="I2name_1_1">NA()</definedName>
    <definedName name="IBQDM" localSheetId="4">'[25]Расчет НДПИ_ПРА'!#REF!</definedName>
    <definedName name="IBQDM" localSheetId="6">'[73]Расчет НДПИ_ПРА'!#REF!</definedName>
    <definedName name="IBQDM">'[74]Расчет НДПИ'!$U$5:$U$6</definedName>
    <definedName name="idfgdfg" hidden="1">{"Area1",#N/A,FALSE,"OREWACC";"Area2",#N/A,FALSE,"OREWACC"}</definedName>
    <definedName name="IJIBB">[58]Справочник!$E$2:$E$34</definedName>
    <definedName name="in_st">[75]стат.пар!$N$4:$N$12,[75]стат.пар!$N$16:$N$24,[75]стат.пар!$N$27:$N$35,[75]стат.пар!$N$38:$N$48,[75]стат.пар!$N$52:$N$55,[75]стат.пар!$N$57:$N$61,[75]стат.пар!$N$63:$N$64</definedName>
    <definedName name="inc">CHOOSE(Lang+1,"в том числе:","including:")</definedName>
    <definedName name="inc_1">NA()</definedName>
    <definedName name="inc_1_1">NA()</definedName>
    <definedName name="Incentive_ED_months">[12]Налоги!$I$16:$AV$16</definedName>
    <definedName name="Incentive_ED_Oil">[12]Налоги!$I$14:$AV$14</definedName>
    <definedName name="Incentive_ED_Year_end">[12]Налоги!$F$24</definedName>
    <definedName name="Incentive_ED_Year_Month_end">[12]Налоги!$F$25</definedName>
    <definedName name="IncomeOtherIn">[13]Inputs!$D$341:$O$341</definedName>
    <definedName name="Index">[12]Денежные_потоки!$I$166:$AV$166</definedName>
    <definedName name="industr">CHOOSE(Lang+1,"Прочие промышленные предприятия","Utilities companies")</definedName>
    <definedName name="industr_1">NA()</definedName>
    <definedName name="industr_1_1">NA()</definedName>
    <definedName name="inflow">CHOOSE(Lang+1,"приток денежных средств","cash inflow")</definedName>
    <definedName name="inflow_1">CHOOSE(Lang+1,"приток денежных средств","cash inflow")</definedName>
    <definedName name="inflow_1_1">CHOOSE(Lang+1,"приток денежных средств","cash inflow")</definedName>
    <definedName name="InfoPane">'[29]AP Feb09'!$C$5:$G$11</definedName>
    <definedName name="InformationPane">'[29]AP Feb09'!$F$5:$J$11</definedName>
    <definedName name="InfpPane">'[29]AP Feb09'!$C$5:$G$11</definedName>
    <definedName name="INGP_T_DAY">[54]доб!$BD$67</definedName>
    <definedName name="INGP_T_NIGHT">[54]доб!$BE$67</definedName>
    <definedName name="INGP_V">[54]доб!$BD$68</definedName>
    <definedName name="Initial_truncate_reserves">[12]Входящие_данные!$F$48</definedName>
    <definedName name="insales">CHOOSE(Lang+1,"  Внутренний рынок России","  Domestic ")</definedName>
    <definedName name="insales_1">CHOOSE(Lang+1,"  Внутренний рынок России","  Domestic ")</definedName>
    <definedName name="insales_1_1">CHOOSE(Lang+1,"  Внутренний рынок России","  Domestic ")</definedName>
    <definedName name="insur">CHOOSE(Lang+1,"страхование 
имущества и
ответств-ти","property &amp; 
liability 
insurance")</definedName>
    <definedName name="insur_1">CHOOSE(Lang+1,"страхование 
имущества и
ответств-ти","property &amp; 
liability 
insurance")</definedName>
    <definedName name="insur_1_1">CHOOSE(Lang+1,"страхование 
имущества и
ответств-ти","property &amp; 
liability 
insurance")</definedName>
    <definedName name="Insurance">[12]Цены!$I$26:$AV$26</definedName>
    <definedName name="IntangiblesBf">[13]Calculations!$D$168:$O$168</definedName>
    <definedName name="IntangiblesCf">[13]Calculations!$D$170:$O$170</definedName>
    <definedName name="IntangiblesIncrease">[13]Calculations!$D$169:$O$169</definedName>
    <definedName name="InterCoRange">"$#REF!.#REF!#REF!"</definedName>
    <definedName name="InterCoRange_1">"$#REF!.$#REF!$#REF!"</definedName>
    <definedName name="InterCoRange_1_3">"$#REF!.$#REF!$#REF!"</definedName>
    <definedName name="InterCoRange_1_4">"$#REF!.$#REF!$#REF!"</definedName>
    <definedName name="InterCoRange_15">"$#REF!.#REF!#REF!"</definedName>
    <definedName name="InterCoRange_15_3">"$#REF!.#REF!#REF!"</definedName>
    <definedName name="InterCoRange_15_4">"$#REF!.#REF!#REF!"</definedName>
    <definedName name="InterCoRange_3">"$#REF!.#REF!#REF!"</definedName>
    <definedName name="InterCoRange_4">"$#REF!.#REF!#REF!"</definedName>
    <definedName name="InterestCapitalizedEBRD">[13]Calculations!$D$352:$O$352</definedName>
    <definedName name="InterestCapitalizedEBRDIn">[13]Inputs!$D$364:$O$364</definedName>
    <definedName name="InterestCapitalizedPT">[13]Calculations!$D$353:$O$353</definedName>
    <definedName name="InterestCapitalizedPTIn">[13]Inputs!$D$365:$O$365</definedName>
    <definedName name="InterestCapitalizedShareholders">[13]Calculations!$D$351:$O$351</definedName>
    <definedName name="InterestCapitalizedShareholdersIn">[13]Inputs!$D$363:$O$363</definedName>
    <definedName name="InterestEBRD">[37]Workings!$C$175:$T$175</definedName>
    <definedName name="InterestEBRDBf">[13]Calculations!$D$300:$O$300</definedName>
    <definedName name="InterestEBRDCf">[13]Calculations!$D$303:$O$303</definedName>
    <definedName name="InterestEBRDIncrease">[13]Calculations!$D$301:$O$301</definedName>
    <definedName name="InterestEBRDPayment">[13]Calculations!$D$302:$O$302</definedName>
    <definedName name="InterestExpEBRD">[13]Calculations!$D$349:$O$349</definedName>
    <definedName name="InterestExpEBRDIn">[13]Inputs!$D$358:$O$358</definedName>
    <definedName name="InterestExpNonCurrentLoanIn">[13]Inputs!$D$354:$O$354</definedName>
    <definedName name="InterestExpPTIn">[13]Inputs!$D$360:$O$360</definedName>
    <definedName name="InterestExpShareholdersIn">[13]Inputs!$D$356:$O$356</definedName>
    <definedName name="InterestNonCurrentLoanBf">[13]Calculations!$D$312:$O$312</definedName>
    <definedName name="InterestNonCurrentLoanIncrease">[13]Calculations!$D$313:$O$313</definedName>
    <definedName name="InterestNonCurrentLoanPayment">[13]Calculations!$D$314:$O$314</definedName>
    <definedName name="InterestPaidEBRD">[13]Calculations!$D$350:$O$350</definedName>
    <definedName name="InterestPaidEBRDIn">[13]Inputs!$D$359:$O$359</definedName>
    <definedName name="InterestPaidNonCurrentLoanIn">[13]Inputs!$D$355:$O$355</definedName>
    <definedName name="InterestPaidPTIn">[13]Inputs!$D$361:$O$361</definedName>
    <definedName name="InterestPaidShareholders">[13]Calculations!$D$348:$O$348</definedName>
    <definedName name="InterestPaidShareholdersIn">[13]Inputs!$D$357:$O$357</definedName>
    <definedName name="InterestPTLoanBf">[13]Calculations!$D$331:$O$331</definedName>
    <definedName name="InterestPTLoanIncrease">[13]Calculations!$D$332:$O$332</definedName>
    <definedName name="InterestPTLoanPayment">[13]Calculations!$D$333:$O$333</definedName>
    <definedName name="InterestShareholdersBf">[13]Calculations!$D$343:$O$343</definedName>
    <definedName name="InterestShareholdersCf">[13]Calculations!$D$346:$O$346</definedName>
    <definedName name="InterestShareholdersIncrease">[13]Calculations!$D$344:$O$344</definedName>
    <definedName name="InterestShareholdersPayment">[13]Calculations!$D$345:$O$345</definedName>
    <definedName name="InternalNeedsMonthIn">[24]Inputs!$D$76:$O$76</definedName>
    <definedName name="InternalNeedsRemainsCf">[24]Inputs!$D$77</definedName>
    <definedName name="inv">CHOOSE(Lang+1,"Запасы","Inventory")</definedName>
    <definedName name="inv_1">CHOOSE(Lang+1,"Запасы","Inventory")</definedName>
    <definedName name="inv_1_1">CHOOSE(Lang+1,"Запасы","Inventory")</definedName>
    <definedName name="InventoriesCf">[13]Calculations!$D$224:$O$224</definedName>
    <definedName name="InventoriesDomDaysIn">[13]Inputs!$D$321:$O$321</definedName>
    <definedName name="InventoriesDomRailBf">[13]Calculations!$D$218:$O$218</definedName>
    <definedName name="InventoriesDomRailCf">[13]Calculations!$D$220:$O$220</definedName>
    <definedName name="InventoriesDomRailDaysIn">[13]Inputs!$D$322:$O$322</definedName>
    <definedName name="InventoriesDomRailIncrease">[13]Calculations!$D$219:$O$219</definedName>
    <definedName name="InventoriesNearAbroadBf">[13]Calculations!$D$210:$O$210</definedName>
    <definedName name="InventoriesNearAbroadCf">[13]Calculations!$D$212:$O$212</definedName>
    <definedName name="InventoriesNearAbroadIncrease">[13]Calculations!$D$211:$O$211</definedName>
    <definedName name="InventoryBf">[13]Calculations!$D$200:$O$200</definedName>
    <definedName name="InventoryCf">[13]Calculations!$D$203:$O$203</definedName>
    <definedName name="InventoryIncrease">[13]Calculations!$D$201:$O$201</definedName>
    <definedName name="InventoryUsage">[13]Calculations!$D$202:$O$202</definedName>
    <definedName name="Investment_CF">[12]Денежные_потоки!$I$162:$AV$162</definedName>
    <definedName name="IPECostsIn">[13]Inputs!$D$362:$O$362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40878.6694675926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ina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IRR">[12]Денежные_потоки!$F$174</definedName>
    <definedName name="IRR_rate">[12]Панель!$D$15</definedName>
    <definedName name="IRR_Step">[12]Панель!$D$44</definedName>
    <definedName name="IYCKM">'[19]вып. список'!$L$3:$L$73</definedName>
    <definedName name="izv_per">[76]Info!$B$4</definedName>
    <definedName name="Izvor_Finansiranja">[48]Reference!$E$3:$E$4</definedName>
    <definedName name="Izvor_Finansiranja3">[77]Reference!$E$3:$E$4</definedName>
    <definedName name="Izvor_Finansiranja4">[69]Reference!$E$3:$E$4</definedName>
    <definedName name="IzvoriFin">[68]Reference!$C$2:$C$3</definedName>
    <definedName name="j" hidden="1">{"IASTrail",#N/A,FALSE,"IAS"}</definedName>
    <definedName name="J_GAF">'[10]B+A'!$C$1287:$AB$1328</definedName>
    <definedName name="J1name">CHOOSE(Lang+1,"Изменение ставок экспортных пошлин и налога на добычу полезных ископаемых","Unified production tax rates and export tariffs")</definedName>
    <definedName name="J1name_1">NA()</definedName>
    <definedName name="J1name_1_1">NA()</definedName>
    <definedName name="J2name">CHOOSE(Lang+1,"Эффективная ставка налога на прибыль по данным росс. учета","Statutory effective income tax rate ")</definedName>
    <definedName name="J2name_1">NA()</definedName>
    <definedName name="J2name_1_1">NA()</definedName>
    <definedName name="jghgf">[11]ИДН!$T$30</definedName>
    <definedName name="jhgf">'[11]Опт '!$F$17</definedName>
    <definedName name="jjjjg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JJQHS">[53]мэпинг!$G$2:$G$8</definedName>
    <definedName name="jyt" hidden="1">{"IASTrail",#N/A,FALSE,"IAS"}</definedName>
    <definedName name="jyth">'[11]Опт '!$R$17</definedName>
    <definedName name="k" hidden="1">{"IASTrail",#N/A,FALSE,"IAS"}</definedName>
    <definedName name="k_1">[6]запуски!$W$2:$W$3</definedName>
    <definedName name="k_1_2">[6]остановки!$Q$1:$R$3</definedName>
    <definedName name="k_12">[6]остановки!$Q$1:$R$3</definedName>
    <definedName name="k_32">[6]остановки!$T$1:$U$3</definedName>
    <definedName name="k_42">[6]остановки!$V$1:$W$3</definedName>
    <definedName name="k_52">[6]остановки!$X$1:$Z$3</definedName>
    <definedName name="K_Inf">'[10]B+A'!$C$1329:$AB$1560</definedName>
    <definedName name="K1name">CHOOSE(Lang+1,"Судебные разбирательства с налоговыми органами","Tax penalties")</definedName>
    <definedName name="K1name_1">NA()</definedName>
    <definedName name="K1name_1_1">NA()</definedName>
    <definedName name="K2name">CHOOSE(Lang+1,"Судебные разбирательства (кроме споров с налоговыми органами)","Legal claims (less tax)")</definedName>
    <definedName name="K2name_1">NA()</definedName>
    <definedName name="K2name_1_1">NA()</definedName>
    <definedName name="K3name">CHOOSE(Lang+1,"Претензии","Claims")</definedName>
    <definedName name="K3name_1">NA()</definedName>
    <definedName name="K3name_1_1">NA()</definedName>
    <definedName name="Kapitalna_izgradnja___ulaganja_u_obrtna_sredstva_i_nematerijalna_ulaganja">[48]Reference!$H$3:$H$6</definedName>
    <definedName name="KBBWQ">'[17]Выпадающий список'!$H$3:$H$13</definedName>
    <definedName name="kg">CHOOSE(Lang+1,"кг","kg")</definedName>
    <definedName name="kg_1">NA()</definedName>
    <definedName name="kg_1_1">NA()</definedName>
    <definedName name="kgtcm">CHOOSE(Lang+1,"кг/тыс.куб.м","kg/mcm")</definedName>
    <definedName name="kgtcm_1">NA()</definedName>
    <definedName name="kgtcm_1_1">NA()</definedName>
    <definedName name="kgton">CHOOSE(Lang+1,"кг/тонну","kg/ton")</definedName>
    <definedName name="kgton_1">NA()</definedName>
    <definedName name="kgton_1_1">NA()</definedName>
    <definedName name="kiu">[11]ИДН!$G$30</definedName>
    <definedName name="kjdljfaldjfa" hidden="1">'[78]Exploration Cost centres NGS'!$I$10:$J$10</definedName>
    <definedName name="kjkj" hidden="1">{#N/A,#N/A,FALSE,"ZAP_FEB.XLS "}</definedName>
    <definedName name="kkk" hidden="1">{"BS1",#N/A,TRUE,"RSA_FS";"BS2",#N/A,TRUE,"RSA_FS";"BS3",#N/A,TRUE,"RSA_FS"}</definedName>
    <definedName name="klasifikacija">[79]reference!$D$1:$D$7</definedName>
    <definedName name="Klasifikacija_projekata3">[69]Reference!$G$3:$G$8</definedName>
    <definedName name="Klasifikacija_projekta">[48]Reference!$G$3:$G$9</definedName>
    <definedName name="klasifikacija1">[49]reference!$D$1:$D$7</definedName>
    <definedName name="klasifikacija10">[49]reference!$D$1:$D$7</definedName>
    <definedName name="klasifikacija3">[49]reference!$D$1:$D$7</definedName>
    <definedName name="kljlkjlj" hidden="1">'[47]Exploration Cost centres NGS'!$F$8:$G$8</definedName>
    <definedName name="km">CHOOSE(Lang+1,"км","km")</definedName>
    <definedName name="km_1">NA()</definedName>
    <definedName name="km_1_1">NA()</definedName>
    <definedName name="KNAAQ">'[17]Выпадающий список'!$G$3:$G$7</definedName>
    <definedName name="KNG_T_DAY">[54]доб!$Z$67</definedName>
    <definedName name="KNG_T_NIGHT">[54]доб!$AA$67</definedName>
    <definedName name="KNG_V">[54]доб!$Z$68</definedName>
    <definedName name="količine">'[80]dom.iz.'!$D$1:$D$65536</definedName>
    <definedName name="kr_1">[6]остановки!$Q$1:$R$2</definedName>
    <definedName name="kr_1_2">[6]запуски!$U$1:$W$3</definedName>
    <definedName name="kr_12">[6]остановки!$AC$1:$AD$2</definedName>
    <definedName name="kr_2">[6]остановки!$S$1:$T$2</definedName>
    <definedName name="kr_2_2">[6]запуски!$X$1:$Z$3</definedName>
    <definedName name="kr_22">[6]остановки!$AE$1:$AF$2</definedName>
    <definedName name="kr_3">[6]остановки!$U$1:$V$2</definedName>
    <definedName name="kr_3_2">[6]запуски!$AA$1:$AC$3</definedName>
    <definedName name="kr_32">[6]остановки!$AG$1:$AH$2</definedName>
    <definedName name="kr_4">[6]остановки!$W$1:$X$2</definedName>
    <definedName name="kr_4_2">[6]запуски!$AD$1:$AF$3</definedName>
    <definedName name="kr_41">[6]остановки!$AC$1:$AD$2</definedName>
    <definedName name="kr_42">[6]остановки!$AI$1:$AJ$2</definedName>
    <definedName name="kr_5">[6]остановки!$Y$1:$Z$2</definedName>
    <definedName name="kr_5_2">[6]запуски!$AG$1:$AI$3</definedName>
    <definedName name="kr_52">[6]остановки!$AK$1:$AL$2</definedName>
    <definedName name="kr_6">[6]остановки!$AA$1:$AB$2</definedName>
    <definedName name="kr_6_2">[6]запуски!$AJ$1:$AL$3</definedName>
    <definedName name="kr_62">[6]остановки!$AM$1:$AN$2</definedName>
    <definedName name="kr_7">[6]остановки!$AC$1:$AD$2</definedName>
    <definedName name="krit_1">[6]запуски!$U$1:$V$2</definedName>
    <definedName name="krit_2">[6]запуски!$X$1:$Y$2</definedName>
    <definedName name="krit_3">[6]запуски!$AA$1:$AB$2</definedName>
    <definedName name="krit_4">[6]запуски!$AD$1:$AE$2</definedName>
    <definedName name="krit_5">[6]запуски!$AG$1:$AH$2</definedName>
    <definedName name="krit_6">[6]запуски!$AJ$1:$AK$2</definedName>
    <definedName name="kt_22">[6]остановки!$AE$1:$AF$2</definedName>
    <definedName name="Kumkol" hidden="1">{#N/A,#N/A,FALSE,"Сентябрь";#N/A,#N/A,FALSE,"Пояснительная сентябре 99"}</definedName>
    <definedName name="kuyy">[11]ИДН!$AJ$30</definedName>
    <definedName name="Kуст">[59]СКО!$D$83:$F$83</definedName>
    <definedName name="L">'[47]Exploration Cost centres NGS'!$I$8:$J$8</definedName>
    <definedName name="L_KhT">'[10]B+A'!$C$1561:$AB$1626</definedName>
    <definedName name="L_нкт">[59]СКО!$M$100</definedName>
    <definedName name="L1name">CHOOSE(Lang+1,"Затраты на бурение","Drilling expenses")</definedName>
    <definedName name="L1name_1">NA()</definedName>
    <definedName name="L1name_1_1">NA()</definedName>
    <definedName name="Lang">0</definedName>
    <definedName name="layout">CHOOSE(Lang+1," - затраты на проектирование"," - projecting expenses")</definedName>
    <definedName name="layout_1">CHOOSE(Lang+1," - затраты на проектирование"," - projecting expenses")</definedName>
    <definedName name="layout_1_1">CHOOSE(Lang+1," - затраты на проектирование"," - projecting expenses")</definedName>
    <definedName name="LCF_period">[12]Входящие_данные!$F$83</definedName>
    <definedName name="ldfgdfg" hidden="1">{"Area1",#N/A,FALSE,"OREWACC";"Area2",#N/A,FALSE,"OREWACC"}</definedName>
    <definedName name="LFQEE">[53]мэпинг!$N$2:$N$69</definedName>
    <definedName name="LGDSM">'[81]вып. список'!$L$3:$L$71</definedName>
    <definedName name="LGFTO">'[17]Выпадающий список'!$L$3:$L$72</definedName>
    <definedName name="liftexp">CHOOSE(Lang+1,"Прямые расходы на добычу","Lifting costs")</definedName>
    <definedName name="liftexp_1">CHOOSE(Lang+1,"Прямые расходы на добычу","Lifting costs")</definedName>
    <definedName name="liftexp_1_1">CHOOSE(Lang+1,"Прямые расходы на добычу","Lifting costs")</definedName>
    <definedName name="limcount" hidden="1">1</definedName>
    <definedName name="linedril">CHOOSE(Lang+1," - строительство ЛЭП для бурения"," - power transmission line for drilling")</definedName>
    <definedName name="linedril_1">CHOOSE(Lang+1," - строительство ЛЭП для бурения"," - power transmission line for drilling")</definedName>
    <definedName name="linedril_1_1">CHOOSE(Lang+1," - строительство ЛЭП для бурения"," - power transmission line for drilling")</definedName>
    <definedName name="liqprice">CHOOSE(Lang+1,"Сравнение цен реализации жидких у/в с мировыми","Liquids prices comparison with international markets")</definedName>
    <definedName name="liqprice_1">CHOOSE(Lang+1,"Сравнение цен реализации жидких у/в с мировыми","Liquids prices comparison with international markets")</definedName>
    <definedName name="liqprice_1_1">CHOOSE(Lang+1,"Сравнение цен реализации жидких у/в с мировыми","Liquids prices comparison with international markets")</definedName>
    <definedName name="liqrail">CHOOSE(Lang+1,"жидкие - 
ж/д","liquids - 
rail")</definedName>
    <definedName name="liqrail_1">CHOOSE(Lang+1,"жидкие - 
ж/д","liquids - 
rail")</definedName>
    <definedName name="liqrail_1_1">CHOOSE(Lang+1,"жидкие - 
ж/д","liquids - 
rail")</definedName>
    <definedName name="liqrevfact">CHOOSE(Lang+1,"Факторный анализ выручки по жидким у/в","Liquids revenues price/volume analysis")</definedName>
    <definedName name="liqrevfact_1">CHOOSE(Lang+1,"Факторный анализ выручки по жидким у/в","Liquids revenues price/volume analysis")</definedName>
    <definedName name="liqrevfact_1_1">CHOOSE(Lang+1,"Факторный анализ выручки по жидким у/в","Liquids revenues price/volume analysis")</definedName>
    <definedName name="liqsales">CHOOSE(Lang+1,"Реализация жидких у/в","Liquids sales")</definedName>
    <definedName name="liqsales_1">CHOOSE(Lang+1,"Реализация жидких у/в","Liquids sales")</definedName>
    <definedName name="liqsales_1_1">CHOOSE(Lang+1,"Реализация жидких у/в","Liquids sales")</definedName>
    <definedName name="liquids">CHOOSE(Lang+1,"Жидкие углеводороды","Liquids")</definedName>
    <definedName name="liquids_1">CHOOSE(Lang+1,"Жидкие углеводороды","Liquids")</definedName>
    <definedName name="liquids_1_1">CHOOSE(Lang+1,"Жидкие углеводороды","Liquids")</definedName>
    <definedName name="list">[82]Sheet3!$A$2:$A$12</definedName>
    <definedName name="lkj">'[83]DIF-6'!$BJ$8:$BJ$16</definedName>
    <definedName name="lkjhk" hidden="1">{"IASTrail",#N/A,FALSE,"IAS"}</definedName>
    <definedName name="lkjl" hidden="1">'[78]Exploration Cost centres NGS'!$I$7:$J$7</definedName>
    <definedName name="LNGRevenue">[40]Calculations!$C$51:$Q$51</definedName>
    <definedName name="LoadingDomestic">[13]Calculations!$D$84:$O$84</definedName>
    <definedName name="LoadingDomesticDril">[13]Calculations!$D$85:$O$85</definedName>
    <definedName name="LoadingDomesticRail">[13]Calculations!$D$86:$O$86</definedName>
    <definedName name="LoadingExportEurope">[13]Calculations!$D$81:$O$81</definedName>
    <definedName name="LoadingExportPrimorsk">[13]Calculations!$D$80:$O$80</definedName>
    <definedName name="LoadingIn">[13]Inputs!$D$152:$O$152</definedName>
    <definedName name="LoadingNearAbroadBelarus">[13]Calculations!$D$82:$O$82</definedName>
    <definedName name="LoadingNearAbroadUkraine">[13]Calculations!$D$83:$O$83</definedName>
    <definedName name="Loan_Equity">'[60]2003 Loans - inc. Contingency'!$F$41:$R$41</definedName>
    <definedName name="LOLD">1</definedName>
    <definedName name="LOLD_Table">11</definedName>
    <definedName name="LongTermReceivableBf">[13]Calculations!$D$251:$O$251</definedName>
    <definedName name="LongTermReceivableCf">[13]Calculations!$D$253:$O$253</definedName>
    <definedName name="LongTermReceivableIncrease">[13]Calculations!$D$252:$O$252</definedName>
    <definedName name="loss">CHOOSE(Lang+1,"Потери","Losses")</definedName>
    <definedName name="loss_1">CHOOSE(Lang+1,"Потери","Losses")</definedName>
    <definedName name="loss_1_1">CHOOSE(Lang+1,"Потери","Losses")</definedName>
    <definedName name="LPG">CHOOSE(Lang+1,"СУГ","LPG")</definedName>
    <definedName name="lpg_">CHOOSE(Lang+1,"Сжиженный углеводородный газ ","Liquefied
petroleum gas")</definedName>
    <definedName name="lpg__1">CHOOSE(Lang+1,"Сжиженный углеводородный газ ","Liquefied
petroleum gas")</definedName>
    <definedName name="lpg__1_1">CHOOSE(Lang+1,"Сжиженный углеводородный газ ","Liquefied
petroleum gas")</definedName>
    <definedName name="LPG_1">CHOOSE(Lang+1,"СУГ","LPG")</definedName>
    <definedName name="LPG_1_1">CHOOSE(Lang+1,"СУГ","LPG")</definedName>
    <definedName name="lpgas">CHOOSE(Lang+1,"Сжиженный углеводородный газ ","Liquefied petroleum gas")</definedName>
    <definedName name="lpgas_1">CHOOSE(Lang+1,"Сжиженный углеводородный газ ","Liquefied petroleum gas")</definedName>
    <definedName name="lpgas_1_1">CHOOSE(Lang+1,"Сжиженный углеводородный газ ","Liquefied petroleum gas")</definedName>
    <definedName name="LPGprice">CHOOSE(Lang+1,"Анализ контрактных и приведенных цен на СУГ","LPG contract prices component analysis")</definedName>
    <definedName name="LPGprice_1">CHOOSE(Lang+1,"Анализ контрактных и приведенных цен на СУГ","LPG contract prices component analysis")</definedName>
    <definedName name="LPGprice_1_1">CHOOSE(Lang+1,"Анализ контрактных и приведенных цен на СУГ","LPG contract prices component analysis")</definedName>
    <definedName name="LPGprice_dom">CHOOSE(Lang+1,"Анализ приведенных цен на СУГ","LPG prices analysis")</definedName>
    <definedName name="LPGprice_dom_1">CHOOSE(Lang+1,"Анализ приведенных цен на СУГ","LPG prices analysis")</definedName>
    <definedName name="LPGprice_dom_1_1">CHOOSE(Lang+1,"Анализ приведенных цен на СУГ","LPG prices analysis")</definedName>
    <definedName name="LPGrail">CHOOSE(Lang+1,"СУГ -
ж/д","LPG - 
rail")</definedName>
    <definedName name="LPGrail_1">CHOOSE(Lang+1,"СУГ -
ж/д","LPG - 
rail")</definedName>
    <definedName name="LPGrail_1_1">CHOOSE(Lang+1,"СУГ -
ж/д","LPG - 
rail")</definedName>
    <definedName name="LPGrail_1_1_1">CHOOSE(Lang+1,"СУГ - ж/д","LPG - rail")</definedName>
    <definedName name="LPGrail_1_1_1_1">CHOOSE(Lang+1,"СУГ - ж/д","LPG - rail")</definedName>
    <definedName name="LPGRevenue">[40]Calculations!$C$52:$Q$52</definedName>
    <definedName name="LYAHQ">'[38]вып. список'!$D$1:$D$184</definedName>
    <definedName name="Lнкт">[59]СКО!$M$97</definedName>
    <definedName name="M_3DS">'[10]B+A'!$C$1627:$AB$1654</definedName>
    <definedName name="main2">[84]Лист2!$C$6:$DK$51</definedName>
    <definedName name="mainrat">CHOOSE(Lang+1,"Основные финансовые показатели деятельности","Key financial indicators")</definedName>
    <definedName name="mainrat_1">CHOOSE(Lang+1,"Основные финансовые показатели деятельности","Key financial indicators")</definedName>
    <definedName name="mainrat_1_1">CHOOSE(Lang+1,"Основные финансовые показатели деятельности","Key financial indicators")</definedName>
    <definedName name="MAKAF">'[46]вып. список'!$H$1:$H$9</definedName>
    <definedName name="Margin_rate">[12]Налоги!$I$10:$AV$10</definedName>
    <definedName name="Marginal_ED_Oil">[12]Налоги!$I$12:$AV$12</definedName>
    <definedName name="Marginal_MET_GC">[12]Налоги!$I$67:$AV$67</definedName>
    <definedName name="Marginal_MET_GC_before_2012">[12]Налоги!$I$66:$AV$66</definedName>
    <definedName name="Marginal_MET_NG">[12]Налоги!$I$73:$AV$73</definedName>
    <definedName name="Marginal_MET_Oil">[12]Налоги!$I$47:$AV$47</definedName>
    <definedName name="markbook">CHOOSE(Lang+1,"Соотношение рыночной и 
балансовой стоимости компании","Market to book ratio")</definedName>
    <definedName name="markbook_1">CHOOSE(Lang+1,"Соотношение рыночной и 
балансовой стоимости компании","Market to book ratio")</definedName>
    <definedName name="markbook_1_1">CHOOSE(Lang+1,"Соотношение рыночной и 
балансовой стоимости компании","Market to book ratio")</definedName>
    <definedName name="markcap">CHOOSE(Lang+1,"Прирост
капитализации","Market capitalization 
 surplus")</definedName>
    <definedName name="markcap_1">CHOOSE(Lang+1,"Прирост
капитализации","Market capitalization 
 surplus")</definedName>
    <definedName name="markcap_1_1">CHOOSE(Lang+1,"Прирост
капитализации","Market capitalization 
 surplus")</definedName>
    <definedName name="MarketData">'[16]RCN &amp; Market Data '!$A$9:$J$99320</definedName>
    <definedName name="mat_analysis">CHOOSE(Lang+1,"Факторный анализ материалов, услуг и прочих расходов","Materials, services and other expenses analysis")</definedName>
    <definedName name="mat_analysis_1">CHOOSE(Lang+1,"Факторный анализ материалов, услуг и прочих расходов","Materials, services and other expenses analysis")</definedName>
    <definedName name="mat_analysis_1_1">CHOOSE(Lang+1,"Факторный анализ материалов, услуг и прочих расходов","Materials, services and other expenses analysis")</definedName>
    <definedName name="Materials">[85]Materials!$B$3:$B$18</definedName>
    <definedName name="matstr">CHOOSE(Lang+1,"Материалы, услуги и прочие расходы","Materials, services and other expenses")</definedName>
    <definedName name="matstr_1">CHOOSE(Lang+1,"Материалы, услуги и прочие расходы","Materials, services and other expenses")</definedName>
    <definedName name="matstr_1_1">CHOOSE(Lang+1,"Материалы, услуги и прочие расходы","Materials, services and other expenses")</definedName>
    <definedName name="mcm">CHOOSE(Lang+1,"млн.куб.м","mmcm")</definedName>
    <definedName name="mcm_1">CHOOSE(Lang+1,"млн.куб.м","mmcm")</definedName>
    <definedName name="mcm_1_1">CHOOSE(Lang+1,"млн.куб.м","mmcm")</definedName>
    <definedName name="MCNGG">'[64]Выпадающий список'!$G$1:$G$2</definedName>
    <definedName name="MET">[12]Денежные_потоки!$I$96:$AV$96</definedName>
    <definedName name="MET_APG_rate">[12]Входящие_данные!$I$74:$AV$74</definedName>
    <definedName name="MET_coeff">[12]Входящие_данные!$F$40</definedName>
    <definedName name="MET_GC_base_rate">[12]Входящие_данные!$I$60:$AV$61</definedName>
    <definedName name="MET_GC_Change_year">[12]Входящие_данные!$F$57</definedName>
    <definedName name="MET_GC_rate">[12]Входящие_данные!$F$58</definedName>
    <definedName name="MET_NG_base_rate">[12]Входящие_данные!$I$68:$AV$70</definedName>
    <definedName name="MET_NG_before_2011">[12]Входящие_данные!$F$66</definedName>
    <definedName name="MET_NG_Change_year">[12]Входящие_данные!$F$65</definedName>
    <definedName name="MET_Oil_2011">[12]Входящие_данные!$I$37</definedName>
    <definedName name="MET_Oil_allowance_flag">[12]Налоги!$I$52:$AV$52</definedName>
    <definedName name="MET_Oil_allowance_flag_1">[12]Налоги!$I$53:$AV$53</definedName>
    <definedName name="MET_Oil_allowance_flag_2">[12]Налоги!$I$54:$AV$54</definedName>
    <definedName name="MET_Oil_allowance_flag_3">[12]Налоги!$I$55:$AV$55</definedName>
    <definedName name="MET_Oil_base_rate">[12]Входящие_данные!$I$37:$AV$38</definedName>
    <definedName name="MET_Oil_incentive_rate">[12]Входящие_данные!$I$53:$AV$53</definedName>
    <definedName name="MET_Oil_min">[12]Входящие_данные!$I$38</definedName>
    <definedName name="MET_Oil_rate">[12]Налоги!$I$31:$AV$31</definedName>
    <definedName name="MET_truncate_price">[12]Входящие_данные!$F$39</definedName>
    <definedName name="methan">CHOOSE(Lang+1,"метанол","methanol")</definedName>
    <definedName name="methan_1">CHOOSE(Lang+1,"метанол","methanol")</definedName>
    <definedName name="methan_1_1">CHOOSE(Lang+1,"метанол","methanol")</definedName>
    <definedName name="Milica">[86]Izvestaj!$T$101:$Z$160</definedName>
    <definedName name="mm">'[87]фонд '!$D$2:$D$68</definedName>
    <definedName name="mmcm">CHOOSE(Lang+1,"млн куб. м","mmcm")</definedName>
    <definedName name="mmcm_1">CHOOSE(Lang+1,"млн куб. м","mmcm")</definedName>
    <definedName name="mmcm_1_1">CHOOSE(Lang+1,"млн куб. м","mmcm")</definedName>
    <definedName name="mnb">[20]Лист1!$AE$1:$AE$42</definedName>
    <definedName name="MON1_" localSheetId="0">DATE(YEAR('Анализ_БК+ББ'!__MON1)-1,MONTH('Анализ_БК+ББ'!__MON1),DAY('Анализ_БК+ББ'!__MON1))</definedName>
    <definedName name="MON1_">DATE(YEAR(__MON1)-1,MONTH(__MON1),DAY(__MON1))</definedName>
    <definedName name="MON1__1">DATE(YEAR(__MON1_1)-1,MONTH(__MON1_1),DAY(__MON1_1))</definedName>
    <definedName name="MON1__1_1">DATE(YEAR(__MON1_1_1)-1,MONTH(__MON1_1_1),DAY(__MON1_1_1))</definedName>
    <definedName name="MON2__1">DATE(YEAR(MON1__1),MONTH(__MON1_1)+1,DAY(__MON1_1))</definedName>
    <definedName name="MON2__1_1">DATE(YEAR(MON1__1_1),MONTH(__MON1_1_1)+1,DAY(__MON1_1_1))</definedName>
    <definedName name="MON3__1">DATE(YEAR(MON1__1),MONTH(__MON1_1)+2,DAY(__MON1_1))</definedName>
    <definedName name="MON3__1_1">DATE(YEAR(MON1__1_1),MONTH(__MON1_1_1)+2,DAY(__MON1_1_1))</definedName>
    <definedName name="month">[88]Upstream!$M$5:$M$23</definedName>
    <definedName name="Month_Step">[12]Панель!$D$43</definedName>
    <definedName name="mr">[89]Отчет!$C$2</definedName>
    <definedName name="MURM">[36]Лист1!$K$7</definedName>
    <definedName name="MWJHE">'[55]Выпадающий список'!$C$2:$C$188</definedName>
    <definedName name="NACOF">'[55]Выпадающий список'!$A$2:$A$27</definedName>
    <definedName name="nameofcompany">'[42]Input data'!$B$18</definedName>
    <definedName name="natgas">CHOOSE(Lang+1,"Природный газ","Natural gas")</definedName>
    <definedName name="natgas_">CHOOSE(Lang+1,"Природный 
газ","Natural
gas")</definedName>
    <definedName name="natgas__1">CHOOSE(Lang+1,"Природный 
газ","Natural
gas")</definedName>
    <definedName name="natgas__1_1">CHOOSE(Lang+1,"Природный 
газ","Natural
gas")</definedName>
    <definedName name="natgas_1">CHOOSE(Lang+1,"Природный газ","Natural gas")</definedName>
    <definedName name="natgas_1_1">CHOOSE(Lang+1,"Природный газ","Natural gas")</definedName>
    <definedName name="natgas_1_1_1">CHOOSE(Lang+1,"природный
газ","natural
gas")</definedName>
    <definedName name="natgas_1_1_1_1">CHOOSE(Lang+1,"природный
газ","natural
gas")</definedName>
    <definedName name="NavPane">'[29]AP Feb09'!$C$14:$D$19</definedName>
    <definedName name="NDGAO">'[64]Выпадающий список'!$M$1:$M$69</definedName>
    <definedName name="NearAbroadBelarusExclVAT">[13]Calculations!$D$96:$O$96</definedName>
    <definedName name="NearAbroadBelarusPercentIn">[13]Inputs!$D$64:$O$64</definedName>
    <definedName name="NearAbroadBelarusSales">[13]Calculations!$D$90:$O$90</definedName>
    <definedName name="NearAbroadUkraineExclVAT">[13]Calculations!$D$97:$O$97</definedName>
    <definedName name="NearAbroadUkrainePercentIn">[13]Inputs!$D$65:$O$65</definedName>
    <definedName name="NearAbroadUkraineSales">[13]Calculations!$D$91:$O$91</definedName>
    <definedName name="NetCashBf">[13]Calculations!$D$282:$O$282</definedName>
    <definedName name="NetCashCf">[13]Calculations!$D$284:$O$284</definedName>
    <definedName name="NetCashIncrease">[13]Calculations!$D$283:$O$283</definedName>
    <definedName name="netgasprice">CHOOSE(Lang+1,"Анализ конечных и приведенных цен на природный газ","Natural gas end-customers prices component analysis")</definedName>
    <definedName name="netgasprice_1">CHOOSE(Lang+1,"Анализ конечных и приведенных цен на природный газ","Natural gas end-customers prices component analysis")</definedName>
    <definedName name="netgasprice_1_1">CHOOSE(Lang+1,"Анализ конечных и приведенных цен на природный газ","Natural gas end-customers prices component analysis")</definedName>
    <definedName name="netprice">CHOOSE(Lang+1,"чистая приведенная цена ","net-back price")</definedName>
    <definedName name="netprice_">CHOOSE(Lang+1,"Чистая приведенная цена ","Net-back price")</definedName>
    <definedName name="netprice__1">CHOOSE(Lang+1,"Чистая приведенная цена ","Net-back price")</definedName>
    <definedName name="netprice__1_1">CHOOSE(Lang+1,"Чистая приведенная цена ","Net-back price")</definedName>
    <definedName name="netprice_1">CHOOSE(Lang+1,"чистая приведенная цена ","net-back price")</definedName>
    <definedName name="netprice_1_1">CHOOSE(Lang+1,"чистая приведенная цена ","net-back price")</definedName>
    <definedName name="netprod">CHOOSE(Lang+1,"Товарная добыча ","Trade production")</definedName>
    <definedName name="netprod_1">CHOOSE(Lang+1,"Товарная добыча ","Trade production")</definedName>
    <definedName name="netprod_1_1">CHOOSE(Lang+1,"Товарная добыча ","Trade production")</definedName>
    <definedName name="netprof">CHOOSE(Lang+1,"Чистая прибыль","Net profit")</definedName>
    <definedName name="netprof_1">CHOOSE(Lang+1,"Чистая прибыль","Net profit")</definedName>
    <definedName name="netprof_1_1">CHOOSE(Lang+1,"Чистая прибыль","Net profit")</definedName>
    <definedName name="netrev">CHOOSE(Lang+1,"Итого чистая выручка","Total net revenue")</definedName>
    <definedName name="netrev_1">CHOOSE(Lang+1,"Итого чистая выручка","Total net revenue")</definedName>
    <definedName name="netrev_1_1">CHOOSE(Lang+1,"Итого чистая выручка","Total net revenue")</definedName>
    <definedName name="NetTariffExporttoEuropeIn">[13]Inputs!$D$123:$O$123</definedName>
    <definedName name="NFXIS">'[55]Выпадающий список'!$G$2:$G$10</definedName>
    <definedName name="NG_inf">[12]Входящие_данные!$I$11:$AV$11</definedName>
    <definedName name="NG_injection_final">[12]Денежные_потоки!$I$26:$AV$26</definedName>
    <definedName name="NG_MET">[12]Денежные_потоки!$I$94:$AV$94</definedName>
    <definedName name="NG_net_production_final">[12]Денежные_потоки!$I$27:$AV$27</definedName>
    <definedName name="NG_price_RUR">[12]Цены!$I$54:$AV$54</definedName>
    <definedName name="NG_price_RUR_before_Sens">[12]Цены!$I$55:$AV$55</definedName>
    <definedName name="NG_production_final">[12]Денежные_потоки!$I$25:$AV$25</definedName>
    <definedName name="NG_Reserves_BoP">[12]Ключевые_показатели!$I$36:$AV$36</definedName>
    <definedName name="NG_Reserves_EoP">[12]Ключевые_показатели!$I$38:$AV$38</definedName>
    <definedName name="NG_Revenue">[12]Денежные_потоки!$I$45:$AV$45</definedName>
    <definedName name="nht">[11]ППД!$S$31</definedName>
    <definedName name="NMNEP">'[17]Выпадающий список'!$F$3:$F$15</definedName>
    <definedName name="NMXKJ">'[64]Выпадающий список'!$C$1:$C$232</definedName>
    <definedName name="noduties">CHOOSE(Lang+1,"  (за вычетом экспортных пошлин и внешних транспортных расходов)","(net of export duties and external transportation expenses)                                                 ")</definedName>
    <definedName name="noduties_1">CHOOSE(Lang+1,"  (за вычетом экспортных пошлин и внешних транспортных расходов)","(net of export duties and external transportation expenses)                                                 ")</definedName>
    <definedName name="noduties_1_1">CHOOSE(Lang+1,"  (за вычетом экспортных пошлин и внешних транспортных расходов)","(net of export duties and external transportation expenses)                                                 ")</definedName>
    <definedName name="NonCurrentInternalLoanBf">[13]Calculations!$D$306:$O$306</definedName>
    <definedName name="NonCurrentInternalLoanIncrease">[13]Calculations!$D$307:$O$307</definedName>
    <definedName name="NonCurrentInternalLoanPayment">[13]Calculations!$D$308:$O$308</definedName>
    <definedName name="NonCurrentInternalLoanRepaymentIn">[13]Inputs!$D$348:$O$348</definedName>
    <definedName name="noVAT">CHOOSE(Lang+1,"без НДС","net of VAT")</definedName>
    <definedName name="noVAT_1">CHOOSE(Lang+1,"без НДС","net of VAT")</definedName>
    <definedName name="noVAT_1_1">CHOOSE(Lang+1,"без НДС","net of VAT")</definedName>
    <definedName name="noVAT2">CHOOSE(Lang+1,"
 (без НДС)","
 (net of VAT)")</definedName>
    <definedName name="noVAT2_1">CHOOSE(Lang+1,"
 (без НДС)","
 (net of VAT)")</definedName>
    <definedName name="noVAT2_1_1">CHOOSE(Lang+1,"
 (без НДС)","
 (net of VAT)")</definedName>
    <definedName name="noVATdut">CHOOSE(Lang+1,"без НДС и экспортных пошлин","net of VAT and export duties")</definedName>
    <definedName name="noVATdut_1">CHOOSE(Lang+1,"без НДС и экспортных пошлин","net of VAT and export duties")</definedName>
    <definedName name="noVATdut_1_1">CHOOSE(Lang+1,"без НДС и экспортных пошлин","net of VAT and export duties")</definedName>
    <definedName name="noVATtrans">CHOOSE(Lang+1," (за вычетом НДС и внешних транспортных расходов)  ","(net of VAT and external transportation expenses)                                      ")</definedName>
    <definedName name="noVATtrans_1">CHOOSE(Lang+1," (за вычетом НДС и внешних транспортных расходов)  ","(net of VAT and external transportation expenses)                                      ")</definedName>
    <definedName name="noVATtrans_1_1">CHOOSE(Lang+1," (за вычетом НДС и внешних транспортных расходов)  ","(net of VAT and external transportation expenses)                                      ")</definedName>
    <definedName name="novipetrol" hidden="1">{#N/A,#N/A,FALSE,"1 квартал"}</definedName>
    <definedName name="NOWCM">[90]ОС2!$B$4:$B$5</definedName>
    <definedName name="Nprod">CHOOSE(Lang+1,"Товарная добыча","Net production")</definedName>
    <definedName name="Nprod_1">CHOOSE(Lang+1,"Товарная добыча","Net production")</definedName>
    <definedName name="Nprod_1_1">CHOOSE(Lang+1,"Товарная добыча","Net production")</definedName>
    <definedName name="NprodYm">CHOOSE(Lang+1,"Товарная добыча
  Юмантыльского л.у.","Net production from
 Yumantylskoye field")</definedName>
    <definedName name="NprodYm_1">CHOOSE(Lang+1,"Товарная добыча
  Юмантыльского л.у.","Net production from
 Yumantylskoye field")</definedName>
    <definedName name="NprodYm_1_1">CHOOSE(Lang+1,"Товарная добыча
  Юмантыльского л.у.","Net production from
 Yumantylskoye field")</definedName>
    <definedName name="NPV">'[91]Модель расчёта ГРиД'!$E$97</definedName>
    <definedName name="NPV_Result">'[92]Модель расчёта (Итог)'!$H$96</definedName>
    <definedName name="NumDateFirstDayMonth">20021101</definedName>
    <definedName name="NumDateFirstMonth">20020101</definedName>
    <definedName name="NumericDate">20021101</definedName>
    <definedName name="nvtk">CHOOSE(Lang+1,"НОВАТЭК","NOVATEK")</definedName>
    <definedName name="nvtk_1">CHOOSE(Lang+1,"НОВАТЭК","NOVATEK")</definedName>
    <definedName name="nvtk_1_1">CHOOSE(Lang+1,"НОВАТЭК","NOVATEK")</definedName>
    <definedName name="nvtkF">CHOOSE(Lang+1,"Юмантыльский л.у.","Yumantylsoye field")</definedName>
    <definedName name="nvtkF_1">CHOOSE(Lang+1,"Юмантыльский л.у.","Yumantylsoye field")</definedName>
    <definedName name="nvtkF_1_1">CHOOSE(Lang+1,"Юмантыльский л.у.","Yumantylsoye field")</definedName>
    <definedName name="nvtkpol">CHOOSE(Lang+1,"НОВАТЭК-ПОЛИМЕР","NOVATEK-POLYMER")</definedName>
    <definedName name="nvtkpol_1">CHOOSE(Lang+1,"НОВАТЭК-ПОЛИМЕР","NOVATEK-POLYMER")</definedName>
    <definedName name="nvtkpol_1_1">CHOOSE(Lang+1,"НОВАТЭК-ПОЛИМЕР","NOVATEK-POLYMER")</definedName>
    <definedName name="nvtktran">CHOOSE(Lang+1,"НОВА-Транс","NOVA-Trans")</definedName>
    <definedName name="nvtktran_1">CHOOSE(Lang+1,"НОВА-Транс","NOVA-Trans")</definedName>
    <definedName name="nvtktran_1_1">CHOOSE(Lang+1,"НОВА-Транс","NOVA-Trans")</definedName>
    <definedName name="nvtkzpk">CHOOSE(Lang+1,"НОВА-ЗПК","NOVA-ZPK")</definedName>
    <definedName name="nvtkzpk_1">CHOOSE(Lang+1,"НОВА-ЗПК","NOVA-ZPK")</definedName>
    <definedName name="nvtkzpk_1_1">CHOOSE(Lang+1,"НОВА-ЗПК","NOVA-ZPK")</definedName>
    <definedName name="NVTsurplus">CHOOSE(Lang+1,"Превышение цен НОВАТЭКа над ценами ФСТ","NOVATEK premium over FTS prices")</definedName>
    <definedName name="NVTsurplus_1">CHOOSE(Lang+1,"Превышение цен НОВАТЭКа над ценами ФСТ","NOVATEK premium over FTS prices")</definedName>
    <definedName name="NVTsurplus_1_1">CHOOSE(Lang+1,"Превышение цен НОВАТЭКа над ценами ФСТ","NOVATEK premium over FTS prices")</definedName>
    <definedName name="OAQSG">'[66]вып. список'!$L$3:$L$71</definedName>
    <definedName name="OBJECTDESC">"Объект обработки:"</definedName>
    <definedName name="OBJECTROW">4</definedName>
    <definedName name="offset">CHOOSE(Lang+1,"Взаимозачеты","offset")</definedName>
    <definedName name="offset_1">CHOOSE(Lang+1,"Взаимозачеты","offset")</definedName>
    <definedName name="offset_1_1">CHOOSE(Lang+1,"Взаимозачеты","offset")</definedName>
    <definedName name="Offsets">[16]Offsets!$A$9:$L$75</definedName>
    <definedName name="OGCref">CHOOSE(Lang+1,"Передано НГК смеси 
 на переработку","Oil &amp; gas condensate 
 mix for refinery")</definedName>
    <definedName name="OGCref_1">CHOOSE(Lang+1,"Передано НГК смеси 
 на переработку","Oil &amp; gas condensate 
 mix for refinery")</definedName>
    <definedName name="OGCref_1_1">CHOOSE(Lang+1,"Передано НГК смеси 
 на переработку","Oil &amp; gas condensate 
 mix for refinery")</definedName>
    <definedName name="OHBFS">'[64]Выпадающий список'!$E$1:$E$11</definedName>
    <definedName name="oil">CHOOSE(Lang+1,"Сырая нефть","Crude oil")</definedName>
    <definedName name="oil_">CHOOSE(Lang+1,"сырая
нефть","crude 
oil")</definedName>
    <definedName name="oil__1">CHOOSE(Lang+1,"сырая
нефть","crude 
oil")</definedName>
    <definedName name="oil__1_1">CHOOSE(Lang+1,"сырая
нефть","crude 
oil")</definedName>
    <definedName name="oil_1">CHOOSE(Lang+1,"Сырая нефть","Crude oil")</definedName>
    <definedName name="oil_1_1">CHOOSE(Lang+1,"Сырая нефть","Crude oil")</definedName>
    <definedName name="oil_1_1_1">CHOOSE(Lang+1,"сырая нефть","crude oil")</definedName>
    <definedName name="oil_1_1_1_1">CHOOSE(Lang+1,"сырая нефть","crude oil")</definedName>
    <definedName name="oil_11">CHOOSE(Lang+1,"Сырая 
нефть","Crude 
oil")</definedName>
    <definedName name="oil_11_1">CHOOSE(Lang+1,"Сырая 
нефть","Crude 
oil")</definedName>
    <definedName name="oil_11_1_1">CHOOSE(Lang+1,"Сырая 
нефть","Crude 
oil")</definedName>
    <definedName name="oil_2">CHOOSE(Lang+1,"нефть","oil")</definedName>
    <definedName name="oil_2_1">CHOOSE(Lang+1,"нефть","oil")</definedName>
    <definedName name="oil_2_1_1">CHOOSE(Lang+1,"нефть","oil")</definedName>
    <definedName name="Oil_Export_duty">[12]Денежные_потоки!$I$74:$AV$74</definedName>
    <definedName name="Oil_Export_share">'[93]Акутализация вводных - добыча'!$J$73:$AW$73</definedName>
    <definedName name="Oil_GC_Domestic_Revenue">[12]Денежные_потоки!$I$37:$AV$37</definedName>
    <definedName name="Oil_GC_Domestic_volumes">[12]Денежные_потоки!$I$35:$AV$35</definedName>
    <definedName name="Oil_GC_Export_Revenue">[12]Денежные_потоки!$I$33:$AV$33</definedName>
    <definedName name="Oil_GC_Export_volumes">[12]Денежные_потоки!$I$31:$AV$31</definedName>
    <definedName name="Oil_LoadingBelarus">[13]Calculations!$D$40:$O$40</definedName>
    <definedName name="Oil_LoadingBelarusRail">[13]Calculations!$D$43:$O$43</definedName>
    <definedName name="Oil_LoadingDomestic">[13]Calculations!$D$42:$O$42</definedName>
    <definedName name="Oil_LoadingExport_GERPOL">[13]Calculations!$D$39:$O$39</definedName>
    <definedName name="Oil_LoadingExport_Primorsk">[13]Calculations!$D$38:$O$38</definedName>
    <definedName name="Oil_LoadingUkraine">[13]Calculations!$D$41:$O$41</definedName>
    <definedName name="Oil_LossesVolumeFieldsDril">[13]Calculations!$D$24:$O$24</definedName>
    <definedName name="Oil_LossesVolumeFieldsUsa">[15]Calculations!$D$23:$O$23</definedName>
    <definedName name="Oil_MET">[12]Денежные_потоки!$I$80:$AV$80</definedName>
    <definedName name="Oil_net_production_final">[12]Денежные_потоки!$I$14:$AV$14</definedName>
    <definedName name="Oil_price_before_ED">[12]Цены!$I$36:$AV$36</definedName>
    <definedName name="Oil_price_domestic">[12]Цены!$I$42:$AV$42</definedName>
    <definedName name="Oil_price_export">[12]Цены!$I$41:$AV$41</definedName>
    <definedName name="Oil_price_input">[12]Входящие_данные!$I$16:$AV$16</definedName>
    <definedName name="Oil_price_Step">[12]Панель!$D$45</definedName>
    <definedName name="Oil_price_Urals">[12]Цены!$I$20:$AV$20</definedName>
    <definedName name="Oil_production_final">[12]Денежные_потоки!$I$13:$AV$13</definedName>
    <definedName name="Oil_Reserves_BoP">[12]Ключевые_показатели!$I$10:$AV$10</definedName>
    <definedName name="Oil_Reserves_EoP">[12]Ключевые_показатели!$I$12:$AV$12</definedName>
    <definedName name="Oil_storage">[13]Calculations!$D$116:$O$116</definedName>
    <definedName name="Oil_storageln">[15]Inputs!$D$117:$O$117</definedName>
    <definedName name="OilFields">[13]Calculations!$D$14:$O$14</definedName>
    <definedName name="OilLossesExportIn">[94]Inputs!$D$65:$O$65</definedName>
    <definedName name="OilLossesFieldsDrilIn">[13]Inputs!$D$89:$O$89</definedName>
    <definedName name="OilLossesFieldsUsaIn">[13]Inputs!$D$88:$O$88</definedName>
    <definedName name="OilLossesRailIn">[13]Inputs!$D$87:$O$87</definedName>
    <definedName name="OilLossesUsaBelarusAbroadIn">[13]Inputs!$D$84:$O$84</definedName>
    <definedName name="OilLossesUsaGERPOLExportIn">[13]Inputs!$D$83:$O$83</definedName>
    <definedName name="OilLossesUsaPrimorskExportIn">[13]Inputs!$D$82:$O$82</definedName>
    <definedName name="OilLossesUsaUkraineAbroadIn">[13]Inputs!$D$85:$O$85</definedName>
    <definedName name="oilprice">CHOOSE(Lang+1,"Анализ контрактных и приведенных цен на сырую нефть","Crude oil contract prices component analysis")</definedName>
    <definedName name="oilprice_1">CHOOSE(Lang+1,"Анализ контрактных и приведенных цен на сырую нефть","Crude oil contract prices component analysis")</definedName>
    <definedName name="oilprice_1_1">CHOOSE(Lang+1,"Анализ контрактных и приведенных цен на сырую нефть","Crude oil contract prices component analysis")</definedName>
    <definedName name="oilprod">CHOOSE(Lang+1,"Нефтепродукты","Oil products")</definedName>
    <definedName name="oilprod_">CHOOSE(Lang+1,"Нефте-
продукты","Oil 
products")</definedName>
    <definedName name="oilprod__1">CHOOSE(Lang+1,"Нефте-
продукты","Oil 
products")</definedName>
    <definedName name="oilprod__1_1">CHOOSE(Lang+1,"Нефте-
продукты","Oil 
products")</definedName>
    <definedName name="oilprod_1">CHOOSE(Lang+1,"Нефтепродукты","Oil products")</definedName>
    <definedName name="oilprod_1_1">CHOOSE(Lang+1,"Нефтепродукты","Oil products")</definedName>
    <definedName name="oilrev">CHOOSE(Lang+1,"Рост выручки 
от реализации нефти и газа","Oil &amp; gas
revenues
growth")</definedName>
    <definedName name="oilrev_1">CHOOSE(Lang+1,"Рост выручки 
от реализации нефти и газа","Oil &amp; gas
revenues
growth")</definedName>
    <definedName name="oilrev_1_1">CHOOSE(Lang+1,"Рост выручки 
от реализации нефти и газа","Oil &amp; gas
revenues
growth")</definedName>
    <definedName name="OilSalesBelarus">[13]Calculations!$D$48:$O$48</definedName>
    <definedName name="OilSalesBelarusRail">[13]Calculations!$D$51:$O$51</definedName>
    <definedName name="OilSalesDomestic">[13]Calculations!$D$50:$O$50</definedName>
    <definedName name="OilSalesExportGERPOL">[13]Calculations!$D$47:$O$47</definedName>
    <definedName name="OilSalesExportPrimorsk">[13]Calculations!$D$46:$O$46</definedName>
    <definedName name="OilSalesUkraine">[13]Calculations!$D$49:$O$49</definedName>
    <definedName name="oo" hidden="1">{#N/A,#N/A,FALSE,"ZAP_FEB.XLS "}</definedName>
    <definedName name="opbal">CHOOSE(Lang+1,"Остаток входящий","Opening balance")</definedName>
    <definedName name="opbal_1">CHOOSE(Lang+1,"Остаток входящий","Opening balance")</definedName>
    <definedName name="opbal_1_1">CHOOSE(Lang+1,"Остаток входящий","Opening balance")</definedName>
    <definedName name="opdebt1">CHOOSE(Lang+1,"Задолженность /","Opening")</definedName>
    <definedName name="opdebt1_1">CHOOSE(Lang+1,"Задолженность /","Opening")</definedName>
    <definedName name="opdebt1_1_1">CHOOSE(Lang+1,"Задолженность /","Opening")</definedName>
    <definedName name="opdebt2">CHOOSE(Lang+1,"(получено предоплат)
 на начало периода","balance")</definedName>
    <definedName name="opdebt2_1">CHOOSE(Lang+1,"(получено предоплат)
 на начало периода","balance")</definedName>
    <definedName name="opdebt2_1_1">CHOOSE(Lang+1,"(получено предоплат)
 на начало периода","balance")</definedName>
    <definedName name="open">CHOOSE(Lang+1,"на начало","at the beginning")</definedName>
    <definedName name="open_1">CHOOSE(Lang+1,"на начало","at the beginning")</definedName>
    <definedName name="open_1_1">CHOOSE(Lang+1,"на начало","at the beginning")</definedName>
    <definedName name="operact">CHOOSE(Lang+1,"Операционная 
деятельность","Operating activities")</definedName>
    <definedName name="operact_1">CHOOSE(Lang+1,"Операционная 
деятельность","Operating activities")</definedName>
    <definedName name="operact_1_1">CHOOSE(Lang+1,"Операционная 
деятельность","Operating activities")</definedName>
    <definedName name="Operating_CF">[12]Денежные_потоки!$I$158:$AV$158</definedName>
    <definedName name="OperatorSalaryChargeIn">[15]Inputs!$D$114:$O$114</definedName>
    <definedName name="opex">CHOOSE(Lang+1,"Операционные расходы","Operating expenses")</definedName>
    <definedName name="opex_1">CHOOSE(Lang+1,"Операционные расходы","Operating expenses")</definedName>
    <definedName name="opex_1_1">CHOOSE(Lang+1,"Операционные расходы","Operating expenses")</definedName>
    <definedName name="OPEX_APG">[12]Денежные_потоки!$I$57:$AV$57</definedName>
    <definedName name="OPEX_fix">[12]Денежные_потоки!$I$63:$AV$63</definedName>
    <definedName name="OPEX_Fluid">[12]Денежные_потоки!$I$51:$AV$51</definedName>
    <definedName name="OPEX_Gas_well">[12]Денежные_потоки!$I$60:$AV$60</definedName>
    <definedName name="OPEX_GC">[12]Денежные_потоки!$I$53:$AV$53</definedName>
    <definedName name="OPEX_NG">[12]Денежные_потоки!$I$59:$AV$59</definedName>
    <definedName name="OPEX_Oil">[12]Денежные_потоки!$I$52:$AV$52</definedName>
    <definedName name="OPEX_Oil_well">[12]Денежные_потоки!$I$54:$AV$54</definedName>
    <definedName name="OpexCapitalized">[13]Calculations!$D$140:$O$140</definedName>
    <definedName name="OpexCapitalizedIn">[13]Inputs!$D$162:$O$162</definedName>
    <definedName name="opexgrow">CHOOSE(Lang+1,"Рост операционных расходов","Operating
expenses 
growth")</definedName>
    <definedName name="opexgrow_1">CHOOSE(Lang+1,"Рост операционных расходов","Operating
expenses 
growth")</definedName>
    <definedName name="opexgrow_1_1">CHOOSE(Lang+1,"Рост операционных расходов","Operating
expenses 
growth")</definedName>
    <definedName name="OpexTaxCapitalizedIn">[13]Inputs!$D$311:$O$311</definedName>
    <definedName name="OpexTotalIn">[13]Inputs!$D$111:$O$111</definedName>
    <definedName name="OPIFH">[53]мэпинг!$K$2:$K$68</definedName>
    <definedName name="Oprod">CHOOSE(Lang+1,"Собственная добыча","Own production")</definedName>
    <definedName name="Oprod_1">CHOOSE(Lang+1,"Собственная добыча","Own production")</definedName>
    <definedName name="Oprod_1_1">CHOOSE(Lang+1,"Собственная добыча","Own production")</definedName>
    <definedName name="OPTTU">'[19]вып. список'!$B$3:$B$31</definedName>
    <definedName name="OSTVARENJE_PRIJEMA___PRERADE_I_ZALIHA_SIROVINE">[7]Izvestaj!$T$101:$Z$160</definedName>
    <definedName name="Other_cost">[12]Цены!$I$29:$AV$29</definedName>
    <definedName name="OtherAssetsBf">[13]Calculations!$D$241:$O$241</definedName>
    <definedName name="OtherAssetsCf">[13]Calculations!$D$243:$O$243</definedName>
    <definedName name="OtherAssetsIncreaseIn">[13]Inputs!$D$377:$O$377</definedName>
    <definedName name="otherexp">CHOOSE(Lang+1,"прочие","other")</definedName>
    <definedName name="otherexp_1">CHOOSE(Lang+1,"прочие","other")</definedName>
    <definedName name="otherexp_1_1">CHOOSE(Lang+1,"прочие","other")</definedName>
    <definedName name="otherF">CHOOSE(Lang+1," Прочие"," Other fields")</definedName>
    <definedName name="otherF_1">CHOOSE(Lang+1," Прочие"," Other fields")</definedName>
    <definedName name="otherF_1_1">CHOOSE(Lang+1," Прочие"," Other fields")</definedName>
    <definedName name="otherinc">CHOOSE(Lang+1,"Прочие прибыли (убытки)","Other income (loss)")</definedName>
    <definedName name="otherinc_1">CHOOSE(Lang+1,"Прочие прибыли (убытки)","Other income (loss)")</definedName>
    <definedName name="otherinc_1_1">CHOOSE(Lang+1,"Прочие прибыли (убытки)","Other income (loss)")</definedName>
    <definedName name="othermat">CHOOSE(Lang+1,"Прочие расходы","Other expenses")</definedName>
    <definedName name="othermat_1">CHOOSE(Lang+1,"Прочие расходы","Other expenses")</definedName>
    <definedName name="othermat_1_1">CHOOSE(Lang+1,"Прочие расходы","Other expenses")</definedName>
    <definedName name="OtherTaxesPayableBf">[13]Calculations!$D$231:$O$231</definedName>
    <definedName name="OtherTaxesPayableCf">[13]Calculations!$D$233:$O$233</definedName>
    <definedName name="OtherTaxesPayableIncrease">[13]Calculations!$D$232:$O$232</definedName>
    <definedName name="othexp">CHOOSE(Lang+1,"Прочие затраты на геологоразведку,
 в том числе (указать):","Other exploration expenses,
 including:")</definedName>
    <definedName name="othexp_1">CHOOSE(Lang+1,"Прочие затраты на геологоразведку,
 в том числе (указать):","Other exploration expenses,
 including:")</definedName>
    <definedName name="othexp_1_1">CHOOSE(Lang+1,"Прочие затраты на геологоразведку,
 в том числе (указать):","Other exploration expenses,
 including:")</definedName>
    <definedName name="othinc">CHOOSE(Lang+1,"Проч. доходы 
(расходы), 
доля меньш-ва","Other income 
(loss), minority ")</definedName>
    <definedName name="othinc_1">CHOOSE(Lang+1,"Проч. доходы 
(расходы), 
доля меньш-ва","Other income 
(loss), minority ")</definedName>
    <definedName name="othinc_1_1">CHOOSE(Lang+1,"Проч. доходы 
(расходы), 
доля меньш-ва","Other income 
(loss), minority ")</definedName>
    <definedName name="othmat">CHOOSE(Lang+1,"прочие материалы","other materials")</definedName>
    <definedName name="othmat_1">CHOOSE(Lang+1,"прочие материалы","other materials")</definedName>
    <definedName name="othmat_1_1">CHOOSE(Lang+1,"прочие материалы","other materials")</definedName>
    <definedName name="othtrad">CHOOSE(Lang+1,"Прочие трейдеры","Other traders")</definedName>
    <definedName name="othtrad_1">CHOOSE(Lang+1,"Прочие трейдеры","Other traders")</definedName>
    <definedName name="othtrad_1_1">CHOOSE(Lang+1,"Прочие трейдеры","Other traders")</definedName>
    <definedName name="outflow">CHOOSE(Lang+1,"отток денежных средств","cash outflow")</definedName>
    <definedName name="outflow_1">CHOOSE(Lang+1,"отток денежных средств","cash outflow")</definedName>
    <definedName name="outflow_1_1">CHOOSE(Lang+1,"отток денежных средств","cash outflow")</definedName>
    <definedName name="output">CHOOSE(Lang+1,"Пуровск.
ЗПК","Purovsky
plant")</definedName>
    <definedName name="output_1">CHOOSE(Lang+1,"Пуровск.
ЗПК","Purovsky
plant")</definedName>
    <definedName name="output_1_1">CHOOSE(Lang+1,"Пуровск.
ЗПК","Purovsky
plant")</definedName>
    <definedName name="Pal_Workbook_GUID" hidden="1">"K6ZIFFA2UIDMHJNCVG4UJG7A"</definedName>
    <definedName name="PAWS_Basis">1</definedName>
    <definedName name="PAWS_EndDate">38018</definedName>
    <definedName name="PAWS_GraphMode">TRUE</definedName>
    <definedName name="PAWS_LastNDays">10</definedName>
    <definedName name="PAWS_PasteRows">FALSE</definedName>
    <definedName name="PAWS_Periodicity">3</definedName>
    <definedName name="PAWS_PeriodSpec">2</definedName>
    <definedName name="PAWS_StartDate">35796</definedName>
    <definedName name="PAWS_UseDates">TRUE</definedName>
    <definedName name="PAWS_UseLastSelection">FALSE</definedName>
    <definedName name="PAWS_UseUnits">TRUE</definedName>
    <definedName name="PAWS_ZeroMode">FALSE</definedName>
    <definedName name="pay">CHOOSE(Lang+1,"Оплачено за период","Paid for the period")</definedName>
    <definedName name="pay_1">CHOOSE(Lang+1,"Оплачено за период","Paid for the period")</definedName>
    <definedName name="pay_1_1">CHOOSE(Lang+1,"Оплачено за период","Paid for the period")</definedName>
    <definedName name="PayablesBf">[13]Calculations!$D$227:$O$227</definedName>
    <definedName name="PayablesDaysIn">[13]Inputs!$D$327:$O$327</definedName>
    <definedName name="Pb">[34]Анализ!$C$33</definedName>
    <definedName name="PBlok">[68]Reference!$A$2:$A$6</definedName>
    <definedName name="PBT">[95]Workings!$C$142:$T$142</definedName>
    <definedName name="pbt_1">CHOOSE(Lang+1,"пропан - бутан технический","propan-butan")</definedName>
    <definedName name="pbt_1_1">CHOOSE(Lang+1,"пропан - бутан технический","propan-butan")</definedName>
    <definedName name="Pbuf">[34]Анализ!$C$29</definedName>
    <definedName name="pcnt">CHOOSE(Lang+1,"%","%")</definedName>
    <definedName name="pcnt_1">CHOOSE(Lang+1,"%","%")</definedName>
    <definedName name="pcnt_1_1">CHOOSE(Lang+1,"%","%")</definedName>
    <definedName name="penet">CHOOSE(Lang+1,"Объем бурения (проходка)","Drilled")</definedName>
    <definedName name="penet_1">CHOOSE(Lang+1,"Объем бурения (проходка)","Drilled")</definedName>
    <definedName name="penet_1_1">CHOOSE(Lang+1,"Объем бурения (проходка)","Drilled")</definedName>
    <definedName name="Period">'[44]0.2 Справочники'!$H$3:$H$20</definedName>
    <definedName name="PeriodBase">'[44]0.2 Справочники'!$H$8:$H$20</definedName>
    <definedName name="PetracoBf">[13]Calculations!$D$318:$O$318</definedName>
    <definedName name="PetracoIncrease">[13]Calculations!$D$319:$O$319</definedName>
    <definedName name="PetracoPayment">[13]Calculations!$D$320:$O$320</definedName>
    <definedName name="Pf">[34]Анализ!$C$26</definedName>
    <definedName name="PINKB">'[55]Выпадающий список'!$E$2:$E$11</definedName>
    <definedName name="PipelineOpexDetailIn">'[40]Cash Receipts'!$C$34:$R$34</definedName>
    <definedName name="PipelineOpexIn">[40]Inputs!$C$66:$Q$66</definedName>
    <definedName name="PipeTrucking">[13]Calculations!$D$129:$O$129</definedName>
    <definedName name="plan">CHOOSE(Lang+1,"План","Plan")</definedName>
    <definedName name="plan_1">CHOOSE(Lang+1,"План","Plan")</definedName>
    <definedName name="plan_1_1">CHOOSE(Lang+1,"План","Plan")</definedName>
    <definedName name="platf">CHOOSE(Lang+1," - строительство кустовой площадки"," - multiple-well platform")</definedName>
    <definedName name="platf_1">CHOOSE(Lang+1," - строительство кустовой площадки"," - multiple-well platform")</definedName>
    <definedName name="platf_1_1">CHOOSE(Lang+1," - строительство кустовой площадки"," - multiple-well platform")</definedName>
    <definedName name="PNG_T_DAY">[54]доб!$AB$67</definedName>
    <definedName name="PNG_T_NIGHT">[54]доб!$AC$67</definedName>
    <definedName name="PNG_V">[54]доб!$AB$68</definedName>
    <definedName name="pngg">CHOOSE(Lang+1,"Пурнефтегазгеология","PNGG")</definedName>
    <definedName name="pngg_1">CHOOSE(Lang+1,"Пурнефтегазгеология","PNGG")</definedName>
    <definedName name="pngg_1_1">CHOOSE(Lang+1,"Пурнефтегазгеология","PNGG")</definedName>
    <definedName name="pnggF1">CHOOSE(Lang+1,"Олимпийский л.у.","Olympiyskoye field")</definedName>
    <definedName name="pnggF1_1">CHOOSE(Lang+1,"Олимпийский л.у.","Olympiyskoye field")</definedName>
    <definedName name="pnggF1_1_1">CHOOSE(Lang+1,"Олимпийский л.у.","Olympiyskoye field")</definedName>
    <definedName name="pnggF2">CHOOSE(Lang+1,"Усть-Пурпейский л.у.","Ust-Purpeyskoye field")</definedName>
    <definedName name="pnggF2_1">CHOOSE(Lang+1,"Усть-Пурпейский л.у.","Ust-Purpeyskoye field")</definedName>
    <definedName name="pnggF2_1_1">CHOOSE(Lang+1,"Усть-Пурпейский л.у.","Ust-Purpeyskoye field")</definedName>
    <definedName name="pogkm">CHOOSE(Lang+1,"пог.км","km")</definedName>
    <definedName name="pogkm_1">CHOOSE(Lang+1,"пог.км","km")</definedName>
    <definedName name="pogkm_1_1">CHOOSE(Lang+1,"пог.км","km")</definedName>
    <definedName name="pogm">CHOOSE(Lang+1,"пог.м","m")</definedName>
    <definedName name="pogm_1">CHOOSE(Lang+1,"пог.м","m")</definedName>
    <definedName name="pogm_1_1">CHOOSE(Lang+1,"пог.м","m")</definedName>
    <definedName name="poi">'[96]база общая'!$CX$7:$CX$102</definedName>
    <definedName name="point">CHOOSE(Lang+1,"НОВАТЭК - DAF
(пограничный пункт)","NOVATEK - DAF
(border point)")</definedName>
    <definedName name="point_1">CHOOSE(Lang+1,"НОВАТЭК - DAF
(пограничный пункт)","NOVATEK - DAF
(border point)")</definedName>
    <definedName name="point_1_1">CHOOSE(Lang+1,"НОВАТЭК - DAF
(пограничный пункт)","NOVATEK - DAF
(border point)")</definedName>
    <definedName name="polym">CHOOSE(Lang+1,"Полимерная продукция","Polymer products")</definedName>
    <definedName name="polym_">CHOOSE(Lang+1,"сырье 
(полимеры)","raw materials 
(polymer)")</definedName>
    <definedName name="polym__1">CHOOSE(Lang+1,"сырье 
(полимеры)","raw materials 
(polymer)")</definedName>
    <definedName name="polym__1_1">CHOOSE(Lang+1,"сырье 
(полимеры)","raw materials 
(polymer)")</definedName>
    <definedName name="polym_1">CHOOSE(Lang+1,"Полимерная продукция","Polymer products")</definedName>
    <definedName name="polym_1_1">CHOOSE(Lang+1,"Полимерная продукция","Polymer products")</definedName>
    <definedName name="polym_1_1_1">CHOOSE(Lang+1,"Полимерная 
продукция","Polymer 
products")</definedName>
    <definedName name="polym_1_1_1_1">CHOOSE(Lang+1,"Полимерная 
продукция","Polymer 
products")</definedName>
    <definedName name="Port_fee">[12]Цены!$I$27:$AV$27</definedName>
    <definedName name="PortService">[13]Calculations!$D$128:$O$128</definedName>
    <definedName name="pos">CHOOSE(Lang+1,"Положение в отрасли","Industry position")</definedName>
    <definedName name="pos_1">CHOOSE(Lang+1,"Положение в отрасли","Industry position")</definedName>
    <definedName name="pos_1_1">CHOOSE(Lang+1,"Положение в отрасли","Industry position")</definedName>
    <definedName name="Poslovna_oblast">[48]Reference!$B$3:$B$7</definedName>
    <definedName name="pozadina" hidden="1">'[47]Exploration Cost centres NGS'!$F$7:$G$7</definedName>
    <definedName name="pp">'[97]JOE(для нов скв)'!$B$2</definedName>
    <definedName name="PPEbf">[13]Calculations!$D$161:$O$161</definedName>
    <definedName name="PPEcf">[13]Calculations!$D$165:$O$165</definedName>
    <definedName name="Pr">[34]Анализ!$C$27</definedName>
    <definedName name="Premium_Discount">[12]Цены!$I$22:$AV$22</definedName>
    <definedName name="prep">CHOOSE(Lang+1,"Подготовка у/в","Hydrocarbon preparation")</definedName>
    <definedName name="prep_1">CHOOSE(Lang+1,"Подготовка у/в","Hydrocarbon preparation")</definedName>
    <definedName name="prep_1_1">CHOOSE(Lang+1,"Подготовка у/в","Hydrocarbon preparation")</definedName>
    <definedName name="PrepaidExpensesBf">[13]Calculations!$D$236:$O$236</definedName>
    <definedName name="PrepaidExpensesCf">[13]Calculations!$D$238:$O$238</definedName>
    <definedName name="PrepaidExpensesIncrease">[95]Workings!$C$124:$T$124</definedName>
    <definedName name="PrepaidExpensesIncreaseIn">[13]Inputs!$D$376:$O$376</definedName>
    <definedName name="previous" hidden="1">{"Area1",#N/A,FALSE,"OREWACC";"Area2",#N/A,FALSE,"OREWACC"}</definedName>
    <definedName name="Prib" hidden="1">{#N/A,#N/A,FALSE,"Основная (2)";#N/A,#N/A,FALSE,"Основная (3)";#N/A,#N/A,FALSE,"Окупаемость (2)"}</definedName>
    <definedName name="price">CHOOSE(Lang+1,"Цена","Price")</definedName>
    <definedName name="price_1">CHOOSE(Lang+1,"Цена","Price")</definedName>
    <definedName name="price_1_1">CHOOSE(Lang+1,"Цена","Price")</definedName>
    <definedName name="Price_coeff">[12]Налоги!$I$33:$AV$33</definedName>
    <definedName name="pricearn">CHOOSE(Lang+1,"Цена / прибыль
на акцию","Price to earnings")</definedName>
    <definedName name="pricearn_1">CHOOSE(Lang+1,"Цена / прибыль
на акцию","Price to earnings")</definedName>
    <definedName name="pricearn_1_1">CHOOSE(Lang+1,"Цена / прибыль
на акцию","Price to earnings")</definedName>
    <definedName name="priceimp">CHOOSE(Lang+1,"за счет 
цены","price 
impact")</definedName>
    <definedName name="priceimp_1">CHOOSE(Lang+1,"за счет 
цены","price 
impact")</definedName>
    <definedName name="priceimp_1_1">CHOOSE(Lang+1,"за счет 
цены","price 
impact")</definedName>
    <definedName name="priceUSD">INDIRECT(ADDRESS(-3,0,4,0),0)/INDIRECT(ADDRESS(-1,0,4,0),0)</definedName>
    <definedName name="PRIM">[36]Лист1!$K$6</definedName>
    <definedName name="printing">[99]Resources!$G$1</definedName>
    <definedName name="Prioritet">[68]Reference!$B$2:$B$4</definedName>
    <definedName name="prob1" hidden="1">'[47]Exploration Cost centres NGS'!$F$10:$G$10</definedName>
    <definedName name="proba" hidden="1">'[47]Exploration Cost centres NGS'!$I$9:$J$9</definedName>
    <definedName name="prod_1">CHOOSE(Lang+1,"добыча","production")</definedName>
    <definedName name="prod_1_1">CHOOSE(Lang+1,"добыча","production")</definedName>
    <definedName name="prodboe">CHOOSE(Lang+1,"Удельные расходы на добычу у/в","Production costs per boe")</definedName>
    <definedName name="prodboe_1">CHOOSE(Lang+1,"Удельные расходы на добычу у/в","Production costs per boe")</definedName>
    <definedName name="prodboe_1_1">CHOOSE(Lang+1,"Удельные расходы на добычу у/в","Production costs per boe")</definedName>
    <definedName name="prodcost">CHOOSE(Lang+1,"Изменение удельных расходов в рублях","Lifting costs, 
RR per boe")</definedName>
    <definedName name="prodcost_1">CHOOSE(Lang+1,"Изменение удельных расходов в рублях","Lifting costs, 
RR per boe")</definedName>
    <definedName name="prodcost_1_1">CHOOSE(Lang+1,"Изменение удельных расходов в рублях","Lifting costs, 
RR per boe")</definedName>
    <definedName name="prodflow">CHOOSE(Lang+1,"Сверка объемов добычи и реализации","Production &amp; sales")</definedName>
    <definedName name="prodflow_1">CHOOSE(Lang+1,"Сверка объемов добычи и реализации","Production &amp; sales")</definedName>
    <definedName name="prodflow_1_1">CHOOSE(Lang+1,"Сверка объемов добычи и реализации","Production &amp; sales")</definedName>
    <definedName name="prodlst">[100]Sheet3!$A$1:$A$9</definedName>
    <definedName name="production">'[101]Чувст-ть'!$Q$19</definedName>
    <definedName name="Production_1">CHOOSE(Lang+1,"Задолженность на","Opening balance")</definedName>
    <definedName name="Production_1_1">CHOOSE(Lang+1,"Задолженность на","Opening balance")</definedName>
    <definedName name="Production_2" hidden="1">{"IASTrail",#N/A,FALSE,"IAS"}</definedName>
    <definedName name="Production_period">[12]Налоги!$I$18:$AV$18</definedName>
    <definedName name="ProductionLydushorMonthIn">[13]Inputs!$D$49:$O$49</definedName>
    <definedName name="ProductionLydushorYearIn">[13]Inputs!$O$50</definedName>
    <definedName name="ProductionMusurshorMonthIn">[102]Inputs!$D$47:$O$47</definedName>
    <definedName name="ProductionMusurshorYearIn">[13]Inputs!$O$48</definedName>
    <definedName name="ProductionOshskoeMonthIn">[13]Inputs!$D$53:$O$53</definedName>
    <definedName name="ProductionOshskoeYearIn">[13]Inputs!$O$54</definedName>
    <definedName name="ProductionPashorYearIn">[103]Inputs!$O$50</definedName>
    <definedName name="ProductionSercheyuYearIn">[103]Inputs!$O$48</definedName>
    <definedName name="ProductionShapkinoYearIn">[103]Inputs!$O$46</definedName>
    <definedName name="ProductionShorSandiveyMonthIn">[13]Inputs!$D$51:$O$51</definedName>
    <definedName name="ProductionShorSandiveyYearIn">[13]Inputs!$O$52</definedName>
    <definedName name="ProductRail_Inflation_Russia">[41]MAIN_PARAMETERS!$E$278:$E$298</definedName>
    <definedName name="profcom">CHOOSE(Lang+1,"Сравнение чистой прибыли","Net profit comparison")</definedName>
    <definedName name="profcom_1">CHOOSE(Lang+1,"Сравнение чистой прибыли","Net profit comparison")</definedName>
    <definedName name="profcom_1_1">CHOOSE(Lang+1,"Сравнение чистой прибыли","Net profit comparison")</definedName>
    <definedName name="profgrow">CHOOSE(Lang+1,"факторы, увеличивающие чистую прибыль","net profit growth factors")</definedName>
    <definedName name="profgrow_1">CHOOSE(Lang+1,"факторы, увеличивающие чистую прибыль","net profit growth factors")</definedName>
    <definedName name="profgrow_1_1">CHOOSE(Lang+1,"факторы, увеличивающие чистую прибыль","net profit growth factors")</definedName>
    <definedName name="Profit_tax">[12]Денежные_потоки!$I$147:$AV$147</definedName>
    <definedName name="Profit_tax_Base">[12]Денежные_потоки!$I$143:$AV$143</definedName>
    <definedName name="Profit_tax_Base_after_LCF">[12]Денежные_потоки!$I$145:$AV$145</definedName>
    <definedName name="Profit_tax_rate">[12]Входящие_данные!$I$82:$AV$82</definedName>
    <definedName name="ProfitPeriod">[13]Calculations!$D$361:$O$361</definedName>
    <definedName name="profmarg">CHOOSE(Lang+1,"Маржа чистой прибыли","Net profit margin")</definedName>
    <definedName name="profmarg_1">CHOOSE(Lang+1,"Маржа чистой прибыли","Net profit margin")</definedName>
    <definedName name="profmarg_1_1">CHOOSE(Lang+1,"Маржа чистой прибыли","Net profit margin")</definedName>
    <definedName name="profred">CHOOSE(Lang+1,"факторы, уменьшающие чистую прибыль","net profit reduction factors")</definedName>
    <definedName name="profred_1">CHOOSE(Lang+1,"факторы, уменьшающие чистую прибыль","net profit reduction factors")</definedName>
    <definedName name="profred_1_1">CHOOSE(Lang+1,"факторы, уменьшающие чистую прибыль","net profit reduction factors")</definedName>
    <definedName name="proftax">CHOOSE(Lang+1," Налог на прибыль","Income tax")</definedName>
    <definedName name="proftax_1">CHOOSE(Lang+1," Налог на прибыль","Income tax")</definedName>
    <definedName name="proftax_1_1">CHOOSE(Lang+1," Налог на прибыль","Income tax")</definedName>
    <definedName name="proftaxgrow">CHOOSE(Lang+1,"Увеличение налога 
на прибыль","Income tax 
growth")</definedName>
    <definedName name="proftaxgrow_1">CHOOSE(Lang+1,"Увеличение налога 
на прибыль","Income tax 
growth")</definedName>
    <definedName name="proftaxgrow_1_1">CHOOSE(Lang+1,"Увеличение налога 
на прибыль","Income tax 
growth")</definedName>
    <definedName name="proftaxred">CHOOSE(Lang+1,"Уменьшение налога 
на прибыль","Income tax 
reduction")</definedName>
    <definedName name="proftaxred_1">CHOOSE(Lang+1,"Уменьшение налога 
на прибыль","Income tax 
reduction")</definedName>
    <definedName name="proftaxred_1_1">CHOOSE(Lang+1,"Уменьшение налога 
на прибыль","Income tax 
reduction")</definedName>
    <definedName name="Proj">[16]Assumptions!$B$2</definedName>
    <definedName name="Project">[104]обзор!$A$1</definedName>
    <definedName name="ProjectCompletionIn">[37]Inputs!$C$102:$T$102</definedName>
    <definedName name="projekat_realizovan">[48]Reference!$D$3:$D$5</definedName>
    <definedName name="Prometna_marža">'[80]dom.iz.'!$AP$1:$AP$65536</definedName>
    <definedName name="prooduction_2_rus" hidden="1">{"IASTrail",#N/A,FALSE,"IAS"}</definedName>
    <definedName name="Property_tax">[12]Денежные_потоки!$I$102:$AV$102</definedName>
    <definedName name="Property_tax_rate">[12]Входящие_данные!$I$78:$AV$78</definedName>
    <definedName name="prwell">CHOOSE(Lang+1,"Поисковые скважины","Prospect wells")</definedName>
    <definedName name="prwell_1">CHOOSE(Lang+1,"Поисковые скважины","Prospect wells")</definedName>
    <definedName name="prwell_1_1">CHOOSE(Lang+1,"Поисковые скважины","Prospect wells")</definedName>
    <definedName name="PS_T_DAY">[54]доб!$AR$67</definedName>
    <definedName name="PS_T_NIGHT">[54]доб!$AS$67</definedName>
    <definedName name="PS_V">[54]доб!$AR$68</definedName>
    <definedName name="PTLoanBf">[13]Calculations!$D$325:$O$325</definedName>
    <definedName name="PTLoanIncrease">[13]Calculations!$D$326:$O$326</definedName>
    <definedName name="PTLoanPayment">[13]Calculations!$D$327:$O$327</definedName>
    <definedName name="PTLoanRepayment">[13]Inputs!$D$350:$O$350</definedName>
    <definedName name="PumpingAndDelivery">[13]Calculations!$D$112:$O$112</definedName>
    <definedName name="PumpingandDeliveryIn">[15]Inputs!$D$113:$O$113</definedName>
    <definedName name="Pur">CHOOSE(Lang+1,"на Пуровский ЗПК","to Purovsky plant")</definedName>
    <definedName name="Pur_1">CHOOSE(Lang+1,"на Пуровский ЗПК","to Purovsky plant")</definedName>
    <definedName name="Pur_1_1">CHOOSE(Lang+1,"на Пуровский ЗПК","to Purovsky plant")</definedName>
    <definedName name="purch">CHOOSE(Lang+1,"покупка","purchases")</definedName>
    <definedName name="purch_1">CHOOSE(Lang+1,"покупка","purchases")</definedName>
    <definedName name="purch_1_1">CHOOSE(Lang+1,"покупка","purchases")</definedName>
    <definedName name="purchases">CHOOSE(Lang+1,"Покупка нефти, газового конденсата и природного газа","Purchases of oil, gas condensate and natural gas")</definedName>
    <definedName name="purchases_1">CHOOSE(Lang+1,"Покупка нефти, газового конденсата и природного газа","Purchases of oil, gas condensate and natural gas")</definedName>
    <definedName name="purchases_1_1">CHOOSE(Lang+1,"Покупка нефти, газового конденсата и природного газа","Purchases of oil, gas condensate and natural gas")</definedName>
    <definedName name="purneed">CHOOSE(Lang+1,"нужды
ПЗПК","Purovsky 
needs")</definedName>
    <definedName name="purneed_1">CHOOSE(Lang+1,"нужды
ПЗПК","Purovsky 
needs")</definedName>
    <definedName name="purneed_1_1">CHOOSE(Lang+1,"нужды
ПЗПК","Purovsky 
needs")</definedName>
    <definedName name="purval">CHOOSE(Lang+1,"Покупная стоимость","Purchases")</definedName>
    <definedName name="purval_1">CHOOSE(Lang+1,"Покупная стоимость","Purchases")</definedName>
    <definedName name="purval_1_1">CHOOSE(Lang+1,"Покупная стоимость","Purchases")</definedName>
    <definedName name="q">CHOOSE(Lang+1,"Полимерная 
продукция","Polymer 
products")</definedName>
    <definedName name="Ql">[34]Анализ!$C$20</definedName>
    <definedName name="Qo">[34]Анализ!$C$22</definedName>
    <definedName name="qqqq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qqqqqqqqqqqqqqqqqq" hidden="1">{"Area1",#N/A,FALSE,"OREWACC";"Area2",#N/A,FALSE,"OREWACC"}</definedName>
    <definedName name="qr">CHOOSE(Lang+1,"За квартал","For the quarter")</definedName>
    <definedName name="qr_1">CHOOSE(Lang+1,"За квартал","For the quarter")</definedName>
    <definedName name="qr_1_1">CHOOSE(Lang+1,"За квартал","For the quarter")</definedName>
    <definedName name="quantity">CHOOSE(Lang+1,"шт.","quantity")</definedName>
    <definedName name="quantity_1">CHOOSE(Lang+1,"шт.","quantity")</definedName>
    <definedName name="quantity_1_1">CHOOSE(Lang+1,"шт.","quantity")</definedName>
    <definedName name="QUERY1.keep_password" hidden="1">TRUE</definedName>
    <definedName name="QUERY1.query_connection" hidden="1">{"DBQ=C:\Access\Theatres.mdb;DefaultDir=C:\Access;Driver={Microsoft Access Driver (*.mdb)};DriverId=25;FIL=MS Access;ImplicitCommitSync=Yes;MaxBufferSize=512;MaxScanRows=8;PageTimeout=5;SafeTransactions=0;Threads=3;UID=admin;UserCommitSync=Yes;"}</definedName>
    <definedName name="QUERY1.query_definition" hidden="1">{"SELECT MasterTHrTable.`Theatre #`, MasterTHrTable.`Theatre Name`, MasterTHrTable.Loc, MasterTHrTable.Scr, MasterTHrTable.Budget_2003, MasterTHrTable.`5Yr Plan`, MasterTHrTable.Category_2003B, MasterTHrTable.`Open or Close Date`, M";"asterTHrTable.`Open or Close Date2`, MasterTHrTable.`Group`, MasterTHrTable.`Type Index`, MasterTHrTable.Type, MasterTHrTable.Notes, MasterTHrTable.Restructruing, MasterTHrTable.BudgetedFor, MasterTHrTable.`Planned restructuring d";"ate`, MasterTHrTable.`Restructruing Notes`, MasterTHrTable.OriginalRegion, MasterTHrTable.Region, MasterTHrTable.`Region Index`, MasterTHrTable.District, MasterTHrTable.DistrictRevised, MasterTHrTable.DistrictIndex, MasterTHrTable";".Address1, MasterTHrTable.Address2, MasterTHrTable.City, MasterTHrTable.Province, MasterTHrTable.`Postal Code`, MasterTHrTable.Phone, MasterTHrTable.Fax, MasterTHrTable.`GENERAL MANAGER`, MasterTHrTable.DriveIn, MasterTHrTable.Sea";"ts, MasterTHrTable.`Freestanding/Attached`, MasterTHrTable.`Ownership type`, MasterTHrTable.GrossLeasableArea, MasterTHrTable.Hydro, MasterTHrTable.Gas, MasterTHrTable.Water, MasterTHrTable.Stadium, MasterTHrTable.CCAA_Disposals  ";"FROM `C:\Access\Theatres`.MasterTHrTable MasterTHrTable"}</definedName>
    <definedName name="QUERY1.query_statement" hidden="1">{"SELECT MasterTHrTable.`Theatre #`, MasterTHrTable.`Theatre Name`, MasterTHrTable.Loc, MasterTHrTable.Scr, MasterTHrTable.Budget_2003, MasterTHrTable.`5Yr Plan`, MasterTHrTable.Category_2003B, MasterTHrTable.`Open or Close Date`, M";"asterTHrTable.`Open or Close Date2`, MasterTHrTable.`Group`, MasterTHrTable.`Type Index`, MasterTHrTable.Type, MasterTHrTable.Notes, MasterTHrTable.Restructruing, MasterTHrTable.BudgetedFor, MasterTHrTable.`Planned restructuring d";"ate`, MasterTHrTable.`Restructruing Notes`, MasterTHrTable.OriginalRegion, MasterTHrTable.Region, MasterTHrTable.`Region Index`, MasterTHrTable.District, MasterTHrTable.DistrictRevised, MasterTHrTable.DistrictIndex, MasterTHrTable";".Address1, MasterTHrTable.Address2, MasterTHrTable.City, MasterTHrTable.Province, MasterTHrTable.`Postal Code`, MasterTHrTable.Phone, MasterTHrTable.Fax, MasterTHrTable.`GENERAL MANAGER`, MasterTHrTable.DriveIn, MasterTHrTable.Sea";"ts, MasterTHrTable.`Freestanding/Attached`, MasterTHrTable.`Ownership type`, MasterTHrTable.GrossLeasableArea, MasterTHrTable.Hydro, MasterTHrTable.Gas, MasterTHrTable.Water, MasterTHrTable.Stadium, MasterTHrTable.CCAA_Disposals  ";"FROM `C:\Access\Theatres`.MasterTHrTable MasterTHrTable"}</definedName>
    <definedName name="QUERY1.user_name" hidden="1">"admin"</definedName>
    <definedName name="QUNFJ">'[64]Выпадающий список'!$I$1:$I$9</definedName>
    <definedName name="Qw">[34]Анализ!$C$23</definedName>
    <definedName name="rai" hidden="1">{#N/A,#N/A,FALSE,"ZAP_FEB.XLS "}</definedName>
    <definedName name="rail">CHOOSE(Lang+1,"ж/д","rail")</definedName>
    <definedName name="rail_1">CHOOSE(Lang+1,"ж/д","rail")</definedName>
    <definedName name="rail_1_1">CHOOSE(Lang+1,"ж/д","rail")</definedName>
    <definedName name="RailCarHandling">[13]Calculations!$D$133:$O$133</definedName>
    <definedName name="RailCarLoading">[13]Calculations!$D$132:$O$132</definedName>
    <definedName name="RailDomestcIn">[13]Inputs!$D$76:$O$76</definedName>
    <definedName name="RailDomesticPercentIn">[13]Inputs!$D$67:$O$67</definedName>
    <definedName name="RailTrucking">[13]Calculations!$D$130:$O$130</definedName>
    <definedName name="RAOJT">'[19]вып. список'!$F$3:$F$16</definedName>
    <definedName name="Rast">[48]Reference!$K$3:$K$4</definedName>
    <definedName name="rate_1">CHOOSE(Lang+1,"Средний курс долл. США","Average 
USD rate")</definedName>
    <definedName name="rate_1_1">CHOOSE(Lang+1,"Средний курс долл. США","Average 
USD rate")</definedName>
    <definedName name="RateKUSD">'[105]Input KUSD Cash'!$O$2:$AB$2</definedName>
    <definedName name="rawmat">CHOOSE(Lang+1,"сырье и 
материалы","raw
materials")</definedName>
    <definedName name="rawmat_1">CHOOSE(Lang+1,"сырье и 
материалы","raw
materials")</definedName>
    <definedName name="rawmat_1_1">CHOOSE(Lang+1,"сырье и 
материалы","raw
materials")</definedName>
    <definedName name="rawmat_1_1_1">CHOOSE(Lang+1,"Сырье и материалы","Raw materials")</definedName>
    <definedName name="rawmat_1_1_1_1">CHOOSE(Lang+1,"Сырье и материалы","Raw materials")</definedName>
    <definedName name="rawmat_1_1_2">CHOOSE(Lang+1,"Сырье и материалы","Raw materials")</definedName>
    <definedName name="RBLRU">'[66]вып. список'!$O$3:$O$72</definedName>
    <definedName name="RCN">'[16]Valuation sheet'!$BK:$BK</definedName>
    <definedName name="RD">CHOOSE(Lang+1," - НИР"," - R&amp;D")</definedName>
    <definedName name="RD_1">CHOOSE(Lang+1," - НИР"," - R&amp;D")</definedName>
    <definedName name="RD_1_1">CHOOSE(Lang+1," - НИР"," - R&amp;D")</definedName>
    <definedName name="ReceiptAccountCf">[37]Workings!$C$246:$T$246</definedName>
    <definedName name="ReceivablesBf">[13]Calculations!$D$191:$O$191</definedName>
    <definedName name="ReceivablesCf">[13]Calculations!$D$193:$O$193</definedName>
    <definedName name="ReceivablesDomesticBf">[13]Calculations!$D$183:$O$183</definedName>
    <definedName name="ReceivablesDomesticCf">[13]Calculations!$D$185:$O$185</definedName>
    <definedName name="ReceivablesDomesticDaysIn">[13]Inputs!$D$319:$O$319</definedName>
    <definedName name="ReceivablesDomesticIncrease">[13]Calculations!$D$184:$O$184</definedName>
    <definedName name="ReceivablesDomesticRailBf">[13]Calculations!$D$187:$O$187</definedName>
    <definedName name="ReceivablesDomesticRailCf">[13]Calculations!$D$189:$O$189</definedName>
    <definedName name="ReceivablesDomesticRailDaysIn">[13]Inputs!$D$320:$O$320</definedName>
    <definedName name="ReceivablesDomesticRailIncrease">[13]Calculations!$D$188:$O$188</definedName>
    <definedName name="ReceivablesExportBf">[13]Calculations!$D$175:$O$175</definedName>
    <definedName name="ReceivablesExportCf">[13]Calculations!$D$177:$O$177</definedName>
    <definedName name="ReceivablesExportDaysIn">[13]Inputs!$D$317:$O$317</definedName>
    <definedName name="ReceivablesExportIncrease">[13]Calculations!$D$176:$O$176</definedName>
    <definedName name="ReceivablesNearAbroadBf">[13]Calculations!$D$179:$O$179</definedName>
    <definedName name="ReceivablesNearAbroadCf">[13]Calculations!$D$181:$O$181</definedName>
    <definedName name="ReceivablesNearAbroadDaysIn">[13]Inputs!$D$318:$O$318</definedName>
    <definedName name="ReceivablesNearAbroadIncrease">[13]Calculations!$D$180:$O$180</definedName>
    <definedName name="ReceivablesVATBf">[13]Calculations!$D$196:$O$196</definedName>
    <definedName name="ReceivablesVATCf">[13]Calculations!$D$198:$O$198</definedName>
    <definedName name="ReceivablesVATIncrease">[13]Calculations!$D$197:$O$197</definedName>
    <definedName name="ref">CHOOSE(Lang+1,"Передано на переработку ","Delivered for refinery")</definedName>
    <definedName name="ref_1">CHOOSE(Lang+1,"Передано на переработку ","Delivered for refinery")</definedName>
    <definedName name="ref_1_1">CHOOSE(Lang+1,"Передано на переработку ","Delivered for refinery")</definedName>
    <definedName name="refin">CHOOSE(Lang+1,"расходы на 
переработку","processing
services
expenses")</definedName>
    <definedName name="refin_1">CHOOSE(Lang+1,"расходы на 
переработку","processing
services
expenses")</definedName>
    <definedName name="refin_1_1">CHOOSE(Lang+1,"расходы на 
переработку","processing
services
expenses")</definedName>
    <definedName name="refin_1_1_1">CHOOSE(Lang+1,"Подготовка и переработка у/в","Processing services expenses")</definedName>
    <definedName name="refin_1_1_1_1">CHOOSE(Lang+1,"Подготовка и переработка у/в","Processing services expenses")</definedName>
    <definedName name="refin_1_1_2">CHOOSE(Lang+1,"Подготовка и переработка у/в","Processing services expenses")</definedName>
    <definedName name="refrec">CHOOSE(Lang+1,"Получено с переработки","Received from refinery")</definedName>
    <definedName name="refrec_1">CHOOSE(Lang+1,"Получено с переработки","Received from refinery")</definedName>
    <definedName name="refrec_1_1">CHOOSE(Lang+1,"Получено с переработки","Received from refinery")</definedName>
    <definedName name="region">CHOOSE(Lang+1,"Региональные газовые компании и трейдеры в областях","Regional distributors")</definedName>
    <definedName name="region_1">CHOOSE(Lang+1,"Региональные газовые компании и трейдеры в областях","Regional distributors")</definedName>
    <definedName name="region_1_1">CHOOSE(Lang+1,"Региональные газовые компании и трейдеры в областях","Regional distributors")</definedName>
    <definedName name="RegSet">","</definedName>
    <definedName name="Relief_period">[12]Панель!$D$16</definedName>
    <definedName name="RemainsBf">[13]Calculations!$D$27:$O$27</definedName>
    <definedName name="RemainsCf">[13]Calculations!$D$29:$O$29</definedName>
    <definedName name="RemainsChangeVolume">[13]Calculations!$D$28:$O$28</definedName>
    <definedName name="rentexp">CHOOSE(Lang+1,"аренда","rent")</definedName>
    <definedName name="rentexp_1">CHOOSE(Lang+1,"аренда","rent")</definedName>
    <definedName name="rentexp_1_1">CHOOSE(Lang+1,"аренда","rent")</definedName>
    <definedName name="repair">CHOOSE(Lang+1,"Осмотр и ремонт","Repair &amp; maintenance")</definedName>
    <definedName name="repair_1">CHOOSE(Lang+1,"Осмотр и ремонт","Repair &amp; maintenance")</definedName>
    <definedName name="repair_1_1">CHOOSE(Lang+1,"Осмотр и ремонт","Repair &amp; maintenance")</definedName>
    <definedName name="RepairInventory">[13]Inputs!$D$99:$O$99</definedName>
    <definedName name="repay">CHOOSE(Lang+1,"Погашение 
д/ср кредитов","Long-term loans
repayments")</definedName>
    <definedName name="repay_1">CHOOSE(Lang+1,"Погашение 
д/ср кредитов","Long-term loans
repayments")</definedName>
    <definedName name="repay_1_1">CHOOSE(Lang+1,"Погашение 
д/ср кредитов","Long-term loans
repayments")</definedName>
    <definedName name="REPORTSHEETNAME">1</definedName>
    <definedName name="rer" hidden="1">{"DBQ=C:\Access\Theatres.mdb;DefaultDir=C:\Access;Driver={Microsoft Access Driver (*.mdb)};DriverId=25;FIL=MS Access;ImplicitCommitSync=Yes;MaxBufferSize=512;MaxScanRows=8;PageTimeout=5;SafeTransactions=0;Threads=3;UID=admin;UserCommitSync=Yes;"}</definedName>
    <definedName name="resbal">CHOOSE(Lang+1,"остаток в резервуарных парках","reservoir balance")</definedName>
    <definedName name="resbal_1">CHOOSE(Lang+1,"остаток в резервуарных парках","reservoir balance")</definedName>
    <definedName name="resbal_1_1">CHOOSE(Lang+1,"остаток в резервуарных парках","reservoir balance")</definedName>
    <definedName name="Reserve_coeff_1">[12]Входящие_данные!$F$50</definedName>
    <definedName name="Reserve_coeff_2">[12]Входящие_данные!$F$51</definedName>
    <definedName name="Reserves_coeff">[12]Налоги!$I$35:$AV$35</definedName>
    <definedName name="Reserves_coeff_max">[12]Входящие_данные!$F$47</definedName>
    <definedName name="Reserves_coeff_red">[12]Налоги!$I$41:$AV$41</definedName>
    <definedName name="Reserves_coeff_start_year">[12]Входящие_данные!$F$46</definedName>
    <definedName name="ReservesProvenIn">[13]Inputs!$D$380</definedName>
    <definedName name="ReservesRemaining">[13]Calculations!$D$382:$O$382</definedName>
    <definedName name="RestorationProvisionBf">[13]Calculations!$D$261:$O$261</definedName>
    <definedName name="RestorationProvisionCf">[13]Calculations!$D$263:$O$263</definedName>
    <definedName name="RestorationProvisionIncrease">[13]Calculations!$D$262:$O$262</definedName>
    <definedName name="RetainedEarningsbf">[13]Calculations!$D$273:$O$273</definedName>
    <definedName name="RetainedEarningsIncrease">[13]Calculations!$D$274:$O$274</definedName>
    <definedName name="rev">CHOOSE(Lang+1,"Валовая выручка","Revenues")</definedName>
    <definedName name="rev_">CHOOSE(Lang+1,"Выручка от реализации","Revenues")</definedName>
    <definedName name="rev__1">CHOOSE(Lang+1,"Выручка от реализации","Revenues")</definedName>
    <definedName name="rev__1_1">CHOOSE(Lang+1,"Выручка от реализации","Revenues")</definedName>
    <definedName name="rev_1">CHOOSE(Lang+1,"Валовая выручка","Revenues")</definedName>
    <definedName name="rev_1_1">CHOOSE(Lang+1,"Валовая выручка","Revenues")</definedName>
    <definedName name="RevD">CHOOSE(Lang+1,"Невыполнение доходов","Revenue decrease")</definedName>
    <definedName name="RevD_1">CHOOSE(Lang+1,"Невыполнение доходов","Revenue decrease")</definedName>
    <definedName name="RevD_1_1">CHOOSE(Lang+1,"Невыполнение доходов","Revenue decrease")</definedName>
    <definedName name="Revenue">[12]Денежные_потоки!$I$47:$AV$47</definedName>
    <definedName name="RevenueTotal">[13]Calculations!$D$105:$O$105</definedName>
    <definedName name="RevEx">[12]Денежные_потоки!$I$64:$AV$64</definedName>
    <definedName name="revfact">CHOOSE(Lang+1,"Факторный анализ выручки от реализации","Revenues price/volume analysis")</definedName>
    <definedName name="revfact_1">CHOOSE(Lang+1,"Факторный анализ выручки от реализации","Revenues price/volume analysis")</definedName>
    <definedName name="revfact_1_1">CHOOSE(Lang+1,"Факторный анализ выручки от реализации","Revenues price/volume analysis")</definedName>
    <definedName name="RevI">CHOOSE(Lang+1,"Превышение доходов","Revenue increase")</definedName>
    <definedName name="RevI_1">CHOOSE(Lang+1,"Превышение доходов","Revenue increase")</definedName>
    <definedName name="RevI_1_1">CHOOSE(Lang+1,"Превышение доходов","Revenue increase")</definedName>
    <definedName name="revpcnt">CHOOSE(Lang+1,"% от выручки без экспортных пошлин","% of revenues net of export duties")</definedName>
    <definedName name="revpcnt_1">CHOOSE(Lang+1,"% от выручки без экспортных пошлин","% of revenues net of export duties")</definedName>
    <definedName name="revpcnt_1_1">CHOOSE(Lang+1,"% от выручки без экспортных пошлин","% of revenues net of export duties")</definedName>
    <definedName name="rg">[11]БД!$B$28</definedName>
    <definedName name="RGUGS">'[17]Выпадающий список'!$O$3:$O$73</definedName>
    <definedName name="RHD">[36]Лист1!$K$8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jhjdf" hidden="1">{#N/A,#N/A,FALSE,"МТВ"}</definedName>
    <definedName name="RJIAC">'[66]вып. список'!$B$3:$B$32</definedName>
    <definedName name="ro_o">[34]Анализ!$C$35</definedName>
    <definedName name="ro_w">[34]Анализ!$C$37</definedName>
    <definedName name="roce">CHOOSE(Lang+1,"Рентабельность инвестированного капитала","ROCE")</definedName>
    <definedName name="roce_1">CHOOSE(Lang+1,"Рентабельность инвестированного капитала","ROCE")</definedName>
    <definedName name="roce_1_1">CHOOSE(Lang+1,"Рентабельность инвестированного капитала","ROCE")</definedName>
    <definedName name="Round">[16]Assumptions!$A$15:$C$22</definedName>
    <definedName name="RR">CHOOSE(Lang+1,"млн рублей","RR mln")</definedName>
    <definedName name="RR_1">CHOOSE(Lang+1,"млн рублей","RR mln")</definedName>
    <definedName name="RR_1_1">CHOOSE(Lang+1,"млн рублей","RR mln")</definedName>
    <definedName name="RRboe">CHOOSE(Lang+1,"рублей / долл. США на барр. нефт. эквивалента и в %-тах","RR/USD per boe and %")</definedName>
    <definedName name="RRboe_1">CHOOSE(Lang+1,"рублей / долл. США на барр. нефт. эквивалента и в %-тах","RR/USD per boe and %")</definedName>
    <definedName name="RRboe_1_1">CHOOSE(Lang+1,"рублей / долл. США на барр. нефт. эквивалента и в %-тах","RR/USD per boe and %")</definedName>
    <definedName name="RRIIV">'[71]вып. список'!$F$3:$F$15</definedName>
    <definedName name="RRk">"тыс. руб."</definedName>
    <definedName name="RRkg">CHOOSE(Lang+1,"руб./кг","RR/kg")</definedName>
    <definedName name="RRkg_1">CHOOSE(Lang+1,"руб./кг","RR/kg")</definedName>
    <definedName name="RRkg_1_1">CHOOSE(Lang+1,"руб./кг","RR/kg")</definedName>
    <definedName name="RRmcm">CHOOSE(Lang+1,"рублей за тыс. куб. м","RR per mcm")</definedName>
    <definedName name="RRmcm_">CHOOSE(Lang+1,"рублей 
за тыс. куб. м","RR per mcm")</definedName>
    <definedName name="RRmcm__1">CHOOSE(Lang+1,"рублей 
за тыс. куб. м","RR per mcm")</definedName>
    <definedName name="RRmcm__1_1">CHOOSE(Lang+1,"рублей 
за тыс. куб. м","RR per mcm")</definedName>
    <definedName name="RRmcm_1">CHOOSE(Lang+1,"рублей за тыс. куб. м","RR per mcm")</definedName>
    <definedName name="RRmcm_1_1">CHOOSE(Lang+1,"рублей за тыс. куб. м","RR per mcm")</definedName>
    <definedName name="RRmcmton">CHOOSE(Lang+1,"рублей на тыс. куб. м или на тонну","RR per mcm or ton")</definedName>
    <definedName name="RRmcmton_1">CHOOSE(Lang+1,"рублей на тыс. куб. м или на тонну","RR per mcm or ton")</definedName>
    <definedName name="RRmcmton_1_1">CHOOSE(Lang+1,"рублей на тыс. куб. м или на тонну","RR per mcm or ton")</definedName>
    <definedName name="RRpcnt">CHOOSE(Lang+1,"(в рублях и %-тах)","(RR and %)")</definedName>
    <definedName name="RRpcnt_">CHOOSE(Lang+1,"в %-тах и млн рублей","% and RR mln")</definedName>
    <definedName name="RRpcnt__1">CHOOSE(Lang+1,"в %-тах и млн рублей","% and RR mln")</definedName>
    <definedName name="RRpcnt__1_1">CHOOSE(Lang+1,"в %-тах и млн рублей","% and RR mln")</definedName>
    <definedName name="RRpcnt_1">CHOOSE(Lang+1,"(в рублях и %-тах)","(RR and %)")</definedName>
    <definedName name="RRpcnt_1_1">CHOOSE(Lang+1,"(в рублях и %-тах)","(RR and %)")</definedName>
    <definedName name="RRperkg">"руб./кг"</definedName>
    <definedName name="RRpogm">CHOOSE(Lang+1,"руб./пог.м","RR/metre")</definedName>
    <definedName name="RRpogm_1">CHOOSE(Lang+1,"руб./пог.м","RR/metre")</definedName>
    <definedName name="RRpogm_1_1">CHOOSE(Lang+1,"руб./пог.м","RR/metre")</definedName>
    <definedName name="RRsqrm">"руб./кв.м"</definedName>
    <definedName name="RRtcm">CHOOSE(Lang+1,"руб./тыс.куб.м","RR/mcm")</definedName>
    <definedName name="RRtcm_1">CHOOSE(Lang+1,"руб./тыс.куб.м","RR/mcm")</definedName>
    <definedName name="RRtcm_1_1">CHOOSE(Lang+1,"руб./тыс.куб.м","RR/mcm")</definedName>
    <definedName name="RRton">CHOOSE(Lang+1,"рублей за тонну","RR per ton")</definedName>
    <definedName name="RRton_1">CHOOSE(Lang+1,"рублей за тонну","RR per ton")</definedName>
    <definedName name="RRton_1_1">CHOOSE(Lang+1,"рублей за тонну","RR per ton")</definedName>
    <definedName name="RRz">CHOOSE(Lang+1,", тыс. руб.",", RR'k")</definedName>
    <definedName name="RRz_1">CHOOSE(Lang+1,", тыс. руб.",", RR'k")</definedName>
    <definedName name="RRz_1_1">CHOOSE(Lang+1,", тыс. руб.",", RR'k")</definedName>
    <definedName name="Rs">'[106]4010(calc)'!$M$10</definedName>
    <definedName name="rtt" hidden="1">{"Area1",#N/A,FALSE,"OREWACC";"Area2",#N/A,FALSE,"OREWACC"}</definedName>
    <definedName name="rty" hidden="1">{#N/A,#N/A,FALSE,"МТВ"}</definedName>
    <definedName name="RUL">[16]RUL!$A$13:$AP$98</definedName>
    <definedName name="RULxFV">'[16]Valuation sheet'!$CG:$CG</definedName>
    <definedName name="rus">CHOOSE(Lang+1,"Россия","Russia")</definedName>
    <definedName name="rus_1">CHOOSE(Lang+1,"Россия","Russia")</definedName>
    <definedName name="rus_1_1">CHOOSE(Lang+1,"Россия","Russia")</definedName>
    <definedName name="Russia_inf">[12]Входящие_данные!$I$8:$AV$8</definedName>
    <definedName name="RV" hidden="1">{"NWN_Q1810",#N/A,FALSE,"Q1810_1.V";"NWN_Q1412",#N/A,FALSE,"Q1412_1"}</definedName>
    <definedName name="rw">[8]потенциал!$B$15</definedName>
    <definedName name="RWQKJ">'[81]вып. список'!$O$3:$O$73</definedName>
    <definedName name="S">'[47]Exploration Cost centres NGS'!$I$7:$J$7</definedName>
    <definedName name="sal">CHOOSE(Lang+1,"реали-
зация","sales")</definedName>
    <definedName name="sal_1">CHOOSE(Lang+1,"реали-
зация","sales")</definedName>
    <definedName name="sal_1_1">CHOOSE(Lang+1,"реали-
зация","sales")</definedName>
    <definedName name="sales">CHOOSE(Lang+1,"Реализация","Sales")</definedName>
    <definedName name="sales_1">CHOOSE(Lang+1,"Реализация","Sales")</definedName>
    <definedName name="sales_1_1">CHOOSE(Lang+1,"Реализация","Sales")</definedName>
    <definedName name="SalesDomPercentIn">[37]Inputs!$C$38:$T$38</definedName>
    <definedName name="SalesOnTheField">[13]Inputs!$D$55:$O$55</definedName>
    <definedName name="SAM_T_DAY">[54]доб!$AZ$67</definedName>
    <definedName name="SAM_T_NIGHT">[54]доб!$BA$67</definedName>
    <definedName name="SAM_V">[54]доб!$AZ$68</definedName>
    <definedName name="SAPBEXhrIndnt" hidden="1">1</definedName>
    <definedName name="SAPBEXrevision" hidden="1">1</definedName>
    <definedName name="SAPBEXsysID" hidden="1">"BW2"</definedName>
    <definedName name="SAPBEXwbID" hidden="1">"3O3ZPWEQ3C5DUIAJ3OV7CK2VI"</definedName>
    <definedName name="SAPsysID" hidden="1">"708C5W7SBKP804JT78WJ0JNKI"</definedName>
    <definedName name="SAPwbID" hidden="1">"ARS"</definedName>
    <definedName name="sbrgas">CHOOSE(Lang+1,"сбросной газ","waste gas")</definedName>
    <definedName name="sbrgas_1">CHOOSE(Lang+1,"сбросной газ","waste gas")</definedName>
    <definedName name="sbrgas_1_1">CHOOSE(Lang+1,"сбросной газ","waste gas")</definedName>
    <definedName name="scale">[107]Параметры!$B$2</definedName>
    <definedName name="Scenario">'[44]0.2 Справочники'!$M$3:$M$4</definedName>
    <definedName name="schet1">'[5]Снижение производительности'!$C$65</definedName>
    <definedName name="sdf">[108]Ветошкину!$BR$1:$BR$35</definedName>
    <definedName name="sdr">[11]ППД!$M$31</definedName>
    <definedName name="SeaFreight">[13]Calculations!$D$135:$O$135</definedName>
    <definedName name="SECIK">[18]sys!$A$239:$A$244</definedName>
    <definedName name="SEJLY">'[66]вып. список'!$F$3:$F$15</definedName>
    <definedName name="sencount" hidden="1">1</definedName>
    <definedName name="Sens_APG_price">[12]Панель!$D$35</definedName>
    <definedName name="Sens_CapEx">[12]Панель!$D$38</definedName>
    <definedName name="Sens_NG_price">[12]Панель!$D$36</definedName>
    <definedName name="Sens_Oil_price">[12]Панель!$D$34</definedName>
    <definedName name="Sens_Production">[12]Панель!$D$37</definedName>
    <definedName name="SensitivityBrentIn">[13]Inputs!$D$13:$O$13</definedName>
    <definedName name="SensitivityCapexIn">[13]Inputs!$D$33:$O$33</definedName>
    <definedName name="SensitivityDomesticIn">[13]Inputs!$D$19:$O$19</definedName>
    <definedName name="SensitivityDomesticPercIn">[13]Inputs!$D$25:$O$25</definedName>
    <definedName name="SensitivityDomesticRailPercIn">[13]Inputs!$D$26:$O$26</definedName>
    <definedName name="SensitivityExportGERPOLPercIn">[13]Inputs!$D$22:$O$22</definedName>
    <definedName name="SensitivityExportPrimorskPercIn">[13]Inputs!$D$21:$O$21</definedName>
    <definedName name="SensitivityLydushorProd_In">[13]Inputs!$D$28:$O$28</definedName>
    <definedName name="SensitivityMusurshorProd_In">[13]Inputs!$D$27:$O$27</definedName>
    <definedName name="SensitivityNearAbroadBelarusPercIn">[13]Inputs!$D$23:$O$23</definedName>
    <definedName name="SensitivityNearAbroadUkrainePercIn">[13]Inputs!$D$24:$O$24</definedName>
    <definedName name="SensitivityOpexIn">[13]Inputs!$D$31:$O$31</definedName>
    <definedName name="SensitivityOshskoeProd_In">[13]Inputs!$D$30:$O$30</definedName>
    <definedName name="SensitivityRailIn">[13]Inputs!$D$20:$O$20</definedName>
    <definedName name="SensitivityShorSandiveyProd_In">[13]Inputs!$D$29:$O$29</definedName>
    <definedName name="SensitivityUralsGERPOLIn">[13]Inputs!$D$16:$O$16</definedName>
    <definedName name="SensitivityUralsPrimorskIn">[13]Inputs!$D$15:$O$15</definedName>
    <definedName name="SensitivityUralsRotterdamIn">[13]Inputs!$D$14:$O$14</definedName>
    <definedName name="SensitivityUralsUkraineIn">[13]Inputs!$D$18:$O$18</definedName>
    <definedName name="sepgas">CHOOSE(Lang+1,"газ сепарации","separator gas")</definedName>
    <definedName name="sepgas_1">CHOOSE(Lang+1,"газ сепарации","separator gas")</definedName>
    <definedName name="sepgas_1_1">CHOOSE(Lang+1,"газ сепарации","separator gas")</definedName>
    <definedName name="Sergey" hidden="1">{"Area1",#N/A,FALSE,"OREWACC";"Area2",#N/A,FALSE,"OREWACC"}</definedName>
    <definedName name="ServicePortIn">[15]Inputs!$D$142:$O$142</definedName>
    <definedName name="set_show_input_fields">[109]Settings!$B$5</definedName>
    <definedName name="sflu">CHOOSE(Lang+1,"ШФЛУ","wide-range light hydrocarbons")</definedName>
    <definedName name="sflu_1">CHOOSE(Lang+1,"ШФЛУ","wide-range light hydrocarbons")</definedName>
    <definedName name="sflu_1_1">CHOOSE(Lang+1,"ШФЛУ","wide-range light hydrocarbons")</definedName>
    <definedName name="SGBMC">[45]Справочник!$E$2:$E$34</definedName>
    <definedName name="SGC">CHOOSE(Lang+1,"СГК","SGC ")</definedName>
    <definedName name="SGC_1">CHOOSE(Lang+1,"СГК","SGC ")</definedName>
    <definedName name="SGC_1_1">CHOOSE(Lang+1,"СГК","SGC ")</definedName>
    <definedName name="sgcond">CHOOSE(Lang+1,"Стабильный газовый конденсат","Stable gas condensate")</definedName>
    <definedName name="sgcond_1">CHOOSE(Lang+1,"Стабильный газовый конденсат","Stable gas condensate")</definedName>
    <definedName name="sgcond_1_1">CHOOSE(Lang+1,"Стабильный газовый конденсат","Stable gas condensate")</definedName>
    <definedName name="SGCprice">CHOOSE(Lang+1,"Анализ контрактных и приведенных цен на СГК","SGC contract prices component analysis")</definedName>
    <definedName name="SGCprice_1">CHOOSE(Lang+1,"Анализ контрактных и приведенных цен на СГК","SGC contract prices component analysis")</definedName>
    <definedName name="SGCprice_1_1">CHOOSE(Lang+1,"Анализ контрактных и приведенных цен на СГК","SGC contract prices component analysis")</definedName>
    <definedName name="SGCrail">CHOOSE(Lang+1,"СГК -
ж/д","SGC - 
rail")</definedName>
    <definedName name="SGCrail_1">CHOOSE(Lang+1,"СГК -
ж/д","SGC - 
rail")</definedName>
    <definedName name="SGCrail_1_1">CHOOSE(Lang+1,"СГК -
ж/д","SGC - 
rail")</definedName>
    <definedName name="SGCrail_1_1_1">CHOOSE(Lang+1,"СГК - ж/д","SGC - rail")</definedName>
    <definedName name="SGCrail_1_1_1_1">CHOOSE(Lang+1,"СГК - ж/д","SGC - rail")</definedName>
    <definedName name="SGCrail_1_1_2">CHOOSE(Lang+1,"СГК - ж/д","SGC - rail")</definedName>
    <definedName name="SGCtank">CHOOSE(Lang+1,"СГК - 
танкеры","SGC - 
tankers")</definedName>
    <definedName name="SGCtank_1">CHOOSE(Lang+1,"СГК - 
танкеры","SGC - 
tankers")</definedName>
    <definedName name="SGCtank_1_1">CHOOSE(Lang+1,"СГК - 
танкеры","SGC - 
tankers")</definedName>
    <definedName name="SGCtank_1_1_1">CHOOSE(Lang+1,"СГК - танкеры","SGC - tankers")</definedName>
    <definedName name="SGCtank_1_1_1_1">CHOOSE(Lang+1,"СГК - танкеры","SGC - tankers")</definedName>
    <definedName name="SGCtank_1_1_2">CHOOSE(Lang+1,"СГК - танкеры","SGC - tankers")</definedName>
    <definedName name="ShareholderLoanBf">[13]Calculations!$D$338:$O$338</definedName>
    <definedName name="ShareholderLoanCf">[13]Calculations!$D$340:$O$340</definedName>
    <definedName name="ShareholderLoanIncrease">[13]Calculations!$D$339:$O$339</definedName>
    <definedName name="Sheet1_Chart_2_ChartType" hidden="1">64</definedName>
    <definedName name="sherv">CHOOSE(Lang+1,"Шервуд Премьер","Shervud Premier")</definedName>
    <definedName name="sherv_1">CHOOSE(Lang+1,"Шервуд Премьер","Shervud Premier")</definedName>
    <definedName name="sherv_1_1">CHOOSE(Lang+1,"Шервуд Премьер","Shervud Premier")</definedName>
    <definedName name="ship">CHOOSE(Lang+1,"Услуги по перевалке","Terminalling expenses")</definedName>
    <definedName name="ship_1">CHOOSE(Lang+1,"Услуги по перевалке","Terminalling expenses")</definedName>
    <definedName name="ship_1_1">CHOOSE(Lang+1,"Услуги по перевалке","Terminalling expenses")</definedName>
    <definedName name="shipval">CHOOSE(Lang+1,"Поставлено","Delivered")</definedName>
    <definedName name="shipval_1">CHOOSE(Lang+1,"Поставлено","Delivered")</definedName>
    <definedName name="shipval_1_1">CHOOSE(Lang+1,"Поставлено","Delivered")</definedName>
    <definedName name="sink">CHOOSE(Lang+1," - проходка"," - drilled")</definedName>
    <definedName name="sink_1">CHOOSE(Lang+1," - проходка"," - drilled")</definedName>
    <definedName name="sink_1_1">CHOOSE(Lang+1," - проходка"," - drilled")</definedName>
    <definedName name="SIP_2011_2013">[48]Reference!$I$3:$I$5</definedName>
    <definedName name="SLAV_Production">[41]MAIN_PARAMETERS!$E$981:$E$1001</definedName>
    <definedName name="Slide">CHOOSE(Lang+1,"Слайд","Slide")</definedName>
    <definedName name="Slide_1">CHOOSE(Lang+1,"Слайд","Slide")</definedName>
    <definedName name="Slide_1_1">CHOOSE(Lang+1,"Слайд","Slide")</definedName>
    <definedName name="SMNG_T_DAY">[54]доб!$AH$67</definedName>
    <definedName name="SMNG_T_NIGHT">[54]доб!$AI$67</definedName>
    <definedName name="SMNG_V">[54]доб!$AH$68</definedName>
    <definedName name="SN_T_DAY">[54]доб!$AL$67</definedName>
    <definedName name="SN_T_NIGHT">[54]доб!$AM$67</definedName>
    <definedName name="SN_V">[54]доб!$AL$68</definedName>
    <definedName name="socexp">CHOOSE(Lang+1,"расходы на
благотвор-сть","charity &amp; 
social 
expenses")</definedName>
    <definedName name="socexp_1">CHOOSE(Lang+1,"расходы на
благотвор-сть","charity &amp; 
social 
expenses")</definedName>
    <definedName name="socexp_1_1">CHOOSE(Lang+1,"расходы на
благотвор-сть","charity &amp; 
social 
expenses")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3</definedName>
    <definedName name="solver_val" hidden="1">1</definedName>
    <definedName name="sort2" localSheetId="4" hidden="1">#REF!</definedName>
    <definedName name="sort2" localSheetId="6" hidden="1">#REF!</definedName>
    <definedName name="sort2" hidden="1">#REF!</definedName>
    <definedName name="sos" hidden="1">{#N/A,#N/A,FALSE,"ZAP_FEB.XLS "}</definedName>
    <definedName name="SparesPurchased">[13]Inputs!$D$338:$O$338</definedName>
    <definedName name="SpreadsheetBuilder_1" hidden="1">[110]Data!$A$1:$G$7</definedName>
    <definedName name="sqrkm">CHOOSE(Lang+1,"кв.км","sq.km")</definedName>
    <definedName name="sqrkm_1">CHOOSE(Lang+1,"кв.км","sq.km")</definedName>
    <definedName name="sqrkm_1_1">CHOOSE(Lang+1,"кв.км","sq.km")</definedName>
    <definedName name="sqrm">CHOOSE(Lang+1,"кв.м","sqrm")</definedName>
    <definedName name="sqrm_1">CHOOSE(Lang+1,"кв.м","sqrm")</definedName>
    <definedName name="sqrm_1_1">CHOOSE(Lang+1,"кв.м","sqrm")</definedName>
    <definedName name="ss">'[87]фонд '!$E$2:$E$78</definedName>
    <definedName name="sss" hidden="1">{"IASTrail",#N/A,FALSE,"IAS"}</definedName>
    <definedName name="stabcond">CHOOSE(Lang+1,"стабильный конденсат","stable condensate")</definedName>
    <definedName name="stabcond_1">CHOOSE(Lang+1,"стабильный конденсат","stable condensate")</definedName>
    <definedName name="stabcond_1_1">CHOOSE(Lang+1,"стабильный конденсат","stable condensate")</definedName>
    <definedName name="Start_date">'[93]Акутализация вводных - добыча'!$F$9</definedName>
    <definedName name="stgcond">CHOOSE(Lang+1,"стабильный газовый конденсат","stable gas condensate ")</definedName>
    <definedName name="stgcond_1">CHOOSE(Lang+1,"стабильный газовый конденсат","stable gas condensate ")</definedName>
    <definedName name="stgcond_1_1">CHOOSE(Lang+1,"стабильный газовый конденсат","stable gas condensate ")</definedName>
    <definedName name="STV_T_DAY">[54]доб!$AJ$67</definedName>
    <definedName name="STV_T_NIGHT">[54]доб!$AK$67</definedName>
    <definedName name="STV_V">[54]доб!$AJ$68</definedName>
    <definedName name="subs">CHOOSE(Lang+1,"у дочерних обществ","from subsidiaries")</definedName>
    <definedName name="subs_1">CHOOSE(Lang+1,"у дочерних обществ","from subsidiaries")</definedName>
    <definedName name="subs_1_1">CHOOSE(Lang+1,"у дочерних обществ","from subsidiaries")</definedName>
    <definedName name="SumClass">'[16]Valuation sheet'!$CK:$CK</definedName>
    <definedName name="summ">SUM(OFFSET(INDIRECT(ADDRESS(0,0,4,0),0),0,-3,1,3))</definedName>
    <definedName name="SumPresentValues">[37]Workings!$C$295:$T$295</definedName>
    <definedName name="SUR">[36]Лист1!$G$7</definedName>
    <definedName name="surg">CHOOSE(Lang+1,"поставка
на СЗСК","Surgutsky 
refinery")</definedName>
    <definedName name="surg_1">CHOOSE(Lang+1,"поставка
на СЗСК","Surgutsky 
refinery")</definedName>
    <definedName name="surg_1_1">CHOOSE(Lang+1,"поставка
на СЗСК","Surgutsky 
refinery")</definedName>
    <definedName name="T">[34]Анализ!$C$42</definedName>
    <definedName name="tank">CHOOSE(Lang+1,"танкеры","tank")</definedName>
    <definedName name="tank_1">CHOOSE(Lang+1,"танкеры","tank")</definedName>
    <definedName name="tank_1_1">CHOOSE(Lang+1,"танкеры","tank")</definedName>
    <definedName name="tariff">CHOOSE(Lang+1,"Тариф/расстояние","Tariff/distance")</definedName>
    <definedName name="tariff_1">CHOOSE(Lang+1,"Тариф/расстояние","Tariff/distance")</definedName>
    <definedName name="tariff_1_1">CHOOSE(Lang+1,"Тариф/расстояние","Tariff/distance")</definedName>
    <definedName name="TariffBelarus">[13]Calculations!$D$120:$O$120</definedName>
    <definedName name="TariffBelarusIn">[15]Inputs!$D$123:$O$123</definedName>
    <definedName name="TariffDomestic">[13]Calculations!$D$134:$O$134</definedName>
    <definedName name="TariffExporttoEuropeIn">[13]Inputs!$D$122:$O$122</definedName>
    <definedName name="TariffExportToGERPOL">[13]Calculations!$D$119:$O$119</definedName>
    <definedName name="TariffExportToPrimorsk">[13]Calculations!$D$118:$O$118</definedName>
    <definedName name="TariffExporttoPrimorskIn">[15]Inputs!$D$119:$O$119</definedName>
    <definedName name="TariffSandiveySMNIn">[15]Inputs!$D$118:$O$118</definedName>
    <definedName name="TariffToSandiveySMN">[13]Calculations!$D$117:$O$117</definedName>
    <definedName name="TariffUkraine">[13]Calculations!$D$121:$O$121</definedName>
    <definedName name="TariffUkraineIn">[15]Inputs!$D$124:$O$124</definedName>
    <definedName name="TaxesMET">[13]Calculations!$D$144:$O$144</definedName>
    <definedName name="TaxesOther">[13]Calculations!$D$146:$O$146</definedName>
    <definedName name="TaxesPayableDaysIn">[13]Inputs!$D$328:$O$328</definedName>
    <definedName name="TaxesPetroleumProducitonLevy">[13]Calculations!$D$145:$O$145</definedName>
    <definedName name="TaxesProperty">[13]Calculations!$D$147:$O$147</definedName>
    <definedName name="TaxesPropertyIn">[15]Inputs!$D$168:$O$168</definedName>
    <definedName name="TaxesRoyalty">[40]Calculations!$C$62:$Q$62</definedName>
    <definedName name="taxexp">CHOOSE(Lang+1,"Налоги, кроме налога на прибыль","Taxes other than income")</definedName>
    <definedName name="taxexp_1">CHOOSE(Lang+1,"Налоги, кроме налога на прибыль","Taxes other than income")</definedName>
    <definedName name="taxexp_1_1">CHOOSE(Lang+1,"Налоги, кроме налога на прибыль","Taxes other than income")</definedName>
    <definedName name="TaxIncurred">[13]Calculations!$D$371:$O$371</definedName>
    <definedName name="TaxLossBf">[13]Calculations!$D$363:$O$363</definedName>
    <definedName name="TaxLosscfIn">[13]Inputs!$D$372</definedName>
    <definedName name="TaxLossIncurred">[13]Calculations!$D$364:$O$364</definedName>
    <definedName name="TaxLossOffsetRateIn">[13]Inputs!$D$373:$O$373</definedName>
    <definedName name="TaxLossUsed">[13]Calculations!$D$365:$O$365</definedName>
    <definedName name="TaxMETFactor1In">[111]Inputs!$D$163:$O$163</definedName>
    <definedName name="TaxMETFactor2In">[111]Inputs!$D$164:$O$164</definedName>
    <definedName name="TaxMETFactor3In">[111]Inputs!$D$165:$O$165</definedName>
    <definedName name="TaxOtherIn">[15]Inputs!$D$167:$O$167</definedName>
    <definedName name="TaxPayableBf">[13]Calculations!$D$370:$O$370</definedName>
    <definedName name="TaxPayableCf">[95]Workings!$C$242:$T$242</definedName>
    <definedName name="TaxPetroleumImpostIn">[40]Inputs!$C$72:$Q$72</definedName>
    <definedName name="TaxPPTIn">[40]Inputs!$C$93:$Q$93</definedName>
    <definedName name="taxrate">CHOOSE(Lang+1,"Ставка налога/закупочная цена","Tax rate/purchase price")</definedName>
    <definedName name="taxrate_1">CHOOSE(Lang+1,"Ставка налога/закупочная цена","Tax rate/purchase price")</definedName>
    <definedName name="taxrate_1_1">CHOOSE(Lang+1,"Ставка налога/закупочная цена","Tax rate/purchase price")</definedName>
    <definedName name="TaxRefiningAllowanceIn">[40]Calculations!$C$70:$Q$70</definedName>
    <definedName name="TaxVATIn">[94]Inputs!$D$231:$O$231</definedName>
    <definedName name="tcm">CHOOSE(Lang+1,"тыс.куб.м","mcm")</definedName>
    <definedName name="tcm_1">CHOOSE(Lang+1,"тыс.куб.м","mcm")</definedName>
    <definedName name="tcm_1_1">CHOOSE(Lang+1,"тыс.куб.м","mcm")</definedName>
    <definedName name="tcmday">CHOOSE(Lang+1,"тыс.куб.м/сут.","mcm/day")</definedName>
    <definedName name="tcmday_1">CHOOSE(Lang+1,"тыс.куб.м/сут.","mcm/day")</definedName>
    <definedName name="tcmday_1_1">CHOOSE(Lang+1,"тыс.куб.м/сут.","mcm/day")</definedName>
    <definedName name="techbal">CHOOSE(Lang+1,"технологический остаток","min required balance")</definedName>
    <definedName name="techbal_1">CHOOSE(Lang+1,"технологический остаток","min required balance")</definedName>
    <definedName name="techbal_1_1">CHOOSE(Lang+1,"технологический остаток","min required balance")</definedName>
    <definedName name="TEMKO">'[71]вып. список'!$L$3:$L$29</definedName>
    <definedName name="TemplatePrintArea">"$#REF!.$#REF!$#REF!"</definedName>
    <definedName name="TemplatePrintArea_1">"$#REF!.$#REF!$#REF!"</definedName>
    <definedName name="TemplatePrintArea_1_1">"$#REF!.#REF!#REF!"</definedName>
    <definedName name="TemplatePrintArea_1_1_3">"$#REF!.#REF!#REF!"</definedName>
    <definedName name="TemplatePrintArea_1_1_4">"$#REF!.#REF!#REF!"</definedName>
    <definedName name="TemplatePrintArea_1_15">"$#REF!.#REF!#REF!"</definedName>
    <definedName name="TemplatePrintArea_1_15_3">"$#REF!.#REF!#REF!"</definedName>
    <definedName name="TemplatePrintArea_1_15_4">"$#REF!.#REF!#REF!"</definedName>
    <definedName name="TemplatePrintArea_1_3">"$#REF!.$#REF!$#REF!"</definedName>
    <definedName name="TemplatePrintArea_1_4">"$#REF!.$#REF!$#REF!"</definedName>
    <definedName name="TemplatePrintArea_15">"$#REF!.$#REF!$#REF!"</definedName>
    <definedName name="TemplatePrintArea_15_3">"$#REF!.$#REF!$#REF!"</definedName>
    <definedName name="TemplatePrintArea_15_4">"$#REF!.$#REF!$#REF!"</definedName>
    <definedName name="TemplatePrintArea_3">"$#REF!.$#REF!$#REF!"</definedName>
    <definedName name="TemplatePrintArea_4">"$#REF!.$#REF!$#REF!"</definedName>
    <definedName name="test">CHOOSE(Lang+1," - испытание объектов"," - testing")</definedName>
    <definedName name="test_1">CHOOSE(Lang+1," - испытание объектов"," - testing")</definedName>
    <definedName name="test_1_1">CHOOSE(Lang+1," - испытание объектов"," - testing")</definedName>
    <definedName name="Testa2">[112]Sheet1!$Q$13</definedName>
    <definedName name="TextRefCopyRangeCount" hidden="1">22</definedName>
    <definedName name="thirds">CHOOSE(Lang+1,"у третьих сторон:","from third parties:")</definedName>
    <definedName name="thirds_1">CHOOSE(Lang+1,"у третьих сторон:","from third parties:")</definedName>
    <definedName name="thirds_1_1">CHOOSE(Lang+1,"у третьих сторон:","from third parties:")</definedName>
    <definedName name="Ths_to_Mln">[12]Входящие_данные!$F$88</definedName>
    <definedName name="thton">CHOOSE(Lang+1,"тыс. тонн","thousand tons")</definedName>
    <definedName name="thton_1">CHOOSE(Lang+1,"тыс. тонн","thousand tons")</definedName>
    <definedName name="thton_1_1">CHOOSE(Lang+1,"тыс. тонн","thousand tons")</definedName>
    <definedName name="Time_Horizon">[12]Временная_шкала!$I$2:$AV$3</definedName>
    <definedName name="title">'[113]Огл. Графиков'!$B$2:$B$31</definedName>
    <definedName name="TN_T_DAY">[54]доб!$AX$67</definedName>
    <definedName name="TN_T_NIGHT">[54]доб!$AY$67</definedName>
    <definedName name="TN_V">[54]доб!$AX$68</definedName>
    <definedName name="tng">CHOOSE(Lang+1,"Тернефтегаз","Terneftegas")</definedName>
    <definedName name="tng_1">CHOOSE(Lang+1,"Тернефтегаз","Terneftegas")</definedName>
    <definedName name="tng_1_1">CHOOSE(Lang+1,"Тернефтегаз","Terneftegas")</definedName>
    <definedName name="TNK_BP_TN_Deliveries">'[41]Export Quota Correction'!$E$3:$E$23</definedName>
    <definedName name="TNKBP_TN_Crude_Loss">[41]MAIN_PARAMETERS!$E$750:$E$770</definedName>
    <definedName name="TnOperator">[13]Calculations!$D$113:$O$113</definedName>
    <definedName name="Toggle">[16]Assumptions!$C$9</definedName>
    <definedName name="tonday">CHOOSE(Lang+1,"тонн/сут.","tons/day")</definedName>
    <definedName name="tonday_1">CHOOSE(Lang+1,"тонн/сут.","tons/day")</definedName>
    <definedName name="tonday_1_1">CHOOSE(Lang+1,"тонн/сут.","tons/day")</definedName>
    <definedName name="tons">CHOOSE(Lang+1,"кол-во тонн","tons")</definedName>
    <definedName name="tons_1">CHOOSE(Lang+1,"кол-во тонн","tons")</definedName>
    <definedName name="tons_1_1">CHOOSE(Lang+1,"кол-во тонн","tons")</definedName>
    <definedName name="tot3d">CHOOSE(Lang+1,"Итого внешние","Total third parties")</definedName>
    <definedName name="tot3d_1">CHOOSE(Lang+1,"Итого внешние","Total third parties")</definedName>
    <definedName name="tot3d_1_1">CHOOSE(Lang+1,"Итого внешние","Total third parties")</definedName>
    <definedName name="Total">CHOOSE(Lang+1,"Итого","Total")</definedName>
    <definedName name="Total_1">CHOOSE(Lang+1,"Итого","Total")</definedName>
    <definedName name="Total_1_1">CHOOSE(Lang+1,"Итого","Total")</definedName>
    <definedName name="Total_CapEx">[12]Денежные_потоки!$I$122:$AV$122</definedName>
    <definedName name="Total_CapEx_input">'[93]Акутализация вводных - добыча'!$J$187:$AW$187</definedName>
    <definedName name="Total_RevEx_input">'[93]Акутализация вводных - добыча'!$J$193:$AW$193</definedName>
    <definedName name="totexp">CHOOSE(Lang+1,"Общие (неделимые) расходы","General (unallocated) expenses")</definedName>
    <definedName name="totexp_1">CHOOSE(Lang+1,"Общие (неделимые) расходы","General (unallocated) expenses")</definedName>
    <definedName name="totexp_1_1">CHOOSE(Lang+1,"Общие (неделимые) расходы","General (unallocated) expenses")</definedName>
    <definedName name="totext">CHOOSE(Lang+1,"Итого внешние","Total third parties")</definedName>
    <definedName name="totext_1">CHOOSE(Lang+1,"Итого внешние","Total third parties")</definedName>
    <definedName name="totext_1_1">CHOOSE(Lang+1,"Итого внешние","Total third parties")</definedName>
    <definedName name="totgroup">CHOOSE(Lang+1,"СВОД ПО ГРУППЕ","GROUP TOTALS")</definedName>
    <definedName name="totgroup_1">CHOOSE(Lang+1,"СВОД ПО ГРУППЕ","GROUP TOTALS")</definedName>
    <definedName name="totgroup_1_1">CHOOSE(Lang+1,"СВОД ПО ГРУППЕ","GROUP TOTALS")</definedName>
    <definedName name="totinsur">CHOOSE(Lang+1,"Итого расходы на страхование","Total insurance expenses")</definedName>
    <definedName name="totinsur_1">CHOOSE(Lang+1,"Итого расходы на страхование","Total insurance expenses")</definedName>
    <definedName name="totinsur_1_1">CHOOSE(Lang+1,"Итого расходы на страхование","Total insurance expenses")</definedName>
    <definedName name="totprodboe">CHOOSE(Lang+1,"Итого удельные расходы","Total production costs per boe")</definedName>
    <definedName name="totprodboe_1">CHOOSE(Lang+1,"Итого удельные расходы","Total production costs per boe")</definedName>
    <definedName name="totprodboe_1_1">CHOOSE(Lang+1,"Итого удельные расходы","Total production costs per boe")</definedName>
    <definedName name="totsales">CHOOSE(Lang+1,"Итого реализация","Total sales")</definedName>
    <definedName name="totsales_1">CHOOSE(Lang+1,"Итого реализация","Total sales")</definedName>
    <definedName name="totsales_1_1">CHOOSE(Lang+1,"Итого реализация","Total sales")</definedName>
    <definedName name="totsubs">CHOOSE(Lang+1,"Итого внутригрупповые","Total subsidiaries")</definedName>
    <definedName name="totsubs_1">CHOOSE(Lang+1,"Итого внутригрупповые","Total subsidiaries")</definedName>
    <definedName name="totsubs_1_1">CHOOSE(Lang+1,"Итого внутригрупповые","Total subsidiaries")</definedName>
    <definedName name="tottrans">CHOOSE(Lang+1,"Итого расходы
 на транспортировку","Total transportation expenses")</definedName>
    <definedName name="tottrans_1">CHOOSE(Lang+1,"Итого расходы
 на транспортировку","Total transportation expenses")</definedName>
    <definedName name="tottrans_1_1">CHOOSE(Lang+1,"Итого расходы
 на транспортировку","Total transportation expenses")</definedName>
    <definedName name="tra">CHOOSE(Lang+1,"Сравнение приведенных цен по жидким у/в","Net-back liquids prices comparison")</definedName>
    <definedName name="tra_1">CHOOSE(Lang+1,"Сравнение приведенных цен по жидким у/в","Net-back liquids prices comparison")</definedName>
    <definedName name="tra_1_1">CHOOSE(Lang+1,"Сравнение приведенных цен по жидким у/в","Net-back liquids prices comparison")</definedName>
    <definedName name="trans">CHOOSE(Lang+1,"∆ товаров 
в пути","∆ goods 
in transit")</definedName>
    <definedName name="trans_1">CHOOSE(Lang+1,"∆ товаров 
в пути","∆ goods 
in transit")</definedName>
    <definedName name="trans_1_1">CHOOSE(Lang+1,"∆ товаров 
в пути","∆ goods 
in transit")</definedName>
    <definedName name="transexp">CHOOSE(Lang+1,"Транспортные расходы","Transportation expenses")</definedName>
    <definedName name="transexp_1">CHOOSE(Lang+1,"Транспортные расходы","Transportation expenses")</definedName>
    <definedName name="transexp_1_1">CHOOSE(Lang+1,"Транспортные расходы","Transportation expenses")</definedName>
    <definedName name="Transneft_inf">[12]Входящие_данные!$I$12:$AV$12</definedName>
    <definedName name="Transport_Overseas">[12]Цены!$I$23:$AV$23</definedName>
    <definedName name="Transport_RF">[12]Цены!$I$34:$AV$34</definedName>
    <definedName name="TransportationVolumeViaRN">[24]Inputs!$D$56:$O$56</definedName>
    <definedName name="transprice">CHOOSE(Lang+1,"транспортная составляющая","transportation expense")</definedName>
    <definedName name="transprice_1">CHOOSE(Lang+1,"транспортная составляющая","transportation expense")</definedName>
    <definedName name="transprice_1_1">CHOOSE(Lang+1,"транспортная составляющая","transportation expense")</definedName>
    <definedName name="transunit">CHOOSE(Lang+1,"Транспортные расходы на единицу у/в","Transportation expenses per unit")</definedName>
    <definedName name="transunit_1">CHOOSE(Lang+1,"Транспортные расходы на единицу у/в","Transportation expenses per unit")</definedName>
    <definedName name="transunit_1_1">CHOOSE(Lang+1,"Транспортные расходы на единицу у/в","Transportation expenses per unit")</definedName>
    <definedName name="TruckingCarTransferFacilityIn">[24]Inputs!$D$142:$O$142</definedName>
    <definedName name="TruckingRailBelarusIn">[13]Inputs!$D$151:$O$151</definedName>
    <definedName name="TruckingRailIn">[13]Inputs!$D$150:$O$150</definedName>
    <definedName name="Truncate_depletion_1">[12]Входящие_данные!$F$42</definedName>
    <definedName name="Truncate_depletion_2">[12]Входящие_данные!$F$49</definedName>
    <definedName name="TRWNG">[53]мэпинг!$E$2:$E$10</definedName>
    <definedName name="tsng">CHOOSE(Lang+1,"Таркосаленефтегаз","Tarkosaleneftegas")</definedName>
    <definedName name="tsng_1">CHOOSE(Lang+1,"Таркосаленефтегаз","Tarkosaleneftegas")</definedName>
    <definedName name="tsng_1_1">CHOOSE(Lang+1,"Таркосаленефтегаз","Tarkosaleneftegas")</definedName>
    <definedName name="tsngF">CHOOSE(Lang+1,"Восточно-Таркосалинское м/р","East-Tarkosalinskoye field")</definedName>
    <definedName name="tsngF_1">CHOOSE(Lang+1,"Восточно-Таркосалинское м/р","East-Tarkosalinskoye field")</definedName>
    <definedName name="tsngF_1_1">CHOOSE(Lang+1,"Восточно-Таркосалинское м/р","East-Tarkosalinskoye field")</definedName>
    <definedName name="tt">CHOOSE(Lang+1,"тыс.тонн","thous.tons")</definedName>
    <definedName name="tt_1">CHOOSE(Lang+1,"тыс.тонн","thous.tons")</definedName>
    <definedName name="tt_1_1">CHOOSE(Lang+1,"тыс.тонн","thous.tons")</definedName>
    <definedName name="tth">'[11]Опт '!$J$15</definedName>
    <definedName name="ttttt">[114]INFO!$D$7</definedName>
    <definedName name="Udl">[34]Анализ!$C$10</definedName>
    <definedName name="UGS">CHOOSE(Lang+1,"ПХГ","UGS")</definedName>
    <definedName name="UGS_1">CHOOSE(Lang+1,"ПХГ","UGS")</definedName>
    <definedName name="UGS_1_1">CHOOSE(Lang+1,"ПХГ","UGS")</definedName>
    <definedName name="uik">[11]ИДН!$F$30</definedName>
    <definedName name="ukii">[11]ИДН!$H$30</definedName>
    <definedName name="UkraineIn">[13]Inputs!$D$74:$O$74</definedName>
    <definedName name="UN_T_DAY">[54]доб!$AV$67</definedName>
    <definedName name="UN_T_NIGHT">[54]доб!$AW$67</definedName>
    <definedName name="UN_V">[54]доб!$AV$68</definedName>
    <definedName name="uncontr">CHOOSE(Lang+1,"не контролируемые"," non-controllable")</definedName>
    <definedName name="uncontr_1">CHOOSE(Lang+1,"не контролируемые"," non-controllable")</definedName>
    <definedName name="uncontr_1_1">CHOOSE(Lang+1,"не контролируемые"," non-controllable")</definedName>
    <definedName name="Unit">1000000</definedName>
    <definedName name="units_1">CHOOSE(Lang+1,"Единицы измерения","units")</definedName>
    <definedName name="units_1_1">CHOOSE(Lang+1,"Единицы измерения","units")</definedName>
    <definedName name="units1">CHOOSE(Lang+1,"Единицы","units")</definedName>
    <definedName name="units1_1">CHOOSE(Lang+1,"Единицы","units")</definedName>
    <definedName name="units1_1_1">CHOOSE(Lang+1,"Единицы","units")</definedName>
    <definedName name="units2">CHOOSE(Lang+1,"измерения","")</definedName>
    <definedName name="units2_1">CHOOSE(Lang+1,"измерения","")</definedName>
    <definedName name="units2_1_1">CHOOSE(Lang+1,"измерения","")</definedName>
    <definedName name="upor_per">[76]Info!$B$3</definedName>
    <definedName name="UPT">CHOOSE(Lang+1,"Налог на добычу полезных ископаемых","UPT")</definedName>
    <definedName name="UPT_1">CHOOSE(Lang+1,"Налог на добычу полезных ископаемых","UPT")</definedName>
    <definedName name="UPT_1_1">CHOOSE(Lang+1,"Налог на добычу полезных ископаемых","UPT")</definedName>
    <definedName name="Urals_FAS_RUR_tn">[12]Цены!$I$32:$AV$32</definedName>
    <definedName name="Urals_FAS_USD_bbl">[12]Цены!$I$31:$AV$31</definedName>
    <definedName name="UralsBelarusPrice">[13]Calculations!$D$58:$O$58</definedName>
    <definedName name="UralsBelarusPricePerTonne">[13]Calculations!$D$68:$O$68</definedName>
    <definedName name="UralsGERPOLDiscountIn">[13]Inputs!$D$72:$O$72</definedName>
    <definedName name="UralsGERPOLPrice">[13]Calculations!$D$57:$O$57</definedName>
    <definedName name="UralsGERPOLPricePerTonne">[13]Calculations!$D$67:$O$67</definedName>
    <definedName name="UralsPrimorskDiscountIn">[13]Inputs!$D$71:$O$71</definedName>
    <definedName name="UralsPrimorskPrice">[13]Calculations!$D$56:$O$56</definedName>
    <definedName name="UralsPrimorskPricePerTonne">[13]Calculations!$D$66:$O$66</definedName>
    <definedName name="UralsRotterdamDiscountIn">[13]Inputs!$D$70:$O$70</definedName>
    <definedName name="UralsRotterdamforExportDuty">[15]Calculations!$D$62:$O$62</definedName>
    <definedName name="UralsRotterdamPrice">[13]Calculations!$D$55:$O$55</definedName>
    <definedName name="UralsUkrainePrice">[13]Calculations!$D$59:$O$59</definedName>
    <definedName name="UralsUkrainePricePerTonne">[13]Calculations!$D$69:$O$69</definedName>
    <definedName name="URTGV">'[19]вып. список'!$O$3:$O$74</definedName>
    <definedName name="USA_inf">[12]Входящие_данные!$I$9:$AV$9</definedName>
    <definedName name="USD">[115]РН2018!$E$21</definedName>
    <definedName name="USD_1">CHOOSE(Lang+1,"долл. США","USD")</definedName>
    <definedName name="USD_1_1">CHOOSE(Lang+1,"долл. США","USD")</definedName>
    <definedName name="USD_MF">[116]РН_NEW!$E$21</definedName>
    <definedName name="USDbarrel">CHOOSE(Lang+1,"долл./баррель","USD/barrel")</definedName>
    <definedName name="USDbarrel_1">CHOOSE(Lang+1,"долл./баррель","USD/barrel")</definedName>
    <definedName name="USDbarrel_1_1">CHOOSE(Lang+1,"долл./баррель","USD/barrel")</definedName>
    <definedName name="USDFY">[117]ФактАнализКомм2018!$Q$1</definedName>
    <definedName name="USDMF">'[118]17.2 Коммерческие 2018  ФА'!$Q$2</definedName>
    <definedName name="USDton">CHOOSE(Lang+1,"долл. США за тонну","USD per ton")</definedName>
    <definedName name="USDton_1">CHOOSE(Lang+1,"долл. США за тонну","USD per ton")</definedName>
    <definedName name="USDton_1_1">CHOOSE(Lang+1,"долл. США за тонну","USD per ton")</definedName>
    <definedName name="util">CHOOSE(Lang+1,"Предприятия энергетического комплекса","Industrial companies")</definedName>
    <definedName name="util_1">CHOOSE(Lang+1,"Предприятия энергетического комплекса","Industrial companies")</definedName>
    <definedName name="util_1_1">CHOOSE(Lang+1,"Предприятия энергетического комплекса","Industrial companies")</definedName>
    <definedName name="UTYOY">'[119]Выпадающий список'!$O$2:$O$69</definedName>
    <definedName name="uvozDERIVATA">'[120]uvoz-nis'!$B$1:$Q$75</definedName>
    <definedName name="uvozNAFTE">'[120]uvoz-nafte'!$B$1:$P$57</definedName>
    <definedName name="UWDDJ">'[66]вып. список'!$H$3:$H$12</definedName>
    <definedName name="ValCode">[16]Assumptions!$A$42:$B$53</definedName>
    <definedName name="ValDate">[16]Assumptions!$B$3</definedName>
    <definedName name="Valuation_Date">[16]Assumptions!$B$4</definedName>
    <definedName name="VATCollected">[13]Calculations!$D$104:$O$104</definedName>
    <definedName name="VATonOpexIn">[13]Inputs!$D$331:$O$331</definedName>
    <definedName name="VatOnSelling">[13]Calculations!$D$138:$O$138</definedName>
    <definedName name="VATPaidIn">[13]Inputs!$D$333:$O$333</definedName>
    <definedName name="VATRecoveredAllIn">[13]Inputs!$D$332:$O$332</definedName>
    <definedName name="view">CHOOSE(Lang+1,"Основные события","Highlights")</definedName>
    <definedName name="view_1">CHOOSE(Lang+1,"Основные события","Highlights")</definedName>
    <definedName name="view_1_1">CHOOSE(Lang+1,"Основные события","Highlights")</definedName>
    <definedName name="vitaly" localSheetId="4" hidden="1">[2]RSOILBAL!#REF!</definedName>
    <definedName name="vitaly" localSheetId="6" hidden="1">[2]RSOILBAL!#REF!</definedName>
    <definedName name="vitaly" hidden="1">[2]RSOILBAL!#REF!</definedName>
    <definedName name="VN_T_DAY">[54]доб!$AT$67</definedName>
    <definedName name="VN_T_NIGHT">[54]доб!$AU$67</definedName>
    <definedName name="VN_V">[54]доб!$AT$68</definedName>
    <definedName name="VNAUR">'[38]вып. список'!$H$1:$H$8</definedName>
    <definedName name="vol">CHOOSE(Lang+1,"Объем","Volume")</definedName>
    <definedName name="vol_">CHOOSE(Lang+1,"Объем реализации","Sales volume")</definedName>
    <definedName name="vol__1">CHOOSE(Lang+1,"Объем реализации","Sales volume")</definedName>
    <definedName name="vol__1_1">CHOOSE(Lang+1,"Объем реализации","Sales volume")</definedName>
    <definedName name="vol_1">CHOOSE(Lang+1,"Объем","Volume")</definedName>
    <definedName name="vol_1_1">CHOOSE(Lang+1,"Объем","Volume")</definedName>
    <definedName name="volbelt">CHOOSE(Lang+1,"Объем реализации по поясам","Volumes by georgaphical zones")</definedName>
    <definedName name="volbelt_1">CHOOSE(Lang+1,"Объем реализации по поясам","Volumes by georgaphical zones")</definedName>
    <definedName name="volbelt_1_1">CHOOSE(Lang+1,"Объем реализации по поясам","Volumes by georgaphical zones")</definedName>
    <definedName name="volimp">CHOOSE(Lang+1,"за счет объема","volume 
 impact")</definedName>
    <definedName name="volimp_1">CHOOSE(Lang+1,"за счет объема","volume 
 impact")</definedName>
    <definedName name="volimp_1_1">CHOOSE(Lang+1,"за счет объема","volume 
 impact")</definedName>
    <definedName name="Volumes_at_max_rate">[12]Налоги!$I$45:$AV$45</definedName>
    <definedName name="Volumes_at_reduced_rate">[12]Налоги!$I$44:$AV$44</definedName>
    <definedName name="VolumeToTransneftUsa">[13]Calculations!$D$31:$O$31</definedName>
    <definedName name="VolumeToTransneftUsaQ1">[13]Calculations!$F$32</definedName>
    <definedName name="VolumeToTransneftUsaQ2">[13]Calculations!$I$33</definedName>
    <definedName name="VolumeToTransneftUsaQ3">[13]Calculations!$L$34</definedName>
    <definedName name="VolumeToTransneftUsaQ4">[13]Calculations!$O$35</definedName>
    <definedName name="VSNG_T_DAY">[54]доб!$BB$67</definedName>
    <definedName name="VSNG_T_NIGHT">[54]доб!$BC$67</definedName>
    <definedName name="VSNG_V">[54]доб!$BB$68</definedName>
    <definedName name="vv" hidden="1">{"IASTrail",#N/A,FALSE,"IAS"}</definedName>
    <definedName name="Vзатр">[59]СКО!$M$109</definedName>
    <definedName name="Vкисл_">[59]СКО!$M$113</definedName>
    <definedName name="Vкисл_э_к">[59]СКО!$M$50</definedName>
    <definedName name="Vмет">[59]СКО!$M$106</definedName>
    <definedName name="Vнкт">[59]СКО!$M$107</definedName>
    <definedName name="Vок">[59]СКО!$M$108</definedName>
    <definedName name="Vотл">[59]СКО!$M$111</definedName>
    <definedName name="Vпр">[59]СКО!$M$110</definedName>
    <definedName name="Vскв">[59]СКО!$D$91</definedName>
    <definedName name="Vско">[59]СКО!$D$92</definedName>
    <definedName name="w" hidden="1">{#N/A,#N/A,FALSE,"FA_1";#N/A,#N/A,FALSE,"Dep'n SE";#N/A,#N/A,FALSE,"Dep'n FC"}</definedName>
    <definedName name="wage">CHOOSE(Lang+1,"оплата 
труда","salaries")</definedName>
    <definedName name="wage_1">CHOOSE(Lang+1,"оплата 
труда","salaries")</definedName>
    <definedName name="wage_1_1">CHOOSE(Lang+1,"оплата 
труда","salaries")</definedName>
    <definedName name="wage_1_1_1">CHOOSE(Lang+1,"Оплата труда","Salaries")</definedName>
    <definedName name="wage_1_1_1_1">CHOOSE(Lang+1,"Оплата труда","Salaries")</definedName>
    <definedName name="wage_1_1_2">CHOOSE(Lang+1,"Оплата труда","Salaries")</definedName>
    <definedName name="wagleas">CHOOSE(Lang+1,"Аренда цистерн","Cisterns rent costs")</definedName>
    <definedName name="wagleas_1">CHOOSE(Lang+1,"Аренда цистерн","Cisterns rent costs")</definedName>
    <definedName name="wagleas_1_1">CHOOSE(Lang+1,"Аренда цистерн","Cisterns rent costs")</definedName>
    <definedName name="wagsup">CHOOSE(Lang+1,"Подача/уборка цистерн","Cisterns placing")</definedName>
    <definedName name="wagsup_1">CHOOSE(Lang+1,"Подача/уборка цистерн","Cisterns placing")</definedName>
    <definedName name="wagsup_1_1">CHOOSE(Lang+1,"Подача/уборка цистерн","Cisterns placing")</definedName>
    <definedName name="wc">[34]Анализ!$C$21</definedName>
    <definedName name="wcond">CHOOSE(Lang+1,"Газоконденсатные","Condensate wells")</definedName>
    <definedName name="wcond_1">CHOOSE(Lang+1,"Газоконденсатные","Condensate wells")</definedName>
    <definedName name="wcond_1_1">CHOOSE(Lang+1,"Газоконденсатные","Condensate wells")</definedName>
    <definedName name="welldata">'[121]welldata frac analysis'!$C$10:$DW$1023</definedName>
    <definedName name="WellOpexDetailIn">'[40]Cost Detail'!$C$34:$R$34</definedName>
    <definedName name="wer" hidden="1">{"IASTrail",#N/A,FALSE,"IAS"}</definedName>
    <definedName name="werw" hidden="1">{"Area1",#N/A,FALSE,"OREWACC";"Area2",#N/A,FALSE,"OREWACC"}</definedName>
    <definedName name="wfde">'[11]Опт '!$H$16</definedName>
    <definedName name="WFT" hidden="1">{"Area1",#N/A,FALSE,"OREWACC";"Area2",#N/A,FALSE,"OREWACC"}</definedName>
    <definedName name="wgas">CHOOSE(Lang+1,"Газовые","Gas wells")</definedName>
    <definedName name="wgas_1">CHOOSE(Lang+1,"Газовые","Gas wells")</definedName>
    <definedName name="wgas_1_1">CHOOSE(Lang+1,"Газовые","Gas wells")</definedName>
    <definedName name="WIPercent">[13]Inputs!$K$4</definedName>
    <definedName name="WJMVW">[45]Справочник!$I$2:$I$28</definedName>
    <definedName name="wkrp" hidden="1">{"Area1",#N/A,FALSE,"OREWACC";"Area2",#N/A,FALSE,"OREWACC"}</definedName>
    <definedName name="woil">CHOOSE(Lang+1,"Нефтяные","Oil wells")</definedName>
    <definedName name="woil_1">CHOOSE(Lang+1,"Нефтяные","Oil wells")</definedName>
    <definedName name="woil_1_1">CHOOSE(Lang+1,"Нефтяные","Oil wells")</definedName>
    <definedName name="WorkingCapitalBf">[13]Calculations!$D$246:$O$246</definedName>
    <definedName name="WorkingCapitalCf">[13]Calculations!$D$248:$O$248</definedName>
    <definedName name="WorkingCapitalIncrease">[13]Calculations!$D$247:$O$247</definedName>
    <definedName name="wrn.4._.п." hidden="1">{#N/A,#N/A,FALSE,"Sheet2";#N/A,#N/A,FALSE,"Sheet3";#N/A,#N/A,FALSE,"Sheet4";#N/A,#N/A,FALSE,"Sheet5";#N/A,#N/A,FALSE,"Sheet7";#N/A,#N/A,FALSE,"Sheet8";#N/A,#N/A,FALSE,"Sheet9";#N/A,#N/A,FALSE,"Sheet10";#N/A,#N/A,FALSE,"Sheet11"}</definedName>
    <definedName name="wrn.Aging._.and._.Trend._.Analysis.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vg." hidden="1">{#N/A,#N/A,FALSE,"СКО VIII";#N/A,#N/A,FALSE,"КРС VIII"}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oded._.IAS._.FS." hidden="1">{"IASTrail",#N/A,FALSE,"IAS"}</definedName>
    <definedName name="wrn.Compco._.Only." hidden="1">{"vi1",#N/A,FALSE,"6_30_96";"vi2",#N/A,FALSE,"6_30_96";"vi3",#N/A,FALSE,"6_30_96"}</definedName>
    <definedName name="wrn.Crdonec._.cr._.oladreu._.1995._.aiar." hidden="1">{#N/A,#N/A,FALSE,"ZAP_FEB.XLS "}</definedName>
    <definedName name="wrn.ex." hidden="1">{#N/A,#N/A,FALSE,"NBU rates 1999"}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xed._.Assets._.Note._.and._.Depreciation." hidden="1">{#N/A,#N/A,FALSE,"FA_1";#N/A,#N/A,FALSE,"Dep'n SE";#N/A,#N/A,FALSE,"Dep'n FC"}</definedName>
    <definedName name="wrn.full." hidden="1">{"vi1",#N/A,FALSE,"Pagcc";"vi2",#N/A,FALSE,"Pagcc";"vi3",#N/A,FALSE,"Pagcc";"vi4",#N/A,FALSE,"Pagcc";"vi5",#N/A,FALSE,"Pagcc";#N/A,#N/A,FALSE,"Contribution"}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DEPS." hidden="1">{"page1",#N/A,FALSE,"TIND_CC1";"page2",#N/A,FALSE,"TIND_CC1";"page3",#N/A,FALSE,"TIND_CC1";"page4",#N/A,FALSE,"TIND_CC1";"page5",#N/A,FALSE,"TIND_CC1"}</definedName>
    <definedName name="wrn.Inflation._.factors._.used." hidden="1">{#N/A,#N/A,FALSE,"Infl_fact"}</definedName>
    <definedName name="wrn.krsVII." hidden="1">{#N/A,#N/A,FALSE,"РАСЧЕТ";#N/A,#N/A,FALSE,"КАЛЬКУЛЯЦИЯ";#N/A,#N/A,FALSE,"MATEРИАЛЫ";#N/A,#N/A,FALSE,"ВСПОМ. МАТЕР.";#N/A,#N/A,FALSE,"СПЕЦТЕХНИКА";#N/A,#N/A,FALSE,"ГСМ, ПЕР. ВАХТ";#N/A,#N/A,FALSE,"ФОТ, отч. фот, амморт.ОСН.";#N/A,#N/A,FALSE,"АВИА, НАКЛАД, ПРОКАТ"}</definedName>
    <definedName name="wrn.kumkol." hidden="1">{#N/A,#N/A,FALSE,"Сентябрь";#N/A,#N/A,FALSE,"Пояснительная сентябре 99"}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NWN_QUOTES." hidden="1">{"NWN_Q1810",#N/A,FALSE,"Q1810_1.V";"NWN_Q1412",#N/A,FALSE,"Q1412_1"}</definedName>
    <definedName name="wrn.Paging._.Compco." hidden="1">{"financials",#N/A,TRUE,"6_30_96";"footnotes",#N/A,TRUE,"6_30_96";"valuation",#N/A,TRUE,"6_30_96"}</definedName>
    <definedName name="wrn.PL._.Analysis." hidden="1">{"AnalRSA",#N/A,TRUE,"PL-Anal";"AnalIAS",#N/A,TRUE,"PL-Anal"}</definedName>
    <definedName name="wrn.Print." hidden="1">{"vi1",#N/A,FALSE,"Financial Statements";"vi2",#N/A,FALSE,"Financial Statements";#N/A,#N/A,FALSE,"DCF"}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95and96." hidden="1">{"print95",#N/A,FALSE,"1995E.XLS";"print96",#N/A,FALSE,"1996E.XLS"}</definedName>
    <definedName name="wrn.RSA._.BS._.and._.PL." hidden="1">{"BS1",#N/A,TRUE,"RSA_FS";"BS2",#N/A,TRUE,"RSA_FS";"BS3",#N/A,TRUE,"RSA_FS"}</definedName>
    <definedName name="wrn.sales." hidden="1">{"sales",#N/A,FALSE,"Sales";"sales existing",#N/A,FALSE,"Sales";"sales rd1",#N/A,FALSE,"Sales";"sales rd2",#N/A,FALSE,"Sales"}</definedName>
    <definedName name="wrn.SHORT." hidden="1">{"CREDIT STATISTICS",#N/A,FALSE,"STATS";"CF_AND_IS",#N/A,FALSE,"PLAN";"BALSHEET",#N/A,FALSE,"BALANCE SHEET"}</definedName>
    <definedName name="wrn.Table._.A." hidden="1">{"Table A,pg 1",#N/A,FALSE,"Table A-Prov GUR";"Table A,pg 2",#N/A,FALSE,"Table A-Prov GUR"}</definedName>
    <definedName name="wrn.Table._.A1." hidden="1">{"Table A1,pg 1",#N/A,FALSE,"Table A1-Net Prov Res";"Table A1,pg 2",#N/A,FALSE,"Table A1-Net Prov Res"}</definedName>
    <definedName name="wrn.Wacc." hidden="1">{"Area1",#N/A,FALSE,"OREWACC";"Area2",#N/A,FALSE,"OREWACC"}</definedName>
    <definedName name="wrn.z." hidden="1">{#N/A,#N/A,FALSE,"план 1996 (3)";#N/A,#N/A,FALSE,"план 1996 (1)"}</definedName>
    <definedName name="wrn.Запуски._.за._.февраль._.1995._.года." hidden="1">{#N/A,#N/A,FALSE,"ZAP_FEB.XLS "}</definedName>
    <definedName name="wrn.ОТЧЕТ._.ПО._.МАРКАМ._.ЗА._.1._.КВАРТАЛ._.1998._.ГОДА." hidden="1">{#N/A,#N/A,FALSE,"1 квартал"}</definedName>
    <definedName name="wrn.Печать._.всех._.форм." hidden="1">{"осн2",#N/A,FALSE,"Оснрасчет";"осн3",#N/A,FALSE,"Оснрасчет";#N/A,#N/A,FALSE,"кальк эн";#N/A,#N/A,FALSE,"накл ц";#N/A,#N/A,FALSE,"накл котельной";#N/A,#N/A,FALSE,"НАКЛ ЭНЕРГ";#N/A,#N/A,FALSE,"НАКЛ ВОДЫ"}</definedName>
    <definedName name="wrn.Прибыль._.дерев." hidden="1">{"Прибыль дерев",#N/A,FALSE,"Дерев"}</definedName>
    <definedName name="wrn.Прибыль._.ЗАП." hidden="1">{"Прибыль ЗАП",#N/A,FALSE,"ЗАП"}</definedName>
    <definedName name="wrn.Прибыль._.инстр." hidden="1">{"Прибыль инстр",#N/A,FALSE,"Инстр"}</definedName>
    <definedName name="wrn.Прибыль._.литейн." hidden="1">{"Прибыль",#N/A,FALSE,"Литейн"}</definedName>
    <definedName name="wrn.Прибыль._.механ." hidden="1">{"Прибыль механ",#N/A,FALSE,"Механ"}</definedName>
    <definedName name="wrn.Прибыль._.прессов." hidden="1">{"Прибыль пресс",#N/A,FALSE,"Прессов"}</definedName>
    <definedName name="wrn.Прибыль._.прокатн." hidden="1">{"Прибыль прокатн",#N/A,FALSE,"Прокатн"}</definedName>
    <definedName name="wrn.Прибыль._.СаМеКо." hidden="1">{"Прибыль СаМеКо",#N/A,FALSE,"Итог СаМеКо"}</definedName>
    <definedName name="wrn.Прибыль._.СМЗ." hidden="1">{"Прибыль СМЗ",#N/A,FALSE,"СМЗ"}</definedName>
    <definedName name="wrn.Прибыль._.энерг." hidden="1">{"Приибыль энерг",#N/A,FALSE,"Энерг"}</definedName>
    <definedName name="wrn.станд." hidden="1">{#N/A,#N/A,FALSE,"30";#N/A,#N/A,FALSE,"29";#N/A,#N/A,FALSE,"28";#N/A,#N/A,FALSE,"27";#N/A,#N/A,FALSE,"26";#N/A,#N/A,FALSE,"25";#N/A,#N/A,FALSE,"24";#N/A,#N/A,FALSE,"23";#N/A,#N/A,FALSE,"22";#N/A,#N/A,FALSE,"21";#N/A,#N/A,FALSE,"20";#N/A,#N/A,FALSE,"19";#N/A,#N/A,FALSE,"18"}</definedName>
    <definedName name="wrn.Экон.." hidden="1">{#N/A,#N/A,FALSE,"Основная (2)";#N/A,#N/A,FALSE,"Основная (3)";#N/A,#N/A,FALSE,"Окупаемость (2)"}</definedName>
    <definedName name="wrn.Экон1." hidden="1">{#N/A,#N/A,FALSE,"Расчет 1";#N/A,#N/A,FALSE,"Расчет 2";#N/A,#N/A,FALSE,"Расчет 2а"}</definedName>
    <definedName name="wrn.Экон96." hidden="1">{#N/A,#N/A,FALSE,"Расч. приб. за год";#N/A,#N/A,FALSE,"Раздел продукции";#N/A,#N/A,FALSE,"Раздел продукции без возмещ.";#N/A,#N/A,FALSE,"Затраты"}</definedName>
    <definedName name="WSWcons">CHOOSE(Lang+1," - строительство водных скважин"," - water-supply wells construction")</definedName>
    <definedName name="WSWcons_1">CHOOSE(Lang+1," - строительство водных скважин"," - water-supply wells construction")</definedName>
    <definedName name="WSWcons_1_1">CHOOSE(Lang+1," - строительство водных скважин"," - water-supply wells construction")</definedName>
    <definedName name="wsxd">'[11]Опт '!$J$16</definedName>
    <definedName name="WYDQJ">'[46]вып. список'!$M$1:$M$68</definedName>
    <definedName name="x" hidden="1">{"Area1",#N/A,FALSE,"OREWACC";"Area2",#N/A,FALSE,"OREWACC"}</definedName>
    <definedName name="xcv">'[122]база общ'!$BK$10:$BK$257</definedName>
    <definedName name="XDTWC">'[64]Выпадающий список'!$K$1:$K$68</definedName>
    <definedName name="XEQUY">'[19]вып. список'!$D$3:$D$185</definedName>
    <definedName name="xpr" hidden="1">{"Area1",#N/A,FALSE,"OREWACC";"Area2",#N/A,FALSE,"OREWACC"}</definedName>
    <definedName name="xx" hidden="1">{"IASTrail",#N/A,FALSE,"IAS"}</definedName>
    <definedName name="YAJKS">'[38]вып. список'!$F$1:$F$50</definedName>
    <definedName name="Year">1999</definedName>
    <definedName name="Year_index">[12]Временная_шкала!$I$20:$AV$20</definedName>
    <definedName name="Years">'[16]Valuation sheet'!$Y:$Y</definedName>
    <definedName name="YEAXQ">'[39]Выпадающий список'!$O$2:$O$69</definedName>
    <definedName name="yjdjt" hidden="1">'[123]Факт Dink-Inv 2004'!$A$8:$C$98</definedName>
    <definedName name="yng">CHOOSE(Lang+1,"Юрхаровнефтегаз","Yurkharovneftegas")</definedName>
    <definedName name="yng_1">CHOOSE(Lang+1,"Юрхаровнефтегаз","Yurkharovneftegas")</definedName>
    <definedName name="yng_1_1">CHOOSE(Lang+1,"Юрхаровнефтегаз","Yurkharovneftegas")</definedName>
    <definedName name="YNG_T_DAY">[54]доб!$X$67</definedName>
    <definedName name="YNG_T_NIGHT">[54]доб!$Y$67</definedName>
    <definedName name="YNG_V">[54]доб!$X$68</definedName>
    <definedName name="yngF">CHOOSE(Lang+1,"   Юрхаровское м/р","   Yurkharovskoye field")</definedName>
    <definedName name="yngF_1">CHOOSE(Lang+1,"   Юрхаровское м/р","   Yurkharovskoye field")</definedName>
    <definedName name="yngF_1_1">CHOOSE(Lang+1,"   Юрхаровское м/р","   Yurkharovskoye field")</definedName>
    <definedName name="YPVSV">[58]Справочник!$I$2:$I$28</definedName>
    <definedName name="Yr">'[124]a) Core Financials'!$U$1</definedName>
    <definedName name="yui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Z_0F190763_A4C8_11D4_8AC1_00600813EC42_.wvu.PrintArea" hidden="1">'[125]СВОДНАЯ '!$A$1:$AW$58</definedName>
    <definedName name="Z_1A0ECC1F_4BFD_4C0A_A407_EB12366BDB1A_.wvu.Cols" hidden="1">'[126]Авиа '!$C$1:$C$65536,'[126]Авиа '!$E$1:$E$65536,'[126]Авиа '!$G$1:$H$65536,'[126]Авиа '!$K$1:$M$65536,'[126]Авиа '!$P$1:$Q$65536,'[126]Авиа '!$U$1:$V$65536</definedName>
    <definedName name="Z_772A0E09_E630_11D6_8608_0001029C9B35_.wvu.Rows" localSheetId="4" hidden="1">#REF!,#REF!,#REF!</definedName>
    <definedName name="Z_772A0E09_E630_11D6_8608_0001029C9B35_.wvu.Rows" localSheetId="6" hidden="1">#REF!,#REF!,#REF!</definedName>
    <definedName name="Z_772A0E09_E630_11D6_8608_0001029C9B35_.wvu.Rows" hidden="1">#REF!,#REF!,#REF!</definedName>
    <definedName name="Z_9673D06C_8E2D_4E41_BE89_13756C9C3BAE_.wvu.PrintArea" localSheetId="4" hidden="1">#REF!</definedName>
    <definedName name="Z_9673D06C_8E2D_4E41_BE89_13756C9C3BAE_.wvu.PrintArea" localSheetId="6" hidden="1">#REF!</definedName>
    <definedName name="Z_9673D06C_8E2D_4E41_BE89_13756C9C3BAE_.wvu.PrintArea" hidden="1">#REF!</definedName>
    <definedName name="Z_ADF62E27_E4C1_11D4_A1E4_00104B4B3CB3_.wvu.PrintArea" hidden="1">'[125]СВОДНАЯ '!$A$2:$AH$52</definedName>
    <definedName name="Z_CC87E0A5_41CE_4053_8664_2450C762FEFF_.wvu.Cols" hidden="1">'[126]Авиа '!$C$1:$C$65536,'[126]Авиа '!$E$1:$E$65536,'[126]Авиа '!$G$1:$H$65536,'[126]Авиа '!$K$1:$M$65536,'[126]Авиа '!$P$1:$Q$65536,'[126]Авиа '!$U$1:$V$65536</definedName>
    <definedName name="Z_D1F2B56D_1E58_4BCA_92CD_48826E79E65F_.wvu.Cols" localSheetId="4" hidden="1">#REF!,#REF!</definedName>
    <definedName name="Z_D1F2B56D_1E58_4BCA_92CD_48826E79E65F_.wvu.Cols" localSheetId="6" hidden="1">#REF!,#REF!</definedName>
    <definedName name="Z_D1F2B56D_1E58_4BCA_92CD_48826E79E65F_.wvu.Cols" hidden="1">#REF!,#REF!</definedName>
    <definedName name="Z_D77D0312_A3FB_11D4_AE16_000102085CC3_.wvu.PrintArea" hidden="1">'[125]СВОДНАЯ '!$A$1:$AW$58</definedName>
    <definedName name="Z_F1CE2A21_7959_4814_864C_012B7B1A049F_.wvu.Rows" localSheetId="4" hidden="1">#REF!,#REF!,#REF!,#REF!,#REF!,#REF!,#REF!,#REF!,#REF!,#REF!,#REF!,#REF!,#REF!,#REF!</definedName>
    <definedName name="Z_F1CE2A21_7959_4814_864C_012B7B1A049F_.wvu.Rows" localSheetId="6" hidden="1">#REF!,#REF!,#REF!,#REF!,#REF!,#REF!,#REF!,#REF!,#REF!,#REF!,#REF!,#REF!,#REF!,#REF!</definedName>
    <definedName name="Z_F1CE2A21_7959_4814_864C_012B7B1A049F_.wvu.Rows" hidden="1">#REF!,#REF!,#REF!,#REF!,#REF!,#REF!,#REF!,#REF!,#REF!,#REF!,#REF!,#REF!,#REF!,#REF!</definedName>
    <definedName name="Z_FDFE196D_A0B5_11D4_A1E3_00104B4B3CB3_.wvu.PrintArea" hidden="1">'[125]СВОДНАЯ '!$A$1:$BC$57</definedName>
    <definedName name="zone">CHOOSE(Lang+1,"пояс","zone")</definedName>
    <definedName name="zone_1">CHOOSE(Lang+1,"пояс","zone")</definedName>
    <definedName name="zone_1_1">CHOOSE(Lang+1,"пояс","zone")</definedName>
    <definedName name="А256">"$#REF!.$A$270"</definedName>
    <definedName name="А256_1">"$#REF!.$#REF!$#REF!"</definedName>
    <definedName name="А256_1_1">"$#REF!.$#REF!$#REF!"</definedName>
    <definedName name="А256_1_1_3">"$#REF!.$#REF!$#REF!"</definedName>
    <definedName name="А256_1_1_4">"$#REF!.$#REF!$#REF!"</definedName>
    <definedName name="А256_1_15">"$#REF!.$#REF!$#REF!"</definedName>
    <definedName name="А256_1_15_3">"$#REF!.$#REF!$#REF!"</definedName>
    <definedName name="А256_1_15_4">"$#REF!.$#REF!$#REF!"</definedName>
    <definedName name="А256_1_3">"$#REF!.$#REF!$#REF!"</definedName>
    <definedName name="А256_1_4">"$#REF!.$#REF!$#REF!"</definedName>
    <definedName name="аа">[127]Лист3!$Y$11</definedName>
    <definedName name="ааа" hidden="1">{#N/A,#N/A,FALSE,"ZAP_FEB.XLS "}</definedName>
    <definedName name="аааа">'[128]Для 2'!$D$3</definedName>
    <definedName name="аааааа" hidden="1">{"Приибыль энерг",#N/A,FALSE,"Энерг"}</definedName>
    <definedName name="АВ4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авпова" hidden="1">{"IAS Mapping",#N/A,TRUE,"RSA_FS"}</definedName>
    <definedName name="авы" hidden="1">{#N/A,#N/A,FALSE,"ZAP_FEB.XLS "}</definedName>
    <definedName name="Алексеевское" hidden="1">{"NWN_Q1810",#N/A,FALSE,"Q1810_1.V";"NWN_Q1412",#N/A,FALSE,"Q1412_1"}</definedName>
    <definedName name="альфа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Амо">[129]БАЛАНС!$G$270:$Q$270</definedName>
    <definedName name="АмоОС">[129]БАЛАНС!$G$267:$Q$267</definedName>
    <definedName name="Амортизация">[130]Нормативы!$H$94</definedName>
    <definedName name="андрей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апара" hidden="1">{"IASTrail",#N/A,FALSE,"IAS"}</definedName>
    <definedName name="апова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аристон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аыца" hidden="1">{"IASTrail",#N/A,FALSE,"IAS"}</definedName>
    <definedName name="б" hidden="1">{"IASTrail",#N/A,FALSE,"IAS"}</definedName>
    <definedName name="Б4всего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_xlnm.Database">[6]запуски!$A$4:$R$63</definedName>
    <definedName name="БАЛАНС">[131]Баланс!$A:$IV</definedName>
    <definedName name="ббб" hidden="1">{"NWN_Q1810",#N/A,FALSE,"Q1810_1.V";"NWN_Q1412",#N/A,FALSE,"Q1412_1"}</definedName>
    <definedName name="бд" hidden="1">{#N/A,#N/A,FALSE,"ZAP_FEB.XLS "}</definedName>
    <definedName name="белкам" hidden="1">{"NWN_Q1810",#N/A,FALSE,"Q1810_1.V";"NWN_Q1412",#N/A,FALSE,"Q1412_1"}</definedName>
    <definedName name="белкамнефть" hidden="1">{"NWN_Q1810",#N/A,FALSE,"Q1810_1.V";"NWN_Q1412",#N/A,FALSE,"Q1412_1"}</definedName>
    <definedName name="бизн." hidden="1">{#N/A,#N/A,FALSE,"Расч. приб. за год";#N/A,#N/A,FALSE,"Раздел продукции";#N/A,#N/A,FALSE,"Раздел продукции без возмещ.";#N/A,#N/A,FALSE,"Затраты"}</definedName>
    <definedName name="бизнесруб4">'[132]4'!$H$5:$H$85</definedName>
    <definedName name="бизнесруб5">'[132]5'!$H$7:$H$91</definedName>
    <definedName name="бизнесруб6">'[132]6'!$H$5:$H$84</definedName>
    <definedName name="бизнестн4">'[132]4'!$G$5:$G$85</definedName>
    <definedName name="бизнестн5">'[132]5'!$G$7:$G$91</definedName>
    <definedName name="бизнестн6">'[132]6'!$G$5:$G$84</definedName>
    <definedName name="БП">[133]Лист1!$C$77:$C$79</definedName>
    <definedName name="бур21" hidden="1">{"IASTrail",#N/A,FALSE,"IAS"}</definedName>
    <definedName name="Валюта">[134]Всп.лист!$B$2:$B$3</definedName>
    <definedName name="вап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вапрв" hidden="1">{#N/A,#N/A,FALSE,"ZAP_FEB.XLS "}</definedName>
    <definedName name="вар" hidden="1">{#N/A,#N/A,FALSE,"МТВ"}</definedName>
    <definedName name="вариант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вася">'[135]PULin сл.1'!$C$6</definedName>
    <definedName name="вв">[136]остановки!$T$1:$U$3</definedName>
    <definedName name="версия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верх">[59]СКО!$M$92</definedName>
    <definedName name="взд" hidden="1">{"NWN_Q1810",#N/A,FALSE,"Q1810_1.V";"NWN_Q1412",#N/A,FALSE,"Q1412_1"}</definedName>
    <definedName name="Возмещение">[91]Макроусловия!$A$17:$A$19</definedName>
    <definedName name="вор" hidden="1">{#N/A,#N/A,FALSE,"шарап -В";#N/A,#N/A,FALSE,"шарап-а";#N/A,#N/A,FALSE,"мунай сервис-2 -А";#N/A,#N/A,FALSE,"мунай сервис-2-В";#N/A,#N/A,FALSE,"мунай агро-2-А";#N/A,#N/A,FALSE,"мунай агро-2-в";#N/A,#N/A,FALSE,"металлинвест-в";#N/A,#N/A,FALSE,"металлинвест-а";#N/A,#N/A,FALSE,"мгдс-3-В";#N/A,#N/A,FALSE,"мгдс-3-А";#N/A,#N/A,FALSE,"мгдс-4-а";#N/A,#N/A,FALSE,"мгдс-4-в";#N/A,#N/A,FALSE,"ел ырысы-2-в";#N/A,#N/A,FALSE,"ел ырысы-2-а";#N/A,#N/A,FALSE,"ел ырысы в";#N/A,#N/A,FALSE,"ел ырысы а";#N/A,#N/A,FALSE,"мгдс-2-В";#N/A,#N/A,FALSE,"мгдс-2-А";#N/A,#N/A,FALSE,"аркон-2 -а";#N/A,#N/A,FALSE,"аркон-2 -в";#N/A,#N/A,FALSE,"газойл-4 А";#N/A,#N/A,FALSE,"газойл-4 В";#N/A,#N/A,FALSE,"шарайна -В";#N/A,#N/A,FALSE,"шарайна-А";#N/A,#N/A,FALSE,"томерис-В";#N/A,#N/A,FALSE,"томерис-А";#N/A,#N/A,FALSE,"хван и к-а";#N/A,#N/A,FALSE,"хван и к-В"}</definedName>
    <definedName name="всп." hidden="1">{"Прибыль инстр",#N/A,FALSE,"Инстр"}</definedName>
    <definedName name="вспом" localSheetId="4" hidden="1">#REF!</definedName>
    <definedName name="вспом" localSheetId="6" hidden="1">#REF!</definedName>
    <definedName name="вспом" hidden="1">#REF!</definedName>
    <definedName name="выб_1">[137]INFO!$C$1</definedName>
    <definedName name="выб_2">[137]INFO!$D$1</definedName>
    <definedName name="выб1">[138]INFO!$C$1</definedName>
    <definedName name="выб2">[138]INFO!$D$1</definedName>
    <definedName name="Выбор">[91]Scoreing!$A$2:$A$3</definedName>
    <definedName name="Вып_ОФ_с_пц">[113]рабочий!$Y$202:$AP$224</definedName>
    <definedName name="Вып_с_новых_ОФ">[113]рабочий!$Y$277:$AP$299</definedName>
    <definedName name="Выработанность">[91]Scoreing!$C$2:$C$4</definedName>
    <definedName name="гараж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ггнекуцй" hidden="1">{#N/A,#N/A,FALSE,"ZAP_FEB.XLS "}</definedName>
    <definedName name="ГДИС" hidden="1">{#N/A,#N/A,FALSE,"ZAP_FEB.XLS "}</definedName>
    <definedName name="Генеральный_директор">"$#REF!.$B$7"</definedName>
    <definedName name="геолпар" localSheetId="4" hidden="1">#REF!</definedName>
    <definedName name="геолпар" localSheetId="6" hidden="1">#REF!</definedName>
    <definedName name="геолпар" hidden="1">#REF!</definedName>
    <definedName name="Главный_геолог">"$#REF!.$B$11"</definedName>
    <definedName name="город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ГП_ДРП_ЯНОС">[139]Критерии!$A$73:$D$77</definedName>
    <definedName name="ГП_КД_ЯНОС">[139]Критерии!$A$42:$D$46</definedName>
    <definedName name="ГПН_АЭРО_ЯНОС">[139]Критерии!$A$10:$D$11</definedName>
    <definedName name="ГПН_МАРИН_БУНКЕР_ЯНОС">[139]Критерии!$A$14:$D$15</definedName>
    <definedName name="ГПН_СМ_ЯНОС">[139]Критерии!$A$18:$D$19</definedName>
    <definedName name="гр" hidden="1">{#N/A,#N/A,FALSE,"ZAP_FEB.XLS "}</definedName>
    <definedName name="График">"Диагр. 4"</definedName>
    <definedName name="График_работ" hidden="1">{#N/A,#N/A,FALSE,"план 1996 (3)";#N/A,#N/A,FALSE,"план 1996 (1)"}</definedName>
    <definedName name="ГТМ" hidden="1">{"IASTrail",#N/A,FALSE,"IAS"}</definedName>
    <definedName name="данные_1">'[140]ОТМ май'!$A$3:$CI$256</definedName>
    <definedName name="данные_12">'[140]ОТМ май'!$A$3:$CI$262</definedName>
    <definedName name="данные_2">'[140]ОТМ май'!$A$3:$CI$256</definedName>
    <definedName name="данные11">'[140]ОТМ май'!$A$3:$CI$262</definedName>
    <definedName name="дата_отчета">[141]Лист2!$L$4:$L$17</definedName>
    <definedName name="даты">[133]Лист1!$V$4:$V$27</definedName>
    <definedName name="дд" hidden="1">{"IAS Mapping",#N/A,TRUE,"RSA_FS"}</definedName>
    <definedName name="декабрь">[142]отказы!$T$6:$T$40</definedName>
    <definedName name="Дефл_ц_пред_год">'[113]Текущие цены'!$AT$36:$BK$58</definedName>
    <definedName name="Дефлятор_годовой">'[113]Текущие цены'!$Y$4:$AP$27</definedName>
    <definedName name="Дефлятор_цепной">'[113]Текущие цены'!$Y$36:$AP$58</definedName>
    <definedName name="дж" hidden="1">{#N/A,#N/A,FALSE,"ZAP_FEB.XLS "}</definedName>
    <definedName name="джру" hidden="1">{#N/A,#N/A,FALSE,"Infl_fact"}</definedName>
    <definedName name="ДЗКЗ" hidden="1">{"financials",#N/A,TRUE,"6_30_96";"footnotes",#N/A,TRUE,"6_30_96";"valuation",#N/A,TRUE,"6_30_96"}</definedName>
    <definedName name="Динамика">[91]Scoreing!$B$2:$B$3</definedName>
    <definedName name="дисконт">'[143]исходные данные'!$B$27</definedName>
    <definedName name="ДобычаСалым">[144]Февраль!$E$3:$E$33</definedName>
    <definedName name="ДОЛЖНОСТЬ">[145]ТЕМЫ!$A$14:$D$22</definedName>
    <definedName name="дор" hidden="1">{#N/A,#N/A,FALSE,"ZAP_FEB.XLS "}</definedName>
    <definedName name="Доход" hidden="1">{#N/A,#N/A,FALSE,"Расчет 1";#N/A,#N/A,FALSE,"Расчет 2";#N/A,#N/A,FALSE,"Расчет 2а"}</definedName>
    <definedName name="ДРП_ЯНОС">[139]Критерии!$A$57:$D$58</definedName>
    <definedName name="дурак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дьлэдл" hidden="1">{#N/A,#N/A,FALSE,"ZAP_FEB.XLS "}</definedName>
    <definedName name="дьлэдлм" hidden="1">{#N/A,#N/A,FALSE,"ZAP_FEB.XLS "}</definedName>
    <definedName name="е" hidden="1">{"NWN_Q1810",#N/A,FALSE,"Q1810_1.V";"NWN_Q1412",#N/A,FALSE,"Q1412_1"}</definedName>
    <definedName name="еанеа" localSheetId="4" hidden="1">#REF!</definedName>
    <definedName name="еанеа" localSheetId="6" hidden="1">#REF!</definedName>
    <definedName name="еанеа" hidden="1">#REF!</definedName>
    <definedName name="ееее" hidden="1">{"IASBS",#N/A,TRUE,"IAS";"IASPL",#N/A,TRUE,"IAS";"IASNotes",#N/A,TRUE,"IAS";"CFDir - expanded",#N/A,TRUE,"CF DIR"}</definedName>
    <definedName name="еек" hidden="1">{"AnalRSA",#N/A,TRUE,"PL-Anal";"AnalIAS",#N/A,TRUE,"PL-Anal"}</definedName>
    <definedName name="ек" hidden="1">{"IASTrail",#N/A,FALSE,"IAS"}</definedName>
    <definedName name="ероене" localSheetId="4" hidden="1">#REF!</definedName>
    <definedName name="ероене" localSheetId="6" hidden="1">#REF!</definedName>
    <definedName name="ероене" hidden="1">#REF!</definedName>
    <definedName name="жот" hidden="1">{"IAS Mapping",#N/A,FALSE,"RSA_FS";#N/A,#N/A,FALSE,"CHECK!";#N/A,#N/A,FALSE,"Recon";#N/A,#N/A,FALSE,"NMG";#N/A,#N/A,FALSE,"Journals";"AnalRSA",#N/A,FALSE,"PL-Anal";"AnalIAS",#N/A,FALSE,"PL-Anal";#N/A,#N/A,FALSE,"COS"}</definedName>
    <definedName name="З" localSheetId="4" hidden="1">#REF!</definedName>
    <definedName name="З" localSheetId="6" hidden="1">#REF!</definedName>
    <definedName name="З" hidden="1">#REF!</definedName>
    <definedName name="Заголовки">"$#REF!.#REF!#REF!"</definedName>
    <definedName name="Заголовки_1">"$#REF!.$#REF!$#REF!"</definedName>
    <definedName name="Заголовки_1_3">"$#REF!.$#REF!$#REF!"</definedName>
    <definedName name="Заголовки_1_4">"$#REF!.$#REF!$#REF!"</definedName>
    <definedName name="Заголовки_15">"$#REF!.#REF!#REF!"</definedName>
    <definedName name="Заголовки_15_3">"$#REF!.#REF!#REF!"</definedName>
    <definedName name="Заголовки_15_4">"$#REF!.#REF!#REF!"</definedName>
    <definedName name="Заголовки_3">"$#REF!.#REF!#REF!"</definedName>
    <definedName name="Заголовки_4">"$#REF!.#REF!#REF!"</definedName>
    <definedName name="_xlnm.Print_Titles" localSheetId="0">'Анализ_БК+ББ'!$J:$J,'Анализ_БК+ББ'!$1:$2</definedName>
    <definedName name="_xlnm.Print_Titles" localSheetId="1">'Компания 1_факт_НДПИ (Argus)'!$10:$12</definedName>
    <definedName name="_xlnm.Print_Titles" localSheetId="2">'Компания 1_факт_НДПИ (Platts)'!$10:$12</definedName>
    <definedName name="_xlnm.Print_Titles">[98]GRAPHS!$A$1:$B$65536,[98]GRAPHS!$A$137:$IV$139</definedName>
    <definedName name="ЗАД" hidden="1">{"Прибыль",#N/A,FALSE,"Литейн"}</definedName>
    <definedName name="зак.рем." hidden="1">{#N/A,#N/A,FALSE,"ZAP_FEB.XLS "}</definedName>
    <definedName name="зап" hidden="1">{#N/A,#N/A,FALSE,"ZAP_FEB.XLS "}</definedName>
    <definedName name="Зап_09.97" hidden="1">{#N/A,#N/A,FALSE,"ZAP_FEB.XLS "}</definedName>
    <definedName name="Иго" hidden="1">{#N/A,#N/A,FALSE,"ZAP_FEB.XLS "}</definedName>
    <definedName name="Извор_финансирања">[146]Референце!$C$2:$C$3</definedName>
    <definedName name="изменения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Изъятия">[91]Scoreing!$G$2:$G$4</definedName>
    <definedName name="им" hidden="1">{#N/A,#N/A,FALSE,"ZAP_FEB.XLS "}</definedName>
    <definedName name="имя" hidden="1">{#N/A,#N/A,FALSE,"ZAP_FEB.XLS "}</definedName>
    <definedName name="инф" hidden="1">{#N/A,#N/A,FALSE,"ZAP_FEB.XLS "}</definedName>
    <definedName name="Ира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ирина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История">[91]Scoreing!$H$2:$H$3</definedName>
    <definedName name="Језик">[48]Reference!$J$3:$J$4</definedName>
    <definedName name="К.Н.Яновский">"$#REF!.$B$14"</definedName>
    <definedName name="к41">'[147]обр 1'!$D$2</definedName>
    <definedName name="к42">'[147]обр 1'!$E$2</definedName>
    <definedName name="к5">'[147]обр 1'!$F$2</definedName>
    <definedName name="каетрчапетрчаптрочса" hidden="1">{#N/A,#N/A,FALSE,"ZAP_FEB.XLS "}</definedName>
    <definedName name="Казтрансойл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КВ" hidden="1">{"IASBS",#N/A,TRUE,"IAS";"IASPL",#N/A,TRUE,"IAS";"IASNotes",#N/A,TRUE,"IAS";"CFDir - expanded",#N/A,TRUE,"CF DIR"}</definedName>
    <definedName name="КД_ЯНОС">[139]Критерии!$A$6:$D$7</definedName>
    <definedName name="кеу2" localSheetId="4" hidden="1">#REF!</definedName>
    <definedName name="кеу2" localSheetId="6" hidden="1">#REF!</definedName>
    <definedName name="кеу2" hidden="1">#REF!</definedName>
    <definedName name="Кипр" hidden="1">'[123]Факт Dink-Inv 2004'!$A$8:$C$98</definedName>
    <definedName name="кккк" hidden="1">{"IASTrail",#N/A,FALSE,"IAS"}</definedName>
    <definedName name="Климат">[91]Scoreing!$L$2:$L$3</definedName>
    <definedName name="код">[148]Лист1!$E$6:$E$385</definedName>
    <definedName name="Контрагент">[149]Справочники!$I$3:$I$145</definedName>
    <definedName name="копия" hidden="1">{#N/A,#N/A,FALSE,"ZAP_FEB.XLS "}</definedName>
    <definedName name="КороткиеСутки">[144]Февраль!$F$1</definedName>
    <definedName name="Коэф_привед">[150]Macro!$A$78:$IV$78</definedName>
    <definedName name="Коэф_распред">[150]Macro!$A$79:$IV$79</definedName>
    <definedName name="КПП_ДРП_ЯНОС">[139]Критерии!$A$69:$D$70</definedName>
    <definedName name="КПП_КД_ОНПЗ">[131]Критерии!$A$111:$D$113</definedName>
    <definedName name="КПП_КД_ЯНОС">[139]Критерии!$A$38:$D$39</definedName>
    <definedName name="КРС">[136]остановки!$AK$1:$AL$2</definedName>
    <definedName name="ку">[114]INFO!$D$9</definedName>
    <definedName name="курс_бюджет_план">[151]План!$I$5</definedName>
    <definedName name="курс2">'[152]Осн.ТЭТ сл.3'!$E$1</definedName>
    <definedName name="Курс97">[153]Накладные!$V$3</definedName>
    <definedName name="Курс98">[153]Накладные!$V$4</definedName>
    <definedName name="Куст">[59]СКО!$E$83</definedName>
    <definedName name="л" hidden="1">{"IASTrail",#N/A,FALSE,"IAS"}</definedName>
    <definedName name="лж">[136]остановки!$Q$1:$R$3</definedName>
    <definedName name="лист" hidden="1">{#N/A,#N/A,FALSE,"ZAP_FEB.XLS "}</definedName>
    <definedName name="ллл" hidden="1">{"print95",#N/A,FALSE,"1995E.XLS";"print96",#N/A,FALSE,"1996E.XLS"}</definedName>
    <definedName name="логрпавнпапавылгрп" hidden="1">{#N/A,#N/A,FALSE,"ZAP_FEB.XLS "}</definedName>
    <definedName name="лор" hidden="1">{#N/A,#N/A,FALSE,"ZAP_FEB.XLS "}</definedName>
    <definedName name="ЛФХА" hidden="1">{#N/A,#N/A,FALSE,"ZAP_FEB.XLS "}</definedName>
    <definedName name="ма_1">"$#REF!.#REF!#REF!"</definedName>
    <definedName name="ма_1_1">"$#REF!.$#REF!$#REF!"</definedName>
    <definedName name="ма_1_1_3">"$#REF!.$#REF!$#REF!"</definedName>
    <definedName name="ма_1_1_4">"$#REF!.$#REF!$#REF!"</definedName>
    <definedName name="ма_1_15">"$#REF!.#REF!#REF!"</definedName>
    <definedName name="ма_1_15_3">"$#REF!.#REF!#REF!"</definedName>
    <definedName name="ма_1_15_4">"$#REF!.#REF!#REF!"</definedName>
    <definedName name="ма_1_3">"$#REF!.#REF!#REF!"</definedName>
    <definedName name="ма_1_4">"$#REF!.#REF!#REF!"</definedName>
    <definedName name="ма_10">"$#REF!.#REF!#REF!"</definedName>
    <definedName name="ма_10_1">"$#REF!.$#REF!$#REF!"</definedName>
    <definedName name="ма_10_1_3">"$#REF!.$#REF!$#REF!"</definedName>
    <definedName name="ма_10_1_4">"$#REF!.$#REF!$#REF!"</definedName>
    <definedName name="ма_10_15">"$#REF!.#REF!#REF!"</definedName>
    <definedName name="ма_10_15_3">"$#REF!.#REF!#REF!"</definedName>
    <definedName name="ма_10_15_4">"$#REF!.#REF!#REF!"</definedName>
    <definedName name="ма_10_3">"$#REF!.#REF!#REF!"</definedName>
    <definedName name="ма_10_4">"$#REF!.#REF!#REF!"</definedName>
    <definedName name="ма_11">"$#REF!.#REF!#REF!"</definedName>
    <definedName name="ма_11_1">"$#REF!.$#REF!$#REF!"</definedName>
    <definedName name="ма_11_1_3">"$#REF!.$#REF!$#REF!"</definedName>
    <definedName name="ма_11_1_4">"$#REF!.$#REF!$#REF!"</definedName>
    <definedName name="ма_11_15">"$#REF!.#REF!#REF!"</definedName>
    <definedName name="ма_11_15_3">"$#REF!.#REF!#REF!"</definedName>
    <definedName name="ма_11_15_4">"$#REF!.#REF!#REF!"</definedName>
    <definedName name="ма_11_3">"$#REF!.#REF!#REF!"</definedName>
    <definedName name="ма_11_4">"$#REF!.#REF!#REF!"</definedName>
    <definedName name="ма_12">"$#REF!.#REF!#REF!"</definedName>
    <definedName name="ма_12_1">"$#REF!.$#REF!$#REF!"</definedName>
    <definedName name="ма_12_1_3">"$#REF!.$#REF!$#REF!"</definedName>
    <definedName name="ма_12_1_4">"$#REF!.$#REF!$#REF!"</definedName>
    <definedName name="ма_12_15">"$#REF!.#REF!#REF!"</definedName>
    <definedName name="ма_12_15_3">"$#REF!.#REF!#REF!"</definedName>
    <definedName name="ма_12_15_4">"$#REF!.#REF!#REF!"</definedName>
    <definedName name="ма_12_3">"$#REF!.#REF!#REF!"</definedName>
    <definedName name="ма_12_4">"$#REF!.#REF!#REF!"</definedName>
    <definedName name="ма_2">"$#REF!.#REF!#REF!"</definedName>
    <definedName name="ма_2_1">"$#REF!.$#REF!$#REF!"</definedName>
    <definedName name="ма_2_1_3">"$#REF!.$#REF!$#REF!"</definedName>
    <definedName name="ма_2_1_4">"$#REF!.$#REF!$#REF!"</definedName>
    <definedName name="ма_2_15">"$#REF!.#REF!#REF!"</definedName>
    <definedName name="ма_2_15_3">"$#REF!.#REF!#REF!"</definedName>
    <definedName name="ма_2_15_4">"$#REF!.#REF!#REF!"</definedName>
    <definedName name="ма_2_3">"$#REF!.#REF!#REF!"</definedName>
    <definedName name="ма_2_4">"$#REF!.#REF!#REF!"</definedName>
    <definedName name="ма_3">"$#REF!.#REF!#REF!"</definedName>
    <definedName name="ма_3_1">"$#REF!.$#REF!$#REF!"</definedName>
    <definedName name="ма_3_1_3">"$#REF!.$#REF!$#REF!"</definedName>
    <definedName name="ма_3_1_4">"$#REF!.$#REF!$#REF!"</definedName>
    <definedName name="ма_3_15">"$#REF!.#REF!#REF!"</definedName>
    <definedName name="ма_3_15_3">"$#REF!.#REF!#REF!"</definedName>
    <definedName name="ма_3_15_4">"$#REF!.#REF!#REF!"</definedName>
    <definedName name="ма_3_3">"$#REF!.#REF!#REF!"</definedName>
    <definedName name="ма_3_4">"$#REF!.#REF!#REF!"</definedName>
    <definedName name="ма_4">"$#REF!.#REF!#REF!"</definedName>
    <definedName name="ма_4_1">"$#REF!.$#REF!$#REF!"</definedName>
    <definedName name="ма_4_1_3">"$#REF!.$#REF!$#REF!"</definedName>
    <definedName name="ма_4_1_4">"$#REF!.$#REF!$#REF!"</definedName>
    <definedName name="ма_4_15">"$#REF!.#REF!#REF!"</definedName>
    <definedName name="ма_4_15_3">"$#REF!.#REF!#REF!"</definedName>
    <definedName name="ма_4_15_4">"$#REF!.#REF!#REF!"</definedName>
    <definedName name="ма_4_3">"$#REF!.#REF!#REF!"</definedName>
    <definedName name="ма_4_4">"$#REF!.#REF!#REF!"</definedName>
    <definedName name="ма_5">"$#REF!.#REF!#REF!"</definedName>
    <definedName name="ма_5_1">"$#REF!.$#REF!$#REF!"</definedName>
    <definedName name="ма_5_1_3">"$#REF!.$#REF!$#REF!"</definedName>
    <definedName name="ма_5_1_4">"$#REF!.$#REF!$#REF!"</definedName>
    <definedName name="ма_5_15">"$#REF!.#REF!#REF!"</definedName>
    <definedName name="ма_5_15_3">"$#REF!.#REF!#REF!"</definedName>
    <definedName name="ма_5_15_4">"$#REF!.#REF!#REF!"</definedName>
    <definedName name="ма_5_3">"$#REF!.#REF!#REF!"</definedName>
    <definedName name="ма_5_4">"$#REF!.#REF!#REF!"</definedName>
    <definedName name="ма_6">"$#REF!.#REF!#REF!"</definedName>
    <definedName name="ма_6_1">"$#REF!.$#REF!$#REF!"</definedName>
    <definedName name="ма_6_1_3">"$#REF!.$#REF!$#REF!"</definedName>
    <definedName name="ма_6_1_4">"$#REF!.$#REF!$#REF!"</definedName>
    <definedName name="ма_6_15">"$#REF!.#REF!#REF!"</definedName>
    <definedName name="ма_6_15_3">"$#REF!.#REF!#REF!"</definedName>
    <definedName name="ма_6_15_4">"$#REF!.#REF!#REF!"</definedName>
    <definedName name="ма_6_3">"$#REF!.#REF!#REF!"</definedName>
    <definedName name="ма_6_4">"$#REF!.#REF!#REF!"</definedName>
    <definedName name="ма_7">"$#REF!.#REF!#REF!"</definedName>
    <definedName name="ма_7_1">"$#REF!.$#REF!$#REF!"</definedName>
    <definedName name="ма_7_1_3">"$#REF!.$#REF!$#REF!"</definedName>
    <definedName name="ма_7_1_4">"$#REF!.$#REF!$#REF!"</definedName>
    <definedName name="ма_7_15">"$#REF!.#REF!#REF!"</definedName>
    <definedName name="ма_7_15_3">"$#REF!.#REF!#REF!"</definedName>
    <definedName name="ма_7_15_4">"$#REF!.#REF!#REF!"</definedName>
    <definedName name="ма_7_3">"$#REF!.#REF!#REF!"</definedName>
    <definedName name="ма_7_4">"$#REF!.#REF!#REF!"</definedName>
    <definedName name="ма_8">"$#REF!.#REF!#REF!"</definedName>
    <definedName name="ма_8_1">"$#REF!.$#REF!$#REF!"</definedName>
    <definedName name="ма_8_1_3">"$#REF!.$#REF!$#REF!"</definedName>
    <definedName name="ма_8_1_4">"$#REF!.$#REF!$#REF!"</definedName>
    <definedName name="ма_8_15">"$#REF!.#REF!#REF!"</definedName>
    <definedName name="ма_8_15_3">"$#REF!.#REF!#REF!"</definedName>
    <definedName name="ма_8_15_4">"$#REF!.#REF!#REF!"</definedName>
    <definedName name="ма_8_3">"$#REF!.#REF!#REF!"</definedName>
    <definedName name="ма_8_4">"$#REF!.#REF!#REF!"</definedName>
    <definedName name="ма_9">"$#REF!.#REF!#REF!"</definedName>
    <definedName name="ма_9_1">"$#REF!.$#REF!$#REF!"</definedName>
    <definedName name="ма_9_1_3">"$#REF!.$#REF!$#REF!"</definedName>
    <definedName name="ма_9_1_4">"$#REF!.$#REF!$#REF!"</definedName>
    <definedName name="ма_9_15">"$#REF!.#REF!#REF!"</definedName>
    <definedName name="ма_9_15_3">"$#REF!.#REF!#REF!"</definedName>
    <definedName name="ма_9_15_4">"$#REF!.#REF!#REF!"</definedName>
    <definedName name="ма_9_3">"$#REF!.#REF!#REF!"</definedName>
    <definedName name="ма_9_4">"$#REF!.#REF!#REF!"</definedName>
    <definedName name="Макропараметры">'[154]Макросценарии (МЭР)'!$A$37:$A$40</definedName>
    <definedName name="Медвежье" hidden="1">{"NWN_Q1810",#N/A,FALSE,"Q1810_1.V";"NWN_Q1412",#N/A,FALSE,"Q1412_1"}</definedName>
    <definedName name="МЕСТО">[145]ТЕМЫ!$A$5:$D$7</definedName>
    <definedName name="Местор">[59]СКО!$E$82</definedName>
    <definedName name="Месторождение">[155]Списки!$H$2:$H$33</definedName>
    <definedName name="месяц">[156]Рабочий!$D$5</definedName>
    <definedName name="ММ">{#N/A,#N/A,FALSE,"ZAP_FEB.XLS "}</definedName>
    <definedName name="МММ" hidden="1">{"AnalRSA",#N/A,TRUE,"PL-Anal";"AnalIAS",#N/A,TRUE,"PL-Anal"}</definedName>
    <definedName name="Мотл">[59]СКО!$M$112</definedName>
    <definedName name="наименов4">'[132]4'!$D$5:$D$85</definedName>
    <definedName name="наименов5">'[132]5'!$D$7:$D$91</definedName>
    <definedName name="наименов6">'[132]6'!$D$5:$D$84</definedName>
    <definedName name="Насос">[91]КапСтрой_Зарубежье!$B$29:$B$31</definedName>
    <definedName name="Нвор">[59]СКО!$M$94</definedName>
    <definedName name="НЕФТЕХИМИЯ_ЯНОС">[139]Критерии!$A$22:$D$23</definedName>
    <definedName name="Ни">[59]СКО!$M$91</definedName>
    <definedName name="низ">[59]СКО!$M$93</definedName>
    <definedName name="Нип">[59]СКО!$M$105</definedName>
    <definedName name="нкрс" hidden="1">{#N/A,#N/A,FALSE,"ZAP_FEB.XLS "}</definedName>
    <definedName name="НКРС." hidden="1">{#N/A,#N/A,FALSE,"ZAP_FEB.XLS "}</definedName>
    <definedName name="НКРС2" hidden="1">{#N/A,#N/A,FALSE,"ZAP_FEB.XLS "}</definedName>
    <definedName name="НКТ_вн">[59]СКО!$M$99</definedName>
    <definedName name="НКТ_нар">[59]СКО!$M$98</definedName>
    <definedName name="НКТвн">[59]СКО!$M$96</definedName>
    <definedName name="НКТнар">[59]СКО!$M$95</definedName>
    <definedName name="новая">NA()</definedName>
    <definedName name="новые_ОФ_2003">[113]рабочий!$F$305:$W$327</definedName>
    <definedName name="новые_ОФ_2004">[113]рабочий!$F$335:$W$357</definedName>
    <definedName name="новые_ОФ_а_всего">[113]рабочий!$F$767:$V$789</definedName>
    <definedName name="новые_ОФ_всего">[113]рабочий!$F$1331:$V$1353</definedName>
    <definedName name="новые_ОФ_п_всего">[113]рабочий!$F$1293:$V$1315</definedName>
    <definedName name="НПО">[137]INFO!$B$1</definedName>
    <definedName name="НЮ">"$#REF!.$#REF!$#REF!"</definedName>
    <definedName name="НЮ_1">"$#REF!.$#REF!$#REF!"</definedName>
    <definedName name="НЮ_1_1">"$#REF!.#REF!#REF!"</definedName>
    <definedName name="НЮ_1_1_3">"$#REF!.#REF!#REF!"</definedName>
    <definedName name="НЮ_1_1_4">"$#REF!.#REF!#REF!"</definedName>
    <definedName name="НЮ_1_15">"$#REF!.#REF!#REF!"</definedName>
    <definedName name="НЮ_1_15_3">"$#REF!.#REF!#REF!"</definedName>
    <definedName name="НЮ_1_15_4">"$#REF!.#REF!#REF!"</definedName>
    <definedName name="НЮ_1_3">"$#REF!.$#REF!$#REF!"</definedName>
    <definedName name="НЮ_1_4">"$#REF!.$#REF!$#REF!"</definedName>
    <definedName name="НЮ_15">"$#REF!.$#REF!$#REF!"</definedName>
    <definedName name="НЮ_15_3">"$#REF!.$#REF!$#REF!"</definedName>
    <definedName name="НЮ_15_4">"$#REF!.$#REF!$#REF!"</definedName>
    <definedName name="НЮ_3">"$#REF!.$#REF!$#REF!"</definedName>
    <definedName name="НЮ_4">"$#REF!.$#REF!$#REF!"</definedName>
    <definedName name="О.1" hidden="1">{#N/A,#N/A,FALSE,"ZAP_FEB.XLS "}</definedName>
    <definedName name="о61005" hidden="1">{"print95",#N/A,FALSE,"1995E.XLS";"print96",#N/A,FALSE,"1996E.XLS"}</definedName>
    <definedName name="_xlnm.Print_Area" localSheetId="5">'A-Нефтегаз_факт_НДПИ (Argus)'!$A$1:$O$93</definedName>
    <definedName name="_xlnm.Print_Area" localSheetId="3">'Company ABC_факт_НДПИ (Argus)'!$A$1:$N$57</definedName>
    <definedName name="_xlnm.Print_Area" localSheetId="4">'Company ABC_факт_НДПИ (Platts)'!$A$1:$N$57</definedName>
    <definedName name="_xlnm.Print_Area" localSheetId="0">'Анализ_БК+ББ'!$A$1:$DM$205</definedName>
    <definedName name="_xlnm.Print_Area" localSheetId="6">'А-Нефтегаз_факт_НДПИ (Platts)'!$A$1:$O$93</definedName>
    <definedName name="_xlnm.Print_Area" localSheetId="1">'Компания 1_факт_НДПИ (Argus)'!$A$1:$AE$141</definedName>
    <definedName name="_xlnm.Print_Area" localSheetId="2">'Компания 1_факт_НДПИ (Platts)'!$A$1:$AE$141</definedName>
    <definedName name="ОБЪЕКТ">[145]ТЕМЫ!$A$73:$D$103</definedName>
    <definedName name="Ожидаемый">"$#REF!.$B$4"</definedName>
    <definedName name="окраска_05">[113]окраска!$C$7:$Z$30</definedName>
    <definedName name="окраска_06">[113]окраска!$C$35:$Z$58</definedName>
    <definedName name="окраска_07">[113]окраска!$C$63:$Z$86</definedName>
    <definedName name="окраска_08">[113]окраска!$C$91:$Z$114</definedName>
    <definedName name="окраска_09">[113]окраска!$C$119:$Z$142</definedName>
    <definedName name="окраска_10">[113]окраска!$C$147:$Z$170</definedName>
    <definedName name="окраска_11">[113]окраска!$C$175:$Z$198</definedName>
    <definedName name="окраска_12">[113]окраска!$C$203:$Z$226</definedName>
    <definedName name="окраска_13">[113]окраска!$C$231:$Z$254</definedName>
    <definedName name="окраска_14">[113]окраска!$C$259:$Z$282</definedName>
    <definedName name="окраска_15">[113]окраска!$C$287:$Z$310</definedName>
    <definedName name="оперативка">[157]стат.пар!$N$4:$N$12,[157]стат.пар!$N$16:$N$24,[157]стат.пар!$N$27:$N$35,[157]стат.пар!$N$38:$N$48,[157]стат.пар!$N$52:$N$55,[157]стат.пар!$N$57:$N$61,[157]стат.пар!$N$63:$N$64</definedName>
    <definedName name="Орг">[158]Организации!$B$3:$C$9</definedName>
    <definedName name="оригинал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Отклонения" hidden="1">{#N/A,#N/A,FALSE,"ZAP_FEB.XLS "}</definedName>
    <definedName name="отчет_для_ЗН">[159]mapping!$F$12:$F$20</definedName>
    <definedName name="ОФ_а_с_пц">[113]рабочий!$CI$121:$CY$143</definedName>
    <definedName name="п" hidden="1">{#N/A,#N/A,FALSE,"ZAP_FEB.XLS "}</definedName>
    <definedName name="павел" hidden="1">{"IASTrail",#N/A,FALSE,"IAS"}</definedName>
    <definedName name="папр" hidden="1">{#N/A,#N/A,FALSE,"ZAP_FEB.XLS "}</definedName>
    <definedName name="ПЕРЕМЕЩ_КД_ЯНОС">[139]Критерии!$A$49:$D$50</definedName>
    <definedName name="перес.">'[160]Для 2'!$D$3</definedName>
    <definedName name="печь" hidden="1">{"NWN_Q1810",#N/A,FALSE,"Q1810_1.V";"NWN_Q1412",#N/A,FALSE,"Q1412_1"}</definedName>
    <definedName name="план_нафактруб4">'[132]4'!$M$5:$M$85</definedName>
    <definedName name="план_нафактруб5">'[132]5'!$M$7:$M$91</definedName>
    <definedName name="план_нафактруб6">'[132]6'!$M$5:$M$84</definedName>
    <definedName name="план_нафакттн4">'[132]4'!$L$5:$L$85</definedName>
    <definedName name="план_нафакттн5">'[132]5'!$L$7:$L$91</definedName>
    <definedName name="план_нафакттн6">'[132]6'!$L$5:$L$84</definedName>
    <definedName name="план_сметаруб4">'[132]4'!$J$5:$J$85</definedName>
    <definedName name="план_сметаруб5">'[132]5'!$J$7:$J$91</definedName>
    <definedName name="план_сметаруб6">'[132]6'!$J$5:$J$84</definedName>
    <definedName name="план_сметатн4">'[132]4'!$I$5:$I$85</definedName>
    <definedName name="план_сметатн5">'[132]5'!$I$7:$I$91</definedName>
    <definedName name="Плотность">[161]апр.!$A$3</definedName>
    <definedName name="пн">[162]лесоперер.!$I$72:$R$72</definedName>
    <definedName name="ПНЮ">"$#REF!.$#REF!$#REF!"</definedName>
    <definedName name="ПНЮ_1">"$#REF!.$#REF!$#REF!"</definedName>
    <definedName name="ПНЮ_1_1">"$#REF!.#REF!#REF!"</definedName>
    <definedName name="ПНЮ_1_1_3">"$#REF!.#REF!#REF!"</definedName>
    <definedName name="ПНЮ_1_1_4">"$#REF!.#REF!#REF!"</definedName>
    <definedName name="ПНЮ_1_15">"$#REF!.#REF!#REF!"</definedName>
    <definedName name="ПНЮ_1_15_3">"$#REF!.#REF!#REF!"</definedName>
    <definedName name="ПНЮ_1_15_4">"$#REF!.#REF!#REF!"</definedName>
    <definedName name="ПНЮ_1_3">"$#REF!.$#REF!$#REF!"</definedName>
    <definedName name="ПНЮ_1_4">"$#REF!.$#REF!$#REF!"</definedName>
    <definedName name="ПНЮ_15">"$#REF!.$#REF!$#REF!"</definedName>
    <definedName name="ПНЮ_15_3">"$#REF!.$#REF!$#REF!"</definedName>
    <definedName name="ПНЮ_15_4">"$#REF!.$#REF!$#REF!"</definedName>
    <definedName name="ПНЮ_3">"$#REF!.$#REF!$#REF!"</definedName>
    <definedName name="ПНЮ_4">"$#REF!.$#REF!$#REF!"</definedName>
    <definedName name="подготовка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Подела">[146]Референце!$D$2:$D$5</definedName>
    <definedName name="ПОР">[59]СКО!$M$104</definedName>
    <definedName name="потери_добыча">[163]РаспНф!$B$5,[163]РаспНф!$B$27,[163]РаспНф!$B$52,[163]РаспНф!$B$74,[163]РаспНф!$B$96,[163]РаспНф!$B$121,[163]РаспНф!$B$143</definedName>
    <definedName name="пп" hidden="1">{#N/A,#N/A,FALSE,"ZAP_FEB.XLS "}</definedName>
    <definedName name="ппаавы" hidden="1">{#N/A,#N/A,FALSE,"ZAP_FEB.XLS "}</definedName>
    <definedName name="ппд">[136]запуски!$W$2:$W$3</definedName>
    <definedName name="ппп.xls" hidden="1">{"BS1",#N/A,TRUE,"RSA_FS";"BS2",#N/A,TRUE,"RSA_FS";"BS3",#N/A,TRUE,"RSA_FS"}</definedName>
    <definedName name="пппавку" hidden="1">{#N/A,#N/A,FALSE,"ZAP_FEB.XLS "}</definedName>
    <definedName name="ППР" hidden="1">{#N/A,#N/A,FALSE,"ZAP_FEB.XLS "}</definedName>
    <definedName name="пр" hidden="1">{#N/A,#N/A,FALSE,"ZAP_FEB.XLS "}</definedName>
    <definedName name="Прейск." hidden="1">{#N/A,#N/A,FALSE,"РАСЧЕТ";#N/A,#N/A,FALSE,"КАЛЬКУЛЯЦИЯ";#N/A,#N/A,FALSE,"MATEРИАЛЫ";#N/A,#N/A,FALSE,"ВСПОМ. МАТЕР.";#N/A,#N/A,FALSE,"СПЕЦТЕХНИКА";#N/A,#N/A,FALSE,"ГСМ, ПЕР. ВАХТ";#N/A,#N/A,FALSE,"ФОТ, отч. фот, амморт.ОСН.";#N/A,#N/A,FALSE,"АВИА, НАКЛАД, ПРОКАТ"}</definedName>
    <definedName name="прибыток" hidden="1">{#N/A,#N/A,FALSE,"Расчет 1";#N/A,#N/A,FALSE,"Расчет 2";#N/A,#N/A,FALSE,"Расчет 2а"}</definedName>
    <definedName name="приобе" hidden="1">{#N/A,#N/A,FALSE,"ZAP_FEB.XLS "}</definedName>
    <definedName name="приобье" hidden="1">{#N/A,#N/A,FALSE,"ZAP_FEB.XLS "}</definedName>
    <definedName name="Приоритет">[146]Референце!$B$2:$B$5</definedName>
    <definedName name="прирж">[148]Лист1!$AF$6:$AF$385</definedName>
    <definedName name="прирн">[148]Лист1!$AG$6:$AG$385</definedName>
    <definedName name="проба" hidden="1">{"NWN_Q1810",#N/A,FALSE,"Q1810_1.V";"NWN_Q1412",#N/A,FALSE,"Q1412_1"}</definedName>
    <definedName name="проба1" hidden="1">{"NWN_Q1810",#N/A,FALSE,"Q1810_1.V";"NWN_Q1412",#N/A,FALSE,"Q1412_1"}</definedName>
    <definedName name="Прогноз_Вып_пц">[113]рабочий!$Y$240:$AP$262</definedName>
    <definedName name="пролд" localSheetId="4" hidden="1">#REF!</definedName>
    <definedName name="пролд" localSheetId="6" hidden="1">#REF!</definedName>
    <definedName name="пролд" hidden="1">#REF!</definedName>
    <definedName name="прос" hidden="1">{#N/A,#N/A,FALSE,"ZAP_FEB.XLS "}</definedName>
    <definedName name="ПРОСТ" hidden="1">{#N/A,#N/A,FALSE,"ZAP_FEB.XLS "}</definedName>
    <definedName name="Простои_97" hidden="1">{#N/A,#N/A,FALSE,"ZAP_FEB.XLS "}</definedName>
    <definedName name="процент_падения">'[164]ст ГТМ'!$B$53</definedName>
    <definedName name="Прочие" hidden="1">{#N/A,#N/A,FALSE,"РАСЧЕТ";#N/A,#N/A,FALSE,"КАЛЬКУЛЯЦИЯ";#N/A,#N/A,FALSE,"MATEРИАЛЫ";#N/A,#N/A,FALSE,"ВСПОМ. МАТЕР.";#N/A,#N/A,FALSE,"СПЕЦТЕХНИКА";#N/A,#N/A,FALSE,"ГСМ, ПЕР. ВАХТ";#N/A,#N/A,FALSE,"ФОТ, отч. фот, амморт.ОСН.";#N/A,#N/A,FALSE,"АВИА, НАКЛАД, ПРОКАТ"}</definedName>
    <definedName name="Прошлый_год">"$#REF!.$B$3"</definedName>
    <definedName name="Прямоуг.16">"$#REF!.#REF!#REF!"</definedName>
    <definedName name="Прямоуг.16_1">"$#REF!.$#REF!$#REF!"</definedName>
    <definedName name="Прямоуг.16_1_3">"$#REF!.$#REF!$#REF!"</definedName>
    <definedName name="Прямоуг.16_1_4">"$#REF!.$#REF!$#REF!"</definedName>
    <definedName name="Прямоуг.16_15">"$#REF!.#REF!#REF!"</definedName>
    <definedName name="Прямоуг.16_15_3">"$#REF!.#REF!#REF!"</definedName>
    <definedName name="Прямоуг.16_15_4">"$#REF!.#REF!#REF!"</definedName>
    <definedName name="Прямоуг.16_3">"$#REF!.#REF!#REF!"</definedName>
    <definedName name="Прямоуг.16_4">"$#REF!.#REF!#REF!"</definedName>
    <definedName name="ПШ3.1" localSheetId="4" hidden="1">#REF!</definedName>
    <definedName name="ПШ3.1" localSheetId="6" hidden="1">#REF!</definedName>
    <definedName name="ПШ3.1" hidden="1">#REF!</definedName>
    <definedName name="ПЭП" hidden="1">{#N/A,#N/A,FALSE,"1 квартал"}</definedName>
    <definedName name="р" hidden="1">{#N/A,#N/A,FALSE,"ZAP_FEB.XLS "}</definedName>
    <definedName name="РАБОТНИК">[145]ТЕМЫ!$A$24:$D$49</definedName>
    <definedName name="рас" hidden="1">{#N/A,#N/A,FALSE,"ZAP_FEB.XLS "}</definedName>
    <definedName name="Расчет">[158]Расчет!$E$3:$M$242</definedName>
    <definedName name="Расчет_О">[158]Расчет!$E$2:$M$2</definedName>
    <definedName name="Рефакция_горох">"Показатели!$D$10"</definedName>
    <definedName name="ррнекапр" hidden="1">{#N/A,#N/A,FALSE,"ZAP_FEB.XLS "}</definedName>
    <definedName name="ррр">[142]отказы!$P$134:$P$166</definedName>
    <definedName name="С1name">CHOOSE(Lang+1,"Движение природного газа","Natural gas flows")</definedName>
    <definedName name="С1name_1">CHOOSE(Lang+1,"Движение природного газа","Natural gas flows")</definedName>
    <definedName name="С1name_1_1">CHOOSE(Lang+1,"Движение природного газа","Natural gas flows")</definedName>
    <definedName name="С2name">CHOOSE(Lang+1,"Реализация природного газа","Natural gas sales")</definedName>
    <definedName name="С2name_1">CHOOSE(Lang+1,"Реализация природного газа","Natural gas sales")</definedName>
    <definedName name="С2name_1_1">CHOOSE(Lang+1,"Реализация природного газа","Natural gas sales")</definedName>
    <definedName name="С3name">CHOOSE(Lang+1,"Реализация природного газа по договорам комиссии","Commisioned natural gas sales")</definedName>
    <definedName name="С3name_1">CHOOSE(Lang+1,"Реализация природного газа по договорам комиссии","Commisioned natural gas sales")</definedName>
    <definedName name="С3name_1_1">CHOOSE(Lang+1,"Реализация природного газа по договорам комиссии","Commisioned natural gas sales")</definedName>
    <definedName name="С4name">CHOOSE(Lang+1,"Задолженность покупателей за поставки природного газа","Natural gas debtors")</definedName>
    <definedName name="С4name_1">CHOOSE(Lang+1,"Задолженность покупателей за поставки природного газа","Natural gas debtors")</definedName>
    <definedName name="С4name_1_1">CHOOSE(Lang+1,"Задолженность покупателей за поставки природного газа","Natural gas debtors")</definedName>
    <definedName name="С5name">CHOOSE(Lang+1,"Долгосрочные контракты на поставки природного газа","Long-term natural gas supply contracts ")</definedName>
    <definedName name="С5name_1">CHOOSE(Lang+1,"Долгосрочные контракты на поставки природного газа","Long-term natural gas supply contracts ")</definedName>
    <definedName name="С5name_1_1">CHOOSE(Lang+1,"Долгосрочные контракты на поставки природного газа","Long-term natural gas supply contracts ")</definedName>
    <definedName name="СustomsFees">[13]Calculations!$D$123:$O$123</definedName>
    <definedName name="саш" hidden="1">{#N/A,#N/A,FALSE,"ZAP_FEB.XLS "}</definedName>
    <definedName name="сгб" hidden="1">{"NWN_Q1810",#N/A,FALSE,"Q1810_1.V";"NWN_Q1412",#N/A,FALSE,"Q1412_1"}</definedName>
    <definedName name="Север" hidden="1">{"IASTrail",#N/A,FALSE,"IAS"}</definedName>
    <definedName name="Северо" hidden="1">{"NWN_Q1810",#N/A,FALSE,"Q1810_1.V";"NWN_Q1412",#N/A,FALSE,"Q1412_1"}</definedName>
    <definedName name="Сегмент">[149]Справочники!$C$3:$C$11</definedName>
    <definedName name="Скв">[59]СКО!$E$85</definedName>
    <definedName name="сковел" localSheetId="4" hidden="1">#REF!</definedName>
    <definedName name="сковел" localSheetId="6" hidden="1">#REF!</definedName>
    <definedName name="сковел" hidden="1">#REF!</definedName>
    <definedName name="СМЕНА">[145]ТЕМЫ!$A$9:$D$12</definedName>
    <definedName name="Смета_2" hidden="1">{"NWN_Q1810",#N/A,FALSE,"Q1810_1.V";"NWN_Q1412",#N/A,FALSE,"Q1412_1"}</definedName>
    <definedName name="Смета_21" hidden="1">{"NWN_Q1810",#N/A,FALSE,"Q1810_1.V";"NWN_Q1412",#N/A,FALSE,"Q1412_1"}</definedName>
    <definedName name="СНГ_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СНИЖ" hidden="1">{#N/A,#N/A,FALSE,"ZAP_FEB.XLS "}</definedName>
    <definedName name="СНС" hidden="1">{"NWN_Q1810",#N/A,FALSE,"Q1810_1.V";"NWN_Q1412",#N/A,FALSE,"Q1412_1"}</definedName>
    <definedName name="СОБСТВ_НУЖДЫ_КД_ЯНОС">[139]Критерии!$A$53:$D$54</definedName>
    <definedName name="сост" hidden="1">{#N/A,#N/A,FALSE,"ZAP_FEB.XLS "}</definedName>
    <definedName name="состse" hidden="1">{#N/A,#N/A,FALSE,"ZAP_FEB.XLS "}</definedName>
    <definedName name="состав" hidden="1">{#N/A,#N/A,FALSE,"ZAP_FEB.XLS "}</definedName>
    <definedName name="СОСТЬ" hidden="1">{#N/A,#N/A,FALSE,"ZAP_FEB.XLS "}</definedName>
    <definedName name="Справочник_1с_КОнтрагенты">[165]Контрагенты_ЕУС!$A$3:$A$6820</definedName>
    <definedName name="Справочник_1с_СтатьиЗатрат">'[166]Статьи затрат ЕУС_2015.03.25'!$A$3:$A$1236</definedName>
    <definedName name="сртехск">[167]монтаж!$F$4</definedName>
    <definedName name="ссс" hidden="1">{"AnalRSA",#N/A,TRUE,"PL-Anal";"AnalIAS",#N/A,TRUE,"PL-Anal"}</definedName>
    <definedName name="сссс" hidden="1">{"Area1",#N/A,FALSE,"OREWACC";"Area2",#N/A,FALSE,"OREWACC"}</definedName>
    <definedName name="Статус_пројекта">[146]Референце!$A$2:$A$7</definedName>
    <definedName name="СтатьиБДРдляМАР">'[166]БДР_По модели'!$AL$7:$EL$7</definedName>
    <definedName name="Страна">[91]Макроусловия!$A$3:$A$4</definedName>
    <definedName name="счет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т.5.2" localSheetId="4" hidden="1">#REF!</definedName>
    <definedName name="т.5.2" localSheetId="6" hidden="1">#REF!</definedName>
    <definedName name="т.5.2" hidden="1">#REF!</definedName>
    <definedName name="Т1.Итоговые_результаты.">"$#REF!.#REF!#REF!"</definedName>
    <definedName name="Т1.Итоговые_результаты._1">"$#REF!.$#REF!$#REF!"</definedName>
    <definedName name="Т1.Итоговые_результаты._1_3">"$#REF!.$#REF!$#REF!"</definedName>
    <definedName name="Т1.Итоговые_результаты._1_4">"$#REF!.$#REF!$#REF!"</definedName>
    <definedName name="Т1.Итоговые_результаты._15">"$#REF!.#REF!#REF!"</definedName>
    <definedName name="Т1.Итоговые_результаты._15_3">"$#REF!.#REF!#REF!"</definedName>
    <definedName name="Т1.Итоговые_результаты._15_4">"$#REF!.#REF!#REF!"</definedName>
    <definedName name="Т1.Итоговые_результаты._3">"$#REF!.#REF!#REF!"</definedName>
    <definedName name="Т1.Итоговые_результаты._4">"$#REF!.#REF!#REF!"</definedName>
    <definedName name="Т10.Баланс_газа.">"$#REF!.#REF!#REF!"</definedName>
    <definedName name="Т10.Баланс_газа._1">"$#REF!.$#REF!$#REF!"</definedName>
    <definedName name="Т10.Баланс_газа._1_3">"$#REF!.$#REF!$#REF!"</definedName>
    <definedName name="Т10.Баланс_газа._1_4">"$#REF!.$#REF!$#REF!"</definedName>
    <definedName name="Т10.Баланс_газа._15">"$#REF!.#REF!#REF!"</definedName>
    <definedName name="Т10.Баланс_газа._15_3">"$#REF!.#REF!#REF!"</definedName>
    <definedName name="Т10.Баланс_газа._15_4">"$#REF!.#REF!#REF!"</definedName>
    <definedName name="Т10.Баланс_газа._3">"$#REF!.#REF!#REF!"</definedName>
    <definedName name="Т10.Баланс_газа._4">"$#REF!.#REF!#REF!"</definedName>
    <definedName name="Т11.Т13.Закупка.">"$#REF!.#REF!#REF!"</definedName>
    <definedName name="Т11.Т13.Закупка._1">"$#REF!.$#REF!$#REF!"</definedName>
    <definedName name="Т11.Т13.Закупка._1_3">"$#REF!.$#REF!$#REF!"</definedName>
    <definedName name="Т11.Т13.Закупка._1_4">"$#REF!.$#REF!$#REF!"</definedName>
    <definedName name="Т11.Т13.Закупка._15">"$#REF!.#REF!#REF!"</definedName>
    <definedName name="Т11.Т13.Закупка._15_3">"$#REF!.#REF!#REF!"</definedName>
    <definedName name="Т11.Т13.Закупка._15_4">"$#REF!.#REF!#REF!"</definedName>
    <definedName name="Т11.Т13.Закупка._3">"$#REF!.#REF!#REF!"</definedName>
    <definedName name="Т11.Т13.Закупка._4">"$#REF!.#REF!#REF!"</definedName>
    <definedName name="Т14.Т15.Реализация.">"$#REF!.#REF!#REF!"</definedName>
    <definedName name="Т14.Т15.Реализация._1">"$#REF!.$#REF!$#REF!"</definedName>
    <definedName name="Т14.Т15.Реализация._1_3">"$#REF!.$#REF!$#REF!"</definedName>
    <definedName name="Т14.Т15.Реализация._1_4">"$#REF!.$#REF!$#REF!"</definedName>
    <definedName name="Т14.Т15.Реализация._15">"$#REF!.#REF!#REF!"</definedName>
    <definedName name="Т14.Т15.Реализация._15_3">"$#REF!.#REF!#REF!"</definedName>
    <definedName name="Т14.Т15.Реализация._15_4">"$#REF!.#REF!#REF!"</definedName>
    <definedName name="Т14.Т15.Реализация._3">"$#REF!.#REF!#REF!"</definedName>
    <definedName name="Т14.Т15.Реализация._4">"$#REF!.#REF!#REF!"</definedName>
    <definedName name="Т16.Т17.Транзит.">"$#REF!.#REF!#REF!"</definedName>
    <definedName name="Т16.Т17.Транзит._1">"$#REF!.$#REF!$#REF!"</definedName>
    <definedName name="Т16.Т17.Транзит._1_3">"$#REF!.$#REF!$#REF!"</definedName>
    <definedName name="Т16.Т17.Транзит._1_4">"$#REF!.$#REF!$#REF!"</definedName>
    <definedName name="Т16.Т17.Транзит._15">"$#REF!.#REF!#REF!"</definedName>
    <definedName name="Т16.Т17.Транзит._15_3">"$#REF!.#REF!#REF!"</definedName>
    <definedName name="Т16.Т17.Транзит._15_4">"$#REF!.#REF!#REF!"</definedName>
    <definedName name="Т16.Т17.Транзит._3">"$#REF!.#REF!#REF!"</definedName>
    <definedName name="Т16.Т17.Транзит._4">"$#REF!.#REF!#REF!"</definedName>
    <definedName name="Т2.Доп_расходы.">"$#REF!.#REF!#REF!"</definedName>
    <definedName name="Т2.Доп_расходы._1">"$#REF!.$#REF!$#REF!"</definedName>
    <definedName name="Т2.Доп_расходы._1_3">"$#REF!.$#REF!$#REF!"</definedName>
    <definedName name="Т2.Доп_расходы._1_4">"$#REF!.$#REF!$#REF!"</definedName>
    <definedName name="Т2.Доп_расходы._15">"$#REF!.#REF!#REF!"</definedName>
    <definedName name="Т2.Доп_расходы._15_3">"$#REF!.#REF!#REF!"</definedName>
    <definedName name="Т2.Доп_расходы._15_4">"$#REF!.#REF!#REF!"</definedName>
    <definedName name="Т2.Доп_расходы._3">"$#REF!.#REF!#REF!"</definedName>
    <definedName name="Т2.Доп_расходы._4">"$#REF!.#REF!#REF!"</definedName>
    <definedName name="Т3.Курс.">"$#REF!.#REF!#REF!"</definedName>
    <definedName name="Т3.Курс._1">"$#REF!.$#REF!$#REF!"</definedName>
    <definedName name="Т3.Курс._1_3">"$#REF!.$#REF!$#REF!"</definedName>
    <definedName name="Т3.Курс._1_4">"$#REF!.$#REF!$#REF!"</definedName>
    <definedName name="Т3.Курс._15">"$#REF!.#REF!#REF!"</definedName>
    <definedName name="Т3.Курс._15_3">"$#REF!.#REF!#REF!"</definedName>
    <definedName name="Т3.Курс._15_4">"$#REF!.#REF!#REF!"</definedName>
    <definedName name="Т3.Курс._3">"$#REF!.#REF!#REF!"</definedName>
    <definedName name="Т3.Курс._4">"$#REF!.#REF!#REF!"</definedName>
    <definedName name="Т4.Баланс_СКВ.">"$#REF!.#REF!#REF!"</definedName>
    <definedName name="Т4.Баланс_СКВ._1">"$#REF!.$#REF!$#REF!"</definedName>
    <definedName name="Т4.Баланс_СКВ._1_3">"$#REF!.$#REF!$#REF!"</definedName>
    <definedName name="Т4.Баланс_СКВ._1_4">"$#REF!.$#REF!$#REF!"</definedName>
    <definedName name="Т4.Баланс_СКВ._15">"$#REF!.#REF!#REF!"</definedName>
    <definedName name="Т4.Баланс_СКВ._15_3">"$#REF!.#REF!#REF!"</definedName>
    <definedName name="Т4.Баланс_СКВ._15_4">"$#REF!.#REF!#REF!"</definedName>
    <definedName name="Т4.Баланс_СКВ._3">"$#REF!.#REF!#REF!"</definedName>
    <definedName name="Т4.Баланс_СКВ._4">"$#REF!.#REF!#REF!"</definedName>
    <definedName name="Т5.Баланс_МТР.">"$#REF!.#REF!#REF!"</definedName>
    <definedName name="Т5.Баланс_МТР._1">"$#REF!.$#REF!$#REF!"</definedName>
    <definedName name="Т5.Баланс_МТР._1_3">"$#REF!.$#REF!$#REF!"</definedName>
    <definedName name="Т5.Баланс_МТР._1_4">"$#REF!.$#REF!$#REF!"</definedName>
    <definedName name="Т5.Баланс_МТР._15">"$#REF!.#REF!#REF!"</definedName>
    <definedName name="Т5.Баланс_МТР._15_3">"$#REF!.#REF!#REF!"</definedName>
    <definedName name="Т5.Баланс_МТР._15_4">"$#REF!.#REF!#REF!"</definedName>
    <definedName name="Т5.Баланс_МТР._3">"$#REF!.#REF!#REF!"</definedName>
    <definedName name="Т5.Баланс_МТР._4">"$#REF!.#REF!#REF!"</definedName>
    <definedName name="Т6.Инвестиции.">"$#REF!.#REF!#REF!"</definedName>
    <definedName name="Т6.Инвестиции._1">"$#REF!.$#REF!$#REF!"</definedName>
    <definedName name="Т6.Инвестиции._1_3">"$#REF!.$#REF!$#REF!"</definedName>
    <definedName name="Т6.Инвестиции._1_4">"$#REF!.$#REF!$#REF!"</definedName>
    <definedName name="Т6.Инвестиции._15">"$#REF!.#REF!#REF!"</definedName>
    <definedName name="Т6.Инвестиции._15_3">"$#REF!.#REF!#REF!"</definedName>
    <definedName name="Т6.Инвестиции._15_4">"$#REF!.#REF!#REF!"</definedName>
    <definedName name="Т6.Инвестиции._3">"$#REF!.#REF!#REF!"</definedName>
    <definedName name="Т6.Инвестиции._4">"$#REF!.#REF!#REF!"</definedName>
    <definedName name="Т7.Баланс_зачетов.">"$#REF!.#REF!#REF!"</definedName>
    <definedName name="Т7.Баланс_зачетов._1">"$#REF!.$#REF!$#REF!"</definedName>
    <definedName name="Т7.Баланс_зачетов._1_3">"$#REF!.$#REF!$#REF!"</definedName>
    <definedName name="Т7.Баланс_зачетов._1_4">"$#REF!.$#REF!$#REF!"</definedName>
    <definedName name="Т7.Баланс_зачетов._15">"$#REF!.#REF!#REF!"</definedName>
    <definedName name="Т7.Баланс_зачетов._15_3">"$#REF!.#REF!#REF!"</definedName>
    <definedName name="Т7.Баланс_зачетов._15_4">"$#REF!.#REF!#REF!"</definedName>
    <definedName name="Т7.Баланс_зачетов._3">"$#REF!.#REF!#REF!"</definedName>
    <definedName name="Т7.Баланс_зачетов._4">"$#REF!.#REF!#REF!"</definedName>
    <definedName name="Т8.Т9.Налоги.">"$#REF!.#REF!#REF!"</definedName>
    <definedName name="Т8.Т9.Налоги._1">"$#REF!.$#REF!$#REF!"</definedName>
    <definedName name="Т8.Т9.Налоги._1_3">"$#REF!.$#REF!$#REF!"</definedName>
    <definedName name="Т8.Т9.Налоги._1_4">"$#REF!.$#REF!$#REF!"</definedName>
    <definedName name="Т8.Т9.Налоги._15">"$#REF!.#REF!#REF!"</definedName>
    <definedName name="Т8.Т9.Налоги._15_3">"$#REF!.#REF!#REF!"</definedName>
    <definedName name="Т8.Т9.Налоги._15_4">"$#REF!.#REF!#REF!"</definedName>
    <definedName name="Т8.Т9.Налоги._3">"$#REF!.#REF!#REF!"</definedName>
    <definedName name="Т8.Т9.Налоги._4">"$#REF!.#REF!#REF!"</definedName>
    <definedName name="Текст1_Щелкнуть">[168]!Текст1_Щелкнуть</definedName>
    <definedName name="тел" hidden="1">{#N/A,#N/A,FALSE,"ZAP_FEB.XLS "}</definedName>
    <definedName name="телефоны" hidden="1">{#N/A,#N/A,FALSE,"ZAP_FEB.XLS "}</definedName>
    <definedName name="ТЕМА">[145]ТЕМЫ!$A$51:$D$71</definedName>
    <definedName name="ТЕНДЕР_ДРП_ЯНОС">[139]Критерии!$A$65:$D$66</definedName>
    <definedName name="ТЕНДЕР_КД_ОНПЗ">[131]Критерии!$A$106:$D$108</definedName>
    <definedName name="ТЕНДЕР_КД_ЯНОС">[139]Критерии!$A$34:$D$35</definedName>
    <definedName name="Техн5000" hidden="1">{#N/A,#N/A,FALSE,"РАСЧЕТ";#N/A,#N/A,FALSE,"КАЛЬКУЛЯЦИЯ";#N/A,#N/A,FALSE,"MATEРИАЛЫ";#N/A,#N/A,FALSE,"ВСПОМ. МАТЕР.";#N/A,#N/A,FALSE,"СПЕЦТЕХНИКА";#N/A,#N/A,FALSE,"ГСМ, ПЕР. ВАХТ";#N/A,#N/A,FALSE,"ФОТ, отч. фот, амморт.ОСН.";#N/A,#N/A,FALSE,"АВИА, НАКЛАД, ПРОКАТ"}</definedName>
    <definedName name="Технический_директор">"$#REF!.$B$10"</definedName>
    <definedName name="Техносервис" hidden="1">{#N/A,#N/A,FALSE,"Основная (2)";#N/A,#N/A,FALSE,"Основная (3)";#N/A,#N/A,FALSE,"Окупаемость (2)"}</definedName>
    <definedName name="тито">[169]Data!$K$4:$P$143</definedName>
    <definedName name="Тпл">[59]СКО!$M$103</definedName>
    <definedName name="треб">[169]Data!$C$4:$H$93</definedName>
    <definedName name="тттт">'[170]Для 2'!$D$3</definedName>
    <definedName name="ттттт">"$#REF!.$#REF!$#REF!"</definedName>
    <definedName name="ттттт_1">"$#REF!.$#REF!$#REF!"</definedName>
    <definedName name="ттттт_1_1">"$#REF!.#REF!#REF!"</definedName>
    <definedName name="ттттт_1_1_3">"$#REF!.#REF!#REF!"</definedName>
    <definedName name="ттттт_1_1_4">"$#REF!.#REF!#REF!"</definedName>
    <definedName name="ттттт_1_15">"$#REF!.#REF!#REF!"</definedName>
    <definedName name="ттттт_1_15_3">"$#REF!.#REF!#REF!"</definedName>
    <definedName name="ттттт_1_15_4">"$#REF!.#REF!#REF!"</definedName>
    <definedName name="ттттт_1_3">"$#REF!.$#REF!$#REF!"</definedName>
    <definedName name="ттттт_1_4">"$#REF!.$#REF!$#REF!"</definedName>
    <definedName name="ттттт_15">"$#REF!.$#REF!$#REF!"</definedName>
    <definedName name="ттттт_15_3">"$#REF!.$#REF!$#REF!"</definedName>
    <definedName name="ттттт_15_4">"$#REF!.$#REF!$#REF!"</definedName>
    <definedName name="ттттт_3">"$#REF!.$#REF!$#REF!"</definedName>
    <definedName name="ттттт_4">"$#REF!.$#REF!$#REF!"</definedName>
    <definedName name="Тхн7500" hidden="1">{#N/A,#N/A,FALSE,"Расч. приб. за год";#N/A,#N/A,FALSE,"Раздел продукции";#N/A,#N/A,FALSE,"Раздел продукции без возмещ.";#N/A,#N/A,FALSE,"Затраты"}</definedName>
    <definedName name="ТЭП" hidden="1">{#N/A,#N/A,FALSE,"1 квартал"}</definedName>
    <definedName name="УБМ_ЯНОС">[139]Критерии!$A$26:$D$27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>[171]Лист3!$A$2:$A$5597</definedName>
    <definedName name="ф1">"$#REF!.#REF!#REF!"</definedName>
    <definedName name="ф1_1">"$#REF!.$#REF!$#REF!"</definedName>
    <definedName name="ф1_1_3">"$#REF!.$#REF!$#REF!"</definedName>
    <definedName name="ф1_1_4">"$#REF!.$#REF!$#REF!"</definedName>
    <definedName name="ф1_15">"$#REF!.#REF!#REF!"</definedName>
    <definedName name="ф1_15_3">"$#REF!.#REF!#REF!"</definedName>
    <definedName name="ф1_15_4">"$#REF!.#REF!#REF!"</definedName>
    <definedName name="ф1_3">"$#REF!.#REF!#REF!"</definedName>
    <definedName name="ф1_4">"$#REF!.#REF!#REF!"</definedName>
    <definedName name="ФА" hidden="1">{#N/A,#N/A,FALSE,"техноконтракт33а отв";#N/A,#N/A,FALSE,"техноконтракт56а отв";#N/A,#N/A,FALSE,"техноконтракт 16а отв";#N/A,#N/A,FALSE,"тыныс35а отв";#N/A,#N/A,FALSE,"тыныс18а отв";#N/A,#N/A,FALSE,"акбор26а отв.";#N/A,#N/A,FALSE,"акбор 5а отв"}</definedName>
    <definedName name="фактруб4">'[132]4'!$O$5:$O$85</definedName>
    <definedName name="фактруб5">'[132]5'!$O$7:$O$91</definedName>
    <definedName name="фактруб6">'[132]6'!$O$5:$O$84</definedName>
    <definedName name="факттн4">'[132]4'!$N$5:$N$85</definedName>
    <definedName name="факттн5">'[132]5'!$N$7:$N$91</definedName>
    <definedName name="факттн6">'[132]6'!$N$5:$N$84</definedName>
    <definedName name="Финансовый_директор">"$#REF!.$B$9"</definedName>
    <definedName name="фифа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флаг">'[172]таблица руководству'!$J$1</definedName>
    <definedName name="флаг2">'[172]Суточная добыча за неделю'!$L$2</definedName>
    <definedName name="флаг4">"CheckBox1"</definedName>
    <definedName name="Фмамв" localSheetId="4" hidden="1">#REF!</definedName>
    <definedName name="Фмамв" localSheetId="6" hidden="1">#REF!</definedName>
    <definedName name="Фмамв" hidden="1">#REF!</definedName>
    <definedName name="фо_а_н_пц">[113]рабочий!$AR$240:$BI$263</definedName>
    <definedName name="фо_а_с_пц">[113]рабочий!$AS$202:$BI$224</definedName>
    <definedName name="фо_н_03">[113]рабочий!$X$305:$X$327</definedName>
    <definedName name="фо_н_04">[113]рабочий!$X$335:$X$357</definedName>
    <definedName name="фонарь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Фонд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Формат">"$#REF!.$#REF!$#REF!"</definedName>
    <definedName name="Формат_1">"$#REF!.$#REF!$#REF!"</definedName>
    <definedName name="Формат_1_1">"$#REF!.#REF!#REF!"</definedName>
    <definedName name="Формат_1_1_3">"$#REF!.#REF!#REF!"</definedName>
    <definedName name="Формат_1_1_4">"$#REF!.#REF!#REF!"</definedName>
    <definedName name="Формат_1_15">"$#REF!.#REF!#REF!"</definedName>
    <definedName name="Формат_1_15_3">"$#REF!.#REF!#REF!"</definedName>
    <definedName name="Формат_1_15_4">"$#REF!.#REF!#REF!"</definedName>
    <definedName name="Формат_1_3">"$#REF!.$#REF!$#REF!"</definedName>
    <definedName name="Формат_1_4">"$#REF!.$#REF!$#REF!"</definedName>
    <definedName name="Формат_15">"$#REF!.$#REF!$#REF!"</definedName>
    <definedName name="Формат_15_3">"$#REF!.$#REF!$#REF!"</definedName>
    <definedName name="Формат_15_4">"$#REF!.$#REF!$#REF!"</definedName>
    <definedName name="Формат_3">"$#REF!.$#REF!$#REF!"</definedName>
    <definedName name="Формат_4">"$#REF!.$#REF!$#REF!"</definedName>
    <definedName name="фыв" localSheetId="4" hidden="1">#REF!</definedName>
    <definedName name="фыв" localSheetId="6" hidden="1">#REF!</definedName>
    <definedName name="фыв" hidden="1">#REF!</definedName>
    <definedName name="фыф" hidden="1">{#N/A,#N/A,FALSE,"ZAP_FEB.XLS "}</definedName>
    <definedName name="хаха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ххх" hidden="1">{"print95",#N/A,FALSE,"1995E.XLS";"print96",#N/A,FALSE,"1996E.XLS"}</definedName>
    <definedName name="ц" hidden="1">{"IASTrail",#N/A,FALSE,"IAS"}</definedName>
    <definedName name="цена_ЗН">[173]Пр!$AM$10</definedName>
    <definedName name="цена_МНГ">[173]Пр!$X$10</definedName>
    <definedName name="цена_ННГ">[173]Пр!$B$10</definedName>
    <definedName name="Цена_СП_СНК">[173]Пр!$BI$10</definedName>
    <definedName name="цена_СП_Югра">[173]Пр!$BD$10</definedName>
    <definedName name="цена_Югра">[173]Пр!$S$10</definedName>
    <definedName name="цц" hidden="1">{#N/A,#N/A,FALSE,"аркон-исп-с";#N/A,#N/A,FALSE,"аркон-исп-d";#N/A,#N/A,FALSE,"газойл-исп-с";#N/A,#N/A,FALSE,"газойл-исп-d";#N/A,#N/A,FALSE,"спецспорт-исп-d";#N/A,#N/A,FALSE,"спецспорт-исп-c";#N/A,#N/A,FALSE,"мунай агро-исп-с";#N/A,#N/A,FALSE,"мунай агро-исп-д";#N/A,#N/A,FALSE,"имсталькон-4 -в";#N/A,#N/A,FALSE,"имсталькон-4 -а";#N/A,#N/A,FALSE,"имсталькон-3-в";#N/A,#N/A,FALSE,"имсталькон-3-а";#N/A,#N/A,FALSE,"имсталькон-2-в";#N/A,#N/A,FALSE,"имсталькон-2-а"}</definedName>
    <definedName name="частотник" hidden="1">{#N/A,#N/A,FALSE,"ZAP_FEB.XLS "}</definedName>
    <definedName name="черт" hidden="1">{#N/A,#N/A,FALSE,"ZAP_FEB.XLS "}</definedName>
    <definedName name="чч" hidden="1">{"NWN_Q1810",#N/A,FALSE,"Q1810_1.V";"NWN_Q1412",#N/A,FALSE,"Q1412_1"}</definedName>
    <definedName name="ш" hidden="1">{#N/A,#N/A,FALSE,"ZAP_FEB.XLS "}</definedName>
    <definedName name="шахматка" hidden="1">{#N/A,#N/A,FALSE,"ZAP_FEB.XLS "}</definedName>
    <definedName name="шгн7некуц" hidden="1">{#N/A,#N/A,FALSE,"ZAP_FEB.XLS "}</definedName>
    <definedName name="шгнека" hidden="1">{#N/A,#N/A,FALSE,"ZAP_FEB.XLS "}</definedName>
    <definedName name="шшгнеку" hidden="1">{#N/A,#N/A,FALSE,"ZAP_FEB.XLS "}</definedName>
    <definedName name="щз">[174]Лист1!$C$1</definedName>
    <definedName name="ыв">'[175]Начальный баланс'!$F$3</definedName>
    <definedName name="ывр" hidden="1">{#N/A,#N/A,FALSE,"ZAP_FEB.XLS "}</definedName>
    <definedName name="ылеажщгшэро" hidden="1">{#N/A,#N/A,FALSE,"ZAP_FEB.XLS "}</definedName>
    <definedName name="ьторпмагрп" hidden="1">{#N/A,#N/A,FALSE,"ZAP_FEB.XLS "}</definedName>
    <definedName name="ЭКвн">[59]СКО!$M$101</definedName>
    <definedName name="ЭКСП_ЯНОС">[139]Критерии!$A$30:$D$31</definedName>
    <definedName name="элементы_затрат">[159]mapping!$F$27:$F$33</definedName>
    <definedName name="энц2" hidden="1">{#N/A,#N/A,FALSE,"ZAP_FEB.XLS "}</definedName>
    <definedName name="ЭПУ" hidden="1">{#N/A,#N/A,FALSE,"ZAP_FEB.XLS "}</definedName>
    <definedName name="ЭПУ." hidden="1">{#N/A,#N/A,FALSE,"ZAP_FEB.XLS "}</definedName>
    <definedName name="ЭЦНФ" hidden="1">{#N/A,#N/A,FALSE,"ZAP_FEB.XLS "}</definedName>
    <definedName name="ю" hidden="1">{#N/A,#N/A,FALSE,"ZAP_FEB.XLS "}</definedName>
    <definedName name="ю_ОТМ">[75]стат.пар!$B$71:$M$84</definedName>
    <definedName name="югрег" hidden="1">{#N/A,#N/A,FALSE,"ZAP_FEB.XLS "}</definedName>
    <definedName name="ЮНГ" hidden="1">{#N/A,#N/A,FALSE,"ZAP_FEB.XLS "}</definedName>
    <definedName name="юр" hidden="1">{#N/A,#N/A,FALSE,"ZAP_FEB.XLS "}</definedName>
    <definedName name="ЮЮЮ" hidden="1">{#N/A,#N/A,FALSE,"ZAP_FEB.XLS "}</definedName>
    <definedName name="ююююю">[114]INFO!$D$13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1" i="2" l="1"/>
  <c r="BJ12" i="2"/>
  <c r="BJ13" i="2"/>
  <c r="BJ14" i="2"/>
  <c r="BJ15" i="2"/>
  <c r="BI24" i="2"/>
  <c r="AR7" i="2"/>
  <c r="R10" i="2" l="1"/>
  <c r="Q10" i="2"/>
  <c r="R9" i="2"/>
  <c r="Q9" i="2"/>
  <c r="R8" i="2"/>
  <c r="Q8" i="2"/>
  <c r="R7" i="2"/>
  <c r="Q7" i="2"/>
  <c r="R6" i="2"/>
  <c r="Q6" i="2"/>
  <c r="R5" i="2"/>
  <c r="Q5" i="2"/>
  <c r="AG5" i="2"/>
  <c r="AG6" i="2"/>
  <c r="AG7" i="2"/>
  <c r="AG8" i="2"/>
  <c r="AG9" i="2"/>
  <c r="AG10" i="2"/>
  <c r="CI4" i="2"/>
  <c r="BR4" i="2"/>
  <c r="CZ4" i="2" s="1"/>
  <c r="C23" i="12"/>
  <c r="R4" i="2"/>
  <c r="Q4" i="2"/>
  <c r="CP4" i="2"/>
  <c r="DL4" i="2" s="1"/>
  <c r="BS4" i="2"/>
  <c r="BT4" i="2"/>
  <c r="CJ4" i="2"/>
  <c r="CV4" i="2"/>
  <c r="BI4" i="2"/>
  <c r="AR4" i="2"/>
  <c r="BK4" i="2" s="1"/>
  <c r="BN4" i="2" s="1"/>
  <c r="AG4" i="2"/>
  <c r="BH4" i="2"/>
  <c r="D197" i="12"/>
  <c r="C166" i="12"/>
  <c r="C165" i="12"/>
  <c r="C164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73" i="14"/>
  <c r="C69" i="14"/>
  <c r="C36" i="14"/>
  <c r="C13" i="16"/>
  <c r="C52" i="15"/>
  <c r="C53" i="15" s="1"/>
  <c r="C33" i="15"/>
  <c r="C26" i="15"/>
  <c r="C29" i="15" s="1"/>
  <c r="E21" i="15"/>
  <c r="E22" i="15"/>
  <c r="C78" i="15"/>
  <c r="C69" i="15"/>
  <c r="C70" i="15" s="1"/>
  <c r="C60" i="15"/>
  <c r="C61" i="15" s="1"/>
  <c r="C43" i="15"/>
  <c r="C44" i="15" s="1"/>
  <c r="C38" i="15"/>
  <c r="C13" i="15"/>
  <c r="BJ6" i="2"/>
  <c r="AK4" i="2" l="1"/>
  <c r="AT4" i="2"/>
  <c r="DH4" i="2"/>
  <c r="AS4" i="2"/>
  <c r="DI4" i="2" s="1"/>
  <c r="BJ4" i="2"/>
  <c r="BM4" i="2" s="1"/>
  <c r="CT4" i="2"/>
  <c r="CX4" i="2" s="1"/>
  <c r="CK4" i="2"/>
  <c r="CS4" i="2"/>
  <c r="CU4" i="2" s="1"/>
  <c r="CW4" i="2"/>
  <c r="CY4" i="2" s="1"/>
  <c r="DK4" i="2" s="1"/>
  <c r="BB4" i="2"/>
  <c r="C46" i="15"/>
  <c r="C47" i="15" s="1"/>
  <c r="C48" i="15" s="1"/>
  <c r="C86" i="15" s="1"/>
  <c r="C34" i="15"/>
  <c r="C39" i="15" s="1"/>
  <c r="C85" i="15" s="1"/>
  <c r="C76" i="15"/>
  <c r="E78" i="15"/>
  <c r="C72" i="15"/>
  <c r="C73" i="15" s="1"/>
  <c r="C74" i="15" s="1"/>
  <c r="C89" i="15" s="1"/>
  <c r="C35" i="15"/>
  <c r="C63" i="15"/>
  <c r="C64" i="15" s="1"/>
  <c r="C65" i="15" s="1"/>
  <c r="C88" i="15" s="1"/>
  <c r="C54" i="15"/>
  <c r="C55" i="15" s="1"/>
  <c r="C56" i="15" s="1"/>
  <c r="C87" i="15" s="1"/>
  <c r="BS66" i="2"/>
  <c r="BO198" i="2"/>
  <c r="AR30" i="2"/>
  <c r="AA54" i="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C169" i="11"/>
  <c r="G99" i="11"/>
  <c r="C23" i="11"/>
  <c r="D21" i="11"/>
  <c r="C21" i="11"/>
  <c r="AO4" i="2" l="1"/>
  <c r="AX4" i="2"/>
  <c r="AW4" i="2"/>
  <c r="AV4" i="2"/>
  <c r="DF4" i="2" s="1"/>
  <c r="AN4" i="2"/>
  <c r="AM4" i="2"/>
  <c r="AL4" i="2"/>
  <c r="DE4" i="2" s="1"/>
  <c r="AP4" i="2"/>
  <c r="AQ4" i="2" s="1"/>
  <c r="AU4" i="2"/>
  <c r="BA4" i="2"/>
  <c r="DG4" i="2" s="1"/>
  <c r="CF4" i="2"/>
  <c r="CL4" i="2" s="1"/>
  <c r="BV4" i="2"/>
  <c r="BU4" i="2"/>
  <c r="C75" i="15"/>
  <c r="S11" i="12"/>
  <c r="S73" i="12" s="1"/>
  <c r="S21" i="12"/>
  <c r="D21" i="12"/>
  <c r="E21" i="12"/>
  <c r="F21" i="12"/>
  <c r="P21" i="12" s="1"/>
  <c r="G21" i="12"/>
  <c r="H21" i="12"/>
  <c r="I21" i="12"/>
  <c r="J21" i="12"/>
  <c r="L21" i="12"/>
  <c r="M21" i="12"/>
  <c r="N21" i="12"/>
  <c r="D23" i="12"/>
  <c r="E23" i="12"/>
  <c r="F23" i="12"/>
  <c r="R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25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C151" i="12"/>
  <c r="D151" i="12"/>
  <c r="E151" i="12"/>
  <c r="F151" i="12"/>
  <c r="G151" i="12"/>
  <c r="H151" i="12"/>
  <c r="I151" i="12"/>
  <c r="J151" i="12"/>
  <c r="K151" i="12"/>
  <c r="K205" i="12" s="1"/>
  <c r="L151" i="12"/>
  <c r="L205" i="12" s="1"/>
  <c r="M151" i="12"/>
  <c r="M205" i="12" s="1"/>
  <c r="N151" i="12"/>
  <c r="N205" i="12" s="1"/>
  <c r="P151" i="12"/>
  <c r="R151" i="12"/>
  <c r="S151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C169" i="12"/>
  <c r="D169" i="12"/>
  <c r="E169" i="12"/>
  <c r="F169" i="12"/>
  <c r="G169" i="12"/>
  <c r="G170" i="12" s="1"/>
  <c r="C173" i="12"/>
  <c r="D173" i="12" s="1"/>
  <c r="E173" i="12" s="1"/>
  <c r="F173" i="12" s="1"/>
  <c r="G173" i="12" s="1"/>
  <c r="H173" i="12" s="1"/>
  <c r="I173" i="12" s="1"/>
  <c r="J173" i="12" s="1"/>
  <c r="K173" i="12" s="1"/>
  <c r="L173" i="12" s="1"/>
  <c r="M173" i="12" s="1"/>
  <c r="N173" i="12" s="1"/>
  <c r="O173" i="12" s="1"/>
  <c r="P173" i="12" s="1"/>
  <c r="Q173" i="12" s="1"/>
  <c r="R173" i="12" s="1"/>
  <c r="S173" i="12" s="1"/>
  <c r="C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A79" i="16"/>
  <c r="A83" i="16"/>
  <c r="A82" i="16"/>
  <c r="A81" i="16"/>
  <c r="A80" i="16"/>
  <c r="D39" i="15"/>
  <c r="E13" i="15"/>
  <c r="D74" i="15"/>
  <c r="E74" i="15"/>
  <c r="F74" i="15"/>
  <c r="G74" i="15"/>
  <c r="L74" i="15"/>
  <c r="M74" i="15"/>
  <c r="N74" i="15"/>
  <c r="O74" i="15"/>
  <c r="K74" i="15"/>
  <c r="S107" i="12" l="1"/>
  <c r="S56" i="12"/>
  <c r="S90" i="12"/>
  <c r="DD4" i="2"/>
  <c r="DM4" i="2" s="1"/>
  <c r="AY4" i="2"/>
  <c r="C91" i="15"/>
  <c r="C84" i="15"/>
  <c r="E158" i="12"/>
  <c r="E179" i="12" s="1"/>
  <c r="E187" i="12" s="1"/>
  <c r="E189" i="12" s="1"/>
  <c r="D158" i="12"/>
  <c r="D179" i="12" s="1"/>
  <c r="D187" i="12" s="1"/>
  <c r="D200" i="12" s="1"/>
  <c r="C158" i="12"/>
  <c r="C179" i="12" s="1"/>
  <c r="C187" i="12" s="1"/>
  <c r="O23" i="12"/>
  <c r="E170" i="12"/>
  <c r="E163" i="12" s="1"/>
  <c r="E180" i="12" s="1"/>
  <c r="E176" i="12" s="1"/>
  <c r="E194" i="12" s="1"/>
  <c r="C170" i="12"/>
  <c r="C163" i="12" s="1"/>
  <c r="C180" i="12" s="1"/>
  <c r="C188" i="12" s="1"/>
  <c r="C202" i="12" s="1"/>
  <c r="D170" i="12"/>
  <c r="D163" i="12" s="1"/>
  <c r="D180" i="12" s="1"/>
  <c r="D176" i="12" s="1"/>
  <c r="G105" i="12"/>
  <c r="K105" i="12"/>
  <c r="C105" i="12"/>
  <c r="N105" i="12"/>
  <c r="F105" i="12"/>
  <c r="F158" i="12"/>
  <c r="F179" i="12" s="1"/>
  <c r="F170" i="12"/>
  <c r="F163" i="12" s="1"/>
  <c r="F180" i="12" s="1"/>
  <c r="G163" i="12"/>
  <c r="G180" i="12" s="1"/>
  <c r="G158" i="12"/>
  <c r="G179" i="12" s="1"/>
  <c r="M105" i="12"/>
  <c r="E105" i="12"/>
  <c r="I105" i="12"/>
  <c r="P71" i="12"/>
  <c r="G23" i="12"/>
  <c r="J105" i="12"/>
  <c r="Q71" i="12"/>
  <c r="H105" i="12"/>
  <c r="L105" i="12"/>
  <c r="D105" i="12"/>
  <c r="K21" i="12"/>
  <c r="C21" i="12"/>
  <c r="R21" i="12"/>
  <c r="Q21" i="12"/>
  <c r="O71" i="12"/>
  <c r="J74" i="15"/>
  <c r="I74" i="15"/>
  <c r="H74" i="15"/>
  <c r="C175" i="12" l="1"/>
  <c r="C183" i="12" s="1"/>
  <c r="E184" i="12"/>
  <c r="E175" i="12"/>
  <c r="E193" i="12" s="1"/>
  <c r="D189" i="12"/>
  <c r="E200" i="12"/>
  <c r="D175" i="12"/>
  <c r="D193" i="12" s="1"/>
  <c r="E195" i="12"/>
  <c r="E188" i="12"/>
  <c r="E202" i="12" s="1"/>
  <c r="E198" i="12" s="1"/>
  <c r="D188" i="12"/>
  <c r="D202" i="12" s="1"/>
  <c r="D198" i="12" s="1"/>
  <c r="P105" i="12"/>
  <c r="C176" i="12"/>
  <c r="C184" i="12" s="1"/>
  <c r="E191" i="12"/>
  <c r="E183" i="12"/>
  <c r="Q105" i="12"/>
  <c r="O105" i="12"/>
  <c r="R105" i="12"/>
  <c r="O21" i="12"/>
  <c r="D190" i="12"/>
  <c r="O151" i="12"/>
  <c r="S71" i="12"/>
  <c r="H23" i="12"/>
  <c r="H169" i="12"/>
  <c r="C190" i="12"/>
  <c r="F176" i="12"/>
  <c r="F188" i="12"/>
  <c r="F175" i="12"/>
  <c r="F187" i="12"/>
  <c r="Q151" i="12"/>
  <c r="G175" i="12"/>
  <c r="G187" i="12"/>
  <c r="C200" i="12"/>
  <c r="C189" i="12"/>
  <c r="D184" i="12"/>
  <c r="D194" i="12"/>
  <c r="G188" i="12"/>
  <c r="G176" i="12"/>
  <c r="BI34" i="2"/>
  <c r="D192" i="12" l="1"/>
  <c r="D191" i="12"/>
  <c r="D196" i="12" s="1"/>
  <c r="C193" i="12"/>
  <c r="E190" i="12"/>
  <c r="E192" i="12" s="1"/>
  <c r="E196" i="12" s="1"/>
  <c r="E203" i="12" s="1"/>
  <c r="E24" i="12" s="1"/>
  <c r="E25" i="12" s="1"/>
  <c r="D183" i="12"/>
  <c r="C194" i="12"/>
  <c r="C195" i="12" s="1"/>
  <c r="C191" i="12"/>
  <c r="C192" i="12"/>
  <c r="D195" i="12"/>
  <c r="S105" i="12"/>
  <c r="F194" i="12"/>
  <c r="F184" i="12"/>
  <c r="F189" i="12"/>
  <c r="F200" i="12"/>
  <c r="G189" i="12"/>
  <c r="G200" i="12"/>
  <c r="H158" i="12"/>
  <c r="H179" i="12" s="1"/>
  <c r="H170" i="12"/>
  <c r="H163" i="12" s="1"/>
  <c r="H180" i="12" s="1"/>
  <c r="G202" i="12"/>
  <c r="G190" i="12"/>
  <c r="C198" i="12"/>
  <c r="G183" i="12"/>
  <c r="G191" i="12"/>
  <c r="G193" i="12"/>
  <c r="P23" i="12"/>
  <c r="I23" i="12"/>
  <c r="I169" i="12"/>
  <c r="G184" i="12"/>
  <c r="G194" i="12"/>
  <c r="F183" i="12"/>
  <c r="F193" i="12"/>
  <c r="F191" i="12"/>
  <c r="F202" i="12"/>
  <c r="F190" i="12"/>
  <c r="CM116" i="2"/>
  <c r="CN116" i="2"/>
  <c r="O78" i="16"/>
  <c r="N78" i="16"/>
  <c r="M78" i="16"/>
  <c r="L78" i="16"/>
  <c r="K78" i="16"/>
  <c r="J78" i="16"/>
  <c r="I78" i="16"/>
  <c r="E78" i="16"/>
  <c r="D78" i="16"/>
  <c r="C78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K39" i="16"/>
  <c r="D39" i="16"/>
  <c r="C39" i="16"/>
  <c r="G29" i="16"/>
  <c r="O29" i="16"/>
  <c r="N29" i="16"/>
  <c r="M29" i="16"/>
  <c r="L29" i="16"/>
  <c r="K29" i="16"/>
  <c r="J29" i="16"/>
  <c r="I29" i="16"/>
  <c r="H29" i="16"/>
  <c r="F29" i="16"/>
  <c r="E29" i="16"/>
  <c r="D29" i="16"/>
  <c r="C29" i="16"/>
  <c r="L39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A83" i="15"/>
  <c r="A82" i="15"/>
  <c r="A81" i="15"/>
  <c r="A80" i="15"/>
  <c r="A79" i="15"/>
  <c r="O78" i="15"/>
  <c r="N78" i="15"/>
  <c r="M78" i="15"/>
  <c r="L78" i="15"/>
  <c r="K78" i="15"/>
  <c r="J78" i="15"/>
  <c r="I78" i="15"/>
  <c r="D78" i="15"/>
  <c r="O76" i="15"/>
  <c r="N76" i="15"/>
  <c r="M76" i="15"/>
  <c r="L76" i="15"/>
  <c r="K76" i="15"/>
  <c r="J76" i="15"/>
  <c r="I76" i="15"/>
  <c r="H76" i="15"/>
  <c r="G76" i="15"/>
  <c r="F76" i="15"/>
  <c r="N39" i="15"/>
  <c r="J39" i="15"/>
  <c r="F39" i="15"/>
  <c r="M39" i="15"/>
  <c r="E3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O13" i="15"/>
  <c r="N13" i="15"/>
  <c r="M13" i="15"/>
  <c r="L13" i="15"/>
  <c r="K13" i="15"/>
  <c r="J13" i="15"/>
  <c r="I13" i="15"/>
  <c r="H13" i="15"/>
  <c r="H56" i="15" s="1"/>
  <c r="H87" i="15" s="1"/>
  <c r="G13" i="15"/>
  <c r="F13" i="15"/>
  <c r="D13" i="15"/>
  <c r="D56" i="15" s="1"/>
  <c r="D203" i="12" l="1"/>
  <c r="D24" i="12" s="1"/>
  <c r="D55" i="12" s="1"/>
  <c r="D122" i="12" s="1"/>
  <c r="C196" i="12"/>
  <c r="G192" i="12"/>
  <c r="G196" i="12" s="1"/>
  <c r="E55" i="12"/>
  <c r="E122" i="12" s="1"/>
  <c r="E140" i="12" s="1"/>
  <c r="F195" i="12"/>
  <c r="F192" i="12"/>
  <c r="F196" i="12" s="1"/>
  <c r="I158" i="12"/>
  <c r="I179" i="12" s="1"/>
  <c r="I170" i="12"/>
  <c r="I163" i="12" s="1"/>
  <c r="I180" i="12" s="1"/>
  <c r="H176" i="12"/>
  <c r="H188" i="12"/>
  <c r="J23" i="12"/>
  <c r="J169" i="12"/>
  <c r="H187" i="12"/>
  <c r="H175" i="12"/>
  <c r="G198" i="12"/>
  <c r="E44" i="12"/>
  <c r="E111" i="12" s="1"/>
  <c r="E129" i="12" s="1"/>
  <c r="E52" i="12"/>
  <c r="E119" i="12" s="1"/>
  <c r="E137" i="12" s="1"/>
  <c r="E49" i="12"/>
  <c r="E116" i="12" s="1"/>
  <c r="E134" i="12" s="1"/>
  <c r="E46" i="12"/>
  <c r="E113" i="12" s="1"/>
  <c r="E131" i="12" s="1"/>
  <c r="E54" i="12"/>
  <c r="E121" i="12" s="1"/>
  <c r="E139" i="12" s="1"/>
  <c r="E43" i="12"/>
  <c r="E110" i="12" s="1"/>
  <c r="E128" i="12" s="1"/>
  <c r="E51" i="12"/>
  <c r="E118" i="12" s="1"/>
  <c r="E136" i="12" s="1"/>
  <c r="E48" i="12"/>
  <c r="E115" i="12" s="1"/>
  <c r="E133" i="12" s="1"/>
  <c r="E45" i="12"/>
  <c r="E112" i="12" s="1"/>
  <c r="E130" i="12" s="1"/>
  <c r="E53" i="12"/>
  <c r="E120" i="12" s="1"/>
  <c r="E138" i="12" s="1"/>
  <c r="E42" i="12"/>
  <c r="E50" i="12"/>
  <c r="E117" i="12" s="1"/>
  <c r="E135" i="12" s="1"/>
  <c r="E47" i="12"/>
  <c r="E114" i="12" s="1"/>
  <c r="E132" i="12" s="1"/>
  <c r="F198" i="12"/>
  <c r="G195" i="12"/>
  <c r="F39" i="16"/>
  <c r="F85" i="16" s="1"/>
  <c r="N39" i="16"/>
  <c r="F56" i="16"/>
  <c r="F87" i="16" s="1"/>
  <c r="H39" i="16"/>
  <c r="H85" i="16" s="1"/>
  <c r="I39" i="16"/>
  <c r="I85" i="16" s="1"/>
  <c r="O39" i="15"/>
  <c r="O85" i="15" s="1"/>
  <c r="I39" i="15"/>
  <c r="I85" i="15" s="1"/>
  <c r="G39" i="15"/>
  <c r="G85" i="15" s="1"/>
  <c r="J85" i="15"/>
  <c r="H39" i="15"/>
  <c r="L39" i="15"/>
  <c r="K39" i="15"/>
  <c r="M85" i="15"/>
  <c r="F85" i="15"/>
  <c r="N85" i="15"/>
  <c r="N85" i="16"/>
  <c r="M48" i="15"/>
  <c r="M86" i="15" s="1"/>
  <c r="F89" i="15"/>
  <c r="D85" i="16"/>
  <c r="I89" i="15"/>
  <c r="K85" i="16"/>
  <c r="I48" i="15"/>
  <c r="I86" i="15" s="1"/>
  <c r="K65" i="15"/>
  <c r="K88" i="15" s="1"/>
  <c r="G89" i="15"/>
  <c r="J48" i="15"/>
  <c r="J86" i="15" s="1"/>
  <c r="N65" i="15"/>
  <c r="N88" i="15" s="1"/>
  <c r="C85" i="16"/>
  <c r="D89" i="15"/>
  <c r="D65" i="15"/>
  <c r="H65" i="15"/>
  <c r="H88" i="15" s="1"/>
  <c r="L89" i="15"/>
  <c r="L65" i="15"/>
  <c r="L88" i="15" s="1"/>
  <c r="L56" i="15"/>
  <c r="L87" i="15" s="1"/>
  <c r="O48" i="15"/>
  <c r="O86" i="15" s="1"/>
  <c r="J56" i="15"/>
  <c r="J87" i="15" s="1"/>
  <c r="E56" i="15"/>
  <c r="G65" i="15"/>
  <c r="G88" i="15" s="1"/>
  <c r="O65" i="15"/>
  <c r="O88" i="15" s="1"/>
  <c r="J89" i="15"/>
  <c r="D65" i="16"/>
  <c r="D88" i="16" s="1"/>
  <c r="D56" i="16"/>
  <c r="D87" i="16" s="1"/>
  <c r="D48" i="16"/>
  <c r="H65" i="16"/>
  <c r="H88" i="16" s="1"/>
  <c r="H56" i="16"/>
  <c r="H48" i="16"/>
  <c r="H86" i="16" s="1"/>
  <c r="H74" i="16"/>
  <c r="H89" i="16" s="1"/>
  <c r="L65" i="16"/>
  <c r="L88" i="16" s="1"/>
  <c r="L56" i="16"/>
  <c r="L87" i="16" s="1"/>
  <c r="L48" i="16"/>
  <c r="L86" i="16" s="1"/>
  <c r="L74" i="16"/>
  <c r="L89" i="16" s="1"/>
  <c r="L85" i="16"/>
  <c r="E39" i="16"/>
  <c r="M39" i="16"/>
  <c r="J39" i="16"/>
  <c r="E48" i="15"/>
  <c r="N56" i="15"/>
  <c r="N87" i="15" s="1"/>
  <c r="F65" i="15"/>
  <c r="F88" i="15" s="1"/>
  <c r="K89" i="15"/>
  <c r="F48" i="15"/>
  <c r="N48" i="15"/>
  <c r="G39" i="16"/>
  <c r="O39" i="16"/>
  <c r="E65" i="15"/>
  <c r="I65" i="15"/>
  <c r="I88" i="15" s="1"/>
  <c r="I56" i="15"/>
  <c r="I87" i="15" s="1"/>
  <c r="M65" i="15"/>
  <c r="M88" i="15" s="1"/>
  <c r="M56" i="15"/>
  <c r="M87" i="15" s="1"/>
  <c r="D48" i="15"/>
  <c r="H48" i="15"/>
  <c r="H86" i="15" s="1"/>
  <c r="L48" i="15"/>
  <c r="L86" i="15" s="1"/>
  <c r="G48" i="15"/>
  <c r="G86" i="15" s="1"/>
  <c r="K48" i="15"/>
  <c r="K86" i="15" s="1"/>
  <c r="G56" i="15"/>
  <c r="G87" i="15" s="1"/>
  <c r="K56" i="15"/>
  <c r="K87" i="15" s="1"/>
  <c r="O56" i="15"/>
  <c r="O87" i="15" s="1"/>
  <c r="F56" i="15"/>
  <c r="F87" i="15" s="1"/>
  <c r="J65" i="15"/>
  <c r="J88" i="15" s="1"/>
  <c r="E89" i="15"/>
  <c r="H89" i="15"/>
  <c r="E56" i="16"/>
  <c r="E87" i="16" s="1"/>
  <c r="E48" i="16"/>
  <c r="E86" i="16" s="1"/>
  <c r="E74" i="16"/>
  <c r="E89" i="16" s="1"/>
  <c r="E65" i="16"/>
  <c r="E88" i="16" s="1"/>
  <c r="I56" i="16"/>
  <c r="I87" i="16" s="1"/>
  <c r="I48" i="16"/>
  <c r="I74" i="16"/>
  <c r="I89" i="16" s="1"/>
  <c r="M56" i="16"/>
  <c r="M87" i="16" s="1"/>
  <c r="M48" i="16"/>
  <c r="M86" i="16" s="1"/>
  <c r="M74" i="16"/>
  <c r="M65" i="16"/>
  <c r="M88" i="16" s="1"/>
  <c r="I65" i="16"/>
  <c r="I88" i="16" s="1"/>
  <c r="D74" i="16"/>
  <c r="D89" i="16" s="1"/>
  <c r="F48" i="16"/>
  <c r="F86" i="16" s="1"/>
  <c r="F74" i="16"/>
  <c r="F89" i="16" s="1"/>
  <c r="F65" i="16"/>
  <c r="F88" i="16" s="1"/>
  <c r="J48" i="16"/>
  <c r="J86" i="16" s="1"/>
  <c r="J74" i="16"/>
  <c r="J89" i="16" s="1"/>
  <c r="J65" i="16"/>
  <c r="J88" i="16" s="1"/>
  <c r="N48" i="16"/>
  <c r="N86" i="16" s="1"/>
  <c r="N74" i="16"/>
  <c r="N65" i="16"/>
  <c r="N88" i="16" s="1"/>
  <c r="K48" i="16"/>
  <c r="K86" i="16" s="1"/>
  <c r="J56" i="16"/>
  <c r="J87" i="16" s="1"/>
  <c r="C74" i="16"/>
  <c r="C89" i="16" s="1"/>
  <c r="C65" i="16"/>
  <c r="C88" i="16" s="1"/>
  <c r="C56" i="16"/>
  <c r="C87" i="16" s="1"/>
  <c r="C48" i="16"/>
  <c r="C86" i="16" s="1"/>
  <c r="G74" i="16"/>
  <c r="G89" i="16" s="1"/>
  <c r="G65" i="16"/>
  <c r="G88" i="16" s="1"/>
  <c r="G56" i="16"/>
  <c r="G87" i="16" s="1"/>
  <c r="G48" i="16"/>
  <c r="G86" i="16" s="1"/>
  <c r="K74" i="16"/>
  <c r="K89" i="16" s="1"/>
  <c r="K65" i="16"/>
  <c r="K88" i="16" s="1"/>
  <c r="K56" i="16"/>
  <c r="K87" i="16" s="1"/>
  <c r="O74" i="16"/>
  <c r="O65" i="16"/>
  <c r="O88" i="16" s="1"/>
  <c r="O56" i="16"/>
  <c r="O87" i="16" s="1"/>
  <c r="O48" i="16"/>
  <c r="O86" i="16" s="1"/>
  <c r="N56" i="16"/>
  <c r="N87" i="16" s="1"/>
  <c r="C203" i="12" l="1"/>
  <c r="C24" i="12" s="1"/>
  <c r="D25" i="12"/>
  <c r="F203" i="12"/>
  <c r="F24" i="12" s="1"/>
  <c r="G203" i="12"/>
  <c r="G24" i="12" s="1"/>
  <c r="E41" i="12"/>
  <c r="E109" i="12"/>
  <c r="I176" i="12"/>
  <c r="I188" i="12"/>
  <c r="I187" i="12"/>
  <c r="I175" i="12"/>
  <c r="H183" i="12"/>
  <c r="H193" i="12"/>
  <c r="H191" i="12"/>
  <c r="H189" i="12"/>
  <c r="H200" i="12"/>
  <c r="H202" i="12"/>
  <c r="H190" i="12"/>
  <c r="J170" i="12"/>
  <c r="J163" i="12" s="1"/>
  <c r="J180" i="12" s="1"/>
  <c r="J158" i="12"/>
  <c r="J179" i="12" s="1"/>
  <c r="H184" i="12"/>
  <c r="H194" i="12"/>
  <c r="K23" i="12"/>
  <c r="K169" i="12"/>
  <c r="F86" i="15"/>
  <c r="F75" i="15"/>
  <c r="I86" i="16"/>
  <c r="I75" i="16"/>
  <c r="D86" i="16"/>
  <c r="D75" i="16"/>
  <c r="N86" i="15"/>
  <c r="N75" i="15"/>
  <c r="H87" i="16"/>
  <c r="H75" i="16"/>
  <c r="E85" i="16"/>
  <c r="E75" i="16"/>
  <c r="J75" i="16"/>
  <c r="J85" i="16"/>
  <c r="M75" i="15"/>
  <c r="E75" i="15"/>
  <c r="L75" i="15"/>
  <c r="L85" i="15"/>
  <c r="J75" i="15"/>
  <c r="G75" i="15"/>
  <c r="O75" i="16"/>
  <c r="O85" i="16"/>
  <c r="K75" i="16"/>
  <c r="K85" i="15"/>
  <c r="K75" i="15"/>
  <c r="H75" i="15"/>
  <c r="H85" i="15"/>
  <c r="G75" i="16"/>
  <c r="G85" i="16"/>
  <c r="L75" i="16"/>
  <c r="F75" i="16"/>
  <c r="F84" i="16" s="1"/>
  <c r="I75" i="15"/>
  <c r="O75" i="15"/>
  <c r="M85" i="16"/>
  <c r="M75" i="16"/>
  <c r="C75" i="16"/>
  <c r="N75" i="16"/>
  <c r="D75" i="15"/>
  <c r="D91" i="15" s="1"/>
  <c r="D45" i="12" l="1"/>
  <c r="D112" i="12" s="1"/>
  <c r="D130" i="12" s="1"/>
  <c r="C25" i="12"/>
  <c r="C55" i="12"/>
  <c r="C122" i="12" s="1"/>
  <c r="O122" i="12" s="1"/>
  <c r="D48" i="12"/>
  <c r="D115" i="12" s="1"/>
  <c r="D133" i="12" s="1"/>
  <c r="D51" i="12"/>
  <c r="D118" i="12" s="1"/>
  <c r="D136" i="12" s="1"/>
  <c r="D54" i="12"/>
  <c r="D121" i="12" s="1"/>
  <c r="D139" i="12" s="1"/>
  <c r="D140" i="12"/>
  <c r="D46" i="12"/>
  <c r="D113" i="12" s="1"/>
  <c r="D131" i="12" s="1"/>
  <c r="D44" i="12"/>
  <c r="D111" i="12" s="1"/>
  <c r="D129" i="12" s="1"/>
  <c r="D49" i="12"/>
  <c r="D116" i="12" s="1"/>
  <c r="D134" i="12" s="1"/>
  <c r="D47" i="12"/>
  <c r="D114" i="12" s="1"/>
  <c r="D132" i="12" s="1"/>
  <c r="D50" i="12"/>
  <c r="D117" i="12" s="1"/>
  <c r="D135" i="12" s="1"/>
  <c r="D42" i="12"/>
  <c r="D41" i="12" s="1"/>
  <c r="H198" i="12"/>
  <c r="D52" i="12"/>
  <c r="D119" i="12" s="1"/>
  <c r="D137" i="12" s="1"/>
  <c r="D43" i="12"/>
  <c r="D110" i="12" s="1"/>
  <c r="D128" i="12" s="1"/>
  <c r="D53" i="12"/>
  <c r="D120" i="12" s="1"/>
  <c r="D138" i="12" s="1"/>
  <c r="H192" i="12"/>
  <c r="H196" i="12" s="1"/>
  <c r="G55" i="12"/>
  <c r="G122" i="12" s="1"/>
  <c r="G25" i="12"/>
  <c r="K170" i="12"/>
  <c r="K163" i="12" s="1"/>
  <c r="K180" i="12" s="1"/>
  <c r="K158" i="12"/>
  <c r="K179" i="12" s="1"/>
  <c r="Q23" i="12"/>
  <c r="L23" i="12"/>
  <c r="L169" i="12"/>
  <c r="F25" i="12"/>
  <c r="F55" i="12"/>
  <c r="E123" i="12"/>
  <c r="E127" i="12"/>
  <c r="E141" i="12" s="1"/>
  <c r="H195" i="12"/>
  <c r="I190" i="12"/>
  <c r="I202" i="12"/>
  <c r="J175" i="12"/>
  <c r="J187" i="12"/>
  <c r="I183" i="12"/>
  <c r="I191" i="12"/>
  <c r="I193" i="12"/>
  <c r="I184" i="12"/>
  <c r="I194" i="12"/>
  <c r="J176" i="12"/>
  <c r="J188" i="12"/>
  <c r="I189" i="12"/>
  <c r="I200" i="12"/>
  <c r="C91" i="16"/>
  <c r="CH113" i="2"/>
  <c r="CH112" i="2"/>
  <c r="CH114" i="2"/>
  <c r="CH116" i="2"/>
  <c r="CH115" i="2"/>
  <c r="CO114" i="2"/>
  <c r="CO113" i="2"/>
  <c r="CO112" i="2"/>
  <c r="CO115" i="2"/>
  <c r="CO116" i="2"/>
  <c r="M84" i="16"/>
  <c r="M91" i="16"/>
  <c r="J84" i="15"/>
  <c r="J91" i="15"/>
  <c r="D84" i="15"/>
  <c r="L84" i="16"/>
  <c r="L91" i="16"/>
  <c r="H91" i="15"/>
  <c r="H84" i="15"/>
  <c r="H84" i="16"/>
  <c r="H91" i="16"/>
  <c r="I84" i="16"/>
  <c r="I91" i="16"/>
  <c r="N84" i="16"/>
  <c r="N91" i="16"/>
  <c r="O84" i="15"/>
  <c r="O91" i="15"/>
  <c r="K84" i="15"/>
  <c r="K91" i="15"/>
  <c r="O91" i="16"/>
  <c r="O84" i="16"/>
  <c r="L91" i="15"/>
  <c r="L84" i="15"/>
  <c r="J84" i="16"/>
  <c r="J91" i="16"/>
  <c r="F91" i="16"/>
  <c r="K91" i="16"/>
  <c r="K84" i="16"/>
  <c r="M91" i="15"/>
  <c r="M84" i="15"/>
  <c r="C84" i="16"/>
  <c r="I84" i="15"/>
  <c r="I91" i="15"/>
  <c r="G91" i="16"/>
  <c r="G84" i="16"/>
  <c r="G84" i="15"/>
  <c r="G91" i="15"/>
  <c r="E91" i="15"/>
  <c r="E84" i="15"/>
  <c r="E84" i="16"/>
  <c r="E91" i="16"/>
  <c r="N84" i="15"/>
  <c r="N91" i="15"/>
  <c r="D84" i="16"/>
  <c r="D91" i="16"/>
  <c r="F84" i="15"/>
  <c r="F91" i="15"/>
  <c r="I192" i="12" l="1"/>
  <c r="D109" i="12"/>
  <c r="D123" i="12" s="1"/>
  <c r="O55" i="12"/>
  <c r="C44" i="12"/>
  <c r="C42" i="12"/>
  <c r="C47" i="12"/>
  <c r="C114" i="12" s="1"/>
  <c r="C140" i="12"/>
  <c r="O140" i="12" s="1"/>
  <c r="C48" i="12"/>
  <c r="C115" i="12" s="1"/>
  <c r="C45" i="12"/>
  <c r="C112" i="12" s="1"/>
  <c r="C50" i="12"/>
  <c r="C117" i="12" s="1"/>
  <c r="C53" i="12"/>
  <c r="C120" i="12" s="1"/>
  <c r="C111" i="12"/>
  <c r="C52" i="12"/>
  <c r="C119" i="12" s="1"/>
  <c r="C46" i="12"/>
  <c r="C113" i="12" s="1"/>
  <c r="C49" i="12"/>
  <c r="C116" i="12" s="1"/>
  <c r="C54" i="12"/>
  <c r="C121" i="12" s="1"/>
  <c r="C43" i="12"/>
  <c r="C110" i="12" s="1"/>
  <c r="C51" i="12"/>
  <c r="C118" i="12" s="1"/>
  <c r="I195" i="12"/>
  <c r="I198" i="12"/>
  <c r="J189" i="12"/>
  <c r="J200" i="12"/>
  <c r="K188" i="12"/>
  <c r="K176" i="12"/>
  <c r="J193" i="12"/>
  <c r="J191" i="12"/>
  <c r="J183" i="12"/>
  <c r="M23" i="12"/>
  <c r="M169" i="12"/>
  <c r="G42" i="12"/>
  <c r="G50" i="12"/>
  <c r="G117" i="12" s="1"/>
  <c r="G135" i="12" s="1"/>
  <c r="G47" i="12"/>
  <c r="G114" i="12" s="1"/>
  <c r="G132" i="12" s="1"/>
  <c r="G44" i="12"/>
  <c r="G111" i="12" s="1"/>
  <c r="G129" i="12" s="1"/>
  <c r="G52" i="12"/>
  <c r="G119" i="12" s="1"/>
  <c r="G137" i="12" s="1"/>
  <c r="G49" i="12"/>
  <c r="G116" i="12" s="1"/>
  <c r="G134" i="12" s="1"/>
  <c r="G46" i="12"/>
  <c r="G113" i="12" s="1"/>
  <c r="G131" i="12" s="1"/>
  <c r="G54" i="12"/>
  <c r="G121" i="12" s="1"/>
  <c r="G139" i="12" s="1"/>
  <c r="G43" i="12"/>
  <c r="G110" i="12" s="1"/>
  <c r="G128" i="12" s="1"/>
  <c r="G51" i="12"/>
  <c r="G118" i="12" s="1"/>
  <c r="G136" i="12" s="1"/>
  <c r="G48" i="12"/>
  <c r="G115" i="12" s="1"/>
  <c r="G133" i="12" s="1"/>
  <c r="G45" i="12"/>
  <c r="G112" i="12" s="1"/>
  <c r="G130" i="12" s="1"/>
  <c r="G53" i="12"/>
  <c r="G120" i="12" s="1"/>
  <c r="G138" i="12" s="1"/>
  <c r="G140" i="12"/>
  <c r="J190" i="12"/>
  <c r="J202" i="12"/>
  <c r="F122" i="12"/>
  <c r="J184" i="12"/>
  <c r="J194" i="12"/>
  <c r="F47" i="12"/>
  <c r="F114" i="12" s="1"/>
  <c r="F132" i="12" s="1"/>
  <c r="F44" i="12"/>
  <c r="F111" i="12" s="1"/>
  <c r="F129" i="12" s="1"/>
  <c r="F52" i="12"/>
  <c r="F119" i="12" s="1"/>
  <c r="F137" i="12" s="1"/>
  <c r="F49" i="12"/>
  <c r="F116" i="12" s="1"/>
  <c r="F134" i="12" s="1"/>
  <c r="F46" i="12"/>
  <c r="F113" i="12" s="1"/>
  <c r="F131" i="12" s="1"/>
  <c r="F54" i="12"/>
  <c r="F121" i="12" s="1"/>
  <c r="F139" i="12" s="1"/>
  <c r="F43" i="12"/>
  <c r="F110" i="12" s="1"/>
  <c r="F128" i="12" s="1"/>
  <c r="F51" i="12"/>
  <c r="F118" i="12" s="1"/>
  <c r="F48" i="12"/>
  <c r="F115" i="12" s="1"/>
  <c r="F133" i="12" s="1"/>
  <c r="F45" i="12"/>
  <c r="F112" i="12" s="1"/>
  <c r="F53" i="12"/>
  <c r="F120" i="12" s="1"/>
  <c r="F138" i="12" s="1"/>
  <c r="F50" i="12"/>
  <c r="F117" i="12" s="1"/>
  <c r="F135" i="12" s="1"/>
  <c r="F42" i="12"/>
  <c r="I196" i="12"/>
  <c r="H203" i="12"/>
  <c r="H24" i="12" s="1"/>
  <c r="L170" i="12"/>
  <c r="L163" i="12" s="1"/>
  <c r="L180" i="12" s="1"/>
  <c r="L158" i="12"/>
  <c r="L179" i="12" s="1"/>
  <c r="K175" i="12"/>
  <c r="K187" i="12"/>
  <c r="CP114" i="2"/>
  <c r="CP113" i="2"/>
  <c r="CP116" i="2"/>
  <c r="DL116" i="2" s="1"/>
  <c r="CP115" i="2"/>
  <c r="CP112" i="2"/>
  <c r="BS116" i="2"/>
  <c r="AZ115" i="2"/>
  <c r="BB115" i="2" s="1"/>
  <c r="BR116" i="2"/>
  <c r="CZ116" i="2" s="1"/>
  <c r="AG116" i="2" s="1"/>
  <c r="BR115" i="2"/>
  <c r="CT116" i="2"/>
  <c r="DD116" i="2"/>
  <c r="DE116" i="2"/>
  <c r="AR116" i="2"/>
  <c r="Q116" i="2"/>
  <c r="BR89" i="2"/>
  <c r="BR88" i="2"/>
  <c r="CP87" i="2"/>
  <c r="E69" i="14"/>
  <c r="N65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J54" i="14"/>
  <c r="N53" i="14"/>
  <c r="N54" i="14" s="1"/>
  <c r="M53" i="14"/>
  <c r="M54" i="14" s="1"/>
  <c r="L53" i="14"/>
  <c r="L54" i="14" s="1"/>
  <c r="K53" i="14"/>
  <c r="K54" i="14" s="1"/>
  <c r="J53" i="14"/>
  <c r="I53" i="14"/>
  <c r="I54" i="14" s="1"/>
  <c r="H53" i="14"/>
  <c r="H54" i="14" s="1"/>
  <c r="G53" i="14"/>
  <c r="G54" i="14" s="1"/>
  <c r="F53" i="14"/>
  <c r="F54" i="14" s="1"/>
  <c r="E53" i="14"/>
  <c r="E54" i="14" s="1"/>
  <c r="D53" i="14"/>
  <c r="D54" i="14" s="1"/>
  <c r="C53" i="14"/>
  <c r="C54" i="14" s="1"/>
  <c r="J51" i="14"/>
  <c r="E51" i="14"/>
  <c r="N50" i="14"/>
  <c r="N51" i="14" s="1"/>
  <c r="M50" i="14"/>
  <c r="M51" i="14" s="1"/>
  <c r="L50" i="14"/>
  <c r="L51" i="14" s="1"/>
  <c r="K50" i="14"/>
  <c r="K51" i="14" s="1"/>
  <c r="J50" i="14"/>
  <c r="I50" i="14"/>
  <c r="I51" i="14" s="1"/>
  <c r="H50" i="14"/>
  <c r="H51" i="14" s="1"/>
  <c r="G50" i="14"/>
  <c r="G51" i="14" s="1"/>
  <c r="F50" i="14"/>
  <c r="F51" i="14" s="1"/>
  <c r="E50" i="14"/>
  <c r="D50" i="14"/>
  <c r="D51" i="14" s="1"/>
  <c r="C50" i="14"/>
  <c r="C51" i="14" s="1"/>
  <c r="L45" i="14"/>
  <c r="D45" i="14"/>
  <c r="N44" i="14"/>
  <c r="N45" i="14" s="1"/>
  <c r="M44" i="14"/>
  <c r="M45" i="14" s="1"/>
  <c r="L44" i="14"/>
  <c r="K44" i="14"/>
  <c r="K45" i="14" s="1"/>
  <c r="J44" i="14"/>
  <c r="J45" i="14" s="1"/>
  <c r="I44" i="14"/>
  <c r="I45" i="14" s="1"/>
  <c r="H44" i="14"/>
  <c r="H45" i="14" s="1"/>
  <c r="G44" i="14"/>
  <c r="G45" i="14" s="1"/>
  <c r="F44" i="14"/>
  <c r="F45" i="14" s="1"/>
  <c r="E44" i="14"/>
  <c r="E45" i="14" s="1"/>
  <c r="D44" i="14"/>
  <c r="C44" i="14"/>
  <c r="C45" i="14" s="1"/>
  <c r="N42" i="14"/>
  <c r="N43" i="14" s="1"/>
  <c r="M42" i="14"/>
  <c r="M43" i="14" s="1"/>
  <c r="L42" i="14"/>
  <c r="L43" i="14" s="1"/>
  <c r="K42" i="14"/>
  <c r="K43" i="14" s="1"/>
  <c r="J42" i="14"/>
  <c r="J43" i="14" s="1"/>
  <c r="I42" i="14"/>
  <c r="I43" i="14" s="1"/>
  <c r="H42" i="14"/>
  <c r="H43" i="14" s="1"/>
  <c r="G42" i="14"/>
  <c r="G43" i="14" s="1"/>
  <c r="F42" i="14"/>
  <c r="F43" i="14" s="1"/>
  <c r="E42" i="14"/>
  <c r="E43" i="14" s="1"/>
  <c r="D42" i="14"/>
  <c r="D43" i="14" s="1"/>
  <c r="C42" i="14"/>
  <c r="C43" i="14" s="1"/>
  <c r="F37" i="14"/>
  <c r="E37" i="14"/>
  <c r="D37" i="14"/>
  <c r="N36" i="14"/>
  <c r="N37" i="14" s="1"/>
  <c r="M36" i="14"/>
  <c r="M37" i="14" s="1"/>
  <c r="L36" i="14"/>
  <c r="L37" i="14" s="1"/>
  <c r="K36" i="14"/>
  <c r="K37" i="14" s="1"/>
  <c r="J36" i="14"/>
  <c r="J37" i="14" s="1"/>
  <c r="I36" i="14"/>
  <c r="I37" i="14" s="1"/>
  <c r="H36" i="14"/>
  <c r="H37" i="14" s="1"/>
  <c r="G36" i="14"/>
  <c r="G37" i="14" s="1"/>
  <c r="F36" i="14"/>
  <c r="E36" i="14"/>
  <c r="D36" i="14"/>
  <c r="C37" i="14"/>
  <c r="N34" i="14"/>
  <c r="N35" i="14" s="1"/>
  <c r="M34" i="14"/>
  <c r="M35" i="14" s="1"/>
  <c r="L34" i="14"/>
  <c r="L35" i="14" s="1"/>
  <c r="K34" i="14"/>
  <c r="K35" i="14" s="1"/>
  <c r="J34" i="14"/>
  <c r="J35" i="14" s="1"/>
  <c r="I34" i="14"/>
  <c r="I35" i="14" s="1"/>
  <c r="H34" i="14"/>
  <c r="H35" i="14" s="1"/>
  <c r="G34" i="14"/>
  <c r="G35" i="14" s="1"/>
  <c r="F34" i="14"/>
  <c r="F35" i="14" s="1"/>
  <c r="E34" i="14"/>
  <c r="E35" i="14" s="1"/>
  <c r="D34" i="14"/>
  <c r="D35" i="14" s="1"/>
  <c r="C34" i="14"/>
  <c r="C35" i="14" s="1"/>
  <c r="E69" i="13"/>
  <c r="N65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N53" i="13"/>
  <c r="N54" i="13" s="1"/>
  <c r="M53" i="13"/>
  <c r="M54" i="13" s="1"/>
  <c r="L53" i="13"/>
  <c r="L54" i="13" s="1"/>
  <c r="K53" i="13"/>
  <c r="K54" i="13" s="1"/>
  <c r="J53" i="13"/>
  <c r="J54" i="13" s="1"/>
  <c r="I53" i="13"/>
  <c r="I54" i="13" s="1"/>
  <c r="H53" i="13"/>
  <c r="H54" i="13" s="1"/>
  <c r="G53" i="13"/>
  <c r="G54" i="13" s="1"/>
  <c r="F53" i="13"/>
  <c r="F54" i="13" s="1"/>
  <c r="E53" i="13"/>
  <c r="E54" i="13" s="1"/>
  <c r="D53" i="13"/>
  <c r="D54" i="13" s="1"/>
  <c r="C53" i="13"/>
  <c r="C54" i="13" s="1"/>
  <c r="E51" i="13"/>
  <c r="N50" i="13"/>
  <c r="N51" i="13" s="1"/>
  <c r="M50" i="13"/>
  <c r="M51" i="13" s="1"/>
  <c r="L50" i="13"/>
  <c r="L51" i="13" s="1"/>
  <c r="K50" i="13"/>
  <c r="K51" i="13" s="1"/>
  <c r="J50" i="13"/>
  <c r="J51" i="13" s="1"/>
  <c r="I50" i="13"/>
  <c r="I51" i="13" s="1"/>
  <c r="H50" i="13"/>
  <c r="H51" i="13" s="1"/>
  <c r="G50" i="13"/>
  <c r="G51" i="13" s="1"/>
  <c r="G55" i="13" s="1"/>
  <c r="G64" i="13" s="1"/>
  <c r="F50" i="13"/>
  <c r="F51" i="13" s="1"/>
  <c r="E50" i="13"/>
  <c r="D50" i="13"/>
  <c r="D51" i="13" s="1"/>
  <c r="C50" i="13"/>
  <c r="C51" i="13" s="1"/>
  <c r="I45" i="13"/>
  <c r="N44" i="13"/>
  <c r="N45" i="13" s="1"/>
  <c r="M44" i="13"/>
  <c r="M45" i="13" s="1"/>
  <c r="L44" i="13"/>
  <c r="L45" i="13" s="1"/>
  <c r="K44" i="13"/>
  <c r="K45" i="13" s="1"/>
  <c r="J44" i="13"/>
  <c r="J45" i="13" s="1"/>
  <c r="I44" i="13"/>
  <c r="H44" i="13"/>
  <c r="H45" i="13" s="1"/>
  <c r="G44" i="13"/>
  <c r="G45" i="13" s="1"/>
  <c r="F44" i="13"/>
  <c r="F45" i="13" s="1"/>
  <c r="E44" i="13"/>
  <c r="E45" i="13" s="1"/>
  <c r="D44" i="13"/>
  <c r="D45" i="13" s="1"/>
  <c r="C44" i="13"/>
  <c r="C45" i="13" s="1"/>
  <c r="I43" i="13"/>
  <c r="N42" i="13"/>
  <c r="N43" i="13" s="1"/>
  <c r="M42" i="13"/>
  <c r="M43" i="13" s="1"/>
  <c r="L42" i="13"/>
  <c r="L43" i="13" s="1"/>
  <c r="K42" i="13"/>
  <c r="K43" i="13" s="1"/>
  <c r="J42" i="13"/>
  <c r="J43" i="13" s="1"/>
  <c r="I42" i="13"/>
  <c r="H42" i="13"/>
  <c r="H43" i="13" s="1"/>
  <c r="G42" i="13"/>
  <c r="G43" i="13" s="1"/>
  <c r="F42" i="13"/>
  <c r="F43" i="13" s="1"/>
  <c r="E42" i="13"/>
  <c r="E43" i="13" s="1"/>
  <c r="D42" i="13"/>
  <c r="D43" i="13" s="1"/>
  <c r="C42" i="13"/>
  <c r="C43" i="13" s="1"/>
  <c r="N36" i="13"/>
  <c r="N37" i="13" s="1"/>
  <c r="M36" i="13"/>
  <c r="M37" i="13" s="1"/>
  <c r="L36" i="13"/>
  <c r="L37" i="13" s="1"/>
  <c r="K36" i="13"/>
  <c r="K37" i="13" s="1"/>
  <c r="J36" i="13"/>
  <c r="J37" i="13" s="1"/>
  <c r="I36" i="13"/>
  <c r="I37" i="13" s="1"/>
  <c r="I38" i="13" s="1"/>
  <c r="H36" i="13"/>
  <c r="H37" i="13" s="1"/>
  <c r="G36" i="13"/>
  <c r="G37" i="13" s="1"/>
  <c r="F36" i="13"/>
  <c r="F37" i="13" s="1"/>
  <c r="E36" i="13"/>
  <c r="E37" i="13" s="1"/>
  <c r="D36" i="13"/>
  <c r="D37" i="13" s="1"/>
  <c r="D38" i="13" s="1"/>
  <c r="C36" i="13"/>
  <c r="C37" i="13" s="1"/>
  <c r="N34" i="13"/>
  <c r="N35" i="13" s="1"/>
  <c r="M34" i="13"/>
  <c r="M35" i="13" s="1"/>
  <c r="L34" i="13"/>
  <c r="L35" i="13" s="1"/>
  <c r="K34" i="13"/>
  <c r="K35" i="13" s="1"/>
  <c r="J34" i="13"/>
  <c r="J35" i="13" s="1"/>
  <c r="I34" i="13"/>
  <c r="I35" i="13" s="1"/>
  <c r="H34" i="13"/>
  <c r="H35" i="13" s="1"/>
  <c r="G34" i="13"/>
  <c r="G35" i="13" s="1"/>
  <c r="F34" i="13"/>
  <c r="F35" i="13" s="1"/>
  <c r="E34" i="13"/>
  <c r="E35" i="13" s="1"/>
  <c r="D34" i="13"/>
  <c r="D35" i="13" s="1"/>
  <c r="C34" i="13"/>
  <c r="C35" i="13" s="1"/>
  <c r="J192" i="12" l="1"/>
  <c r="D127" i="12"/>
  <c r="D141" i="12" s="1"/>
  <c r="C41" i="12"/>
  <c r="E38" i="13"/>
  <c r="C131" i="12"/>
  <c r="O131" i="12" s="1"/>
  <c r="O113" i="12"/>
  <c r="C137" i="12"/>
  <c r="O137" i="12" s="1"/>
  <c r="O119" i="12"/>
  <c r="C132" i="12"/>
  <c r="O132" i="12" s="1"/>
  <c r="O114" i="12"/>
  <c r="C109" i="12"/>
  <c r="G55" i="14"/>
  <c r="G64" i="14" s="1"/>
  <c r="O120" i="12"/>
  <c r="C138" i="12"/>
  <c r="O138" i="12" s="1"/>
  <c r="C135" i="12"/>
  <c r="O135" i="12" s="1"/>
  <c r="O117" i="12"/>
  <c r="C128" i="12"/>
  <c r="O128" i="12" s="1"/>
  <c r="O110" i="12"/>
  <c r="C139" i="12"/>
  <c r="O139" i="12" s="1"/>
  <c r="O121" i="12"/>
  <c r="C134" i="12"/>
  <c r="O134" i="12" s="1"/>
  <c r="O116" i="12"/>
  <c r="O111" i="12"/>
  <c r="C129" i="12"/>
  <c r="O129" i="12" s="1"/>
  <c r="O112" i="12"/>
  <c r="C130" i="12"/>
  <c r="O130" i="12" s="1"/>
  <c r="C136" i="12"/>
  <c r="O136" i="12" s="1"/>
  <c r="O118" i="12"/>
  <c r="C133" i="12"/>
  <c r="O133" i="12" s="1"/>
  <c r="O115" i="12"/>
  <c r="I203" i="12"/>
  <c r="I24" i="12" s="1"/>
  <c r="I25" i="12" s="1"/>
  <c r="L175" i="12"/>
  <c r="L187" i="12"/>
  <c r="K184" i="12"/>
  <c r="K194" i="12"/>
  <c r="L188" i="12"/>
  <c r="L176" i="12"/>
  <c r="G41" i="12"/>
  <c r="G109" i="12"/>
  <c r="K190" i="12"/>
  <c r="K202" i="12"/>
  <c r="J198" i="12"/>
  <c r="H55" i="12"/>
  <c r="H25" i="12"/>
  <c r="F140" i="12"/>
  <c r="K200" i="12"/>
  <c r="K189" i="12"/>
  <c r="F136" i="12"/>
  <c r="M170" i="12"/>
  <c r="M163" i="12" s="1"/>
  <c r="M180" i="12" s="1"/>
  <c r="M158" i="12"/>
  <c r="M179" i="12" s="1"/>
  <c r="J196" i="12"/>
  <c r="K183" i="12"/>
  <c r="K191" i="12"/>
  <c r="K193" i="12"/>
  <c r="F130" i="12"/>
  <c r="J195" i="12"/>
  <c r="F41" i="12"/>
  <c r="F109" i="12"/>
  <c r="N23" i="12"/>
  <c r="N169" i="12"/>
  <c r="D55" i="13"/>
  <c r="D64" i="13" s="1"/>
  <c r="L55" i="13"/>
  <c r="L64" i="13" s="1"/>
  <c r="E55" i="13"/>
  <c r="E72" i="13" s="1"/>
  <c r="F55" i="13"/>
  <c r="F64" i="13" s="1"/>
  <c r="N55" i="13"/>
  <c r="M55" i="13"/>
  <c r="M64" i="13" s="1"/>
  <c r="H55" i="13"/>
  <c r="H64" i="13" s="1"/>
  <c r="I55" i="13"/>
  <c r="I64" i="13" s="1"/>
  <c r="J55" i="13"/>
  <c r="J64" i="13" s="1"/>
  <c r="F46" i="13"/>
  <c r="F63" i="13" s="1"/>
  <c r="N46" i="13"/>
  <c r="G46" i="13"/>
  <c r="G63" i="13" s="1"/>
  <c r="I46" i="13"/>
  <c r="I63" i="13" s="1"/>
  <c r="M46" i="13"/>
  <c r="M63" i="13" s="1"/>
  <c r="H46" i="13"/>
  <c r="H63" i="13" s="1"/>
  <c r="J46" i="13"/>
  <c r="J63" i="13" s="1"/>
  <c r="K46" i="13"/>
  <c r="K63" i="13" s="1"/>
  <c r="D46" i="13"/>
  <c r="D63" i="13" s="1"/>
  <c r="L46" i="13"/>
  <c r="L63" i="13" s="1"/>
  <c r="L38" i="13"/>
  <c r="L62" i="13" s="1"/>
  <c r="M38" i="13"/>
  <c r="M62" i="13" s="1"/>
  <c r="H38" i="13"/>
  <c r="H62" i="13" s="1"/>
  <c r="D55" i="14"/>
  <c r="D64" i="14" s="1"/>
  <c r="L55" i="14"/>
  <c r="L64" i="14" s="1"/>
  <c r="E55" i="14"/>
  <c r="M55" i="14"/>
  <c r="M64" i="14" s="1"/>
  <c r="F55" i="14"/>
  <c r="F64" i="14" s="1"/>
  <c r="N55" i="14"/>
  <c r="I55" i="14"/>
  <c r="I64" i="14" s="1"/>
  <c r="H55" i="14"/>
  <c r="H64" i="14" s="1"/>
  <c r="J55" i="14"/>
  <c r="J64" i="14" s="1"/>
  <c r="D46" i="14"/>
  <c r="D63" i="14" s="1"/>
  <c r="N46" i="14"/>
  <c r="H46" i="14"/>
  <c r="H63" i="14" s="1"/>
  <c r="L46" i="14"/>
  <c r="L63" i="14" s="1"/>
  <c r="I46" i="14"/>
  <c r="I63" i="14" s="1"/>
  <c r="J46" i="14"/>
  <c r="J63" i="14" s="1"/>
  <c r="F46" i="14"/>
  <c r="F63" i="14" s="1"/>
  <c r="E46" i="14"/>
  <c r="E63" i="14" s="1"/>
  <c r="M46" i="14"/>
  <c r="M63" i="14" s="1"/>
  <c r="J38" i="14"/>
  <c r="H38" i="14"/>
  <c r="H62" i="14" s="1"/>
  <c r="I38" i="14"/>
  <c r="D38" i="14"/>
  <c r="D62" i="14" s="1"/>
  <c r="E38" i="14"/>
  <c r="E70" i="14" s="1"/>
  <c r="N38" i="14"/>
  <c r="N56" i="14" s="1"/>
  <c r="N74" i="14" s="1"/>
  <c r="F38" i="14"/>
  <c r="F62" i="14" s="1"/>
  <c r="L38" i="14"/>
  <c r="BI116" i="2"/>
  <c r="AS116" i="2"/>
  <c r="DI116" i="2" s="1"/>
  <c r="CW116" i="2"/>
  <c r="CY116" i="2" s="1"/>
  <c r="DK116" i="2" s="1"/>
  <c r="CV116" i="2"/>
  <c r="CX116" i="2" s="1"/>
  <c r="AZ116" i="2"/>
  <c r="BB116" i="2" s="1"/>
  <c r="BU116" i="2"/>
  <c r="DA116" i="2" s="1"/>
  <c r="BT116" i="2"/>
  <c r="BV116" i="2" s="1"/>
  <c r="DB116" i="2" s="1"/>
  <c r="C38" i="14"/>
  <c r="G38" i="14"/>
  <c r="K38" i="14"/>
  <c r="C46" i="14"/>
  <c r="C63" i="14" s="1"/>
  <c r="G46" i="14"/>
  <c r="G63" i="14" s="1"/>
  <c r="K46" i="14"/>
  <c r="K63" i="14" s="1"/>
  <c r="C46" i="13"/>
  <c r="C63" i="13" s="1"/>
  <c r="D62" i="13"/>
  <c r="G38" i="13"/>
  <c r="C38" i="13"/>
  <c r="H56" i="13"/>
  <c r="H74" i="13" s="1"/>
  <c r="I56" i="13"/>
  <c r="I74" i="13" s="1"/>
  <c r="I62" i="13"/>
  <c r="C55" i="14"/>
  <c r="C64" i="14" s="1"/>
  <c r="K55" i="14"/>
  <c r="K64" i="14" s="1"/>
  <c r="K38" i="13"/>
  <c r="C55" i="13"/>
  <c r="C64" i="13" s="1"/>
  <c r="K55" i="13"/>
  <c r="K64" i="13" s="1"/>
  <c r="E72" i="14"/>
  <c r="E64" i="14"/>
  <c r="L62" i="14"/>
  <c r="L56" i="14"/>
  <c r="L74" i="14" s="1"/>
  <c r="E46" i="13"/>
  <c r="E71" i="13" s="1"/>
  <c r="E64" i="13"/>
  <c r="F38" i="13"/>
  <c r="N38" i="13"/>
  <c r="M38" i="14"/>
  <c r="I62" i="14"/>
  <c r="J38" i="13"/>
  <c r="K192" i="12" l="1"/>
  <c r="N56" i="13"/>
  <c r="N74" i="13" s="1"/>
  <c r="BL86" i="2" s="1"/>
  <c r="BL88" i="2" s="1"/>
  <c r="D65" i="13"/>
  <c r="D56" i="14"/>
  <c r="D74" i="14" s="1"/>
  <c r="O109" i="12"/>
  <c r="O123" i="12" s="1"/>
  <c r="C127" i="12"/>
  <c r="C123" i="12"/>
  <c r="M65" i="13"/>
  <c r="E62" i="14"/>
  <c r="M56" i="13"/>
  <c r="M74" i="13" s="1"/>
  <c r="D56" i="13"/>
  <c r="D74" i="13" s="1"/>
  <c r="L56" i="13"/>
  <c r="L74" i="13" s="1"/>
  <c r="E62" i="13"/>
  <c r="E70" i="13"/>
  <c r="I55" i="12"/>
  <c r="I122" i="12" s="1"/>
  <c r="I140" i="12" s="1"/>
  <c r="K195" i="12"/>
  <c r="K198" i="12"/>
  <c r="K196" i="12"/>
  <c r="G123" i="12"/>
  <c r="G127" i="12"/>
  <c r="G141" i="12" s="1"/>
  <c r="L191" i="12"/>
  <c r="L193" i="12"/>
  <c r="L183" i="12"/>
  <c r="O169" i="12"/>
  <c r="J203" i="12"/>
  <c r="J24" i="12" s="1"/>
  <c r="F123" i="12"/>
  <c r="F127" i="12"/>
  <c r="M187" i="12"/>
  <c r="M175" i="12"/>
  <c r="H45" i="12"/>
  <c r="H112" i="12" s="1"/>
  <c r="H130" i="12" s="1"/>
  <c r="P130" i="12" s="1"/>
  <c r="H53" i="12"/>
  <c r="H120" i="12" s="1"/>
  <c r="H138" i="12" s="1"/>
  <c r="H42" i="12"/>
  <c r="H50" i="12"/>
  <c r="H117" i="12" s="1"/>
  <c r="H135" i="12" s="1"/>
  <c r="H47" i="12"/>
  <c r="H114" i="12" s="1"/>
  <c r="H132" i="12" s="1"/>
  <c r="H44" i="12"/>
  <c r="H111" i="12" s="1"/>
  <c r="H129" i="12" s="1"/>
  <c r="H52" i="12"/>
  <c r="H119" i="12" s="1"/>
  <c r="H49" i="12"/>
  <c r="H116" i="12" s="1"/>
  <c r="H134" i="12" s="1"/>
  <c r="H46" i="12"/>
  <c r="H113" i="12" s="1"/>
  <c r="H131" i="12" s="1"/>
  <c r="H54" i="12"/>
  <c r="H121" i="12" s="1"/>
  <c r="H139" i="12" s="1"/>
  <c r="H43" i="12"/>
  <c r="H110" i="12" s="1"/>
  <c r="H51" i="12"/>
  <c r="H118" i="12" s="1"/>
  <c r="H136" i="12" s="1"/>
  <c r="P136" i="12" s="1"/>
  <c r="H48" i="12"/>
  <c r="H115" i="12" s="1"/>
  <c r="H133" i="12" s="1"/>
  <c r="M176" i="12"/>
  <c r="M188" i="12"/>
  <c r="H122" i="12"/>
  <c r="H140" i="12" s="1"/>
  <c r="P140" i="12" s="1"/>
  <c r="P55" i="12"/>
  <c r="L184" i="12"/>
  <c r="L194" i="12"/>
  <c r="I48" i="12"/>
  <c r="I115" i="12" s="1"/>
  <c r="I133" i="12" s="1"/>
  <c r="I45" i="12"/>
  <c r="I112" i="12" s="1"/>
  <c r="I130" i="12" s="1"/>
  <c r="I53" i="12"/>
  <c r="I120" i="12" s="1"/>
  <c r="I138" i="12" s="1"/>
  <c r="I42" i="12"/>
  <c r="I50" i="12"/>
  <c r="I117" i="12" s="1"/>
  <c r="I47" i="12"/>
  <c r="I114" i="12" s="1"/>
  <c r="I132" i="12" s="1"/>
  <c r="I44" i="12"/>
  <c r="I111" i="12" s="1"/>
  <c r="I129" i="12" s="1"/>
  <c r="I52" i="12"/>
  <c r="I119" i="12" s="1"/>
  <c r="I137" i="12" s="1"/>
  <c r="I49" i="12"/>
  <c r="I116" i="12" s="1"/>
  <c r="I134" i="12" s="1"/>
  <c r="I46" i="12"/>
  <c r="I113" i="12" s="1"/>
  <c r="I131" i="12" s="1"/>
  <c r="I54" i="12"/>
  <c r="I121" i="12" s="1"/>
  <c r="I43" i="12"/>
  <c r="I110" i="12" s="1"/>
  <c r="I128" i="12" s="1"/>
  <c r="I51" i="12"/>
  <c r="I118" i="12" s="1"/>
  <c r="I136" i="12" s="1"/>
  <c r="L190" i="12"/>
  <c r="L202" i="12"/>
  <c r="R23" i="12"/>
  <c r="N170" i="12"/>
  <c r="N163" i="12" s="1"/>
  <c r="N180" i="12" s="1"/>
  <c r="N158" i="12"/>
  <c r="N179" i="12" s="1"/>
  <c r="L200" i="12"/>
  <c r="L189" i="12"/>
  <c r="I65" i="13"/>
  <c r="L65" i="13"/>
  <c r="H65" i="13"/>
  <c r="BL89" i="2"/>
  <c r="D65" i="14"/>
  <c r="L65" i="14"/>
  <c r="H56" i="14"/>
  <c r="H74" i="14" s="1"/>
  <c r="H65" i="14"/>
  <c r="I56" i="14"/>
  <c r="I74" i="14" s="1"/>
  <c r="I65" i="14"/>
  <c r="F65" i="14"/>
  <c r="E65" i="14"/>
  <c r="F56" i="14"/>
  <c r="F74" i="14" s="1"/>
  <c r="E56" i="14"/>
  <c r="E74" i="14" s="1"/>
  <c r="J56" i="14"/>
  <c r="J74" i="14" s="1"/>
  <c r="E71" i="14"/>
  <c r="E73" i="14" s="1"/>
  <c r="J62" i="14"/>
  <c r="J65" i="14" s="1"/>
  <c r="BK116" i="2"/>
  <c r="BJ116" i="2"/>
  <c r="BM116" i="2" s="1"/>
  <c r="E63" i="13"/>
  <c r="E56" i="13"/>
  <c r="E74" i="13" s="1"/>
  <c r="E73" i="13"/>
  <c r="K62" i="14"/>
  <c r="K65" i="14" s="1"/>
  <c r="K56" i="14"/>
  <c r="K74" i="14" s="1"/>
  <c r="M56" i="14"/>
  <c r="M74" i="14" s="1"/>
  <c r="M62" i="14"/>
  <c r="M65" i="14" s="1"/>
  <c r="F56" i="13"/>
  <c r="F74" i="13" s="1"/>
  <c r="F62" i="13"/>
  <c r="F65" i="13" s="1"/>
  <c r="G62" i="14"/>
  <c r="G65" i="14" s="1"/>
  <c r="G56" i="14"/>
  <c r="G74" i="14" s="1"/>
  <c r="J56" i="13"/>
  <c r="J74" i="13" s="1"/>
  <c r="J62" i="13"/>
  <c r="J65" i="13" s="1"/>
  <c r="G56" i="13"/>
  <c r="G74" i="13" s="1"/>
  <c r="G62" i="13"/>
  <c r="G65" i="13" s="1"/>
  <c r="K62" i="13"/>
  <c r="K65" i="13" s="1"/>
  <c r="K56" i="13"/>
  <c r="K74" i="13" s="1"/>
  <c r="C56" i="13"/>
  <c r="C62" i="13"/>
  <c r="C65" i="13" s="1"/>
  <c r="C62" i="14"/>
  <c r="C65" i="14" s="1"/>
  <c r="C56" i="14"/>
  <c r="L192" i="12" l="1"/>
  <c r="E65" i="13"/>
  <c r="O127" i="12"/>
  <c r="O141" i="12" s="1"/>
  <c r="C141" i="12"/>
  <c r="K203" i="12"/>
  <c r="K24" i="12" s="1"/>
  <c r="K25" i="12" s="1"/>
  <c r="M190" i="12"/>
  <c r="M202" i="12"/>
  <c r="P129" i="12"/>
  <c r="P115" i="12"/>
  <c r="P114" i="12"/>
  <c r="M200" i="12"/>
  <c r="M189" i="12"/>
  <c r="M194" i="12"/>
  <c r="M184" i="12"/>
  <c r="P118" i="12"/>
  <c r="P117" i="12"/>
  <c r="J55" i="12"/>
  <c r="J25" i="12"/>
  <c r="L195" i="12"/>
  <c r="P134" i="12"/>
  <c r="P132" i="12"/>
  <c r="P110" i="12"/>
  <c r="H41" i="12"/>
  <c r="H109" i="12"/>
  <c r="F141" i="12"/>
  <c r="L196" i="12"/>
  <c r="L198" i="12"/>
  <c r="I139" i="12"/>
  <c r="P138" i="12"/>
  <c r="P121" i="12"/>
  <c r="P120" i="12"/>
  <c r="N175" i="12"/>
  <c r="N187" i="12"/>
  <c r="P135" i="12"/>
  <c r="P113" i="12"/>
  <c r="P112" i="12"/>
  <c r="N176" i="12"/>
  <c r="N188" i="12"/>
  <c r="P131" i="12"/>
  <c r="P133" i="12"/>
  <c r="P116" i="12"/>
  <c r="P119" i="12"/>
  <c r="O170" i="12"/>
  <c r="O163" i="12" s="1"/>
  <c r="O180" i="12" s="1"/>
  <c r="O158" i="12"/>
  <c r="O179" i="12" s="1"/>
  <c r="P139" i="12"/>
  <c r="I135" i="12"/>
  <c r="I41" i="12"/>
  <c r="I109" i="12"/>
  <c r="P122" i="12"/>
  <c r="H137" i="12"/>
  <c r="H128" i="12"/>
  <c r="P111" i="12"/>
  <c r="M193" i="12"/>
  <c r="M191" i="12"/>
  <c r="M183" i="12"/>
  <c r="P169" i="12"/>
  <c r="CH86" i="2"/>
  <c r="CH88" i="2"/>
  <c r="CH85" i="2"/>
  <c r="CH84" i="2"/>
  <c r="CH83" i="2"/>
  <c r="CH79" i="2"/>
  <c r="CH82" i="2"/>
  <c r="CH81" i="2"/>
  <c r="CH89" i="2"/>
  <c r="CH80" i="2"/>
  <c r="CO86" i="2"/>
  <c r="CO85" i="2"/>
  <c r="CO84" i="2"/>
  <c r="CO79" i="2"/>
  <c r="CO83" i="2"/>
  <c r="CO82" i="2"/>
  <c r="CO81" i="2"/>
  <c r="CO89" i="2"/>
  <c r="CO80" i="2"/>
  <c r="CO88" i="2"/>
  <c r="BN116" i="2"/>
  <c r="CS116" i="2"/>
  <c r="CU116" i="2" s="1"/>
  <c r="C74" i="13"/>
  <c r="C74" i="14"/>
  <c r="M198" i="12" l="1"/>
  <c r="CP85" i="2"/>
  <c r="CP83" i="2"/>
  <c r="K55" i="12"/>
  <c r="K122" i="12" s="1"/>
  <c r="K140" i="12" s="1"/>
  <c r="M192" i="12"/>
  <c r="M196" i="12" s="1"/>
  <c r="L203" i="12"/>
  <c r="L24" i="12" s="1"/>
  <c r="L55" i="12" s="1"/>
  <c r="M195" i="12"/>
  <c r="CP86" i="2"/>
  <c r="P128" i="12"/>
  <c r="N189" i="12"/>
  <c r="N200" i="12"/>
  <c r="P137" i="12"/>
  <c r="N183" i="12"/>
  <c r="N191" i="12"/>
  <c r="N193" i="12"/>
  <c r="P170" i="12"/>
  <c r="P163" i="12" s="1"/>
  <c r="P180" i="12" s="1"/>
  <c r="P158" i="12"/>
  <c r="P179" i="12" s="1"/>
  <c r="Q169" i="12"/>
  <c r="H123" i="12"/>
  <c r="P109" i="12"/>
  <c r="H127" i="12"/>
  <c r="K46" i="12"/>
  <c r="K113" i="12" s="1"/>
  <c r="K131" i="12" s="1"/>
  <c r="K54" i="12"/>
  <c r="K121" i="12" s="1"/>
  <c r="K139" i="12" s="1"/>
  <c r="K43" i="12"/>
  <c r="K110" i="12" s="1"/>
  <c r="K128" i="12" s="1"/>
  <c r="K51" i="12"/>
  <c r="K118" i="12" s="1"/>
  <c r="K136" i="12" s="1"/>
  <c r="K48" i="12"/>
  <c r="K115" i="12" s="1"/>
  <c r="K133" i="12" s="1"/>
  <c r="K45" i="12"/>
  <c r="K112" i="12" s="1"/>
  <c r="K130" i="12" s="1"/>
  <c r="K53" i="12"/>
  <c r="K120" i="12" s="1"/>
  <c r="K138" i="12" s="1"/>
  <c r="K42" i="12"/>
  <c r="K50" i="12"/>
  <c r="K117" i="12" s="1"/>
  <c r="K135" i="12" s="1"/>
  <c r="K47" i="12"/>
  <c r="K114" i="12" s="1"/>
  <c r="K132" i="12" s="1"/>
  <c r="K44" i="12"/>
  <c r="K111" i="12" s="1"/>
  <c r="K129" i="12" s="1"/>
  <c r="K52" i="12"/>
  <c r="K119" i="12" s="1"/>
  <c r="K137" i="12" s="1"/>
  <c r="K49" i="12"/>
  <c r="K116" i="12" s="1"/>
  <c r="K134" i="12" s="1"/>
  <c r="N202" i="12"/>
  <c r="N190" i="12"/>
  <c r="N194" i="12"/>
  <c r="N184" i="12"/>
  <c r="I123" i="12"/>
  <c r="I127" i="12"/>
  <c r="O175" i="12"/>
  <c r="O187" i="12"/>
  <c r="J43" i="12"/>
  <c r="J110" i="12" s="1"/>
  <c r="J128" i="12" s="1"/>
  <c r="J51" i="12"/>
  <c r="J118" i="12" s="1"/>
  <c r="J48" i="12"/>
  <c r="J115" i="12" s="1"/>
  <c r="J133" i="12" s="1"/>
  <c r="J45" i="12"/>
  <c r="J112" i="12" s="1"/>
  <c r="J130" i="12" s="1"/>
  <c r="J53" i="12"/>
  <c r="J120" i="12" s="1"/>
  <c r="J138" i="12" s="1"/>
  <c r="J42" i="12"/>
  <c r="J50" i="12"/>
  <c r="J117" i="12" s="1"/>
  <c r="J47" i="12"/>
  <c r="J114" i="12" s="1"/>
  <c r="J44" i="12"/>
  <c r="J111" i="12" s="1"/>
  <c r="J129" i="12" s="1"/>
  <c r="J52" i="12"/>
  <c r="J119" i="12" s="1"/>
  <c r="J137" i="12" s="1"/>
  <c r="J49" i="12"/>
  <c r="J116" i="12" s="1"/>
  <c r="J54" i="12"/>
  <c r="J121" i="12" s="1"/>
  <c r="J139" i="12" s="1"/>
  <c r="J46" i="12"/>
  <c r="J113" i="12" s="1"/>
  <c r="J131" i="12" s="1"/>
  <c r="O176" i="12"/>
  <c r="O188" i="12"/>
  <c r="J122" i="12"/>
  <c r="J140" i="12" s="1"/>
  <c r="Q55" i="12"/>
  <c r="CP82" i="2"/>
  <c r="CP79" i="2"/>
  <c r="CP84" i="2"/>
  <c r="CP88" i="2"/>
  <c r="CP81" i="2"/>
  <c r="CP89" i="2"/>
  <c r="CP80" i="2"/>
  <c r="L25" i="12" l="1"/>
  <c r="M203" i="12"/>
  <c r="M24" i="12" s="1"/>
  <c r="M25" i="12" s="1"/>
  <c r="N192" i="12"/>
  <c r="N196" i="12" s="1"/>
  <c r="N195" i="12"/>
  <c r="Q128" i="12"/>
  <c r="Q139" i="12"/>
  <c r="Q133" i="12"/>
  <c r="Q140" i="12"/>
  <c r="Q137" i="12"/>
  <c r="I141" i="12"/>
  <c r="Q170" i="12"/>
  <c r="Q163" i="12" s="1"/>
  <c r="Q180" i="12" s="1"/>
  <c r="Q158" i="12"/>
  <c r="Q179" i="12" s="1"/>
  <c r="Q130" i="12"/>
  <c r="Q118" i="12"/>
  <c r="P123" i="12"/>
  <c r="R169" i="12"/>
  <c r="N198" i="12"/>
  <c r="Q129" i="12"/>
  <c r="Q111" i="12"/>
  <c r="Q110" i="12"/>
  <c r="P187" i="12"/>
  <c r="P175" i="12"/>
  <c r="H141" i="12"/>
  <c r="P127" i="12"/>
  <c r="P176" i="12"/>
  <c r="P188" i="12"/>
  <c r="Q116" i="12"/>
  <c r="L49" i="12"/>
  <c r="L116" i="12" s="1"/>
  <c r="L134" i="12" s="1"/>
  <c r="L46" i="12"/>
  <c r="L113" i="12" s="1"/>
  <c r="L131" i="12" s="1"/>
  <c r="L54" i="12"/>
  <c r="L121" i="12" s="1"/>
  <c r="L139" i="12" s="1"/>
  <c r="L43" i="12"/>
  <c r="L110" i="12" s="1"/>
  <c r="L51" i="12"/>
  <c r="L118" i="12" s="1"/>
  <c r="L48" i="12"/>
  <c r="L115" i="12" s="1"/>
  <c r="L133" i="12" s="1"/>
  <c r="L45" i="12"/>
  <c r="L112" i="12" s="1"/>
  <c r="L130" i="12" s="1"/>
  <c r="L53" i="12"/>
  <c r="L120" i="12" s="1"/>
  <c r="L138" i="12" s="1"/>
  <c r="L42" i="12"/>
  <c r="L50" i="12"/>
  <c r="L117" i="12" s="1"/>
  <c r="L135" i="12" s="1"/>
  <c r="L47" i="12"/>
  <c r="L114" i="12" s="1"/>
  <c r="L132" i="12" s="1"/>
  <c r="L52" i="12"/>
  <c r="L119" i="12" s="1"/>
  <c r="L137" i="12" s="1"/>
  <c r="L44" i="12"/>
  <c r="L111" i="12" s="1"/>
  <c r="L129" i="12" s="1"/>
  <c r="J136" i="12"/>
  <c r="Q114" i="12"/>
  <c r="O202" i="12"/>
  <c r="O190" i="12"/>
  <c r="J132" i="12"/>
  <c r="J134" i="12"/>
  <c r="J109" i="12"/>
  <c r="J41" i="12"/>
  <c r="O189" i="12"/>
  <c r="O200" i="12"/>
  <c r="Q122" i="12"/>
  <c r="L122" i="12"/>
  <c r="Q131" i="12"/>
  <c r="Q117" i="12"/>
  <c r="O194" i="12"/>
  <c r="O184" i="12"/>
  <c r="J135" i="12"/>
  <c r="Q135" i="12" s="1"/>
  <c r="Q113" i="12"/>
  <c r="Q120" i="12"/>
  <c r="O183" i="12"/>
  <c r="O191" i="12"/>
  <c r="O193" i="12"/>
  <c r="K41" i="12"/>
  <c r="K109" i="12"/>
  <c r="Q115" i="12"/>
  <c r="Q119" i="12"/>
  <c r="Q138" i="12"/>
  <c r="Q121" i="12"/>
  <c r="Q112" i="12"/>
  <c r="N203" i="12" l="1"/>
  <c r="N24" i="12" s="1"/>
  <c r="N25" i="12" s="1"/>
  <c r="M55" i="12"/>
  <c r="M122" i="12" s="1"/>
  <c r="M140" i="12" s="1"/>
  <c r="O198" i="12"/>
  <c r="O192" i="12"/>
  <c r="O196" i="12" s="1"/>
  <c r="O195" i="12"/>
  <c r="Q132" i="12"/>
  <c r="L41" i="12"/>
  <c r="L109" i="12"/>
  <c r="P183" i="12"/>
  <c r="P193" i="12"/>
  <c r="P191" i="12"/>
  <c r="P189" i="12"/>
  <c r="P200" i="12"/>
  <c r="M44" i="12"/>
  <c r="M111" i="12" s="1"/>
  <c r="M129" i="12" s="1"/>
  <c r="M52" i="12"/>
  <c r="M119" i="12" s="1"/>
  <c r="M137" i="12" s="1"/>
  <c r="M49" i="12"/>
  <c r="M116" i="12" s="1"/>
  <c r="M134" i="12" s="1"/>
  <c r="M46" i="12"/>
  <c r="M113" i="12" s="1"/>
  <c r="M54" i="12"/>
  <c r="M121" i="12" s="1"/>
  <c r="M139" i="12" s="1"/>
  <c r="M43" i="12"/>
  <c r="M110" i="12" s="1"/>
  <c r="M128" i="12" s="1"/>
  <c r="M51" i="12"/>
  <c r="M118" i="12" s="1"/>
  <c r="M136" i="12" s="1"/>
  <c r="M48" i="12"/>
  <c r="M115" i="12" s="1"/>
  <c r="M45" i="12"/>
  <c r="M112" i="12" s="1"/>
  <c r="M130" i="12" s="1"/>
  <c r="M53" i="12"/>
  <c r="M120" i="12" s="1"/>
  <c r="M138" i="12" s="1"/>
  <c r="M42" i="12"/>
  <c r="M50" i="12"/>
  <c r="M117" i="12" s="1"/>
  <c r="M135" i="12" s="1"/>
  <c r="M47" i="12"/>
  <c r="M114" i="12" s="1"/>
  <c r="M132" i="12" s="1"/>
  <c r="K123" i="12"/>
  <c r="K127" i="12"/>
  <c r="K141" i="12" s="1"/>
  <c r="P190" i="12"/>
  <c r="P202" i="12"/>
  <c r="P194" i="12"/>
  <c r="P184" i="12"/>
  <c r="Q136" i="12"/>
  <c r="R170" i="12"/>
  <c r="R163" i="12" s="1"/>
  <c r="R180" i="12" s="1"/>
  <c r="R158" i="12"/>
  <c r="R179" i="12" s="1"/>
  <c r="Q187" i="12"/>
  <c r="Q175" i="12"/>
  <c r="L136" i="12"/>
  <c r="J123" i="12"/>
  <c r="J127" i="12"/>
  <c r="Q109" i="12"/>
  <c r="L140" i="12"/>
  <c r="L128" i="12"/>
  <c r="P141" i="12"/>
  <c r="S169" i="12"/>
  <c r="S23" i="12"/>
  <c r="Q176" i="12"/>
  <c r="Q188" i="12"/>
  <c r="Q134" i="12"/>
  <c r="BB89" i="2"/>
  <c r="CZ89" i="2"/>
  <c r="AG89" i="2" s="1"/>
  <c r="CZ88" i="2"/>
  <c r="AG88" i="2" s="1"/>
  <c r="BI89" i="2"/>
  <c r="N55" i="12" l="1"/>
  <c r="O203" i="12"/>
  <c r="O24" i="12" s="1"/>
  <c r="O25" i="12" s="1"/>
  <c r="O54" i="12" s="1"/>
  <c r="P192" i="12"/>
  <c r="P196" i="12" s="1"/>
  <c r="P198" i="12"/>
  <c r="R187" i="12"/>
  <c r="R175" i="12"/>
  <c r="R176" i="12"/>
  <c r="R188" i="12"/>
  <c r="M133" i="12"/>
  <c r="Q189" i="12"/>
  <c r="Q200" i="12"/>
  <c r="N47" i="12"/>
  <c r="N114" i="12" s="1"/>
  <c r="R114" i="12" s="1"/>
  <c r="S114" i="12" s="1"/>
  <c r="N44" i="12"/>
  <c r="N111" i="12" s="1"/>
  <c r="R111" i="12" s="1"/>
  <c r="S111" i="12" s="1"/>
  <c r="N52" i="12"/>
  <c r="N119" i="12" s="1"/>
  <c r="N137" i="12" s="1"/>
  <c r="R137" i="12" s="1"/>
  <c r="S137" i="12" s="1"/>
  <c r="N49" i="12"/>
  <c r="N116" i="12" s="1"/>
  <c r="R116" i="12" s="1"/>
  <c r="S116" i="12" s="1"/>
  <c r="N46" i="12"/>
  <c r="N113" i="12" s="1"/>
  <c r="R113" i="12" s="1"/>
  <c r="S113" i="12" s="1"/>
  <c r="N54" i="12"/>
  <c r="N121" i="12" s="1"/>
  <c r="R121" i="12" s="1"/>
  <c r="S121" i="12" s="1"/>
  <c r="N43" i="12"/>
  <c r="N110" i="12" s="1"/>
  <c r="N128" i="12" s="1"/>
  <c r="R128" i="12" s="1"/>
  <c r="S128" i="12" s="1"/>
  <c r="N51" i="12"/>
  <c r="N118" i="12" s="1"/>
  <c r="N136" i="12" s="1"/>
  <c r="R136" i="12" s="1"/>
  <c r="S136" i="12" s="1"/>
  <c r="N48" i="12"/>
  <c r="N115" i="12" s="1"/>
  <c r="R115" i="12" s="1"/>
  <c r="S115" i="12" s="1"/>
  <c r="N45" i="12"/>
  <c r="N112" i="12" s="1"/>
  <c r="N53" i="12"/>
  <c r="N120" i="12" s="1"/>
  <c r="N138" i="12" s="1"/>
  <c r="N50" i="12"/>
  <c r="N117" i="12" s="1"/>
  <c r="R117" i="12" s="1"/>
  <c r="S117" i="12" s="1"/>
  <c r="N42" i="12"/>
  <c r="P195" i="12"/>
  <c r="J141" i="12"/>
  <c r="Q127" i="12"/>
  <c r="Q190" i="12"/>
  <c r="Q202" i="12"/>
  <c r="Q184" i="12"/>
  <c r="Q194" i="12"/>
  <c r="R120" i="12"/>
  <c r="S120" i="12" s="1"/>
  <c r="N122" i="12"/>
  <c r="N140" i="12" s="1"/>
  <c r="R140" i="12" s="1"/>
  <c r="S140" i="12" s="1"/>
  <c r="S55" i="12"/>
  <c r="R55" i="12"/>
  <c r="M131" i="12"/>
  <c r="M41" i="12"/>
  <c r="M109" i="12"/>
  <c r="S170" i="12"/>
  <c r="S163" i="12" s="1"/>
  <c r="S180" i="12" s="1"/>
  <c r="S158" i="12"/>
  <c r="S179" i="12" s="1"/>
  <c r="Q123" i="12"/>
  <c r="Q183" i="12"/>
  <c r="Q193" i="12"/>
  <c r="Q191" i="12"/>
  <c r="L123" i="12"/>
  <c r="L127" i="12"/>
  <c r="BB88" i="2"/>
  <c r="AP89" i="2"/>
  <c r="AL89" i="2"/>
  <c r="AN89" i="2"/>
  <c r="AO89" i="2"/>
  <c r="AK89" i="2"/>
  <c r="O46" i="12" l="1"/>
  <c r="Q198" i="12"/>
  <c r="O53" i="12"/>
  <c r="O52" i="12"/>
  <c r="N139" i="12"/>
  <c r="R139" i="12" s="1"/>
  <c r="S139" i="12" s="1"/>
  <c r="O45" i="12"/>
  <c r="O44" i="12"/>
  <c r="O48" i="12"/>
  <c r="O47" i="12"/>
  <c r="O43" i="12"/>
  <c r="O42" i="12"/>
  <c r="O49" i="12"/>
  <c r="O51" i="12"/>
  <c r="O50" i="12"/>
  <c r="Q192" i="12"/>
  <c r="Q196" i="12" s="1"/>
  <c r="Q195" i="12"/>
  <c r="N129" i="12"/>
  <c r="R129" i="12" s="1"/>
  <c r="S129" i="12" s="1"/>
  <c r="N133" i="12"/>
  <c r="R133" i="12" s="1"/>
  <c r="S133" i="12" s="1"/>
  <c r="N132" i="12"/>
  <c r="N131" i="12"/>
  <c r="R131" i="12" s="1"/>
  <c r="S131" i="12" s="1"/>
  <c r="N134" i="12"/>
  <c r="R134" i="12" s="1"/>
  <c r="S134" i="12" s="1"/>
  <c r="R200" i="12"/>
  <c r="R189" i="12"/>
  <c r="Q141" i="12"/>
  <c r="R118" i="12"/>
  <c r="S118" i="12" s="1"/>
  <c r="R110" i="12"/>
  <c r="S110" i="12" s="1"/>
  <c r="S175" i="12"/>
  <c r="S187" i="12"/>
  <c r="N130" i="12"/>
  <c r="R112" i="12"/>
  <c r="S112" i="12" s="1"/>
  <c r="S188" i="12"/>
  <c r="S176" i="12"/>
  <c r="R190" i="12"/>
  <c r="R202" i="12"/>
  <c r="M123" i="12"/>
  <c r="M127" i="12"/>
  <c r="N41" i="12"/>
  <c r="N109" i="12"/>
  <c r="L141" i="12"/>
  <c r="R122" i="12"/>
  <c r="S122" i="12" s="1"/>
  <c r="N135" i="12"/>
  <c r="R119" i="12"/>
  <c r="S119" i="12" s="1"/>
  <c r="R184" i="12"/>
  <c r="R194" i="12"/>
  <c r="R138" i="12"/>
  <c r="S138" i="12" s="1"/>
  <c r="R132" i="12"/>
  <c r="S132" i="12" s="1"/>
  <c r="P203" i="12"/>
  <c r="P24" i="12" s="1"/>
  <c r="P25" i="12" s="1"/>
  <c r="R193" i="12"/>
  <c r="R183" i="12"/>
  <c r="R191" i="12"/>
  <c r="CB89" i="2"/>
  <c r="CI89" i="2" s="1"/>
  <c r="DJ89" i="2" s="1"/>
  <c r="BT89" i="2"/>
  <c r="BV89" i="2" s="1"/>
  <c r="BS89" i="2"/>
  <c r="CT89" i="2"/>
  <c r="AR89" i="2"/>
  <c r="BK89" i="2" s="1"/>
  <c r="BH89" i="2"/>
  <c r="Q203" i="12" l="1"/>
  <c r="Q24" i="12" s="1"/>
  <c r="Q25" i="12" s="1"/>
  <c r="Q53" i="12" s="1"/>
  <c r="R195" i="12"/>
  <c r="R192" i="12"/>
  <c r="M141" i="12"/>
  <c r="S183" i="12"/>
  <c r="S193" i="12"/>
  <c r="S191" i="12"/>
  <c r="Q45" i="12"/>
  <c r="Q46" i="12"/>
  <c r="S184" i="12"/>
  <c r="S194" i="12"/>
  <c r="R198" i="12"/>
  <c r="S190" i="12"/>
  <c r="S202" i="12"/>
  <c r="R196" i="12"/>
  <c r="P45" i="12"/>
  <c r="P53" i="12"/>
  <c r="P42" i="12"/>
  <c r="P50" i="12"/>
  <c r="P47" i="12"/>
  <c r="P44" i="12"/>
  <c r="P52" i="12"/>
  <c r="P49" i="12"/>
  <c r="P46" i="12"/>
  <c r="P54" i="12"/>
  <c r="P43" i="12"/>
  <c r="P51" i="12"/>
  <c r="P48" i="12"/>
  <c r="N123" i="12"/>
  <c r="N127" i="12"/>
  <c r="N141" i="12" s="1"/>
  <c r="R109" i="12"/>
  <c r="R130" i="12"/>
  <c r="S130" i="12" s="1"/>
  <c r="R135" i="12"/>
  <c r="S135" i="12" s="1"/>
  <c r="S200" i="12"/>
  <c r="S189" i="12"/>
  <c r="DH89" i="2"/>
  <c r="BJ89" i="2"/>
  <c r="BM89" i="2" s="1"/>
  <c r="Q89" i="2"/>
  <c r="R89" i="2"/>
  <c r="CS89" i="2"/>
  <c r="CU89" i="2" s="1"/>
  <c r="BN89" i="2"/>
  <c r="CV89" i="2"/>
  <c r="CX89" i="2" s="1"/>
  <c r="BU89" i="2"/>
  <c r="DA89" i="2" s="1"/>
  <c r="CW89" i="2"/>
  <c r="CY89" i="2" s="1"/>
  <c r="DK89" i="2" s="1"/>
  <c r="BB87" i="2"/>
  <c r="BB86" i="2"/>
  <c r="AR88" i="2"/>
  <c r="BK88" i="2" s="1"/>
  <c r="CB88" i="2"/>
  <c r="CI88" i="2" s="1"/>
  <c r="DJ88" i="2" s="1"/>
  <c r="BT88" i="2"/>
  <c r="CT88" i="2"/>
  <c r="Q88" i="2"/>
  <c r="BH88" i="2"/>
  <c r="BI86" i="2"/>
  <c r="Q49" i="12" l="1"/>
  <c r="Q48" i="12"/>
  <c r="Q43" i="12"/>
  <c r="Q50" i="12"/>
  <c r="Q52" i="12"/>
  <c r="Q51" i="12"/>
  <c r="Q42" i="12"/>
  <c r="Q44" i="12"/>
  <c r="Q47" i="12"/>
  <c r="Q54" i="12"/>
  <c r="S192" i="12"/>
  <c r="S196" i="12" s="1"/>
  <c r="R127" i="12"/>
  <c r="R141" i="12" s="1"/>
  <c r="S195" i="12"/>
  <c r="S198" i="12"/>
  <c r="R123" i="12"/>
  <c r="S109" i="12"/>
  <c r="R203" i="12"/>
  <c r="R24" i="12" s="1"/>
  <c r="R25" i="12" s="1"/>
  <c r="BA88" i="2"/>
  <c r="BI88" i="2"/>
  <c r="DH88" i="2" s="1"/>
  <c r="AN88" i="2"/>
  <c r="AO88" i="2"/>
  <c r="AL88" i="2"/>
  <c r="AP88" i="2"/>
  <c r="AQ88" i="2" s="1"/>
  <c r="AK88" i="2"/>
  <c r="BR86" i="2"/>
  <c r="AX88" i="2"/>
  <c r="AS89" i="2"/>
  <c r="DI89" i="2" s="1"/>
  <c r="AW88" i="2"/>
  <c r="AU88" i="2"/>
  <c r="BJ88" i="2"/>
  <c r="BM88" i="2" s="1"/>
  <c r="AT88" i="2"/>
  <c r="AW89" i="2"/>
  <c r="DE89" i="2"/>
  <c r="AX89" i="2"/>
  <c r="AU89" i="2"/>
  <c r="AQ89" i="2"/>
  <c r="AT89" i="2"/>
  <c r="DB89" i="2"/>
  <c r="BA89" i="2"/>
  <c r="DG89" i="2" s="1"/>
  <c r="BV88" i="2"/>
  <c r="BS88" i="2"/>
  <c r="BU88" i="2" s="1"/>
  <c r="R88" i="2"/>
  <c r="CS88" i="2"/>
  <c r="CU88" i="2" s="1"/>
  <c r="BN88" i="2"/>
  <c r="CW88" i="2"/>
  <c r="CY88" i="2" s="1"/>
  <c r="DK88" i="2" s="1"/>
  <c r="CV88" i="2"/>
  <c r="CX88" i="2" s="1"/>
  <c r="AS88" i="2" l="1"/>
  <c r="DI88" i="2" s="1"/>
  <c r="S127" i="12"/>
  <c r="S141" i="12" s="1"/>
  <c r="S123" i="12"/>
  <c r="S203" i="12"/>
  <c r="S24" i="12" s="1"/>
  <c r="S25" i="12" s="1"/>
  <c r="R43" i="12"/>
  <c r="R51" i="12"/>
  <c r="R48" i="12"/>
  <c r="R45" i="12"/>
  <c r="R53" i="12"/>
  <c r="R42" i="12"/>
  <c r="R50" i="12"/>
  <c r="R47" i="12"/>
  <c r="R44" i="12"/>
  <c r="R52" i="12"/>
  <c r="R49" i="12"/>
  <c r="R54" i="12"/>
  <c r="R46" i="12"/>
  <c r="AY88" i="2"/>
  <c r="DL89" i="2"/>
  <c r="AY89" i="2"/>
  <c r="DD89" i="2"/>
  <c r="DE88" i="2"/>
  <c r="DG88" i="2"/>
  <c r="DL88" i="2"/>
  <c r="DB88" i="2"/>
  <c r="DA88" i="2"/>
  <c r="DD88" i="2"/>
  <c r="S46" i="12" l="1"/>
  <c r="S54" i="12"/>
  <c r="S43" i="12"/>
  <c r="S51" i="12"/>
  <c r="S48" i="12"/>
  <c r="S45" i="12"/>
  <c r="S53" i="12"/>
  <c r="S42" i="12"/>
  <c r="S50" i="12"/>
  <c r="S47" i="12"/>
  <c r="S44" i="12"/>
  <c r="S52" i="12"/>
  <c r="S49" i="12"/>
  <c r="S72" i="12"/>
  <c r="DM89" i="2"/>
  <c r="DM88" i="2"/>
  <c r="CR34" i="2" l="1"/>
  <c r="CM36" i="2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C173" i="11"/>
  <c r="D173" i="11" s="1"/>
  <c r="E173" i="11" s="1"/>
  <c r="F173" i="11" s="1"/>
  <c r="G173" i="11" s="1"/>
  <c r="H173" i="11" s="1"/>
  <c r="I173" i="11" s="1"/>
  <c r="J173" i="11" s="1"/>
  <c r="K173" i="11" s="1"/>
  <c r="L173" i="11" s="1"/>
  <c r="M173" i="11" s="1"/>
  <c r="N173" i="11" s="1"/>
  <c r="O173" i="11" s="1"/>
  <c r="P173" i="11" s="1"/>
  <c r="Q173" i="11" s="1"/>
  <c r="R173" i="11" s="1"/>
  <c r="S173" i="11" s="1"/>
  <c r="C170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N151" i="11"/>
  <c r="N205" i="11" s="1"/>
  <c r="M151" i="11"/>
  <c r="M205" i="11" s="1"/>
  <c r="L151" i="11"/>
  <c r="L205" i="11" s="1"/>
  <c r="K151" i="11"/>
  <c r="K205" i="11" s="1"/>
  <c r="J151" i="11"/>
  <c r="I151" i="11"/>
  <c r="H151" i="11"/>
  <c r="G151" i="11"/>
  <c r="F151" i="11"/>
  <c r="E151" i="11"/>
  <c r="D151" i="11"/>
  <c r="C151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N99" i="11"/>
  <c r="M99" i="11"/>
  <c r="L99" i="11"/>
  <c r="K99" i="11"/>
  <c r="J99" i="11"/>
  <c r="I99" i="11"/>
  <c r="H99" i="11"/>
  <c r="F99" i="11"/>
  <c r="E99" i="11"/>
  <c r="D99" i="11"/>
  <c r="C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N21" i="11"/>
  <c r="M21" i="11"/>
  <c r="L21" i="11"/>
  <c r="K21" i="11"/>
  <c r="J21" i="11"/>
  <c r="I21" i="11"/>
  <c r="H21" i="11"/>
  <c r="G21" i="11"/>
  <c r="F21" i="11"/>
  <c r="E21" i="11"/>
  <c r="S152" i="11"/>
  <c r="R152" i="11"/>
  <c r="Q152" i="11"/>
  <c r="P152" i="11"/>
  <c r="O152" i="11"/>
  <c r="S151" i="11"/>
  <c r="S11" i="11"/>
  <c r="S107" i="11" s="1"/>
  <c r="CP41" i="2"/>
  <c r="CP39" i="2"/>
  <c r="CP37" i="2"/>
  <c r="CP35" i="2"/>
  <c r="CP31" i="2"/>
  <c r="CP29" i="2"/>
  <c r="CP26" i="2"/>
  <c r="G105" i="11" l="1"/>
  <c r="Q93" i="11"/>
  <c r="C175" i="11"/>
  <c r="C193" i="11" s="1"/>
  <c r="Q101" i="11"/>
  <c r="L105" i="11"/>
  <c r="P104" i="11"/>
  <c r="Q92" i="11"/>
  <c r="P93" i="11"/>
  <c r="Q100" i="11"/>
  <c r="P101" i="11"/>
  <c r="P97" i="11"/>
  <c r="S125" i="11"/>
  <c r="O71" i="11"/>
  <c r="R99" i="11"/>
  <c r="S90" i="11"/>
  <c r="S56" i="11"/>
  <c r="S73" i="11"/>
  <c r="R91" i="11"/>
  <c r="P21" i="11"/>
  <c r="AG59" i="11"/>
  <c r="AG65" i="11"/>
  <c r="AG67" i="11"/>
  <c r="R92" i="11"/>
  <c r="P151" i="11"/>
  <c r="R21" i="11"/>
  <c r="Q151" i="11"/>
  <c r="R100" i="11"/>
  <c r="CM40" i="2"/>
  <c r="CM34" i="2"/>
  <c r="CM38" i="2"/>
  <c r="O94" i="11"/>
  <c r="R151" i="11"/>
  <c r="O21" i="11"/>
  <c r="R71" i="11"/>
  <c r="AG63" i="11"/>
  <c r="Q97" i="11"/>
  <c r="P103" i="11"/>
  <c r="R103" i="11"/>
  <c r="C105" i="11"/>
  <c r="P94" i="11"/>
  <c r="P95" i="11"/>
  <c r="R95" i="11"/>
  <c r="Q104" i="11"/>
  <c r="D169" i="11"/>
  <c r="D23" i="11"/>
  <c r="O151" i="11"/>
  <c r="Q21" i="11"/>
  <c r="S21" i="11"/>
  <c r="AG62" i="11"/>
  <c r="Q96" i="11"/>
  <c r="R96" i="11"/>
  <c r="P102" i="11"/>
  <c r="O102" i="11"/>
  <c r="Q71" i="11"/>
  <c r="AG57" i="11"/>
  <c r="AG60" i="11"/>
  <c r="AG61" i="11"/>
  <c r="AG68" i="11"/>
  <c r="AG69" i="11"/>
  <c r="AG70" i="11"/>
  <c r="E105" i="11"/>
  <c r="I105" i="11"/>
  <c r="M105" i="11"/>
  <c r="H105" i="11"/>
  <c r="R93" i="11"/>
  <c r="R94" i="11"/>
  <c r="O95" i="11"/>
  <c r="P96" i="11"/>
  <c r="R101" i="11"/>
  <c r="R102" i="11"/>
  <c r="O103" i="11"/>
  <c r="D105" i="11"/>
  <c r="AG58" i="11"/>
  <c r="AG66" i="11"/>
  <c r="F105" i="11"/>
  <c r="P91" i="11"/>
  <c r="J105" i="11"/>
  <c r="N105" i="11"/>
  <c r="Q94" i="11"/>
  <c r="O96" i="11"/>
  <c r="O98" i="11"/>
  <c r="P99" i="11"/>
  <c r="Q102" i="11"/>
  <c r="AG64" i="11"/>
  <c r="O91" i="11"/>
  <c r="P92" i="11"/>
  <c r="R97" i="11"/>
  <c r="R98" i="11"/>
  <c r="P98" i="11"/>
  <c r="O99" i="11"/>
  <c r="P100" i="11"/>
  <c r="R104" i="11"/>
  <c r="K105" i="11"/>
  <c r="C183" i="11"/>
  <c r="P71" i="11"/>
  <c r="O92" i="11"/>
  <c r="Q98" i="11"/>
  <c r="O100" i="11"/>
  <c r="Q91" i="11"/>
  <c r="O93" i="11"/>
  <c r="Q95" i="11"/>
  <c r="O97" i="11"/>
  <c r="Q99" i="11"/>
  <c r="O101" i="11"/>
  <c r="Q103" i="11"/>
  <c r="O104" i="11"/>
  <c r="C163" i="11"/>
  <c r="C180" i="11" s="1"/>
  <c r="C187" i="11" l="1"/>
  <c r="C189" i="11" s="1"/>
  <c r="R105" i="11"/>
  <c r="S97" i="11"/>
  <c r="P105" i="11"/>
  <c r="S100" i="11"/>
  <c r="S101" i="11"/>
  <c r="S96" i="11"/>
  <c r="Q105" i="11"/>
  <c r="S93" i="11"/>
  <c r="C188" i="11"/>
  <c r="C202" i="11" s="1"/>
  <c r="C176" i="11"/>
  <c r="C184" i="11" s="1"/>
  <c r="S104" i="11"/>
  <c r="S102" i="11"/>
  <c r="E23" i="11"/>
  <c r="E169" i="11"/>
  <c r="S94" i="11"/>
  <c r="S71" i="11"/>
  <c r="S91" i="11"/>
  <c r="S98" i="11"/>
  <c r="S103" i="11"/>
  <c r="O105" i="11"/>
  <c r="S92" i="11"/>
  <c r="S99" i="11"/>
  <c r="S95" i="11"/>
  <c r="D170" i="11"/>
  <c r="D163" i="11" s="1"/>
  <c r="D180" i="11" s="1"/>
  <c r="C200" i="11" l="1"/>
  <c r="S105" i="11"/>
  <c r="E170" i="11"/>
  <c r="E163" i="11" s="1"/>
  <c r="E180" i="11" s="1"/>
  <c r="D188" i="11"/>
  <c r="D202" i="11" s="1"/>
  <c r="D176" i="11"/>
  <c r="AG71" i="11"/>
  <c r="F169" i="11"/>
  <c r="F23" i="11"/>
  <c r="C194" i="11"/>
  <c r="C195" i="11" s="1"/>
  <c r="C191" i="11"/>
  <c r="D187" i="11"/>
  <c r="D175" i="11"/>
  <c r="O23" i="11"/>
  <c r="C198" i="11"/>
  <c r="C190" i="11"/>
  <c r="C192" i="11" s="1"/>
  <c r="G169" i="11" l="1"/>
  <c r="G23" i="11"/>
  <c r="D194" i="11"/>
  <c r="D184" i="11"/>
  <c r="D191" i="11"/>
  <c r="D183" i="11"/>
  <c r="D193" i="11"/>
  <c r="C196" i="11"/>
  <c r="D190" i="11"/>
  <c r="E187" i="11"/>
  <c r="E175" i="11"/>
  <c r="D200" i="11"/>
  <c r="D189" i="11"/>
  <c r="F170" i="11"/>
  <c r="F163" i="11" s="1"/>
  <c r="F180" i="11" s="1"/>
  <c r="E176" i="11"/>
  <c r="E188" i="11"/>
  <c r="E202" i="11" s="1"/>
  <c r="C203" i="11" l="1"/>
  <c r="C24" i="11" s="1"/>
  <c r="D198" i="11"/>
  <c r="D192" i="11"/>
  <c r="D196" i="11" s="1"/>
  <c r="F175" i="11"/>
  <c r="F187" i="11"/>
  <c r="E200" i="11"/>
  <c r="E189" i="11"/>
  <c r="E194" i="11"/>
  <c r="E184" i="11"/>
  <c r="F176" i="11"/>
  <c r="F188" i="11"/>
  <c r="F202" i="11" s="1"/>
  <c r="H23" i="11"/>
  <c r="H169" i="11"/>
  <c r="E190" i="11"/>
  <c r="D195" i="11"/>
  <c r="E191" i="11"/>
  <c r="E183" i="11"/>
  <c r="E193" i="11"/>
  <c r="G170" i="11"/>
  <c r="G163" i="11" s="1"/>
  <c r="G180" i="11" s="1"/>
  <c r="C25" i="11" l="1"/>
  <c r="C51" i="11" s="1"/>
  <c r="C118" i="11" s="1"/>
  <c r="C136" i="11" s="1"/>
  <c r="C55" i="11"/>
  <c r="D203" i="11"/>
  <c r="D24" i="11" s="1"/>
  <c r="E195" i="11"/>
  <c r="E192" i="11"/>
  <c r="E196" i="11" s="1"/>
  <c r="H170" i="11"/>
  <c r="H163" i="11" s="1"/>
  <c r="H180" i="11" s="1"/>
  <c r="F189" i="11"/>
  <c r="F200" i="11"/>
  <c r="G188" i="11"/>
  <c r="G202" i="11" s="1"/>
  <c r="G176" i="11"/>
  <c r="I23" i="11"/>
  <c r="I169" i="11"/>
  <c r="F190" i="11"/>
  <c r="C43" i="11"/>
  <c r="C110" i="11" s="1"/>
  <c r="C128" i="11" s="1"/>
  <c r="C54" i="11"/>
  <c r="C121" i="11" s="1"/>
  <c r="C50" i="11"/>
  <c r="C117" i="11" s="1"/>
  <c r="C135" i="11" s="1"/>
  <c r="C46" i="11"/>
  <c r="C113" i="11" s="1"/>
  <c r="C53" i="11"/>
  <c r="C120" i="11" s="1"/>
  <c r="C138" i="11" s="1"/>
  <c r="C52" i="11"/>
  <c r="C119" i="11" s="1"/>
  <c r="C49" i="11"/>
  <c r="C116" i="11" s="1"/>
  <c r="C134" i="11" s="1"/>
  <c r="C44" i="11"/>
  <c r="C111" i="11" s="1"/>
  <c r="C129" i="11" s="1"/>
  <c r="C48" i="11"/>
  <c r="C115" i="11" s="1"/>
  <c r="C133" i="11" s="1"/>
  <c r="E198" i="11"/>
  <c r="F193" i="11"/>
  <c r="F183" i="11"/>
  <c r="F191" i="11"/>
  <c r="G175" i="11"/>
  <c r="G187" i="11"/>
  <c r="P23" i="11"/>
  <c r="F194" i="11"/>
  <c r="F184" i="11"/>
  <c r="C122" i="11"/>
  <c r="C47" i="11" l="1"/>
  <c r="C114" i="11" s="1"/>
  <c r="C132" i="11" s="1"/>
  <c r="C42" i="11"/>
  <c r="C109" i="11" s="1"/>
  <c r="C45" i="11"/>
  <c r="C112" i="11" s="1"/>
  <c r="C130" i="11" s="1"/>
  <c r="D25" i="11"/>
  <c r="D48" i="11" s="1"/>
  <c r="D115" i="11" s="1"/>
  <c r="D133" i="11" s="1"/>
  <c r="D55" i="11"/>
  <c r="D122" i="11" s="1"/>
  <c r="C41" i="11"/>
  <c r="F192" i="11"/>
  <c r="F196" i="11" s="1"/>
  <c r="F198" i="11"/>
  <c r="C123" i="11"/>
  <c r="H187" i="11"/>
  <c r="H175" i="11"/>
  <c r="G193" i="11"/>
  <c r="G183" i="11"/>
  <c r="G191" i="11"/>
  <c r="E203" i="11"/>
  <c r="E24" i="11" s="1"/>
  <c r="C139" i="11"/>
  <c r="I170" i="11"/>
  <c r="I163" i="11" s="1"/>
  <c r="I180" i="11" s="1"/>
  <c r="H188" i="11"/>
  <c r="H202" i="11" s="1"/>
  <c r="H176" i="11"/>
  <c r="G190" i="11"/>
  <c r="G189" i="11"/>
  <c r="G200" i="11"/>
  <c r="F195" i="11"/>
  <c r="C137" i="11"/>
  <c r="C131" i="11"/>
  <c r="C140" i="11"/>
  <c r="J169" i="11"/>
  <c r="J23" i="11"/>
  <c r="G184" i="11"/>
  <c r="G194" i="11"/>
  <c r="D44" i="11" l="1"/>
  <c r="D111" i="11" s="1"/>
  <c r="D129" i="11" s="1"/>
  <c r="D53" i="11"/>
  <c r="D120" i="11" s="1"/>
  <c r="D138" i="11" s="1"/>
  <c r="D51" i="11"/>
  <c r="D118" i="11" s="1"/>
  <c r="D136" i="11" s="1"/>
  <c r="D52" i="11"/>
  <c r="D119" i="11" s="1"/>
  <c r="D137" i="11" s="1"/>
  <c r="D50" i="11"/>
  <c r="D117" i="11" s="1"/>
  <c r="D135" i="11" s="1"/>
  <c r="D45" i="11"/>
  <c r="D112" i="11" s="1"/>
  <c r="D130" i="11" s="1"/>
  <c r="D140" i="11"/>
  <c r="D49" i="11"/>
  <c r="D116" i="11" s="1"/>
  <c r="D134" i="11" s="1"/>
  <c r="D42" i="11"/>
  <c r="D47" i="11"/>
  <c r="D114" i="11" s="1"/>
  <c r="D132" i="11" s="1"/>
  <c r="D46" i="11"/>
  <c r="D113" i="11" s="1"/>
  <c r="D131" i="11" s="1"/>
  <c r="D43" i="11"/>
  <c r="D110" i="11" s="1"/>
  <c r="D128" i="11" s="1"/>
  <c r="D54" i="11"/>
  <c r="D121" i="11" s="1"/>
  <c r="D139" i="11" s="1"/>
  <c r="G192" i="11"/>
  <c r="G196" i="11" s="1"/>
  <c r="G198" i="11"/>
  <c r="E55" i="11"/>
  <c r="E25" i="11"/>
  <c r="H200" i="11"/>
  <c r="H189" i="11"/>
  <c r="C127" i="11"/>
  <c r="J170" i="11"/>
  <c r="J163" i="11" s="1"/>
  <c r="J180" i="11" s="1"/>
  <c r="D41" i="11"/>
  <c r="D109" i="11"/>
  <c r="H184" i="11"/>
  <c r="H194" i="11"/>
  <c r="I187" i="11"/>
  <c r="I175" i="11"/>
  <c r="H190" i="11"/>
  <c r="I176" i="11"/>
  <c r="I188" i="11"/>
  <c r="I202" i="11" s="1"/>
  <c r="F203" i="11"/>
  <c r="F24" i="11" s="1"/>
  <c r="CO34" i="2"/>
  <c r="K169" i="11"/>
  <c r="K23" i="11"/>
  <c r="Q23" i="11" s="1"/>
  <c r="G195" i="11"/>
  <c r="H191" i="11"/>
  <c r="H183" i="11"/>
  <c r="H193" i="11"/>
  <c r="H195" i="11" l="1"/>
  <c r="H192" i="11"/>
  <c r="H196" i="11" s="1"/>
  <c r="L169" i="11"/>
  <c r="L23" i="11"/>
  <c r="G203" i="11"/>
  <c r="G24" i="11" s="1"/>
  <c r="J176" i="11"/>
  <c r="J188" i="11"/>
  <c r="J202" i="11" s="1"/>
  <c r="I190" i="11"/>
  <c r="I191" i="11"/>
  <c r="I193" i="11"/>
  <c r="I183" i="11"/>
  <c r="D123" i="11"/>
  <c r="D127" i="11"/>
  <c r="D141" i="11" s="1"/>
  <c r="H198" i="11"/>
  <c r="E53" i="11"/>
  <c r="E120" i="11" s="1"/>
  <c r="E138" i="11" s="1"/>
  <c r="E49" i="11"/>
  <c r="E116" i="11" s="1"/>
  <c r="E134" i="11" s="1"/>
  <c r="O134" i="11" s="1"/>
  <c r="E45" i="11"/>
  <c r="E112" i="11" s="1"/>
  <c r="E130" i="11" s="1"/>
  <c r="E52" i="11"/>
  <c r="E119" i="11" s="1"/>
  <c r="E48" i="11"/>
  <c r="E115" i="11" s="1"/>
  <c r="E133" i="11" s="1"/>
  <c r="E44" i="11"/>
  <c r="E111" i="11" s="1"/>
  <c r="E129" i="11" s="1"/>
  <c r="E51" i="11"/>
  <c r="E118" i="11" s="1"/>
  <c r="E136" i="11" s="1"/>
  <c r="E43" i="11"/>
  <c r="E110" i="11" s="1"/>
  <c r="E128" i="11" s="1"/>
  <c r="E54" i="11"/>
  <c r="E121" i="11" s="1"/>
  <c r="E139" i="11" s="1"/>
  <c r="E50" i="11"/>
  <c r="E117" i="11" s="1"/>
  <c r="E135" i="11" s="1"/>
  <c r="E46" i="11"/>
  <c r="E113" i="11" s="1"/>
  <c r="E131" i="11" s="1"/>
  <c r="E47" i="11"/>
  <c r="E114" i="11" s="1"/>
  <c r="E132" i="11" s="1"/>
  <c r="E42" i="11"/>
  <c r="K170" i="11"/>
  <c r="K163" i="11" s="1"/>
  <c r="K180" i="11" s="1"/>
  <c r="F55" i="11"/>
  <c r="F25" i="11"/>
  <c r="I194" i="11"/>
  <c r="I184" i="11"/>
  <c r="I200" i="11"/>
  <c r="I189" i="11"/>
  <c r="E122" i="11"/>
  <c r="E140" i="11" s="1"/>
  <c r="O55" i="11"/>
  <c r="J175" i="11"/>
  <c r="J187" i="11"/>
  <c r="C141" i="11"/>
  <c r="I198" i="11" l="1"/>
  <c r="I192" i="11"/>
  <c r="O132" i="11"/>
  <c r="O133" i="11"/>
  <c r="O140" i="11"/>
  <c r="J189" i="11"/>
  <c r="J200" i="11"/>
  <c r="F52" i="11"/>
  <c r="F119" i="11" s="1"/>
  <c r="F137" i="11" s="1"/>
  <c r="F48" i="11"/>
  <c r="F115" i="11" s="1"/>
  <c r="F133" i="11" s="1"/>
  <c r="F44" i="11"/>
  <c r="F111" i="11" s="1"/>
  <c r="F129" i="11" s="1"/>
  <c r="F51" i="11"/>
  <c r="F118" i="11" s="1"/>
  <c r="F47" i="11"/>
  <c r="F114" i="11" s="1"/>
  <c r="F132" i="11" s="1"/>
  <c r="F43" i="11"/>
  <c r="F110" i="11" s="1"/>
  <c r="F128" i="11" s="1"/>
  <c r="F54" i="11"/>
  <c r="F121" i="11" s="1"/>
  <c r="F139" i="11" s="1"/>
  <c r="F53" i="11"/>
  <c r="F120" i="11" s="1"/>
  <c r="F138" i="11" s="1"/>
  <c r="F50" i="11"/>
  <c r="F117" i="11" s="1"/>
  <c r="F135" i="11" s="1"/>
  <c r="F46" i="11"/>
  <c r="F113" i="11" s="1"/>
  <c r="F131" i="11" s="1"/>
  <c r="F49" i="11"/>
  <c r="F116" i="11" s="1"/>
  <c r="F134" i="11" s="1"/>
  <c r="F42" i="11"/>
  <c r="F45" i="11"/>
  <c r="F112" i="11" s="1"/>
  <c r="F130" i="11" s="1"/>
  <c r="K175" i="11"/>
  <c r="K187" i="11"/>
  <c r="O131" i="11"/>
  <c r="O136" i="11"/>
  <c r="O113" i="11"/>
  <c r="O118" i="11"/>
  <c r="O119" i="11"/>
  <c r="J194" i="11"/>
  <c r="J184" i="11"/>
  <c r="M23" i="11"/>
  <c r="M169" i="11"/>
  <c r="J193" i="11"/>
  <c r="J183" i="11"/>
  <c r="J191" i="11"/>
  <c r="F122" i="11"/>
  <c r="K188" i="11"/>
  <c r="K202" i="11" s="1"/>
  <c r="K176" i="11"/>
  <c r="O138" i="11"/>
  <c r="O130" i="11"/>
  <c r="O117" i="11"/>
  <c r="O112" i="11"/>
  <c r="I195" i="11"/>
  <c r="H203" i="11"/>
  <c r="H24" i="11" s="1"/>
  <c r="E137" i="11"/>
  <c r="O129" i="11"/>
  <c r="E109" i="11"/>
  <c r="E41" i="11"/>
  <c r="O121" i="11"/>
  <c r="O111" i="11"/>
  <c r="O116" i="11"/>
  <c r="I196" i="11"/>
  <c r="G55" i="11"/>
  <c r="G25" i="11"/>
  <c r="G53" i="11" s="1"/>
  <c r="L170" i="11"/>
  <c r="L163" i="11" s="1"/>
  <c r="L180" i="11" s="1"/>
  <c r="O122" i="11"/>
  <c r="O139" i="11"/>
  <c r="O135" i="11"/>
  <c r="O128" i="11"/>
  <c r="O114" i="11"/>
  <c r="O110" i="11"/>
  <c r="O115" i="11"/>
  <c r="O120" i="11"/>
  <c r="J190" i="11"/>
  <c r="I203" i="11" l="1"/>
  <c r="I24" i="11" s="1"/>
  <c r="I55" i="11" s="1"/>
  <c r="J195" i="11"/>
  <c r="J192" i="11"/>
  <c r="G51" i="11"/>
  <c r="G118" i="11" s="1"/>
  <c r="G136" i="11" s="1"/>
  <c r="G47" i="11"/>
  <c r="G114" i="11" s="1"/>
  <c r="G132" i="11" s="1"/>
  <c r="G43" i="11"/>
  <c r="G110" i="11" s="1"/>
  <c r="G128" i="11" s="1"/>
  <c r="G54" i="11"/>
  <c r="G121" i="11" s="1"/>
  <c r="G139" i="11" s="1"/>
  <c r="G50" i="11"/>
  <c r="G117" i="11" s="1"/>
  <c r="G135" i="11" s="1"/>
  <c r="G46" i="11"/>
  <c r="G113" i="11" s="1"/>
  <c r="G131" i="11" s="1"/>
  <c r="G42" i="11"/>
  <c r="G49" i="11"/>
  <c r="G116" i="11" s="1"/>
  <c r="G134" i="11" s="1"/>
  <c r="G44" i="11"/>
  <c r="G111" i="11" s="1"/>
  <c r="G120" i="11"/>
  <c r="G138" i="11" s="1"/>
  <c r="G52" i="11"/>
  <c r="G119" i="11" s="1"/>
  <c r="G137" i="11" s="1"/>
  <c r="G48" i="11"/>
  <c r="G115" i="11" s="1"/>
  <c r="G45" i="11"/>
  <c r="G112" i="11" s="1"/>
  <c r="G122" i="11"/>
  <c r="K184" i="11"/>
  <c r="K194" i="11"/>
  <c r="K189" i="11"/>
  <c r="K200" i="11"/>
  <c r="K198" i="11" s="1"/>
  <c r="F41" i="11"/>
  <c r="F109" i="11"/>
  <c r="L187" i="11"/>
  <c r="L175" i="11"/>
  <c r="K190" i="11"/>
  <c r="J196" i="11"/>
  <c r="M170" i="11"/>
  <c r="M163" i="11" s="1"/>
  <c r="M180" i="11" s="1"/>
  <c r="K193" i="11"/>
  <c r="K183" i="11"/>
  <c r="K191" i="11"/>
  <c r="J198" i="11"/>
  <c r="L188" i="11"/>
  <c r="L202" i="11" s="1"/>
  <c r="L176" i="11"/>
  <c r="O137" i="11"/>
  <c r="N169" i="11"/>
  <c r="N23" i="11"/>
  <c r="F140" i="11"/>
  <c r="E123" i="11"/>
  <c r="O109" i="11"/>
  <c r="E127" i="11"/>
  <c r="H55" i="11"/>
  <c r="H122" i="11" s="1"/>
  <c r="H25" i="11"/>
  <c r="F136" i="11"/>
  <c r="K195" i="11" l="1"/>
  <c r="I25" i="11"/>
  <c r="I53" i="11" s="1"/>
  <c r="I120" i="11" s="1"/>
  <c r="I138" i="11" s="1"/>
  <c r="P122" i="11"/>
  <c r="P55" i="11"/>
  <c r="K192" i="11"/>
  <c r="J203" i="11"/>
  <c r="J24" i="11" s="1"/>
  <c r="F123" i="11"/>
  <c r="F127" i="11"/>
  <c r="E141" i="11"/>
  <c r="O127" i="11"/>
  <c r="L194" i="11"/>
  <c r="L184" i="11"/>
  <c r="I122" i="11"/>
  <c r="O169" i="11"/>
  <c r="L190" i="11"/>
  <c r="G129" i="11"/>
  <c r="G41" i="11"/>
  <c r="G109" i="11"/>
  <c r="H54" i="11"/>
  <c r="H121" i="11" s="1"/>
  <c r="P121" i="11" s="1"/>
  <c r="H50" i="11"/>
  <c r="H117" i="11" s="1"/>
  <c r="P117" i="11" s="1"/>
  <c r="H46" i="11"/>
  <c r="H113" i="11" s="1"/>
  <c r="P113" i="11" s="1"/>
  <c r="H42" i="11"/>
  <c r="H53" i="11"/>
  <c r="H120" i="11" s="1"/>
  <c r="P120" i="11" s="1"/>
  <c r="H49" i="11"/>
  <c r="H116" i="11" s="1"/>
  <c r="P116" i="11" s="1"/>
  <c r="H45" i="11"/>
  <c r="H112" i="11" s="1"/>
  <c r="P112" i="11" s="1"/>
  <c r="H52" i="11"/>
  <c r="H119" i="11" s="1"/>
  <c r="P119" i="11" s="1"/>
  <c r="H44" i="11"/>
  <c r="H111" i="11" s="1"/>
  <c r="P111" i="11" s="1"/>
  <c r="H51" i="11"/>
  <c r="H118" i="11" s="1"/>
  <c r="P118" i="11" s="1"/>
  <c r="H48" i="11"/>
  <c r="H115" i="11" s="1"/>
  <c r="P115" i="11" s="1"/>
  <c r="H47" i="11"/>
  <c r="H114" i="11" s="1"/>
  <c r="P114" i="11" s="1"/>
  <c r="H43" i="11"/>
  <c r="H110" i="11" s="1"/>
  <c r="P110" i="11" s="1"/>
  <c r="H140" i="11"/>
  <c r="O123" i="11"/>
  <c r="R23" i="11"/>
  <c r="M187" i="11"/>
  <c r="M175" i="11"/>
  <c r="L191" i="11"/>
  <c r="L193" i="11"/>
  <c r="L183" i="11"/>
  <c r="G130" i="11"/>
  <c r="N170" i="11"/>
  <c r="N163" i="11" s="1"/>
  <c r="N180" i="11" s="1"/>
  <c r="K196" i="11"/>
  <c r="M176" i="11"/>
  <c r="M188" i="11"/>
  <c r="M202" i="11" s="1"/>
  <c r="L200" i="11"/>
  <c r="L189" i="11"/>
  <c r="L192" i="11" s="1"/>
  <c r="G133" i="11"/>
  <c r="G140" i="11"/>
  <c r="I51" i="11" l="1"/>
  <c r="I118" i="11" s="1"/>
  <c r="I136" i="11" s="1"/>
  <c r="L198" i="11"/>
  <c r="I43" i="11"/>
  <c r="I110" i="11" s="1"/>
  <c r="I128" i="11" s="1"/>
  <c r="I48" i="11"/>
  <c r="I115" i="11" s="1"/>
  <c r="I133" i="11" s="1"/>
  <c r="I42" i="11"/>
  <c r="I109" i="11" s="1"/>
  <c r="I45" i="11"/>
  <c r="I112" i="11" s="1"/>
  <c r="I130" i="11" s="1"/>
  <c r="I54" i="11"/>
  <c r="I121" i="11" s="1"/>
  <c r="I139" i="11" s="1"/>
  <c r="I50" i="11"/>
  <c r="I117" i="11" s="1"/>
  <c r="I135" i="11" s="1"/>
  <c r="I52" i="11"/>
  <c r="I119" i="11" s="1"/>
  <c r="I137" i="11" s="1"/>
  <c r="I46" i="11"/>
  <c r="I113" i="11" s="1"/>
  <c r="I131" i="11" s="1"/>
  <c r="I49" i="11"/>
  <c r="I116" i="11" s="1"/>
  <c r="I134" i="11" s="1"/>
  <c r="I44" i="11"/>
  <c r="I111" i="11" s="1"/>
  <c r="I129" i="11" s="1"/>
  <c r="I47" i="11"/>
  <c r="I114" i="11" s="1"/>
  <c r="K203" i="11"/>
  <c r="K24" i="11" s="1"/>
  <c r="H129" i="11"/>
  <c r="P129" i="11" s="1"/>
  <c r="H139" i="11"/>
  <c r="P139" i="11" s="1"/>
  <c r="H137" i="11"/>
  <c r="P137" i="11" s="1"/>
  <c r="P140" i="11"/>
  <c r="H134" i="11"/>
  <c r="P134" i="11" s="1"/>
  <c r="H132" i="11"/>
  <c r="P132" i="11" s="1"/>
  <c r="H133" i="11"/>
  <c r="P133" i="11" s="1"/>
  <c r="H138" i="11"/>
  <c r="P138" i="11" s="1"/>
  <c r="H136" i="11"/>
  <c r="P136" i="11" s="1"/>
  <c r="F141" i="11"/>
  <c r="M200" i="11"/>
  <c r="M189" i="11"/>
  <c r="M190" i="11"/>
  <c r="N176" i="11"/>
  <c r="N188" i="11"/>
  <c r="N202" i="11" s="1"/>
  <c r="L195" i="11"/>
  <c r="H130" i="11"/>
  <c r="P130" i="11" s="1"/>
  <c r="H128" i="11"/>
  <c r="P128" i="11" s="1"/>
  <c r="P169" i="11"/>
  <c r="J55" i="11"/>
  <c r="J25" i="11"/>
  <c r="M191" i="11"/>
  <c r="M183" i="11"/>
  <c r="M193" i="11"/>
  <c r="H41" i="11"/>
  <c r="H109" i="11"/>
  <c r="P109" i="11" s="1"/>
  <c r="N175" i="11"/>
  <c r="N187" i="11"/>
  <c r="G123" i="11"/>
  <c r="G127" i="11"/>
  <c r="O170" i="11"/>
  <c r="O163" i="11" s="1"/>
  <c r="O180" i="11" s="1"/>
  <c r="I132" i="11"/>
  <c r="M194" i="11"/>
  <c r="M184" i="11"/>
  <c r="L196" i="11"/>
  <c r="H131" i="11"/>
  <c r="H135" i="11"/>
  <c r="P135" i="11" s="1"/>
  <c r="I140" i="11"/>
  <c r="O141" i="11"/>
  <c r="L203" i="11" l="1"/>
  <c r="L24" i="11" s="1"/>
  <c r="M192" i="11"/>
  <c r="I41" i="11"/>
  <c r="K55" i="11"/>
  <c r="K122" i="11" s="1"/>
  <c r="K25" i="11"/>
  <c r="K46" i="11" s="1"/>
  <c r="K113" i="11" s="1"/>
  <c r="K131" i="11" s="1"/>
  <c r="M195" i="11"/>
  <c r="K51" i="11"/>
  <c r="K118" i="11" s="1"/>
  <c r="K136" i="11" s="1"/>
  <c r="Q169" i="11"/>
  <c r="G141" i="11"/>
  <c r="I123" i="11"/>
  <c r="I127" i="11"/>
  <c r="L55" i="11"/>
  <c r="L25" i="11"/>
  <c r="O175" i="11"/>
  <c r="O187" i="11"/>
  <c r="N189" i="11"/>
  <c r="N200" i="11"/>
  <c r="J52" i="11"/>
  <c r="J119" i="11" s="1"/>
  <c r="J48" i="11"/>
  <c r="J115" i="11" s="1"/>
  <c r="Q115" i="11" s="1"/>
  <c r="J44" i="11"/>
  <c r="J111" i="11" s="1"/>
  <c r="J129" i="11" s="1"/>
  <c r="J51" i="11"/>
  <c r="J118" i="11" s="1"/>
  <c r="J47" i="11"/>
  <c r="J114" i="11" s="1"/>
  <c r="J43" i="11"/>
  <c r="J110" i="11" s="1"/>
  <c r="J128" i="11" s="1"/>
  <c r="J50" i="11"/>
  <c r="J117" i="11" s="1"/>
  <c r="J42" i="11"/>
  <c r="J45" i="11"/>
  <c r="J112" i="11" s="1"/>
  <c r="J54" i="11"/>
  <c r="J121" i="11" s="1"/>
  <c r="J53" i="11"/>
  <c r="J120" i="11" s="1"/>
  <c r="J138" i="11" s="1"/>
  <c r="J49" i="11"/>
  <c r="J116" i="11" s="1"/>
  <c r="J134" i="11" s="1"/>
  <c r="J46" i="11"/>
  <c r="J113" i="11" s="1"/>
  <c r="N190" i="11"/>
  <c r="P123" i="11"/>
  <c r="P131" i="11"/>
  <c r="O188" i="11"/>
  <c r="O202" i="11" s="1"/>
  <c r="O176" i="11"/>
  <c r="N193" i="11"/>
  <c r="N183" i="11"/>
  <c r="N191" i="11"/>
  <c r="H123" i="11"/>
  <c r="H127" i="11"/>
  <c r="H141" i="11" s="1"/>
  <c r="M196" i="11"/>
  <c r="J122" i="11"/>
  <c r="Q55" i="11"/>
  <c r="P170" i="11"/>
  <c r="P163" i="11" s="1"/>
  <c r="P180" i="11" s="1"/>
  <c r="N194" i="11"/>
  <c r="N184" i="11"/>
  <c r="M198" i="11"/>
  <c r="Q122" i="11" l="1"/>
  <c r="K47" i="11"/>
  <c r="K114" i="11" s="1"/>
  <c r="K132" i="11" s="1"/>
  <c r="K52" i="11"/>
  <c r="K119" i="11" s="1"/>
  <c r="K137" i="11" s="1"/>
  <c r="K45" i="11"/>
  <c r="K112" i="11" s="1"/>
  <c r="K130" i="11" s="1"/>
  <c r="K43" i="11"/>
  <c r="K110" i="11" s="1"/>
  <c r="K128" i="11" s="1"/>
  <c r="K48" i="11"/>
  <c r="K115" i="11" s="1"/>
  <c r="K133" i="11" s="1"/>
  <c r="K53" i="11"/>
  <c r="K120" i="11" s="1"/>
  <c r="K138" i="11" s="1"/>
  <c r="K140" i="11"/>
  <c r="K42" i="11"/>
  <c r="K41" i="11" s="1"/>
  <c r="K44" i="11"/>
  <c r="K111" i="11" s="1"/>
  <c r="K129" i="11" s="1"/>
  <c r="K50" i="11"/>
  <c r="K117" i="11" s="1"/>
  <c r="K135" i="11" s="1"/>
  <c r="K49" i="11"/>
  <c r="K116" i="11" s="1"/>
  <c r="K134" i="11" s="1"/>
  <c r="K54" i="11"/>
  <c r="K121" i="11" s="1"/>
  <c r="K139" i="11" s="1"/>
  <c r="Q114" i="11"/>
  <c r="Q118" i="11"/>
  <c r="Q112" i="11"/>
  <c r="Q119" i="11"/>
  <c r="N195" i="11"/>
  <c r="N198" i="11"/>
  <c r="N192" i="11"/>
  <c r="Q121" i="11"/>
  <c r="Q117" i="11"/>
  <c r="J136" i="11"/>
  <c r="Q136" i="11" s="1"/>
  <c r="J133" i="11"/>
  <c r="Q133" i="11" s="1"/>
  <c r="Q111" i="11"/>
  <c r="J132" i="11"/>
  <c r="Q132" i="11" s="1"/>
  <c r="J140" i="11"/>
  <c r="Q140" i="11" s="1"/>
  <c r="Q113" i="11"/>
  <c r="J131" i="11"/>
  <c r="Q131" i="11" s="1"/>
  <c r="Q129" i="11"/>
  <c r="P188" i="11"/>
  <c r="P202" i="11" s="1"/>
  <c r="P176" i="11"/>
  <c r="O194" i="11"/>
  <c r="O184" i="11"/>
  <c r="N196" i="11"/>
  <c r="J137" i="11"/>
  <c r="Q134" i="11"/>
  <c r="Q128" i="11"/>
  <c r="Q116" i="11"/>
  <c r="J130" i="11"/>
  <c r="Q138" i="11"/>
  <c r="O189" i="11"/>
  <c r="O200" i="11"/>
  <c r="L54" i="11"/>
  <c r="L121" i="11" s="1"/>
  <c r="L139" i="11" s="1"/>
  <c r="L50" i="11"/>
  <c r="L117" i="11" s="1"/>
  <c r="L135" i="11" s="1"/>
  <c r="L46" i="11"/>
  <c r="L113" i="11" s="1"/>
  <c r="L131" i="11" s="1"/>
  <c r="L42" i="11"/>
  <c r="L53" i="11"/>
  <c r="L120" i="11" s="1"/>
  <c r="L138" i="11" s="1"/>
  <c r="L49" i="11"/>
  <c r="L116" i="11" s="1"/>
  <c r="L134" i="11" s="1"/>
  <c r="L45" i="11"/>
  <c r="L112" i="11" s="1"/>
  <c r="L130" i="11" s="1"/>
  <c r="L48" i="11"/>
  <c r="L115" i="11" s="1"/>
  <c r="L133" i="11" s="1"/>
  <c r="L52" i="11"/>
  <c r="L119" i="11" s="1"/>
  <c r="L137" i="11" s="1"/>
  <c r="L51" i="11"/>
  <c r="L118" i="11" s="1"/>
  <c r="L136" i="11" s="1"/>
  <c r="L47" i="11"/>
  <c r="L114" i="11" s="1"/>
  <c r="L132" i="11" s="1"/>
  <c r="L43" i="11"/>
  <c r="L110" i="11" s="1"/>
  <c r="L44" i="11"/>
  <c r="L111" i="11" s="1"/>
  <c r="L129" i="11" s="1"/>
  <c r="P187" i="11"/>
  <c r="P175" i="11"/>
  <c r="I141" i="11"/>
  <c r="R169" i="11"/>
  <c r="O190" i="11"/>
  <c r="M203" i="11"/>
  <c r="M24" i="11" s="1"/>
  <c r="P127" i="11"/>
  <c r="J139" i="11"/>
  <c r="Q139" i="11" s="1"/>
  <c r="J135" i="11"/>
  <c r="Q135" i="11" s="1"/>
  <c r="Q120" i="11"/>
  <c r="J41" i="11"/>
  <c r="J109" i="11"/>
  <c r="Q110" i="11"/>
  <c r="O193" i="11"/>
  <c r="O183" i="11"/>
  <c r="O191" i="11"/>
  <c r="L122" i="11"/>
  <c r="Q170" i="11"/>
  <c r="Q163" i="11" s="1"/>
  <c r="Q180" i="11" s="1"/>
  <c r="O192" i="11" l="1"/>
  <c r="O196" i="11" s="1"/>
  <c r="K109" i="11"/>
  <c r="K127" i="11" s="1"/>
  <c r="K141" i="11" s="1"/>
  <c r="N203" i="11"/>
  <c r="N24" i="11" s="1"/>
  <c r="N55" i="11" s="1"/>
  <c r="O195" i="11"/>
  <c r="J123" i="11"/>
  <c r="Q109" i="11"/>
  <c r="J127" i="11"/>
  <c r="L41" i="11"/>
  <c r="L109" i="11"/>
  <c r="P184" i="11"/>
  <c r="P194" i="11"/>
  <c r="Q187" i="11"/>
  <c r="Q175" i="11"/>
  <c r="P141" i="11"/>
  <c r="L140" i="11"/>
  <c r="P190" i="11"/>
  <c r="Q176" i="11"/>
  <c r="Q188" i="11"/>
  <c r="Q202" i="11" s="1"/>
  <c r="R170" i="11"/>
  <c r="R163" i="11" s="1"/>
  <c r="R180" i="11" s="1"/>
  <c r="P191" i="11"/>
  <c r="P183" i="11"/>
  <c r="P193" i="11"/>
  <c r="L128" i="11"/>
  <c r="O198" i="11"/>
  <c r="Q130" i="11"/>
  <c r="M55" i="11"/>
  <c r="M25" i="11"/>
  <c r="S23" i="11"/>
  <c r="S169" i="11"/>
  <c r="P200" i="11"/>
  <c r="P189" i="11"/>
  <c r="Q137" i="11"/>
  <c r="O203" i="11" l="1"/>
  <c r="O24" i="11" s="1"/>
  <c r="O25" i="11" s="1"/>
  <c r="O54" i="11" s="1"/>
  <c r="K123" i="11"/>
  <c r="N25" i="11"/>
  <c r="N52" i="11" s="1"/>
  <c r="N119" i="11" s="1"/>
  <c r="P195" i="11"/>
  <c r="P192" i="11"/>
  <c r="P196" i="11" s="1"/>
  <c r="P198" i="11"/>
  <c r="O51" i="11"/>
  <c r="O47" i="11"/>
  <c r="O43" i="11"/>
  <c r="O45" i="11"/>
  <c r="M122" i="11"/>
  <c r="M140" i="11" s="1"/>
  <c r="R55" i="11"/>
  <c r="R175" i="11"/>
  <c r="R187" i="11"/>
  <c r="N122" i="11"/>
  <c r="S55" i="11"/>
  <c r="Q191" i="11"/>
  <c r="Q193" i="11"/>
  <c r="Q183" i="11"/>
  <c r="R176" i="11"/>
  <c r="R188" i="11"/>
  <c r="R202" i="11" s="1"/>
  <c r="Q200" i="11"/>
  <c r="Q189" i="11"/>
  <c r="L123" i="11"/>
  <c r="L127" i="11"/>
  <c r="Q123" i="11"/>
  <c r="M53" i="11"/>
  <c r="M120" i="11" s="1"/>
  <c r="M49" i="11"/>
  <c r="M116" i="11" s="1"/>
  <c r="M45" i="11"/>
  <c r="M112" i="11" s="1"/>
  <c r="M130" i="11" s="1"/>
  <c r="M52" i="11"/>
  <c r="M119" i="11" s="1"/>
  <c r="M137" i="11" s="1"/>
  <c r="M48" i="11"/>
  <c r="M115" i="11" s="1"/>
  <c r="M44" i="11"/>
  <c r="M111" i="11" s="1"/>
  <c r="M51" i="11"/>
  <c r="M118" i="11" s="1"/>
  <c r="M136" i="11" s="1"/>
  <c r="M43" i="11"/>
  <c r="M110" i="11" s="1"/>
  <c r="M46" i="11"/>
  <c r="M113" i="11" s="1"/>
  <c r="M42" i="11"/>
  <c r="M54" i="11"/>
  <c r="M121" i="11" s="1"/>
  <c r="M50" i="11"/>
  <c r="M117" i="11" s="1"/>
  <c r="M47" i="11"/>
  <c r="M114" i="11" s="1"/>
  <c r="Q190" i="11"/>
  <c r="N49" i="11"/>
  <c r="N116" i="11" s="1"/>
  <c r="S170" i="11"/>
  <c r="S163" i="11" s="1"/>
  <c r="S180" i="11" s="1"/>
  <c r="Q194" i="11"/>
  <c r="Q184" i="11"/>
  <c r="J141" i="11"/>
  <c r="Q127" i="11"/>
  <c r="O44" i="11" l="1"/>
  <c r="O52" i="11"/>
  <c r="O53" i="11"/>
  <c r="O49" i="11"/>
  <c r="O42" i="11"/>
  <c r="O50" i="11"/>
  <c r="O46" i="11"/>
  <c r="O48" i="11"/>
  <c r="N42" i="11"/>
  <c r="N47" i="11"/>
  <c r="N114" i="11" s="1"/>
  <c r="N132" i="11" s="1"/>
  <c r="N54" i="11"/>
  <c r="N121" i="11" s="1"/>
  <c r="N139" i="11" s="1"/>
  <c r="N140" i="11"/>
  <c r="N50" i="11"/>
  <c r="N117" i="11" s="1"/>
  <c r="N135" i="11" s="1"/>
  <c r="N51" i="11"/>
  <c r="N118" i="11" s="1"/>
  <c r="N136" i="11" s="1"/>
  <c r="N43" i="11"/>
  <c r="N110" i="11" s="1"/>
  <c r="N128" i="11" s="1"/>
  <c r="N44" i="11"/>
  <c r="N111" i="11" s="1"/>
  <c r="N129" i="11" s="1"/>
  <c r="N45" i="11"/>
  <c r="N112" i="11" s="1"/>
  <c r="N130" i="11" s="1"/>
  <c r="N48" i="11"/>
  <c r="N115" i="11" s="1"/>
  <c r="N133" i="11" s="1"/>
  <c r="N53" i="11"/>
  <c r="N120" i="11" s="1"/>
  <c r="N138" i="11" s="1"/>
  <c r="N46" i="11"/>
  <c r="N113" i="11" s="1"/>
  <c r="N131" i="11" s="1"/>
  <c r="P203" i="11"/>
  <c r="P24" i="11" s="1"/>
  <c r="P25" i="11" s="1"/>
  <c r="P46" i="11" s="1"/>
  <c r="Q192" i="11"/>
  <c r="Q196" i="11" s="1"/>
  <c r="R121" i="11"/>
  <c r="S121" i="11" s="1"/>
  <c r="AG121" i="11" s="1"/>
  <c r="R116" i="11"/>
  <c r="S116" i="11" s="1"/>
  <c r="AG116" i="11" s="1"/>
  <c r="R113" i="11"/>
  <c r="S113" i="11" s="1"/>
  <c r="AG113" i="11" s="1"/>
  <c r="R120" i="11"/>
  <c r="S120" i="11" s="1"/>
  <c r="AG120" i="11" s="1"/>
  <c r="M131" i="11"/>
  <c r="R131" i="11" s="1"/>
  <c r="S131" i="11" s="1"/>
  <c r="AG131" i="11" s="1"/>
  <c r="R140" i="11"/>
  <c r="S140" i="11" s="1"/>
  <c r="AG140" i="11" s="1"/>
  <c r="R111" i="11"/>
  <c r="S111" i="11" s="1"/>
  <c r="AG111" i="11" s="1"/>
  <c r="R114" i="11"/>
  <c r="S114" i="11" s="1"/>
  <c r="AG114" i="11" s="1"/>
  <c r="Q141" i="11"/>
  <c r="M129" i="11"/>
  <c r="R129" i="11" s="1"/>
  <c r="S129" i="11" s="1"/>
  <c r="AG129" i="11" s="1"/>
  <c r="R110" i="11"/>
  <c r="S110" i="11" s="1"/>
  <c r="AG110" i="11" s="1"/>
  <c r="R115" i="11"/>
  <c r="S115" i="11" s="1"/>
  <c r="AG115" i="11" s="1"/>
  <c r="L141" i="11"/>
  <c r="M128" i="11"/>
  <c r="R128" i="11" s="1"/>
  <c r="S128" i="11" s="1"/>
  <c r="AG128" i="11" s="1"/>
  <c r="M132" i="11"/>
  <c r="R132" i="11" s="1"/>
  <c r="S132" i="11" s="1"/>
  <c r="AG132" i="11" s="1"/>
  <c r="R118" i="11"/>
  <c r="S118" i="11" s="1"/>
  <c r="AG118" i="11" s="1"/>
  <c r="R119" i="11"/>
  <c r="S119" i="11" s="1"/>
  <c r="AG119" i="11" s="1"/>
  <c r="Q198" i="11"/>
  <c r="R190" i="11"/>
  <c r="R189" i="11"/>
  <c r="R200" i="11"/>
  <c r="N41" i="11"/>
  <c r="CC34" i="2" s="1"/>
  <c r="BL34" i="2" s="1"/>
  <c r="N109" i="11"/>
  <c r="R130" i="11"/>
  <c r="S130" i="11" s="1"/>
  <c r="AG130" i="11" s="1"/>
  <c r="S175" i="11"/>
  <c r="S187" i="11"/>
  <c r="R117" i="11"/>
  <c r="S117" i="11" s="1"/>
  <c r="AG117" i="11" s="1"/>
  <c r="Q195" i="11"/>
  <c r="R122" i="11"/>
  <c r="S122" i="11" s="1"/>
  <c r="AG122" i="11" s="1"/>
  <c r="S188" i="11"/>
  <c r="S202" i="11" s="1"/>
  <c r="S176" i="11"/>
  <c r="N137" i="11"/>
  <c r="N134" i="11"/>
  <c r="M135" i="11"/>
  <c r="M139" i="11"/>
  <c r="R139" i="11" s="1"/>
  <c r="S139" i="11" s="1"/>
  <c r="AG139" i="11" s="1"/>
  <c r="M138" i="11"/>
  <c r="M133" i="11"/>
  <c r="R133" i="11" s="1"/>
  <c r="S133" i="11" s="1"/>
  <c r="AG133" i="11" s="1"/>
  <c r="M109" i="11"/>
  <c r="M41" i="11"/>
  <c r="M134" i="11"/>
  <c r="R112" i="11"/>
  <c r="S112" i="11" s="1"/>
  <c r="AG112" i="11" s="1"/>
  <c r="R194" i="11"/>
  <c r="R184" i="11"/>
  <c r="R193" i="11"/>
  <c r="R183" i="11"/>
  <c r="R191" i="11"/>
  <c r="P52" i="11" l="1"/>
  <c r="P45" i="11"/>
  <c r="P48" i="11"/>
  <c r="P47" i="11"/>
  <c r="P44" i="11"/>
  <c r="P50" i="11"/>
  <c r="P54" i="11"/>
  <c r="P49" i="11"/>
  <c r="P53" i="11"/>
  <c r="P43" i="11"/>
  <c r="P42" i="11"/>
  <c r="R198" i="11"/>
  <c r="R192" i="11"/>
  <c r="R196" i="11" s="1"/>
  <c r="P51" i="11"/>
  <c r="Q203" i="11"/>
  <c r="Q24" i="11" s="1"/>
  <c r="Q25" i="11" s="1"/>
  <c r="Q53" i="11" s="1"/>
  <c r="R195" i="11"/>
  <c r="R138" i="11"/>
  <c r="S138" i="11" s="1"/>
  <c r="AG138" i="11" s="1"/>
  <c r="R137" i="11"/>
  <c r="S137" i="11" s="1"/>
  <c r="AG137" i="11" s="1"/>
  <c r="R134" i="11"/>
  <c r="S134" i="11" s="1"/>
  <c r="AG134" i="11" s="1"/>
  <c r="CO30" i="2"/>
  <c r="CO28" i="2"/>
  <c r="CO27" i="2"/>
  <c r="CO22" i="2"/>
  <c r="CO33" i="2"/>
  <c r="CO25" i="2"/>
  <c r="CO23" i="2"/>
  <c r="R136" i="11"/>
  <c r="S136" i="11" s="1"/>
  <c r="AG136" i="11" s="1"/>
  <c r="S184" i="11"/>
  <c r="S194" i="11"/>
  <c r="N123" i="11"/>
  <c r="N127" i="11"/>
  <c r="S189" i="11"/>
  <c r="S200" i="11"/>
  <c r="S193" i="11"/>
  <c r="S183" i="11"/>
  <c r="S191" i="11"/>
  <c r="M123" i="11"/>
  <c r="R109" i="11"/>
  <c r="M127" i="11"/>
  <c r="R135" i="11"/>
  <c r="S135" i="11" s="1"/>
  <c r="AG135" i="11" s="1"/>
  <c r="S190" i="11"/>
  <c r="R203" i="11" l="1"/>
  <c r="R24" i="11" s="1"/>
  <c r="R25" i="11" s="1"/>
  <c r="Q47" i="11"/>
  <c r="Q44" i="11"/>
  <c r="Q43" i="11"/>
  <c r="Q50" i="11"/>
  <c r="Q46" i="11"/>
  <c r="Q52" i="11"/>
  <c r="S198" i="11"/>
  <c r="Q42" i="11"/>
  <c r="Q45" i="11"/>
  <c r="Q51" i="11"/>
  <c r="Q49" i="11"/>
  <c r="Q48" i="11"/>
  <c r="Q54" i="11"/>
  <c r="S195" i="11"/>
  <c r="S192" i="11"/>
  <c r="S196" i="11" s="1"/>
  <c r="CP22" i="2"/>
  <c r="CH28" i="2"/>
  <c r="CP28" i="2" s="1"/>
  <c r="CP23" i="2"/>
  <c r="CH30" i="2"/>
  <c r="CP30" i="2" s="1"/>
  <c r="CP25" i="2"/>
  <c r="CH33" i="2"/>
  <c r="CP33" i="2" s="1"/>
  <c r="CH27" i="2"/>
  <c r="CP27" i="2" s="1"/>
  <c r="M141" i="11"/>
  <c r="R127" i="11"/>
  <c r="R52" i="11"/>
  <c r="R48" i="11"/>
  <c r="R44" i="11"/>
  <c r="R51" i="11"/>
  <c r="R47" i="11"/>
  <c r="R43" i="11"/>
  <c r="R50" i="11"/>
  <c r="R54" i="11"/>
  <c r="R42" i="11"/>
  <c r="R53" i="11"/>
  <c r="R49" i="11"/>
  <c r="R45" i="11"/>
  <c r="R46" i="11"/>
  <c r="R123" i="11"/>
  <c r="S109" i="11"/>
  <c r="N141" i="11"/>
  <c r="S203" i="11" l="1"/>
  <c r="S24" i="11" s="1"/>
  <c r="S25" i="11" s="1"/>
  <c r="AG109" i="11"/>
  <c r="S123" i="11"/>
  <c r="AG123" i="11" s="1"/>
  <c r="R141" i="11"/>
  <c r="S127" i="11"/>
  <c r="S51" i="11"/>
  <c r="S47" i="11"/>
  <c r="S43" i="11"/>
  <c r="S54" i="11"/>
  <c r="S50" i="11"/>
  <c r="S46" i="11"/>
  <c r="S42" i="11"/>
  <c r="S53" i="11"/>
  <c r="S45" i="11"/>
  <c r="S44" i="11"/>
  <c r="S48" i="11"/>
  <c r="S52" i="11"/>
  <c r="S49" i="11"/>
  <c r="S72" i="11"/>
  <c r="AG127" i="11" l="1"/>
  <c r="S141" i="11"/>
  <c r="AG141" i="11" s="1"/>
  <c r="CC36" i="2" l="1"/>
  <c r="BL36" i="2" s="1"/>
  <c r="CC38" i="2" l="1"/>
  <c r="BL38" i="2" l="1"/>
  <c r="CC40" i="2"/>
  <c r="BL40" i="2" s="1"/>
  <c r="BS34" i="2" l="1"/>
  <c r="AX26" i="2"/>
  <c r="AX29" i="2"/>
  <c r="AX31" i="2"/>
  <c r="CO38" i="2" l="1"/>
  <c r="CH38" i="2"/>
  <c r="BR38" i="2"/>
  <c r="CO40" i="2"/>
  <c r="CH40" i="2"/>
  <c r="BR40" i="2"/>
  <c r="CP40" i="2" l="1"/>
  <c r="CP38" i="2"/>
  <c r="CO36" i="2" l="1"/>
  <c r="CH36" i="2"/>
  <c r="CP36" i="2" l="1"/>
  <c r="AR39" i="2" l="1"/>
  <c r="AX37" i="2" l="1"/>
  <c r="AW37" i="2"/>
  <c r="AX39" i="2"/>
  <c r="AW39" i="2"/>
  <c r="AT87" i="2" l="1"/>
  <c r="AU87" i="2"/>
  <c r="AW87" i="2"/>
  <c r="AX87" i="2"/>
  <c r="AY87" i="2" s="1"/>
  <c r="AX41" i="2" l="1"/>
  <c r="AW41" i="2"/>
  <c r="AR87" i="2"/>
  <c r="U198" i="2"/>
  <c r="U162" i="2"/>
  <c r="T162" i="2"/>
  <c r="U121" i="2"/>
  <c r="T121" i="2"/>
  <c r="U93" i="2"/>
  <c r="T93" i="2"/>
  <c r="T54" i="2"/>
  <c r="T198" i="2"/>
  <c r="AS87" i="2" l="1"/>
  <c r="CZ86" i="2"/>
  <c r="T203" i="2"/>
  <c r="AK86" i="2" l="1"/>
  <c r="AG86" i="2"/>
  <c r="BR36" i="2"/>
  <c r="DB196" i="2" l="1"/>
  <c r="DF93" i="2" l="1"/>
  <c r="DC93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95" i="2"/>
  <c r="Q195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1" i="2"/>
  <c r="Q131" i="2"/>
  <c r="R130" i="2"/>
  <c r="Q130" i="2"/>
  <c r="Q113" i="2"/>
  <c r="Q112" i="2"/>
  <c r="R110" i="2"/>
  <c r="R109" i="2"/>
  <c r="R108" i="2"/>
  <c r="R107" i="2"/>
  <c r="R106" i="2"/>
  <c r="R105" i="2"/>
  <c r="R104" i="2"/>
  <c r="R103" i="2"/>
  <c r="R102" i="2"/>
  <c r="Q84" i="2" l="1"/>
  <c r="Q83" i="2"/>
  <c r="Q82" i="2"/>
  <c r="Q81" i="2"/>
  <c r="R80" i="2"/>
  <c r="Q80" i="2"/>
  <c r="R79" i="2"/>
  <c r="Q79" i="2"/>
  <c r="R78" i="2"/>
  <c r="R77" i="2"/>
  <c r="R76" i="2"/>
  <c r="R75" i="2"/>
  <c r="R74" i="2"/>
  <c r="R73" i="2"/>
  <c r="R72" i="2"/>
  <c r="R71" i="2"/>
  <c r="R70" i="2"/>
  <c r="R69" i="2"/>
  <c r="R68" i="2"/>
  <c r="R67" i="2"/>
  <c r="Q67" i="2"/>
  <c r="R66" i="2"/>
  <c r="Q66" i="2"/>
  <c r="R65" i="2"/>
  <c r="R64" i="2"/>
  <c r="Q64" i="2"/>
  <c r="R63" i="2"/>
  <c r="R62" i="2"/>
  <c r="DC41" i="2" l="1"/>
  <c r="DC40" i="2"/>
  <c r="DC39" i="2"/>
  <c r="DC38" i="2"/>
  <c r="DC37" i="2"/>
  <c r="DC36" i="2"/>
  <c r="DC35" i="2"/>
  <c r="DC34" i="2"/>
  <c r="DC33" i="2"/>
  <c r="DC32" i="2"/>
  <c r="DC31" i="2"/>
  <c r="DM31" i="2" s="1"/>
  <c r="DC30" i="2"/>
  <c r="DC29" i="2"/>
  <c r="DC28" i="2"/>
  <c r="DC27" i="2"/>
  <c r="DC26" i="2"/>
  <c r="DC25" i="2"/>
  <c r="U54" i="2"/>
  <c r="U203" i="2" s="1"/>
  <c r="AV31" i="2"/>
  <c r="AW31" i="2"/>
  <c r="R29" i="2"/>
  <c r="R28" i="2"/>
  <c r="R25" i="2"/>
  <c r="R24" i="2"/>
  <c r="R19" i="2"/>
  <c r="R17" i="2"/>
  <c r="R15" i="2"/>
  <c r="R13" i="2"/>
  <c r="R11" i="2"/>
  <c r="Q29" i="2"/>
  <c r="Q25" i="2"/>
  <c r="Q32" i="2"/>
  <c r="Q30" i="2"/>
  <c r="Q28" i="2"/>
  <c r="Q27" i="2"/>
  <c r="Q24" i="2"/>
  <c r="Q22" i="2"/>
  <c r="Q17" i="2"/>
  <c r="AY31" i="2" l="1"/>
  <c r="DC54" i="2"/>
  <c r="AG191" i="2" l="1"/>
  <c r="BR154" i="2"/>
  <c r="CZ154" i="2" s="1"/>
  <c r="BR152" i="2"/>
  <c r="DL192" i="2"/>
  <c r="DK192" i="2"/>
  <c r="DJ192" i="2"/>
  <c r="DH192" i="2"/>
  <c r="DG192" i="2"/>
  <c r="DF192" i="2"/>
  <c r="DE192" i="2"/>
  <c r="DD192" i="2"/>
  <c r="DC192" i="2"/>
  <c r="AG192" i="2"/>
  <c r="DL191" i="2"/>
  <c r="DC191" i="2"/>
  <c r="BI191" i="2"/>
  <c r="AR191" i="2"/>
  <c r="DL155" i="2"/>
  <c r="DK155" i="2"/>
  <c r="DJ155" i="2"/>
  <c r="DH155" i="2"/>
  <c r="DG155" i="2"/>
  <c r="DF155" i="2"/>
  <c r="DE155" i="2"/>
  <c r="DD155" i="2"/>
  <c r="DC155" i="2"/>
  <c r="AR155" i="2"/>
  <c r="AJ155" i="2"/>
  <c r="AG155" i="2"/>
  <c r="DL154" i="2"/>
  <c r="DC154" i="2"/>
  <c r="DJ154" i="2"/>
  <c r="BI154" i="2"/>
  <c r="BB154" i="2"/>
  <c r="AR154" i="2"/>
  <c r="AJ154" i="2"/>
  <c r="AG154" i="2"/>
  <c r="DL153" i="2"/>
  <c r="DK153" i="2"/>
  <c r="DJ153" i="2"/>
  <c r="DH153" i="2"/>
  <c r="DG153" i="2"/>
  <c r="DF153" i="2"/>
  <c r="DE153" i="2"/>
  <c r="DD153" i="2"/>
  <c r="DC153" i="2"/>
  <c r="AR153" i="2"/>
  <c r="AJ153" i="2"/>
  <c r="AG153" i="2"/>
  <c r="DL152" i="2"/>
  <c r="DC152" i="2"/>
  <c r="DJ152" i="2"/>
  <c r="BI152" i="2"/>
  <c r="BB152" i="2"/>
  <c r="AR152" i="2"/>
  <c r="AJ152" i="2"/>
  <c r="AG152" i="2"/>
  <c r="DL115" i="2"/>
  <c r="BT115" i="2"/>
  <c r="BS115" i="2"/>
  <c r="CT115" i="2"/>
  <c r="BI115" i="2"/>
  <c r="AR115" i="2"/>
  <c r="BK115" i="2" s="1"/>
  <c r="CS115" i="2" s="1"/>
  <c r="BJ115" i="2"/>
  <c r="BA116" i="2"/>
  <c r="DG116" i="2" s="1"/>
  <c r="DL86" i="2"/>
  <c r="CB86" i="2"/>
  <c r="CI86" i="2" s="1"/>
  <c r="DJ86" i="2" s="1"/>
  <c r="CJ36" i="2"/>
  <c r="CK36" i="2"/>
  <c r="CL36" i="2"/>
  <c r="CJ38" i="2"/>
  <c r="CK38" i="2"/>
  <c r="CL38" i="2"/>
  <c r="CJ40" i="2"/>
  <c r="CK40" i="2"/>
  <c r="CL40" i="2"/>
  <c r="CB36" i="2"/>
  <c r="CI36" i="2" s="1"/>
  <c r="CB38" i="2"/>
  <c r="CB40" i="2"/>
  <c r="CB34" i="2"/>
  <c r="BH116" i="2" l="1"/>
  <c r="DH116" i="2" s="1"/>
  <c r="CI115" i="2"/>
  <c r="DJ115" i="2" s="1"/>
  <c r="CI116" i="2"/>
  <c r="DJ116" i="2" s="1"/>
  <c r="R153" i="2"/>
  <c r="Q153" i="2"/>
  <c r="R114" i="2"/>
  <c r="Q114" i="2"/>
  <c r="R154" i="2"/>
  <c r="Q154" i="2"/>
  <c r="R192" i="2"/>
  <c r="Q192" i="2"/>
  <c r="Q115" i="2"/>
  <c r="R115" i="2"/>
  <c r="R155" i="2"/>
  <c r="Q155" i="2"/>
  <c r="Q191" i="2"/>
  <c r="R191" i="2"/>
  <c r="R152" i="2"/>
  <c r="Q152" i="2"/>
  <c r="CI40" i="2"/>
  <c r="AS155" i="2"/>
  <c r="AO154" i="2"/>
  <c r="AT154" i="2"/>
  <c r="BH191" i="2"/>
  <c r="DH191" i="2" s="1"/>
  <c r="AP154" i="2"/>
  <c r="AQ154" i="2" s="1"/>
  <c r="DJ191" i="2"/>
  <c r="AV154" i="2"/>
  <c r="DF154" i="2" s="1"/>
  <c r="AW154" i="2"/>
  <c r="AS154" i="2"/>
  <c r="DI154" i="2" s="1"/>
  <c r="DK154" i="2"/>
  <c r="DH154" i="2"/>
  <c r="DH152" i="2"/>
  <c r="AK154" i="2"/>
  <c r="DM192" i="2"/>
  <c r="DM153" i="2"/>
  <c r="AN154" i="2"/>
  <c r="BA154" i="2"/>
  <c r="DG154" i="2" s="1"/>
  <c r="DK152" i="2"/>
  <c r="AS153" i="2"/>
  <c r="AU154" i="2"/>
  <c r="DM155" i="2"/>
  <c r="DK191" i="2"/>
  <c r="AS191" i="2"/>
  <c r="DI191" i="2" s="1"/>
  <c r="AS152" i="2"/>
  <c r="DI152" i="2" s="1"/>
  <c r="AL154" i="2"/>
  <c r="DE154" i="2" s="1"/>
  <c r="AX154" i="2"/>
  <c r="CZ152" i="2"/>
  <c r="BA152" i="2" s="1"/>
  <c r="DG152" i="2" s="1"/>
  <c r="AM154" i="2"/>
  <c r="CI38" i="2"/>
  <c r="BH115" i="2"/>
  <c r="DH115" i="2" s="1"/>
  <c r="AS115" i="2"/>
  <c r="DI115" i="2" s="1"/>
  <c r="CU115" i="2"/>
  <c r="BM115" i="2"/>
  <c r="CV115" i="2"/>
  <c r="CX115" i="2" s="1"/>
  <c r="BN115" i="2"/>
  <c r="CW115" i="2"/>
  <c r="CY115" i="2" s="1"/>
  <c r="DK115" i="2" s="1"/>
  <c r="DM116" i="2" l="1"/>
  <c r="DD154" i="2"/>
  <c r="AP152" i="2"/>
  <c r="AQ152" i="2" s="1"/>
  <c r="AY154" i="2"/>
  <c r="AW152" i="2"/>
  <c r="AK152" i="2"/>
  <c r="AU152" i="2"/>
  <c r="AO152" i="2"/>
  <c r="AN152" i="2"/>
  <c r="AX152" i="2"/>
  <c r="AL152" i="2"/>
  <c r="DE152" i="2" s="1"/>
  <c r="AM152" i="2"/>
  <c r="AV152" i="2"/>
  <c r="DF152" i="2" s="1"/>
  <c r="AT152" i="2"/>
  <c r="BS191" i="2" l="1"/>
  <c r="BT191" i="2"/>
  <c r="BT152" i="2"/>
  <c r="BV152" i="2" s="1"/>
  <c r="DB152" i="2" s="1"/>
  <c r="BS152" i="2"/>
  <c r="BU152" i="2" s="1"/>
  <c r="DA152" i="2" s="1"/>
  <c r="DD152" i="2"/>
  <c r="AY152" i="2"/>
  <c r="BJ152" i="2"/>
  <c r="BM152" i="2" s="1"/>
  <c r="BK152" i="2"/>
  <c r="DM152" i="2" l="1"/>
  <c r="BN152" i="2"/>
  <c r="BT154" i="2"/>
  <c r="BV154" i="2" s="1"/>
  <c r="DB154" i="2" s="1"/>
  <c r="BS154" i="2"/>
  <c r="BU154" i="2" s="1"/>
  <c r="DA154" i="2" s="1"/>
  <c r="BK154" i="2"/>
  <c r="BJ154" i="2"/>
  <c r="BM154" i="2" s="1"/>
  <c r="DM154" i="2" l="1"/>
  <c r="BN154" i="2"/>
  <c r="BS86" i="2" l="1"/>
  <c r="BU86" i="2" s="1"/>
  <c r="BT86" i="2"/>
  <c r="BR85" i="2"/>
  <c r="BR84" i="2"/>
  <c r="CV86" i="2"/>
  <c r="BV86" i="2" l="1"/>
  <c r="DB86" i="2" s="1"/>
  <c r="DA86" i="2"/>
  <c r="CW86" i="2"/>
  <c r="CY86" i="2" s="1"/>
  <c r="DK86" i="2" s="1"/>
  <c r="CT86" i="2"/>
  <c r="AX86" i="2"/>
  <c r="AR86" i="2"/>
  <c r="BK86" i="2" s="1"/>
  <c r="CS86" i="2" s="1"/>
  <c r="R84" i="2"/>
  <c r="AU86" i="2"/>
  <c r="BA86" i="2"/>
  <c r="DG86" i="2" s="1"/>
  <c r="BI36" i="2"/>
  <c r="BI38" i="2"/>
  <c r="BI40" i="2"/>
  <c r="BH86" i="2" l="1"/>
  <c r="R87" i="2"/>
  <c r="Q87" i="2"/>
  <c r="CR36" i="2"/>
  <c r="Q86" i="2"/>
  <c r="R86" i="2"/>
  <c r="AT86" i="2"/>
  <c r="BN86" i="2"/>
  <c r="CU86" i="2"/>
  <c r="AW86" i="2"/>
  <c r="AP86" i="2"/>
  <c r="AL86" i="2"/>
  <c r="DE86" i="2" s="1"/>
  <c r="AO86" i="2"/>
  <c r="AN86" i="2"/>
  <c r="CX86" i="2"/>
  <c r="BJ86" i="2" l="1"/>
  <c r="BM86" i="2" s="1"/>
  <c r="DD86" i="2"/>
  <c r="CR38" i="2"/>
  <c r="CV38" i="2" s="1"/>
  <c r="R85" i="2"/>
  <c r="Q85" i="2"/>
  <c r="AQ86" i="2"/>
  <c r="AY86" i="2"/>
  <c r="DH86" i="2"/>
  <c r="AS86" i="2"/>
  <c r="DI86" i="2" s="1"/>
  <c r="DL41" i="2"/>
  <c r="DK41" i="2"/>
  <c r="DJ41" i="2"/>
  <c r="DH41" i="2"/>
  <c r="DG41" i="2"/>
  <c r="DF41" i="2"/>
  <c r="DE41" i="2"/>
  <c r="DD41" i="2"/>
  <c r="DL40" i="2"/>
  <c r="DJ40" i="2"/>
  <c r="DL39" i="2"/>
  <c r="DK39" i="2"/>
  <c r="DJ39" i="2"/>
  <c r="DH39" i="2"/>
  <c r="DG39" i="2"/>
  <c r="DF39" i="2"/>
  <c r="DE39" i="2"/>
  <c r="DD39" i="2"/>
  <c r="DL38" i="2"/>
  <c r="DJ38" i="2"/>
  <c r="DL37" i="2"/>
  <c r="DK37" i="2"/>
  <c r="DJ37" i="2"/>
  <c r="DH37" i="2"/>
  <c r="DG37" i="2"/>
  <c r="DF37" i="2"/>
  <c r="DE37" i="2"/>
  <c r="DD37" i="2"/>
  <c r="DL36" i="2"/>
  <c r="DJ36" i="2"/>
  <c r="DL35" i="2"/>
  <c r="DK35" i="2"/>
  <c r="DJ35" i="2"/>
  <c r="DH35" i="2"/>
  <c r="DG35" i="2"/>
  <c r="DF35" i="2"/>
  <c r="DE35" i="2"/>
  <c r="DD35" i="2"/>
  <c r="CT36" i="2"/>
  <c r="CV36" i="2"/>
  <c r="CW36" i="2"/>
  <c r="CY36" i="2" s="1"/>
  <c r="DK36" i="2" s="1"/>
  <c r="CT38" i="2"/>
  <c r="CT40" i="2"/>
  <c r="BT40" i="2"/>
  <c r="BS40" i="2"/>
  <c r="CZ40" i="2"/>
  <c r="BT38" i="2"/>
  <c r="BS38" i="2"/>
  <c r="CZ38" i="2"/>
  <c r="BT36" i="2"/>
  <c r="BS36" i="2"/>
  <c r="CZ36" i="2"/>
  <c r="BT34" i="2"/>
  <c r="BB40" i="2"/>
  <c r="AZ40" i="2" s="1"/>
  <c r="BB38" i="2"/>
  <c r="AZ38" i="2" s="1"/>
  <c r="BB36" i="2"/>
  <c r="AZ36" i="2" s="1"/>
  <c r="AR41" i="2"/>
  <c r="AR40" i="2"/>
  <c r="AR38" i="2"/>
  <c r="AR37" i="2"/>
  <c r="AR36" i="2"/>
  <c r="AR35" i="2"/>
  <c r="AG36" i="2"/>
  <c r="AG37" i="2"/>
  <c r="AG38" i="2"/>
  <c r="AG39" i="2"/>
  <c r="AG40" i="2"/>
  <c r="AG41" i="2"/>
  <c r="AG35" i="2"/>
  <c r="AR34" i="2"/>
  <c r="AA198" i="2"/>
  <c r="AI162" i="2"/>
  <c r="AA162" i="2"/>
  <c r="AI121" i="2"/>
  <c r="BA93" i="2"/>
  <c r="AI93" i="2"/>
  <c r="AI54" i="2"/>
  <c r="AP36" i="2" l="1"/>
  <c r="CH34" i="2"/>
  <c r="BR34" i="2"/>
  <c r="CZ34" i="2" s="1"/>
  <c r="BB34" i="2"/>
  <c r="AZ34" i="2" s="1"/>
  <c r="AW40" i="2"/>
  <c r="AX40" i="2"/>
  <c r="AX38" i="2"/>
  <c r="AW38" i="2"/>
  <c r="AW36" i="2"/>
  <c r="AX36" i="2"/>
  <c r="CW38" i="2"/>
  <c r="CY38" i="2" s="1"/>
  <c r="DK38" i="2" s="1"/>
  <c r="DM35" i="2"/>
  <c r="DM39" i="2"/>
  <c r="CT34" i="2"/>
  <c r="CR40" i="2"/>
  <c r="DM86" i="2"/>
  <c r="R41" i="2"/>
  <c r="Q41" i="2"/>
  <c r="Q34" i="2"/>
  <c r="R34" i="2"/>
  <c r="R38" i="2"/>
  <c r="Q38" i="2"/>
  <c r="Q39" i="2"/>
  <c r="R39" i="2"/>
  <c r="DM37" i="2"/>
  <c r="DM41" i="2"/>
  <c r="R37" i="2"/>
  <c r="Q37" i="2"/>
  <c r="Q35" i="2"/>
  <c r="R35" i="2"/>
  <c r="Q36" i="2"/>
  <c r="R36" i="2"/>
  <c r="R40" i="2"/>
  <c r="Q40" i="2"/>
  <c r="AS37" i="2"/>
  <c r="AU38" i="2"/>
  <c r="AK38" i="2"/>
  <c r="AO38" i="2"/>
  <c r="AL38" i="2"/>
  <c r="DE38" i="2" s="1"/>
  <c r="AN38" i="2"/>
  <c r="AM38" i="2"/>
  <c r="AO36" i="2"/>
  <c r="AM36" i="2"/>
  <c r="AK36" i="2"/>
  <c r="AN40" i="2"/>
  <c r="AP40" i="2"/>
  <c r="AQ40" i="2" s="1"/>
  <c r="AL40" i="2"/>
  <c r="DE40" i="2" s="1"/>
  <c r="AP38" i="2"/>
  <c r="AQ38" i="2" s="1"/>
  <c r="AS39" i="2"/>
  <c r="BV38" i="2"/>
  <c r="DB38" i="2" s="1"/>
  <c r="AV38" i="2"/>
  <c r="DF38" i="2" s="1"/>
  <c r="AU36" i="2"/>
  <c r="AT38" i="2"/>
  <c r="AS41" i="2"/>
  <c r="BU36" i="2"/>
  <c r="DA36" i="2" s="1"/>
  <c r="BV36" i="2"/>
  <c r="DB36" i="2" s="1"/>
  <c r="BA40" i="2"/>
  <c r="DG40" i="2" s="1"/>
  <c r="BH40" i="2"/>
  <c r="DH40" i="2" s="1"/>
  <c r="BH34" i="2"/>
  <c r="BA38" i="2"/>
  <c r="DG38" i="2" s="1"/>
  <c r="CV34" i="2"/>
  <c r="CW34" i="2"/>
  <c r="BH38" i="2"/>
  <c r="DH38" i="2" s="1"/>
  <c r="AS36" i="2"/>
  <c r="DI36" i="2" s="1"/>
  <c r="CX36" i="2"/>
  <c r="BH36" i="2"/>
  <c r="DH36" i="2" s="1"/>
  <c r="CK34" i="2"/>
  <c r="CL34" i="2"/>
  <c r="CJ34" i="2"/>
  <c r="CI34" i="2"/>
  <c r="AS38" i="2"/>
  <c r="DI38" i="2" s="1"/>
  <c r="BA36" i="2"/>
  <c r="DG36" i="2" s="1"/>
  <c r="AS40" i="2"/>
  <c r="DI40" i="2" s="1"/>
  <c r="AS35" i="2"/>
  <c r="BV40" i="2"/>
  <c r="CX38" i="2"/>
  <c r="BU38" i="2"/>
  <c r="DA38" i="2" s="1"/>
  <c r="AU40" i="2"/>
  <c r="AT36" i="2"/>
  <c r="AQ36" i="2"/>
  <c r="AK40" i="2"/>
  <c r="AV36" i="2"/>
  <c r="DF36" i="2" s="1"/>
  <c r="AL36" i="2"/>
  <c r="DE36" i="2" s="1"/>
  <c r="AM40" i="2"/>
  <c r="AT40" i="2"/>
  <c r="AN36" i="2"/>
  <c r="AO40" i="2"/>
  <c r="AV40" i="2"/>
  <c r="DF40" i="2" s="1"/>
  <c r="BU40" i="2"/>
  <c r="CX34" i="2" l="1"/>
  <c r="AX34" i="2"/>
  <c r="BA34" i="2"/>
  <c r="DG34" i="2" s="1"/>
  <c r="AK34" i="2"/>
  <c r="DA40" i="2"/>
  <c r="CY34" i="2"/>
  <c r="DK34" i="2" s="1"/>
  <c r="CP34" i="2"/>
  <c r="DL34" i="2" s="1"/>
  <c r="AG34" i="2"/>
  <c r="AP34" i="2" s="1"/>
  <c r="AQ34" i="2" s="1"/>
  <c r="DJ34" i="2"/>
  <c r="DB40" i="2"/>
  <c r="CW40" i="2"/>
  <c r="CY40" i="2" s="1"/>
  <c r="DK40" i="2" s="1"/>
  <c r="CV40" i="2"/>
  <c r="CX40" i="2" s="1"/>
  <c r="DD38" i="2"/>
  <c r="DM38" i="2" s="1"/>
  <c r="AY38" i="2"/>
  <c r="DH34" i="2"/>
  <c r="BV34" i="2"/>
  <c r="DB34" i="2" s="1"/>
  <c r="BU34" i="2"/>
  <c r="DA34" i="2" s="1"/>
  <c r="AO34" i="2"/>
  <c r="AM34" i="2"/>
  <c r="AN34" i="2"/>
  <c r="AV34" i="2"/>
  <c r="DF34" i="2" s="1"/>
  <c r="AU34" i="2"/>
  <c r="AL34" i="2"/>
  <c r="DE34" i="2" s="1"/>
  <c r="AT34" i="2"/>
  <c r="AW34" i="2"/>
  <c r="AS34" i="2"/>
  <c r="DI34" i="2" s="1"/>
  <c r="AY36" i="2"/>
  <c r="DD36" i="2"/>
  <c r="DM36" i="2" s="1"/>
  <c r="AY40" i="2"/>
  <c r="DD40" i="2"/>
  <c r="DM40" i="2" l="1"/>
  <c r="DD34" i="2"/>
  <c r="DM34" i="2" s="1"/>
  <c r="AY34" i="2"/>
  <c r="BV26" i="2" l="1"/>
  <c r="BT188" i="2" l="1"/>
  <c r="BV188" i="2" s="1"/>
  <c r="DB188" i="2" s="1"/>
  <c r="BT186" i="2"/>
  <c r="BV186" i="2" s="1"/>
  <c r="DB186" i="2" s="1"/>
  <c r="BT184" i="2"/>
  <c r="BV184" i="2" s="1"/>
  <c r="DB184" i="2" s="1"/>
  <c r="CM162" i="2" l="1"/>
  <c r="CN198" i="2"/>
  <c r="CM198" i="2"/>
  <c r="AR8" i="2" l="1"/>
  <c r="AR9" i="2"/>
  <c r="AR10" i="2"/>
  <c r="AR11" i="2"/>
  <c r="AR12" i="2"/>
  <c r="AR13" i="2"/>
  <c r="AR14" i="2"/>
  <c r="AR15" i="2"/>
  <c r="AR17" i="2"/>
  <c r="AR18" i="2"/>
  <c r="AR19" i="2"/>
  <c r="AR21" i="2"/>
  <c r="AR22" i="2"/>
  <c r="CB22" i="2"/>
  <c r="CC22" i="2"/>
  <c r="BR23" i="2"/>
  <c r="CB23" i="2"/>
  <c r="CD23" i="2" s="1"/>
  <c r="CJ23" i="2" s="1"/>
  <c r="CC23" i="2"/>
  <c r="CB24" i="2"/>
  <c r="CE24" i="2" s="1"/>
  <c r="CC24" i="2"/>
  <c r="BR25" i="2"/>
  <c r="CZ25" i="2" s="1"/>
  <c r="AR25" i="2"/>
  <c r="AR26" i="2"/>
  <c r="CB25" i="2"/>
  <c r="CD25" i="2" s="1"/>
  <c r="CJ25" i="2" s="1"/>
  <c r="CC25" i="2"/>
  <c r="AL26" i="2"/>
  <c r="DE26" i="2" s="1"/>
  <c r="BB26" i="2"/>
  <c r="BI26" i="2"/>
  <c r="CB26" i="2"/>
  <c r="CD26" i="2" s="1"/>
  <c r="CC26" i="2"/>
  <c r="DK26" i="2"/>
  <c r="BR27" i="2"/>
  <c r="CZ27" i="2" s="1"/>
  <c r="CB27" i="2"/>
  <c r="CD27" i="2" s="1"/>
  <c r="CJ27" i="2" s="1"/>
  <c r="CC27" i="2"/>
  <c r="BR28" i="2"/>
  <c r="CZ28" i="2" s="1"/>
  <c r="CB28" i="2"/>
  <c r="CE28" i="2" s="1"/>
  <c r="CK28" i="2" s="1"/>
  <c r="CC28" i="2"/>
  <c r="AL29" i="2"/>
  <c r="BI29" i="2"/>
  <c r="CB29" i="2"/>
  <c r="CD29" i="2" s="1"/>
  <c r="CC29" i="2"/>
  <c r="DK29" i="2"/>
  <c r="BR30" i="2"/>
  <c r="CZ30" i="2" s="1"/>
  <c r="CB30" i="2"/>
  <c r="CC30" i="2"/>
  <c r="CB32" i="2"/>
  <c r="CE32" i="2" s="1"/>
  <c r="CC32" i="2"/>
  <c r="CB33" i="2"/>
  <c r="CC33" i="2"/>
  <c r="BR79" i="2"/>
  <c r="CZ79" i="2" s="1"/>
  <c r="BR80" i="2"/>
  <c r="CZ80" i="2" s="1"/>
  <c r="BR81" i="2"/>
  <c r="CZ81" i="2" s="1"/>
  <c r="BR82" i="2"/>
  <c r="CZ82" i="2" s="1"/>
  <c r="BR83" i="2"/>
  <c r="CZ83" i="2" s="1"/>
  <c r="CZ84" i="2"/>
  <c r="CZ85" i="2"/>
  <c r="BB79" i="2"/>
  <c r="DG79" i="2" s="1"/>
  <c r="BB80" i="2"/>
  <c r="DG80" i="2" s="1"/>
  <c r="BI85" i="2"/>
  <c r="AR68" i="2"/>
  <c r="AR69" i="2"/>
  <c r="AR70" i="2"/>
  <c r="AR74" i="2"/>
  <c r="AR75" i="2"/>
  <c r="AR76" i="2"/>
  <c r="AR77" i="2"/>
  <c r="AR78" i="2"/>
  <c r="CB77" i="2"/>
  <c r="CC77" i="2"/>
  <c r="CB79" i="2"/>
  <c r="CC79" i="2"/>
  <c r="CB80" i="2"/>
  <c r="CC80" i="2"/>
  <c r="CB81" i="2"/>
  <c r="CC81" i="2"/>
  <c r="CB82" i="2"/>
  <c r="CC82" i="2"/>
  <c r="CB83" i="2"/>
  <c r="CC83" i="2"/>
  <c r="CB84" i="2"/>
  <c r="CC84" i="2"/>
  <c r="CB85" i="2"/>
  <c r="CC85" i="2"/>
  <c r="BR107" i="2"/>
  <c r="CZ107" i="2" s="1"/>
  <c r="BR112" i="2"/>
  <c r="CZ112" i="2" s="1"/>
  <c r="BR113" i="2"/>
  <c r="CZ113" i="2" s="1"/>
  <c r="BR114" i="2"/>
  <c r="CZ114" i="2" s="1"/>
  <c r="DC121" i="2"/>
  <c r="DF121" i="2"/>
  <c r="BA107" i="2"/>
  <c r="BA112" i="2"/>
  <c r="BA113" i="2"/>
  <c r="BA114" i="2"/>
  <c r="AR107" i="2"/>
  <c r="AR108" i="2"/>
  <c r="AR109" i="2"/>
  <c r="AR110" i="2"/>
  <c r="CC111" i="2"/>
  <c r="CC112" i="2"/>
  <c r="CI112" i="2" s="1"/>
  <c r="DJ112" i="2" s="1"/>
  <c r="CC113" i="2"/>
  <c r="CI113" i="2" s="1"/>
  <c r="DJ113" i="2" s="1"/>
  <c r="CI114" i="2"/>
  <c r="DJ114" i="2" s="1"/>
  <c r="BR130" i="2"/>
  <c r="BR131" i="2"/>
  <c r="CZ131" i="2" s="1"/>
  <c r="BR132" i="2"/>
  <c r="CZ132" i="2" s="1"/>
  <c r="BR133" i="2"/>
  <c r="CZ133" i="2" s="1"/>
  <c r="BR134" i="2"/>
  <c r="CZ134" i="2" s="1"/>
  <c r="CY134" i="2" s="1"/>
  <c r="BR135" i="2"/>
  <c r="CZ135" i="2" s="1"/>
  <c r="BR136" i="2"/>
  <c r="CZ136" i="2" s="1"/>
  <c r="AG136" i="2" s="1"/>
  <c r="BR138" i="2"/>
  <c r="CZ138" i="2" s="1"/>
  <c r="AG138" i="2" s="1"/>
  <c r="BR140" i="2"/>
  <c r="CZ140" i="2" s="1"/>
  <c r="AG140" i="2" s="1"/>
  <c r="BR141" i="2"/>
  <c r="CZ141" i="2" s="1"/>
  <c r="AG141" i="2" s="1"/>
  <c r="BR143" i="2"/>
  <c r="CZ143" i="2" s="1"/>
  <c r="AG143" i="2" s="1"/>
  <c r="BR144" i="2"/>
  <c r="CZ144" i="2" s="1"/>
  <c r="AG144" i="2" s="1"/>
  <c r="BR146" i="2"/>
  <c r="CZ146" i="2" s="1"/>
  <c r="AG146" i="2" s="1"/>
  <c r="BR147" i="2"/>
  <c r="CZ147" i="2" s="1"/>
  <c r="AG147" i="2" s="1"/>
  <c r="BR148" i="2"/>
  <c r="CZ148" i="2" s="1"/>
  <c r="AG148" i="2" s="1"/>
  <c r="BR149" i="2"/>
  <c r="CZ149" i="2" s="1"/>
  <c r="AG149" i="2" s="1"/>
  <c r="BR150" i="2"/>
  <c r="CZ150" i="2" s="1"/>
  <c r="AG150" i="2" s="1"/>
  <c r="DC162" i="2"/>
  <c r="DD162" i="2"/>
  <c r="DE162" i="2"/>
  <c r="DF162" i="2"/>
  <c r="DG162" i="2"/>
  <c r="DH162" i="2"/>
  <c r="AR130" i="2"/>
  <c r="AJ130" i="2"/>
  <c r="AR131" i="2"/>
  <c r="AJ131" i="2"/>
  <c r="AR132" i="2"/>
  <c r="AJ132" i="2"/>
  <c r="AR133" i="2"/>
  <c r="AJ133" i="2"/>
  <c r="AR134" i="2"/>
  <c r="AJ134" i="2"/>
  <c r="AR135" i="2"/>
  <c r="AJ135" i="2"/>
  <c r="AR136" i="2"/>
  <c r="AJ136" i="2"/>
  <c r="DI137" i="2"/>
  <c r="DM137" i="2" s="1"/>
  <c r="AR138" i="2"/>
  <c r="AJ138" i="2"/>
  <c r="DI139" i="2"/>
  <c r="DM139" i="2" s="1"/>
  <c r="AR140" i="2"/>
  <c r="AJ140" i="2"/>
  <c r="AR141" i="2"/>
  <c r="AJ141" i="2"/>
  <c r="AR142" i="2"/>
  <c r="AJ142" i="2"/>
  <c r="AR143" i="2"/>
  <c r="AJ143" i="2"/>
  <c r="AR144" i="2"/>
  <c r="AJ144" i="2"/>
  <c r="AR145" i="2"/>
  <c r="AJ145" i="2"/>
  <c r="AR146" i="2"/>
  <c r="AJ146" i="2"/>
  <c r="AR147" i="2"/>
  <c r="AJ147" i="2"/>
  <c r="AR148" i="2"/>
  <c r="AJ148" i="2"/>
  <c r="AR149" i="2"/>
  <c r="AJ149" i="2"/>
  <c r="AR150" i="2"/>
  <c r="AJ150" i="2"/>
  <c r="AR151" i="2"/>
  <c r="AJ151" i="2"/>
  <c r="DI161" i="2"/>
  <c r="DM161" i="2" s="1"/>
  <c r="DJ162" i="2"/>
  <c r="DK162" i="2"/>
  <c r="DL162" i="2"/>
  <c r="BR167" i="2"/>
  <c r="BR168" i="2"/>
  <c r="CZ168" i="2" s="1"/>
  <c r="AG168" i="2" s="1"/>
  <c r="BR169" i="2"/>
  <c r="CZ169" i="2" s="1"/>
  <c r="AG169" i="2" s="1"/>
  <c r="BR170" i="2"/>
  <c r="CZ170" i="2" s="1"/>
  <c r="AG170" i="2" s="1"/>
  <c r="BR171" i="2"/>
  <c r="CZ171" i="2" s="1"/>
  <c r="AG171" i="2" s="1"/>
  <c r="BR172" i="2"/>
  <c r="CZ172" i="2" s="1"/>
  <c r="AG172" i="2" s="1"/>
  <c r="BR173" i="2"/>
  <c r="CZ173" i="2" s="1"/>
  <c r="AG173" i="2" s="1"/>
  <c r="BR174" i="2"/>
  <c r="CZ174" i="2" s="1"/>
  <c r="AG174" i="2" s="1"/>
  <c r="BR175" i="2"/>
  <c r="CZ175" i="2" s="1"/>
  <c r="AG175" i="2" s="1"/>
  <c r="BR176" i="2"/>
  <c r="CZ176" i="2" s="1"/>
  <c r="AG176" i="2" s="1"/>
  <c r="BR177" i="2"/>
  <c r="CZ177" i="2" s="1"/>
  <c r="AG177" i="2" s="1"/>
  <c r="BR178" i="2"/>
  <c r="CZ178" i="2" s="1"/>
  <c r="AG178" i="2" s="1"/>
  <c r="BR179" i="2"/>
  <c r="CZ179" i="2" s="1"/>
  <c r="AG179" i="2" s="1"/>
  <c r="BR180" i="2"/>
  <c r="CZ180" i="2" s="1"/>
  <c r="AG180" i="2" s="1"/>
  <c r="BR181" i="2"/>
  <c r="CZ181" i="2" s="1"/>
  <c r="AG181" i="2" s="1"/>
  <c r="BR182" i="2"/>
  <c r="CZ182" i="2" s="1"/>
  <c r="AG182" i="2" s="1"/>
  <c r="BR183" i="2"/>
  <c r="CZ183" i="2" s="1"/>
  <c r="AG183" i="2" s="1"/>
  <c r="BS184" i="2"/>
  <c r="BR185" i="2"/>
  <c r="CZ185" i="2" s="1"/>
  <c r="AG185" i="2" s="1"/>
  <c r="BS186" i="2"/>
  <c r="BR187" i="2"/>
  <c r="CZ187" i="2" s="1"/>
  <c r="AG187" i="2" s="1"/>
  <c r="BS188" i="2"/>
  <c r="BR189" i="2"/>
  <c r="CZ189" i="2" s="1"/>
  <c r="AG189" i="2" s="1"/>
  <c r="BR190" i="2"/>
  <c r="DA196" i="2"/>
  <c r="DH198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DI196" i="2"/>
  <c r="DI197" i="2"/>
  <c r="DM197" i="2" s="1"/>
  <c r="DJ198" i="2"/>
  <c r="DK198" i="2"/>
  <c r="DL198" i="2"/>
  <c r="BR104" i="2"/>
  <c r="AR102" i="2"/>
  <c r="AR103" i="2"/>
  <c r="AR104" i="2"/>
  <c r="AR105" i="2"/>
  <c r="AR106" i="2"/>
  <c r="AR111" i="2"/>
  <c r="AR112" i="2"/>
  <c r="AR113" i="2"/>
  <c r="AR114" i="2"/>
  <c r="AR62" i="2"/>
  <c r="AR63" i="2"/>
  <c r="AR64" i="2"/>
  <c r="AR65" i="2"/>
  <c r="AR66" i="2"/>
  <c r="AR67" i="2"/>
  <c r="AR71" i="2"/>
  <c r="AR72" i="2"/>
  <c r="AR73" i="2"/>
  <c r="AR79" i="2"/>
  <c r="BK79" i="2" s="1"/>
  <c r="CS79" i="2" s="1"/>
  <c r="AR80" i="2"/>
  <c r="BK80" i="2" s="1"/>
  <c r="CS80" i="2" s="1"/>
  <c r="AR81" i="2"/>
  <c r="AR82" i="2"/>
  <c r="AR83" i="2"/>
  <c r="AR84" i="2"/>
  <c r="AR85" i="2"/>
  <c r="BR6" i="2"/>
  <c r="BR11" i="2"/>
  <c r="BR12" i="2"/>
  <c r="BR15" i="2"/>
  <c r="BR16" i="2"/>
  <c r="BR19" i="2"/>
  <c r="AR16" i="2"/>
  <c r="AR20" i="2"/>
  <c r="AR23" i="2"/>
  <c r="AR24" i="2"/>
  <c r="AR27" i="2"/>
  <c r="AR28" i="2"/>
  <c r="AS28" i="2" s="1"/>
  <c r="DI28" i="2" s="1"/>
  <c r="AR32" i="2"/>
  <c r="AR33" i="2"/>
  <c r="BJ80" i="2"/>
  <c r="AR5" i="2"/>
  <c r="AR6" i="2"/>
  <c r="AQ204" i="2"/>
  <c r="AM93" i="2"/>
  <c r="AQ203" i="2"/>
  <c r="BS5" i="2"/>
  <c r="BR22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5" i="2"/>
  <c r="BT187" i="2"/>
  <c r="BT189" i="2"/>
  <c r="BT190" i="2"/>
  <c r="BT131" i="2"/>
  <c r="BT132" i="2"/>
  <c r="BT133" i="2"/>
  <c r="BT134" i="2"/>
  <c r="BT135" i="2"/>
  <c r="BT136" i="2"/>
  <c r="BT138" i="2"/>
  <c r="BT140" i="2"/>
  <c r="BT141" i="2"/>
  <c r="BT143" i="2"/>
  <c r="BT144" i="2"/>
  <c r="BT146" i="2"/>
  <c r="BT147" i="2"/>
  <c r="BT148" i="2"/>
  <c r="BT149" i="2"/>
  <c r="J54" i="2"/>
  <c r="AG188" i="2"/>
  <c r="AG186" i="2"/>
  <c r="AG184" i="2"/>
  <c r="AG145" i="2"/>
  <c r="AG142" i="2"/>
  <c r="AG139" i="2"/>
  <c r="AG137" i="2"/>
  <c r="DM200" i="2"/>
  <c r="DI166" i="2"/>
  <c r="DM166" i="2" s="1"/>
  <c r="DI163" i="2"/>
  <c r="DM163" i="2" s="1"/>
  <c r="CY197" i="2"/>
  <c r="AG151" i="2"/>
  <c r="BP190" i="2"/>
  <c r="BT137" i="2"/>
  <c r="BT139" i="2"/>
  <c r="BT142" i="2"/>
  <c r="BT145" i="2"/>
  <c r="AZ196" i="2"/>
  <c r="CT26" i="2"/>
  <c r="CU26" i="2" s="1"/>
  <c r="AG26" i="2"/>
  <c r="AP26" i="2" s="1"/>
  <c r="AQ26" i="2" s="1"/>
  <c r="DM120" i="2"/>
  <c r="DM119" i="2"/>
  <c r="BB114" i="2"/>
  <c r="BT113" i="2"/>
  <c r="R113" i="2"/>
  <c r="R112" i="2"/>
  <c r="BT111" i="2"/>
  <c r="Q110" i="2"/>
  <c r="BT109" i="2"/>
  <c r="Q109" i="2"/>
  <c r="Q108" i="2"/>
  <c r="BT107" i="2"/>
  <c r="BB107" i="2"/>
  <c r="Q107" i="2"/>
  <c r="Q106" i="2"/>
  <c r="BT105" i="2"/>
  <c r="Q105" i="2"/>
  <c r="Q104" i="2"/>
  <c r="BT103" i="2"/>
  <c r="Q103" i="2"/>
  <c r="Q102" i="2"/>
  <c r="BT101" i="2"/>
  <c r="DM92" i="2"/>
  <c r="BB85" i="2"/>
  <c r="DG85" i="2" s="1"/>
  <c r="BB84" i="2"/>
  <c r="DG84" i="2" s="1"/>
  <c r="R83" i="2"/>
  <c r="BT82" i="2"/>
  <c r="R82" i="2"/>
  <c r="R81" i="2"/>
  <c r="BT80" i="2"/>
  <c r="BT78" i="2"/>
  <c r="Q78" i="2"/>
  <c r="Q77" i="2"/>
  <c r="BT76" i="2"/>
  <c r="Q76" i="2"/>
  <c r="Q75" i="2"/>
  <c r="BT74" i="2"/>
  <c r="Q74" i="2"/>
  <c r="Q73" i="2"/>
  <c r="BT72" i="2"/>
  <c r="Q72" i="2"/>
  <c r="Q71" i="2"/>
  <c r="BT70" i="2"/>
  <c r="Q70" i="2"/>
  <c r="Q69" i="2"/>
  <c r="BT68" i="2"/>
  <c r="Q68" i="2"/>
  <c r="BB67" i="2"/>
  <c r="DG67" i="2" s="1"/>
  <c r="BT66" i="2"/>
  <c r="Q65" i="2"/>
  <c r="BT64" i="2"/>
  <c r="Q63" i="2"/>
  <c r="BT62" i="2"/>
  <c r="Q62" i="2"/>
  <c r="CT32" i="2"/>
  <c r="R32" i="2"/>
  <c r="R30" i="2"/>
  <c r="BN29" i="2"/>
  <c r="AP29" i="2"/>
  <c r="AQ29" i="2" s="1"/>
  <c r="AK29" i="2"/>
  <c r="AW29" i="2"/>
  <c r="AV29" i="2"/>
  <c r="DF29" i="2" s="1"/>
  <c r="AU29" i="2"/>
  <c r="R27" i="2"/>
  <c r="BN26" i="2"/>
  <c r="AK26" i="2"/>
  <c r="AW26" i="2"/>
  <c r="AV26" i="2"/>
  <c r="DF26" i="2" s="1"/>
  <c r="AT26" i="2"/>
  <c r="Q23" i="2"/>
  <c r="R22" i="2"/>
  <c r="Q19" i="2"/>
  <c r="Q15" i="2"/>
  <c r="Q13" i="2"/>
  <c r="Q11" i="2"/>
  <c r="BF93" i="2"/>
  <c r="AV93" i="2"/>
  <c r="BV187" i="2" l="1"/>
  <c r="BV171" i="2"/>
  <c r="AS15" i="2"/>
  <c r="DI15" i="2" s="1"/>
  <c r="BV183" i="2"/>
  <c r="DB183" i="2" s="1"/>
  <c r="CH78" i="2"/>
  <c r="CO78" i="2"/>
  <c r="CH65" i="2"/>
  <c r="CO65" i="2"/>
  <c r="CC108" i="2"/>
  <c r="CI108" i="2" s="1"/>
  <c r="DJ108" i="2" s="1"/>
  <c r="CO108" i="2"/>
  <c r="CH108" i="2"/>
  <c r="CC107" i="2"/>
  <c r="CI107" i="2" s="1"/>
  <c r="DJ107" i="2" s="1"/>
  <c r="CO107" i="2"/>
  <c r="CH107" i="2"/>
  <c r="CC103" i="2"/>
  <c r="CO103" i="2"/>
  <c r="CH103" i="2"/>
  <c r="CH76" i="2"/>
  <c r="CO76" i="2"/>
  <c r="CH72" i="2"/>
  <c r="CO72" i="2"/>
  <c r="CH68" i="2"/>
  <c r="CO68" i="2"/>
  <c r="CH64" i="2"/>
  <c r="CO64" i="2"/>
  <c r="CO111" i="2"/>
  <c r="CH111" i="2"/>
  <c r="CC104" i="2"/>
  <c r="CO104" i="2"/>
  <c r="CH104" i="2"/>
  <c r="CH73" i="2"/>
  <c r="CO73" i="2"/>
  <c r="CC110" i="2"/>
  <c r="CI110" i="2" s="1"/>
  <c r="DJ110" i="2" s="1"/>
  <c r="CO110" i="2"/>
  <c r="CH110" i="2"/>
  <c r="CC106" i="2"/>
  <c r="CI106" i="2" s="1"/>
  <c r="DJ106" i="2" s="1"/>
  <c r="CO106" i="2"/>
  <c r="CH106" i="2"/>
  <c r="CC102" i="2"/>
  <c r="CO102" i="2"/>
  <c r="CH102" i="2"/>
  <c r="CO75" i="2"/>
  <c r="CH75" i="2"/>
  <c r="CO71" i="2"/>
  <c r="CH71" i="2"/>
  <c r="CO67" i="2"/>
  <c r="CH67" i="2"/>
  <c r="CO63" i="2"/>
  <c r="CH63" i="2"/>
  <c r="CH69" i="2"/>
  <c r="CO69" i="2"/>
  <c r="CC109" i="2"/>
  <c r="CI109" i="2" s="1"/>
  <c r="DJ109" i="2" s="1"/>
  <c r="CO109" i="2"/>
  <c r="CH109" i="2"/>
  <c r="CC105" i="2"/>
  <c r="CI105" i="2" s="1"/>
  <c r="DJ105" i="2" s="1"/>
  <c r="CO105" i="2"/>
  <c r="CH105" i="2"/>
  <c r="CC101" i="2"/>
  <c r="CI101" i="2" s="1"/>
  <c r="CO101" i="2"/>
  <c r="CH101" i="2"/>
  <c r="CH74" i="2"/>
  <c r="CO74" i="2"/>
  <c r="CH70" i="2"/>
  <c r="CO70" i="2"/>
  <c r="CH66" i="2"/>
  <c r="CO66" i="2"/>
  <c r="CH62" i="2"/>
  <c r="CO62" i="2"/>
  <c r="CH77" i="2"/>
  <c r="CO77" i="2"/>
  <c r="CO20" i="2"/>
  <c r="CO16" i="2"/>
  <c r="CO12" i="2"/>
  <c r="CO8" i="2"/>
  <c r="CO19" i="2"/>
  <c r="CO15" i="2"/>
  <c r="CO11" i="2"/>
  <c r="CO7" i="2"/>
  <c r="CO32" i="2"/>
  <c r="CH32" i="2"/>
  <c r="CO18" i="2"/>
  <c r="CO14" i="2"/>
  <c r="CO10" i="2"/>
  <c r="CO6" i="2"/>
  <c r="BR24" i="2"/>
  <c r="CO24" i="2"/>
  <c r="CO21" i="2"/>
  <c r="CO17" i="2"/>
  <c r="CO13" i="2"/>
  <c r="CO9" i="2"/>
  <c r="CO5" i="2"/>
  <c r="AX30" i="2"/>
  <c r="BB30" i="2"/>
  <c r="AX28" i="2"/>
  <c r="BJ17" i="2"/>
  <c r="BM17" i="2" s="1"/>
  <c r="AS27" i="2"/>
  <c r="DI27" i="2" s="1"/>
  <c r="AX27" i="2"/>
  <c r="AS32" i="2"/>
  <c r="DI32" i="2" s="1"/>
  <c r="AS25" i="2"/>
  <c r="DI25" i="2" s="1"/>
  <c r="AX25" i="2"/>
  <c r="BJ33" i="2"/>
  <c r="BM33" i="2" s="1"/>
  <c r="BB33" i="2"/>
  <c r="BB75" i="2"/>
  <c r="DG75" i="2" s="1"/>
  <c r="BV190" i="2"/>
  <c r="BV182" i="2"/>
  <c r="DB182" i="2" s="1"/>
  <c r="BV178" i="2"/>
  <c r="DB178" i="2" s="1"/>
  <c r="BV174" i="2"/>
  <c r="DB174" i="2" s="1"/>
  <c r="BV170" i="2"/>
  <c r="DB170" i="2" s="1"/>
  <c r="DB171" i="2"/>
  <c r="DB187" i="2"/>
  <c r="BH29" i="2"/>
  <c r="DH29" i="2" s="1"/>
  <c r="BB69" i="2"/>
  <c r="DG69" i="2" s="1"/>
  <c r="CT6" i="2"/>
  <c r="BB73" i="2"/>
  <c r="DG73" i="2" s="1"/>
  <c r="BB109" i="2"/>
  <c r="BV180" i="2"/>
  <c r="DB180" i="2" s="1"/>
  <c r="BV176" i="2"/>
  <c r="DB176" i="2" s="1"/>
  <c r="BV172" i="2"/>
  <c r="DB172" i="2" s="1"/>
  <c r="BV168" i="2"/>
  <c r="DB168" i="2" s="1"/>
  <c r="R101" i="2"/>
  <c r="Q101" i="2"/>
  <c r="AG33" i="2"/>
  <c r="BV82" i="2"/>
  <c r="DB82" i="2" s="1"/>
  <c r="BV113" i="2"/>
  <c r="DB113" i="2" s="1"/>
  <c r="CD28" i="2"/>
  <c r="CJ28" i="2" s="1"/>
  <c r="BV189" i="2"/>
  <c r="DB189" i="2" s="1"/>
  <c r="R23" i="2"/>
  <c r="BV177" i="2"/>
  <c r="DB177" i="2" s="1"/>
  <c r="Q33" i="2"/>
  <c r="R33" i="2"/>
  <c r="R111" i="2"/>
  <c r="Q111" i="2"/>
  <c r="R26" i="2"/>
  <c r="Q26" i="2"/>
  <c r="BJ30" i="2"/>
  <c r="BM30" i="2" s="1"/>
  <c r="R14" i="2"/>
  <c r="Q14" i="2"/>
  <c r="R18" i="2"/>
  <c r="Q18" i="2"/>
  <c r="R12" i="2"/>
  <c r="Q12" i="2"/>
  <c r="Q20" i="2"/>
  <c r="R20" i="2"/>
  <c r="R21" i="2"/>
  <c r="Q21" i="2"/>
  <c r="BK20" i="2"/>
  <c r="CS20" i="2" s="1"/>
  <c r="CI102" i="2"/>
  <c r="DJ102" i="2" s="1"/>
  <c r="R16" i="2"/>
  <c r="Q16" i="2"/>
  <c r="BB102" i="2"/>
  <c r="BT6" i="2"/>
  <c r="BV6" i="2" s="1"/>
  <c r="BT10" i="2"/>
  <c r="BT16" i="2"/>
  <c r="BV16" i="2" s="1"/>
  <c r="BT22" i="2"/>
  <c r="BV22" i="2" s="1"/>
  <c r="BT14" i="2"/>
  <c r="BT27" i="2"/>
  <c r="BV27" i="2" s="1"/>
  <c r="DB27" i="2" s="1"/>
  <c r="BS30" i="2"/>
  <c r="BU30" i="2" s="1"/>
  <c r="AS16" i="2"/>
  <c r="CZ167" i="2"/>
  <c r="AG167" i="2" s="1"/>
  <c r="BV80" i="2"/>
  <c r="DB80" i="2" s="1"/>
  <c r="BV107" i="2"/>
  <c r="DB107" i="2" s="1"/>
  <c r="BV181" i="2"/>
  <c r="DB181" i="2" s="1"/>
  <c r="BV175" i="2"/>
  <c r="DB175" i="2" s="1"/>
  <c r="BV169" i="2"/>
  <c r="DB169" i="2" s="1"/>
  <c r="CZ130" i="2"/>
  <c r="CY130" i="2" s="1"/>
  <c r="BR162" i="2"/>
  <c r="BK34" i="2"/>
  <c r="BN34" i="2" s="1"/>
  <c r="BJ34" i="2"/>
  <c r="BM34" i="2" s="1"/>
  <c r="AR162" i="2"/>
  <c r="Z162" i="2" s="1"/>
  <c r="AJ162" i="2"/>
  <c r="Y162" i="2" s="1"/>
  <c r="CR198" i="2"/>
  <c r="AA93" i="2"/>
  <c r="CN93" i="2" s="1"/>
  <c r="BL198" i="2"/>
  <c r="AR93" i="2"/>
  <c r="Z93" i="2" s="1"/>
  <c r="CR162" i="2"/>
  <c r="AA121" i="2"/>
  <c r="CM121" i="2" s="1"/>
  <c r="BM162" i="2"/>
  <c r="BJ162" i="2"/>
  <c r="BK162" i="2"/>
  <c r="BT130" i="2"/>
  <c r="BV130" i="2" s="1"/>
  <c r="BO162" i="2"/>
  <c r="BT167" i="2"/>
  <c r="BT198" i="2" s="1"/>
  <c r="AR101" i="2"/>
  <c r="AR121" i="2" s="1"/>
  <c r="Z121" i="2" s="1"/>
  <c r="BL162" i="2"/>
  <c r="CN162" i="2"/>
  <c r="BB106" i="2"/>
  <c r="BS6" i="2"/>
  <c r="BU6" i="2" s="1"/>
  <c r="BT12" i="2"/>
  <c r="BV12" i="2" s="1"/>
  <c r="BB71" i="2"/>
  <c r="DG71" i="2" s="1"/>
  <c r="BB77" i="2"/>
  <c r="DG77" i="2" s="1"/>
  <c r="BT18" i="2"/>
  <c r="CV77" i="2"/>
  <c r="BT9" i="2"/>
  <c r="BH25" i="2"/>
  <c r="BB65" i="2"/>
  <c r="DG65" i="2" s="1"/>
  <c r="BI25" i="2"/>
  <c r="BT24" i="2"/>
  <c r="BV24" i="2" s="1"/>
  <c r="CV27" i="2"/>
  <c r="BB62" i="2"/>
  <c r="BI32" i="2"/>
  <c r="BT20" i="2"/>
  <c r="CI104" i="2"/>
  <c r="DJ104" i="2" s="1"/>
  <c r="BT8" i="2"/>
  <c r="BH11" i="2"/>
  <c r="AS11" i="2"/>
  <c r="DI11" i="2" s="1"/>
  <c r="BV179" i="2"/>
  <c r="DB179" i="2" s="1"/>
  <c r="BV173" i="2"/>
  <c r="DB173" i="2" s="1"/>
  <c r="BV185" i="2"/>
  <c r="DB185" i="2" s="1"/>
  <c r="CV113" i="2"/>
  <c r="BI28" i="2"/>
  <c r="CE25" i="2"/>
  <c r="CF25" i="2" s="1"/>
  <c r="CL25" i="2" s="1"/>
  <c r="BH28" i="2"/>
  <c r="BH33" i="2"/>
  <c r="BH8" i="2"/>
  <c r="BH16" i="2"/>
  <c r="BH20" i="2"/>
  <c r="DC198" i="2"/>
  <c r="DC203" i="2" s="1"/>
  <c r="BV141" i="2"/>
  <c r="DB141" i="2" s="1"/>
  <c r="BV139" i="2"/>
  <c r="BV137" i="2"/>
  <c r="BV146" i="2"/>
  <c r="DB146" i="2" s="1"/>
  <c r="BV140" i="2"/>
  <c r="DB140" i="2" s="1"/>
  <c r="BV134" i="2"/>
  <c r="DB134" i="2" s="1"/>
  <c r="BV147" i="2"/>
  <c r="DB147" i="2" s="1"/>
  <c r="BV131" i="2"/>
  <c r="DB131" i="2" s="1"/>
  <c r="BV142" i="2"/>
  <c r="BV149" i="2"/>
  <c r="DB149" i="2" s="1"/>
  <c r="BV144" i="2"/>
  <c r="DB144" i="2" s="1"/>
  <c r="BV138" i="2"/>
  <c r="DB138" i="2" s="1"/>
  <c r="BV133" i="2"/>
  <c r="DB133" i="2" s="1"/>
  <c r="CZ22" i="2"/>
  <c r="AV22" i="2" s="1"/>
  <c r="CZ19" i="2"/>
  <c r="AM19" i="2" s="1"/>
  <c r="CZ11" i="2"/>
  <c r="BV135" i="2"/>
  <c r="DB135" i="2" s="1"/>
  <c r="BV145" i="2"/>
  <c r="BV148" i="2"/>
  <c r="DB148" i="2" s="1"/>
  <c r="BV143" i="2"/>
  <c r="DB143" i="2" s="1"/>
  <c r="BV136" i="2"/>
  <c r="DB136" i="2" s="1"/>
  <c r="BV132" i="2"/>
  <c r="DB132" i="2" s="1"/>
  <c r="CV65" i="2"/>
  <c r="CK32" i="2"/>
  <c r="AS74" i="2"/>
  <c r="DI74" i="2" s="1"/>
  <c r="AS108" i="2"/>
  <c r="DI108" i="2" s="1"/>
  <c r="CZ190" i="2"/>
  <c r="AG190" i="2" s="1"/>
  <c r="CB5" i="2"/>
  <c r="CE5" i="2" s="1"/>
  <c r="CK5" i="2" s="1"/>
  <c r="CC5" i="2"/>
  <c r="BJ75" i="2"/>
  <c r="BM75" i="2" s="1"/>
  <c r="CV78" i="2"/>
  <c r="AO28" i="2"/>
  <c r="BB74" i="2"/>
  <c r="DG74" i="2" s="1"/>
  <c r="BI27" i="2"/>
  <c r="BI33" i="2"/>
  <c r="BK11" i="2"/>
  <c r="CS11" i="2" s="1"/>
  <c r="BB66" i="2"/>
  <c r="DG66" i="2" s="1"/>
  <c r="BT84" i="2"/>
  <c r="BV84" i="2" s="1"/>
  <c r="DB84" i="2" s="1"/>
  <c r="BB110" i="2"/>
  <c r="BK109" i="2"/>
  <c r="BN109" i="2" s="1"/>
  <c r="BK19" i="2"/>
  <c r="BN19" i="2" s="1"/>
  <c r="BB101" i="2"/>
  <c r="CV104" i="2"/>
  <c r="BB105" i="2"/>
  <c r="BJ70" i="2"/>
  <c r="BM70" i="2" s="1"/>
  <c r="DG107" i="2"/>
  <c r="BT71" i="2"/>
  <c r="BT104" i="2"/>
  <c r="BV104" i="2" s="1"/>
  <c r="BT7" i="2"/>
  <c r="BT13" i="2"/>
  <c r="BT15" i="2"/>
  <c r="BV15" i="2" s="1"/>
  <c r="BT19" i="2"/>
  <c r="BV19" i="2" s="1"/>
  <c r="BH23" i="2"/>
  <c r="DH23" i="2" s="1"/>
  <c r="BT32" i="2"/>
  <c r="BV32" i="2" s="1"/>
  <c r="BJ78" i="2"/>
  <c r="BM78" i="2" s="1"/>
  <c r="BT81" i="2"/>
  <c r="BV81" i="2" s="1"/>
  <c r="DB81" i="2" s="1"/>
  <c r="BT83" i="2"/>
  <c r="BV83" i="2" s="1"/>
  <c r="DB83" i="2" s="1"/>
  <c r="BS32" i="2"/>
  <c r="BJ69" i="2"/>
  <c r="BM69" i="2" s="1"/>
  <c r="BJ65" i="2"/>
  <c r="BM65" i="2" s="1"/>
  <c r="BT67" i="2"/>
  <c r="BT110" i="2"/>
  <c r="BT150" i="2"/>
  <c r="BS150" i="2"/>
  <c r="CD32" i="2"/>
  <c r="CJ32" i="2" s="1"/>
  <c r="BJ84" i="2"/>
  <c r="BM84" i="2" s="1"/>
  <c r="BH15" i="2"/>
  <c r="BT17" i="2"/>
  <c r="BH19" i="2"/>
  <c r="BT21" i="2"/>
  <c r="BT25" i="2"/>
  <c r="BV25" i="2" s="1"/>
  <c r="DB25" i="2" s="1"/>
  <c r="BT30" i="2"/>
  <c r="BV30" i="2" s="1"/>
  <c r="BT69" i="2"/>
  <c r="BT73" i="2"/>
  <c r="BT77" i="2"/>
  <c r="BT79" i="2"/>
  <c r="BV79" i="2" s="1"/>
  <c r="DB79" i="2" s="1"/>
  <c r="BT85" i="2"/>
  <c r="BV85" i="2" s="1"/>
  <c r="DB85" i="2" s="1"/>
  <c r="BT102" i="2"/>
  <c r="BT106" i="2"/>
  <c r="BT114" i="2"/>
  <c r="BV114" i="2" s="1"/>
  <c r="DB114" i="2" s="1"/>
  <c r="BT33" i="2"/>
  <c r="BV33" i="2" s="1"/>
  <c r="BT65" i="2"/>
  <c r="BT75" i="2"/>
  <c r="BT108" i="2"/>
  <c r="BK77" i="2"/>
  <c r="CS77" i="2" s="1"/>
  <c r="BT5" i="2"/>
  <c r="BH7" i="2"/>
  <c r="BT11" i="2"/>
  <c r="BV11" i="2" s="1"/>
  <c r="BT23" i="2"/>
  <c r="BV23" i="2" s="1"/>
  <c r="BH27" i="2"/>
  <c r="AU28" i="2"/>
  <c r="BT28" i="2"/>
  <c r="BV28" i="2" s="1"/>
  <c r="DB28" i="2" s="1"/>
  <c r="BH32" i="2"/>
  <c r="BT63" i="2"/>
  <c r="CV111" i="2"/>
  <c r="BT112" i="2"/>
  <c r="BV112" i="2" s="1"/>
  <c r="DB112" i="2" s="1"/>
  <c r="BT151" i="2"/>
  <c r="BV151" i="2" s="1"/>
  <c r="BK32" i="2"/>
  <c r="CS32" i="2" s="1"/>
  <c r="CU32" i="2" s="1"/>
  <c r="BK114" i="2"/>
  <c r="CS114" i="2" s="1"/>
  <c r="BK110" i="2"/>
  <c r="CS110" i="2" s="1"/>
  <c r="AS188" i="2"/>
  <c r="DI188" i="2" s="1"/>
  <c r="DM196" i="2"/>
  <c r="BJ23" i="2"/>
  <c r="BM23" i="2" s="1"/>
  <c r="AL25" i="2"/>
  <c r="DE25" i="2" s="1"/>
  <c r="AS19" i="2"/>
  <c r="DI19" i="2" s="1"/>
  <c r="BK25" i="2"/>
  <c r="CS25" i="2" s="1"/>
  <c r="AM28" i="2"/>
  <c r="AS176" i="2"/>
  <c r="DI176" i="2" s="1"/>
  <c r="AS131" i="2"/>
  <c r="DI131" i="2" s="1"/>
  <c r="AK28" i="2"/>
  <c r="BJ28" i="2"/>
  <c r="BM28" i="2" s="1"/>
  <c r="DG114" i="2"/>
  <c r="AS20" i="2"/>
  <c r="AS189" i="2"/>
  <c r="DI189" i="2" s="1"/>
  <c r="AS173" i="2"/>
  <c r="DI173" i="2" s="1"/>
  <c r="AS149" i="2"/>
  <c r="DI149" i="2" s="1"/>
  <c r="CY132" i="2"/>
  <c r="AG132" i="2"/>
  <c r="AG135" i="2"/>
  <c r="CY135" i="2"/>
  <c r="AS187" i="2"/>
  <c r="DI187" i="2" s="1"/>
  <c r="AS183" i="2"/>
  <c r="DI183" i="2" s="1"/>
  <c r="AS70" i="2"/>
  <c r="DI70" i="2" s="1"/>
  <c r="AS190" i="2"/>
  <c r="DI190" i="2" s="1"/>
  <c r="AS168" i="2"/>
  <c r="DI168" i="2" s="1"/>
  <c r="AS140" i="2"/>
  <c r="DI140" i="2" s="1"/>
  <c r="AS85" i="2"/>
  <c r="DI85" i="2" s="1"/>
  <c r="AG131" i="2"/>
  <c r="CY131" i="2"/>
  <c r="AS110" i="2"/>
  <c r="DI110" i="2" s="1"/>
  <c r="AS180" i="2"/>
  <c r="DI180" i="2" s="1"/>
  <c r="AS150" i="2"/>
  <c r="DI150" i="2" s="1"/>
  <c r="AG110" i="2"/>
  <c r="AG106" i="2"/>
  <c r="AS75" i="2"/>
  <c r="DI75" i="2" s="1"/>
  <c r="AS65" i="2"/>
  <c r="DI65" i="2" s="1"/>
  <c r="AG133" i="2"/>
  <c r="CY133" i="2"/>
  <c r="AG134" i="2"/>
  <c r="AG81" i="2"/>
  <c r="AP81" i="2" s="1"/>
  <c r="AQ81" i="2" s="1"/>
  <c r="AG77" i="2"/>
  <c r="AG65" i="2"/>
  <c r="AS179" i="2"/>
  <c r="DI179" i="2" s="1"/>
  <c r="AS171" i="2"/>
  <c r="DI171" i="2" s="1"/>
  <c r="AS151" i="2"/>
  <c r="DI151" i="2" s="1"/>
  <c r="DM151" i="2" s="1"/>
  <c r="AS132" i="2"/>
  <c r="DI132" i="2" s="1"/>
  <c r="BJ7" i="2"/>
  <c r="BM7" i="2" s="1"/>
  <c r="BM15" i="2"/>
  <c r="BK24" i="2"/>
  <c r="CS24" i="2" s="1"/>
  <c r="BJ32" i="2"/>
  <c r="BM32" i="2" s="1"/>
  <c r="AS76" i="2"/>
  <c r="DI76" i="2" s="1"/>
  <c r="AS109" i="2"/>
  <c r="DI109" i="2" s="1"/>
  <c r="AS184" i="2"/>
  <c r="DI184" i="2" s="1"/>
  <c r="AS182" i="2"/>
  <c r="DI182" i="2" s="1"/>
  <c r="BU188" i="2"/>
  <c r="DA188" i="2" s="1"/>
  <c r="BU184" i="2"/>
  <c r="DA184" i="2" s="1"/>
  <c r="AS138" i="2"/>
  <c r="DI138" i="2" s="1"/>
  <c r="BU186" i="2"/>
  <c r="DA186" i="2" s="1"/>
  <c r="BM11" i="2"/>
  <c r="AS12" i="2"/>
  <c r="DI12" i="2" s="1"/>
  <c r="AS185" i="2"/>
  <c r="DI185" i="2" s="1"/>
  <c r="AS181" i="2"/>
  <c r="DI181" i="2" s="1"/>
  <c r="AS178" i="2"/>
  <c r="DI178" i="2" s="1"/>
  <c r="AS172" i="2"/>
  <c r="DI172" i="2" s="1"/>
  <c r="AS170" i="2"/>
  <c r="DI170" i="2" s="1"/>
  <c r="AS135" i="2"/>
  <c r="DI135" i="2" s="1"/>
  <c r="AS133" i="2"/>
  <c r="DI133" i="2" s="1"/>
  <c r="AS22" i="2"/>
  <c r="DI22" i="2" s="1"/>
  <c r="CV105" i="2"/>
  <c r="BJ67" i="2"/>
  <c r="BM67" i="2" s="1"/>
  <c r="BK75" i="2"/>
  <c r="BN75" i="2" s="1"/>
  <c r="BK71" i="2"/>
  <c r="BN71" i="2" s="1"/>
  <c r="BK14" i="2"/>
  <c r="CS14" i="2" s="1"/>
  <c r="BK18" i="2"/>
  <c r="CS18" i="2" s="1"/>
  <c r="CI84" i="2"/>
  <c r="DJ84" i="2" s="1"/>
  <c r="CI82" i="2"/>
  <c r="DJ82" i="2" s="1"/>
  <c r="CI80" i="2"/>
  <c r="DJ80" i="2" s="1"/>
  <c r="BK85" i="2"/>
  <c r="CS85" i="2" s="1"/>
  <c r="CE27" i="2"/>
  <c r="CK27" i="2" s="1"/>
  <c r="CB6" i="2"/>
  <c r="CD6" i="2" s="1"/>
  <c r="CJ6" i="2" s="1"/>
  <c r="BH12" i="2"/>
  <c r="BH24" i="2"/>
  <c r="BJ71" i="2"/>
  <c r="BM71" i="2" s="1"/>
  <c r="BK66" i="2"/>
  <c r="CS66" i="2" s="1"/>
  <c r="BK107" i="2"/>
  <c r="CS107" i="2" s="1"/>
  <c r="BK65" i="2"/>
  <c r="BN65" i="2" s="1"/>
  <c r="BJ85" i="2"/>
  <c r="CC6" i="2"/>
  <c r="BK10" i="2"/>
  <c r="BN10" i="2" s="1"/>
  <c r="CV109" i="2"/>
  <c r="AG66" i="2"/>
  <c r="CI85" i="2"/>
  <c r="DJ85" i="2" s="1"/>
  <c r="CI83" i="2"/>
  <c r="DJ83" i="2" s="1"/>
  <c r="CI81" i="2"/>
  <c r="DJ81" i="2" s="1"/>
  <c r="CI79" i="2"/>
  <c r="DJ79" i="2" s="1"/>
  <c r="AW85" i="2"/>
  <c r="AN85" i="2"/>
  <c r="AK85" i="2"/>
  <c r="AO85" i="2"/>
  <c r="AS177" i="2"/>
  <c r="DI177" i="2" s="1"/>
  <c r="AS174" i="2"/>
  <c r="DI174" i="2" s="1"/>
  <c r="AS167" i="2"/>
  <c r="AS130" i="2"/>
  <c r="AO83" i="2"/>
  <c r="AS175" i="2"/>
  <c r="DI175" i="2" s="1"/>
  <c r="AS169" i="2"/>
  <c r="DI169" i="2" s="1"/>
  <c r="AS136" i="2"/>
  <c r="DI136" i="2" s="1"/>
  <c r="AS134" i="2"/>
  <c r="DI134" i="2" s="1"/>
  <c r="BK7" i="2"/>
  <c r="BN7" i="2" s="1"/>
  <c r="AS186" i="2"/>
  <c r="DI186" i="2" s="1"/>
  <c r="AN81" i="2"/>
  <c r="AU81" i="2"/>
  <c r="BK28" i="2"/>
  <c r="CS28" i="2" s="1"/>
  <c r="AS147" i="2"/>
  <c r="DI147" i="2" s="1"/>
  <c r="AS145" i="2"/>
  <c r="DI145" i="2" s="1"/>
  <c r="DM145" i="2" s="1"/>
  <c r="AS143" i="2"/>
  <c r="DI143" i="2" s="1"/>
  <c r="AS141" i="2"/>
  <c r="DI141" i="2" s="1"/>
  <c r="AS78" i="2"/>
  <c r="DI78" i="2" s="1"/>
  <c r="AS68" i="2"/>
  <c r="AG21" i="2"/>
  <c r="CV73" i="2"/>
  <c r="CV75" i="2"/>
  <c r="AS69" i="2"/>
  <c r="DI69" i="2" s="1"/>
  <c r="AS148" i="2"/>
  <c r="DI148" i="2" s="1"/>
  <c r="AS146" i="2"/>
  <c r="DI146" i="2" s="1"/>
  <c r="AS144" i="2"/>
  <c r="DI144" i="2" s="1"/>
  <c r="AS142" i="2"/>
  <c r="DI142" i="2" s="1"/>
  <c r="DM142" i="2" s="1"/>
  <c r="AS77" i="2"/>
  <c r="DI77" i="2" s="1"/>
  <c r="CE23" i="2"/>
  <c r="CK23" i="2" s="1"/>
  <c r="BJ105" i="2"/>
  <c r="BM105" i="2" s="1"/>
  <c r="BK12" i="2"/>
  <c r="CS12" i="2" s="1"/>
  <c r="AG113" i="2"/>
  <c r="AP113" i="2" s="1"/>
  <c r="AG109" i="2"/>
  <c r="AG105" i="2"/>
  <c r="AG101" i="2"/>
  <c r="BN79" i="2"/>
  <c r="BJ109" i="2"/>
  <c r="BM109" i="2" s="1"/>
  <c r="BJ16" i="2"/>
  <c r="BM16" i="2" s="1"/>
  <c r="BJ74" i="2"/>
  <c r="BM74" i="2" s="1"/>
  <c r="BK15" i="2"/>
  <c r="BN15" i="2" s="1"/>
  <c r="CV28" i="2"/>
  <c r="AG104" i="2"/>
  <c r="AG64" i="2"/>
  <c r="BK84" i="2"/>
  <c r="CS84" i="2" s="1"/>
  <c r="BK74" i="2"/>
  <c r="CS74" i="2" s="1"/>
  <c r="BK8" i="2"/>
  <c r="BN8" i="2" s="1"/>
  <c r="BK16" i="2"/>
  <c r="CS16" i="2" s="1"/>
  <c r="CV112" i="2"/>
  <c r="AG108" i="2"/>
  <c r="AG68" i="2"/>
  <c r="BM12" i="2"/>
  <c r="AG11" i="2"/>
  <c r="CV81" i="2"/>
  <c r="CI25" i="2"/>
  <c r="DJ25" i="2" s="1"/>
  <c r="AG17" i="2"/>
  <c r="AK81" i="2"/>
  <c r="AG112" i="2"/>
  <c r="AP112" i="2" s="1"/>
  <c r="AG102" i="2"/>
  <c r="AG62" i="2"/>
  <c r="AM113" i="2"/>
  <c r="AO113" i="2"/>
  <c r="AN113" i="2"/>
  <c r="AV113" i="2"/>
  <c r="AO27" i="2"/>
  <c r="AN27" i="2"/>
  <c r="AU27" i="2"/>
  <c r="AM27" i="2"/>
  <c r="AO112" i="2"/>
  <c r="AN112" i="2"/>
  <c r="AK112" i="2"/>
  <c r="AM112" i="2"/>
  <c r="AU112" i="2"/>
  <c r="AV112" i="2"/>
  <c r="AN80" i="2"/>
  <c r="AO80" i="2"/>
  <c r="AK107" i="2"/>
  <c r="AM107" i="2"/>
  <c r="AV107" i="2"/>
  <c r="AO107" i="2"/>
  <c r="AN107" i="2"/>
  <c r="AO82" i="2"/>
  <c r="AN82" i="2"/>
  <c r="AO84" i="2"/>
  <c r="AN84" i="2"/>
  <c r="AK84" i="2"/>
  <c r="AU84" i="2"/>
  <c r="AK27" i="2"/>
  <c r="AW28" i="2"/>
  <c r="AL113" i="2"/>
  <c r="DE113" i="2" s="1"/>
  <c r="AG18" i="2"/>
  <c r="AL27" i="2"/>
  <c r="DE27" i="2" s="1"/>
  <c r="CV62" i="2"/>
  <c r="CV67" i="2"/>
  <c r="CV69" i="2"/>
  <c r="CV71" i="2"/>
  <c r="CV82" i="2"/>
  <c r="AL112" i="2"/>
  <c r="DE112" i="2" s="1"/>
  <c r="AU82" i="2"/>
  <c r="AX85" i="2"/>
  <c r="AU80" i="2"/>
  <c r="AL107" i="2"/>
  <c r="DE107" i="2" s="1"/>
  <c r="AG16" i="2"/>
  <c r="AG15" i="2"/>
  <c r="AG20" i="2"/>
  <c r="AK113" i="2"/>
  <c r="BJ73" i="2"/>
  <c r="BM73" i="2" s="1"/>
  <c r="BJ66" i="2"/>
  <c r="BM66" i="2" s="1"/>
  <c r="BJ21" i="2"/>
  <c r="BM21" i="2" s="1"/>
  <c r="BK13" i="2"/>
  <c r="CS13" i="2" s="1"/>
  <c r="BK5" i="2"/>
  <c r="BN5" i="2" s="1"/>
  <c r="BK67" i="2"/>
  <c r="CS67" i="2" s="1"/>
  <c r="BK105" i="2"/>
  <c r="BN105" i="2" s="1"/>
  <c r="CI77" i="2"/>
  <c r="DJ77" i="2" s="1"/>
  <c r="AG12" i="2"/>
  <c r="AG13" i="2"/>
  <c r="AG14" i="2"/>
  <c r="AG23" i="2"/>
  <c r="AG25" i="2"/>
  <c r="AP25" i="2" s="1"/>
  <c r="AN28" i="2"/>
  <c r="AG30" i="2"/>
  <c r="AP30" i="2" s="1"/>
  <c r="CV70" i="2"/>
  <c r="CV74" i="2"/>
  <c r="AT29" i="2"/>
  <c r="AS5" i="2"/>
  <c r="DI5" i="2" s="1"/>
  <c r="BJ5" i="2"/>
  <c r="BM5" i="2" s="1"/>
  <c r="BJ18" i="2"/>
  <c r="BM18" i="2" s="1"/>
  <c r="AO79" i="2"/>
  <c r="AK79" i="2"/>
  <c r="AU79" i="2"/>
  <c r="BK63" i="2"/>
  <c r="BJ68" i="2"/>
  <c r="BM68" i="2" s="1"/>
  <c r="BK68" i="2"/>
  <c r="CS68" i="2" s="1"/>
  <c r="CV68" i="2"/>
  <c r="CD24" i="2"/>
  <c r="CJ24" i="2" s="1"/>
  <c r="AN83" i="2"/>
  <c r="AN79" i="2"/>
  <c r="AV114" i="2"/>
  <c r="AU30" i="2"/>
  <c r="AM30" i="2"/>
  <c r="BM6" i="2"/>
  <c r="BB6" i="2"/>
  <c r="BR5" i="2"/>
  <c r="BB5" i="2"/>
  <c r="CT5" i="2"/>
  <c r="BK72" i="2"/>
  <c r="BN72" i="2" s="1"/>
  <c r="CV72" i="2"/>
  <c r="CI33" i="2"/>
  <c r="DJ33" i="2" s="1"/>
  <c r="CD33" i="2"/>
  <c r="CJ33" i="2" s="1"/>
  <c r="CD22" i="2"/>
  <c r="CJ22" i="2" s="1"/>
  <c r="CE22" i="2"/>
  <c r="CK22" i="2" s="1"/>
  <c r="BJ110" i="2"/>
  <c r="BM110" i="2" s="1"/>
  <c r="BJ9" i="2"/>
  <c r="BM9" i="2" s="1"/>
  <c r="CV114" i="2"/>
  <c r="CV106" i="2"/>
  <c r="CV102" i="2"/>
  <c r="BJ24" i="2"/>
  <c r="BM24" i="2" s="1"/>
  <c r="BI114" i="2"/>
  <c r="AN114" i="2"/>
  <c r="AK114" i="2"/>
  <c r="AO114" i="2"/>
  <c r="BK9" i="2"/>
  <c r="BN9" i="2" s="1"/>
  <c r="BK76" i="2"/>
  <c r="CS76" i="2" s="1"/>
  <c r="BJ64" i="2"/>
  <c r="BM64" i="2" s="1"/>
  <c r="CV64" i="2"/>
  <c r="BK64" i="2"/>
  <c r="BN64" i="2" s="1"/>
  <c r="BD93" i="2"/>
  <c r="BC93" i="2"/>
  <c r="BR108" i="2"/>
  <c r="CV108" i="2"/>
  <c r="BK108" i="2"/>
  <c r="BN108" i="2" s="1"/>
  <c r="BI103" i="2"/>
  <c r="BJ103" i="2"/>
  <c r="BM103" i="2" s="1"/>
  <c r="BK103" i="2"/>
  <c r="CV66" i="2"/>
  <c r="CV110" i="2"/>
  <c r="CE33" i="2"/>
  <c r="CK33" i="2" s="1"/>
  <c r="BJ108" i="2"/>
  <c r="BM108" i="2" s="1"/>
  <c r="BJ76" i="2"/>
  <c r="BM76" i="2" s="1"/>
  <c r="BJ72" i="2"/>
  <c r="BM72" i="2" s="1"/>
  <c r="BB63" i="2"/>
  <c r="DG63" i="2" s="1"/>
  <c r="BJ63" i="2"/>
  <c r="BM63" i="2" s="1"/>
  <c r="BB64" i="2"/>
  <c r="DG64" i="2" s="1"/>
  <c r="BB70" i="2"/>
  <c r="DG70" i="2" s="1"/>
  <c r="BK70" i="2"/>
  <c r="BB78" i="2"/>
  <c r="DG78" i="2" s="1"/>
  <c r="BK78" i="2"/>
  <c r="CV79" i="2"/>
  <c r="BN80" i="2"/>
  <c r="BM80" i="2"/>
  <c r="CV83" i="2"/>
  <c r="CV103" i="2"/>
  <c r="BB104" i="2"/>
  <c r="BK104" i="2"/>
  <c r="BJ104" i="2"/>
  <c r="BM104" i="2" s="1"/>
  <c r="CV107" i="2"/>
  <c r="BB108" i="2"/>
  <c r="BB111" i="2"/>
  <c r="BK111" i="2"/>
  <c r="BJ111" i="2"/>
  <c r="BM111" i="2" s="1"/>
  <c r="BH5" i="2"/>
  <c r="BH6" i="2"/>
  <c r="BH9" i="2"/>
  <c r="BK17" i="2"/>
  <c r="CS17" i="2" s="1"/>
  <c r="BH22" i="2"/>
  <c r="DH22" i="2" s="1"/>
  <c r="AY26" i="2"/>
  <c r="AO30" i="2"/>
  <c r="CV33" i="2"/>
  <c r="BI30" i="2"/>
  <c r="AO81" i="2"/>
  <c r="BI111" i="2"/>
  <c r="DJ29" i="2"/>
  <c r="CI28" i="2"/>
  <c r="DJ28" i="2" s="1"/>
  <c r="CI27" i="2"/>
  <c r="DJ27" i="2" s="1"/>
  <c r="BH10" i="2"/>
  <c r="BH26" i="2"/>
  <c r="DH26" i="2" s="1"/>
  <c r="BH30" i="2"/>
  <c r="BB68" i="2"/>
  <c r="DG68" i="2" s="1"/>
  <c r="BB72" i="2"/>
  <c r="DG72" i="2" s="1"/>
  <c r="BB76" i="2"/>
  <c r="DG76" i="2" s="1"/>
  <c r="CV80" i="2"/>
  <c r="BH63" i="2"/>
  <c r="BH65" i="2"/>
  <c r="BH67" i="2"/>
  <c r="BH69" i="2"/>
  <c r="BH71" i="2"/>
  <c r="BH73" i="2"/>
  <c r="BH75" i="2"/>
  <c r="BH77" i="2"/>
  <c r="BH79" i="2"/>
  <c r="BH81" i="2"/>
  <c r="BH83" i="2"/>
  <c r="BH85" i="2"/>
  <c r="DH85" i="2" s="1"/>
  <c r="BH104" i="2"/>
  <c r="BH108" i="2"/>
  <c r="BH112" i="2"/>
  <c r="BH14" i="2"/>
  <c r="BA26" i="2"/>
  <c r="DG26" i="2" s="1"/>
  <c r="BA27" i="2"/>
  <c r="AV30" i="2"/>
  <c r="DF30" i="2" s="1"/>
  <c r="BB103" i="2"/>
  <c r="BK6" i="2"/>
  <c r="BN6" i="2" s="1"/>
  <c r="CI103" i="2"/>
  <c r="CI111" i="2"/>
  <c r="DJ111" i="2" s="1"/>
  <c r="CI32" i="2"/>
  <c r="DJ32" i="2" s="1"/>
  <c r="CI23" i="2"/>
  <c r="DJ23" i="2" s="1"/>
  <c r="CI22" i="2"/>
  <c r="DJ22" i="2" s="1"/>
  <c r="BK27" i="2"/>
  <c r="BJ106" i="2"/>
  <c r="BM106" i="2" s="1"/>
  <c r="CK24" i="2"/>
  <c r="CV63" i="2"/>
  <c r="AG24" i="2"/>
  <c r="BK102" i="2"/>
  <c r="BJ102" i="2"/>
  <c r="BM102" i="2" s="1"/>
  <c r="BK73" i="2"/>
  <c r="AU107" i="2"/>
  <c r="BK22" i="2"/>
  <c r="BJ77" i="2"/>
  <c r="BM77" i="2" s="1"/>
  <c r="CT9" i="2"/>
  <c r="CT10" i="2"/>
  <c r="CT11" i="2"/>
  <c r="CT12" i="2"/>
  <c r="CT14" i="2"/>
  <c r="CT15" i="2"/>
  <c r="CT16" i="2"/>
  <c r="BH18" i="2"/>
  <c r="BH21" i="2"/>
  <c r="CY25" i="2"/>
  <c r="CT25" i="2"/>
  <c r="CW28" i="2"/>
  <c r="CY28" i="2" s="1"/>
  <c r="CT28" i="2"/>
  <c r="CW65" i="2"/>
  <c r="CT65" i="2"/>
  <c r="CW66" i="2"/>
  <c r="CT66" i="2"/>
  <c r="CW67" i="2"/>
  <c r="CT67" i="2"/>
  <c r="CW71" i="2"/>
  <c r="CT71" i="2"/>
  <c r="CW75" i="2"/>
  <c r="CT75" i="2"/>
  <c r="CW104" i="2"/>
  <c r="CT104" i="2"/>
  <c r="CW108" i="2"/>
  <c r="CT108" i="2"/>
  <c r="CW110" i="2"/>
  <c r="CT110" i="2"/>
  <c r="CW111" i="2"/>
  <c r="CT111" i="2"/>
  <c r="CW114" i="2"/>
  <c r="CY114" i="2" s="1"/>
  <c r="CT114" i="2"/>
  <c r="BB9" i="2"/>
  <c r="BB13" i="2"/>
  <c r="BB17" i="2"/>
  <c r="BB21" i="2"/>
  <c r="BB25" i="2"/>
  <c r="BB32" i="2"/>
  <c r="CT23" i="2"/>
  <c r="CW33" i="2"/>
  <c r="CT33" i="2"/>
  <c r="CW68" i="2"/>
  <c r="CT68" i="2"/>
  <c r="CW101" i="2"/>
  <c r="CT101" i="2"/>
  <c r="CW109" i="2"/>
  <c r="CT109" i="2"/>
  <c r="BB14" i="2"/>
  <c r="BB22" i="2"/>
  <c r="BH102" i="2"/>
  <c r="BH106" i="2"/>
  <c r="CY22" i="2"/>
  <c r="CT22" i="2"/>
  <c r="CW72" i="2"/>
  <c r="CT72" i="2"/>
  <c r="CW76" i="2"/>
  <c r="CT76" i="2"/>
  <c r="CW84" i="2"/>
  <c r="CY84" i="2" s="1"/>
  <c r="CT84" i="2"/>
  <c r="CW105" i="2"/>
  <c r="CT105" i="2"/>
  <c r="BB10" i="2"/>
  <c r="BB18" i="2"/>
  <c r="BB27" i="2"/>
  <c r="BH110" i="2"/>
  <c r="BH114" i="2"/>
  <c r="CV101" i="2"/>
  <c r="AG28" i="2"/>
  <c r="AP28" i="2" s="1"/>
  <c r="BJ20" i="2"/>
  <c r="BM20" i="2" s="1"/>
  <c r="BJ10" i="2"/>
  <c r="BM10" i="2" s="1"/>
  <c r="AG27" i="2"/>
  <c r="AP27" i="2" s="1"/>
  <c r="AG19" i="2"/>
  <c r="BK106" i="2"/>
  <c r="CV84" i="2"/>
  <c r="BJ62" i="2"/>
  <c r="BK62" i="2"/>
  <c r="BH13" i="2"/>
  <c r="BH17" i="2"/>
  <c r="CT17" i="2"/>
  <c r="CT18" i="2"/>
  <c r="CT19" i="2"/>
  <c r="CT20" i="2"/>
  <c r="DD26" i="2"/>
  <c r="CW62" i="2"/>
  <c r="CT62" i="2"/>
  <c r="CW69" i="2"/>
  <c r="CT69" i="2"/>
  <c r="CW73" i="2"/>
  <c r="CT73" i="2"/>
  <c r="CW77" i="2"/>
  <c r="CT77" i="2"/>
  <c r="CW102" i="2"/>
  <c r="CT102" i="2"/>
  <c r="CW106" i="2"/>
  <c r="CT106" i="2"/>
  <c r="CW113" i="2"/>
  <c r="CT113" i="2"/>
  <c r="BB7" i="2"/>
  <c r="BB11" i="2"/>
  <c r="BB15" i="2"/>
  <c r="BB19" i="2"/>
  <c r="BB23" i="2"/>
  <c r="BB28" i="2"/>
  <c r="BJ19" i="2"/>
  <c r="BM19" i="2" s="1"/>
  <c r="BK33" i="2"/>
  <c r="CV76" i="2"/>
  <c r="AG22" i="2"/>
  <c r="AG32" i="2"/>
  <c r="AU113" i="2"/>
  <c r="BM14" i="2"/>
  <c r="BJ22" i="2"/>
  <c r="BM22" i="2" s="1"/>
  <c r="BK69" i="2"/>
  <c r="CT7" i="2"/>
  <c r="CT8" i="2"/>
  <c r="CT13" i="2"/>
  <c r="CT21" i="2"/>
  <c r="CT24" i="2"/>
  <c r="CT27" i="2"/>
  <c r="CT30" i="2"/>
  <c r="CW63" i="2"/>
  <c r="CT63" i="2"/>
  <c r="CW64" i="2"/>
  <c r="CT64" i="2"/>
  <c r="CW70" i="2"/>
  <c r="CT70" i="2"/>
  <c r="CW74" i="2"/>
  <c r="CT74" i="2"/>
  <c r="CW78" i="2"/>
  <c r="CT78" i="2"/>
  <c r="CW79" i="2"/>
  <c r="CT79" i="2"/>
  <c r="CW80" i="2"/>
  <c r="CY80" i="2" s="1"/>
  <c r="CT80" i="2"/>
  <c r="CU80" i="2" s="1"/>
  <c r="CW81" i="2"/>
  <c r="CT81" i="2"/>
  <c r="CW82" i="2"/>
  <c r="CY82" i="2" s="1"/>
  <c r="CT82" i="2"/>
  <c r="CW83" i="2"/>
  <c r="CT83" i="2"/>
  <c r="CW103" i="2"/>
  <c r="CT103" i="2"/>
  <c r="CW107" i="2"/>
  <c r="CT107" i="2"/>
  <c r="CW112" i="2"/>
  <c r="CY112" i="2" s="1"/>
  <c r="CT112" i="2"/>
  <c r="BB8" i="2"/>
  <c r="BB12" i="2"/>
  <c r="BB16" i="2"/>
  <c r="BB20" i="2"/>
  <c r="BB24" i="2"/>
  <c r="BH62" i="2"/>
  <c r="BH64" i="2"/>
  <c r="BH66" i="2"/>
  <c r="BH68" i="2"/>
  <c r="BH70" i="2"/>
  <c r="BH72" i="2"/>
  <c r="BH74" i="2"/>
  <c r="BH76" i="2"/>
  <c r="BH78" i="2"/>
  <c r="BH80" i="2"/>
  <c r="BH82" i="2"/>
  <c r="BH84" i="2"/>
  <c r="BH101" i="2"/>
  <c r="BH103" i="2"/>
  <c r="BH105" i="2"/>
  <c r="BH107" i="2"/>
  <c r="BH109" i="2"/>
  <c r="BH111" i="2"/>
  <c r="BH113" i="2"/>
  <c r="CB78" i="2"/>
  <c r="CC78" i="2"/>
  <c r="CB20" i="2"/>
  <c r="CC20" i="2"/>
  <c r="CC18" i="2"/>
  <c r="CB18" i="2"/>
  <c r="CD18" i="2" s="1"/>
  <c r="CJ18" i="2" s="1"/>
  <c r="CC16" i="2"/>
  <c r="CB16" i="2"/>
  <c r="CB14" i="2"/>
  <c r="CC14" i="2"/>
  <c r="CB12" i="2"/>
  <c r="CC12" i="2"/>
  <c r="CB10" i="2"/>
  <c r="CC10" i="2"/>
  <c r="CB8" i="2"/>
  <c r="CC8" i="2"/>
  <c r="BS148" i="2"/>
  <c r="BS146" i="2"/>
  <c r="BS143" i="2"/>
  <c r="BS140" i="2"/>
  <c r="BS136" i="2"/>
  <c r="BS134" i="2"/>
  <c r="BS132" i="2"/>
  <c r="BS130" i="2"/>
  <c r="BS112" i="2"/>
  <c r="BS108" i="2"/>
  <c r="BS104" i="2"/>
  <c r="BS82" i="2"/>
  <c r="BS78" i="2"/>
  <c r="BS74" i="2"/>
  <c r="BS70" i="2"/>
  <c r="BS62" i="2"/>
  <c r="BS190" i="2"/>
  <c r="BU190" i="2" s="1"/>
  <c r="BS187" i="2"/>
  <c r="BS183" i="2"/>
  <c r="BS181" i="2"/>
  <c r="BS179" i="2"/>
  <c r="BS177" i="2"/>
  <c r="BS175" i="2"/>
  <c r="BS173" i="2"/>
  <c r="BS171" i="2"/>
  <c r="BS169" i="2"/>
  <c r="BS167" i="2"/>
  <c r="CZ32" i="2"/>
  <c r="AX32" i="2" s="1"/>
  <c r="CB75" i="2"/>
  <c r="CC75" i="2"/>
  <c r="CB73" i="2"/>
  <c r="CC73" i="2"/>
  <c r="CB71" i="2"/>
  <c r="CC71" i="2"/>
  <c r="CB69" i="2"/>
  <c r="CC69" i="2"/>
  <c r="CB67" i="2"/>
  <c r="CC67" i="2"/>
  <c r="CB65" i="2"/>
  <c r="CC65" i="2"/>
  <c r="CC63" i="2"/>
  <c r="CB63" i="2"/>
  <c r="BS111" i="2"/>
  <c r="BS107" i="2"/>
  <c r="BS103" i="2"/>
  <c r="BS85" i="2"/>
  <c r="BS81" i="2"/>
  <c r="BS77" i="2"/>
  <c r="BS73" i="2"/>
  <c r="BS69" i="2"/>
  <c r="BS65" i="2"/>
  <c r="BS28" i="2"/>
  <c r="BS25" i="2"/>
  <c r="BS23" i="2"/>
  <c r="BS21" i="2"/>
  <c r="BS19" i="2"/>
  <c r="BS17" i="2"/>
  <c r="BS15" i="2"/>
  <c r="BS13" i="2"/>
  <c r="BS11" i="2"/>
  <c r="BS9" i="2"/>
  <c r="BS7" i="2"/>
  <c r="CB21" i="2"/>
  <c r="CC21" i="2"/>
  <c r="CB19" i="2"/>
  <c r="CC19" i="2"/>
  <c r="CB17" i="2"/>
  <c r="CC17" i="2"/>
  <c r="CC15" i="2"/>
  <c r="CB15" i="2"/>
  <c r="CB13" i="2"/>
  <c r="CC13" i="2"/>
  <c r="CC11" i="2"/>
  <c r="CB11" i="2"/>
  <c r="CB9" i="2"/>
  <c r="CC9" i="2"/>
  <c r="CC7" i="2"/>
  <c r="CB7" i="2"/>
  <c r="BS149" i="2"/>
  <c r="BS147" i="2"/>
  <c r="BS144" i="2"/>
  <c r="BS141" i="2"/>
  <c r="BS138" i="2"/>
  <c r="BS135" i="2"/>
  <c r="BS133" i="2"/>
  <c r="BS131" i="2"/>
  <c r="BS114" i="2"/>
  <c r="BS110" i="2"/>
  <c r="BS106" i="2"/>
  <c r="BS102" i="2"/>
  <c r="BS84" i="2"/>
  <c r="BS80" i="2"/>
  <c r="BS76" i="2"/>
  <c r="BS72" i="2"/>
  <c r="BS68" i="2"/>
  <c r="BS64" i="2"/>
  <c r="BS189" i="2"/>
  <c r="BS185" i="2"/>
  <c r="BS182" i="2"/>
  <c r="BS180" i="2"/>
  <c r="BS178" i="2"/>
  <c r="BS176" i="2"/>
  <c r="BS174" i="2"/>
  <c r="BS172" i="2"/>
  <c r="BS170" i="2"/>
  <c r="BS168" i="2"/>
  <c r="BS33" i="2"/>
  <c r="CB76" i="2"/>
  <c r="CC76" i="2"/>
  <c r="CB74" i="2"/>
  <c r="CC74" i="2"/>
  <c r="CB72" i="2"/>
  <c r="CC72" i="2"/>
  <c r="CB70" i="2"/>
  <c r="CC70" i="2"/>
  <c r="CB68" i="2"/>
  <c r="CC68" i="2"/>
  <c r="CB66" i="2"/>
  <c r="CC66" i="2"/>
  <c r="CB64" i="2"/>
  <c r="CC64" i="2"/>
  <c r="CC62" i="2"/>
  <c r="CB62" i="2"/>
  <c r="BS113" i="2"/>
  <c r="BS109" i="2"/>
  <c r="BS105" i="2"/>
  <c r="BS101" i="2"/>
  <c r="BS83" i="2"/>
  <c r="BS79" i="2"/>
  <c r="BS75" i="2"/>
  <c r="BS71" i="2"/>
  <c r="BS67" i="2"/>
  <c r="BS63" i="2"/>
  <c r="CZ33" i="2"/>
  <c r="AU33" i="2" s="1"/>
  <c r="BS27" i="2"/>
  <c r="BS24" i="2"/>
  <c r="BS22" i="2"/>
  <c r="BS20" i="2"/>
  <c r="BS18" i="2"/>
  <c r="BS16" i="2"/>
  <c r="BS14" i="2"/>
  <c r="BS12" i="2"/>
  <c r="BS10" i="2"/>
  <c r="BS8" i="2"/>
  <c r="AT114" i="2"/>
  <c r="AS104" i="2"/>
  <c r="DI104" i="2" s="1"/>
  <c r="AS111" i="2"/>
  <c r="DI111" i="2" s="1"/>
  <c r="AS103" i="2"/>
  <c r="DI103" i="2" s="1"/>
  <c r="AT107" i="2"/>
  <c r="AS106" i="2"/>
  <c r="DI106" i="2" s="1"/>
  <c r="AS102" i="2"/>
  <c r="DI102" i="2" s="1"/>
  <c r="AM114" i="2"/>
  <c r="AT112" i="2"/>
  <c r="AS105" i="2"/>
  <c r="DI105" i="2" s="1"/>
  <c r="AL84" i="2"/>
  <c r="DE84" i="2" s="1"/>
  <c r="AT79" i="2"/>
  <c r="AW83" i="2"/>
  <c r="AX83" i="2"/>
  <c r="BI83" i="2"/>
  <c r="AW79" i="2"/>
  <c r="AX79" i="2"/>
  <c r="BI79" i="2"/>
  <c r="BR21" i="2"/>
  <c r="BR17" i="2"/>
  <c r="BR13" i="2"/>
  <c r="BR9" i="2"/>
  <c r="AS67" i="2"/>
  <c r="DI67" i="2" s="1"/>
  <c r="AS63" i="2"/>
  <c r="DI63" i="2" s="1"/>
  <c r="BR76" i="2"/>
  <c r="BV76" i="2" s="1"/>
  <c r="BI76" i="2"/>
  <c r="BR72" i="2"/>
  <c r="BV72" i="2" s="1"/>
  <c r="BI72" i="2"/>
  <c r="BR68" i="2"/>
  <c r="BV68" i="2" s="1"/>
  <c r="BI68" i="2"/>
  <c r="BR64" i="2"/>
  <c r="BV64" i="2" s="1"/>
  <c r="BI64" i="2"/>
  <c r="BI112" i="2"/>
  <c r="BI108" i="2"/>
  <c r="BI104" i="2"/>
  <c r="BA110" i="2"/>
  <c r="BA106" i="2"/>
  <c r="BA102" i="2"/>
  <c r="AX114" i="2"/>
  <c r="AX113" i="2"/>
  <c r="AX112" i="2"/>
  <c r="AX107" i="2"/>
  <c r="BR111" i="2"/>
  <c r="CZ104" i="2"/>
  <c r="BR103" i="2"/>
  <c r="AG111" i="2"/>
  <c r="AG107" i="2"/>
  <c r="AP107" i="2" s="1"/>
  <c r="AG103" i="2"/>
  <c r="AT85" i="2"/>
  <c r="AT84" i="2"/>
  <c r="AX82" i="2"/>
  <c r="BI82" i="2"/>
  <c r="AW82" i="2"/>
  <c r="BR20" i="2"/>
  <c r="BR8" i="2"/>
  <c r="AS73" i="2"/>
  <c r="DI73" i="2" s="1"/>
  <c r="AS66" i="2"/>
  <c r="DI66" i="2" s="1"/>
  <c r="AS62" i="2"/>
  <c r="BR75" i="2"/>
  <c r="BI75" i="2"/>
  <c r="BR71" i="2"/>
  <c r="BI71" i="2"/>
  <c r="BR67" i="2"/>
  <c r="BI67" i="2"/>
  <c r="BR63" i="2"/>
  <c r="BI63" i="2"/>
  <c r="AS114" i="2"/>
  <c r="DI114" i="2" s="1"/>
  <c r="BI113" i="2"/>
  <c r="BI109" i="2"/>
  <c r="BI105" i="2"/>
  <c r="BI101" i="2"/>
  <c r="BA111" i="2"/>
  <c r="BA103" i="2"/>
  <c r="AW114" i="2"/>
  <c r="AW113" i="2"/>
  <c r="AW112" i="2"/>
  <c r="AW107" i="2"/>
  <c r="BR110" i="2"/>
  <c r="BR106" i="2"/>
  <c r="BR102" i="2"/>
  <c r="AL80" i="2"/>
  <c r="DE80" i="2" s="1"/>
  <c r="AT81" i="2"/>
  <c r="BI81" i="2"/>
  <c r="AW81" i="2"/>
  <c r="AL81" i="2"/>
  <c r="DE81" i="2" s="1"/>
  <c r="AX81" i="2"/>
  <c r="AS33" i="2"/>
  <c r="DI33" i="2" s="1"/>
  <c r="CZ15" i="2"/>
  <c r="AX15" i="2" s="1"/>
  <c r="BR7" i="2"/>
  <c r="AS81" i="2"/>
  <c r="DI81" i="2" s="1"/>
  <c r="AS72" i="2"/>
  <c r="DI72" i="2" s="1"/>
  <c r="BI78" i="2"/>
  <c r="BR78" i="2"/>
  <c r="BV78" i="2" s="1"/>
  <c r="BI74" i="2"/>
  <c r="BR74" i="2"/>
  <c r="BV74" i="2" s="1"/>
  <c r="BI70" i="2"/>
  <c r="BR70" i="2"/>
  <c r="BV70" i="2" s="1"/>
  <c r="BI66" i="2"/>
  <c r="BR66" i="2"/>
  <c r="BV66" i="2" s="1"/>
  <c r="BI62" i="2"/>
  <c r="BR62" i="2"/>
  <c r="BV62" i="2" s="1"/>
  <c r="BI110" i="2"/>
  <c r="BI106" i="2"/>
  <c r="BI102" i="2"/>
  <c r="BA108" i="2"/>
  <c r="BA104" i="2"/>
  <c r="AT113" i="2"/>
  <c r="BR109" i="2"/>
  <c r="BV109" i="2" s="1"/>
  <c r="BR105" i="2"/>
  <c r="BV105" i="2" s="1"/>
  <c r="BR101" i="2"/>
  <c r="BV101" i="2" s="1"/>
  <c r="AS83" i="2"/>
  <c r="DI83" i="2" s="1"/>
  <c r="AS79" i="2"/>
  <c r="DI79" i="2" s="1"/>
  <c r="AL82" i="2"/>
  <c r="DE82" i="2" s="1"/>
  <c r="AG84" i="2"/>
  <c r="AP84" i="2" s="1"/>
  <c r="AQ84" i="2" s="1"/>
  <c r="AG79" i="2"/>
  <c r="AP79" i="2" s="1"/>
  <c r="AG75" i="2"/>
  <c r="AG71" i="2"/>
  <c r="AG67" i="2"/>
  <c r="AG63" i="2"/>
  <c r="AW84" i="2"/>
  <c r="AX84" i="2"/>
  <c r="BI84" i="2"/>
  <c r="AW80" i="2"/>
  <c r="BI80" i="2"/>
  <c r="AX80" i="2"/>
  <c r="CZ24" i="2"/>
  <c r="AX24" i="2" s="1"/>
  <c r="BR18" i="2"/>
  <c r="BR14" i="2"/>
  <c r="BR10" i="2"/>
  <c r="AS84" i="2"/>
  <c r="DI84" i="2" s="1"/>
  <c r="AS80" i="2"/>
  <c r="DI80" i="2" s="1"/>
  <c r="AS71" i="2"/>
  <c r="DI71" i="2" s="1"/>
  <c r="AS64" i="2"/>
  <c r="DI64" i="2" s="1"/>
  <c r="BI77" i="2"/>
  <c r="BR77" i="2"/>
  <c r="BI73" i="2"/>
  <c r="BR73" i="2"/>
  <c r="BI69" i="2"/>
  <c r="BR69" i="2"/>
  <c r="BI65" i="2"/>
  <c r="BR65" i="2"/>
  <c r="CZ6" i="2"/>
  <c r="AL6" i="2" s="1"/>
  <c r="DE6" i="2" s="1"/>
  <c r="BI107" i="2"/>
  <c r="BA109" i="2"/>
  <c r="BA105" i="2"/>
  <c r="BA101" i="2"/>
  <c r="AL79" i="2"/>
  <c r="DE79" i="2" s="1"/>
  <c r="AS14" i="2"/>
  <c r="DI14" i="2" s="1"/>
  <c r="DJ26" i="2"/>
  <c r="AS7" i="2"/>
  <c r="AW27" i="2"/>
  <c r="CI24" i="2"/>
  <c r="DJ24" i="2" s="1"/>
  <c r="AS10" i="2"/>
  <c r="DI10" i="2" s="1"/>
  <c r="AS9" i="2"/>
  <c r="DI9" i="2" s="1"/>
  <c r="BJ8" i="2"/>
  <c r="BM8" i="2" s="1"/>
  <c r="CI30" i="2"/>
  <c r="DJ30" i="2" s="1"/>
  <c r="CD30" i="2"/>
  <c r="CJ30" i="2" s="1"/>
  <c r="CE30" i="2"/>
  <c r="CK30" i="2" s="1"/>
  <c r="BM13" i="2"/>
  <c r="AT25" i="2"/>
  <c r="AN25" i="2"/>
  <c r="AO25" i="2"/>
  <c r="AK25" i="2"/>
  <c r="AM25" i="2"/>
  <c r="AW25" i="2"/>
  <c r="AV25" i="2"/>
  <c r="DF25" i="2" s="1"/>
  <c r="BA25" i="2"/>
  <c r="AS21" i="2"/>
  <c r="DI21" i="2" s="1"/>
  <c r="BK21" i="2"/>
  <c r="BK30" i="2"/>
  <c r="AK30" i="2"/>
  <c r="AN30" i="2"/>
  <c r="AT30" i="2"/>
  <c r="AL30" i="2"/>
  <c r="DE30" i="2" s="1"/>
  <c r="BA30" i="2"/>
  <c r="AW30" i="2"/>
  <c r="BK23" i="2"/>
  <c r="AS23" i="2"/>
  <c r="DI23" i="2" s="1"/>
  <c r="AV28" i="2"/>
  <c r="DF28" i="2" s="1"/>
  <c r="AT28" i="2"/>
  <c r="AL28" i="2"/>
  <c r="DE28" i="2" s="1"/>
  <c r="BA28" i="2"/>
  <c r="CZ23" i="2"/>
  <c r="AX23" i="2" s="1"/>
  <c r="CZ16" i="2"/>
  <c r="AX16" i="2" s="1"/>
  <c r="AS13" i="2"/>
  <c r="AS8" i="2"/>
  <c r="DI8" i="2" s="1"/>
  <c r="AV27" i="2"/>
  <c r="DF27" i="2" s="1"/>
  <c r="AT27" i="2"/>
  <c r="AT19" i="2"/>
  <c r="CZ12" i="2"/>
  <c r="AX12" i="2" s="1"/>
  <c r="CX6" i="2" l="1"/>
  <c r="AM11" i="2"/>
  <c r="AK11" i="2"/>
  <c r="BV18" i="2"/>
  <c r="DG106" i="2"/>
  <c r="AV11" i="2"/>
  <c r="CY12" i="2"/>
  <c r="CX77" i="2"/>
  <c r="AU19" i="2"/>
  <c r="BJ25" i="2"/>
  <c r="BM25" i="2" s="1"/>
  <c r="BV10" i="2"/>
  <c r="CY71" i="2"/>
  <c r="DK71" i="2" s="1"/>
  <c r="AS17" i="2"/>
  <c r="DI17" i="2" s="1"/>
  <c r="CY18" i="2"/>
  <c r="DK18" i="2" s="1"/>
  <c r="CP17" i="2"/>
  <c r="CP32" i="2"/>
  <c r="CP10" i="2"/>
  <c r="CP71" i="2"/>
  <c r="CP70" i="2"/>
  <c r="CP65" i="2"/>
  <c r="CP111" i="2"/>
  <c r="CP105" i="2"/>
  <c r="CP103" i="2"/>
  <c r="CP109" i="2"/>
  <c r="CP106" i="2"/>
  <c r="CP107" i="2"/>
  <c r="DL107" i="2" s="1"/>
  <c r="CP108" i="2"/>
  <c r="CB93" i="2"/>
  <c r="CP6" i="2"/>
  <c r="CP18" i="2"/>
  <c r="CP62" i="2"/>
  <c r="CP73" i="2"/>
  <c r="CC93" i="2"/>
  <c r="CP9" i="2"/>
  <c r="CP63" i="2"/>
  <c r="CP75" i="2"/>
  <c r="BK101" i="2"/>
  <c r="CS101" i="2" s="1"/>
  <c r="CU101" i="2" s="1"/>
  <c r="CY6" i="2"/>
  <c r="DK6" i="2" s="1"/>
  <c r="DB130" i="2"/>
  <c r="CP24" i="2"/>
  <c r="CP104" i="2"/>
  <c r="DL104" i="2" s="1"/>
  <c r="CP14" i="2"/>
  <c r="CP67" i="2"/>
  <c r="CP102" i="2"/>
  <c r="CP110" i="2"/>
  <c r="CP12" i="2"/>
  <c r="CP20" i="2"/>
  <c r="CP101" i="2"/>
  <c r="CP69" i="2"/>
  <c r="CP68" i="2"/>
  <c r="CP76" i="2"/>
  <c r="CP77" i="2"/>
  <c r="CP66" i="2"/>
  <c r="CP74" i="2"/>
  <c r="CP64" i="2"/>
  <c r="CP72" i="2"/>
  <c r="CP78" i="2"/>
  <c r="CP11" i="2"/>
  <c r="CP19" i="2"/>
  <c r="AX6" i="2"/>
  <c r="CN54" i="2"/>
  <c r="BT54" i="2"/>
  <c r="CP5" i="2"/>
  <c r="CP13" i="2"/>
  <c r="CP21" i="2"/>
  <c r="CP7" i="2"/>
  <c r="CP15" i="2"/>
  <c r="AX22" i="2"/>
  <c r="AX33" i="2"/>
  <c r="AX19" i="2"/>
  <c r="CP8" i="2"/>
  <c r="CP16" i="2"/>
  <c r="AX11" i="2"/>
  <c r="AQ25" i="2"/>
  <c r="BJ27" i="2"/>
  <c r="BM27" i="2" s="1"/>
  <c r="AQ27" i="2"/>
  <c r="AQ28" i="2"/>
  <c r="CV30" i="2"/>
  <c r="CX30" i="2" s="1"/>
  <c r="CW30" i="2"/>
  <c r="CY30" i="2" s="1"/>
  <c r="DK30" i="2" s="1"/>
  <c r="BV102" i="2"/>
  <c r="DG109" i="2"/>
  <c r="DA30" i="2"/>
  <c r="DI68" i="2"/>
  <c r="DB32" i="2"/>
  <c r="DB190" i="2"/>
  <c r="DB33" i="2"/>
  <c r="DB30" i="2"/>
  <c r="DB104" i="2"/>
  <c r="DG102" i="2"/>
  <c r="BN20" i="2"/>
  <c r="CY73" i="2"/>
  <c r="DK73" i="2" s="1"/>
  <c r="AG130" i="2"/>
  <c r="CY10" i="2"/>
  <c r="DK10" i="2" s="1"/>
  <c r="CI10" i="2"/>
  <c r="DJ10" i="2" s="1"/>
  <c r="CY20" i="2"/>
  <c r="DK20" i="2" s="1"/>
  <c r="DL83" i="2"/>
  <c r="CF28" i="2"/>
  <c r="CL28" i="2" s="1"/>
  <c r="AQ30" i="2"/>
  <c r="DC199" i="2"/>
  <c r="DC204" i="2"/>
  <c r="BV8" i="2"/>
  <c r="DH73" i="2"/>
  <c r="CX14" i="2"/>
  <c r="CY8" i="2"/>
  <c r="DK8" i="2" s="1"/>
  <c r="CK25" i="2"/>
  <c r="BV69" i="2"/>
  <c r="BV77" i="2"/>
  <c r="BL93" i="2"/>
  <c r="AL11" i="2"/>
  <c r="DE11" i="2" s="1"/>
  <c r="CY74" i="2"/>
  <c r="DK74" i="2" s="1"/>
  <c r="CY24" i="2"/>
  <c r="DK24" i="2" s="1"/>
  <c r="AO11" i="2"/>
  <c r="BV106" i="2"/>
  <c r="DG105" i="2"/>
  <c r="BV67" i="2"/>
  <c r="CY78" i="2"/>
  <c r="DK78" i="2" s="1"/>
  <c r="BV14" i="2"/>
  <c r="DH63" i="2"/>
  <c r="AS101" i="2"/>
  <c r="DI101" i="2" s="1"/>
  <c r="DH8" i="2"/>
  <c r="BV167" i="2"/>
  <c r="DB167" i="2" s="1"/>
  <c r="DI167" i="2"/>
  <c r="BJ101" i="2"/>
  <c r="BM101" i="2" s="1"/>
  <c r="DH15" i="2"/>
  <c r="BV7" i="2"/>
  <c r="DI130" i="2"/>
  <c r="DI162" i="2" s="1"/>
  <c r="AS162" i="2"/>
  <c r="CS34" i="2"/>
  <c r="CU34" i="2" s="1"/>
  <c r="BJ36" i="2"/>
  <c r="BM36" i="2" s="1"/>
  <c r="BK36" i="2"/>
  <c r="BT93" i="2"/>
  <c r="BO121" i="2"/>
  <c r="CN121" i="2"/>
  <c r="BS93" i="2"/>
  <c r="BS54" i="2"/>
  <c r="BI121" i="2"/>
  <c r="BR54" i="2"/>
  <c r="BS121" i="2"/>
  <c r="BT121" i="2"/>
  <c r="CV121" i="2"/>
  <c r="BI93" i="2"/>
  <c r="CH54" i="2"/>
  <c r="AJ54" i="2"/>
  <c r="Y54" i="2" s="1"/>
  <c r="CM54" i="2"/>
  <c r="DG62" i="2"/>
  <c r="BH93" i="2"/>
  <c r="CT121" i="2"/>
  <c r="BS162" i="2"/>
  <c r="CW121" i="2"/>
  <c r="CH121" i="2"/>
  <c r="CR121" i="2"/>
  <c r="BR93" i="2"/>
  <c r="CZ93" i="2" s="1"/>
  <c r="BS198" i="2"/>
  <c r="CH93" i="2"/>
  <c r="BT162" i="2"/>
  <c r="BV162" i="2" s="1"/>
  <c r="BL121" i="2"/>
  <c r="CC121" i="2"/>
  <c r="CM93" i="2"/>
  <c r="BN162" i="2"/>
  <c r="AJ93" i="2"/>
  <c r="Y93" i="2" s="1"/>
  <c r="CB121" i="2"/>
  <c r="DJ101" i="2"/>
  <c r="CI121" i="2"/>
  <c r="BO93" i="2"/>
  <c r="CR93" i="2"/>
  <c r="CU11" i="2"/>
  <c r="DH65" i="2"/>
  <c r="AN19" i="2"/>
  <c r="DH33" i="2"/>
  <c r="AU11" i="2"/>
  <c r="BV9" i="2"/>
  <c r="CY63" i="2"/>
  <c r="DK63" i="2" s="1"/>
  <c r="DH25" i="2"/>
  <c r="AW11" i="2"/>
  <c r="BV110" i="2"/>
  <c r="DL79" i="2"/>
  <c r="BV21" i="2"/>
  <c r="CX113" i="2"/>
  <c r="AN11" i="2"/>
  <c r="AP11" i="2"/>
  <c r="AQ11" i="2" s="1"/>
  <c r="BA11" i="2"/>
  <c r="DG11" i="2" s="1"/>
  <c r="AT11" i="2"/>
  <c r="DH79" i="2"/>
  <c r="CX27" i="2"/>
  <c r="DH32" i="2"/>
  <c r="DH28" i="2"/>
  <c r="DH11" i="2"/>
  <c r="CY62" i="2"/>
  <c r="BN74" i="2"/>
  <c r="DH20" i="2"/>
  <c r="CS15" i="2"/>
  <c r="CU15" i="2" s="1"/>
  <c r="CX105" i="2"/>
  <c r="BV75" i="2"/>
  <c r="BV73" i="2"/>
  <c r="CS10" i="2"/>
  <c r="CU10" i="2" s="1"/>
  <c r="AW22" i="2"/>
  <c r="AK22" i="2"/>
  <c r="DH71" i="2"/>
  <c r="AT22" i="2"/>
  <c r="BA22" i="2"/>
  <c r="DG22" i="2" s="1"/>
  <c r="AM22" i="2"/>
  <c r="AN22" i="2"/>
  <c r="CI5" i="2"/>
  <c r="DJ5" i="2" s="1"/>
  <c r="CS109" i="2"/>
  <c r="CU109" i="2" s="1"/>
  <c r="AL22" i="2"/>
  <c r="DE22" i="2" s="1"/>
  <c r="AO22" i="2"/>
  <c r="AP22" i="2"/>
  <c r="AQ22" i="2" s="1"/>
  <c r="DH104" i="2"/>
  <c r="BN77" i="2"/>
  <c r="DM184" i="2"/>
  <c r="DH16" i="2"/>
  <c r="CX23" i="2"/>
  <c r="CD5" i="2"/>
  <c r="CF5" i="2" s="1"/>
  <c r="CL5" i="2" s="1"/>
  <c r="CF32" i="2"/>
  <c r="CL32" i="2" s="1"/>
  <c r="CX82" i="2"/>
  <c r="CX78" i="2"/>
  <c r="AO19" i="2"/>
  <c r="AP19" i="2"/>
  <c r="AQ19" i="2" s="1"/>
  <c r="BN25" i="2"/>
  <c r="AK19" i="2"/>
  <c r="AV19" i="2"/>
  <c r="BA19" i="2"/>
  <c r="DG19" i="2" s="1"/>
  <c r="BV63" i="2"/>
  <c r="BV71" i="2"/>
  <c r="AW19" i="2"/>
  <c r="CU25" i="2"/>
  <c r="CX12" i="2"/>
  <c r="CF23" i="2"/>
  <c r="CL23" i="2" s="1"/>
  <c r="AL19" i="2"/>
  <c r="DE19" i="2" s="1"/>
  <c r="BV150" i="2"/>
  <c r="DB150" i="2" s="1"/>
  <c r="CZ20" i="2"/>
  <c r="BV20" i="2"/>
  <c r="CZ103" i="2"/>
  <c r="AM103" i="2" s="1"/>
  <c r="BV103" i="2"/>
  <c r="CZ13" i="2"/>
  <c r="BV13" i="2"/>
  <c r="CZ17" i="2"/>
  <c r="BV17" i="2"/>
  <c r="CZ108" i="2"/>
  <c r="AM108" i="2" s="1"/>
  <c r="BV108" i="2"/>
  <c r="CZ65" i="2"/>
  <c r="AO65" i="2" s="1"/>
  <c r="BV65" i="2"/>
  <c r="CZ111" i="2"/>
  <c r="AN111" i="2" s="1"/>
  <c r="BV111" i="2"/>
  <c r="BU5" i="2"/>
  <c r="BV5" i="2"/>
  <c r="AP6" i="2"/>
  <c r="AQ6" i="2" s="1"/>
  <c r="DH7" i="2"/>
  <c r="CY19" i="2"/>
  <c r="DK19" i="2" s="1"/>
  <c r="DH12" i="2"/>
  <c r="DH27" i="2"/>
  <c r="BU102" i="2"/>
  <c r="CX8" i="2"/>
  <c r="DH19" i="2"/>
  <c r="CS8" i="2"/>
  <c r="CU8" i="2" s="1"/>
  <c r="DG110" i="2"/>
  <c r="CU84" i="2"/>
  <c r="CY76" i="2"/>
  <c r="DK76" i="2" s="1"/>
  <c r="CU114" i="2"/>
  <c r="CS19" i="2"/>
  <c r="CU19" i="2" s="1"/>
  <c r="DH10" i="2"/>
  <c r="BN16" i="2"/>
  <c r="BN114" i="2"/>
  <c r="AM6" i="2"/>
  <c r="AT6" i="2"/>
  <c r="BN11" i="2"/>
  <c r="AO6" i="2"/>
  <c r="BN18" i="2"/>
  <c r="DM186" i="2"/>
  <c r="AS6" i="2"/>
  <c r="DI6" i="2" s="1"/>
  <c r="DM188" i="2"/>
  <c r="CX20" i="2"/>
  <c r="BN24" i="2"/>
  <c r="BU67" i="2"/>
  <c r="BU75" i="2"/>
  <c r="BU8" i="2"/>
  <c r="CS71" i="2"/>
  <c r="CU71" i="2" s="1"/>
  <c r="DG111" i="2"/>
  <c r="BN107" i="2"/>
  <c r="CS5" i="2"/>
  <c r="CU5" i="2" s="1"/>
  <c r="CX81" i="2"/>
  <c r="DH77" i="2"/>
  <c r="BN32" i="2"/>
  <c r="CS65" i="2"/>
  <c r="CU65" i="2" s="1"/>
  <c r="BN28" i="2"/>
  <c r="BN110" i="2"/>
  <c r="BA6" i="2"/>
  <c r="DG6" i="2" s="1"/>
  <c r="AN6" i="2"/>
  <c r="AW6" i="2"/>
  <c r="BU21" i="2"/>
  <c r="AA203" i="2"/>
  <c r="DI198" i="2"/>
  <c r="AK6" i="2"/>
  <c r="AV6" i="2"/>
  <c r="CE6" i="2"/>
  <c r="CK6" i="2" s="1"/>
  <c r="BU9" i="2"/>
  <c r="BU32" i="2"/>
  <c r="DA32" i="2" s="1"/>
  <c r="CS7" i="2"/>
  <c r="CU7" i="2" s="1"/>
  <c r="BU23" i="2"/>
  <c r="BU101" i="2"/>
  <c r="DG25" i="2"/>
  <c r="CX73" i="2"/>
  <c r="BN84" i="2"/>
  <c r="DH24" i="2"/>
  <c r="BU16" i="2"/>
  <c r="DG104" i="2"/>
  <c r="CY101" i="2"/>
  <c r="CF27" i="2"/>
  <c r="CL27" i="2" s="1"/>
  <c r="CZ162" i="2"/>
  <c r="CM163" i="2" s="1"/>
  <c r="BU12" i="2"/>
  <c r="CX69" i="2"/>
  <c r="CX19" i="2"/>
  <c r="BU84" i="2"/>
  <c r="DA84" i="2" s="1"/>
  <c r="BU81" i="2"/>
  <c r="DA81" i="2" s="1"/>
  <c r="CU24" i="2"/>
  <c r="CI6" i="2"/>
  <c r="DJ6" i="2" s="1"/>
  <c r="BU22" i="2"/>
  <c r="BU27" i="2"/>
  <c r="DA27" i="2" s="1"/>
  <c r="BU79" i="2"/>
  <c r="DA79" i="2" s="1"/>
  <c r="BU33" i="2"/>
  <c r="DA33" i="2" s="1"/>
  <c r="BU28" i="2"/>
  <c r="DA28" i="2" s="1"/>
  <c r="CY13" i="2"/>
  <c r="DK13" i="2" s="1"/>
  <c r="CX7" i="2"/>
  <c r="CX10" i="2"/>
  <c r="CS105" i="2"/>
  <c r="CU105" i="2" s="1"/>
  <c r="BN17" i="2"/>
  <c r="CS75" i="2"/>
  <c r="CU75" i="2" s="1"/>
  <c r="BU114" i="2"/>
  <c r="DA114" i="2" s="1"/>
  <c r="BU82" i="2"/>
  <c r="DA82" i="2" s="1"/>
  <c r="BU24" i="2"/>
  <c r="CZ5" i="2"/>
  <c r="BU80" i="2"/>
  <c r="DA80" i="2" s="1"/>
  <c r="BU11" i="2"/>
  <c r="BU15" i="2"/>
  <c r="BU19" i="2"/>
  <c r="BU85" i="2"/>
  <c r="DA85" i="2" s="1"/>
  <c r="BU107" i="2"/>
  <c r="DA107" i="2" s="1"/>
  <c r="BU104" i="2"/>
  <c r="DA104" i="2" s="1"/>
  <c r="BU112" i="2"/>
  <c r="DA112" i="2" s="1"/>
  <c r="CX112" i="2"/>
  <c r="CX21" i="2"/>
  <c r="CU13" i="2"/>
  <c r="CY106" i="2"/>
  <c r="DK106" i="2" s="1"/>
  <c r="CY109" i="2"/>
  <c r="DK109" i="2" s="1"/>
  <c r="BN13" i="2"/>
  <c r="BU25" i="2"/>
  <c r="DA25" i="2" s="1"/>
  <c r="DG30" i="2"/>
  <c r="BU73" i="2"/>
  <c r="AP15" i="2"/>
  <c r="AQ15" i="2" s="1"/>
  <c r="BU83" i="2"/>
  <c r="DA83" i="2" s="1"/>
  <c r="BU113" i="2"/>
  <c r="DA113" i="2" s="1"/>
  <c r="CX18" i="2"/>
  <c r="CS72" i="2"/>
  <c r="CU72" i="2" s="1"/>
  <c r="BN12" i="2"/>
  <c r="DA190" i="2"/>
  <c r="DM190" i="2" s="1"/>
  <c r="BU189" i="2"/>
  <c r="DA189" i="2" s="1"/>
  <c r="DM189" i="2" s="1"/>
  <c r="BU187" i="2"/>
  <c r="DA187" i="2" s="1"/>
  <c r="DM187" i="2" s="1"/>
  <c r="BU185" i="2"/>
  <c r="DA185" i="2" s="1"/>
  <c r="DM185" i="2" s="1"/>
  <c r="BU183" i="2"/>
  <c r="DA183" i="2" s="1"/>
  <c r="DM183" i="2" s="1"/>
  <c r="BU182" i="2"/>
  <c r="DA182" i="2" s="1"/>
  <c r="DM182" i="2" s="1"/>
  <c r="BU181" i="2"/>
  <c r="DA181" i="2" s="1"/>
  <c r="DM181" i="2" s="1"/>
  <c r="BU180" i="2"/>
  <c r="DA180" i="2" s="1"/>
  <c r="DM180" i="2" s="1"/>
  <c r="BU179" i="2"/>
  <c r="DA179" i="2" s="1"/>
  <c r="DM179" i="2" s="1"/>
  <c r="BU178" i="2"/>
  <c r="DA178" i="2" s="1"/>
  <c r="DM178" i="2" s="1"/>
  <c r="BU177" i="2"/>
  <c r="DA177" i="2" s="1"/>
  <c r="DM177" i="2" s="1"/>
  <c r="BU176" i="2"/>
  <c r="DA176" i="2" s="1"/>
  <c r="DM176" i="2" s="1"/>
  <c r="BU175" i="2"/>
  <c r="DA175" i="2" s="1"/>
  <c r="DM175" i="2" s="1"/>
  <c r="BU174" i="2"/>
  <c r="DA174" i="2" s="1"/>
  <c r="DM174" i="2" s="1"/>
  <c r="BU173" i="2"/>
  <c r="DA173" i="2" s="1"/>
  <c r="DM173" i="2" s="1"/>
  <c r="BU172" i="2"/>
  <c r="DA172" i="2" s="1"/>
  <c r="DM172" i="2" s="1"/>
  <c r="BU171" i="2"/>
  <c r="DA171" i="2" s="1"/>
  <c r="DM171" i="2" s="1"/>
  <c r="BU170" i="2"/>
  <c r="DA170" i="2" s="1"/>
  <c r="DM170" i="2" s="1"/>
  <c r="BU169" i="2"/>
  <c r="DA169" i="2" s="1"/>
  <c r="DM169" i="2" s="1"/>
  <c r="BU168" i="2"/>
  <c r="DA168" i="2" s="1"/>
  <c r="DM168" i="2" s="1"/>
  <c r="BU105" i="2"/>
  <c r="BA24" i="2"/>
  <c r="DG24" i="2" s="1"/>
  <c r="CX84" i="2"/>
  <c r="BU69" i="2"/>
  <c r="BU77" i="2"/>
  <c r="DH108" i="2"/>
  <c r="BU64" i="2"/>
  <c r="BU72" i="2"/>
  <c r="CY17" i="2"/>
  <c r="DK17" i="2" s="1"/>
  <c r="AS30" i="2"/>
  <c r="DI30" i="2" s="1"/>
  <c r="BU62" i="2"/>
  <c r="BU70" i="2"/>
  <c r="BU78" i="2"/>
  <c r="BU7" i="2"/>
  <c r="DH81" i="2"/>
  <c r="CX107" i="2"/>
  <c r="CX102" i="2"/>
  <c r="CU66" i="2"/>
  <c r="BN14" i="2"/>
  <c r="BN66" i="2"/>
  <c r="BU110" i="2"/>
  <c r="CI8" i="2"/>
  <c r="CY107" i="2"/>
  <c r="DK107" i="2" s="1"/>
  <c r="DH13" i="2"/>
  <c r="CY104" i="2"/>
  <c r="DK104" i="2" s="1"/>
  <c r="CU28" i="2"/>
  <c r="CY9" i="2"/>
  <c r="DK9" i="2" s="1"/>
  <c r="CI18" i="2"/>
  <c r="DJ18" i="2" s="1"/>
  <c r="CF22" i="2"/>
  <c r="CL22" i="2" s="1"/>
  <c r="BU18" i="2"/>
  <c r="DG108" i="2"/>
  <c r="DG103" i="2"/>
  <c r="BU109" i="2"/>
  <c r="BU63" i="2"/>
  <c r="BU71" i="2"/>
  <c r="CX108" i="2"/>
  <c r="BA15" i="2"/>
  <c r="DG15" i="2" s="1"/>
  <c r="DH67" i="2"/>
  <c r="DH75" i="2"/>
  <c r="CX74" i="2"/>
  <c r="DH17" i="2"/>
  <c r="AV15" i="2"/>
  <c r="DF15" i="2" s="1"/>
  <c r="CS6" i="2"/>
  <c r="CU6" i="2" s="1"/>
  <c r="AT15" i="2"/>
  <c r="BU10" i="2"/>
  <c r="DH5" i="2"/>
  <c r="AL15" i="2"/>
  <c r="DE15" i="2" s="1"/>
  <c r="CU77" i="2"/>
  <c r="DH30" i="2"/>
  <c r="CS64" i="2"/>
  <c r="CU64" i="2" s="1"/>
  <c r="CU14" i="2"/>
  <c r="BU108" i="2"/>
  <c r="CX25" i="2"/>
  <c r="AL24" i="2"/>
  <c r="DE24" i="2" s="1"/>
  <c r="BU14" i="2"/>
  <c r="BU66" i="2"/>
  <c r="BU74" i="2"/>
  <c r="CY64" i="2"/>
  <c r="DK64" i="2" s="1"/>
  <c r="BN68" i="2"/>
  <c r="DH9" i="2"/>
  <c r="CU68" i="2"/>
  <c r="AV24" i="2"/>
  <c r="DF24" i="2" s="1"/>
  <c r="AT24" i="2"/>
  <c r="BU17" i="2"/>
  <c r="BU20" i="2"/>
  <c r="DH103" i="2"/>
  <c r="CX103" i="2"/>
  <c r="CX76" i="2"/>
  <c r="CX28" i="2"/>
  <c r="CX17" i="2"/>
  <c r="DH114" i="2"/>
  <c r="DH18" i="2"/>
  <c r="CS108" i="2"/>
  <c r="CU108" i="2" s="1"/>
  <c r="CX5" i="2"/>
  <c r="BN67" i="2"/>
  <c r="CU67" i="2"/>
  <c r="AW24" i="2"/>
  <c r="DG28" i="2"/>
  <c r="BU106" i="2"/>
  <c r="DH112" i="2"/>
  <c r="CZ64" i="2"/>
  <c r="AT64" i="2" s="1"/>
  <c r="DH83" i="2"/>
  <c r="CU16" i="2"/>
  <c r="DG27" i="2"/>
  <c r="CY5" i="2"/>
  <c r="DK5" i="2" s="1"/>
  <c r="CY69" i="2"/>
  <c r="DK69" i="2" s="1"/>
  <c r="DJ103" i="2"/>
  <c r="AS18" i="2"/>
  <c r="DI18" i="2" s="1"/>
  <c r="CZ62" i="2"/>
  <c r="AA204" i="2"/>
  <c r="CX83" i="2"/>
  <c r="CY21" i="2"/>
  <c r="DK21" i="2" s="1"/>
  <c r="CU12" i="2"/>
  <c r="CY23" i="2"/>
  <c r="DK23" i="2" s="1"/>
  <c r="CY110" i="2"/>
  <c r="DK110" i="2" s="1"/>
  <c r="CY66" i="2"/>
  <c r="DK66" i="2" s="1"/>
  <c r="CX9" i="2"/>
  <c r="CS104" i="2"/>
  <c r="CU104" i="2" s="1"/>
  <c r="BN104" i="2"/>
  <c r="BN63" i="2"/>
  <c r="CS63" i="2"/>
  <c r="CU63" i="2" s="1"/>
  <c r="CY103" i="2"/>
  <c r="DK103" i="2" s="1"/>
  <c r="CY70" i="2"/>
  <c r="DK70" i="2" s="1"/>
  <c r="CY7" i="2"/>
  <c r="DK7" i="2" s="1"/>
  <c r="CY77" i="2"/>
  <c r="DK77" i="2" s="1"/>
  <c r="CY15" i="2"/>
  <c r="DK15" i="2" s="1"/>
  <c r="CF24" i="2"/>
  <c r="CL24" i="2" s="1"/>
  <c r="CZ73" i="2"/>
  <c r="AW73" i="2" s="1"/>
  <c r="AS24" i="2"/>
  <c r="DI24" i="2" s="1"/>
  <c r="CZ78" i="2"/>
  <c r="AL78" i="2" s="1"/>
  <c r="DE78" i="2" s="1"/>
  <c r="CZ7" i="2"/>
  <c r="AK7" i="2" s="1"/>
  <c r="CZ67" i="2"/>
  <c r="AT67" i="2" s="1"/>
  <c r="BU111" i="2"/>
  <c r="BU68" i="2"/>
  <c r="BU76" i="2"/>
  <c r="CI63" i="2"/>
  <c r="DJ63" i="2" s="1"/>
  <c r="CY83" i="2"/>
  <c r="DK83" i="2" s="1"/>
  <c r="CY81" i="2"/>
  <c r="DK81" i="2" s="1"/>
  <c r="CY79" i="2"/>
  <c r="DK79" i="2" s="1"/>
  <c r="CY113" i="2"/>
  <c r="DK113" i="2" s="1"/>
  <c r="CY102" i="2"/>
  <c r="DK102" i="2" s="1"/>
  <c r="CX22" i="2"/>
  <c r="BN76" i="2"/>
  <c r="CY72" i="2"/>
  <c r="DK72" i="2" s="1"/>
  <c r="CY68" i="2"/>
  <c r="DK68" i="2" s="1"/>
  <c r="CY16" i="2"/>
  <c r="DK16" i="2" s="1"/>
  <c r="CY14" i="2"/>
  <c r="DK14" i="2" s="1"/>
  <c r="CY11" i="2"/>
  <c r="DK11" i="2" s="1"/>
  <c r="DH14" i="2"/>
  <c r="BN70" i="2"/>
  <c r="CS70" i="2"/>
  <c r="CU70" i="2" s="1"/>
  <c r="CS9" i="2"/>
  <c r="CU9" i="2" s="1"/>
  <c r="AY29" i="2"/>
  <c r="CY33" i="2"/>
  <c r="DK33" i="2" s="1"/>
  <c r="CS78" i="2"/>
  <c r="CU78" i="2" s="1"/>
  <c r="BN78" i="2"/>
  <c r="CE18" i="2"/>
  <c r="CK18" i="2" s="1"/>
  <c r="BU65" i="2"/>
  <c r="DH69" i="2"/>
  <c r="CZ75" i="2"/>
  <c r="AL75" i="2" s="1"/>
  <c r="DE75" i="2" s="1"/>
  <c r="BU103" i="2"/>
  <c r="BU13" i="2"/>
  <c r="DH111" i="2"/>
  <c r="CY27" i="2"/>
  <c r="DK27" i="2" s="1"/>
  <c r="CX106" i="2"/>
  <c r="CY105" i="2"/>
  <c r="DK105" i="2" s="1"/>
  <c r="CU76" i="2"/>
  <c r="DK22" i="2"/>
  <c r="CX33" i="2"/>
  <c r="CY111" i="2"/>
  <c r="DK111" i="2" s="1"/>
  <c r="CY108" i="2"/>
  <c r="DK108" i="2" s="1"/>
  <c r="CY75" i="2"/>
  <c r="DK75" i="2" s="1"/>
  <c r="CY67" i="2"/>
  <c r="DK67" i="2" s="1"/>
  <c r="CY65" i="2"/>
  <c r="DK65" i="2" s="1"/>
  <c r="DH21" i="2"/>
  <c r="BN111" i="2"/>
  <c r="CS111" i="2"/>
  <c r="CU111" i="2" s="1"/>
  <c r="CS103" i="2"/>
  <c r="CU103" i="2" s="1"/>
  <c r="BN103" i="2"/>
  <c r="CF33" i="2"/>
  <c r="CL33" i="2" s="1"/>
  <c r="BJ82" i="2"/>
  <c r="BM82" i="2" s="1"/>
  <c r="AS107" i="2"/>
  <c r="DI107" i="2" s="1"/>
  <c r="AQ107" i="2"/>
  <c r="BJ107" i="2"/>
  <c r="BM107" i="2" s="1"/>
  <c r="CZ70" i="2"/>
  <c r="BB81" i="2"/>
  <c r="BK81" i="2"/>
  <c r="BJ81" i="2"/>
  <c r="BM81" i="2" s="1"/>
  <c r="AT82" i="2"/>
  <c r="AG82" i="2"/>
  <c r="AP82" i="2" s="1"/>
  <c r="AQ82" i="2" s="1"/>
  <c r="AK82" i="2"/>
  <c r="AQ112" i="2"/>
  <c r="BB82" i="2"/>
  <c r="DG82" i="2" s="1"/>
  <c r="BK82" i="2"/>
  <c r="AL104" i="2"/>
  <c r="DE104" i="2" s="1"/>
  <c r="AO104" i="2"/>
  <c r="AN104" i="2"/>
  <c r="AM104" i="2"/>
  <c r="AW104" i="2"/>
  <c r="AK104" i="2"/>
  <c r="AX104" i="2"/>
  <c r="AU104" i="2"/>
  <c r="AV104" i="2"/>
  <c r="AG76" i="2"/>
  <c r="AL85" i="2"/>
  <c r="DE85" i="2" s="1"/>
  <c r="AG85" i="2"/>
  <c r="AP85" i="2" s="1"/>
  <c r="AQ85" i="2" s="1"/>
  <c r="AU85" i="2"/>
  <c r="AY85" i="2" s="1"/>
  <c r="DD112" i="2"/>
  <c r="AY112" i="2"/>
  <c r="CZ101" i="2"/>
  <c r="DB101" i="2" s="1"/>
  <c r="AS112" i="2"/>
  <c r="DI112" i="2" s="1"/>
  <c r="CI62" i="2"/>
  <c r="BU135" i="2"/>
  <c r="BU147" i="2"/>
  <c r="CI9" i="2"/>
  <c r="DJ9" i="2" s="1"/>
  <c r="CE9" i="2"/>
  <c r="CK9" i="2" s="1"/>
  <c r="CD9" i="2"/>
  <c r="CJ9" i="2" s="1"/>
  <c r="CI17" i="2"/>
  <c r="DJ17" i="2" s="1"/>
  <c r="CE17" i="2"/>
  <c r="CK17" i="2" s="1"/>
  <c r="CD17" i="2"/>
  <c r="CJ17" i="2" s="1"/>
  <c r="AM32" i="2"/>
  <c r="AU32" i="2"/>
  <c r="AN32" i="2"/>
  <c r="AK32" i="2"/>
  <c r="AO32" i="2"/>
  <c r="BU132" i="2"/>
  <c r="BU143" i="2"/>
  <c r="CD10" i="2"/>
  <c r="CE10" i="2"/>
  <c r="CK10" i="2" s="1"/>
  <c r="CI12" i="2"/>
  <c r="DJ12" i="2" s="1"/>
  <c r="CD12" i="2"/>
  <c r="CJ12" i="2" s="1"/>
  <c r="CE12" i="2"/>
  <c r="CK12" i="2" s="1"/>
  <c r="CD16" i="2"/>
  <c r="CJ16" i="2" s="1"/>
  <c r="CE16" i="2"/>
  <c r="CK16" i="2" s="1"/>
  <c r="CI20" i="2"/>
  <c r="DJ20" i="2" s="1"/>
  <c r="CD20" i="2"/>
  <c r="CJ20" i="2" s="1"/>
  <c r="CE20" i="2"/>
  <c r="CK20" i="2" s="1"/>
  <c r="DH80" i="2"/>
  <c r="DH72" i="2"/>
  <c r="DH64" i="2"/>
  <c r="AW32" i="2"/>
  <c r="BA32" i="2"/>
  <c r="DG32" i="2" s="1"/>
  <c r="BM62" i="2"/>
  <c r="CX101" i="2"/>
  <c r="AL32" i="2"/>
  <c r="DE32" i="2" s="1"/>
  <c r="DH102" i="2"/>
  <c r="DK114" i="2"/>
  <c r="CX110" i="2"/>
  <c r="CU110" i="2"/>
  <c r="CX65" i="2"/>
  <c r="AT32" i="2"/>
  <c r="DK25" i="2"/>
  <c r="CX15" i="2"/>
  <c r="CX63" i="2"/>
  <c r="CX16" i="2"/>
  <c r="CX24" i="2"/>
  <c r="CX70" i="2"/>
  <c r="CX71" i="2"/>
  <c r="CX114" i="2"/>
  <c r="AP33" i="2"/>
  <c r="AQ33" i="2" s="1"/>
  <c r="CX68" i="2"/>
  <c r="CF30" i="2"/>
  <c r="CL30" i="2" s="1"/>
  <c r="DG101" i="2"/>
  <c r="CZ77" i="2"/>
  <c r="CZ14" i="2"/>
  <c r="AX14" i="2" s="1"/>
  <c r="AU24" i="2"/>
  <c r="AN24" i="2"/>
  <c r="AM24" i="2"/>
  <c r="CZ66" i="2"/>
  <c r="DB66" i="2" s="1"/>
  <c r="AO15" i="2"/>
  <c r="AM15" i="2"/>
  <c r="AK15" i="2"/>
  <c r="AU15" i="2"/>
  <c r="DD81" i="2"/>
  <c r="AY81" i="2"/>
  <c r="BJ113" i="2"/>
  <c r="BM113" i="2" s="1"/>
  <c r="AQ113" i="2"/>
  <c r="CZ71" i="2"/>
  <c r="AS82" i="2"/>
  <c r="DI82" i="2" s="1"/>
  <c r="DD84" i="2"/>
  <c r="AY84" i="2"/>
  <c r="CZ76" i="2"/>
  <c r="AK76" i="2" s="1"/>
  <c r="BB83" i="2"/>
  <c r="DG83" i="2" s="1"/>
  <c r="BK83" i="2"/>
  <c r="AT104" i="2"/>
  <c r="AP104" i="2"/>
  <c r="AQ104" i="2" s="1"/>
  <c r="CZ105" i="2"/>
  <c r="CZ102" i="2"/>
  <c r="CI66" i="2"/>
  <c r="DJ66" i="2" s="1"/>
  <c r="CI70" i="2"/>
  <c r="DJ70" i="2" s="1"/>
  <c r="CI74" i="2"/>
  <c r="DJ74" i="2" s="1"/>
  <c r="BU138" i="2"/>
  <c r="BU149" i="2"/>
  <c r="CI11" i="2"/>
  <c r="DJ11" i="2" s="1"/>
  <c r="CE11" i="2"/>
  <c r="CK11" i="2" s="1"/>
  <c r="CD11" i="2"/>
  <c r="CJ11" i="2" s="1"/>
  <c r="CI65" i="2"/>
  <c r="DJ65" i="2" s="1"/>
  <c r="CI69" i="2"/>
  <c r="DJ69" i="2" s="1"/>
  <c r="CI73" i="2"/>
  <c r="DJ73" i="2" s="1"/>
  <c r="BU134" i="2"/>
  <c r="BU146" i="2"/>
  <c r="DH109" i="2"/>
  <c r="DH101" i="2"/>
  <c r="DH78" i="2"/>
  <c r="DH70" i="2"/>
  <c r="DH62" i="2"/>
  <c r="DK82" i="2"/>
  <c r="DK80" i="2"/>
  <c r="BN69" i="2"/>
  <c r="CS69" i="2"/>
  <c r="CU69" i="2" s="1"/>
  <c r="BN106" i="2"/>
  <c r="CS106" i="2"/>
  <c r="CU106" i="2" s="1"/>
  <c r="DH110" i="2"/>
  <c r="CW85" i="2"/>
  <c r="CW93" i="2" s="1"/>
  <c r="CT85" i="2"/>
  <c r="CU85" i="2" s="1"/>
  <c r="BN85" i="2"/>
  <c r="CV85" i="2"/>
  <c r="CV93" i="2" s="1"/>
  <c r="AL33" i="2"/>
  <c r="DE33" i="2" s="1"/>
  <c r="BN22" i="2"/>
  <c r="CS22" i="2"/>
  <c r="CU22" i="2" s="1"/>
  <c r="CS73" i="2"/>
  <c r="CU73" i="2" s="1"/>
  <c r="BN73" i="2"/>
  <c r="BN102" i="2"/>
  <c r="CS102" i="2"/>
  <c r="CX13" i="2"/>
  <c r="CX66" i="2"/>
  <c r="BM85" i="2"/>
  <c r="CX67" i="2"/>
  <c r="CX11" i="2"/>
  <c r="CX64" i="2"/>
  <c r="DH6" i="2"/>
  <c r="BJ79" i="2"/>
  <c r="BM79" i="2" s="1"/>
  <c r="AQ79" i="2"/>
  <c r="DD113" i="2"/>
  <c r="AY113" i="2"/>
  <c r="AG78" i="2"/>
  <c r="BJ114" i="2"/>
  <c r="BM114" i="2" s="1"/>
  <c r="DI62" i="2"/>
  <c r="DD85" i="2"/>
  <c r="CZ72" i="2"/>
  <c r="DL72" i="2" s="1"/>
  <c r="AG72" i="2"/>
  <c r="AT80" i="2"/>
  <c r="AK80" i="2"/>
  <c r="AG80" i="2"/>
  <c r="AP80" i="2" s="1"/>
  <c r="AQ80" i="2" s="1"/>
  <c r="AS113" i="2"/>
  <c r="DI113" i="2" s="1"/>
  <c r="AL114" i="2"/>
  <c r="DE114" i="2" s="1"/>
  <c r="AG114" i="2"/>
  <c r="AP114" i="2" s="1"/>
  <c r="AQ114" i="2" s="1"/>
  <c r="AU114" i="2"/>
  <c r="AY114" i="2" s="1"/>
  <c r="CZ109" i="2"/>
  <c r="DD107" i="2"/>
  <c r="AY107" i="2"/>
  <c r="CZ110" i="2"/>
  <c r="CZ106" i="2"/>
  <c r="DD114" i="2"/>
  <c r="AO33" i="2"/>
  <c r="AN33" i="2"/>
  <c r="AK33" i="2"/>
  <c r="BU131" i="2"/>
  <c r="BU141" i="2"/>
  <c r="CI13" i="2"/>
  <c r="CE13" i="2"/>
  <c r="CK13" i="2" s="1"/>
  <c r="CD13" i="2"/>
  <c r="CJ13" i="2" s="1"/>
  <c r="CI19" i="2"/>
  <c r="DJ19" i="2" s="1"/>
  <c r="CD19" i="2"/>
  <c r="CE19" i="2"/>
  <c r="CK19" i="2" s="1"/>
  <c r="CI21" i="2"/>
  <c r="DJ21" i="2" s="1"/>
  <c r="CD21" i="2"/>
  <c r="CJ21" i="2" s="1"/>
  <c r="CE21" i="2"/>
  <c r="CK21" i="2" s="1"/>
  <c r="BU167" i="2"/>
  <c r="DA167" i="2" s="1"/>
  <c r="BU136" i="2"/>
  <c r="BU148" i="2"/>
  <c r="CE8" i="2"/>
  <c r="CK8" i="2" s="1"/>
  <c r="CD8" i="2"/>
  <c r="CJ8" i="2" s="1"/>
  <c r="CI16" i="2"/>
  <c r="DJ16" i="2" s="1"/>
  <c r="CI78" i="2"/>
  <c r="DJ78" i="2" s="1"/>
  <c r="DH107" i="2"/>
  <c r="DH84" i="2"/>
  <c r="DH76" i="2"/>
  <c r="DH68" i="2"/>
  <c r="DK112" i="2"/>
  <c r="CX79" i="2"/>
  <c r="CU79" i="2"/>
  <c r="BN33" i="2"/>
  <c r="CS33" i="2"/>
  <c r="CU33" i="2" s="1"/>
  <c r="AN15" i="2"/>
  <c r="AW15" i="2"/>
  <c r="AW33" i="2"/>
  <c r="DK84" i="2"/>
  <c r="AV33" i="2"/>
  <c r="DF33" i="2" s="1"/>
  <c r="CX111" i="2"/>
  <c r="CX75" i="2"/>
  <c r="DK28" i="2"/>
  <c r="CU74" i="2"/>
  <c r="CU18" i="2"/>
  <c r="CX109" i="2"/>
  <c r="AU6" i="2"/>
  <c r="AO24" i="2"/>
  <c r="CU20" i="2"/>
  <c r="CU107" i="2"/>
  <c r="AL83" i="2"/>
  <c r="DE83" i="2" s="1"/>
  <c r="AU83" i="2"/>
  <c r="CZ69" i="2"/>
  <c r="CZ10" i="2"/>
  <c r="CZ18" i="2"/>
  <c r="BJ83" i="2"/>
  <c r="BM83" i="2" s="1"/>
  <c r="CZ74" i="2"/>
  <c r="BB113" i="2"/>
  <c r="DG113" i="2" s="1"/>
  <c r="BK113" i="2"/>
  <c r="CZ63" i="2"/>
  <c r="AP63" i="2" s="1"/>
  <c r="AQ63" i="2" s="1"/>
  <c r="CZ8" i="2"/>
  <c r="AX8" i="2" s="1"/>
  <c r="AG69" i="2"/>
  <c r="CZ68" i="2"/>
  <c r="DB68" i="2" s="1"/>
  <c r="CZ9" i="2"/>
  <c r="AX9" i="2" s="1"/>
  <c r="CZ21" i="2"/>
  <c r="AX21" i="2" s="1"/>
  <c r="DD79" i="2"/>
  <c r="AY79" i="2"/>
  <c r="AJ121" i="2"/>
  <c r="Y121" i="2" s="1"/>
  <c r="BH121" i="2" s="1"/>
  <c r="CI64" i="2"/>
  <c r="DJ64" i="2" s="1"/>
  <c r="CI68" i="2"/>
  <c r="DJ68" i="2" s="1"/>
  <c r="CI72" i="2"/>
  <c r="DJ72" i="2" s="1"/>
  <c r="CI76" i="2"/>
  <c r="DJ76" i="2" s="1"/>
  <c r="BU133" i="2"/>
  <c r="BU144" i="2"/>
  <c r="CI7" i="2"/>
  <c r="CD7" i="2"/>
  <c r="CJ7" i="2" s="1"/>
  <c r="CE7" i="2"/>
  <c r="CK7" i="2" s="1"/>
  <c r="CI15" i="2"/>
  <c r="DJ15" i="2" s="1"/>
  <c r="CE15" i="2"/>
  <c r="CK15" i="2" s="1"/>
  <c r="CD15" i="2"/>
  <c r="CJ15" i="2" s="1"/>
  <c r="CI67" i="2"/>
  <c r="DJ67" i="2" s="1"/>
  <c r="CI71" i="2"/>
  <c r="DJ71" i="2" s="1"/>
  <c r="CI75" i="2"/>
  <c r="DJ75" i="2" s="1"/>
  <c r="BU130" i="2"/>
  <c r="BU140" i="2"/>
  <c r="BU150" i="2"/>
  <c r="DA150" i="2" s="1"/>
  <c r="CI14" i="2"/>
  <c r="DJ14" i="2" s="1"/>
  <c r="CD14" i="2"/>
  <c r="CJ14" i="2" s="1"/>
  <c r="CE14" i="2"/>
  <c r="CK14" i="2" s="1"/>
  <c r="DH113" i="2"/>
  <c r="DH105" i="2"/>
  <c r="DH82" i="2"/>
  <c r="DH74" i="2"/>
  <c r="DH66" i="2"/>
  <c r="AT33" i="2"/>
  <c r="AP32" i="2"/>
  <c r="AQ32" i="2" s="1"/>
  <c r="CX62" i="2"/>
  <c r="AV32" i="2"/>
  <c r="DF32" i="2" s="1"/>
  <c r="CS62" i="2"/>
  <c r="BN62" i="2"/>
  <c r="BA33" i="2"/>
  <c r="DG33" i="2" s="1"/>
  <c r="DH106" i="2"/>
  <c r="DK12" i="2"/>
  <c r="AP24" i="2"/>
  <c r="AQ24" i="2" s="1"/>
  <c r="CS27" i="2"/>
  <c r="CU27" i="2" s="1"/>
  <c r="BN27" i="2"/>
  <c r="AM33" i="2"/>
  <c r="CX80" i="2"/>
  <c r="CX104" i="2"/>
  <c r="AK24" i="2"/>
  <c r="CU17" i="2"/>
  <c r="CX72" i="2"/>
  <c r="DD27" i="2"/>
  <c r="AY27" i="2"/>
  <c r="DF22" i="2"/>
  <c r="DD30" i="2"/>
  <c r="AY30" i="2"/>
  <c r="BN30" i="2"/>
  <c r="CS30" i="2"/>
  <c r="CU30" i="2" s="1"/>
  <c r="AV12" i="2"/>
  <c r="DF12" i="2" s="1"/>
  <c r="AW12" i="2"/>
  <c r="AT12" i="2"/>
  <c r="BA12" i="2"/>
  <c r="DG12" i="2" s="1"/>
  <c r="AL12" i="2"/>
  <c r="DE12" i="2" s="1"/>
  <c r="AO12" i="2"/>
  <c r="AM12" i="2"/>
  <c r="AN12" i="2"/>
  <c r="AU12" i="2"/>
  <c r="AK12" i="2"/>
  <c r="DD28" i="2"/>
  <c r="AY28" i="2"/>
  <c r="AV16" i="2"/>
  <c r="DF16" i="2" s="1"/>
  <c r="AW16" i="2"/>
  <c r="AL16" i="2"/>
  <c r="DE16" i="2" s="1"/>
  <c r="BA16" i="2"/>
  <c r="DG16" i="2" s="1"/>
  <c r="AU16" i="2"/>
  <c r="AT16" i="2"/>
  <c r="AP16" i="2"/>
  <c r="AQ16" i="2" s="1"/>
  <c r="AN16" i="2"/>
  <c r="AK16" i="2"/>
  <c r="AO16" i="2"/>
  <c r="AM16" i="2"/>
  <c r="AW23" i="2"/>
  <c r="AT23" i="2"/>
  <c r="AV23" i="2"/>
  <c r="DF23" i="2" s="1"/>
  <c r="AU23" i="2"/>
  <c r="AO23" i="2"/>
  <c r="AM23" i="2"/>
  <c r="BA23" i="2"/>
  <c r="DG23" i="2" s="1"/>
  <c r="AL23" i="2"/>
  <c r="DE23" i="2" s="1"/>
  <c r="AN23" i="2"/>
  <c r="AK23" i="2"/>
  <c r="DD25" i="2"/>
  <c r="AY25" i="2"/>
  <c r="AP23" i="2"/>
  <c r="AQ23" i="2" s="1"/>
  <c r="BN23" i="2"/>
  <c r="CS23" i="2"/>
  <c r="CU23" i="2" s="1"/>
  <c r="CW32" i="2"/>
  <c r="CY32" i="2" s="1"/>
  <c r="CV32" i="2"/>
  <c r="CV54" i="2" s="1"/>
  <c r="CS21" i="2"/>
  <c r="BN21" i="2"/>
  <c r="AP12" i="2"/>
  <c r="AQ12" i="2" s="1"/>
  <c r="DL109" i="2" l="1"/>
  <c r="DB102" i="2"/>
  <c r="DL105" i="2"/>
  <c r="BN101" i="2"/>
  <c r="DB162" i="2"/>
  <c r="AP5" i="2"/>
  <c r="AQ5" i="2" s="1"/>
  <c r="AX5" i="2"/>
  <c r="AT17" i="2"/>
  <c r="AX17" i="2"/>
  <c r="DJ54" i="2"/>
  <c r="CI54" i="2"/>
  <c r="AX18" i="2"/>
  <c r="AX10" i="2"/>
  <c r="AX7" i="2"/>
  <c r="AT13" i="2"/>
  <c r="AX13" i="2"/>
  <c r="AT20" i="2"/>
  <c r="AX20" i="2"/>
  <c r="DM150" i="2"/>
  <c r="DB71" i="2"/>
  <c r="DB75" i="2"/>
  <c r="DB77" i="2"/>
  <c r="DB109" i="2"/>
  <c r="DB105" i="2"/>
  <c r="DB111" i="2"/>
  <c r="DB108" i="2"/>
  <c r="DB63" i="2"/>
  <c r="DB69" i="2"/>
  <c r="DB72" i="2"/>
  <c r="DB74" i="2"/>
  <c r="DB62" i="2"/>
  <c r="DB106" i="2"/>
  <c r="DB64" i="2"/>
  <c r="DB78" i="2"/>
  <c r="DB76" i="2"/>
  <c r="DB65" i="2"/>
  <c r="DB103" i="2"/>
  <c r="DB73" i="2"/>
  <c r="DB110" i="2"/>
  <c r="DB67" i="2"/>
  <c r="DB70" i="2"/>
  <c r="AW20" i="2"/>
  <c r="DI54" i="2"/>
  <c r="AN103" i="2"/>
  <c r="AW17" i="2"/>
  <c r="DH54" i="2"/>
  <c r="AK17" i="2"/>
  <c r="DI93" i="2"/>
  <c r="DA103" i="2"/>
  <c r="DI199" i="2"/>
  <c r="DH93" i="2"/>
  <c r="AK20" i="2"/>
  <c r="AU111" i="2"/>
  <c r="AW111" i="2"/>
  <c r="AP20" i="2"/>
  <c r="AQ20" i="2" s="1"/>
  <c r="AP111" i="2"/>
  <c r="AQ111" i="2" s="1"/>
  <c r="AL111" i="2"/>
  <c r="DE111" i="2" s="1"/>
  <c r="BA17" i="2"/>
  <c r="DG17" i="2" s="1"/>
  <c r="AK65" i="2"/>
  <c r="AO17" i="2"/>
  <c r="AP17" i="2"/>
  <c r="AQ17" i="2" s="1"/>
  <c r="AV17" i="2"/>
  <c r="AL17" i="2"/>
  <c r="DE17" i="2" s="1"/>
  <c r="AU103" i="2"/>
  <c r="AL65" i="2"/>
  <c r="DE65" i="2" s="1"/>
  <c r="AN17" i="2"/>
  <c r="AM17" i="2"/>
  <c r="AV103" i="2"/>
  <c r="DL103" i="2"/>
  <c r="DD19" i="2"/>
  <c r="AY22" i="2"/>
  <c r="AK5" i="2"/>
  <c r="AY19" i="2"/>
  <c r="AP13" i="2"/>
  <c r="AQ13" i="2" s="1"/>
  <c r="AT65" i="2"/>
  <c r="AX65" i="2"/>
  <c r="DA65" i="2"/>
  <c r="AP65" i="2"/>
  <c r="AQ65" i="2" s="1"/>
  <c r="AW65" i="2"/>
  <c r="AU65" i="2"/>
  <c r="DL65" i="2"/>
  <c r="BJ38" i="2"/>
  <c r="BM38" i="2" s="1"/>
  <c r="BK38" i="2"/>
  <c r="BN36" i="2"/>
  <c r="CS36" i="2"/>
  <c r="CU36" i="2" s="1"/>
  <c r="AY11" i="2"/>
  <c r="DD11" i="2"/>
  <c r="CJ5" i="2"/>
  <c r="DI121" i="2"/>
  <c r="BK93" i="2"/>
  <c r="BN93" i="2" s="1"/>
  <c r="BB93" i="2"/>
  <c r="BZ93" i="2"/>
  <c r="CX121" i="2"/>
  <c r="CW54" i="2"/>
  <c r="CY55" i="2" s="1"/>
  <c r="BJ93" i="2"/>
  <c r="BM93" i="2"/>
  <c r="CY54" i="2"/>
  <c r="AS93" i="2"/>
  <c r="BX93" i="2"/>
  <c r="BV54" i="2"/>
  <c r="BZ54" i="2"/>
  <c r="AS121" i="2"/>
  <c r="BZ162" i="2"/>
  <c r="BX162" i="2"/>
  <c r="DH121" i="2"/>
  <c r="CZ54" i="2"/>
  <c r="CN55" i="2" s="1"/>
  <c r="CI93" i="2"/>
  <c r="CY121" i="2"/>
  <c r="BX54" i="2"/>
  <c r="DJ121" i="2"/>
  <c r="CT93" i="2"/>
  <c r="BV93" i="2"/>
  <c r="BY93" i="2" s="1"/>
  <c r="AN65" i="2"/>
  <c r="AN5" i="2"/>
  <c r="BY162" i="2"/>
  <c r="DD22" i="2"/>
  <c r="AV13" i="2"/>
  <c r="DF13" i="2" s="1"/>
  <c r="DA64" i="2"/>
  <c r="AW64" i="2"/>
  <c r="DA71" i="2"/>
  <c r="DA62" i="2"/>
  <c r="AP103" i="2"/>
  <c r="AQ103" i="2" s="1"/>
  <c r="AX108" i="2"/>
  <c r="AO103" i="2"/>
  <c r="AL103" i="2"/>
  <c r="DE103" i="2" s="1"/>
  <c r="DL70" i="2"/>
  <c r="AN108" i="2"/>
  <c r="AX103" i="2"/>
  <c r="AW103" i="2"/>
  <c r="DL77" i="2"/>
  <c r="AP108" i="2"/>
  <c r="AQ108" i="2" s="1"/>
  <c r="DL69" i="2"/>
  <c r="AT103" i="2"/>
  <c r="AK103" i="2"/>
  <c r="DL62" i="2"/>
  <c r="DA108" i="2"/>
  <c r="DL85" i="2"/>
  <c r="DL74" i="2"/>
  <c r="DL114" i="2"/>
  <c r="DM114" i="2" s="1"/>
  <c r="DL84" i="2"/>
  <c r="DM84" i="2" s="1"/>
  <c r="DL82" i="2"/>
  <c r="DL80" i="2"/>
  <c r="DL81" i="2"/>
  <c r="DL112" i="2"/>
  <c r="DL113" i="2"/>
  <c r="DM113" i="2" s="1"/>
  <c r="CF6" i="2"/>
  <c r="CL6" i="2" s="1"/>
  <c r="AM20" i="2"/>
  <c r="AL20" i="2"/>
  <c r="DE20" i="2" s="1"/>
  <c r="AV20" i="2"/>
  <c r="DF20" i="2" s="1"/>
  <c r="DA67" i="2"/>
  <c r="AO13" i="2"/>
  <c r="AK13" i="2"/>
  <c r="AK108" i="2"/>
  <c r="AO108" i="2"/>
  <c r="AN13" i="2"/>
  <c r="AV111" i="2"/>
  <c r="AK111" i="2"/>
  <c r="AL13" i="2"/>
  <c r="DE13" i="2" s="1"/>
  <c r="AW13" i="2"/>
  <c r="AN20" i="2"/>
  <c r="BA20" i="2"/>
  <c r="DG20" i="2" s="1"/>
  <c r="AU108" i="2"/>
  <c r="AW108" i="2"/>
  <c r="AL108" i="2"/>
  <c r="DE108" i="2" s="1"/>
  <c r="AM13" i="2"/>
  <c r="AO111" i="2"/>
  <c r="AM111" i="2"/>
  <c r="BA13" i="2"/>
  <c r="DG13" i="2" s="1"/>
  <c r="AO20" i="2"/>
  <c r="AT108" i="2"/>
  <c r="AT111" i="2"/>
  <c r="AV108" i="2"/>
  <c r="AU13" i="2"/>
  <c r="AX111" i="2"/>
  <c r="DA111" i="2"/>
  <c r="DA133" i="2"/>
  <c r="DM133" i="2" s="1"/>
  <c r="DA131" i="2"/>
  <c r="DM131" i="2" s="1"/>
  <c r="DA132" i="2"/>
  <c r="DM132" i="2" s="1"/>
  <c r="DA147" i="2"/>
  <c r="DM147" i="2" s="1"/>
  <c r="DA141" i="2"/>
  <c r="DM141" i="2" s="1"/>
  <c r="DA136" i="2"/>
  <c r="DM136" i="2" s="1"/>
  <c r="DA146" i="2"/>
  <c r="DM146" i="2" s="1"/>
  <c r="DA149" i="2"/>
  <c r="DM149" i="2" s="1"/>
  <c r="DA135" i="2"/>
  <c r="DM135" i="2" s="1"/>
  <c r="DA140" i="2"/>
  <c r="DM140" i="2" s="1"/>
  <c r="DA144" i="2"/>
  <c r="DM144" i="2" s="1"/>
  <c r="DA143" i="2"/>
  <c r="DM143" i="2" s="1"/>
  <c r="DA148" i="2"/>
  <c r="DM148" i="2" s="1"/>
  <c r="DA134" i="2"/>
  <c r="DM134" i="2" s="1"/>
  <c r="DA138" i="2"/>
  <c r="DM138" i="2" s="1"/>
  <c r="AX78" i="2"/>
  <c r="BT163" i="2"/>
  <c r="BS163" i="2"/>
  <c r="CN163" i="2"/>
  <c r="BR163" i="2"/>
  <c r="AN67" i="2"/>
  <c r="AO73" i="2"/>
  <c r="AW75" i="2"/>
  <c r="AT75" i="2"/>
  <c r="BU162" i="2"/>
  <c r="BW162" i="2" s="1"/>
  <c r="DD6" i="2"/>
  <c r="AK78" i="2"/>
  <c r="AW78" i="2"/>
  <c r="AN62" i="2"/>
  <c r="AP64" i="2"/>
  <c r="AQ64" i="2" s="1"/>
  <c r="AN64" i="2"/>
  <c r="DA110" i="2"/>
  <c r="AU78" i="2"/>
  <c r="CY122" i="2"/>
  <c r="AO64" i="2"/>
  <c r="AY6" i="2"/>
  <c r="DA106" i="2"/>
  <c r="AO67" i="2"/>
  <c r="AL67" i="2"/>
  <c r="DE67" i="2" s="1"/>
  <c r="AU67" i="2"/>
  <c r="AX67" i="2"/>
  <c r="AK67" i="2"/>
  <c r="AW67" i="2"/>
  <c r="AP67" i="2"/>
  <c r="AQ67" i="2" s="1"/>
  <c r="DD24" i="2"/>
  <c r="DA78" i="2"/>
  <c r="DA70" i="2"/>
  <c r="DD15" i="2"/>
  <c r="AT5" i="2"/>
  <c r="AO62" i="2"/>
  <c r="AV5" i="2"/>
  <c r="AW5" i="2"/>
  <c r="AU75" i="2"/>
  <c r="AX75" i="2"/>
  <c r="DA73" i="2"/>
  <c r="AU62" i="2"/>
  <c r="AX62" i="2"/>
  <c r="AM5" i="2"/>
  <c r="AL5" i="2"/>
  <c r="DE5" i="2" s="1"/>
  <c r="DA75" i="2"/>
  <c r="AK75" i="2"/>
  <c r="AU5" i="2"/>
  <c r="AO5" i="2"/>
  <c r="AK62" i="2"/>
  <c r="AW62" i="2"/>
  <c r="BA5" i="2"/>
  <c r="DG5" i="2" s="1"/>
  <c r="AN75" i="2"/>
  <c r="AY24" i="2"/>
  <c r="CF9" i="2"/>
  <c r="CL9" i="2" s="1"/>
  <c r="AM7" i="2"/>
  <c r="BU54" i="2"/>
  <c r="AT7" i="2"/>
  <c r="AO75" i="2"/>
  <c r="CH204" i="2"/>
  <c r="AU64" i="2"/>
  <c r="AX64" i="2"/>
  <c r="CH203" i="2"/>
  <c r="AK64" i="2"/>
  <c r="AL64" i="2"/>
  <c r="DE64" i="2" s="1"/>
  <c r="CF16" i="2"/>
  <c r="CL16" i="2" s="1"/>
  <c r="AP71" i="2"/>
  <c r="AQ71" i="2" s="1"/>
  <c r="AP69" i="2"/>
  <c r="AQ69" i="2" s="1"/>
  <c r="AK72" i="2"/>
  <c r="AY15" i="2"/>
  <c r="DM79" i="2"/>
  <c r="AV7" i="2"/>
  <c r="DF7" i="2" s="1"/>
  <c r="CF18" i="2"/>
  <c r="CL18" i="2" s="1"/>
  <c r="CF20" i="2"/>
  <c r="CL20" i="2" s="1"/>
  <c r="CF12" i="2"/>
  <c r="CL12" i="2" s="1"/>
  <c r="CF17" i="2"/>
  <c r="CL17" i="2" s="1"/>
  <c r="CF11" i="2"/>
  <c r="CL11" i="2" s="1"/>
  <c r="DA77" i="2"/>
  <c r="DM107" i="2"/>
  <c r="AP78" i="2"/>
  <c r="AQ78" i="2" s="1"/>
  <c r="AN78" i="2"/>
  <c r="AN73" i="2"/>
  <c r="AU73" i="2"/>
  <c r="CX85" i="2"/>
  <c r="CX93" i="2" s="1"/>
  <c r="AL70" i="2"/>
  <c r="DE70" i="2" s="1"/>
  <c r="AP62" i="2"/>
  <c r="AT62" i="2"/>
  <c r="AL62" i="2"/>
  <c r="AP7" i="2"/>
  <c r="AQ7" i="2" s="1"/>
  <c r="AL7" i="2"/>
  <c r="DE7" i="2" s="1"/>
  <c r="BA7" i="2"/>
  <c r="DG7" i="2" s="1"/>
  <c r="AW7" i="2"/>
  <c r="AN7" i="2"/>
  <c r="CY85" i="2"/>
  <c r="DK85" i="2" s="1"/>
  <c r="AO7" i="2"/>
  <c r="AT78" i="2"/>
  <c r="AU7" i="2"/>
  <c r="AO78" i="2"/>
  <c r="AX73" i="2"/>
  <c r="AL73" i="2"/>
  <c r="DE73" i="2" s="1"/>
  <c r="AP75" i="2"/>
  <c r="AQ75" i="2" s="1"/>
  <c r="DD33" i="2"/>
  <c r="AY33" i="2"/>
  <c r="AW9" i="2"/>
  <c r="AM9" i="2"/>
  <c r="AT9" i="2"/>
  <c r="AV9" i="2"/>
  <c r="DF9" i="2" s="1"/>
  <c r="AK9" i="2"/>
  <c r="AN9" i="2"/>
  <c r="AL9" i="2"/>
  <c r="DE9" i="2" s="1"/>
  <c r="AO9" i="2"/>
  <c r="BA9" i="2"/>
  <c r="DG9" i="2" s="1"/>
  <c r="AP9" i="2"/>
  <c r="AQ9" i="2" s="1"/>
  <c r="AU9" i="2"/>
  <c r="AT70" i="2"/>
  <c r="AG70" i="2"/>
  <c r="AP70" i="2" s="1"/>
  <c r="AQ70" i="2" s="1"/>
  <c r="AK70" i="2"/>
  <c r="AW63" i="2"/>
  <c r="AX63" i="2"/>
  <c r="AO63" i="2"/>
  <c r="AN63" i="2"/>
  <c r="AK63" i="2"/>
  <c r="AU63" i="2"/>
  <c r="AT63" i="2"/>
  <c r="AL63" i="2"/>
  <c r="AO10" i="2"/>
  <c r="AU10" i="2"/>
  <c r="AM10" i="2"/>
  <c r="AW10" i="2"/>
  <c r="AP10" i="2"/>
  <c r="AQ10" i="2" s="1"/>
  <c r="AN10" i="2"/>
  <c r="AT10" i="2"/>
  <c r="AK10" i="2"/>
  <c r="AV10" i="2"/>
  <c r="DF10" i="2" s="1"/>
  <c r="AL10" i="2"/>
  <c r="DE10" i="2" s="1"/>
  <c r="BA10" i="2"/>
  <c r="DG10" i="2" s="1"/>
  <c r="BU93" i="2"/>
  <c r="BW93" i="2" s="1"/>
  <c r="BR94" i="2"/>
  <c r="DD80" i="2"/>
  <c r="AY80" i="2"/>
  <c r="AT72" i="2"/>
  <c r="AL74" i="2"/>
  <c r="DE74" i="2" s="1"/>
  <c r="AU74" i="2"/>
  <c r="DA72" i="2"/>
  <c r="AW71" i="2"/>
  <c r="AL71" i="2"/>
  <c r="DE71" i="2" s="1"/>
  <c r="AX71" i="2"/>
  <c r="AO71" i="2"/>
  <c r="AN71" i="2"/>
  <c r="AK71" i="2"/>
  <c r="AU71" i="2"/>
  <c r="AT71" i="2"/>
  <c r="AW66" i="2"/>
  <c r="AX66" i="2"/>
  <c r="AO66" i="2"/>
  <c r="AN66" i="2"/>
  <c r="AK66" i="2"/>
  <c r="AU66" i="2"/>
  <c r="AL66" i="2"/>
  <c r="DE66" i="2" s="1"/>
  <c r="AP66" i="2"/>
  <c r="AQ66" i="2" s="1"/>
  <c r="AT66" i="2"/>
  <c r="DA69" i="2"/>
  <c r="AL76" i="2"/>
  <c r="DE76" i="2" s="1"/>
  <c r="DD32" i="2"/>
  <c r="AY32" i="2"/>
  <c r="AL101" i="2"/>
  <c r="AO101" i="2"/>
  <c r="AW101" i="2"/>
  <c r="AN101" i="2"/>
  <c r="AM101" i="2"/>
  <c r="AX101" i="2"/>
  <c r="AK101" i="2"/>
  <c r="AV101" i="2"/>
  <c r="AT101" i="2"/>
  <c r="AU101" i="2"/>
  <c r="AP101" i="2"/>
  <c r="DA66" i="2"/>
  <c r="CU62" i="2"/>
  <c r="AW68" i="2"/>
  <c r="AX68" i="2"/>
  <c r="AK68" i="2"/>
  <c r="AO68" i="2"/>
  <c r="AN68" i="2"/>
  <c r="AU68" i="2"/>
  <c r="AP68" i="2"/>
  <c r="AQ68" i="2" s="1"/>
  <c r="AT68" i="2"/>
  <c r="AL68" i="2"/>
  <c r="DE68" i="2" s="1"/>
  <c r="AT69" i="2"/>
  <c r="BB112" i="2"/>
  <c r="BB121" i="2" s="1"/>
  <c r="BK112" i="2"/>
  <c r="BK121" i="2" s="1"/>
  <c r="BN121" i="2" s="1"/>
  <c r="AX74" i="2"/>
  <c r="AW74" i="2"/>
  <c r="AO74" i="2"/>
  <c r="AN74" i="2"/>
  <c r="AL110" i="2"/>
  <c r="DE110" i="2" s="1"/>
  <c r="AK110" i="2"/>
  <c r="AW110" i="2"/>
  <c r="AO110" i="2"/>
  <c r="AX110" i="2"/>
  <c r="AN110" i="2"/>
  <c r="AM110" i="2"/>
  <c r="AU110" i="2"/>
  <c r="AV110" i="2"/>
  <c r="AT110" i="2"/>
  <c r="AP110" i="2"/>
  <c r="AQ110" i="2" s="1"/>
  <c r="AP72" i="2"/>
  <c r="AQ72" i="2" s="1"/>
  <c r="DA74" i="2"/>
  <c r="CF8" i="2"/>
  <c r="CL8" i="2" s="1"/>
  <c r="CF21" i="2"/>
  <c r="CL21" i="2" s="1"/>
  <c r="BN83" i="2"/>
  <c r="CS83" i="2"/>
  <c r="CU83" i="2" s="1"/>
  <c r="DJ62" i="2"/>
  <c r="DJ93" i="2" s="1"/>
  <c r="AP76" i="2"/>
  <c r="AQ76" i="2" s="1"/>
  <c r="BJ112" i="2"/>
  <c r="BJ121" i="2" s="1"/>
  <c r="BN81" i="2"/>
  <c r="CS81" i="2"/>
  <c r="CU81" i="2" s="1"/>
  <c r="DA101" i="2"/>
  <c r="DA130" i="2"/>
  <c r="AT8" i="2"/>
  <c r="AM8" i="2"/>
  <c r="AU8" i="2"/>
  <c r="AN8" i="2"/>
  <c r="AP8" i="2"/>
  <c r="AQ8" i="2" s="1"/>
  <c r="AO8" i="2"/>
  <c r="BA8" i="2"/>
  <c r="DG8" i="2" s="1"/>
  <c r="AV8" i="2"/>
  <c r="AL8" i="2"/>
  <c r="DE8" i="2" s="1"/>
  <c r="AW8" i="2"/>
  <c r="AK8" i="2"/>
  <c r="AX69" i="2"/>
  <c r="AW69" i="2"/>
  <c r="AN69" i="2"/>
  <c r="AO69" i="2"/>
  <c r="AU69" i="2"/>
  <c r="AL69" i="2"/>
  <c r="DE69" i="2" s="1"/>
  <c r="AL109" i="2"/>
  <c r="DE109" i="2" s="1"/>
  <c r="AO109" i="2"/>
  <c r="AW109" i="2"/>
  <c r="AN109" i="2"/>
  <c r="AM109" i="2"/>
  <c r="AX109" i="2"/>
  <c r="AK109" i="2"/>
  <c r="AV109" i="2"/>
  <c r="AP109" i="2"/>
  <c r="AQ109" i="2" s="1"/>
  <c r="AU109" i="2"/>
  <c r="AT109" i="2"/>
  <c r="AW72" i="2"/>
  <c r="AX72" i="2"/>
  <c r="AO72" i="2"/>
  <c r="AN72" i="2"/>
  <c r="AU72" i="2"/>
  <c r="AL72" i="2"/>
  <c r="DE72" i="2" s="1"/>
  <c r="DA109" i="2"/>
  <c r="CF15" i="2"/>
  <c r="CL15" i="2" s="1"/>
  <c r="AU14" i="2"/>
  <c r="AM14" i="2"/>
  <c r="AO14" i="2"/>
  <c r="AK14" i="2"/>
  <c r="BA14" i="2"/>
  <c r="DG14" i="2" s="1"/>
  <c r="AN14" i="2"/>
  <c r="AP14" i="2"/>
  <c r="AQ14" i="2" s="1"/>
  <c r="AW14" i="2"/>
  <c r="AV14" i="2"/>
  <c r="AT14" i="2"/>
  <c r="AL14" i="2"/>
  <c r="DE14" i="2" s="1"/>
  <c r="CY94" i="2"/>
  <c r="AT83" i="2"/>
  <c r="AG83" i="2"/>
  <c r="AP83" i="2" s="1"/>
  <c r="AQ83" i="2" s="1"/>
  <c r="AK83" i="2"/>
  <c r="DG81" i="2"/>
  <c r="DG93" i="2" s="1"/>
  <c r="AN21" i="2"/>
  <c r="AM21" i="2"/>
  <c r="AU21" i="2"/>
  <c r="AW21" i="2"/>
  <c r="AV21" i="2"/>
  <c r="AT21" i="2"/>
  <c r="AL21" i="2"/>
  <c r="DE21" i="2" s="1"/>
  <c r="AK21" i="2"/>
  <c r="BA21" i="2"/>
  <c r="DG21" i="2" s="1"/>
  <c r="AO21" i="2"/>
  <c r="AP21" i="2"/>
  <c r="AQ21" i="2" s="1"/>
  <c r="AK69" i="2"/>
  <c r="CS113" i="2"/>
  <c r="CU113" i="2" s="1"/>
  <c r="BN113" i="2"/>
  <c r="AN18" i="2"/>
  <c r="BA18" i="2"/>
  <c r="DG18" i="2" s="1"/>
  <c r="AM18" i="2"/>
  <c r="AW18" i="2"/>
  <c r="AK18" i="2"/>
  <c r="AP18" i="2"/>
  <c r="AQ18" i="2" s="1"/>
  <c r="AT18" i="2"/>
  <c r="AO18" i="2"/>
  <c r="AU18" i="2"/>
  <c r="AL18" i="2"/>
  <c r="DE18" i="2" s="1"/>
  <c r="AV18" i="2"/>
  <c r="DF18" i="2" s="1"/>
  <c r="CF14" i="2"/>
  <c r="CL14" i="2" s="1"/>
  <c r="CJ19" i="2"/>
  <c r="CF19" i="2"/>
  <c r="CL19" i="2" s="1"/>
  <c r="AL106" i="2"/>
  <c r="DE106" i="2" s="1"/>
  <c r="AK106" i="2"/>
  <c r="AW106" i="2"/>
  <c r="AO106" i="2"/>
  <c r="AX106" i="2"/>
  <c r="AN106" i="2"/>
  <c r="AM106" i="2"/>
  <c r="AU106" i="2"/>
  <c r="AV106" i="2"/>
  <c r="AT106" i="2"/>
  <c r="AP106" i="2"/>
  <c r="AQ106" i="2" s="1"/>
  <c r="AT73" i="2"/>
  <c r="AK73" i="2"/>
  <c r="AG73" i="2"/>
  <c r="AP73" i="2" s="1"/>
  <c r="AQ73" i="2" s="1"/>
  <c r="DA68" i="2"/>
  <c r="CU102" i="2"/>
  <c r="CF13" i="2"/>
  <c r="CL13" i="2" s="1"/>
  <c r="CF7" i="2"/>
  <c r="CL7" i="2" s="1"/>
  <c r="AL102" i="2"/>
  <c r="DE102" i="2" s="1"/>
  <c r="AK102" i="2"/>
  <c r="AW102" i="2"/>
  <c r="AO102" i="2"/>
  <c r="AX102" i="2"/>
  <c r="AN102" i="2"/>
  <c r="AM102" i="2"/>
  <c r="AU102" i="2"/>
  <c r="AV102" i="2"/>
  <c r="AP102" i="2"/>
  <c r="AQ102" i="2" s="1"/>
  <c r="AT102" i="2"/>
  <c r="AL105" i="2"/>
  <c r="DE105" i="2" s="1"/>
  <c r="AO105" i="2"/>
  <c r="AW105" i="2"/>
  <c r="AN105" i="2"/>
  <c r="AM105" i="2"/>
  <c r="AX105" i="2"/>
  <c r="AK105" i="2"/>
  <c r="AV105" i="2"/>
  <c r="AU105" i="2"/>
  <c r="AP105" i="2"/>
  <c r="AQ105" i="2" s="1"/>
  <c r="AT105" i="2"/>
  <c r="DD104" i="2"/>
  <c r="DM104" i="2" s="1"/>
  <c r="AY104" i="2"/>
  <c r="AW76" i="2"/>
  <c r="AX76" i="2"/>
  <c r="AO76" i="2"/>
  <c r="AN76" i="2"/>
  <c r="DA105" i="2"/>
  <c r="AW77" i="2"/>
  <c r="AL77" i="2"/>
  <c r="DE77" i="2" s="1"/>
  <c r="AX77" i="2"/>
  <c r="AN77" i="2"/>
  <c r="AK77" i="2"/>
  <c r="AO77" i="2"/>
  <c r="AU77" i="2"/>
  <c r="AP77" i="2"/>
  <c r="AQ77" i="2" s="1"/>
  <c r="AT77" i="2"/>
  <c r="AU76" i="2"/>
  <c r="DK101" i="2"/>
  <c r="DK121" i="2" s="1"/>
  <c r="DK62" i="2"/>
  <c r="CJ10" i="2"/>
  <c r="CF10" i="2"/>
  <c r="CL10" i="2" s="1"/>
  <c r="AT76" i="2"/>
  <c r="DA76" i="2"/>
  <c r="CS82" i="2"/>
  <c r="CU82" i="2" s="1"/>
  <c r="BN82" i="2"/>
  <c r="DA63" i="2"/>
  <c r="DA102" i="2"/>
  <c r="DD82" i="2"/>
  <c r="AY82" i="2"/>
  <c r="AW70" i="2"/>
  <c r="AX70" i="2"/>
  <c r="AO70" i="2"/>
  <c r="AN70" i="2"/>
  <c r="AU70" i="2"/>
  <c r="CU21" i="2"/>
  <c r="DD16" i="2"/>
  <c r="AY16" i="2"/>
  <c r="AY12" i="2"/>
  <c r="CX32" i="2"/>
  <c r="DD23" i="2"/>
  <c r="AY23" i="2"/>
  <c r="DD20" i="2" l="1"/>
  <c r="AS125" i="2"/>
  <c r="AS126" i="2" s="1"/>
  <c r="DB93" i="2"/>
  <c r="CM55" i="2"/>
  <c r="DB54" i="2"/>
  <c r="BR55" i="2"/>
  <c r="BS55" i="2"/>
  <c r="BT55" i="2"/>
  <c r="DA54" i="2"/>
  <c r="DA93" i="2"/>
  <c r="DK93" i="2"/>
  <c r="DE54" i="2"/>
  <c r="DF54" i="2"/>
  <c r="DG54" i="2"/>
  <c r="DI204" i="2"/>
  <c r="DJ203" i="2"/>
  <c r="DJ204" i="2"/>
  <c r="DI203" i="2"/>
  <c r="DH204" i="2"/>
  <c r="DH203" i="2"/>
  <c r="AY17" i="2"/>
  <c r="AY20" i="2"/>
  <c r="DD65" i="2"/>
  <c r="DM65" i="2" s="1"/>
  <c r="AY65" i="2"/>
  <c r="BN38" i="2"/>
  <c r="CS38" i="2"/>
  <c r="BJ40" i="2"/>
  <c r="BM40" i="2" s="1"/>
  <c r="BK40" i="2"/>
  <c r="BW54" i="2"/>
  <c r="DA162" i="2"/>
  <c r="DE62" i="2"/>
  <c r="AL93" i="2"/>
  <c r="DD111" i="2"/>
  <c r="CP121" i="2"/>
  <c r="AQ62" i="2"/>
  <c r="CP93" i="2"/>
  <c r="CU93" i="2"/>
  <c r="AU93" i="2"/>
  <c r="BY54" i="2"/>
  <c r="AV121" i="2"/>
  <c r="CS93" i="2"/>
  <c r="CY93" i="2"/>
  <c r="DD64" i="2"/>
  <c r="DM80" i="2"/>
  <c r="AY111" i="2"/>
  <c r="DD103" i="2"/>
  <c r="DM103" i="2" s="1"/>
  <c r="AY103" i="2"/>
  <c r="DM85" i="2"/>
  <c r="AS97" i="2"/>
  <c r="AY13" i="2"/>
  <c r="DD13" i="2"/>
  <c r="AY108" i="2"/>
  <c r="DL64" i="2"/>
  <c r="DL108" i="2"/>
  <c r="DL110" i="2"/>
  <c r="DL76" i="2"/>
  <c r="DL66" i="2"/>
  <c r="DL102" i="2"/>
  <c r="DL71" i="2"/>
  <c r="DL75" i="2"/>
  <c r="DL67" i="2"/>
  <c r="DL106" i="2"/>
  <c r="DL68" i="2"/>
  <c r="DL78" i="2"/>
  <c r="DL73" i="2"/>
  <c r="DM82" i="2"/>
  <c r="DL111" i="2"/>
  <c r="CV204" i="2"/>
  <c r="CV203" i="2"/>
  <c r="CW204" i="2"/>
  <c r="CW203" i="2"/>
  <c r="DD108" i="2"/>
  <c r="DD75" i="2"/>
  <c r="DD78" i="2"/>
  <c r="CN94" i="2"/>
  <c r="BT94" i="2"/>
  <c r="BS94" i="2"/>
  <c r="CM94" i="2"/>
  <c r="DD67" i="2"/>
  <c r="AY67" i="2"/>
  <c r="AY75" i="2"/>
  <c r="DD62" i="2"/>
  <c r="AY5" i="2"/>
  <c r="AY62" i="2"/>
  <c r="AY64" i="2"/>
  <c r="AY7" i="2"/>
  <c r="AW93" i="2"/>
  <c r="AO93" i="2"/>
  <c r="DD8" i="2"/>
  <c r="AN93" i="2"/>
  <c r="AY78" i="2"/>
  <c r="AX93" i="2"/>
  <c r="DL63" i="2"/>
  <c r="DD105" i="2"/>
  <c r="DM105" i="2" s="1"/>
  <c r="AY105" i="2"/>
  <c r="DD102" i="2"/>
  <c r="AY102" i="2"/>
  <c r="DM81" i="2"/>
  <c r="DD110" i="2"/>
  <c r="AY110" i="2"/>
  <c r="DG112" i="2"/>
  <c r="DD101" i="2"/>
  <c r="AY101" i="2"/>
  <c r="AM121" i="2"/>
  <c r="DE101" i="2"/>
  <c r="DD72" i="2"/>
  <c r="DM72" i="2" s="1"/>
  <c r="AY72" i="2"/>
  <c r="DD63" i="2"/>
  <c r="AY63" i="2"/>
  <c r="DD9" i="2"/>
  <c r="AY9" i="2"/>
  <c r="DD76" i="2"/>
  <c r="AY76" i="2"/>
  <c r="DD77" i="2"/>
  <c r="DM77" i="2" s="1"/>
  <c r="AY77" i="2"/>
  <c r="AT74" i="2"/>
  <c r="AT93" i="2" s="1"/>
  <c r="AG74" i="2"/>
  <c r="AP74" i="2" s="1"/>
  <c r="AP93" i="2" s="1"/>
  <c r="AK74" i="2"/>
  <c r="AK93" i="2" s="1"/>
  <c r="AY18" i="2"/>
  <c r="DD18" i="2"/>
  <c r="DD109" i="2"/>
  <c r="DM109" i="2" s="1"/>
  <c r="AY109" i="2"/>
  <c r="DL101" i="2"/>
  <c r="DD68" i="2"/>
  <c r="AY68" i="2"/>
  <c r="DD70" i="2"/>
  <c r="DM70" i="2" s="1"/>
  <c r="AY70" i="2"/>
  <c r="DD73" i="2"/>
  <c r="AY73" i="2"/>
  <c r="DD106" i="2"/>
  <c r="AY106" i="2"/>
  <c r="DM167" i="2"/>
  <c r="AY8" i="2"/>
  <c r="DM130" i="2"/>
  <c r="BM112" i="2"/>
  <c r="BM121" i="2" s="1"/>
  <c r="AQ101" i="2"/>
  <c r="DD66" i="2"/>
  <c r="AY66" i="2"/>
  <c r="AY21" i="2"/>
  <c r="DD21" i="2"/>
  <c r="DD83" i="2"/>
  <c r="DM83" i="2" s="1"/>
  <c r="AY83" i="2"/>
  <c r="AY14" i="2"/>
  <c r="BN112" i="2"/>
  <c r="CS112" i="2"/>
  <c r="CS121" i="2" s="1"/>
  <c r="DD69" i="2"/>
  <c r="DM69" i="2" s="1"/>
  <c r="AY69" i="2"/>
  <c r="DD71" i="2"/>
  <c r="AY71" i="2"/>
  <c r="AY10" i="2"/>
  <c r="DE63" i="2"/>
  <c r="DK32" i="2"/>
  <c r="DK54" i="2" s="1"/>
  <c r="DE93" i="2" l="1"/>
  <c r="DD54" i="2"/>
  <c r="DL93" i="2"/>
  <c r="DK203" i="2"/>
  <c r="DK204" i="2"/>
  <c r="DM162" i="2"/>
  <c r="DM111" i="2"/>
  <c r="BN40" i="2"/>
  <c r="CS40" i="2"/>
  <c r="CU40" i="2" s="1"/>
  <c r="CU38" i="2"/>
  <c r="DM76" i="2"/>
  <c r="DM64" i="2"/>
  <c r="CO93" i="2"/>
  <c r="CO121" i="2"/>
  <c r="DM62" i="2"/>
  <c r="DL121" i="2"/>
  <c r="DM106" i="2"/>
  <c r="DM110" i="2"/>
  <c r="DM71" i="2"/>
  <c r="DM73" i="2"/>
  <c r="DM66" i="2"/>
  <c r="DM102" i="2"/>
  <c r="DM67" i="2"/>
  <c r="DM78" i="2"/>
  <c r="DM68" i="2"/>
  <c r="DM108" i="2"/>
  <c r="DM75" i="2"/>
  <c r="CY203" i="2"/>
  <c r="CY204" i="2"/>
  <c r="DM101" i="2"/>
  <c r="DM63" i="2"/>
  <c r="DD74" i="2"/>
  <c r="DM74" i="2" s="1"/>
  <c r="AY74" i="2"/>
  <c r="AY93" i="2" s="1"/>
  <c r="AM204" i="2"/>
  <c r="AM203" i="2"/>
  <c r="DM112" i="2"/>
  <c r="CU112" i="2"/>
  <c r="CU121" i="2" s="1"/>
  <c r="AQ74" i="2"/>
  <c r="DD93" i="2" l="1"/>
  <c r="DM93" i="2"/>
  <c r="BK191" i="2"/>
  <c r="BJ191" i="2"/>
  <c r="BM191" i="2" s="1"/>
  <c r="BN191" i="2" l="1"/>
  <c r="BM198" i="2"/>
  <c r="BK198" i="2"/>
  <c r="BN198" i="2" s="1"/>
  <c r="BJ198" i="2" l="1"/>
  <c r="DL26" i="2" l="1"/>
  <c r="DM26" i="2" s="1"/>
  <c r="AJ198" i="2" l="1"/>
  <c r="AI198" i="2"/>
  <c r="BR191" i="2"/>
  <c r="BR198" i="2" s="1"/>
  <c r="AR192" i="2"/>
  <c r="BV191" i="2" l="1"/>
  <c r="CZ191" i="2"/>
  <c r="AN191" i="2" s="1"/>
  <c r="AR198" i="2"/>
  <c r="AS192" i="2"/>
  <c r="AS198" i="2" s="1"/>
  <c r="BU198" i="2"/>
  <c r="CZ198" i="2"/>
  <c r="BR199" i="2" s="1"/>
  <c r="BV198" i="2"/>
  <c r="Y198" i="2"/>
  <c r="AJ204" i="2"/>
  <c r="AJ203" i="2"/>
  <c r="BU191" i="2"/>
  <c r="AI204" i="2"/>
  <c r="AI203" i="2"/>
  <c r="AM191" i="2" l="1"/>
  <c r="AW191" i="2"/>
  <c r="DB191" i="2"/>
  <c r="DB198" i="2" s="1"/>
  <c r="AL191" i="2"/>
  <c r="DE191" i="2" s="1"/>
  <c r="DE198" i="2" s="1"/>
  <c r="AU191" i="2"/>
  <c r="BA191" i="2"/>
  <c r="DG191" i="2" s="1"/>
  <c r="DG198" i="2" s="1"/>
  <c r="AT191" i="2"/>
  <c r="AV191" i="2"/>
  <c r="DF191" i="2" s="1"/>
  <c r="DF198" i="2" s="1"/>
  <c r="AX191" i="2"/>
  <c r="AK191" i="2"/>
  <c r="AO191" i="2"/>
  <c r="AP191" i="2"/>
  <c r="AQ191" i="2" s="1"/>
  <c r="BZ198" i="2"/>
  <c r="BW198" i="2"/>
  <c r="BY198" i="2"/>
  <c r="Z198" i="2"/>
  <c r="AS199" i="2"/>
  <c r="DA191" i="2"/>
  <c r="BX198" i="2"/>
  <c r="Y203" i="2"/>
  <c r="BT199" i="2"/>
  <c r="CN199" i="2"/>
  <c r="CM199" i="2"/>
  <c r="BS199" i="2"/>
  <c r="DB199" i="2" l="1"/>
  <c r="DD191" i="2"/>
  <c r="DM191" i="2" s="1"/>
  <c r="AY191" i="2"/>
  <c r="DF203" i="2"/>
  <c r="DF204" i="2"/>
  <c r="DA198" i="2"/>
  <c r="DD198" i="2" l="1"/>
  <c r="DA199" i="2"/>
  <c r="DM199" i="2" s="1"/>
  <c r="DM198" i="2" l="1"/>
  <c r="DM16" i="2" l="1"/>
  <c r="DM22" i="2"/>
  <c r="DM7" i="2"/>
  <c r="DM13" i="2"/>
  <c r="DM19" i="2"/>
  <c r="DM11" i="2" l="1"/>
  <c r="DM12" i="2"/>
  <c r="DM17" i="2"/>
  <c r="DM23" i="2"/>
  <c r="DL32" i="2"/>
  <c r="DM32" i="2" s="1"/>
  <c r="DL27" i="2"/>
  <c r="DM27" i="2" s="1"/>
  <c r="DM9" i="2"/>
  <c r="DM20" i="2"/>
  <c r="DM24" i="2"/>
  <c r="DM15" i="2"/>
  <c r="DM8" i="2"/>
  <c r="DL33" i="2"/>
  <c r="DM33" i="2" s="1"/>
  <c r="DM18" i="2"/>
  <c r="DM21" i="2"/>
  <c r="DM10" i="2"/>
  <c r="DM14" i="2"/>
  <c r="CP54" i="2"/>
  <c r="DM5" i="2"/>
  <c r="DM25" i="2"/>
  <c r="DL29" i="2"/>
  <c r="DM29" i="2" s="1"/>
  <c r="DM6" i="2"/>
  <c r="DL30" i="2"/>
  <c r="DM30" i="2" s="1"/>
  <c r="DL28" i="2"/>
  <c r="DM28" i="2" s="1"/>
  <c r="CO54" i="2" l="1"/>
  <c r="CO204" i="2" s="1"/>
  <c r="CP203" i="2"/>
  <c r="CP204" i="2"/>
  <c r="DM54" i="2"/>
  <c r="DL54" i="2"/>
  <c r="CO203" i="2" l="1"/>
  <c r="DL204" i="2"/>
  <c r="DL203" i="2"/>
  <c r="AS31" i="2" l="1"/>
  <c r="AS54" i="2" s="1"/>
  <c r="AR54" i="2"/>
  <c r="Z54" i="2" s="1"/>
  <c r="AR204" i="2" l="1"/>
  <c r="AR203" i="2"/>
  <c r="Z203" i="2" s="1"/>
  <c r="AS203" i="2"/>
  <c r="AS204" i="2"/>
  <c r="BU115" i="2" l="1"/>
  <c r="BR121" i="2"/>
  <c r="CZ115" i="2"/>
  <c r="AT115" i="2" s="1"/>
  <c r="BV115" i="2"/>
  <c r="BZ121" i="2" s="1"/>
  <c r="DA115" i="2" l="1"/>
  <c r="DA121" i="2" s="1"/>
  <c r="BZ203" i="2"/>
  <c r="BZ204" i="2"/>
  <c r="AT121" i="2"/>
  <c r="AW115" i="2"/>
  <c r="AW121" i="2" s="1"/>
  <c r="AL115" i="2"/>
  <c r="BA115" i="2"/>
  <c r="AU115" i="2"/>
  <c r="AU121" i="2" s="1"/>
  <c r="BV121" i="2"/>
  <c r="AX115" i="2"/>
  <c r="AX121" i="2" s="1"/>
  <c r="BX121" i="2"/>
  <c r="DB115" i="2"/>
  <c r="DB121" i="2" s="1"/>
  <c r="AG115" i="2"/>
  <c r="AP115" i="2" s="1"/>
  <c r="CZ121" i="2"/>
  <c r="AK115" i="2"/>
  <c r="AK121" i="2" s="1"/>
  <c r="BU121" i="2"/>
  <c r="AO115" i="2"/>
  <c r="AO121" i="2" s="1"/>
  <c r="AN115" i="2"/>
  <c r="AN121" i="2" s="1"/>
  <c r="BY121" i="2" l="1"/>
  <c r="BW121" i="2"/>
  <c r="CQ121" i="2" s="1"/>
  <c r="AO203" i="2"/>
  <c r="AO204" i="2"/>
  <c r="DE115" i="2"/>
  <c r="DE121" i="2" s="1"/>
  <c r="AL121" i="2"/>
  <c r="DB203" i="2"/>
  <c r="DB204" i="2"/>
  <c r="AP121" i="2"/>
  <c r="AQ115" i="2"/>
  <c r="BY204" i="2"/>
  <c r="BY203" i="2"/>
  <c r="AK203" i="2"/>
  <c r="AK204" i="2"/>
  <c r="AY115" i="2"/>
  <c r="AY121" i="2" s="1"/>
  <c r="DD115" i="2"/>
  <c r="DD121" i="2" s="1"/>
  <c r="BW204" i="2"/>
  <c r="BX203" i="2"/>
  <c r="BX204" i="2"/>
  <c r="AN203" i="2"/>
  <c r="AN204" i="2"/>
  <c r="CM122" i="2"/>
  <c r="CZ203" i="2"/>
  <c r="CZ204" i="2"/>
  <c r="BS122" i="2"/>
  <c r="BT122" i="2"/>
  <c r="CN122" i="2"/>
  <c r="BR122" i="2"/>
  <c r="DG115" i="2"/>
  <c r="DG121" i="2" s="1"/>
  <c r="BA121" i="2"/>
  <c r="DA204" i="2"/>
  <c r="DA203" i="2"/>
  <c r="BW203" i="2" l="1"/>
  <c r="CN203" i="2"/>
  <c r="BT203" i="2"/>
  <c r="BS203" i="2"/>
  <c r="BR203" i="2"/>
  <c r="DM121" i="2"/>
  <c r="DM204" i="2" s="1"/>
  <c r="DG204" i="2"/>
  <c r="DG203" i="2"/>
  <c r="DD203" i="2"/>
  <c r="DD204" i="2"/>
  <c r="DE203" i="2"/>
  <c r="DE204" i="2"/>
  <c r="AL204" i="2"/>
  <c r="AL203" i="2"/>
  <c r="DM115" i="2"/>
  <c r="AP204" i="2"/>
  <c r="AP203" i="2"/>
  <c r="CM203" i="2"/>
  <c r="BU203" i="2" l="1"/>
  <c r="BV206" i="2"/>
  <c r="BV203" i="2"/>
  <c r="DM2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Волков Владислав Валерьевич</author>
  </authors>
  <commentList>
    <comment ref="C56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D56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E56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F56" authorId="0" shapeId="0" xr:uid="{00000000-0006-0000-0100-000004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G56" authorId="0" shapeId="0" xr:uid="{00000000-0006-0000-0100-000005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H56" authorId="0" shapeId="0" xr:uid="{00000000-0006-0000-0100-000006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I56" authorId="0" shapeId="0" xr:uid="{00000000-0006-0000-0100-000007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J56" authorId="0" shapeId="0" xr:uid="{00000000-0006-0000-0100-000008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K56" authorId="0" shapeId="0" xr:uid="{00000000-0006-0000-0100-000009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L56" authorId="0" shapeId="0" xr:uid="{00000000-0006-0000-0100-00000A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M56" authorId="0" shapeId="0" xr:uid="{00000000-0006-0000-0100-00000B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N56" authorId="0" shapeId="0" xr:uid="{00000000-0006-0000-0100-00000C000000}">
      <text>
        <r>
          <rPr>
            <sz val="9"/>
            <color indexed="81"/>
            <rFont val="Tahoma"/>
            <family val="2"/>
            <charset val="204"/>
          </rPr>
          <t>факт</t>
        </r>
      </text>
    </comment>
    <comment ref="B171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раздел 1. Мониторинг цен на нефть сырую марки «Юралс» на мировых рынках нефтяного сырья (средиземноморском и роттердамском)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Волков Владислав Валерьевич</author>
  </authors>
  <commentList>
    <comment ref="B171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раздел 1. Мониторинг цен на нефть сырую марки «Юралс» на мировых рынках нефтяного сырья (средиземноморском и роттердамском)</t>
        </r>
      </text>
    </comment>
  </commentList>
</comments>
</file>

<file path=xl/sharedStrings.xml><?xml version="1.0" encoding="utf-8"?>
<sst xmlns="http://schemas.openxmlformats.org/spreadsheetml/2006/main" count="1790" uniqueCount="406">
  <si>
    <t>Покупатель</t>
  </si>
  <si>
    <t>Условия поставок</t>
  </si>
  <si>
    <t>месяц отгрузки</t>
  </si>
  <si>
    <t>договорной срок</t>
  </si>
  <si>
    <t>месяц поступления выручки</t>
  </si>
  <si>
    <t>курс НДПИ</t>
  </si>
  <si>
    <t>Коммерч расходы, руб./т (до УУН сдачи в АК ТН)</t>
  </si>
  <si>
    <t>Реализация за вычетом ЭП и коммерч расходов
(по цене отгрузки), руб./т</t>
  </si>
  <si>
    <t>Реализация за вычетом ЭП и коммерч расходов
(по цене поступления), руб./т</t>
  </si>
  <si>
    <t>ставка НДПИ, руб./т</t>
  </si>
  <si>
    <t>чистая цена (отгрузка), руб./т</t>
  </si>
  <si>
    <t>чистая цена (поступление), руб./т</t>
  </si>
  <si>
    <t>Фрахт 
(среднемес. котировка) $/барр.</t>
  </si>
  <si>
    <t>Фрахт, страх-е, CRV
CIF $/барр.</t>
  </si>
  <si>
    <t>Допдоход к рынку (к цене НДПИ). USD</t>
  </si>
  <si>
    <t>курс для перевода допдохода в рубли</t>
  </si>
  <si>
    <t>Сумма "денежной" выручки, 
млн руб.</t>
  </si>
  <si>
    <t>bbl</t>
  </si>
  <si>
    <t>Эффект</t>
  </si>
  <si>
    <t>Февраль</t>
  </si>
  <si>
    <t>Апрель</t>
  </si>
  <si>
    <t>Май</t>
  </si>
  <si>
    <t>Июнь</t>
  </si>
  <si>
    <t>Июль</t>
  </si>
  <si>
    <t>Сентябрь</t>
  </si>
  <si>
    <t>Август</t>
  </si>
  <si>
    <t>Ноябрь</t>
  </si>
  <si>
    <t>Октябрь</t>
  </si>
  <si>
    <t>Декабрь</t>
  </si>
  <si>
    <t>с уч доли</t>
  </si>
  <si>
    <t>Март</t>
  </si>
  <si>
    <t>Цена Brent,
$/барр.</t>
  </si>
  <si>
    <t>Spread (Корректировка),
$/барр.</t>
  </si>
  <si>
    <t>Freight (Корректировка),
$/барр.</t>
  </si>
  <si>
    <t>Дисконт/Премия,
$/барр.</t>
  </si>
  <si>
    <t>Escalation/De-escalation,
$/барр.</t>
  </si>
  <si>
    <t>Цена Brent,
млн руб.</t>
  </si>
  <si>
    <t>Escalation/De-escalation,
млн руб.</t>
  </si>
  <si>
    <t>Цена реализации 
(Brent-spread - freight), $/барр.</t>
  </si>
  <si>
    <t>Проверка</t>
  </si>
  <si>
    <t>Макропараметры БП 2022-2026</t>
  </si>
  <si>
    <t>реализация (отгрузка), млн руб.</t>
  </si>
  <si>
    <t>Spread,
$/барр.</t>
  </si>
  <si>
    <t>Freight,
$/барр.</t>
  </si>
  <si>
    <t>Spread,
млн руб.</t>
  </si>
  <si>
    <t>Freight ,
млн руб.</t>
  </si>
  <si>
    <t>Дисконт/ Премия,
млн руб.</t>
  </si>
  <si>
    <t>Коммерческие (за искл. Freight), $/барр.</t>
  </si>
  <si>
    <t>Экспортная пошлина, $/т</t>
  </si>
  <si>
    <t>Расчетная цена на границе, $/барр.</t>
  </si>
  <si>
    <t>Отклонения по макропараметрам (факт/БП) по фактическому объему реализации</t>
  </si>
  <si>
    <t>Экспортна пошлина план, млн руб.</t>
  </si>
  <si>
    <t>Экспортна пошлина факт, млн руб.</t>
  </si>
  <si>
    <t>Курс $</t>
  </si>
  <si>
    <t>Коммерческие план, млн руб.</t>
  </si>
  <si>
    <t>Коммерческие факт, млн руб.</t>
  </si>
  <si>
    <t>ЭП, $/т (по отгрузке)
факт</t>
  </si>
  <si>
    <t>Компаунд. ТН,
руб./т</t>
  </si>
  <si>
    <t>Перевалка (Приморск)
руб./т</t>
  </si>
  <si>
    <t>Услуги брокера, агентское и прочие
руб./т</t>
  </si>
  <si>
    <t>Расшифровка коммерческих</t>
  </si>
  <si>
    <t>Расчет влияния Argus-Platts</t>
  </si>
  <si>
    <t>Ставка НДПИ, план
руб./т</t>
  </si>
  <si>
    <t>Ставка НДПИ, факт
руб./т</t>
  </si>
  <si>
    <t>Измен. Курса для НДПИ
руб./т</t>
  </si>
  <si>
    <t>Измен. Urals для НДПИ
руб./т</t>
  </si>
  <si>
    <t>Изменение коэф. НДПИ
руб./т</t>
  </si>
  <si>
    <t>Urals, 
руб.</t>
  </si>
  <si>
    <t>Курс,
руб.</t>
  </si>
  <si>
    <t>Коэф.
руб.</t>
  </si>
  <si>
    <t>Отклонения НДПИ (факт/ план), в том числе
млн руб.</t>
  </si>
  <si>
    <t>откл НДПИ (макропараметры)</t>
  </si>
  <si>
    <t>откл НДПИ факт от расч НДПИ на курс отгрузки,
руб.</t>
  </si>
  <si>
    <t>Сумма НДПИ начисленная, 
руб.</t>
  </si>
  <si>
    <t>Основные отклонения от параметров БП. Расчет выполнен на фактический объем реализации на экспорт</t>
  </si>
  <si>
    <t>Тариф на транспортировку
руб./т</t>
  </si>
  <si>
    <t>Выручка от чистой цены реализации,
 руб.</t>
  </si>
  <si>
    <t>Итого</t>
  </si>
  <si>
    <t>Курсовые разницы между отгрузкой и поступлением денежных 
ср-в, руб</t>
  </si>
  <si>
    <t>дата 
отгрузки</t>
  </si>
  <si>
    <t>реализация (отгрузка), 
рубли</t>
  </si>
  <si>
    <t>реализация,
 USD</t>
  </si>
  <si>
    <t>Январь</t>
  </si>
  <si>
    <t>февраль</t>
  </si>
  <si>
    <t>апрель</t>
  </si>
  <si>
    <t>август</t>
  </si>
  <si>
    <t>всего и с уч доли</t>
  </si>
  <si>
    <t>Продажа валюты</t>
  </si>
  <si>
    <t>Переоценка остатков ДС</t>
  </si>
  <si>
    <t>Курсовые разницы - Продажа валюты</t>
  </si>
  <si>
    <t>дата 
поступления
 выручки</t>
  </si>
  <si>
    <t>валюта 
зачисления</t>
  </si>
  <si>
    <t>реализация, 
т</t>
  </si>
  <si>
    <t>поступление, 
рубли</t>
  </si>
  <si>
    <t>Курсовые разницы - Переоценка валютных остатков</t>
  </si>
  <si>
    <t>Курсовые разницы - Переоценка ДЗ и КЗ на конец каждого периода</t>
  </si>
  <si>
    <t>Переоценка ДЗ и КЗ на конец каждого периода</t>
  </si>
  <si>
    <t>с учетом доли</t>
  </si>
  <si>
    <t>курс 
на дату 
реализации</t>
  </si>
  <si>
    <t>курс 
на дату поступления ден средств (погашения ДЗ)</t>
  </si>
  <si>
    <t>цена Urals для НДПИ (Argus) с учетом freight, $/барр.</t>
  </si>
  <si>
    <t>Цена реализации FOB, $/bb</t>
  </si>
  <si>
    <t>Цена Argus НДПИ (FOB), $/барр.</t>
  </si>
  <si>
    <t>Цена Platts НДПИ (FOB), $/барр.</t>
  </si>
  <si>
    <t xml:space="preserve"> + / - к Argus</t>
  </si>
  <si>
    <t xml:space="preserve"> + / - к Platts</t>
  </si>
  <si>
    <t>Допдоход к цене Argus, рубли</t>
  </si>
  <si>
    <t>Допдоход к цене Platts, USD</t>
  </si>
  <si>
    <t>Допдоход к цене Platts, рубли</t>
  </si>
  <si>
    <t>Начисление НДПИ
(Argus) факт,
руб.</t>
  </si>
  <si>
    <t>Начисление НДПИ
(Platts),
руб.</t>
  </si>
  <si>
    <t>откл НДПИ (Argus) и НДПИ (Platts), руб.</t>
  </si>
  <si>
    <t>Сумма НДПИ 
(по курсу на дату реализации), 
руб.</t>
  </si>
  <si>
    <t>Сумма НДПИ 
(по курсу на дату оплаты), 
руб.</t>
  </si>
  <si>
    <t>откл НДПИ факт Argus от расч НДПИ на курс оплаты,
руб.</t>
  </si>
  <si>
    <t>Срок оплаты</t>
  </si>
  <si>
    <t>просрочка</t>
  </si>
  <si>
    <t>Комментарий по просрочке</t>
  </si>
  <si>
    <t>расчет процентов
долл.</t>
  </si>
  <si>
    <t>зачисление процентов,
долл</t>
  </si>
  <si>
    <t>дата зачисления %%</t>
  </si>
  <si>
    <t>курс на дату поступления</t>
  </si>
  <si>
    <t>Freight,
млн руб.</t>
  </si>
  <si>
    <t>Расшифровка стоимости реализации (отгрузка), 
млн руб.</t>
  </si>
  <si>
    <t>Зачисление процентов,
млн руб</t>
  </si>
  <si>
    <t>Макропараметры (brent/ discount/ escalation) млн руб.</t>
  </si>
  <si>
    <t>Макропараметры (spread) млн руб.</t>
  </si>
  <si>
    <t>Коммерческие за искл. Freight,
млн руб.</t>
  </si>
  <si>
    <t>Экспортная пошлина, млн руб.</t>
  </si>
  <si>
    <t>Курсовые разницы (отгрузка / оплата)
млн руб</t>
  </si>
  <si>
    <t>откл НДПИ уплач от расч НДПИ (курс оплаты)
млн руб</t>
  </si>
  <si>
    <t>откл НДПИ (Argus) и НДПИ (Plats Urals Med), млн руб.</t>
  </si>
  <si>
    <t>реализация (предварительная сумма),
 USD</t>
  </si>
  <si>
    <t>Допдоход к рынку 
(к цене НДПИ Argus) 
млн руб</t>
  </si>
  <si>
    <t>Допдоход к рынку 
(к цене НДПИ Platts) 
млн руб</t>
  </si>
  <si>
    <t>Разница между Argus/Platts</t>
  </si>
  <si>
    <t>Приложение № 3
к Регламенту налогового планирования 
в Группе компаний АО «Зарубежнефть»</t>
  </si>
  <si>
    <t>Кв</t>
  </si>
  <si>
    <t>Северо-Хоседаюское</t>
  </si>
  <si>
    <t>Кз</t>
  </si>
  <si>
    <t>Висовое</t>
  </si>
  <si>
    <t>Ккан</t>
  </si>
  <si>
    <t>Западно-Хоседаюское</t>
  </si>
  <si>
    <t>Ед.изм.</t>
  </si>
  <si>
    <t>Кд</t>
  </si>
  <si>
    <t>Сюрхаратинское</t>
  </si>
  <si>
    <t>1 кв</t>
  </si>
  <si>
    <t>2 кв</t>
  </si>
  <si>
    <t>3 кв</t>
  </si>
  <si>
    <t>4 кв</t>
  </si>
  <si>
    <t>Кдв</t>
  </si>
  <si>
    <t>Урернырдское</t>
  </si>
  <si>
    <t>факт</t>
  </si>
  <si>
    <t>план</t>
  </si>
  <si>
    <t>Восточно-Янемдейское</t>
  </si>
  <si>
    <t>Параметры для расчета ставки</t>
  </si>
  <si>
    <t>Сихорейское</t>
  </si>
  <si>
    <t>Цена Юралс, $/bbl</t>
  </si>
  <si>
    <t>https://www.economy.gov.ru/material/departments/d12/konyunktura_mirovyh_tovarnyh_rynkov/</t>
  </si>
  <si>
    <t>Северо-Ошкотынское</t>
  </si>
  <si>
    <t>Базовая ставка, руб./тн</t>
  </si>
  <si>
    <t>Южно-Сюрхаратинское</t>
  </si>
  <si>
    <t>Константа 1</t>
  </si>
  <si>
    <t>Верхнеколвинское</t>
  </si>
  <si>
    <t>Константа 2</t>
  </si>
  <si>
    <t>Пюсейское</t>
  </si>
  <si>
    <t>Кндпи</t>
  </si>
  <si>
    <t>Северо-Сихорейское</t>
  </si>
  <si>
    <t>Кк</t>
  </si>
  <si>
    <t>https://www.cbr.ru/currency_base/dynamics/?UniDbQuery.Posted=True&amp;UniDbQuery.so=1&amp;UniDbQuery.mode=1&amp;UniDbQuery.date_req1=&amp;UniDbQuery.date_req2=&amp;UniDbQuery.VAL_NM_RQ=R01235&amp;UniDbQuery.From=01.05.2021&amp;UniDbQuery.To=31.05.2021</t>
  </si>
  <si>
    <t>Восточно-Сихорейское</t>
  </si>
  <si>
    <t>Кц</t>
  </si>
  <si>
    <t>Кирсановское</t>
  </si>
  <si>
    <t>Ккор</t>
  </si>
  <si>
    <t>Кман</t>
  </si>
  <si>
    <t>https://economy.gov.ru/material/directions/vneshneekonomicheskaya_deyatelnost/tamozhenno_tarifnoe_regulirovanie/</t>
  </si>
  <si>
    <t>Кабдт</t>
  </si>
  <si>
    <t>https://fas.gov.ru/pages/pokazateli-dla-vycheta-akciza</t>
  </si>
  <si>
    <t>Расчетная ставка налога без льгот</t>
  </si>
  <si>
    <t>руб./тн.</t>
  </si>
  <si>
    <t>Пашкинское</t>
  </si>
  <si>
    <t>Понижающие коэффициенты</t>
  </si>
  <si>
    <t>Черновское</t>
  </si>
  <si>
    <t>МПС</t>
  </si>
  <si>
    <t>Славкинское</t>
  </si>
  <si>
    <t>Кондаковское (кроме пласта Б1 и Б2)</t>
  </si>
  <si>
    <t>Кондаковское (пласт Б1 и Б2)</t>
  </si>
  <si>
    <t>Ружевское</t>
  </si>
  <si>
    <t>Сулакское</t>
  </si>
  <si>
    <t>Песчаноозерское</t>
  </si>
  <si>
    <t>НДД</t>
  </si>
  <si>
    <t>Расчетная ставка с учетом понижающих коэффициентов</t>
  </si>
  <si>
    <t>Добыча нефти, тыс.тн.</t>
  </si>
  <si>
    <t>Блок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</si>
  <si>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</si>
  <si>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</si>
  <si>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</si>
  <si>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</si>
  <si>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</si>
  <si>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</si>
  <si>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</si>
  <si>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</si>
  <si>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</si>
  <si>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</si>
  <si>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</si>
  <si>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тыс.тн.</t>
  </si>
  <si>
    <t>Норматив потерь, %</t>
  </si>
  <si>
    <t>%</t>
  </si>
  <si>
    <t>Потери, тыс.тн.</t>
  </si>
  <si>
    <t>НДПИ, тыс.руб.</t>
  </si>
  <si>
    <t>тыс.руб.</t>
  </si>
  <si>
    <t>Сумма льготы, тыс.руб.</t>
  </si>
  <si>
    <t>Макропараметры</t>
  </si>
  <si>
    <t>Макро</t>
  </si>
  <si>
    <t>Цена нефти, $/bbl</t>
  </si>
  <si>
    <t>Обменный курс, руб/дол</t>
  </si>
  <si>
    <t>Акцизы</t>
  </si>
  <si>
    <t>Автомобильный бензин</t>
  </si>
  <si>
    <t xml:space="preserve">Дизельное топливо </t>
  </si>
  <si>
    <t>Расчет демпфирующего акциза</t>
  </si>
  <si>
    <t>Цабэксп</t>
  </si>
  <si>
    <t>Цабрт</t>
  </si>
  <si>
    <t>Табм</t>
  </si>
  <si>
    <t>Спред АБ</t>
  </si>
  <si>
    <t>Цдтэксп</t>
  </si>
  <si>
    <t>Цдтрт</t>
  </si>
  <si>
    <t>Тдтм</t>
  </si>
  <si>
    <t>Спред ДТ</t>
  </si>
  <si>
    <t>Ставка НДС</t>
  </si>
  <si>
    <t>Эксп. пошлина на бензины, $/т</t>
  </si>
  <si>
    <t>Эксп. пошлина на дизельное топливо, $/т</t>
  </si>
  <si>
    <t>средняя за период мониторинга цена на нефть сырую марки «Юралс» на мировых рынках нефтяного сырья</t>
  </si>
  <si>
    <t>Минэкономразвитие, Таможенно-тарифное регулирование, раздел "События и документы"</t>
  </si>
  <si>
    <t>Налоговые ставки</t>
  </si>
  <si>
    <t>КАБДТ с учетом НБУГ для расчета НДПИ на нефть, руб/т</t>
  </si>
  <si>
    <t>Даб</t>
  </si>
  <si>
    <t>Ддт</t>
  </si>
  <si>
    <t xml:space="preserve">КАБ_КОМП </t>
  </si>
  <si>
    <t xml:space="preserve">КДТ_КОМП </t>
  </si>
  <si>
    <t>Цабвр</t>
  </si>
  <si>
    <t>Цдтвр</t>
  </si>
  <si>
    <t>ДДВ АБ для расчета НБУГ</t>
  </si>
  <si>
    <t>ДДВ ДТ для расчета НБУГ</t>
  </si>
  <si>
    <t>Цабвр С для расчета НБУГ</t>
  </si>
  <si>
    <t>Цдтвр С для расчета НБУГ</t>
  </si>
  <si>
    <t>Даб С для расчета НБУГ</t>
  </si>
  <si>
    <t>Ддт С для расчета НБУГ</t>
  </si>
  <si>
    <t>Фаб для расчета НБУГ</t>
  </si>
  <si>
    <t>Фдт для расчета НБУГ</t>
  </si>
  <si>
    <t>Нк_ДЕМП</t>
  </si>
  <si>
    <t>Ск_демп</t>
  </si>
  <si>
    <t>Ддв_аб</t>
  </si>
  <si>
    <t>Ддв_дт</t>
  </si>
  <si>
    <t>Ндфо</t>
  </si>
  <si>
    <t xml:space="preserve">НБУГ </t>
  </si>
  <si>
    <t>Кк2021</t>
  </si>
  <si>
    <t>Наб для Кабдт</t>
  </si>
  <si>
    <t>Иаб для Кабдт</t>
  </si>
  <si>
    <t>Ндт для Кабдт</t>
  </si>
  <si>
    <t>Идт для Кабдт</t>
  </si>
  <si>
    <t>Кабдт+НБУГ</t>
  </si>
  <si>
    <t xml:space="preserve">Вспр, $/тн
</t>
  </si>
  <si>
    <t>Цнсд, $/bbl</t>
  </si>
  <si>
    <t>АО Оренбургнефтеотдача</t>
  </si>
  <si>
    <t>Расчетная таблица для налога на добычу полезных ископаемых (ст 342 НК РФ)</t>
  </si>
  <si>
    <t>январь</t>
  </si>
  <si>
    <t>март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</si>
  <si>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</si>
  <si>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</si>
  <si>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</si>
  <si>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</si>
  <si>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</si>
  <si>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</si>
  <si>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</si>
  <si>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Коэффициенты</t>
  </si>
  <si>
    <t>П (ставка вывозной таможенной пошлины)</t>
  </si>
  <si>
    <t>ДОЛ/т</t>
  </si>
  <si>
    <t>Ц (мониторинг цен на нефть)</t>
  </si>
  <si>
    <t>дол/т</t>
  </si>
  <si>
    <t>Ц (Цена Юралс)</t>
  </si>
  <si>
    <t>дол/бар</t>
  </si>
  <si>
    <t xml:space="preserve">Базовая ставка НДПИ (2020) </t>
  </si>
  <si>
    <t>руб/т</t>
  </si>
  <si>
    <r>
      <rPr>
        <b/>
        <sz val="11"/>
        <color theme="1"/>
        <rFont val="Tahoma"/>
        <family val="2"/>
        <charset val="204"/>
      </rPr>
      <t xml:space="preserve">Кндпи </t>
    </r>
    <r>
      <rPr>
        <sz val="11"/>
        <color theme="1"/>
        <rFont val="Tahoma"/>
        <family val="2"/>
        <charset val="204"/>
      </rPr>
      <t xml:space="preserve">   Базовая ставка для Дм </t>
    </r>
  </si>
  <si>
    <t>Р (Курс $)</t>
  </si>
  <si>
    <t>руб/ДОЛ</t>
  </si>
  <si>
    <r>
      <rPr>
        <b/>
        <sz val="11"/>
        <color theme="1"/>
        <rFont val="Tahoma"/>
        <family val="2"/>
        <charset val="204"/>
      </rPr>
      <t xml:space="preserve">Кц </t>
    </r>
    <r>
      <rPr>
        <sz val="11"/>
        <color theme="1"/>
        <rFont val="Tahoma"/>
        <family val="2"/>
        <charset val="204"/>
      </rPr>
      <t xml:space="preserve">= (Ц - 15) x Р / 261 </t>
    </r>
  </si>
  <si>
    <t>Нк_демп</t>
  </si>
  <si>
    <t>Ед</t>
  </si>
  <si>
    <t>Кз ст. 342.5 п. 3</t>
  </si>
  <si>
    <t>Кд ст. 342.2 п. 1 пп.5</t>
  </si>
  <si>
    <t>Кдв ст. 342.2 п.3 пп.5</t>
  </si>
  <si>
    <t>Ккан ст. 342.5 п.4</t>
  </si>
  <si>
    <r>
      <rPr>
        <b/>
        <sz val="11"/>
        <color theme="1"/>
        <rFont val="Tahoma"/>
        <family val="2"/>
        <charset val="204"/>
      </rPr>
      <t>Кк</t>
    </r>
    <r>
      <rPr>
        <sz val="11"/>
        <color theme="1"/>
        <rFont val="Tahoma"/>
        <family val="2"/>
        <charset val="204"/>
      </rPr>
      <t xml:space="preserve">  </t>
    </r>
  </si>
  <si>
    <t>руб</t>
  </si>
  <si>
    <t>Наб</t>
  </si>
  <si>
    <t>Ндт</t>
  </si>
  <si>
    <t xml:space="preserve">Ск_демп </t>
  </si>
  <si>
    <t xml:space="preserve">Нбуг  </t>
  </si>
  <si>
    <t>Кабдт=Наб*Иаб+Ндт*Идт+Нбуг+Ндфо</t>
  </si>
  <si>
    <t>Свн</t>
  </si>
  <si>
    <t>ФМ=(П-ЭП*(1-Ккорр(Пошлина)))*Р</t>
  </si>
  <si>
    <t>ЭП=29,2+(30%*(Ц-182,5))</t>
  </si>
  <si>
    <t>Ккорр (НДПИ) c 2021</t>
  </si>
  <si>
    <t>Ккорр (пошлина) c 2021</t>
  </si>
  <si>
    <t>Кман=ЭП*Р*Ккор (НДПИ)-ФМ</t>
  </si>
  <si>
    <t>Объем добычи</t>
  </si>
  <si>
    <t>т.</t>
  </si>
  <si>
    <t>Утвержденный норматив потерь</t>
  </si>
  <si>
    <t>Фактические потери</t>
  </si>
  <si>
    <t>Налогоблагаемая База</t>
  </si>
  <si>
    <t>Дм=Кндпи* Кц*(1-Кз*Кд*Кдв*Ккан)-Кк-Кабдт-Кман</t>
  </si>
  <si>
    <t>Ставка НДПИ= Кц*базовая ставка НДПИ-Дм</t>
  </si>
  <si>
    <t>руб.</t>
  </si>
  <si>
    <t>Дм=Кндпи* Кц*(1-Кв*Кз*Кд*Кдв*Ккан)-Кк-Кабдт-Кман</t>
  </si>
  <si>
    <t xml:space="preserve">Кз ст. 342.5 п. 3  </t>
  </si>
  <si>
    <t>ИТОГО НДПИ</t>
  </si>
  <si>
    <t>Количество</t>
  </si>
  <si>
    <t xml:space="preserve">Итого до пересчета </t>
  </si>
  <si>
    <t>Разница к проведению</t>
  </si>
  <si>
    <t>март_некорр</t>
  </si>
  <si>
    <t>Базовая ставка НДПИ (2020)</t>
  </si>
  <si>
    <t>Базовая ставка для Дм (Кндпи)</t>
  </si>
  <si>
    <t>Кц = (Ц - 15) x Р / 261</t>
  </si>
  <si>
    <t>Кк (2020)</t>
  </si>
  <si>
    <t>Иаб</t>
  </si>
  <si>
    <t>Идт</t>
  </si>
  <si>
    <t>Кабдт=Наб*Иаб+Ндт*Идт+Нбуг</t>
  </si>
  <si>
    <t>Ккорр (пошлина)</t>
  </si>
  <si>
    <t>Славкинское месторождение (УЛН 09135 НЭ)</t>
  </si>
  <si>
    <t>Кг</t>
  </si>
  <si>
    <t>Ит-р</t>
  </si>
  <si>
    <t>Кндд=0,5*(Цнефть-15)*Р*7,3*Кг-ЭП+Кабдт*Ит-р (с 01.09.2021 г. ст 342.6 НК РФ)</t>
  </si>
  <si>
    <t>Сулакское месторождение (УЛН 09134 НЭ)</t>
  </si>
  <si>
    <t>Ружевское месторождение (УЛН 09133 НЭ)</t>
  </si>
  <si>
    <t>Кондаковское мест УЛН 14582 НЭ</t>
  </si>
  <si>
    <t>Нижнемазинское месторождение (УЛН 09132 НР)</t>
  </si>
  <si>
    <t>Итого, тонны</t>
  </si>
  <si>
    <t>было Кабдт</t>
  </si>
  <si>
    <t>Предварительный расчет НДПИ</t>
  </si>
  <si>
    <t>Разница с предварительным расчетом</t>
  </si>
  <si>
    <t>Ставка</t>
  </si>
  <si>
    <t>Месторождение 1</t>
  </si>
  <si>
    <t>НДПИ месторождения 1</t>
  </si>
  <si>
    <t>Месторождение 2</t>
  </si>
  <si>
    <t>НДПИ месторождения 2</t>
  </si>
  <si>
    <t>НДПИ месторождения 3</t>
  </si>
  <si>
    <t>НДПИ месторождения 4</t>
  </si>
  <si>
    <t>НДПИ месторождения 5</t>
  </si>
  <si>
    <t>Месторождение 3</t>
  </si>
  <si>
    <t>Месторождение 4</t>
  </si>
  <si>
    <t>Месторождение 5</t>
  </si>
  <si>
    <t>иНДПИ месторождения 2</t>
  </si>
  <si>
    <t>ООО "A-Нефтегаз"</t>
  </si>
  <si>
    <t xml:space="preserve">АО Company ABC </t>
  </si>
  <si>
    <t>Месторождение 1 ABC</t>
  </si>
  <si>
    <t>Месторождение 2 ABC</t>
  </si>
  <si>
    <t>Месторождение 3 ABC</t>
  </si>
  <si>
    <t>НДПИ месторождения 1 ABC</t>
  </si>
  <si>
    <t>НДПИ месторождения 2 ABC</t>
  </si>
  <si>
    <t>НДПИ месторождения 3 ABC</t>
  </si>
  <si>
    <t>Расчет  НДПИ по нефти по компании 1 за 2022г.</t>
  </si>
  <si>
    <t>Наименование показателя</t>
  </si>
  <si>
    <t>A</t>
  </si>
  <si>
    <t>B</t>
  </si>
  <si>
    <t>C</t>
  </si>
  <si>
    <t>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</si>
  <si>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</si>
  <si>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</si>
  <si>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</si>
  <si>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</si>
  <si>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</si>
  <si>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</si>
  <si>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</si>
  <si>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</si>
  <si>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</si>
  <si>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</si>
  <si>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Компания 1</t>
  </si>
  <si>
    <t>Company ABC</t>
  </si>
  <si>
    <t>A-Нефтегаз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</si>
  <si>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</si>
  <si>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</si>
  <si>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</si>
  <si>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</si>
  <si>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</si>
  <si>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</si>
  <si>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</si>
  <si>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</si>
  <si>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</si>
  <si>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11</t>
  </si>
  <si>
    <t>Customer 10</t>
  </si>
  <si>
    <t>Customer from A</t>
  </si>
  <si>
    <t>Customer from B</t>
  </si>
  <si>
    <t>Компания ААА</t>
  </si>
  <si>
    <t>Компания АВА</t>
  </si>
  <si>
    <t>Можно подставить аналогичные значения из листа А-Нефтегаз_НДПИ (Platts)</t>
  </si>
  <si>
    <t>Можно подставить аналогичные значения из листа Company ABC_факт_НДПИ (Platts)</t>
  </si>
  <si>
    <t>FOB</t>
  </si>
  <si>
    <t>Задержка доставки док-в и провед платежа</t>
  </si>
  <si>
    <t>USD</t>
  </si>
  <si>
    <t>цена Urals для НДПИ (Platts) с учетом freight, $/барр.</t>
  </si>
  <si>
    <t>не нужно</t>
  </si>
  <si>
    <t>DAP</t>
  </si>
  <si>
    <t xml:space="preserve">Февраль </t>
  </si>
  <si>
    <t xml:space="preserve">Март </t>
  </si>
  <si>
    <t>GPY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</si>
</sst>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#,##0.0"/>
    <numFmt numFmtId="165" formatCode="0.0"/>
    <numFmt numFmtId="166" formatCode="#,##0_ ;[Red]\-#,##0\ "/>
    <numFmt numFmtId="167" formatCode="#,##0.00_ ;[Red]\-#,##0.00\ "/>
    <numFmt numFmtId="168" formatCode="#,##0.0_ ;[Red]\-#,##0.0\ "/>
    <numFmt numFmtId="169" formatCode="0.00_ ;[Red]\-0.00\ "/>
    <numFmt numFmtId="170" formatCode="0_ ;[Red]\-0\ "/>
    <numFmt numFmtId="171" formatCode="0_ ;\-0\ "/>
    <numFmt numFmtId="172" formatCode="#,##0.0;\-#,##0.0"/>
    <numFmt numFmtId="173" formatCode="0.0000"/>
    <numFmt numFmtId="174" formatCode="#,##0.0000"/>
    <numFmt numFmtId="175" formatCode="_-* #,##0.00\ _₽_-;\-* #,##0.00\ _₽_-;_-* &quot;-&quot;??\ _₽_-;_-@_-"/>
    <numFmt numFmtId="176" formatCode="#,##0.00000;\-#,##0.00000"/>
    <numFmt numFmtId="177" formatCode="0.000%"/>
    <numFmt numFmtId="178" formatCode="#,##0.000"/>
    <numFmt numFmtId="179" formatCode="_-* #,##0_р_._-;\-* #,##0_р_._-;_-* &quot;-&quot;??_р_._-;_-@_-"/>
    <numFmt numFmtId="180" formatCode="0.000"/>
    <numFmt numFmtId="181" formatCode="yyyy"/>
  </numFmts>
  <fonts count="58" x14ac:knownFonts="1">
    <font>
      <sz val="11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sz val="9"/>
      <color theme="0"/>
      <name val="Tahoma"/>
      <family val="2"/>
      <charset val="204"/>
    </font>
    <font>
      <sz val="9"/>
      <name val="Tahoma"/>
      <family val="2"/>
      <charset val="204"/>
    </font>
    <font>
      <sz val="8"/>
      <color theme="0"/>
      <name val="Tahoma"/>
      <family val="2"/>
      <charset val="204"/>
    </font>
    <font>
      <sz val="9"/>
      <color rgb="FFFF0000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0"/>
      <name val="Tahoma"/>
      <family val="2"/>
      <charset val="204"/>
    </font>
    <font>
      <b/>
      <sz val="9"/>
      <name val="Tahoma"/>
      <family val="2"/>
      <charset val="204"/>
    </font>
    <font>
      <i/>
      <sz val="9"/>
      <name val="Tahoma"/>
      <family val="2"/>
      <charset val="204"/>
    </font>
    <font>
      <i/>
      <sz val="10"/>
      <name val="Tahoma"/>
      <family val="2"/>
      <charset val="204"/>
    </font>
    <font>
      <b/>
      <sz val="10"/>
      <color rgb="FFFF0000"/>
      <name val="Tahoma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i/>
      <sz val="12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rgb="FF00B050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4" tint="0.79998168889431442"/>
      <name val="Tahoma"/>
      <family val="2"/>
      <charset val="204"/>
    </font>
    <font>
      <sz val="9"/>
      <color rgb="FF00B0F0"/>
      <name val="Tahoma"/>
      <family val="2"/>
      <charset val="204"/>
    </font>
    <font>
      <sz val="9"/>
      <color rgb="FFC00000"/>
      <name val="Tahoma"/>
      <family val="2"/>
      <charset val="204"/>
    </font>
    <font>
      <i/>
      <sz val="9"/>
      <color rgb="FF00B0F0"/>
      <name val="Tahoma"/>
      <family val="2"/>
      <charset val="204"/>
    </font>
    <font>
      <sz val="11"/>
      <color rgb="FF00B0F0"/>
      <name val="Calibri"/>
      <family val="2"/>
      <charset val="204"/>
      <scheme val="minor"/>
    </font>
    <font>
      <sz val="7"/>
      <color theme="1"/>
      <name val="Tahoma"/>
      <family val="2"/>
      <charset val="204"/>
    </font>
    <font>
      <sz val="7"/>
      <name val="Tahoma"/>
      <family val="2"/>
      <charset val="204"/>
    </font>
    <font>
      <sz val="8"/>
      <color theme="1"/>
      <name val="Tahoma"/>
      <family val="2"/>
      <charset val="204"/>
    </font>
    <font>
      <sz val="7"/>
      <color rgb="FF00B0F0"/>
      <name val="Tahoma"/>
      <family val="2"/>
      <charset val="204"/>
    </font>
    <font>
      <b/>
      <sz val="10"/>
      <color theme="0"/>
      <name val="Tahoma"/>
      <family val="2"/>
      <charset val="204"/>
    </font>
    <font>
      <b/>
      <i/>
      <sz val="10"/>
      <color theme="2" tint="-0.249977111117893"/>
      <name val="Tahoma"/>
      <family val="2"/>
      <charset val="204"/>
    </font>
    <font>
      <sz val="9"/>
      <color rgb="FF0070C0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sz val="10"/>
      <color theme="0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0"/>
      <name val="Arial Cyr"/>
      <family val="2"/>
      <charset val="204"/>
    </font>
    <font>
      <b/>
      <sz val="11"/>
      <color theme="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  <charset val="204"/>
    </font>
    <font>
      <sz val="11"/>
      <name val="Tahoma"/>
      <family val="2"/>
      <charset val="204"/>
    </font>
    <font>
      <b/>
      <sz val="11"/>
      <name val="Tahoma"/>
      <family val="2"/>
      <charset val="204"/>
    </font>
    <font>
      <sz val="11"/>
      <color rgb="FFFF0000"/>
      <name val="Tahoma"/>
      <family val="2"/>
      <charset val="204"/>
    </font>
    <font>
      <sz val="10"/>
      <color rgb="FFFF0000"/>
      <name val="Tahoma"/>
      <family val="2"/>
      <charset val="204"/>
    </font>
    <font>
      <sz val="10"/>
      <color rgb="FFFF0000"/>
      <name val="Arial Cyr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0"/>
      <name val="Tahoma"/>
      <family val="2"/>
      <charset val="204"/>
    </font>
    <font>
      <b/>
      <sz val="10"/>
      <color theme="1" tint="0.249977111117893"/>
      <name val="Tahoma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fgColor theme="0" tint="-0.24994659260841701"/>
        <bgColor theme="9" tint="0.79998168889431442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EC6A8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/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medium">
        <color rgb="FF00B050"/>
      </left>
      <right style="medium">
        <color rgb="FF00B050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rgb="FF00B050"/>
      </left>
      <right style="medium">
        <color rgb="FF00B050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/>
      <diagonal/>
    </border>
    <border>
      <left style="medium">
        <color rgb="FF00B050"/>
      </left>
      <right style="medium">
        <color rgb="FF00B050"/>
      </right>
      <top style="dotted">
        <color theme="0" tint="-0.24994659260841701"/>
      </top>
      <bottom/>
      <diagonal/>
    </border>
    <border>
      <left/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B050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/>
      <bottom style="thin">
        <color auto="1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/>
      <diagonal/>
    </border>
    <border>
      <left style="medium">
        <color rgb="FF00B050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14993743705557422"/>
      </top>
      <bottom style="dotted">
        <color theme="0" tint="-0.14993743705557422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 style="medium">
        <color rgb="FF00B050"/>
      </right>
      <top style="thin">
        <color indexed="64"/>
      </top>
      <bottom style="thin">
        <color indexed="64"/>
      </bottom>
      <diagonal/>
    </border>
    <border>
      <left/>
      <right style="medium">
        <color rgb="FF00B050"/>
      </right>
      <top style="dotted">
        <color theme="0" tint="-0.24994659260841701"/>
      </top>
      <bottom/>
      <diagonal/>
    </border>
    <border>
      <left/>
      <right style="medium">
        <color rgb="FF00B050"/>
      </right>
      <top/>
      <bottom style="dotted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5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24994659260841701"/>
      </bottom>
      <diagonal/>
    </border>
  </borders>
  <cellStyleXfs count="11">
    <xf numFmtId="0" fontId="0" fillId="0" borderId="0"/>
    <xf numFmtId="0" fontId="21" fillId="0" borderId="0"/>
    <xf numFmtId="0" fontId="38" fillId="0" borderId="0"/>
    <xf numFmtId="0" fontId="40" fillId="0" borderId="0" applyNumberFormat="0" applyFill="0" applyBorder="0" applyAlignment="0" applyProtection="0"/>
    <xf numFmtId="0" fontId="22" fillId="0" borderId="0"/>
    <xf numFmtId="0" fontId="21" fillId="0" borderId="0"/>
    <xf numFmtId="175" fontId="21" fillId="0" borderId="0" applyFont="0" applyFill="0" applyBorder="0" applyAlignment="0" applyProtection="0"/>
    <xf numFmtId="0" fontId="21" fillId="0" borderId="0"/>
    <xf numFmtId="9" fontId="3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</cellStyleXfs>
  <cellXfs count="1289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3" fillId="8" borderId="6" xfId="0" applyNumberFormat="1" applyFont="1" applyFill="1" applyBorder="1" applyAlignment="1">
      <alignment horizontal="center" vertical="center"/>
    </xf>
    <xf numFmtId="167" fontId="3" fillId="8" borderId="6" xfId="0" applyNumberFormat="1" applyFont="1" applyFill="1" applyBorder="1" applyAlignment="1">
      <alignment horizontal="center" vertical="center"/>
    </xf>
    <xf numFmtId="4" fontId="3" fillId="8" borderId="6" xfId="0" applyNumberFormat="1" applyFont="1" applyFill="1" applyBorder="1" applyAlignment="1">
      <alignment horizontal="center" vertical="center"/>
    </xf>
    <xf numFmtId="4" fontId="3" fillId="8" borderId="8" xfId="0" applyNumberFormat="1" applyFont="1" applyFill="1" applyBorder="1" applyAlignment="1">
      <alignment horizontal="center" vertical="center"/>
    </xf>
    <xf numFmtId="4" fontId="3" fillId="8" borderId="9" xfId="0" applyNumberFormat="1" applyFont="1" applyFill="1" applyBorder="1" applyAlignment="1">
      <alignment horizontal="center" vertical="center"/>
    </xf>
    <xf numFmtId="167" fontId="3" fillId="8" borderId="8" xfId="0" applyNumberFormat="1" applyFont="1" applyFill="1" applyBorder="1" applyAlignment="1">
      <alignment horizontal="center" vertical="center"/>
    </xf>
    <xf numFmtId="4" fontId="3" fillId="8" borderId="16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3" fontId="3" fillId="8" borderId="8" xfId="0" applyNumberFormat="1" applyFont="1" applyFill="1" applyBorder="1" applyAlignment="1">
      <alignment horizontal="center" vertical="center"/>
    </xf>
    <xf numFmtId="167" fontId="3" fillId="8" borderId="15" xfId="0" applyNumberFormat="1" applyFont="1" applyFill="1" applyBorder="1" applyAlignment="1">
      <alignment horizontal="center" vertical="center"/>
    </xf>
    <xf numFmtId="4" fontId="3" fillId="8" borderId="14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8" borderId="15" xfId="0" applyNumberFormat="1" applyFont="1" applyFill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4" fontId="3" fillId="8" borderId="15" xfId="0" applyNumberFormat="1" applyFont="1" applyFill="1" applyBorder="1" applyAlignment="1">
      <alignment horizontal="center" vertical="center"/>
    </xf>
    <xf numFmtId="3" fontId="3" fillId="8" borderId="15" xfId="0" applyNumberFormat="1" applyFont="1" applyFill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164" fontId="3" fillId="8" borderId="15" xfId="0" applyNumberFormat="1" applyFont="1" applyFill="1" applyBorder="1" applyAlignment="1">
      <alignment horizontal="center" vertical="center"/>
    </xf>
    <xf numFmtId="4" fontId="3" fillId="8" borderId="1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3" fontId="8" fillId="12" borderId="0" xfId="0" applyNumberFormat="1" applyFont="1" applyFill="1" applyAlignment="1">
      <alignment horizontal="center" vertical="center"/>
    </xf>
    <xf numFmtId="164" fontId="8" fillId="12" borderId="0" xfId="0" applyNumberFormat="1" applyFont="1" applyFill="1" applyAlignment="1">
      <alignment horizontal="center" vertical="center"/>
    </xf>
    <xf numFmtId="3" fontId="3" fillId="8" borderId="9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3" fontId="3" fillId="8" borderId="16" xfId="0" applyNumberFormat="1" applyFont="1" applyFill="1" applyBorder="1" applyAlignment="1">
      <alignment horizontal="center" vertical="center"/>
    </xf>
    <xf numFmtId="3" fontId="3" fillId="8" borderId="10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vertical="center"/>
    </xf>
    <xf numFmtId="3" fontId="3" fillId="8" borderId="6" xfId="0" applyNumberFormat="1" applyFont="1" applyFill="1" applyBorder="1" applyAlignment="1">
      <alignment horizontal="center" vertical="center"/>
    </xf>
    <xf numFmtId="4" fontId="3" fillId="8" borderId="5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8" fontId="3" fillId="0" borderId="8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3" fillId="0" borderId="16" xfId="0" applyNumberFormat="1" applyFont="1" applyBorder="1" applyAlignment="1">
      <alignment horizontal="center" vertical="center"/>
    </xf>
    <xf numFmtId="4" fontId="7" fillId="12" borderId="0" xfId="0" applyNumberFormat="1" applyFont="1" applyFill="1" applyAlignment="1">
      <alignment horizontal="center" vertical="center"/>
    </xf>
    <xf numFmtId="4" fontId="7" fillId="12" borderId="24" xfId="0" applyNumberFormat="1" applyFont="1" applyFill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168" fontId="3" fillId="8" borderId="17" xfId="0" applyNumberFormat="1" applyFont="1" applyFill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3" fontId="3" fillId="8" borderId="18" xfId="0" applyNumberFormat="1" applyFont="1" applyFill="1" applyBorder="1" applyAlignment="1">
      <alignment horizontal="center" vertical="center"/>
    </xf>
    <xf numFmtId="166" fontId="3" fillId="8" borderId="5" xfId="0" applyNumberFormat="1" applyFont="1" applyFill="1" applyBorder="1" applyAlignment="1">
      <alignment horizontal="center" vertical="center"/>
    </xf>
    <xf numFmtId="166" fontId="3" fillId="8" borderId="9" xfId="0" applyNumberFormat="1" applyFont="1" applyFill="1" applyBorder="1" applyAlignment="1">
      <alignment horizontal="center" vertical="center"/>
    </xf>
    <xf numFmtId="166" fontId="3" fillId="8" borderId="12" xfId="0" applyNumberFormat="1" applyFont="1" applyFill="1" applyBorder="1" applyAlignment="1">
      <alignment vertical="center"/>
    </xf>
    <xf numFmtId="166" fontId="3" fillId="8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7" fillId="12" borderId="0" xfId="0" applyNumberFormat="1" applyFont="1" applyFill="1" applyAlignment="1">
      <alignment horizontal="center" vertical="center"/>
    </xf>
    <xf numFmtId="166" fontId="7" fillId="12" borderId="24" xfId="0" applyNumberFormat="1" applyFont="1" applyFill="1" applyBorder="1" applyAlignment="1">
      <alignment horizontal="center" vertical="center"/>
    </xf>
    <xf numFmtId="166" fontId="7" fillId="12" borderId="25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0" borderId="14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3" fillId="8" borderId="8" xfId="0" applyNumberFormat="1" applyFont="1" applyFill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 wrapText="1"/>
    </xf>
    <xf numFmtId="4" fontId="3" fillId="8" borderId="29" xfId="0" applyNumberFormat="1" applyFont="1" applyFill="1" applyBorder="1" applyAlignment="1">
      <alignment horizontal="center" vertical="center"/>
    </xf>
    <xf numFmtId="4" fontId="3" fillId="0" borderId="29" xfId="0" applyNumberFormat="1" applyFont="1" applyBorder="1" applyAlignment="1">
      <alignment horizontal="center" vertical="center"/>
    </xf>
    <xf numFmtId="4" fontId="8" fillId="12" borderId="0" xfId="0" applyNumberFormat="1" applyFont="1" applyFill="1" applyAlignment="1">
      <alignment horizontal="center" vertical="center"/>
    </xf>
    <xf numFmtId="4" fontId="3" fillId="9" borderId="15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8" borderId="5" xfId="0" applyNumberFormat="1" applyFont="1" applyFill="1" applyBorder="1" applyAlignment="1">
      <alignment vertical="center"/>
    </xf>
    <xf numFmtId="14" fontId="3" fillId="8" borderId="6" xfId="0" applyNumberFormat="1" applyFont="1" applyFill="1" applyBorder="1" applyAlignment="1">
      <alignment horizontal="center" vertical="center"/>
    </xf>
    <xf numFmtId="4" fontId="3" fillId="8" borderId="28" xfId="0" applyNumberFormat="1" applyFont="1" applyFill="1" applyBorder="1" applyAlignment="1">
      <alignment horizontal="center" vertical="center"/>
    </xf>
    <xf numFmtId="166" fontId="13" fillId="8" borderId="28" xfId="0" applyNumberFormat="1" applyFont="1" applyFill="1" applyBorder="1" applyAlignment="1">
      <alignment horizontal="center" vertical="center"/>
    </xf>
    <xf numFmtId="166" fontId="13" fillId="8" borderId="6" xfId="0" applyNumberFormat="1" applyFont="1" applyFill="1" applyBorder="1" applyAlignment="1">
      <alignment horizontal="center" vertical="center"/>
    </xf>
    <xf numFmtId="4" fontId="3" fillId="9" borderId="6" xfId="0" applyNumberFormat="1" applyFont="1" applyFill="1" applyBorder="1" applyAlignment="1">
      <alignment horizontal="center" vertical="center"/>
    </xf>
    <xf numFmtId="166" fontId="13" fillId="8" borderId="29" xfId="0" applyNumberFormat="1" applyFont="1" applyFill="1" applyBorder="1" applyAlignment="1">
      <alignment horizontal="center" vertical="center"/>
    </xf>
    <xf numFmtId="166" fontId="13" fillId="8" borderId="8" xfId="0" applyNumberFormat="1" applyFont="1" applyFill="1" applyBorder="1" applyAlignment="1">
      <alignment horizontal="center" vertical="center"/>
    </xf>
    <xf numFmtId="4" fontId="3" fillId="9" borderId="8" xfId="0" applyNumberFormat="1" applyFont="1" applyFill="1" applyBorder="1" applyAlignment="1">
      <alignment horizontal="center" vertical="center"/>
    </xf>
    <xf numFmtId="166" fontId="3" fillId="8" borderId="18" xfId="0" applyNumberFormat="1" applyFont="1" applyFill="1" applyBorder="1" applyAlignment="1">
      <alignment vertical="center"/>
    </xf>
    <xf numFmtId="166" fontId="13" fillId="8" borderId="30" xfId="0" applyNumberFormat="1" applyFont="1" applyFill="1" applyBorder="1" applyAlignment="1">
      <alignment horizontal="center" vertical="center"/>
    </xf>
    <xf numFmtId="166" fontId="3" fillId="8" borderId="8" xfId="0" applyNumberFormat="1" applyFont="1" applyFill="1" applyBorder="1" applyAlignment="1">
      <alignment horizontal="center" vertical="center"/>
    </xf>
    <xf numFmtId="166" fontId="13" fillId="8" borderId="31" xfId="0" applyNumberFormat="1" applyFont="1" applyFill="1" applyBorder="1" applyAlignment="1">
      <alignment horizontal="center" vertical="center"/>
    </xf>
    <xf numFmtId="166" fontId="3" fillId="8" borderId="15" xfId="0" applyNumberFormat="1" applyFont="1" applyFill="1" applyBorder="1" applyAlignment="1">
      <alignment vertical="center"/>
    </xf>
    <xf numFmtId="4" fontId="3" fillId="10" borderId="15" xfId="0" applyNumberFormat="1" applyFont="1" applyFill="1" applyBorder="1" applyAlignment="1">
      <alignment horizontal="center" vertical="center"/>
    </xf>
    <xf numFmtId="166" fontId="3" fillId="0" borderId="15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vertical="center"/>
    </xf>
    <xf numFmtId="168" fontId="7" fillId="12" borderId="4" xfId="0" applyNumberFormat="1" applyFont="1" applyFill="1" applyBorder="1" applyAlignment="1">
      <alignment horizontal="center" vertical="center"/>
    </xf>
    <xf numFmtId="3" fontId="8" fillId="12" borderId="25" xfId="0" applyNumberFormat="1" applyFont="1" applyFill="1" applyBorder="1" applyAlignment="1">
      <alignment horizontal="center" vertical="center"/>
    </xf>
    <xf numFmtId="3" fontId="8" fillId="12" borderId="24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3" fillId="0" borderId="24" xfId="0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4" fontId="3" fillId="0" borderId="24" xfId="0" applyNumberFormat="1" applyFont="1" applyBorder="1" applyAlignment="1">
      <alignment vertical="center"/>
    </xf>
    <xf numFmtId="4" fontId="3" fillId="0" borderId="33" xfId="0" applyNumberFormat="1" applyFont="1" applyBorder="1" applyAlignment="1">
      <alignment vertical="center"/>
    </xf>
    <xf numFmtId="4" fontId="8" fillId="0" borderId="24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4" fontId="14" fillId="0" borderId="33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2" fontId="8" fillId="0" borderId="24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24" xfId="0" applyNumberFormat="1" applyFont="1" applyBorder="1" applyAlignment="1">
      <alignment horizontal="center" vertical="center"/>
    </xf>
    <xf numFmtId="4" fontId="3" fillId="0" borderId="33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3" fillId="0" borderId="25" xfId="0" applyNumberFormat="1" applyFont="1" applyBorder="1" applyAlignment="1">
      <alignment vertical="center"/>
    </xf>
    <xf numFmtId="4" fontId="13" fillId="0" borderId="33" xfId="0" applyNumberFormat="1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4" fontId="13" fillId="8" borderId="28" xfId="0" applyNumberFormat="1" applyFont="1" applyFill="1" applyBorder="1" applyAlignment="1">
      <alignment horizontal="center" vertical="center"/>
    </xf>
    <xf numFmtId="3" fontId="3" fillId="8" borderId="14" xfId="0" applyNumberFormat="1" applyFont="1" applyFill="1" applyBorder="1" applyAlignment="1">
      <alignment horizontal="center" vertical="center"/>
    </xf>
    <xf numFmtId="4" fontId="13" fillId="8" borderId="29" xfId="0" applyNumberFormat="1" applyFont="1" applyFill="1" applyBorder="1" applyAlignment="1">
      <alignment horizontal="center" vertical="center"/>
    </xf>
    <xf numFmtId="4" fontId="13" fillId="8" borderId="30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vertical="center"/>
    </xf>
    <xf numFmtId="3" fontId="3" fillId="0" borderId="14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16" fillId="7" borderId="1" xfId="0" applyNumberFormat="1" applyFont="1" applyFill="1" applyBorder="1" applyAlignment="1">
      <alignment vertical="center"/>
    </xf>
    <xf numFmtId="4" fontId="16" fillId="7" borderId="2" xfId="0" applyNumberFormat="1" applyFont="1" applyFill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16" fillId="7" borderId="2" xfId="0" applyFont="1" applyFill="1" applyBorder="1" applyAlignment="1">
      <alignment horizontal="center" vertical="center"/>
    </xf>
    <xf numFmtId="14" fontId="16" fillId="7" borderId="2" xfId="0" applyNumberFormat="1" applyFont="1" applyFill="1" applyBorder="1" applyAlignment="1">
      <alignment horizontal="center" vertical="center"/>
    </xf>
    <xf numFmtId="3" fontId="16" fillId="7" borderId="2" xfId="0" applyNumberFormat="1" applyFont="1" applyFill="1" applyBorder="1" applyAlignment="1">
      <alignment vertical="center"/>
    </xf>
    <xf numFmtId="4" fontId="16" fillId="7" borderId="27" xfId="0" applyNumberFormat="1" applyFont="1" applyFill="1" applyBorder="1" applyAlignment="1">
      <alignment vertical="center"/>
    </xf>
    <xf numFmtId="3" fontId="16" fillId="7" borderId="3" xfId="0" applyNumberFormat="1" applyFont="1" applyFill="1" applyBorder="1" applyAlignment="1">
      <alignment vertical="center"/>
    </xf>
    <xf numFmtId="4" fontId="18" fillId="7" borderId="27" xfId="0" applyNumberFormat="1" applyFont="1" applyFill="1" applyBorder="1" applyAlignment="1">
      <alignment vertical="center"/>
    </xf>
    <xf numFmtId="3" fontId="16" fillId="7" borderId="1" xfId="0" applyNumberFormat="1" applyFont="1" applyFill="1" applyBorder="1" applyAlignment="1">
      <alignment vertical="center"/>
    </xf>
    <xf numFmtId="3" fontId="18" fillId="7" borderId="2" xfId="0" applyNumberFormat="1" applyFont="1" applyFill="1" applyBorder="1" applyAlignment="1">
      <alignment vertical="center"/>
    </xf>
    <xf numFmtId="2" fontId="16" fillId="7" borderId="1" xfId="0" applyNumberFormat="1" applyFont="1" applyFill="1" applyBorder="1" applyAlignment="1">
      <alignment vertical="center"/>
    </xf>
    <xf numFmtId="164" fontId="16" fillId="7" borderId="2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6" fontId="7" fillId="12" borderId="21" xfId="0" applyNumberFormat="1" applyFont="1" applyFill="1" applyBorder="1" applyAlignment="1">
      <alignment vertical="center"/>
    </xf>
    <xf numFmtId="166" fontId="7" fillId="12" borderId="22" xfId="0" applyNumberFormat="1" applyFont="1" applyFill="1" applyBorder="1" applyAlignment="1">
      <alignment horizontal="center" vertical="center"/>
    </xf>
    <xf numFmtId="14" fontId="7" fillId="12" borderId="22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 vertical="center"/>
    </xf>
    <xf numFmtId="4" fontId="7" fillId="12" borderId="21" xfId="0" applyNumberFormat="1" applyFont="1" applyFill="1" applyBorder="1" applyAlignment="1">
      <alignment horizontal="center" vertical="center"/>
    </xf>
    <xf numFmtId="4" fontId="7" fillId="12" borderId="32" xfId="0" applyNumberFormat="1" applyFont="1" applyFill="1" applyBorder="1" applyAlignment="1">
      <alignment horizontal="center" vertical="center"/>
    </xf>
    <xf numFmtId="166" fontId="7" fillId="12" borderId="21" xfId="0" applyNumberFormat="1" applyFont="1" applyFill="1" applyBorder="1" applyAlignment="1">
      <alignment horizontal="center" vertical="center"/>
    </xf>
    <xf numFmtId="166" fontId="7" fillId="12" borderId="23" xfId="0" applyNumberFormat="1" applyFont="1" applyFill="1" applyBorder="1" applyAlignment="1">
      <alignment horizontal="center" vertical="center"/>
    </xf>
    <xf numFmtId="166" fontId="11" fillId="12" borderId="32" xfId="0" applyNumberFormat="1" applyFont="1" applyFill="1" applyBorder="1" applyAlignment="1">
      <alignment horizontal="center" vertical="center"/>
    </xf>
    <xf numFmtId="4" fontId="7" fillId="6" borderId="24" xfId="0" applyNumberFormat="1" applyFont="1" applyFill="1" applyBorder="1" applyAlignment="1">
      <alignment horizontal="center" vertical="center"/>
    </xf>
    <xf numFmtId="4" fontId="7" fillId="6" borderId="0" xfId="0" applyNumberFormat="1" applyFont="1" applyFill="1" applyAlignment="1">
      <alignment horizontal="center" vertical="center"/>
    </xf>
    <xf numFmtId="166" fontId="7" fillId="6" borderId="0" xfId="0" applyNumberFormat="1" applyFont="1" applyFill="1" applyAlignment="1">
      <alignment horizontal="center" vertical="center"/>
    </xf>
    <xf numFmtId="166" fontId="7" fillId="6" borderId="24" xfId="0" applyNumberFormat="1" applyFont="1" applyFill="1" applyBorder="1" applyAlignment="1">
      <alignment horizontal="center" vertical="center"/>
    </xf>
    <xf numFmtId="166" fontId="7" fillId="6" borderId="25" xfId="0" applyNumberFormat="1" applyFont="1" applyFill="1" applyBorder="1" applyAlignment="1">
      <alignment horizontal="center" vertical="center"/>
    </xf>
    <xf numFmtId="168" fontId="7" fillId="6" borderId="19" xfId="0" applyNumberFormat="1" applyFont="1" applyFill="1" applyBorder="1" applyAlignment="1">
      <alignment horizontal="center" vertical="center"/>
    </xf>
    <xf numFmtId="4" fontId="16" fillId="14" borderId="27" xfId="0" applyNumberFormat="1" applyFont="1" applyFill="1" applyBorder="1" applyAlignment="1">
      <alignment horizontal="center" vertical="center"/>
    </xf>
    <xf numFmtId="4" fontId="3" fillId="14" borderId="28" xfId="0" applyNumberFormat="1" applyFont="1" applyFill="1" applyBorder="1" applyAlignment="1">
      <alignment horizontal="center" vertical="center"/>
    </xf>
    <xf numFmtId="4" fontId="3" fillId="14" borderId="29" xfId="0" applyNumberFormat="1" applyFont="1" applyFill="1" applyBorder="1" applyAlignment="1">
      <alignment horizontal="center" vertical="center"/>
    </xf>
    <xf numFmtId="4" fontId="7" fillId="14" borderId="32" xfId="0" applyNumberFormat="1" applyFont="1" applyFill="1" applyBorder="1" applyAlignment="1">
      <alignment horizontal="center" vertical="center"/>
    </xf>
    <xf numFmtId="4" fontId="16" fillId="15" borderId="27" xfId="0" applyNumberFormat="1" applyFont="1" applyFill="1" applyBorder="1" applyAlignment="1">
      <alignment vertical="center"/>
    </xf>
    <xf numFmtId="4" fontId="3" fillId="15" borderId="28" xfId="0" applyNumberFormat="1" applyFont="1" applyFill="1" applyBorder="1" applyAlignment="1">
      <alignment horizontal="center" vertical="center"/>
    </xf>
    <xf numFmtId="4" fontId="3" fillId="15" borderId="29" xfId="0" applyNumberFormat="1" applyFont="1" applyFill="1" applyBorder="1" applyAlignment="1">
      <alignment horizontal="center" vertical="center"/>
    </xf>
    <xf numFmtId="4" fontId="7" fillId="15" borderId="32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7" borderId="3" xfId="0" applyNumberFormat="1" applyFont="1" applyFill="1" applyBorder="1" applyAlignment="1">
      <alignment horizontal="center" vertical="center"/>
    </xf>
    <xf numFmtId="14" fontId="3" fillId="8" borderId="5" xfId="0" applyNumberFormat="1" applyFont="1" applyFill="1" applyBorder="1" applyAlignment="1">
      <alignment horizontal="center" vertical="center"/>
    </xf>
    <xf numFmtId="14" fontId="3" fillId="8" borderId="9" xfId="0" applyNumberFormat="1" applyFont="1" applyFill="1" applyBorder="1" applyAlignment="1">
      <alignment horizontal="center" vertical="center"/>
    </xf>
    <xf numFmtId="14" fontId="3" fillId="8" borderId="16" xfId="0" applyNumberFormat="1" applyFont="1" applyFill="1" applyBorder="1" applyAlignment="1">
      <alignment horizontal="center" vertical="center"/>
    </xf>
    <xf numFmtId="14" fontId="3" fillId="8" borderId="10" xfId="0" applyNumberFormat="1" applyFont="1" applyFill="1" applyBorder="1" applyAlignment="1">
      <alignment horizontal="center" vertical="center"/>
    </xf>
    <xf numFmtId="14" fontId="3" fillId="8" borderId="14" xfId="0" quotePrefix="1" applyNumberFormat="1" applyFont="1" applyFill="1" applyBorder="1" applyAlignment="1">
      <alignment horizontal="center" vertical="center"/>
    </xf>
    <xf numFmtId="14" fontId="3" fillId="0" borderId="14" xfId="0" quotePrefix="1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8" fillId="12" borderId="21" xfId="0" applyNumberFormat="1" applyFont="1" applyFill="1" applyBorder="1" applyAlignment="1">
      <alignment horizontal="center" vertical="center"/>
    </xf>
    <xf numFmtId="14" fontId="8" fillId="12" borderId="23" xfId="0" applyNumberFormat="1" applyFont="1" applyFill="1" applyBorder="1" applyAlignment="1">
      <alignment horizontal="center" vertical="center"/>
    </xf>
    <xf numFmtId="14" fontId="3" fillId="8" borderId="18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16" fillId="7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" fontId="8" fillId="0" borderId="33" xfId="0" applyNumberFormat="1" applyFont="1" applyBorder="1" applyAlignment="1">
      <alignment horizontal="center" vertical="center"/>
    </xf>
    <xf numFmtId="3" fontId="8" fillId="0" borderId="25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8" fontId="8" fillId="0" borderId="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4" fontId="8" fillId="0" borderId="25" xfId="0" applyNumberFormat="1" applyFont="1" applyBorder="1" applyAlignment="1">
      <alignment horizontal="center" vertical="center"/>
    </xf>
    <xf numFmtId="4" fontId="3" fillId="0" borderId="25" xfId="0" applyNumberFormat="1" applyFont="1" applyBorder="1" applyAlignment="1">
      <alignment vertical="center"/>
    </xf>
    <xf numFmtId="4" fontId="8" fillId="12" borderId="25" xfId="0" applyNumberFormat="1" applyFont="1" applyFill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4" fontId="1" fillId="0" borderId="21" xfId="0" applyNumberFormat="1" applyFont="1" applyBorder="1" applyAlignment="1">
      <alignment vertical="center"/>
    </xf>
    <xf numFmtId="4" fontId="1" fillId="0" borderId="22" xfId="0" applyNumberFormat="1" applyFont="1" applyBorder="1" applyAlignment="1">
      <alignment vertical="center"/>
    </xf>
    <xf numFmtId="3" fontId="1" fillId="12" borderId="21" xfId="0" applyNumberFormat="1" applyFont="1" applyFill="1" applyBorder="1" applyAlignment="1">
      <alignment horizontal="center" vertical="center"/>
    </xf>
    <xf numFmtId="3" fontId="1" fillId="12" borderId="22" xfId="0" applyNumberFormat="1" applyFont="1" applyFill="1" applyBorder="1" applyAlignment="1">
      <alignment horizontal="center" vertical="center"/>
    </xf>
    <xf numFmtId="3" fontId="1" fillId="12" borderId="23" xfId="0" applyNumberFormat="1" applyFont="1" applyFill="1" applyBorder="1" applyAlignment="1">
      <alignment horizontal="center" vertical="center"/>
    </xf>
    <xf numFmtId="4" fontId="3" fillId="8" borderId="24" xfId="0" applyNumberFormat="1" applyFont="1" applyFill="1" applyBorder="1" applyAlignment="1">
      <alignment horizontal="center" vertical="center"/>
    </xf>
    <xf numFmtId="4" fontId="16" fillId="7" borderId="3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12" borderId="23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4" fontId="3" fillId="9" borderId="0" xfId="0" applyNumberFormat="1" applyFont="1" applyFill="1" applyAlignment="1">
      <alignment horizontal="center" vertical="center"/>
    </xf>
    <xf numFmtId="3" fontId="3" fillId="8" borderId="25" xfId="0" applyNumberFormat="1" applyFont="1" applyFill="1" applyBorder="1" applyAlignment="1">
      <alignment horizontal="center" vertical="center"/>
    </xf>
    <xf numFmtId="166" fontId="3" fillId="8" borderId="24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4" fontId="1" fillId="0" borderId="34" xfId="0" applyNumberFormat="1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0" fontId="1" fillId="12" borderId="34" xfId="0" applyFont="1" applyFill="1" applyBorder="1" applyAlignment="1">
      <alignment vertical="center"/>
    </xf>
    <xf numFmtId="0" fontId="1" fillId="12" borderId="7" xfId="0" applyFont="1" applyFill="1" applyBorder="1" applyAlignment="1">
      <alignment vertical="center"/>
    </xf>
    <xf numFmtId="0" fontId="1" fillId="12" borderId="7" xfId="0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3" fontId="1" fillId="12" borderId="7" xfId="0" applyNumberFormat="1" applyFont="1" applyFill="1" applyBorder="1" applyAlignment="1">
      <alignment horizontal="center" vertical="center"/>
    </xf>
    <xf numFmtId="3" fontId="1" fillId="12" borderId="34" xfId="0" applyNumberFormat="1" applyFont="1" applyFill="1" applyBorder="1" applyAlignment="1">
      <alignment horizontal="center" vertical="center"/>
    </xf>
    <xf numFmtId="3" fontId="1" fillId="12" borderId="35" xfId="0" applyNumberFormat="1" applyFont="1" applyFill="1" applyBorder="1" applyAlignment="1">
      <alignment horizontal="center" vertical="center"/>
    </xf>
    <xf numFmtId="164" fontId="1" fillId="12" borderId="35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vertical="center"/>
    </xf>
    <xf numFmtId="0" fontId="1" fillId="12" borderId="22" xfId="0" applyFont="1" applyFill="1" applyBorder="1" applyAlignment="1">
      <alignment vertical="center"/>
    </xf>
    <xf numFmtId="0" fontId="1" fillId="12" borderId="22" xfId="0" applyFont="1" applyFill="1" applyBorder="1" applyAlignment="1">
      <alignment horizontal="center" vertical="center"/>
    </xf>
    <xf numFmtId="164" fontId="1" fillId="12" borderId="22" xfId="0" applyNumberFormat="1" applyFont="1" applyFill="1" applyBorder="1" applyAlignment="1">
      <alignment horizontal="center" vertical="center"/>
    </xf>
    <xf numFmtId="3" fontId="1" fillId="0" borderId="22" xfId="0" applyNumberFormat="1" applyFont="1" applyBorder="1" applyAlignment="1">
      <alignment vertical="center"/>
    </xf>
    <xf numFmtId="169" fontId="3" fillId="0" borderId="13" xfId="0" applyNumberFormat="1" applyFont="1" applyBorder="1" applyAlignment="1">
      <alignment horizontal="center" vertical="center"/>
    </xf>
    <xf numFmtId="169" fontId="1" fillId="12" borderId="7" xfId="0" applyNumberFormat="1" applyFont="1" applyFill="1" applyBorder="1" applyAlignment="1">
      <alignment horizontal="center" vertical="center"/>
    </xf>
    <xf numFmtId="169" fontId="1" fillId="12" borderId="38" xfId="0" applyNumberFormat="1" applyFont="1" applyFill="1" applyBorder="1" applyAlignment="1">
      <alignment horizontal="center" vertical="center"/>
    </xf>
    <xf numFmtId="169" fontId="1" fillId="12" borderId="22" xfId="0" applyNumberFormat="1" applyFont="1" applyFill="1" applyBorder="1" applyAlignment="1">
      <alignment horizontal="center" vertical="center"/>
    </xf>
    <xf numFmtId="169" fontId="1" fillId="12" borderId="39" xfId="0" applyNumberFormat="1" applyFont="1" applyFill="1" applyBorder="1" applyAlignment="1">
      <alignment horizontal="center" vertical="center"/>
    </xf>
    <xf numFmtId="4" fontId="3" fillId="8" borderId="18" xfId="0" applyNumberFormat="1" applyFont="1" applyFill="1" applyBorder="1" applyAlignment="1">
      <alignment horizontal="center" vertical="center"/>
    </xf>
    <xf numFmtId="4" fontId="3" fillId="0" borderId="18" xfId="0" applyNumberFormat="1" applyFont="1" applyBorder="1" applyAlignment="1">
      <alignment horizontal="center" vertical="center"/>
    </xf>
    <xf numFmtId="166" fontId="13" fillId="8" borderId="15" xfId="0" applyNumberFormat="1" applyFont="1" applyFill="1" applyBorder="1" applyAlignment="1">
      <alignment horizontal="center" vertical="center"/>
    </xf>
    <xf numFmtId="166" fontId="13" fillId="8" borderId="12" xfId="0" applyNumberFormat="1" applyFont="1" applyFill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3" fillId="14" borderId="30" xfId="0" applyNumberFormat="1" applyFont="1" applyFill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8" borderId="15" xfId="0" applyNumberFormat="1" applyFont="1" applyFill="1" applyBorder="1" applyAlignment="1">
      <alignment horizontal="center" vertical="center"/>
    </xf>
    <xf numFmtId="166" fontId="3" fillId="8" borderId="12" xfId="0" applyNumberFormat="1" applyFont="1" applyFill="1" applyBorder="1" applyAlignment="1">
      <alignment horizontal="center" vertical="center"/>
    </xf>
    <xf numFmtId="166" fontId="3" fillId="8" borderId="10" xfId="0" applyNumberFormat="1" applyFont="1" applyFill="1" applyBorder="1" applyAlignment="1">
      <alignment horizontal="center" vertical="center"/>
    </xf>
    <xf numFmtId="166" fontId="3" fillId="8" borderId="20" xfId="0" applyNumberFormat="1" applyFont="1" applyFill="1" applyBorder="1" applyAlignment="1">
      <alignment horizontal="center" vertical="center"/>
    </xf>
    <xf numFmtId="166" fontId="3" fillId="8" borderId="18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4" fontId="3" fillId="8" borderId="30" xfId="0" applyNumberFormat="1" applyFont="1" applyFill="1" applyBorder="1" applyAlignment="1">
      <alignment horizontal="center" vertical="center"/>
    </xf>
    <xf numFmtId="14" fontId="3" fillId="8" borderId="14" xfId="0" applyNumberFormat="1" applyFont="1" applyFill="1" applyBorder="1" applyAlignment="1">
      <alignment horizontal="center" vertical="center"/>
    </xf>
    <xf numFmtId="4" fontId="3" fillId="8" borderId="20" xfId="0" applyNumberFormat="1" applyFont="1" applyFill="1" applyBorder="1" applyAlignment="1">
      <alignment horizontal="center" vertical="center"/>
    </xf>
    <xf numFmtId="166" fontId="3" fillId="8" borderId="14" xfId="0" applyNumberFormat="1" applyFont="1" applyFill="1" applyBorder="1" applyAlignment="1">
      <alignment vertical="center"/>
    </xf>
    <xf numFmtId="166" fontId="3" fillId="8" borderId="16" xfId="0" applyNumberFormat="1" applyFont="1" applyFill="1" applyBorder="1" applyAlignment="1">
      <alignment horizontal="center" vertical="center"/>
    </xf>
    <xf numFmtId="4" fontId="3" fillId="15" borderId="30" xfId="0" applyNumberFormat="1" applyFont="1" applyFill="1" applyBorder="1" applyAlignment="1">
      <alignment horizontal="center" vertical="center"/>
    </xf>
    <xf numFmtId="4" fontId="3" fillId="15" borderId="31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right" vertical="center"/>
    </xf>
    <xf numFmtId="166" fontId="16" fillId="7" borderId="3" xfId="0" applyNumberFormat="1" applyFont="1" applyFill="1" applyBorder="1" applyAlignment="1">
      <alignment vertical="center"/>
    </xf>
    <xf numFmtId="166" fontId="8" fillId="0" borderId="25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vertical="center"/>
    </xf>
    <xf numFmtId="166" fontId="3" fillId="0" borderId="25" xfId="0" applyNumberFormat="1" applyFont="1" applyBorder="1" applyAlignment="1">
      <alignment horizontal="center" vertical="center"/>
    </xf>
    <xf numFmtId="166" fontId="1" fillId="0" borderId="25" xfId="0" applyNumberFormat="1" applyFont="1" applyBorder="1" applyAlignment="1">
      <alignment vertical="center"/>
    </xf>
    <xf numFmtId="166" fontId="1" fillId="12" borderId="35" xfId="0" applyNumberFormat="1" applyFont="1" applyFill="1" applyBorder="1" applyAlignment="1">
      <alignment horizontal="center" vertical="center"/>
    </xf>
    <xf numFmtId="166" fontId="1" fillId="12" borderId="23" xfId="0" applyNumberFormat="1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vertical="center"/>
    </xf>
    <xf numFmtId="164" fontId="1" fillId="12" borderId="34" xfId="0" applyNumberFormat="1" applyFont="1" applyFill="1" applyBorder="1" applyAlignment="1">
      <alignment horizontal="center" vertical="center"/>
    </xf>
    <xf numFmtId="164" fontId="1" fillId="12" borderId="21" xfId="0" applyNumberFormat="1" applyFont="1" applyFill="1" applyBorder="1" applyAlignment="1">
      <alignment horizontal="center" vertical="center"/>
    </xf>
    <xf numFmtId="167" fontId="3" fillId="8" borderId="20" xfId="0" applyNumberFormat="1" applyFont="1" applyFill="1" applyBorder="1" applyAlignment="1">
      <alignment horizontal="center" vertical="center"/>
    </xf>
    <xf numFmtId="167" fontId="3" fillId="8" borderId="16" xfId="0" applyNumberFormat="1" applyFont="1" applyFill="1" applyBorder="1" applyAlignment="1">
      <alignment horizontal="center" vertical="center"/>
    </xf>
    <xf numFmtId="167" fontId="7" fillId="6" borderId="10" xfId="0" applyNumberFormat="1" applyFont="1" applyFill="1" applyBorder="1" applyAlignment="1">
      <alignment horizontal="center" vertical="center"/>
    </xf>
    <xf numFmtId="167" fontId="7" fillId="12" borderId="25" xfId="0" applyNumberFormat="1" applyFont="1" applyFill="1" applyBorder="1" applyAlignment="1">
      <alignment horizontal="center" vertical="center"/>
    </xf>
    <xf numFmtId="167" fontId="8" fillId="0" borderId="25" xfId="0" applyNumberFormat="1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167" fontId="3" fillId="8" borderId="10" xfId="0" applyNumberFormat="1" applyFont="1" applyFill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168" fontId="3" fillId="0" borderId="25" xfId="0" applyNumberFormat="1" applyFont="1" applyBorder="1" applyAlignment="1">
      <alignment horizontal="center" vertical="center"/>
    </xf>
    <xf numFmtId="169" fontId="3" fillId="8" borderId="25" xfId="0" applyNumberFormat="1" applyFont="1" applyFill="1" applyBorder="1" applyAlignment="1">
      <alignment horizontal="center" vertical="center"/>
    </xf>
    <xf numFmtId="169" fontId="3" fillId="8" borderId="10" xfId="0" applyNumberFormat="1" applyFont="1" applyFill="1" applyBorder="1" applyAlignment="1">
      <alignment horizontal="center" vertical="center"/>
    </xf>
    <xf numFmtId="169" fontId="3" fillId="0" borderId="16" xfId="0" applyNumberFormat="1" applyFont="1" applyBorder="1" applyAlignment="1">
      <alignment horizontal="center" vertical="center"/>
    </xf>
    <xf numFmtId="169" fontId="1" fillId="12" borderId="35" xfId="0" applyNumberFormat="1" applyFont="1" applyFill="1" applyBorder="1" applyAlignment="1">
      <alignment horizontal="center" vertical="center"/>
    </xf>
    <xf numFmtId="169" fontId="1" fillId="12" borderId="23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3" fillId="8" borderId="16" xfId="0" applyNumberFormat="1" applyFont="1" applyFill="1" applyBorder="1" applyAlignment="1">
      <alignment horizontal="center" vertical="center"/>
    </xf>
    <xf numFmtId="164" fontId="5" fillId="8" borderId="16" xfId="0" applyNumberFormat="1" applyFont="1" applyFill="1" applyBorder="1" applyAlignment="1">
      <alignment horizontal="center" vertical="center"/>
    </xf>
    <xf numFmtId="164" fontId="5" fillId="8" borderId="10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164" fontId="3" fillId="8" borderId="25" xfId="0" applyNumberFormat="1" applyFont="1" applyFill="1" applyBorder="1" applyAlignment="1">
      <alignment horizontal="center" vertical="center"/>
    </xf>
    <xf numFmtId="4" fontId="16" fillId="15" borderId="1" xfId="0" applyNumberFormat="1" applyFont="1" applyFill="1" applyBorder="1" applyAlignment="1">
      <alignment vertical="center"/>
    </xf>
    <xf numFmtId="4" fontId="3" fillId="15" borderId="14" xfId="0" applyNumberFormat="1" applyFont="1" applyFill="1" applyBorder="1" applyAlignment="1">
      <alignment horizontal="center" vertical="center"/>
    </xf>
    <xf numFmtId="4" fontId="3" fillId="15" borderId="18" xfId="0" applyNumberFormat="1" applyFont="1" applyFill="1" applyBorder="1" applyAlignment="1">
      <alignment horizontal="center" vertical="center"/>
    </xf>
    <xf numFmtId="4" fontId="3" fillId="15" borderId="11" xfId="0" applyNumberFormat="1" applyFont="1" applyFill="1" applyBorder="1" applyAlignment="1">
      <alignment horizontal="center" vertical="center"/>
    </xf>
    <xf numFmtId="3" fontId="16" fillId="7" borderId="27" xfId="0" applyNumberFormat="1" applyFont="1" applyFill="1" applyBorder="1" applyAlignment="1">
      <alignment vertical="center"/>
    </xf>
    <xf numFmtId="3" fontId="3" fillId="8" borderId="29" xfId="0" applyNumberFormat="1" applyFont="1" applyFill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4" fontId="16" fillId="14" borderId="1" xfId="0" applyNumberFormat="1" applyFont="1" applyFill="1" applyBorder="1" applyAlignment="1">
      <alignment horizontal="center" vertical="center"/>
    </xf>
    <xf numFmtId="4" fontId="3" fillId="14" borderId="14" xfId="0" applyNumberFormat="1" applyFont="1" applyFill="1" applyBorder="1" applyAlignment="1">
      <alignment horizontal="center" vertical="center"/>
    </xf>
    <xf numFmtId="14" fontId="3" fillId="8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vertical="center"/>
    </xf>
    <xf numFmtId="3" fontId="1" fillId="0" borderId="35" xfId="0" applyNumberFormat="1" applyFont="1" applyBorder="1" applyAlignment="1">
      <alignment horizontal="center" vertical="center" wrapText="1"/>
    </xf>
    <xf numFmtId="3" fontId="16" fillId="0" borderId="25" xfId="0" applyNumberFormat="1" applyFont="1" applyBorder="1" applyAlignment="1">
      <alignment vertical="center"/>
    </xf>
    <xf numFmtId="166" fontId="7" fillId="0" borderId="2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169" fontId="16" fillId="7" borderId="3" xfId="0" applyNumberFormat="1" applyFont="1" applyFill="1" applyBorder="1" applyAlignment="1">
      <alignment vertical="center"/>
    </xf>
    <xf numFmtId="169" fontId="3" fillId="8" borderId="9" xfId="0" applyNumberFormat="1" applyFont="1" applyFill="1" applyBorder="1" applyAlignment="1">
      <alignment horizontal="center" vertical="center"/>
    </xf>
    <xf numFmtId="169" fontId="7" fillId="12" borderId="25" xfId="0" applyNumberFormat="1" applyFont="1" applyFill="1" applyBorder="1" applyAlignment="1">
      <alignment vertical="center"/>
    </xf>
    <xf numFmtId="169" fontId="8" fillId="0" borderId="25" xfId="0" applyNumberFormat="1" applyFont="1" applyBorder="1" applyAlignment="1">
      <alignment horizontal="center" vertical="center"/>
    </xf>
    <xf numFmtId="169" fontId="3" fillId="0" borderId="25" xfId="0" applyNumberFormat="1" applyFont="1" applyBorder="1" applyAlignment="1">
      <alignment vertical="center"/>
    </xf>
    <xf numFmtId="169" fontId="1" fillId="0" borderId="25" xfId="0" applyNumberFormat="1" applyFont="1" applyBorder="1" applyAlignment="1">
      <alignment vertical="center"/>
    </xf>
    <xf numFmtId="169" fontId="1" fillId="0" borderId="0" xfId="0" applyNumberFormat="1" applyFont="1" applyAlignment="1">
      <alignment vertical="center"/>
    </xf>
    <xf numFmtId="166" fontId="7" fillId="6" borderId="1" xfId="0" applyNumberFormat="1" applyFont="1" applyFill="1" applyBorder="1" applyAlignment="1">
      <alignment vertical="center"/>
    </xf>
    <xf numFmtId="166" fontId="7" fillId="6" borderId="3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6" fontId="7" fillId="6" borderId="2" xfId="0" applyNumberFormat="1" applyFont="1" applyFill="1" applyBorder="1" applyAlignment="1">
      <alignment horizontal="center" vertical="center"/>
    </xf>
    <xf numFmtId="14" fontId="8" fillId="6" borderId="3" xfId="0" applyNumberFormat="1" applyFont="1" applyFill="1" applyBorder="1" applyAlignment="1">
      <alignment horizontal="center" vertical="center"/>
    </xf>
    <xf numFmtId="4" fontId="7" fillId="14" borderId="27" xfId="0" applyNumberFormat="1" applyFont="1" applyFill="1" applyBorder="1" applyAlignment="1">
      <alignment horizontal="center" vertical="center"/>
    </xf>
    <xf numFmtId="4" fontId="7" fillId="15" borderId="27" xfId="0" applyNumberFormat="1" applyFon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/>
    </xf>
    <xf numFmtId="4" fontId="7" fillId="6" borderId="2" xfId="0" applyNumberFormat="1" applyFont="1" applyFill="1" applyBorder="1" applyAlignment="1">
      <alignment horizontal="center" vertical="center"/>
    </xf>
    <xf numFmtId="4" fontId="7" fillId="6" borderId="27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 applyAlignment="1">
      <alignment horizontal="center" vertical="center"/>
    </xf>
    <xf numFmtId="166" fontId="14" fillId="6" borderId="27" xfId="0" applyNumberFormat="1" applyFont="1" applyFill="1" applyBorder="1" applyAlignment="1">
      <alignment horizontal="center" vertical="center"/>
    </xf>
    <xf numFmtId="166" fontId="7" fillId="6" borderId="27" xfId="0" applyNumberFormat="1" applyFont="1" applyFill="1" applyBorder="1" applyAlignment="1">
      <alignment horizontal="center" vertical="center"/>
    </xf>
    <xf numFmtId="3" fontId="1" fillId="0" borderId="23" xfId="0" applyNumberFormat="1" applyFont="1" applyBorder="1" applyAlignment="1">
      <alignment vertical="center"/>
    </xf>
    <xf numFmtId="167" fontId="7" fillId="6" borderId="27" xfId="0" applyNumberFormat="1" applyFont="1" applyFill="1" applyBorder="1" applyAlignment="1">
      <alignment horizontal="center" vertical="center"/>
    </xf>
    <xf numFmtId="168" fontId="7" fillId="6" borderId="40" xfId="0" applyNumberFormat="1" applyFont="1" applyFill="1" applyBorder="1" applyAlignment="1">
      <alignment horizontal="center" vertical="center"/>
    </xf>
    <xf numFmtId="168" fontId="3" fillId="0" borderId="32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3" xfId="0" applyNumberFormat="1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169" fontId="7" fillId="6" borderId="3" xfId="0" applyNumberFormat="1" applyFont="1" applyFill="1" applyBorder="1" applyAlignment="1">
      <alignment horizontal="center" vertical="center"/>
    </xf>
    <xf numFmtId="3" fontId="15" fillId="6" borderId="2" xfId="0" applyNumberFormat="1" applyFont="1" applyFill="1" applyBorder="1" applyAlignment="1">
      <alignment horizontal="center" vertical="center"/>
    </xf>
    <xf numFmtId="3" fontId="15" fillId="6" borderId="3" xfId="0" applyNumberFormat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19" fillId="6" borderId="1" xfId="0" applyFont="1" applyFill="1" applyBorder="1" applyAlignment="1">
      <alignment vertical="center"/>
    </xf>
    <xf numFmtId="0" fontId="19" fillId="6" borderId="2" xfId="0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3" fontId="19" fillId="6" borderId="27" xfId="0" applyNumberFormat="1" applyFont="1" applyFill="1" applyBorder="1" applyAlignment="1">
      <alignment horizontal="center" vertical="center"/>
    </xf>
    <xf numFmtId="3" fontId="19" fillId="6" borderId="2" xfId="0" applyNumberFormat="1" applyFont="1" applyFill="1" applyBorder="1" applyAlignment="1">
      <alignment horizontal="center" vertical="center"/>
    </xf>
    <xf numFmtId="166" fontId="19" fillId="6" borderId="3" xfId="0" applyNumberFormat="1" applyFont="1" applyFill="1" applyBorder="1" applyAlignment="1">
      <alignment horizontal="center" vertical="center"/>
    </xf>
    <xf numFmtId="166" fontId="19" fillId="6" borderId="2" xfId="0" applyNumberFormat="1" applyFont="1" applyFill="1" applyBorder="1" applyAlignment="1">
      <alignment horizontal="center" vertical="center"/>
    </xf>
    <xf numFmtId="4" fontId="19" fillId="6" borderId="2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2" fontId="19" fillId="6" borderId="2" xfId="0" applyNumberFormat="1" applyFont="1" applyFill="1" applyBorder="1" applyAlignment="1">
      <alignment horizontal="center" vertical="center"/>
    </xf>
    <xf numFmtId="169" fontId="20" fillId="6" borderId="3" xfId="0" applyNumberFormat="1" applyFont="1" applyFill="1" applyBorder="1" applyAlignment="1">
      <alignment horizontal="center" vertical="center"/>
    </xf>
    <xf numFmtId="164" fontId="19" fillId="6" borderId="2" xfId="0" applyNumberFormat="1" applyFont="1" applyFill="1" applyBorder="1" applyAlignment="1">
      <alignment horizontal="center" vertical="center"/>
    </xf>
    <xf numFmtId="164" fontId="19" fillId="6" borderId="3" xfId="0" applyNumberFormat="1" applyFont="1" applyFill="1" applyBorder="1" applyAlignment="1">
      <alignment horizontal="center" vertical="center"/>
    </xf>
    <xf numFmtId="4" fontId="19" fillId="6" borderId="3" xfId="0" applyNumberFormat="1" applyFont="1" applyFill="1" applyBorder="1" applyAlignment="1">
      <alignment horizontal="center" vertical="center"/>
    </xf>
    <xf numFmtId="164" fontId="19" fillId="6" borderId="40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69" fontId="3" fillId="0" borderId="10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19" fillId="6" borderId="4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8" fontId="7" fillId="6" borderId="2" xfId="0" applyNumberFormat="1" applyFont="1" applyFill="1" applyBorder="1" applyAlignment="1">
      <alignment horizontal="center" vertical="center"/>
    </xf>
    <xf numFmtId="166" fontId="20" fillId="6" borderId="2" xfId="0" applyNumberFormat="1" applyFont="1" applyFill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7" fontId="7" fillId="6" borderId="3" xfId="0" applyNumberFormat="1" applyFont="1" applyFill="1" applyBorder="1" applyAlignment="1">
      <alignment horizontal="center" vertical="center"/>
    </xf>
    <xf numFmtId="3" fontId="20" fillId="6" borderId="2" xfId="0" applyNumberFormat="1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vertical="center"/>
    </xf>
    <xf numFmtId="3" fontId="20" fillId="6" borderId="3" xfId="0" applyNumberFormat="1" applyFont="1" applyFill="1" applyBorder="1" applyAlignment="1">
      <alignment horizontal="center" vertical="center"/>
    </xf>
    <xf numFmtId="3" fontId="16" fillId="7" borderId="2" xfId="0" applyNumberFormat="1" applyFont="1" applyFill="1" applyBorder="1" applyAlignment="1">
      <alignment horizontal="center" vertical="center"/>
    </xf>
    <xf numFmtId="4" fontId="3" fillId="8" borderId="34" xfId="0" applyNumberFormat="1" applyFont="1" applyFill="1" applyBorder="1" applyAlignment="1">
      <alignment horizontal="center" vertical="center"/>
    </xf>
    <xf numFmtId="4" fontId="3" fillId="8" borderId="7" xfId="0" applyNumberFormat="1" applyFont="1" applyFill="1" applyBorder="1" applyAlignment="1">
      <alignment horizontal="center" vertical="center"/>
    </xf>
    <xf numFmtId="4" fontId="13" fillId="8" borderId="26" xfId="0" applyNumberFormat="1" applyFont="1" applyFill="1" applyBorder="1" applyAlignment="1">
      <alignment horizontal="center" vertical="center"/>
    </xf>
    <xf numFmtId="4" fontId="3" fillId="0" borderId="41" xfId="0" applyNumberFormat="1" applyFont="1" applyBorder="1" applyAlignment="1">
      <alignment horizontal="center" vertical="center"/>
    </xf>
    <xf numFmtId="4" fontId="3" fillId="0" borderId="42" xfId="0" applyNumberFormat="1" applyFont="1" applyBorder="1" applyAlignment="1">
      <alignment horizontal="center" vertical="center"/>
    </xf>
    <xf numFmtId="166" fontId="3" fillId="8" borderId="30" xfId="0" applyNumberFormat="1" applyFont="1" applyFill="1" applyBorder="1" applyAlignment="1">
      <alignment horizontal="center" vertical="center"/>
    </xf>
    <xf numFmtId="166" fontId="3" fillId="8" borderId="29" xfId="0" applyNumberFormat="1" applyFont="1" applyFill="1" applyBorder="1" applyAlignment="1">
      <alignment horizontal="center" vertical="center"/>
    </xf>
    <xf numFmtId="166" fontId="3" fillId="8" borderId="28" xfId="0" applyNumberFormat="1" applyFont="1" applyFill="1" applyBorder="1" applyAlignment="1">
      <alignment horizontal="center" vertical="center"/>
    </xf>
    <xf numFmtId="166" fontId="3" fillId="0" borderId="29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vertical="center"/>
    </xf>
    <xf numFmtId="4" fontId="1" fillId="12" borderId="7" xfId="0" applyNumberFormat="1" applyFont="1" applyFill="1" applyBorder="1" applyAlignment="1">
      <alignment vertical="center"/>
    </xf>
    <xf numFmtId="4" fontId="1" fillId="12" borderId="22" xfId="0" applyNumberFormat="1" applyFont="1" applyFill="1" applyBorder="1" applyAlignment="1">
      <alignment vertical="center"/>
    </xf>
    <xf numFmtId="4" fontId="8" fillId="6" borderId="0" xfId="0" applyNumberFormat="1" applyFont="1" applyFill="1" applyAlignment="1">
      <alignment horizontal="center" vertical="center"/>
    </xf>
    <xf numFmtId="3" fontId="8" fillId="6" borderId="25" xfId="0" applyNumberFormat="1" applyFont="1" applyFill="1" applyBorder="1" applyAlignment="1">
      <alignment horizontal="center" vertical="center"/>
    </xf>
    <xf numFmtId="4" fontId="8" fillId="6" borderId="25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167" fontId="16" fillId="7" borderId="27" xfId="0" applyNumberFormat="1" applyFont="1" applyFill="1" applyBorder="1" applyAlignment="1">
      <alignment horizontal="center" vertical="center"/>
    </xf>
    <xf numFmtId="164" fontId="16" fillId="7" borderId="40" xfId="0" applyNumberFormat="1" applyFont="1" applyFill="1" applyBorder="1" applyAlignment="1">
      <alignment horizontal="center" vertical="center"/>
    </xf>
    <xf numFmtId="3" fontId="8" fillId="6" borderId="3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164" fontId="8" fillId="6" borderId="3" xfId="0" applyNumberFormat="1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vertical="center"/>
    </xf>
    <xf numFmtId="4" fontId="1" fillId="6" borderId="3" xfId="0" applyNumberFormat="1" applyFont="1" applyFill="1" applyBorder="1" applyAlignment="1">
      <alignment vertical="center"/>
    </xf>
    <xf numFmtId="3" fontId="1" fillId="6" borderId="2" xfId="0" applyNumberFormat="1" applyFont="1" applyFill="1" applyBorder="1" applyAlignment="1">
      <alignment vertical="center"/>
    </xf>
    <xf numFmtId="3" fontId="1" fillId="12" borderId="7" xfId="0" applyNumberFormat="1" applyFont="1" applyFill="1" applyBorder="1" applyAlignment="1">
      <alignment vertical="center"/>
    </xf>
    <xf numFmtId="3" fontId="1" fillId="12" borderId="22" xfId="0" applyNumberFormat="1" applyFont="1" applyFill="1" applyBorder="1" applyAlignment="1">
      <alignment vertical="center"/>
    </xf>
    <xf numFmtId="3" fontId="7" fillId="0" borderId="25" xfId="0" applyNumberFormat="1" applyFont="1" applyBorder="1" applyAlignment="1">
      <alignment horizontal="center" vertical="center"/>
    </xf>
    <xf numFmtId="164" fontId="19" fillId="6" borderId="25" xfId="0" applyNumberFormat="1" applyFont="1" applyFill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69" fontId="6" fillId="8" borderId="20" xfId="0" applyNumberFormat="1" applyFont="1" applyFill="1" applyBorder="1" applyAlignment="1">
      <alignment horizontal="center" vertical="center"/>
    </xf>
    <xf numFmtId="169" fontId="3" fillId="8" borderId="20" xfId="0" applyNumberFormat="1" applyFont="1" applyFill="1" applyBorder="1" applyAlignment="1">
      <alignment horizontal="center" vertical="center"/>
    </xf>
    <xf numFmtId="169" fontId="3" fillId="0" borderId="20" xfId="0" applyNumberFormat="1" applyFont="1" applyBorder="1" applyAlignment="1">
      <alignment horizontal="center" vertical="center"/>
    </xf>
    <xf numFmtId="169" fontId="3" fillId="8" borderId="16" xfId="0" applyNumberFormat="1" applyFont="1" applyFill="1" applyBorder="1" applyAlignment="1">
      <alignment horizontal="center" vertical="center"/>
    </xf>
    <xf numFmtId="4" fontId="6" fillId="11" borderId="25" xfId="0" applyNumberFormat="1" applyFont="1" applyFill="1" applyBorder="1" applyAlignment="1">
      <alignment vertical="center"/>
    </xf>
    <xf numFmtId="166" fontId="3" fillId="11" borderId="2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7" fontId="16" fillId="7" borderId="32" xfId="0" applyNumberFormat="1" applyFont="1" applyFill="1" applyBorder="1" applyAlignment="1">
      <alignment horizontal="center" vertical="center"/>
    </xf>
    <xf numFmtId="164" fontId="16" fillId="7" borderId="37" xfId="0" applyNumberFormat="1" applyFont="1" applyFill="1" applyBorder="1" applyAlignment="1">
      <alignment horizontal="center" vertical="center"/>
    </xf>
    <xf numFmtId="169" fontId="16" fillId="7" borderId="2" xfId="0" applyNumberFormat="1" applyFont="1" applyFill="1" applyBorder="1" applyAlignment="1">
      <alignment vertical="center"/>
    </xf>
    <xf numFmtId="169" fontId="3" fillId="8" borderId="6" xfId="0" applyNumberFormat="1" applyFont="1" applyFill="1" applyBorder="1" applyAlignment="1">
      <alignment horizontal="center" vertical="center"/>
    </xf>
    <xf numFmtId="169" fontId="3" fillId="8" borderId="8" xfId="0" applyNumberFormat="1" applyFont="1" applyFill="1" applyBorder="1" applyAlignment="1">
      <alignment horizontal="center" vertical="center"/>
    </xf>
    <xf numFmtId="169" fontId="3" fillId="8" borderId="15" xfId="0" applyNumberFormat="1" applyFont="1" applyFill="1" applyBorder="1" applyAlignment="1">
      <alignment horizontal="center" vertical="center"/>
    </xf>
    <xf numFmtId="169" fontId="6" fillId="8" borderId="12" xfId="0" applyNumberFormat="1" applyFont="1" applyFill="1" applyBorder="1" applyAlignment="1">
      <alignment horizontal="center" vertical="center"/>
    </xf>
    <xf numFmtId="169" fontId="20" fillId="6" borderId="2" xfId="0" applyNumberFormat="1" applyFont="1" applyFill="1" applyBorder="1" applyAlignment="1">
      <alignment horizontal="center" vertical="center"/>
    </xf>
    <xf numFmtId="169" fontId="3" fillId="0" borderId="0" xfId="0" applyNumberFormat="1" applyFont="1" applyAlignment="1">
      <alignment vertical="center"/>
    </xf>
    <xf numFmtId="169" fontId="3" fillId="0" borderId="15" xfId="0" applyNumberFormat="1" applyFont="1" applyBorder="1" applyAlignment="1">
      <alignment horizontal="center" vertical="center"/>
    </xf>
    <xf numFmtId="169" fontId="3" fillId="0" borderId="12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69" fontId="7" fillId="12" borderId="0" xfId="0" applyNumberFormat="1" applyFont="1" applyFill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169" fontId="7" fillId="6" borderId="2" xfId="0" applyNumberFormat="1" applyFont="1" applyFill="1" applyBorder="1" applyAlignment="1">
      <alignment horizontal="center" vertical="center"/>
    </xf>
    <xf numFmtId="169" fontId="3" fillId="8" borderId="12" xfId="0" applyNumberFormat="1" applyFont="1" applyFill="1" applyBorder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5" fontId="3" fillId="0" borderId="22" xfId="0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164" fontId="8" fillId="12" borderId="34" xfId="0" applyNumberFormat="1" applyFont="1" applyFill="1" applyBorder="1" applyAlignment="1">
      <alignment horizontal="center" vertical="center"/>
    </xf>
    <xf numFmtId="164" fontId="8" fillId="12" borderId="7" xfId="0" applyNumberFormat="1" applyFont="1" applyFill="1" applyBorder="1" applyAlignment="1">
      <alignment horizontal="center" vertical="center"/>
    </xf>
    <xf numFmtId="164" fontId="8" fillId="12" borderId="35" xfId="0" applyNumberFormat="1" applyFont="1" applyFill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3" fontId="3" fillId="0" borderId="22" xfId="0" applyNumberFormat="1" applyFont="1" applyBorder="1" applyAlignment="1">
      <alignment vertical="center"/>
    </xf>
    <xf numFmtId="3" fontId="3" fillId="8" borderId="12" xfId="0" applyNumberFormat="1" applyFont="1" applyFill="1" applyBorder="1" applyAlignment="1">
      <alignment horizontal="center" vertical="center"/>
    </xf>
    <xf numFmtId="3" fontId="19" fillId="6" borderId="3" xfId="0" applyNumberFormat="1" applyFont="1" applyFill="1" applyBorder="1" applyAlignment="1">
      <alignment horizontal="center" vertical="center"/>
    </xf>
    <xf numFmtId="3" fontId="19" fillId="6" borderId="1" xfId="0" applyNumberFormat="1" applyFont="1" applyFill="1" applyBorder="1" applyAlignment="1">
      <alignment horizontal="center" vertical="center"/>
    </xf>
    <xf numFmtId="3" fontId="23" fillId="6" borderId="2" xfId="0" applyNumberFormat="1" applyFont="1" applyFill="1" applyBorder="1" applyAlignment="1">
      <alignment horizontal="center" vertical="center"/>
    </xf>
    <xf numFmtId="3" fontId="3" fillId="8" borderId="20" xfId="0" applyNumberFormat="1" applyFont="1" applyFill="1" applyBorder="1" applyAlignment="1">
      <alignment horizontal="center" vertical="center"/>
    </xf>
    <xf numFmtId="3" fontId="3" fillId="0" borderId="24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7" fillId="6" borderId="0" xfId="0" applyNumberFormat="1" applyFont="1" applyFill="1" applyAlignment="1">
      <alignment horizontal="center" vertical="center"/>
    </xf>
    <xf numFmtId="3" fontId="7" fillId="12" borderId="0" xfId="0" applyNumberFormat="1" applyFont="1" applyFill="1" applyAlignment="1">
      <alignment horizontal="center" vertical="center"/>
    </xf>
    <xf numFmtId="3" fontId="7" fillId="12" borderId="25" xfId="0" applyNumberFormat="1" applyFont="1" applyFill="1" applyBorder="1" applyAlignment="1">
      <alignment horizontal="center" vertical="center"/>
    </xf>
    <xf numFmtId="3" fontId="3" fillId="0" borderId="34" xfId="0" applyNumberFormat="1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" fontId="7" fillId="6" borderId="27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2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0" borderId="24" xfId="0" applyNumberFormat="1" applyFont="1" applyBorder="1" applyAlignment="1">
      <alignment vertical="center"/>
    </xf>
    <xf numFmtId="3" fontId="3" fillId="8" borderId="24" xfId="0" applyNumberFormat="1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left" vertical="center"/>
    </xf>
    <xf numFmtId="3" fontId="3" fillId="0" borderId="3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6" fontId="13" fillId="0" borderId="30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 vertical="center"/>
    </xf>
    <xf numFmtId="4" fontId="25" fillId="15" borderId="29" xfId="0" applyNumberFormat="1" applyFont="1" applyFill="1" applyBorder="1" applyAlignment="1">
      <alignment horizontal="center" vertical="center"/>
    </xf>
    <xf numFmtId="3" fontId="24" fillId="0" borderId="8" xfId="0" applyNumberFormat="1" applyFont="1" applyBorder="1" applyAlignment="1">
      <alignment horizontal="center" vertical="center"/>
    </xf>
    <xf numFmtId="166" fontId="24" fillId="0" borderId="15" xfId="0" applyNumberFormat="1" applyFont="1" applyBorder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vertical="center"/>
    </xf>
    <xf numFmtId="14" fontId="24" fillId="0" borderId="14" xfId="0" quotePrefix="1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18" xfId="0" applyNumberFormat="1" applyFont="1" applyBorder="1" applyAlignment="1">
      <alignment horizontal="center" vertical="center"/>
    </xf>
    <xf numFmtId="166" fontId="26" fillId="0" borderId="30" xfId="0" applyNumberFormat="1" applyFont="1" applyBorder="1" applyAlignment="1">
      <alignment horizontal="center" vertical="center"/>
    </xf>
    <xf numFmtId="166" fontId="24" fillId="0" borderId="16" xfId="0" applyNumberFormat="1" applyFont="1" applyBorder="1" applyAlignment="1">
      <alignment horizontal="center" vertical="center"/>
    </xf>
    <xf numFmtId="4" fontId="3" fillId="8" borderId="11" xfId="0" applyNumberFormat="1" applyFont="1" applyFill="1" applyBorder="1" applyAlignment="1">
      <alignment horizontal="center" vertical="center"/>
    </xf>
    <xf numFmtId="168" fontId="3" fillId="8" borderId="19" xfId="0" applyNumberFormat="1" applyFont="1" applyFill="1" applyBorder="1" applyAlignment="1">
      <alignment horizontal="center" vertical="center"/>
    </xf>
    <xf numFmtId="168" fontId="3" fillId="8" borderId="13" xfId="0" applyNumberFormat="1" applyFont="1" applyFill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2" xfId="0" applyNumberFormat="1" applyFont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169" fontId="3" fillId="8" borderId="13" xfId="0" applyNumberFormat="1" applyFont="1" applyFill="1" applyBorder="1" applyAlignment="1">
      <alignment horizontal="center" vertical="center"/>
    </xf>
    <xf numFmtId="4" fontId="24" fillId="0" borderId="15" xfId="0" applyNumberFormat="1" applyFont="1" applyBorder="1" applyAlignment="1">
      <alignment horizontal="center" vertical="center"/>
    </xf>
    <xf numFmtId="4" fontId="24" fillId="0" borderId="12" xfId="0" applyNumberFormat="1" applyFont="1" applyBorder="1" applyAlignment="1">
      <alignment horizontal="center" vertical="center"/>
    </xf>
    <xf numFmtId="3" fontId="24" fillId="0" borderId="15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166" fontId="24" fillId="0" borderId="14" xfId="0" applyNumberFormat="1" applyFont="1" applyBorder="1" applyAlignment="1">
      <alignment horizontal="center" vertical="center"/>
    </xf>
    <xf numFmtId="4" fontId="24" fillId="0" borderId="8" xfId="0" applyNumberFormat="1" applyFont="1" applyBorder="1" applyAlignment="1">
      <alignment horizontal="center" vertical="center"/>
    </xf>
    <xf numFmtId="4" fontId="24" fillId="0" borderId="14" xfId="0" applyNumberFormat="1" applyFont="1" applyBorder="1" applyAlignment="1">
      <alignment horizontal="center" vertical="center"/>
    </xf>
    <xf numFmtId="169" fontId="24" fillId="0" borderId="8" xfId="0" applyNumberFormat="1" applyFont="1" applyBorder="1" applyAlignment="1">
      <alignment horizontal="center" vertical="center"/>
    </xf>
    <xf numFmtId="169" fontId="24" fillId="0" borderId="16" xfId="0" applyNumberFormat="1" applyFont="1" applyBorder="1" applyAlignment="1">
      <alignment horizontal="center" vertical="center"/>
    </xf>
    <xf numFmtId="4" fontId="25" fillId="0" borderId="29" xfId="0" applyNumberFormat="1" applyFont="1" applyBorder="1" applyAlignment="1">
      <alignment horizontal="center" vertical="center"/>
    </xf>
    <xf numFmtId="4" fontId="24" fillId="0" borderId="29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24" fillId="0" borderId="15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4" fontId="8" fillId="12" borderId="22" xfId="0" applyNumberFormat="1" applyFont="1" applyFill="1" applyBorder="1" applyAlignment="1">
      <alignment horizontal="center" vertical="center"/>
    </xf>
    <xf numFmtId="3" fontId="8" fillId="12" borderId="22" xfId="0" applyNumberFormat="1" applyFont="1" applyFill="1" applyBorder="1" applyAlignment="1">
      <alignment horizontal="center" vertical="center"/>
    </xf>
    <xf numFmtId="3" fontId="3" fillId="8" borderId="15" xfId="0" applyNumberFormat="1" applyFont="1" applyFill="1" applyBorder="1" applyAlignment="1">
      <alignment horizontal="center" vertical="center" wrapText="1"/>
    </xf>
    <xf numFmtId="3" fontId="1" fillId="8" borderId="6" xfId="0" quotePrefix="1" applyNumberFormat="1" applyFont="1" applyFill="1" applyBorder="1" applyAlignment="1">
      <alignment horizontal="center" vertical="center"/>
    </xf>
    <xf numFmtId="3" fontId="1" fillId="8" borderId="8" xfId="0" quotePrefix="1" applyNumberFormat="1" applyFont="1" applyFill="1" applyBorder="1" applyAlignment="1">
      <alignment horizontal="center" vertical="center"/>
    </xf>
    <xf numFmtId="3" fontId="28" fillId="8" borderId="7" xfId="0" quotePrefix="1" applyNumberFormat="1" applyFont="1" applyFill="1" applyBorder="1" applyAlignment="1">
      <alignment horizontal="center" vertical="center" wrapText="1"/>
    </xf>
    <xf numFmtId="3" fontId="28" fillId="8" borderId="8" xfId="0" quotePrefix="1" applyNumberFormat="1" applyFont="1" applyFill="1" applyBorder="1" applyAlignment="1">
      <alignment horizontal="center" vertical="center" wrapText="1"/>
    </xf>
    <xf numFmtId="3" fontId="28" fillId="8" borderId="12" xfId="0" quotePrefix="1" applyNumberFormat="1" applyFont="1" applyFill="1" applyBorder="1" applyAlignment="1">
      <alignment horizontal="center" vertical="center" wrapText="1"/>
    </xf>
    <xf numFmtId="3" fontId="28" fillId="0" borderId="8" xfId="0" quotePrefix="1" applyNumberFormat="1" applyFont="1" applyBorder="1" applyAlignment="1">
      <alignment horizontal="center" vertical="center" wrapText="1"/>
    </xf>
    <xf numFmtId="3" fontId="29" fillId="8" borderId="8" xfId="0" quotePrefix="1" applyNumberFormat="1" applyFont="1" applyFill="1" applyBorder="1" applyAlignment="1">
      <alignment horizontal="center" vertical="center" wrapText="1"/>
    </xf>
    <xf numFmtId="3" fontId="29" fillId="0" borderId="8" xfId="0" quotePrefix="1" applyNumberFormat="1" applyFont="1" applyBorder="1" applyAlignment="1">
      <alignment horizontal="center" vertical="center" wrapText="1"/>
    </xf>
    <xf numFmtId="3" fontId="30" fillId="8" borderId="8" xfId="0" quotePrefix="1" applyNumberFormat="1" applyFont="1" applyFill="1" applyBorder="1" applyAlignment="1">
      <alignment horizontal="center" vertical="center" wrapText="1"/>
    </xf>
    <xf numFmtId="3" fontId="31" fillId="0" borderId="8" xfId="0" quotePrefix="1" applyNumberFormat="1" applyFont="1" applyBorder="1" applyAlignment="1">
      <alignment horizontal="center" vertical="center" wrapText="1"/>
    </xf>
    <xf numFmtId="3" fontId="24" fillId="0" borderId="8" xfId="0" quotePrefix="1" applyNumberFormat="1" applyFont="1" applyBorder="1" applyAlignment="1">
      <alignment horizontal="center" vertical="center" wrapText="1"/>
    </xf>
    <xf numFmtId="3" fontId="1" fillId="0" borderId="8" xfId="0" quotePrefix="1" applyNumberFormat="1" applyFont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4" fontId="19" fillId="6" borderId="2" xfId="0" applyNumberFormat="1" applyFont="1" applyFill="1" applyBorder="1" applyAlignment="1">
      <alignment horizontal="center" vertical="center" wrapText="1"/>
    </xf>
    <xf numFmtId="3" fontId="19" fillId="0" borderId="25" xfId="0" applyNumberFormat="1" applyFont="1" applyBorder="1" applyAlignment="1">
      <alignment horizontal="center" vertical="center" wrapText="1"/>
    </xf>
    <xf numFmtId="2" fontId="19" fillId="6" borderId="2" xfId="0" applyNumberFormat="1" applyFont="1" applyFill="1" applyBorder="1" applyAlignment="1">
      <alignment horizontal="center" vertical="center" wrapText="1"/>
    </xf>
    <xf numFmtId="2" fontId="19" fillId="6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3" fillId="16" borderId="15" xfId="0" applyNumberFormat="1" applyFont="1" applyFill="1" applyBorder="1" applyAlignment="1">
      <alignment horizontal="center" vertical="center"/>
    </xf>
    <xf numFmtId="166" fontId="7" fillId="6" borderId="2" xfId="0" applyNumberFormat="1" applyFont="1" applyFill="1" applyBorder="1" applyAlignment="1">
      <alignment vertical="center"/>
    </xf>
    <xf numFmtId="3" fontId="1" fillId="8" borderId="8" xfId="0" applyNumberFormat="1" applyFont="1" applyFill="1" applyBorder="1" applyAlignment="1">
      <alignment horizontal="center" vertical="center"/>
    </xf>
    <xf numFmtId="14" fontId="1" fillId="8" borderId="8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1" fontId="3" fillId="8" borderId="6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" fontId="3" fillId="8" borderId="15" xfId="0" applyNumberFormat="1" applyFont="1" applyFill="1" applyBorder="1" applyAlignment="1">
      <alignment horizontal="center" vertical="center"/>
    </xf>
    <xf numFmtId="1" fontId="24" fillId="0" borderId="8" xfId="0" applyNumberFormat="1" applyFont="1" applyBorder="1" applyAlignment="1">
      <alignment horizontal="center" vertical="center"/>
    </xf>
    <xf numFmtId="3" fontId="28" fillId="0" borderId="7" xfId="0" quotePrefix="1" applyNumberFormat="1" applyFont="1" applyBorder="1" applyAlignment="1">
      <alignment horizontal="center" vertical="center" wrapText="1"/>
    </xf>
    <xf numFmtId="3" fontId="34" fillId="17" borderId="15" xfId="0" applyNumberFormat="1" applyFont="1" applyFill="1" applyBorder="1" applyAlignment="1">
      <alignment horizontal="center" vertical="center"/>
    </xf>
    <xf numFmtId="3" fontId="34" fillId="0" borderId="15" xfId="0" applyNumberFormat="1" applyFont="1" applyBorder="1" applyAlignment="1">
      <alignment horizontal="center" vertical="center"/>
    </xf>
    <xf numFmtId="3" fontId="3" fillId="8" borderId="8" xfId="0" applyNumberFormat="1" applyFont="1" applyFill="1" applyBorder="1" applyAlignment="1">
      <alignment horizontal="center" vertical="center" wrapText="1"/>
    </xf>
    <xf numFmtId="3" fontId="1" fillId="9" borderId="8" xfId="0" applyNumberFormat="1" applyFont="1" applyFill="1" applyBorder="1" applyAlignment="1">
      <alignment horizontal="center" vertical="center"/>
    </xf>
    <xf numFmtId="3" fontId="1" fillId="9" borderId="15" xfId="0" applyNumberFormat="1" applyFont="1" applyFill="1" applyBorder="1" applyAlignment="1">
      <alignment horizontal="center" vertical="center"/>
    </xf>
    <xf numFmtId="3" fontId="3" fillId="8" borderId="8" xfId="0" quotePrefix="1" applyNumberFormat="1" applyFont="1" applyFill="1" applyBorder="1" applyAlignment="1">
      <alignment horizontal="center" vertical="center" wrapText="1"/>
    </xf>
    <xf numFmtId="3" fontId="3" fillId="9" borderId="8" xfId="0" applyNumberFormat="1" applyFont="1" applyFill="1" applyBorder="1" applyAlignment="1">
      <alignment horizontal="center" vertical="center"/>
    </xf>
    <xf numFmtId="4" fontId="14" fillId="6" borderId="2" xfId="0" applyNumberFormat="1" applyFont="1" applyFill="1" applyBorder="1" applyAlignment="1">
      <alignment horizontal="center" vertical="center"/>
    </xf>
    <xf numFmtId="3" fontId="3" fillId="8" borderId="7" xfId="0" applyNumberFormat="1" applyFont="1" applyFill="1" applyBorder="1" applyAlignment="1">
      <alignment horizontal="center" vertical="center"/>
    </xf>
    <xf numFmtId="4" fontId="13" fillId="8" borderId="7" xfId="0" applyNumberFormat="1" applyFont="1" applyFill="1" applyBorder="1" applyAlignment="1">
      <alignment horizontal="center" vertical="center"/>
    </xf>
    <xf numFmtId="166" fontId="3" fillId="8" borderId="35" xfId="0" applyNumberFormat="1" applyFont="1" applyFill="1" applyBorder="1" applyAlignment="1">
      <alignment horizontal="center" vertical="center"/>
    </xf>
    <xf numFmtId="4" fontId="13" fillId="8" borderId="15" xfId="0" applyNumberFormat="1" applyFont="1" applyFill="1" applyBorder="1" applyAlignment="1">
      <alignment horizontal="center" vertical="center"/>
    </xf>
    <xf numFmtId="3" fontId="3" fillId="8" borderId="3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4" fillId="8" borderId="15" xfId="0" applyNumberFormat="1" applyFont="1" applyFill="1" applyBorder="1" applyAlignment="1">
      <alignment horizontal="center" vertical="center"/>
    </xf>
    <xf numFmtId="3" fontId="3" fillId="0" borderId="8" xfId="0" quotePrefix="1" applyNumberFormat="1" applyFont="1" applyBorder="1" applyAlignment="1">
      <alignment horizontal="center" vertical="center" wrapText="1"/>
    </xf>
    <xf numFmtId="3" fontId="1" fillId="8" borderId="7" xfId="0" applyNumberFormat="1" applyFont="1" applyFill="1" applyBorder="1" applyAlignment="1">
      <alignment horizontal="center" vertical="center"/>
    </xf>
    <xf numFmtId="3" fontId="28" fillId="8" borderId="0" xfId="0" applyNumberFormat="1" applyFont="1" applyFill="1" applyAlignment="1">
      <alignment horizontal="center" vertical="center" wrapText="1"/>
    </xf>
    <xf numFmtId="3" fontId="1" fillId="9" borderId="0" xfId="0" applyNumberFormat="1" applyFont="1" applyFill="1" applyAlignment="1">
      <alignment horizontal="center" vertical="center"/>
    </xf>
    <xf numFmtId="3" fontId="28" fillId="8" borderId="8" xfId="0" applyNumberFormat="1" applyFont="1" applyFill="1" applyBorder="1" applyAlignment="1">
      <alignment horizontal="center" vertical="center" wrapText="1"/>
    </xf>
    <xf numFmtId="3" fontId="1" fillId="8" borderId="12" xfId="0" applyNumberFormat="1" applyFont="1" applyFill="1" applyBorder="1" applyAlignment="1">
      <alignment horizontal="center" vertical="center"/>
    </xf>
    <xf numFmtId="3" fontId="1" fillId="9" borderId="43" xfId="0" applyNumberFormat="1" applyFont="1" applyFill="1" applyBorder="1" applyAlignment="1">
      <alignment horizontal="center" vertical="center"/>
    </xf>
    <xf numFmtId="3" fontId="1" fillId="8" borderId="44" xfId="0" applyNumberFormat="1" applyFont="1" applyFill="1" applyBorder="1" applyAlignment="1">
      <alignment horizontal="center" vertical="center"/>
    </xf>
    <xf numFmtId="3" fontId="28" fillId="0" borderId="8" xfId="0" applyNumberFormat="1" applyFont="1" applyBorder="1" applyAlignment="1">
      <alignment horizontal="center" vertical="center" wrapText="1"/>
    </xf>
    <xf numFmtId="3" fontId="1" fillId="18" borderId="8" xfId="0" applyNumberFormat="1" applyFont="1" applyFill="1" applyBorder="1" applyAlignment="1">
      <alignment horizontal="center" vertical="center"/>
    </xf>
    <xf numFmtId="3" fontId="3" fillId="0" borderId="8" xfId="0" quotePrefix="1" applyNumberFormat="1" applyFont="1" applyBorder="1" applyAlignment="1">
      <alignment horizontal="center" vertical="center"/>
    </xf>
    <xf numFmtId="3" fontId="3" fillId="10" borderId="8" xfId="0" applyNumberFormat="1" applyFont="1" applyFill="1" applyBorder="1" applyAlignment="1">
      <alignment horizontal="center" vertical="center"/>
    </xf>
    <xf numFmtId="3" fontId="24" fillId="8" borderId="8" xfId="0" quotePrefix="1" applyNumberFormat="1" applyFont="1" applyFill="1" applyBorder="1" applyAlignment="1">
      <alignment horizontal="center" vertical="center"/>
    </xf>
    <xf numFmtId="3" fontId="24" fillId="9" borderId="8" xfId="0" applyNumberFormat="1" applyFont="1" applyFill="1" applyBorder="1" applyAlignment="1">
      <alignment horizontal="center" vertical="center"/>
    </xf>
    <xf numFmtId="3" fontId="24" fillId="10" borderId="8" xfId="0" applyNumberFormat="1" applyFont="1" applyFill="1" applyBorder="1" applyAlignment="1">
      <alignment horizontal="center" vertical="center"/>
    </xf>
    <xf numFmtId="3" fontId="3" fillId="8" borderId="8" xfId="0" quotePrefix="1" applyNumberFormat="1" applyFont="1" applyFill="1" applyBorder="1" applyAlignment="1">
      <alignment horizontal="center" vertical="center"/>
    </xf>
    <xf numFmtId="3" fontId="24" fillId="0" borderId="8" xfId="0" quotePrefix="1" applyNumberFormat="1" applyFont="1" applyBorder="1" applyAlignment="1">
      <alignment horizontal="center" vertical="center"/>
    </xf>
    <xf numFmtId="3" fontId="1" fillId="8" borderId="6" xfId="0" applyNumberFormat="1" applyFont="1" applyFill="1" applyBorder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 wrapText="1"/>
    </xf>
    <xf numFmtId="3" fontId="1" fillId="8" borderId="15" xfId="0" applyNumberFormat="1" applyFont="1" applyFill="1" applyBorder="1" applyAlignment="1">
      <alignment horizontal="center" vertical="center" wrapText="1"/>
    </xf>
    <xf numFmtId="3" fontId="1" fillId="8" borderId="8" xfId="0" applyNumberFormat="1" applyFont="1" applyFill="1" applyBorder="1" applyAlignment="1">
      <alignment horizontal="center" vertical="center" wrapText="1"/>
    </xf>
    <xf numFmtId="3" fontId="1" fillId="8" borderId="8" xfId="0" quotePrefix="1" applyNumberFormat="1" applyFont="1" applyFill="1" applyBorder="1" applyAlignment="1">
      <alignment horizontal="center" vertical="center" wrapText="1"/>
    </xf>
    <xf numFmtId="166" fontId="7" fillId="6" borderId="40" xfId="0" applyNumberFormat="1" applyFont="1" applyFill="1" applyBorder="1" applyAlignment="1">
      <alignment horizontal="center" vertical="center"/>
    </xf>
    <xf numFmtId="170" fontId="19" fillId="6" borderId="2" xfId="0" applyNumberFormat="1" applyFont="1" applyFill="1" applyBorder="1" applyAlignment="1">
      <alignment horizontal="center" vertical="center"/>
    </xf>
    <xf numFmtId="166" fontId="19" fillId="6" borderId="40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164" fontId="16" fillId="7" borderId="22" xfId="0" applyNumberFormat="1" applyFont="1" applyFill="1" applyBorder="1" applyAlignment="1">
      <alignment horizontal="center" vertical="center"/>
    </xf>
    <xf numFmtId="168" fontId="3" fillId="8" borderId="12" xfId="0" applyNumberFormat="1" applyFont="1" applyFill="1" applyBorder="1" applyAlignment="1">
      <alignment horizontal="center" vertical="center"/>
    </xf>
    <xf numFmtId="168" fontId="3" fillId="8" borderId="8" xfId="0" applyNumberFormat="1" applyFont="1" applyFill="1" applyBorder="1" applyAlignment="1">
      <alignment horizontal="center" vertical="center"/>
    </xf>
    <xf numFmtId="168" fontId="3" fillId="8" borderId="15" xfId="0" applyNumberFormat="1" applyFont="1" applyFill="1" applyBorder="1" applyAlignment="1">
      <alignment horizontal="center" vertical="center"/>
    </xf>
    <xf numFmtId="168" fontId="7" fillId="6" borderId="15" xfId="0" applyNumberFormat="1" applyFont="1" applyFill="1" applyBorder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4" fontId="16" fillId="7" borderId="2" xfId="0" applyNumberFormat="1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167" fontId="19" fillId="6" borderId="3" xfId="0" applyNumberFormat="1" applyFont="1" applyFill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 wrapText="1"/>
    </xf>
    <xf numFmtId="164" fontId="7" fillId="5" borderId="37" xfId="0" applyNumberFormat="1" applyFont="1" applyFill="1" applyBorder="1" applyAlignment="1">
      <alignment horizontal="center" vertical="center" wrapText="1"/>
    </xf>
    <xf numFmtId="4" fontId="24" fillId="0" borderId="18" xfId="0" applyNumberFormat="1" applyFont="1" applyBorder="1" applyAlignment="1">
      <alignment horizontal="center" vertical="center"/>
    </xf>
    <xf numFmtId="14" fontId="3" fillId="8" borderId="12" xfId="0" applyNumberFormat="1" applyFont="1" applyFill="1" applyBorder="1" applyAlignment="1">
      <alignment horizontal="center" vertical="center"/>
    </xf>
    <xf numFmtId="4" fontId="25" fillId="15" borderId="14" xfId="0" applyNumberFormat="1" applyFont="1" applyFill="1" applyBorder="1" applyAlignment="1">
      <alignment horizontal="center" vertical="center"/>
    </xf>
    <xf numFmtId="14" fontId="24" fillId="8" borderId="15" xfId="0" applyNumberFormat="1" applyFont="1" applyFill="1" applyBorder="1" applyAlignment="1">
      <alignment horizontal="center" vertical="center"/>
    </xf>
    <xf numFmtId="1" fontId="24" fillId="8" borderId="8" xfId="0" applyNumberFormat="1" applyFont="1" applyFill="1" applyBorder="1" applyAlignment="1">
      <alignment horizontal="center" vertical="center"/>
    </xf>
    <xf numFmtId="4" fontId="24" fillId="8" borderId="8" xfId="0" applyNumberFormat="1" applyFont="1" applyFill="1" applyBorder="1" applyAlignment="1">
      <alignment horizontal="center" vertical="center"/>
    </xf>
    <xf numFmtId="3" fontId="24" fillId="8" borderId="8" xfId="0" applyNumberFormat="1" applyFont="1" applyFill="1" applyBorder="1" applyAlignment="1">
      <alignment horizontal="center" vertical="center"/>
    </xf>
    <xf numFmtId="166" fontId="24" fillId="8" borderId="10" xfId="0" applyNumberFormat="1" applyFont="1" applyFill="1" applyBorder="1" applyAlignment="1">
      <alignment horizontal="center" vertical="center"/>
    </xf>
    <xf numFmtId="4" fontId="26" fillId="0" borderId="15" xfId="0" applyNumberFormat="1" applyFont="1" applyBorder="1" applyAlignment="1">
      <alignment horizontal="center" vertical="center"/>
    </xf>
    <xf numFmtId="4" fontId="26" fillId="0" borderId="30" xfId="0" applyNumberFormat="1" applyFont="1" applyBorder="1" applyAlignment="1">
      <alignment horizontal="center" vertical="center"/>
    </xf>
    <xf numFmtId="4" fontId="24" fillId="0" borderId="30" xfId="0" applyNumberFormat="1" applyFont="1" applyBorder="1" applyAlignment="1">
      <alignment horizontal="center" vertical="center"/>
    </xf>
    <xf numFmtId="169" fontId="24" fillId="0" borderId="15" xfId="0" applyNumberFormat="1" applyFont="1" applyBorder="1" applyAlignment="1">
      <alignment horizontal="center" vertical="center"/>
    </xf>
    <xf numFmtId="169" fontId="24" fillId="0" borderId="10" xfId="0" applyNumberFormat="1" applyFont="1" applyBorder="1" applyAlignment="1">
      <alignment horizontal="center" vertical="center"/>
    </xf>
    <xf numFmtId="3" fontId="24" fillId="0" borderId="30" xfId="0" applyNumberFormat="1" applyFont="1" applyBorder="1" applyAlignment="1">
      <alignment horizontal="center" vertical="center"/>
    </xf>
    <xf numFmtId="167" fontId="3" fillId="0" borderId="30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46" xfId="0" applyNumberFormat="1" applyFont="1" applyBorder="1" applyAlignment="1">
      <alignment horizontal="center" vertical="center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6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19" fillId="0" borderId="0" xfId="0" applyFont="1" applyAlignment="1">
      <alignment vertical="top"/>
    </xf>
    <xf numFmtId="172" fontId="32" fillId="20" borderId="49" xfId="2" applyNumberFormat="1" applyFont="1" applyFill="1" applyBorder="1" applyAlignment="1">
      <alignment horizontal="center" vertical="top"/>
    </xf>
    <xf numFmtId="0" fontId="39" fillId="0" borderId="0" xfId="0" applyFont="1" applyAlignment="1">
      <alignment vertical="top"/>
    </xf>
    <xf numFmtId="0" fontId="7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center" vertical="top"/>
    </xf>
    <xf numFmtId="172" fontId="8" fillId="7" borderId="0" xfId="2" applyNumberFormat="1" applyFont="1" applyFill="1" applyAlignment="1">
      <alignment horizontal="center" vertical="top"/>
    </xf>
    <xf numFmtId="37" fontId="8" fillId="7" borderId="0" xfId="1" applyNumberFormat="1" applyFont="1" applyFill="1" applyAlignment="1">
      <alignment horizontal="center" vertical="top"/>
    </xf>
    <xf numFmtId="0" fontId="8" fillId="0" borderId="55" xfId="0" applyFont="1" applyBorder="1" applyAlignment="1">
      <alignment horizontal="left" vertical="top" indent="1"/>
    </xf>
    <xf numFmtId="0" fontId="40" fillId="0" borderId="55" xfId="3" applyFill="1" applyBorder="1" applyAlignment="1">
      <alignment horizontal="center" vertical="top"/>
    </xf>
    <xf numFmtId="4" fontId="8" fillId="11" borderId="55" xfId="0" applyNumberFormat="1" applyFont="1" applyFill="1" applyBorder="1" applyAlignment="1">
      <alignment horizontal="center" vertical="center"/>
    </xf>
    <xf numFmtId="172" fontId="8" fillId="0" borderId="55" xfId="2" applyNumberFormat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top"/>
    </xf>
    <xf numFmtId="0" fontId="8" fillId="0" borderId="55" xfId="0" applyFont="1" applyBorder="1" applyAlignment="1">
      <alignment horizontal="center" vertical="center"/>
    </xf>
    <xf numFmtId="172" fontId="8" fillId="11" borderId="55" xfId="2" applyNumberFormat="1" applyFont="1" applyFill="1" applyBorder="1" applyAlignment="1">
      <alignment horizontal="center" vertical="center"/>
    </xf>
    <xf numFmtId="4" fontId="8" fillId="11" borderId="55" xfId="0" applyNumberFormat="1" applyFont="1" applyFill="1" applyBorder="1" applyAlignment="1">
      <alignment horizontal="center" vertical="center" wrapText="1"/>
    </xf>
    <xf numFmtId="164" fontId="8" fillId="11" borderId="55" xfId="0" applyNumberFormat="1" applyFont="1" applyFill="1" applyBorder="1" applyAlignment="1">
      <alignment horizontal="center" vertical="center"/>
    </xf>
    <xf numFmtId="173" fontId="8" fillId="0" borderId="55" xfId="0" applyNumberFormat="1" applyFont="1" applyBorder="1" applyAlignment="1">
      <alignment horizontal="center" vertical="center"/>
    </xf>
    <xf numFmtId="173" fontId="8" fillId="0" borderId="55" xfId="2" applyNumberFormat="1" applyFont="1" applyBorder="1" applyAlignment="1">
      <alignment horizontal="center" vertical="center"/>
    </xf>
    <xf numFmtId="165" fontId="8" fillId="0" borderId="55" xfId="2" applyNumberFormat="1" applyFont="1" applyBorder="1" applyAlignment="1">
      <alignment horizontal="center" vertical="center"/>
    </xf>
    <xf numFmtId="0" fontId="8" fillId="0" borderId="55" xfId="5" applyFont="1" applyBorder="1" applyAlignment="1">
      <alignment horizontal="left" vertical="top" indent="1"/>
    </xf>
    <xf numFmtId="0" fontId="8" fillId="0" borderId="55" xfId="5" applyFont="1" applyBorder="1" applyAlignment="1">
      <alignment horizontal="center" vertical="top"/>
    </xf>
    <xf numFmtId="0" fontId="8" fillId="0" borderId="0" xfId="5" applyFont="1" applyAlignment="1">
      <alignment vertical="top"/>
    </xf>
    <xf numFmtId="3" fontId="8" fillId="0" borderId="55" xfId="0" applyNumberFormat="1" applyFont="1" applyBorder="1" applyAlignment="1">
      <alignment horizontal="center" vertical="center"/>
    </xf>
    <xf numFmtId="3" fontId="8" fillId="0" borderId="55" xfId="0" applyNumberFormat="1" applyFont="1" applyBorder="1" applyAlignment="1">
      <alignment horizontal="center" vertical="top"/>
    </xf>
    <xf numFmtId="164" fontId="8" fillId="0" borderId="55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left" vertical="top" wrapText="1"/>
    </xf>
    <xf numFmtId="0" fontId="7" fillId="2" borderId="55" xfId="0" applyFont="1" applyFill="1" applyBorder="1" applyAlignment="1">
      <alignment horizontal="center" vertical="top"/>
    </xf>
    <xf numFmtId="3" fontId="7" fillId="2" borderId="55" xfId="0" applyNumberFormat="1" applyFont="1" applyFill="1" applyBorder="1" applyAlignment="1">
      <alignment horizontal="center" vertical="center"/>
    </xf>
    <xf numFmtId="3" fontId="7" fillId="2" borderId="55" xfId="0" applyNumberFormat="1" applyFont="1" applyFill="1" applyBorder="1" applyAlignment="1">
      <alignment horizontal="center" vertical="top"/>
    </xf>
    <xf numFmtId="39" fontId="8" fillId="7" borderId="0" xfId="2" applyNumberFormat="1" applyFont="1" applyFill="1" applyAlignment="1">
      <alignment horizontal="center" vertical="center"/>
    </xf>
    <xf numFmtId="172" fontId="8" fillId="7" borderId="0" xfId="2" applyNumberFormat="1" applyFont="1" applyFill="1" applyAlignment="1">
      <alignment horizontal="center" vertical="center"/>
    </xf>
    <xf numFmtId="37" fontId="8" fillId="7" borderId="0" xfId="1" applyNumberFormat="1" applyFont="1" applyFill="1" applyAlignment="1">
      <alignment horizontal="center" vertical="center"/>
    </xf>
    <xf numFmtId="174" fontId="8" fillId="0" borderId="55" xfId="0" applyNumberFormat="1" applyFont="1" applyBorder="1" applyAlignment="1">
      <alignment horizontal="center" vertical="top"/>
    </xf>
    <xf numFmtId="174" fontId="8" fillId="0" borderId="55" xfId="2" applyNumberFormat="1" applyFont="1" applyBorder="1" applyAlignment="1">
      <alignment horizontal="center" vertical="center"/>
    </xf>
    <xf numFmtId="0" fontId="7" fillId="7" borderId="0" xfId="5" applyFont="1" applyFill="1" applyAlignment="1">
      <alignment horizontal="left" vertical="top"/>
    </xf>
    <xf numFmtId="3" fontId="7" fillId="7" borderId="55" xfId="0" applyNumberFormat="1" applyFont="1" applyFill="1" applyBorder="1" applyAlignment="1">
      <alignment horizontal="center" vertical="center"/>
    </xf>
    <xf numFmtId="3" fontId="8" fillId="0" borderId="55" xfId="2" applyNumberFormat="1" applyFont="1" applyBorder="1" applyAlignment="1">
      <alignment horizontal="center" vertical="center"/>
    </xf>
    <xf numFmtId="3" fontId="8" fillId="0" borderId="55" xfId="2" applyNumberFormat="1" applyFont="1" applyBorder="1" applyAlignment="1">
      <alignment horizontal="center" vertical="top"/>
    </xf>
    <xf numFmtId="0" fontId="32" fillId="19" borderId="0" xfId="0" applyFont="1" applyFill="1" applyAlignment="1">
      <alignment horizontal="left" vertical="top"/>
    </xf>
    <xf numFmtId="172" fontId="32" fillId="20" borderId="49" xfId="2" applyNumberFormat="1" applyFont="1" applyFill="1" applyBorder="1" applyAlignment="1">
      <alignment horizontal="center" vertical="center"/>
    </xf>
    <xf numFmtId="175" fontId="8" fillId="11" borderId="55" xfId="6" applyFont="1" applyFill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4" fontId="7" fillId="2" borderId="55" xfId="0" applyNumberFormat="1" applyFont="1" applyFill="1" applyBorder="1" applyAlignment="1">
      <alignment horizontal="center" vertical="center"/>
    </xf>
    <xf numFmtId="4" fontId="7" fillId="2" borderId="55" xfId="0" applyNumberFormat="1" applyFont="1" applyFill="1" applyBorder="1" applyAlignment="1">
      <alignment horizontal="center" vertical="top"/>
    </xf>
    <xf numFmtId="0" fontId="39" fillId="0" borderId="0" xfId="0" applyFont="1" applyAlignment="1">
      <alignment horizontal="center" vertical="top"/>
    </xf>
    <xf numFmtId="176" fontId="8" fillId="0" borderId="0" xfId="2" applyNumberFormat="1" applyFont="1" applyAlignment="1">
      <alignment horizontal="center" vertical="top"/>
    </xf>
    <xf numFmtId="172" fontId="8" fillId="0" borderId="0" xfId="2" applyNumberFormat="1" applyFont="1" applyAlignment="1">
      <alignment horizontal="center" vertical="top"/>
    </xf>
    <xf numFmtId="172" fontId="39" fillId="0" borderId="0" xfId="2" applyNumberFormat="1" applyFont="1" applyAlignment="1">
      <alignment horizontal="center" vertical="top"/>
    </xf>
    <xf numFmtId="37" fontId="39" fillId="0" borderId="0" xfId="1" applyNumberFormat="1" applyFont="1" applyAlignment="1">
      <alignment horizontal="center" vertical="top"/>
    </xf>
    <xf numFmtId="172" fontId="35" fillId="0" borderId="0" xfId="2" applyNumberFormat="1" applyFont="1" applyAlignment="1">
      <alignment horizontal="center" vertical="top"/>
    </xf>
    <xf numFmtId="39" fontId="35" fillId="0" borderId="0" xfId="2" applyNumberFormat="1" applyFont="1" applyAlignment="1">
      <alignment horizontal="center" vertical="top"/>
    </xf>
    <xf numFmtId="177" fontId="8" fillId="0" borderId="55" xfId="0" applyNumberFormat="1" applyFont="1" applyBorder="1" applyAlignment="1">
      <alignment horizontal="center" vertical="top"/>
    </xf>
    <xf numFmtId="177" fontId="8" fillId="0" borderId="55" xfId="2" applyNumberFormat="1" applyFont="1" applyBorder="1" applyAlignment="1">
      <alignment horizontal="center" vertical="top"/>
    </xf>
    <xf numFmtId="0" fontId="35" fillId="0" borderId="0" xfId="0" applyFont="1" applyAlignment="1">
      <alignment horizontal="center" vertical="top"/>
    </xf>
    <xf numFmtId="177" fontId="7" fillId="2" borderId="55" xfId="0" applyNumberFormat="1" applyFont="1" applyFill="1" applyBorder="1" applyAlignment="1">
      <alignment horizontal="center" vertical="top"/>
    </xf>
    <xf numFmtId="177" fontId="7" fillId="2" borderId="55" xfId="2" applyNumberFormat="1" applyFont="1" applyFill="1" applyBorder="1" applyAlignment="1">
      <alignment horizontal="center" vertical="top"/>
    </xf>
    <xf numFmtId="4" fontId="8" fillId="0" borderId="55" xfId="0" applyNumberFormat="1" applyFont="1" applyBorder="1" applyAlignment="1">
      <alignment horizontal="center" vertical="top"/>
    </xf>
    <xf numFmtId="4" fontId="8" fillId="0" borderId="55" xfId="2" applyNumberFormat="1" applyFont="1" applyBorder="1" applyAlignment="1">
      <alignment horizontal="center" vertical="top"/>
    </xf>
    <xf numFmtId="4" fontId="7" fillId="2" borderId="55" xfId="2" applyNumberFormat="1" applyFont="1" applyFill="1" applyBorder="1" applyAlignment="1">
      <alignment horizontal="center" vertical="top"/>
    </xf>
    <xf numFmtId="3" fontId="35" fillId="0" borderId="0" xfId="0" applyNumberFormat="1" applyFont="1" applyAlignment="1">
      <alignment vertical="top"/>
    </xf>
    <xf numFmtId="4" fontId="35" fillId="0" borderId="0" xfId="0" applyNumberFormat="1" applyFont="1" applyAlignment="1">
      <alignment vertical="top"/>
    </xf>
    <xf numFmtId="179" fontId="35" fillId="0" borderId="0" xfId="0" applyNumberFormat="1" applyFont="1" applyAlignment="1">
      <alignment vertical="top"/>
    </xf>
    <xf numFmtId="178" fontId="35" fillId="0" borderId="0" xfId="0" applyNumberFormat="1" applyFont="1" applyAlignment="1">
      <alignment vertical="top"/>
    </xf>
    <xf numFmtId="180" fontId="35" fillId="0" borderId="0" xfId="0" applyNumberFormat="1" applyFont="1" applyAlignment="1">
      <alignment vertical="top"/>
    </xf>
    <xf numFmtId="0" fontId="42" fillId="3" borderId="34" xfId="0" applyFont="1" applyFill="1" applyBorder="1" applyAlignment="1">
      <alignment vertical="center" wrapText="1"/>
    </xf>
    <xf numFmtId="0" fontId="35" fillId="0" borderId="0" xfId="5" applyFont="1" applyAlignment="1">
      <alignment vertical="top"/>
    </xf>
    <xf numFmtId="181" fontId="43" fillId="3" borderId="7" xfId="7" applyNumberFormat="1" applyFont="1" applyFill="1" applyBorder="1" applyAlignment="1">
      <alignment horizontal="center" vertical="center"/>
    </xf>
    <xf numFmtId="0" fontId="44" fillId="0" borderId="56" xfId="0" applyFont="1" applyBorder="1"/>
    <xf numFmtId="0" fontId="0" fillId="0" borderId="57" xfId="0" applyBorder="1"/>
    <xf numFmtId="0" fontId="0" fillId="21" borderId="58" xfId="0" applyFill="1" applyBorder="1" applyAlignment="1">
      <alignment horizontal="left" indent="2"/>
    </xf>
    <xf numFmtId="3" fontId="45" fillId="21" borderId="59" xfId="0" applyNumberFormat="1" applyFont="1" applyFill="1" applyBorder="1" applyAlignment="1">
      <alignment horizontal="center" vertical="center" wrapText="1"/>
    </xf>
    <xf numFmtId="3" fontId="21" fillId="21" borderId="59" xfId="7" applyNumberFormat="1" applyFill="1" applyBorder="1" applyAlignment="1">
      <alignment horizontal="center" vertical="center"/>
    </xf>
    <xf numFmtId="0" fontId="44" fillId="0" borderId="58" xfId="0" applyFont="1" applyBorder="1"/>
    <xf numFmtId="1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horizontal="left" indent="2"/>
    </xf>
    <xf numFmtId="3" fontId="0" fillId="0" borderId="59" xfId="0" applyNumberFormat="1" applyBorder="1" applyAlignment="1">
      <alignment horizontal="center" vertical="center"/>
    </xf>
    <xf numFmtId="0" fontId="45" fillId="22" borderId="58" xfId="0" applyFont="1" applyFill="1" applyBorder="1" applyAlignment="1">
      <alignment horizontal="center" wrapText="1"/>
    </xf>
    <xf numFmtId="0" fontId="45" fillId="22" borderId="59" xfId="0" applyFont="1" applyFill="1" applyBorder="1" applyAlignment="1">
      <alignment horizontal="center" vertical="center" wrapText="1"/>
    </xf>
    <xf numFmtId="0" fontId="44" fillId="22" borderId="58" xfId="0" applyFont="1" applyFill="1" applyBorder="1"/>
    <xf numFmtId="0" fontId="45" fillId="0" borderId="58" xfId="0" applyFont="1" applyBorder="1" applyAlignment="1">
      <alignment horizontal="left" wrapText="1"/>
    </xf>
    <xf numFmtId="3" fontId="45" fillId="0" borderId="59" xfId="0" applyNumberFormat="1" applyFont="1" applyBorder="1" applyAlignment="1">
      <alignment horizontal="center" vertical="center" wrapText="1"/>
    </xf>
    <xf numFmtId="0" fontId="45" fillId="22" borderId="58" xfId="0" applyFont="1" applyFill="1" applyBorder="1" applyAlignment="1">
      <alignment horizontal="left" wrapText="1" indent="1"/>
    </xf>
    <xf numFmtId="3" fontId="45" fillId="11" borderId="59" xfId="0" applyNumberFormat="1" applyFont="1" applyFill="1" applyBorder="1" applyAlignment="1">
      <alignment horizontal="center" vertical="center" wrapText="1"/>
    </xf>
    <xf numFmtId="3" fontId="45" fillId="22" borderId="59" xfId="0" applyNumberFormat="1" applyFont="1" applyFill="1" applyBorder="1" applyAlignment="1">
      <alignment horizontal="center" vertical="center" wrapText="1"/>
    </xf>
    <xf numFmtId="0" fontId="45" fillId="21" borderId="58" xfId="0" applyFont="1" applyFill="1" applyBorder="1" applyAlignment="1">
      <alignment horizontal="left" wrapText="1" indent="1"/>
    </xf>
    <xf numFmtId="9" fontId="0" fillId="0" borderId="59" xfId="8" applyFont="1" applyFill="1" applyBorder="1" applyAlignment="1">
      <alignment horizontal="center" vertical="center"/>
    </xf>
    <xf numFmtId="0" fontId="0" fillId="0" borderId="58" xfId="0" applyBorder="1"/>
    <xf numFmtId="2" fontId="45" fillId="0" borderId="59" xfId="0" applyNumberFormat="1" applyFont="1" applyBorder="1" applyAlignment="1">
      <alignment horizontal="center" vertical="center" wrapText="1"/>
    </xf>
    <xf numFmtId="0" fontId="0" fillId="0" borderId="60" xfId="0" applyBorder="1"/>
    <xf numFmtId="2" fontId="45" fillId="0" borderId="6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/>
    </xf>
    <xf numFmtId="0" fontId="40" fillId="0" borderId="62" xfId="3" applyBorder="1"/>
    <xf numFmtId="2" fontId="45" fillId="11" borderId="61" xfId="0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wrapText="1"/>
    </xf>
    <xf numFmtId="0" fontId="45" fillId="0" borderId="0" xfId="0" applyFont="1" applyAlignment="1">
      <alignment horizontal="center" wrapText="1"/>
    </xf>
    <xf numFmtId="0" fontId="42" fillId="3" borderId="1" xfId="0" applyFont="1" applyFill="1" applyBorder="1" applyAlignment="1">
      <alignment vertical="center" wrapText="1"/>
    </xf>
    <xf numFmtId="181" fontId="43" fillId="3" borderId="2" xfId="7" applyNumberFormat="1" applyFont="1" applyFill="1" applyBorder="1" applyAlignment="1">
      <alignment horizontal="center" vertical="center"/>
    </xf>
    <xf numFmtId="0" fontId="45" fillId="0" borderId="63" xfId="0" applyFont="1" applyBorder="1" applyAlignment="1">
      <alignment horizontal="left" vertical="center" wrapText="1" indent="1"/>
    </xf>
    <xf numFmtId="37" fontId="45" fillId="0" borderId="64" xfId="0" applyNumberFormat="1" applyFont="1" applyBorder="1" applyAlignment="1">
      <alignment horizontal="center" vertical="center" wrapText="1"/>
    </xf>
    <xf numFmtId="0" fontId="45" fillId="0" borderId="65" xfId="0" applyFont="1" applyBorder="1" applyAlignment="1">
      <alignment horizontal="left" vertical="center" wrapText="1" indent="1"/>
    </xf>
    <xf numFmtId="0" fontId="35" fillId="0" borderId="0" xfId="5" applyFont="1" applyAlignment="1">
      <alignment horizontal="center" vertical="center"/>
    </xf>
    <xf numFmtId="37" fontId="45" fillId="0" borderId="66" xfId="0" applyNumberFormat="1" applyFont="1" applyBorder="1" applyAlignment="1">
      <alignment horizontal="center" vertical="center" wrapText="1"/>
    </xf>
    <xf numFmtId="0" fontId="45" fillId="0" borderId="67" xfId="0" applyFont="1" applyBorder="1" applyAlignment="1">
      <alignment horizontal="left" vertical="center" wrapText="1" indent="1"/>
    </xf>
    <xf numFmtId="39" fontId="45" fillId="0" borderId="66" xfId="0" applyNumberFormat="1" applyFont="1" applyBorder="1" applyAlignment="1">
      <alignment horizontal="center" vertical="center" wrapText="1"/>
    </xf>
    <xf numFmtId="37" fontId="46" fillId="0" borderId="66" xfId="0" applyNumberFormat="1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2" borderId="67" xfId="0" applyFont="1" applyFill="1" applyBorder="1" applyAlignment="1">
      <alignment horizontal="left" vertical="center" wrapText="1" indent="1"/>
    </xf>
    <xf numFmtId="37" fontId="44" fillId="2" borderId="66" xfId="0" applyNumberFormat="1" applyFont="1" applyFill="1" applyBorder="1" applyAlignment="1">
      <alignment horizontal="center" vertical="center" wrapText="1"/>
    </xf>
    <xf numFmtId="37" fontId="44" fillId="0" borderId="66" xfId="0" applyNumberFormat="1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47" fillId="5" borderId="67" xfId="0" applyFont="1" applyFill="1" applyBorder="1" applyAlignment="1">
      <alignment horizontal="left" vertical="center" wrapText="1" indent="1"/>
    </xf>
    <xf numFmtId="39" fontId="47" fillId="5" borderId="68" xfId="0" applyNumberFormat="1" applyFont="1" applyFill="1" applyBorder="1" applyAlignment="1">
      <alignment horizontal="center" vertical="center" wrapText="1"/>
    </xf>
    <xf numFmtId="0" fontId="45" fillId="0" borderId="67" xfId="0" applyFont="1" applyBorder="1" applyAlignment="1">
      <alignment horizontal="left" vertical="center" indent="1"/>
    </xf>
    <xf numFmtId="1" fontId="45" fillId="11" borderId="61" xfId="0" applyNumberFormat="1" applyFont="1" applyFill="1" applyBorder="1" applyAlignment="1">
      <alignment horizontal="center" vertical="center" wrapText="1"/>
    </xf>
    <xf numFmtId="4" fontId="8" fillId="11" borderId="55" xfId="2" applyNumberFormat="1" applyFont="1" applyFill="1" applyBorder="1" applyAlignment="1">
      <alignment horizontal="center" vertical="center"/>
    </xf>
    <xf numFmtId="4" fontId="24" fillId="0" borderId="10" xfId="0" applyNumberFormat="1" applyFont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0" fontId="36" fillId="0" borderId="0" xfId="9" applyFont="1" applyAlignment="1">
      <alignment vertical="top"/>
    </xf>
    <xf numFmtId="0" fontId="37" fillId="0" borderId="0" xfId="9" applyFont="1" applyAlignment="1">
      <alignment vertical="top"/>
    </xf>
    <xf numFmtId="0" fontId="49" fillId="3" borderId="27" xfId="9" applyFont="1" applyFill="1" applyBorder="1" applyAlignment="1">
      <alignment horizontal="center" vertical="top"/>
    </xf>
    <xf numFmtId="0" fontId="37" fillId="5" borderId="0" xfId="9" applyFont="1" applyFill="1" applyAlignment="1">
      <alignment vertical="top"/>
    </xf>
    <xf numFmtId="0" fontId="36" fillId="5" borderId="0" xfId="9" applyFont="1" applyFill="1" applyAlignment="1">
      <alignment vertical="top"/>
    </xf>
    <xf numFmtId="0" fontId="36" fillId="0" borderId="27" xfId="9" applyFont="1" applyBorder="1" applyAlignment="1">
      <alignment vertical="top"/>
    </xf>
    <xf numFmtId="0" fontId="36" fillId="0" borderId="27" xfId="9" applyFont="1" applyBorder="1" applyAlignment="1">
      <alignment horizontal="center" vertical="top"/>
    </xf>
    <xf numFmtId="180" fontId="36" fillId="0" borderId="27" xfId="9" applyNumberFormat="1" applyFont="1" applyBorder="1" applyAlignment="1">
      <alignment vertical="top"/>
    </xf>
    <xf numFmtId="164" fontId="36" fillId="23" borderId="27" xfId="9" applyNumberFormat="1" applyFont="1" applyFill="1" applyBorder="1" applyAlignment="1">
      <alignment vertical="top"/>
    </xf>
    <xf numFmtId="164" fontId="36" fillId="0" borderId="27" xfId="9" applyNumberFormat="1" applyFont="1" applyBorder="1" applyAlignment="1">
      <alignment vertical="top"/>
    </xf>
    <xf numFmtId="0" fontId="36" fillId="0" borderId="27" xfId="9" applyFont="1" applyBorder="1" applyAlignment="1">
      <alignment vertical="top" wrapText="1"/>
    </xf>
    <xf numFmtId="4" fontId="36" fillId="0" borderId="27" xfId="9" applyNumberFormat="1" applyFont="1" applyBorder="1" applyAlignment="1">
      <alignment vertical="top"/>
    </xf>
    <xf numFmtId="0" fontId="36" fillId="23" borderId="27" xfId="9" applyFont="1" applyFill="1" applyBorder="1" applyAlignment="1">
      <alignment vertical="top"/>
    </xf>
    <xf numFmtId="2" fontId="36" fillId="0" borderId="27" xfId="9" applyNumberFormat="1" applyFont="1" applyBorder="1" applyAlignment="1">
      <alignment vertical="top"/>
    </xf>
    <xf numFmtId="0" fontId="50" fillId="0" borderId="27" xfId="9" applyFont="1" applyBorder="1" applyAlignment="1">
      <alignment vertical="top"/>
    </xf>
    <xf numFmtId="0" fontId="36" fillId="11" borderId="27" xfId="9" applyFont="1" applyFill="1" applyBorder="1" applyAlignment="1">
      <alignment vertical="top" wrapText="1"/>
    </xf>
    <xf numFmtId="0" fontId="36" fillId="11" borderId="27" xfId="9" applyFont="1" applyFill="1" applyBorder="1" applyAlignment="1">
      <alignment horizontal="center" vertical="top"/>
    </xf>
    <xf numFmtId="0" fontId="36" fillId="11" borderId="27" xfId="9" applyFont="1" applyFill="1" applyBorder="1" applyAlignment="1">
      <alignment vertical="top"/>
    </xf>
    <xf numFmtId="173" fontId="37" fillId="11" borderId="27" xfId="9" applyNumberFormat="1" applyFont="1" applyFill="1" applyBorder="1" applyAlignment="1">
      <alignment vertical="top"/>
    </xf>
    <xf numFmtId="174" fontId="37" fillId="11" borderId="27" xfId="9" applyNumberFormat="1" applyFont="1" applyFill="1" applyBorder="1" applyAlignment="1">
      <alignment vertical="top"/>
    </xf>
    <xf numFmtId="0" fontId="37" fillId="11" borderId="27" xfId="9" applyFont="1" applyFill="1" applyBorder="1" applyAlignment="1">
      <alignment vertical="top" wrapText="1"/>
    </xf>
    <xf numFmtId="0" fontId="37" fillId="11" borderId="27" xfId="9" applyFont="1" applyFill="1" applyBorder="1" applyAlignment="1">
      <alignment vertical="top"/>
    </xf>
    <xf numFmtId="0" fontId="37" fillId="11" borderId="27" xfId="9" applyFont="1" applyFill="1" applyBorder="1" applyAlignment="1">
      <alignment horizontal="center" vertical="top"/>
    </xf>
    <xf numFmtId="0" fontId="51" fillId="5" borderId="27" xfId="9" applyFont="1" applyFill="1" applyBorder="1" applyAlignment="1">
      <alignment vertical="top"/>
    </xf>
    <xf numFmtId="0" fontId="52" fillId="5" borderId="27" xfId="9" applyFont="1" applyFill="1" applyBorder="1" applyAlignment="1">
      <alignment horizontal="center" vertical="top"/>
    </xf>
    <xf numFmtId="0" fontId="36" fillId="5" borderId="27" xfId="9" applyFont="1" applyFill="1" applyBorder="1" applyAlignment="1">
      <alignment vertical="top"/>
    </xf>
    <xf numFmtId="0" fontId="52" fillId="5" borderId="0" xfId="9" applyFont="1" applyFill="1" applyAlignment="1">
      <alignment vertical="top"/>
    </xf>
    <xf numFmtId="0" fontId="36" fillId="3" borderId="27" xfId="9" applyFont="1" applyFill="1" applyBorder="1" applyAlignment="1">
      <alignment vertical="top"/>
    </xf>
    <xf numFmtId="0" fontId="36" fillId="3" borderId="27" xfId="9" applyFont="1" applyFill="1" applyBorder="1" applyAlignment="1">
      <alignment horizontal="center" vertical="top"/>
    </xf>
    <xf numFmtId="174" fontId="36" fillId="0" borderId="27" xfId="9" applyNumberFormat="1" applyFont="1" applyBorder="1" applyAlignment="1">
      <alignment vertical="top"/>
    </xf>
    <xf numFmtId="0" fontId="49" fillId="24" borderId="27" xfId="9" applyFont="1" applyFill="1" applyBorder="1" applyAlignment="1">
      <alignment vertical="top"/>
    </xf>
    <xf numFmtId="0" fontId="49" fillId="24" borderId="27" xfId="9" applyFont="1" applyFill="1" applyBorder="1" applyAlignment="1">
      <alignment horizontal="center" vertical="top"/>
    </xf>
    <xf numFmtId="3" fontId="49" fillId="24" borderId="27" xfId="9" applyNumberFormat="1" applyFont="1" applyFill="1" applyBorder="1" applyAlignment="1">
      <alignment vertical="top"/>
    </xf>
    <xf numFmtId="165" fontId="36" fillId="0" borderId="27" xfId="9" applyNumberFormat="1" applyFont="1" applyBorder="1" applyAlignment="1">
      <alignment vertical="top"/>
    </xf>
    <xf numFmtId="173" fontId="36" fillId="3" borderId="27" xfId="9" applyNumberFormat="1" applyFont="1" applyFill="1" applyBorder="1" applyAlignment="1">
      <alignment vertical="top"/>
    </xf>
    <xf numFmtId="0" fontId="37" fillId="25" borderId="0" xfId="9" applyFont="1" applyFill="1" applyAlignment="1">
      <alignment vertical="top"/>
    </xf>
    <xf numFmtId="0" fontId="36" fillId="25" borderId="0" xfId="9" applyFont="1" applyFill="1" applyAlignment="1">
      <alignment vertical="top"/>
    </xf>
    <xf numFmtId="3" fontId="36" fillId="25" borderId="0" xfId="9" applyNumberFormat="1" applyFont="1" applyFill="1" applyAlignment="1">
      <alignment vertical="top"/>
    </xf>
    <xf numFmtId="43" fontId="36" fillId="0" borderId="0" xfId="10" applyFont="1" applyAlignment="1">
      <alignment vertical="top"/>
    </xf>
    <xf numFmtId="4" fontId="36" fillId="0" borderId="0" xfId="9" applyNumberFormat="1" applyFont="1" applyAlignment="1">
      <alignment vertical="top"/>
    </xf>
    <xf numFmtId="0" fontId="36" fillId="26" borderId="0" xfId="9" applyFont="1" applyFill="1" applyAlignment="1">
      <alignment vertical="top"/>
    </xf>
    <xf numFmtId="4" fontId="36" fillId="26" borderId="0" xfId="9" applyNumberFormat="1" applyFont="1" applyFill="1" applyAlignment="1">
      <alignment vertical="top"/>
    </xf>
    <xf numFmtId="4" fontId="36" fillId="23" borderId="27" xfId="9" applyNumberFormat="1" applyFont="1" applyFill="1" applyBorder="1" applyAlignment="1">
      <alignment vertical="top"/>
    </xf>
    <xf numFmtId="4" fontId="50" fillId="0" borderId="27" xfId="9" applyNumberFormat="1" applyFont="1" applyBorder="1" applyAlignment="1">
      <alignment vertical="top"/>
    </xf>
    <xf numFmtId="0" fontId="51" fillId="11" borderId="27" xfId="9" applyFont="1" applyFill="1" applyBorder="1" applyAlignment="1">
      <alignment horizontal="center" vertical="top"/>
    </xf>
    <xf numFmtId="0" fontId="36" fillId="27" borderId="27" xfId="9" applyFont="1" applyFill="1" applyBorder="1" applyAlignment="1">
      <alignment vertical="top" wrapText="1"/>
    </xf>
    <xf numFmtId="0" fontId="36" fillId="27" borderId="27" xfId="9" applyFont="1" applyFill="1" applyBorder="1" applyAlignment="1">
      <alignment horizontal="center" vertical="top"/>
    </xf>
    <xf numFmtId="0" fontId="36" fillId="27" borderId="27" xfId="9" applyFont="1" applyFill="1" applyBorder="1" applyAlignment="1">
      <alignment vertical="top"/>
    </xf>
    <xf numFmtId="174" fontId="36" fillId="27" borderId="27" xfId="9" applyNumberFormat="1" applyFont="1" applyFill="1" applyBorder="1" applyAlignment="1">
      <alignment vertical="top"/>
    </xf>
    <xf numFmtId="173" fontId="36" fillId="27" borderId="27" xfId="9" applyNumberFormat="1" applyFont="1" applyFill="1" applyBorder="1" applyAlignment="1">
      <alignment vertical="top"/>
    </xf>
    <xf numFmtId="0" fontId="36" fillId="25" borderId="27" xfId="9" applyFont="1" applyFill="1" applyBorder="1" applyAlignment="1">
      <alignment vertical="top"/>
    </xf>
    <xf numFmtId="0" fontId="36" fillId="25" borderId="27" xfId="9" applyFont="1" applyFill="1" applyBorder="1" applyAlignment="1">
      <alignment horizontal="center" vertical="top"/>
    </xf>
    <xf numFmtId="0" fontId="37" fillId="13" borderId="27" xfId="9" applyFont="1" applyFill="1" applyBorder="1" applyAlignment="1">
      <alignment vertical="top"/>
    </xf>
    <xf numFmtId="0" fontId="37" fillId="13" borderId="27" xfId="9" applyFont="1" applyFill="1" applyBorder="1" applyAlignment="1">
      <alignment horizontal="center" vertical="top"/>
    </xf>
    <xf numFmtId="3" fontId="37" fillId="13" borderId="27" xfId="9" applyNumberFormat="1" applyFont="1" applyFill="1" applyBorder="1" applyAlignment="1">
      <alignment vertical="top"/>
    </xf>
    <xf numFmtId="173" fontId="36" fillId="0" borderId="27" xfId="9" applyNumberFormat="1" applyFont="1" applyBorder="1" applyAlignment="1">
      <alignment vertical="top"/>
    </xf>
    <xf numFmtId="3" fontId="36" fillId="0" borderId="0" xfId="9" applyNumberFormat="1" applyFont="1" applyAlignment="1">
      <alignment vertical="top"/>
    </xf>
    <xf numFmtId="174" fontId="36" fillId="11" borderId="0" xfId="9" applyNumberFormat="1" applyFont="1" applyFill="1" applyAlignment="1">
      <alignment vertical="top"/>
    </xf>
    <xf numFmtId="0" fontId="36" fillId="11" borderId="0" xfId="9" applyFont="1" applyFill="1" applyAlignment="1">
      <alignment vertical="top"/>
    </xf>
    <xf numFmtId="3" fontId="36" fillId="26" borderId="0" xfId="9" applyNumberFormat="1" applyFont="1" applyFill="1" applyAlignment="1">
      <alignment vertical="top"/>
    </xf>
    <xf numFmtId="3" fontId="36" fillId="23" borderId="0" xfId="9" applyNumberFormat="1" applyFont="1" applyFill="1" applyAlignment="1">
      <alignment vertical="top"/>
    </xf>
    <xf numFmtId="3" fontId="36" fillId="11" borderId="0" xfId="9" applyNumberFormat="1" applyFont="1" applyFill="1" applyAlignment="1">
      <alignment vertical="top"/>
    </xf>
    <xf numFmtId="0" fontId="45" fillId="0" borderId="71" xfId="0" applyFont="1" applyBorder="1" applyAlignment="1">
      <alignment horizontal="left" vertical="center" wrapText="1" indent="1"/>
    </xf>
    <xf numFmtId="172" fontId="32" fillId="0" borderId="0" xfId="2" applyNumberFormat="1" applyFont="1" applyAlignment="1">
      <alignment horizontal="center" vertical="top"/>
    </xf>
    <xf numFmtId="165" fontId="41" fillId="0" borderId="0" xfId="4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173" fontId="8" fillId="0" borderId="0" xfId="2" applyNumberFormat="1" applyFont="1" applyAlignment="1">
      <alignment horizontal="center" vertical="top"/>
    </xf>
    <xf numFmtId="173" fontId="8" fillId="0" borderId="0" xfId="0" applyNumberFormat="1" applyFont="1" applyAlignment="1">
      <alignment horizontal="center" vertical="top"/>
    </xf>
    <xf numFmtId="3" fontId="8" fillId="0" borderId="0" xfId="0" applyNumberFormat="1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174" fontId="8" fillId="0" borderId="0" xfId="2" applyNumberFormat="1" applyFont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171" fontId="32" fillId="0" borderId="0" xfId="2" applyNumberFormat="1" applyFont="1" applyAlignment="1">
      <alignment horizontal="center" vertical="top"/>
    </xf>
    <xf numFmtId="175" fontId="8" fillId="0" borderId="0" xfId="6" applyFont="1" applyFill="1" applyBorder="1" applyAlignment="1">
      <alignment horizontal="center" vertical="top"/>
    </xf>
    <xf numFmtId="4" fontId="7" fillId="0" borderId="0" xfId="0" applyNumberFormat="1" applyFont="1" applyAlignment="1">
      <alignment horizontal="center" vertical="top"/>
    </xf>
    <xf numFmtId="177" fontId="8" fillId="0" borderId="0" xfId="2" applyNumberFormat="1" applyFont="1" applyAlignment="1">
      <alignment horizontal="center" vertical="top"/>
    </xf>
    <xf numFmtId="177" fontId="7" fillId="0" borderId="0" xfId="2" applyNumberFormat="1" applyFont="1" applyAlignment="1">
      <alignment horizontal="center" vertical="top"/>
    </xf>
    <xf numFmtId="4" fontId="8" fillId="0" borderId="0" xfId="0" applyNumberFormat="1" applyFont="1" applyAlignment="1">
      <alignment horizontal="center" vertical="top"/>
    </xf>
    <xf numFmtId="4" fontId="7" fillId="0" borderId="0" xfId="2" applyNumberFormat="1" applyFont="1" applyAlignment="1">
      <alignment horizontal="center" vertical="top"/>
    </xf>
    <xf numFmtId="178" fontId="7" fillId="0" borderId="0" xfId="2" applyNumberFormat="1" applyFont="1" applyAlignment="1">
      <alignment horizontal="center" vertical="top"/>
    </xf>
    <xf numFmtId="181" fontId="43" fillId="0" borderId="0" xfId="7" applyNumberFormat="1" applyFont="1" applyAlignment="1">
      <alignment horizontal="center" vertical="center"/>
    </xf>
    <xf numFmtId="3" fontId="45" fillId="0" borderId="0" xfId="0" applyNumberFormat="1" applyFont="1" applyAlignment="1">
      <alignment horizontal="right" wrapText="1"/>
    </xf>
    <xf numFmtId="4" fontId="45" fillId="0" borderId="0" xfId="0" applyNumberFormat="1" applyFont="1" applyAlignment="1">
      <alignment horizontal="right" wrapText="1"/>
    </xf>
    <xf numFmtId="4" fontId="21" fillId="0" borderId="0" xfId="7" applyNumberFormat="1"/>
    <xf numFmtId="3" fontId="21" fillId="0" borderId="0" xfId="7" applyNumberFormat="1"/>
    <xf numFmtId="1" fontId="0" fillId="0" borderId="0" xfId="0" applyNumberFormat="1"/>
    <xf numFmtId="3" fontId="0" fillId="0" borderId="0" xfId="0" applyNumberFormat="1"/>
    <xf numFmtId="9" fontId="0" fillId="0" borderId="0" xfId="8" applyFont="1" applyFill="1" applyBorder="1"/>
    <xf numFmtId="0" fontId="45" fillId="0" borderId="0" xfId="0" applyFont="1" applyAlignment="1">
      <alignment horizontal="right" vertical="center" wrapText="1"/>
    </xf>
    <xf numFmtId="37" fontId="45" fillId="0" borderId="0" xfId="0" applyNumberFormat="1" applyFont="1" applyAlignment="1">
      <alignment horizontal="right" vertical="center" wrapText="1"/>
    </xf>
    <xf numFmtId="39" fontId="45" fillId="0" borderId="0" xfId="0" applyNumberFormat="1" applyFont="1" applyAlignment="1">
      <alignment horizontal="right" vertical="center" wrapText="1"/>
    </xf>
    <xf numFmtId="37" fontId="46" fillId="0" borderId="0" xfId="0" applyNumberFormat="1" applyFont="1" applyAlignment="1">
      <alignment horizontal="right" vertical="center" wrapText="1"/>
    </xf>
    <xf numFmtId="0" fontId="45" fillId="0" borderId="0" xfId="0" applyFont="1" applyAlignment="1">
      <alignment vertical="center" wrapText="1"/>
    </xf>
    <xf numFmtId="37" fontId="44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wrapText="1"/>
    </xf>
    <xf numFmtId="37" fontId="47" fillId="0" borderId="0" xfId="0" applyNumberFormat="1" applyFont="1" applyAlignment="1">
      <alignment horizontal="right" wrapText="1"/>
    </xf>
    <xf numFmtId="171" fontId="32" fillId="0" borderId="0" xfId="1" applyNumberFormat="1" applyFont="1" applyAlignment="1">
      <alignment vertical="top"/>
    </xf>
    <xf numFmtId="171" fontId="32" fillId="0" borderId="0" xfId="2" applyNumberFormat="1" applyFont="1" applyAlignment="1">
      <alignment vertical="top"/>
    </xf>
    <xf numFmtId="37" fontId="32" fillId="0" borderId="0" xfId="1" applyNumberFormat="1" applyFont="1" applyAlignment="1">
      <alignment vertical="top"/>
    </xf>
    <xf numFmtId="172" fontId="8" fillId="0" borderId="69" xfId="2" applyNumberFormat="1" applyFont="1" applyBorder="1" applyAlignment="1">
      <alignment horizontal="center" vertical="center"/>
    </xf>
    <xf numFmtId="173" fontId="8" fillId="0" borderId="69" xfId="0" applyNumberFormat="1" applyFont="1" applyBorder="1" applyAlignment="1">
      <alignment horizontal="center" vertical="center"/>
    </xf>
    <xf numFmtId="164" fontId="8" fillId="0" borderId="69" xfId="0" applyNumberFormat="1" applyFont="1" applyBorder="1" applyAlignment="1">
      <alignment horizontal="center" vertical="center"/>
    </xf>
    <xf numFmtId="3" fontId="7" fillId="2" borderId="69" xfId="0" applyNumberFormat="1" applyFont="1" applyFill="1" applyBorder="1" applyAlignment="1">
      <alignment horizontal="center" vertical="center"/>
    </xf>
    <xf numFmtId="174" fontId="8" fillId="0" borderId="69" xfId="2" applyNumberFormat="1" applyFont="1" applyBorder="1" applyAlignment="1">
      <alignment horizontal="center" vertical="center"/>
    </xf>
    <xf numFmtId="3" fontId="8" fillId="0" borderId="69" xfId="2" applyNumberFormat="1" applyFont="1" applyBorder="1" applyAlignment="1">
      <alignment horizontal="center" vertical="center"/>
    </xf>
    <xf numFmtId="171" fontId="32" fillId="20" borderId="50" xfId="2" applyNumberFormat="1" applyFont="1" applyFill="1" applyBorder="1" applyAlignment="1">
      <alignment horizontal="center" vertical="center"/>
    </xf>
    <xf numFmtId="4" fontId="7" fillId="2" borderId="69" xfId="0" applyNumberFormat="1" applyFont="1" applyFill="1" applyBorder="1" applyAlignment="1">
      <alignment horizontal="center" vertical="center"/>
    </xf>
    <xf numFmtId="171" fontId="32" fillId="20" borderId="50" xfId="2" applyNumberFormat="1" applyFont="1" applyFill="1" applyBorder="1" applyAlignment="1">
      <alignment horizontal="center" vertical="top"/>
    </xf>
    <xf numFmtId="177" fontId="8" fillId="0" borderId="69" xfId="2" applyNumberFormat="1" applyFont="1" applyBorder="1" applyAlignment="1">
      <alignment horizontal="center" vertical="top"/>
    </xf>
    <xf numFmtId="177" fontId="7" fillId="2" borderId="69" xfId="2" applyNumberFormat="1" applyFont="1" applyFill="1" applyBorder="1" applyAlignment="1">
      <alignment horizontal="center" vertical="top"/>
    </xf>
    <xf numFmtId="4" fontId="8" fillId="0" borderId="69" xfId="2" applyNumberFormat="1" applyFont="1" applyBorder="1" applyAlignment="1">
      <alignment horizontal="center" vertical="top"/>
    </xf>
    <xf numFmtId="4" fontId="7" fillId="2" borderId="69" xfId="2" applyNumberFormat="1" applyFont="1" applyFill="1" applyBorder="1" applyAlignment="1">
      <alignment horizontal="center" vertical="top"/>
    </xf>
    <xf numFmtId="3" fontId="8" fillId="0" borderId="69" xfId="2" applyNumberFormat="1" applyFont="1" applyBorder="1" applyAlignment="1">
      <alignment horizontal="center" vertical="top"/>
    </xf>
    <xf numFmtId="3" fontId="7" fillId="2" borderId="69" xfId="0" applyNumberFormat="1" applyFont="1" applyFill="1" applyBorder="1" applyAlignment="1">
      <alignment horizontal="center" vertical="top"/>
    </xf>
    <xf numFmtId="0" fontId="0" fillId="0" borderId="72" xfId="0" applyBorder="1"/>
    <xf numFmtId="3" fontId="45" fillId="21" borderId="73" xfId="0" applyNumberFormat="1" applyFont="1" applyFill="1" applyBorder="1" applyAlignment="1">
      <alignment horizontal="center" vertical="center" wrapText="1"/>
    </xf>
    <xf numFmtId="3" fontId="21" fillId="21" borderId="73" xfId="7" applyNumberFormat="1" applyFill="1" applyBorder="1" applyAlignment="1">
      <alignment horizontal="center" vertical="center"/>
    </xf>
    <xf numFmtId="1" fontId="0" fillId="0" borderId="73" xfId="0" applyNumberFormat="1" applyBorder="1" applyAlignment="1">
      <alignment horizontal="center" vertical="center"/>
    </xf>
    <xf numFmtId="3" fontId="0" fillId="0" borderId="73" xfId="0" applyNumberFormat="1" applyBorder="1" applyAlignment="1">
      <alignment horizontal="center" vertical="center"/>
    </xf>
    <xf numFmtId="0" fontId="45" fillId="22" borderId="73" xfId="0" applyFont="1" applyFill="1" applyBorder="1" applyAlignment="1">
      <alignment horizontal="center" vertical="center" wrapText="1"/>
    </xf>
    <xf numFmtId="3" fontId="45" fillId="0" borderId="73" xfId="0" applyNumberFormat="1" applyFont="1" applyBorder="1" applyAlignment="1">
      <alignment horizontal="center" vertical="center" wrapText="1"/>
    </xf>
    <xf numFmtId="3" fontId="45" fillId="22" borderId="73" xfId="0" applyNumberFormat="1" applyFont="1" applyFill="1" applyBorder="1" applyAlignment="1">
      <alignment horizontal="center" vertical="center" wrapText="1"/>
    </xf>
    <xf numFmtId="9" fontId="0" fillId="0" borderId="73" xfId="8" applyFont="1" applyFill="1" applyBorder="1" applyAlignment="1">
      <alignment horizontal="center" vertical="center"/>
    </xf>
    <xf numFmtId="2" fontId="45" fillId="0" borderId="73" xfId="0" applyNumberFormat="1" applyFont="1" applyBorder="1" applyAlignment="1">
      <alignment horizontal="center" vertical="center" wrapText="1"/>
    </xf>
    <xf numFmtId="2" fontId="45" fillId="0" borderId="74" xfId="0" applyNumberFormat="1" applyFont="1" applyBorder="1" applyAlignment="1">
      <alignment horizontal="center" vertical="center" wrapText="1"/>
    </xf>
    <xf numFmtId="37" fontId="45" fillId="0" borderId="75" xfId="0" applyNumberFormat="1" applyFont="1" applyBorder="1" applyAlignment="1">
      <alignment horizontal="center" vertical="center" wrapText="1"/>
    </xf>
    <xf numFmtId="37" fontId="45" fillId="0" borderId="76" xfId="0" applyNumberFormat="1" applyFont="1" applyBorder="1" applyAlignment="1">
      <alignment horizontal="center" vertical="center" wrapText="1"/>
    </xf>
    <xf numFmtId="39" fontId="45" fillId="0" borderId="76" xfId="0" applyNumberFormat="1" applyFont="1" applyBorder="1" applyAlignment="1">
      <alignment horizontal="center" vertical="center" wrapText="1"/>
    </xf>
    <xf numFmtId="37" fontId="46" fillId="0" borderId="76" xfId="0" applyNumberFormat="1" applyFont="1" applyBorder="1" applyAlignment="1">
      <alignment horizontal="center" vertical="center" wrapText="1"/>
    </xf>
    <xf numFmtId="0" fontId="45" fillId="0" borderId="76" xfId="0" applyFont="1" applyBorder="1" applyAlignment="1">
      <alignment horizontal="center" vertical="center" wrapText="1"/>
    </xf>
    <xf numFmtId="37" fontId="44" fillId="2" borderId="76" xfId="0" applyNumberFormat="1" applyFont="1" applyFill="1" applyBorder="1" applyAlignment="1">
      <alignment horizontal="center" vertical="center" wrapText="1"/>
    </xf>
    <xf numFmtId="37" fontId="44" fillId="0" borderId="76" xfId="0" applyNumberFormat="1" applyFont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39" fontId="47" fillId="5" borderId="77" xfId="0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horizontal="left" vertical="center" wrapText="1" indent="1"/>
    </xf>
    <xf numFmtId="0" fontId="53" fillId="0" borderId="55" xfId="0" applyFont="1" applyBorder="1" applyAlignment="1">
      <alignment horizontal="center" vertical="center"/>
    </xf>
    <xf numFmtId="172" fontId="53" fillId="0" borderId="55" xfId="2" applyNumberFormat="1" applyFont="1" applyBorder="1" applyAlignment="1">
      <alignment horizontal="center" vertical="center"/>
    </xf>
    <xf numFmtId="172" fontId="53" fillId="0" borderId="69" xfId="2" applyNumberFormat="1" applyFont="1" applyBorder="1" applyAlignment="1">
      <alignment horizontal="center" vertical="center"/>
    </xf>
    <xf numFmtId="173" fontId="53" fillId="0" borderId="55" xfId="0" applyNumberFormat="1" applyFont="1" applyBorder="1" applyAlignment="1">
      <alignment horizontal="center" vertical="center"/>
    </xf>
    <xf numFmtId="173" fontId="53" fillId="0" borderId="69" xfId="0" applyNumberFormat="1" applyFont="1" applyBorder="1" applyAlignment="1">
      <alignment horizontal="center" vertical="center"/>
    </xf>
    <xf numFmtId="39" fontId="54" fillId="0" borderId="66" xfId="0" applyNumberFormat="1" applyFont="1" applyBorder="1" applyAlignment="1">
      <alignment horizontal="center" vertical="center" wrapText="1"/>
    </xf>
    <xf numFmtId="39" fontId="54" fillId="0" borderId="76" xfId="0" applyNumberFormat="1" applyFont="1" applyBorder="1" applyAlignment="1">
      <alignment horizontal="center" vertical="center" wrapText="1"/>
    </xf>
    <xf numFmtId="37" fontId="54" fillId="0" borderId="66" xfId="0" applyNumberFormat="1" applyFont="1" applyBorder="1" applyAlignment="1">
      <alignment horizontal="center" vertical="center" wrapText="1"/>
    </xf>
    <xf numFmtId="37" fontId="54" fillId="0" borderId="76" xfId="0" applyNumberFormat="1" applyFont="1" applyBorder="1" applyAlignment="1">
      <alignment horizontal="center" vertical="center" wrapText="1"/>
    </xf>
    <xf numFmtId="3" fontId="6" fillId="0" borderId="59" xfId="0" applyNumberFormat="1" applyFont="1" applyBorder="1" applyAlignment="1">
      <alignment horizontal="center" vertical="center"/>
    </xf>
    <xf numFmtId="3" fontId="6" fillId="0" borderId="73" xfId="0" applyNumberFormat="1" applyFont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6" fillId="0" borderId="66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166" fontId="3" fillId="8" borderId="14" xfId="0" applyNumberFormat="1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6" fillId="8" borderId="27" xfId="9" applyFont="1" applyFill="1" applyBorder="1" applyAlignment="1">
      <alignment vertical="top"/>
    </xf>
    <xf numFmtId="1" fontId="36" fillId="0" borderId="27" xfId="9" applyNumberFormat="1" applyFont="1" applyBorder="1" applyAlignment="1">
      <alignment vertical="top"/>
    </xf>
    <xf numFmtId="2" fontId="36" fillId="23" borderId="27" xfId="9" applyNumberFormat="1" applyFont="1" applyFill="1" applyBorder="1" applyAlignment="1">
      <alignment vertical="top"/>
    </xf>
    <xf numFmtId="2" fontId="36" fillId="11" borderId="27" xfId="9" applyNumberFormat="1" applyFont="1" applyFill="1" applyBorder="1" applyAlignment="1">
      <alignment vertical="top"/>
    </xf>
    <xf numFmtId="2" fontId="37" fillId="11" borderId="27" xfId="9" applyNumberFormat="1" applyFont="1" applyFill="1" applyBorder="1" applyAlignment="1">
      <alignment vertical="top"/>
    </xf>
    <xf numFmtId="2" fontId="36" fillId="5" borderId="27" xfId="9" applyNumberFormat="1" applyFont="1" applyFill="1" applyBorder="1" applyAlignment="1">
      <alignment vertical="top"/>
    </xf>
    <xf numFmtId="0" fontId="32" fillId="28" borderId="1" xfId="0" applyFont="1" applyFill="1" applyBorder="1" applyAlignment="1">
      <alignment horizontal="center" vertical="center" wrapText="1"/>
    </xf>
    <xf numFmtId="4" fontId="32" fillId="28" borderId="2" xfId="0" applyNumberFormat="1" applyFont="1" applyFill="1" applyBorder="1" applyAlignment="1">
      <alignment horizontal="center" vertical="center" wrapText="1"/>
    </xf>
    <xf numFmtId="0" fontId="32" fillId="24" borderId="2" xfId="0" applyFont="1" applyFill="1" applyBorder="1" applyAlignment="1">
      <alignment horizontal="center" vertical="center" wrapText="1"/>
    </xf>
    <xf numFmtId="2" fontId="19" fillId="24" borderId="1" xfId="0" applyNumberFormat="1" applyFont="1" applyFill="1" applyBorder="1" applyAlignment="1">
      <alignment horizontal="center" vertical="center" wrapText="1"/>
    </xf>
    <xf numFmtId="0" fontId="19" fillId="24" borderId="2" xfId="0" applyFont="1" applyFill="1" applyBorder="1" applyAlignment="1">
      <alignment horizontal="center" vertical="center" wrapText="1"/>
    </xf>
    <xf numFmtId="2" fontId="19" fillId="24" borderId="2" xfId="0" applyNumberFormat="1" applyFont="1" applyFill="1" applyBorder="1" applyAlignment="1">
      <alignment horizontal="center" vertical="center" wrapText="1"/>
    </xf>
    <xf numFmtId="4" fontId="19" fillId="24" borderId="1" xfId="0" applyNumberFormat="1" applyFont="1" applyFill="1" applyBorder="1" applyAlignment="1">
      <alignment horizontal="center" vertical="center" wrapText="1"/>
    </xf>
    <xf numFmtId="4" fontId="7" fillId="24" borderId="2" xfId="0" applyNumberFormat="1" applyFont="1" applyFill="1" applyBorder="1" applyAlignment="1">
      <alignment horizontal="center" vertical="center" wrapText="1"/>
    </xf>
    <xf numFmtId="0" fontId="56" fillId="28" borderId="2" xfId="0" applyFont="1" applyFill="1" applyBorder="1" applyAlignment="1">
      <alignment horizontal="center" vertical="center" wrapText="1"/>
    </xf>
    <xf numFmtId="4" fontId="57" fillId="4" borderId="2" xfId="0" applyNumberFormat="1" applyFont="1" applyFill="1" applyBorder="1" applyAlignment="1">
      <alignment horizontal="center" vertical="center" wrapText="1"/>
    </xf>
    <xf numFmtId="166" fontId="6" fillId="8" borderId="14" xfId="0" applyNumberFormat="1" applyFont="1" applyFill="1" applyBorder="1" applyAlignment="1">
      <alignment vertical="center"/>
    </xf>
    <xf numFmtId="166" fontId="3" fillId="0" borderId="1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168" fontId="3" fillId="8" borderId="15" xfId="0" applyNumberFormat="1" applyFont="1" applyFill="1" applyBorder="1" applyAlignment="1">
      <alignment horizontal="center" vertical="center"/>
    </xf>
    <xf numFmtId="168" fontId="3" fillId="8" borderId="12" xfId="0" applyNumberFormat="1" applyFont="1" applyFill="1" applyBorder="1" applyAlignment="1">
      <alignment horizontal="center" vertical="center"/>
    </xf>
    <xf numFmtId="4" fontId="3" fillId="8" borderId="18" xfId="0" applyNumberFormat="1" applyFont="1" applyFill="1" applyBorder="1" applyAlignment="1">
      <alignment horizontal="center" vertical="center"/>
    </xf>
    <xf numFmtId="4" fontId="3" fillId="8" borderId="11" xfId="0" applyNumberFormat="1" applyFont="1" applyFill="1" applyBorder="1" applyAlignment="1">
      <alignment horizontal="center" vertical="center"/>
    </xf>
    <xf numFmtId="4" fontId="3" fillId="8" borderId="15" xfId="0" applyNumberFormat="1" applyFont="1" applyFill="1" applyBorder="1" applyAlignment="1">
      <alignment horizontal="center" vertical="center"/>
    </xf>
    <xf numFmtId="4" fontId="6" fillId="8" borderId="12" xfId="0" applyNumberFormat="1" applyFont="1" applyFill="1" applyBorder="1" applyAlignment="1">
      <alignment horizontal="center" vertical="center"/>
    </xf>
    <xf numFmtId="3" fontId="3" fillId="8" borderId="15" xfId="0" applyNumberFormat="1" applyFont="1" applyFill="1" applyBorder="1" applyAlignment="1">
      <alignment horizontal="center" vertical="center"/>
    </xf>
    <xf numFmtId="3" fontId="3" fillId="8" borderId="12" xfId="0" applyNumberFormat="1" applyFont="1" applyFill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4" fontId="24" fillId="0" borderId="30" xfId="0" applyNumberFormat="1" applyFont="1" applyBorder="1" applyAlignment="1">
      <alignment horizontal="center" vertical="center"/>
    </xf>
    <xf numFmtId="4" fontId="24" fillId="0" borderId="31" xfId="0" applyNumberFormat="1" applyFont="1" applyBorder="1" applyAlignment="1">
      <alignment horizontal="center" vertical="center"/>
    </xf>
    <xf numFmtId="4" fontId="24" fillId="0" borderId="18" xfId="0" applyNumberFormat="1" applyFont="1" applyBorder="1" applyAlignment="1">
      <alignment horizontal="center" vertical="center"/>
    </xf>
    <xf numFmtId="4" fontId="27" fillId="0" borderId="11" xfId="0" applyNumberFormat="1" applyFont="1" applyBorder="1" applyAlignment="1">
      <alignment horizontal="center" vertical="center"/>
    </xf>
    <xf numFmtId="4" fontId="24" fillId="0" borderId="15" xfId="0" applyNumberFormat="1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center" vertical="center"/>
    </xf>
    <xf numFmtId="4" fontId="24" fillId="0" borderId="10" xfId="0" applyNumberFormat="1" applyFont="1" applyBorder="1" applyAlignment="1">
      <alignment horizontal="center" vertical="center"/>
    </xf>
    <xf numFmtId="4" fontId="27" fillId="0" borderId="20" xfId="0" applyNumberFormat="1" applyFont="1" applyBorder="1" applyAlignment="1">
      <alignment horizontal="center" vertical="center"/>
    </xf>
    <xf numFmtId="166" fontId="3" fillId="8" borderId="10" xfId="0" applyNumberFormat="1" applyFont="1" applyFill="1" applyBorder="1" applyAlignment="1">
      <alignment horizontal="center" vertical="center"/>
    </xf>
    <xf numFmtId="166" fontId="3" fillId="8" borderId="20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4" fontId="3" fillId="8" borderId="20" xfId="0" applyNumberFormat="1" applyFont="1" applyFill="1" applyBorder="1" applyAlignment="1">
      <alignment horizontal="center" vertical="center"/>
    </xf>
    <xf numFmtId="3" fontId="3" fillId="8" borderId="10" xfId="0" applyNumberFormat="1" applyFont="1" applyFill="1" applyBorder="1" applyAlignment="1">
      <alignment horizontal="center" vertical="center"/>
    </xf>
    <xf numFmtId="3" fontId="3" fillId="8" borderId="20" xfId="0" applyNumberFormat="1" applyFont="1" applyFill="1" applyBorder="1" applyAlignment="1">
      <alignment horizontal="center" vertical="center"/>
    </xf>
    <xf numFmtId="166" fontId="3" fillId="8" borderId="15" xfId="0" applyNumberFormat="1" applyFont="1" applyFill="1" applyBorder="1" applyAlignment="1">
      <alignment horizontal="center" vertical="center"/>
    </xf>
    <xf numFmtId="166" fontId="3" fillId="8" borderId="12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166" fontId="13" fillId="8" borderId="15" xfId="0" applyNumberFormat="1" applyFont="1" applyFill="1" applyBorder="1" applyAlignment="1">
      <alignment horizontal="center" vertical="center"/>
    </xf>
    <xf numFmtId="166" fontId="13" fillId="8" borderId="12" xfId="0" applyNumberFormat="1" applyFont="1" applyFill="1" applyBorder="1" applyAlignment="1">
      <alignment horizontal="center" vertical="center"/>
    </xf>
    <xf numFmtId="4" fontId="3" fillId="8" borderId="12" xfId="0" applyNumberFormat="1" applyFont="1" applyFill="1" applyBorder="1" applyAlignment="1">
      <alignment horizontal="center" vertical="center"/>
    </xf>
    <xf numFmtId="166" fontId="3" fillId="8" borderId="18" xfId="0" applyNumberFormat="1" applyFont="1" applyFill="1" applyBorder="1" applyAlignment="1">
      <alignment horizontal="center" vertical="center"/>
    </xf>
    <xf numFmtId="166" fontId="3" fillId="8" borderId="11" xfId="0" applyNumberFormat="1" applyFont="1" applyFill="1" applyBorder="1" applyAlignment="1">
      <alignment horizontal="center" vertical="center"/>
    </xf>
    <xf numFmtId="4" fontId="3" fillId="0" borderId="18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 vertical="center"/>
    </xf>
    <xf numFmtId="166" fontId="24" fillId="0" borderId="18" xfId="0" applyNumberFormat="1" applyFont="1" applyBorder="1" applyAlignment="1">
      <alignment horizontal="center" vertical="center"/>
    </xf>
    <xf numFmtId="166" fontId="24" fillId="0" borderId="11" xfId="0" applyNumberFormat="1" applyFont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/>
    </xf>
    <xf numFmtId="3" fontId="24" fillId="0" borderId="30" xfId="0" applyNumberFormat="1" applyFont="1" applyBorder="1" applyAlignment="1">
      <alignment horizontal="center" vertical="center"/>
    </xf>
    <xf numFmtId="3" fontId="24" fillId="0" borderId="31" xfId="0" applyNumberFormat="1" applyFont="1" applyBorder="1" applyAlignment="1">
      <alignment horizontal="center" vertical="center"/>
    </xf>
    <xf numFmtId="3" fontId="3" fillId="8" borderId="30" xfId="0" applyNumberFormat="1" applyFont="1" applyFill="1" applyBorder="1" applyAlignment="1">
      <alignment horizontal="center" vertical="center"/>
    </xf>
    <xf numFmtId="3" fontId="3" fillId="8" borderId="31" xfId="0" applyNumberFormat="1" applyFont="1" applyFill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68" fontId="3" fillId="0" borderId="12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169" fontId="24" fillId="0" borderId="15" xfId="0" applyNumberFormat="1" applyFont="1" applyBorder="1" applyAlignment="1">
      <alignment horizontal="center" vertical="center"/>
    </xf>
    <xf numFmtId="169" fontId="24" fillId="0" borderId="12" xfId="0" applyNumberFormat="1" applyFont="1" applyBorder="1" applyAlignment="1">
      <alignment horizontal="center" vertical="center"/>
    </xf>
    <xf numFmtId="169" fontId="27" fillId="0" borderId="12" xfId="0" applyNumberFormat="1" applyFont="1" applyBorder="1" applyAlignment="1">
      <alignment horizontal="center" vertical="center"/>
    </xf>
    <xf numFmtId="169" fontId="24" fillId="0" borderId="10" xfId="0" applyNumberFormat="1" applyFont="1" applyBorder="1" applyAlignment="1">
      <alignment horizontal="center" vertical="center"/>
    </xf>
    <xf numFmtId="169" fontId="24" fillId="0" borderId="20" xfId="0" applyNumberFormat="1" applyFont="1" applyBorder="1" applyAlignment="1">
      <alignment horizontal="center" vertical="center"/>
    </xf>
    <xf numFmtId="4" fontId="24" fillId="0" borderId="12" xfId="0" applyNumberFormat="1" applyFont="1" applyBorder="1" applyAlignment="1">
      <alignment horizontal="center" vertical="center"/>
    </xf>
    <xf numFmtId="166" fontId="24" fillId="0" borderId="15" xfId="0" applyNumberFormat="1" applyFont="1" applyBorder="1" applyAlignment="1">
      <alignment horizontal="center" vertical="center"/>
    </xf>
    <xf numFmtId="166" fontId="24" fillId="0" borderId="12" xfId="0" applyNumberFormat="1" applyFont="1" applyBorder="1" applyAlignment="1">
      <alignment horizontal="center" vertical="center"/>
    </xf>
    <xf numFmtId="168" fontId="3" fillId="8" borderId="19" xfId="0" applyNumberFormat="1" applyFont="1" applyFill="1" applyBorder="1" applyAlignment="1">
      <alignment horizontal="center" vertical="center"/>
    </xf>
    <xf numFmtId="168" fontId="3" fillId="8" borderId="13" xfId="0" applyNumberFormat="1" applyFont="1" applyFill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6" fontId="26" fillId="0" borderId="15" xfId="0" applyNumberFormat="1" applyFont="1" applyBorder="1" applyAlignment="1">
      <alignment horizontal="center" vertical="center"/>
    </xf>
    <xf numFmtId="166" fontId="26" fillId="0" borderId="12" xfId="0" applyNumberFormat="1" applyFont="1" applyBorder="1" applyAlignment="1">
      <alignment horizontal="center" vertical="center"/>
    </xf>
    <xf numFmtId="3" fontId="24" fillId="0" borderId="15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3" fillId="0" borderId="30" xfId="0" applyNumberFormat="1" applyFont="1" applyBorder="1" applyAlignment="1">
      <alignment horizontal="center" vertical="center"/>
    </xf>
    <xf numFmtId="166" fontId="13" fillId="0" borderId="31" xfId="0" applyNumberFormat="1" applyFont="1" applyBorder="1" applyAlignment="1">
      <alignment horizontal="center" vertical="center"/>
    </xf>
    <xf numFmtId="166" fontId="6" fillId="8" borderId="12" xfId="0" applyNumberFormat="1" applyFont="1" applyFill="1" applyBorder="1" applyAlignment="1">
      <alignment horizontal="center" vertical="center"/>
    </xf>
    <xf numFmtId="169" fontId="3" fillId="8" borderId="15" xfId="0" applyNumberFormat="1" applyFont="1" applyFill="1" applyBorder="1" applyAlignment="1">
      <alignment horizontal="center" vertical="center"/>
    </xf>
    <xf numFmtId="169" fontId="6" fillId="8" borderId="12" xfId="0" applyNumberFormat="1" applyFont="1" applyFill="1" applyBorder="1" applyAlignment="1">
      <alignment horizontal="center" vertical="center"/>
    </xf>
    <xf numFmtId="4" fontId="25" fillId="14" borderId="30" xfId="0" applyNumberFormat="1" applyFont="1" applyFill="1" applyBorder="1" applyAlignment="1">
      <alignment horizontal="center" vertical="center"/>
    </xf>
    <xf numFmtId="4" fontId="25" fillId="14" borderId="31" xfId="0" applyNumberFormat="1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4" fillId="0" borderId="1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14" fontId="24" fillId="0" borderId="18" xfId="0" quotePrefix="1" applyNumberFormat="1" applyFont="1" applyBorder="1" applyAlignment="1">
      <alignment horizontal="center" vertical="center"/>
    </xf>
    <xf numFmtId="14" fontId="24" fillId="0" borderId="11" xfId="0" quotePrefix="1" applyNumberFormat="1" applyFont="1" applyBorder="1" applyAlignment="1">
      <alignment horizontal="center" vertical="center"/>
    </xf>
    <xf numFmtId="4" fontId="2" fillId="13" borderId="22" xfId="0" applyNumberFormat="1" applyFont="1" applyFill="1" applyBorder="1" applyAlignment="1">
      <alignment horizontal="center" vertical="center" wrapText="1"/>
    </xf>
    <xf numFmtId="4" fontId="2" fillId="13" borderId="23" xfId="0" applyNumberFormat="1" applyFont="1" applyFill="1" applyBorder="1" applyAlignment="1">
      <alignment horizontal="center" vertical="center" wrapText="1"/>
    </xf>
    <xf numFmtId="4" fontId="6" fillId="8" borderId="11" xfId="0" applyNumberFormat="1" applyFont="1" applyFill="1" applyBorder="1" applyAlignment="1">
      <alignment horizontal="center" vertical="center"/>
    </xf>
    <xf numFmtId="14" fontId="3" fillId="8" borderId="14" xfId="0" applyNumberFormat="1" applyFont="1" applyFill="1" applyBorder="1" applyAlignment="1">
      <alignment horizontal="center" vertical="center"/>
    </xf>
    <xf numFmtId="14" fontId="6" fillId="8" borderId="14" xfId="0" applyNumberFormat="1" applyFont="1" applyFill="1" applyBorder="1" applyAlignment="1">
      <alignment horizontal="center" vertical="center"/>
    </xf>
    <xf numFmtId="166" fontId="3" fillId="8" borderId="14" xfId="0" applyNumberFormat="1" applyFont="1" applyFill="1" applyBorder="1" applyAlignment="1">
      <alignment vertical="center"/>
    </xf>
    <xf numFmtId="166" fontId="6" fillId="8" borderId="14" xfId="0" applyNumberFormat="1" applyFont="1" applyFill="1" applyBorder="1" applyAlignment="1">
      <alignment vertical="center"/>
    </xf>
    <xf numFmtId="169" fontId="3" fillId="8" borderId="12" xfId="0" applyNumberFormat="1" applyFont="1" applyFill="1" applyBorder="1" applyAlignment="1">
      <alignment horizontal="center" vertical="center"/>
    </xf>
    <xf numFmtId="4" fontId="3" fillId="8" borderId="30" xfId="0" applyNumberFormat="1" applyFont="1" applyFill="1" applyBorder="1" applyAlignment="1">
      <alignment horizontal="center" vertical="center"/>
    </xf>
    <xf numFmtId="4" fontId="3" fillId="8" borderId="31" xfId="0" applyNumberFormat="1" applyFont="1" applyFill="1" applyBorder="1" applyAlignment="1">
      <alignment horizontal="center" vertical="center"/>
    </xf>
    <xf numFmtId="166" fontId="3" fillId="8" borderId="18" xfId="0" applyNumberFormat="1" applyFont="1" applyFill="1" applyBorder="1" applyAlignment="1">
      <alignment horizontal="left" vertical="center"/>
    </xf>
    <xf numFmtId="166" fontId="3" fillId="8" borderId="11" xfId="0" applyNumberFormat="1" applyFont="1" applyFill="1" applyBorder="1" applyAlignment="1">
      <alignment horizontal="left" vertical="center"/>
    </xf>
    <xf numFmtId="14" fontId="3" fillId="8" borderId="18" xfId="0" quotePrefix="1" applyNumberFormat="1" applyFont="1" applyFill="1" applyBorder="1" applyAlignment="1">
      <alignment horizontal="center" vertical="center"/>
    </xf>
    <xf numFmtId="14" fontId="3" fillId="8" borderId="11" xfId="0" quotePrefix="1" applyNumberFormat="1" applyFont="1" applyFill="1" applyBorder="1" applyAlignment="1">
      <alignment horizontal="center" vertical="center"/>
    </xf>
    <xf numFmtId="3" fontId="3" fillId="8" borderId="18" xfId="0" applyNumberFormat="1" applyFont="1" applyFill="1" applyBorder="1" applyAlignment="1">
      <alignment horizontal="center" vertical="center"/>
    </xf>
    <xf numFmtId="3" fontId="3" fillId="8" borderId="11" xfId="0" applyNumberFormat="1" applyFont="1" applyFill="1" applyBorder="1" applyAlignment="1">
      <alignment horizontal="center" vertical="center"/>
    </xf>
    <xf numFmtId="166" fontId="3" fillId="8" borderId="16" xfId="0" applyNumberFormat="1" applyFont="1" applyFill="1" applyBorder="1" applyAlignment="1">
      <alignment horizontal="center" vertical="center"/>
    </xf>
    <xf numFmtId="166" fontId="6" fillId="8" borderId="16" xfId="0" applyNumberFormat="1" applyFont="1" applyFill="1" applyBorder="1" applyAlignment="1">
      <alignment horizontal="center" vertical="center"/>
    </xf>
    <xf numFmtId="4" fontId="7" fillId="24" borderId="7" xfId="0" applyNumberFormat="1" applyFont="1" applyFill="1" applyBorder="1" applyAlignment="1">
      <alignment horizontal="center" vertical="center" wrapText="1"/>
    </xf>
    <xf numFmtId="4" fontId="7" fillId="24" borderId="22" xfId="0" applyNumberFormat="1" applyFont="1" applyFill="1" applyBorder="1" applyAlignment="1">
      <alignment horizontal="center" vertical="center" wrapText="1"/>
    </xf>
    <xf numFmtId="0" fontId="32" fillId="28" borderId="7" xfId="0" applyFont="1" applyFill="1" applyBorder="1" applyAlignment="1">
      <alignment horizontal="center" vertical="center" wrapText="1"/>
    </xf>
    <xf numFmtId="0" fontId="32" fillId="28" borderId="22" xfId="0" applyFont="1" applyFill="1" applyBorder="1" applyAlignment="1">
      <alignment horizontal="center" vertical="center" wrapText="1"/>
    </xf>
    <xf numFmtId="0" fontId="7" fillId="25" borderId="7" xfId="0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166" fontId="7" fillId="25" borderId="35" xfId="0" applyNumberFormat="1" applyFont="1" applyFill="1" applyBorder="1" applyAlignment="1">
      <alignment horizontal="center" vertical="center" wrapText="1"/>
    </xf>
    <xf numFmtId="166" fontId="7" fillId="25" borderId="23" xfId="0" applyNumberFormat="1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4" fontId="19" fillId="5" borderId="7" xfId="0" applyNumberFormat="1" applyFont="1" applyFill="1" applyBorder="1" applyAlignment="1">
      <alignment horizontal="center" vertical="center" wrapText="1"/>
    </xf>
    <xf numFmtId="4" fontId="19" fillId="5" borderId="22" xfId="0" applyNumberFormat="1" applyFont="1" applyFill="1" applyBorder="1" applyAlignment="1">
      <alignment horizontal="center" vertical="center" wrapText="1"/>
    </xf>
    <xf numFmtId="169" fontId="19" fillId="5" borderId="7" xfId="0" applyNumberFormat="1" applyFont="1" applyFill="1" applyBorder="1" applyAlignment="1">
      <alignment horizontal="center" vertical="center" wrapText="1"/>
    </xf>
    <xf numFmtId="169" fontId="19" fillId="5" borderId="22" xfId="0" applyNumberFormat="1" applyFont="1" applyFill="1" applyBorder="1" applyAlignment="1">
      <alignment horizontal="center" vertical="center" wrapText="1"/>
    </xf>
    <xf numFmtId="4" fontId="33" fillId="6" borderId="34" xfId="0" applyNumberFormat="1" applyFont="1" applyFill="1" applyBorder="1" applyAlignment="1">
      <alignment horizontal="center" vertical="center" wrapText="1"/>
    </xf>
    <xf numFmtId="4" fontId="33" fillId="6" borderId="21" xfId="0" applyNumberFormat="1" applyFont="1" applyFill="1" applyBorder="1" applyAlignment="1">
      <alignment horizontal="center" vertical="center" wrapText="1"/>
    </xf>
    <xf numFmtId="4" fontId="1" fillId="6" borderId="2" xfId="0" applyNumberFormat="1" applyFont="1" applyFill="1" applyBorder="1" applyAlignment="1">
      <alignment horizontal="center" vertical="center" wrapText="1"/>
    </xf>
    <xf numFmtId="4" fontId="1" fillId="6" borderId="3" xfId="0" applyNumberFormat="1" applyFont="1" applyFill="1" applyBorder="1" applyAlignment="1">
      <alignment horizontal="center" vertical="center" wrapText="1"/>
    </xf>
    <xf numFmtId="0" fontId="32" fillId="28" borderId="35" xfId="0" applyFont="1" applyFill="1" applyBorder="1" applyAlignment="1">
      <alignment horizontal="center" vertical="center" wrapText="1"/>
    </xf>
    <xf numFmtId="0" fontId="32" fillId="28" borderId="23" xfId="0" applyFont="1" applyFill="1" applyBorder="1" applyAlignment="1">
      <alignment horizontal="center" vertical="center" wrapText="1"/>
    </xf>
    <xf numFmtId="4" fontId="7" fillId="24" borderId="34" xfId="0" applyNumberFormat="1" applyFont="1" applyFill="1" applyBorder="1" applyAlignment="1">
      <alignment horizontal="center" vertical="center" wrapText="1"/>
    </xf>
    <xf numFmtId="4" fontId="7" fillId="24" borderId="2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3" xfId="0" applyNumberFormat="1" applyFont="1" applyFill="1" applyBorder="1" applyAlignment="1">
      <alignment horizontal="center" vertical="center" wrapText="1"/>
    </xf>
    <xf numFmtId="166" fontId="13" fillId="8" borderId="3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3" fillId="14" borderId="30" xfId="0" applyNumberFormat="1" applyFont="1" applyFill="1" applyBorder="1" applyAlignment="1">
      <alignment horizontal="center" vertical="center"/>
    </xf>
    <xf numFmtId="4" fontId="3" fillId="14" borderId="31" xfId="0" applyNumberFormat="1" applyFont="1" applyFill="1" applyBorder="1" applyAlignment="1">
      <alignment horizontal="center" vertical="center"/>
    </xf>
    <xf numFmtId="166" fontId="6" fillId="8" borderId="20" xfId="0" applyNumberFormat="1" applyFont="1" applyFill="1" applyBorder="1" applyAlignment="1">
      <alignment horizontal="center" vertical="center"/>
    </xf>
    <xf numFmtId="166" fontId="3" fillId="8" borderId="30" xfId="0" applyNumberFormat="1" applyFont="1" applyFill="1" applyBorder="1" applyAlignment="1">
      <alignment horizontal="center" vertical="center"/>
    </xf>
    <xf numFmtId="166" fontId="3" fillId="8" borderId="31" xfId="0" applyNumberFormat="1" applyFont="1" applyFill="1" applyBorder="1" applyAlignment="1">
      <alignment horizontal="center" vertical="center"/>
    </xf>
    <xf numFmtId="167" fontId="3" fillId="8" borderId="30" xfId="0" applyNumberFormat="1" applyFont="1" applyFill="1" applyBorder="1" applyAlignment="1">
      <alignment horizontal="center" vertical="center"/>
    </xf>
    <xf numFmtId="167" fontId="3" fillId="8" borderId="31" xfId="0" applyNumberFormat="1" applyFont="1" applyFill="1" applyBorder="1" applyAlignment="1">
      <alignment horizontal="center" vertical="center"/>
    </xf>
    <xf numFmtId="169" fontId="3" fillId="0" borderId="15" xfId="0" applyNumberFormat="1" applyFont="1" applyBorder="1" applyAlignment="1">
      <alignment horizontal="center" vertical="center"/>
    </xf>
    <xf numFmtId="169" fontId="3" fillId="0" borderId="12" xfId="0" applyNumberFormat="1" applyFont="1" applyBorder="1" applyAlignment="1">
      <alignment horizontal="center" vertical="center"/>
    </xf>
    <xf numFmtId="4" fontId="24" fillId="0" borderId="11" xfId="0" applyNumberFormat="1" applyFont="1" applyBorder="1" applyAlignment="1">
      <alignment horizontal="center" vertical="center"/>
    </xf>
    <xf numFmtId="169" fontId="3" fillId="8" borderId="16" xfId="0" applyNumberFormat="1" applyFont="1" applyFill="1" applyBorder="1" applyAlignment="1">
      <alignment horizontal="center" vertical="center"/>
    </xf>
    <xf numFmtId="3" fontId="6" fillId="8" borderId="12" xfId="0" applyNumberFormat="1" applyFont="1" applyFill="1" applyBorder="1" applyAlignment="1">
      <alignment horizontal="center" vertical="center"/>
    </xf>
    <xf numFmtId="4" fontId="3" fillId="15" borderId="30" xfId="0" applyNumberFormat="1" applyFont="1" applyFill="1" applyBorder="1" applyAlignment="1">
      <alignment horizontal="center" vertical="center"/>
    </xf>
    <xf numFmtId="4" fontId="3" fillId="15" borderId="31" xfId="0" applyNumberFormat="1" applyFont="1" applyFill="1" applyBorder="1" applyAlignment="1">
      <alignment horizontal="center" vertical="center"/>
    </xf>
    <xf numFmtId="4" fontId="3" fillId="14" borderId="18" xfId="0" applyNumberFormat="1" applyFont="1" applyFill="1" applyBorder="1" applyAlignment="1">
      <alignment horizontal="center" vertical="center"/>
    </xf>
    <xf numFmtId="4" fontId="3" fillId="14" borderId="11" xfId="0" applyNumberFormat="1" applyFont="1" applyFill="1" applyBorder="1" applyAlignment="1">
      <alignment horizontal="center" vertical="center"/>
    </xf>
    <xf numFmtId="3" fontId="28" fillId="0" borderId="15" xfId="0" applyNumberFormat="1" applyFont="1" applyBorder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 wrapText="1"/>
    </xf>
    <xf numFmtId="3" fontId="28" fillId="0" borderId="1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8" borderId="33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169" fontId="3" fillId="8" borderId="19" xfId="0" applyNumberFormat="1" applyFont="1" applyFill="1" applyBorder="1" applyAlignment="1">
      <alignment horizontal="center" vertical="center"/>
    </xf>
    <xf numFmtId="169" fontId="3" fillId="8" borderId="13" xfId="0" applyNumberFormat="1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center"/>
    </xf>
    <xf numFmtId="4" fontId="3" fillId="0" borderId="31" xfId="0" applyNumberFormat="1" applyFont="1" applyBorder="1" applyAlignment="1">
      <alignment horizontal="center" vertical="center"/>
    </xf>
    <xf numFmtId="168" fontId="3" fillId="0" borderId="46" xfId="0" applyNumberFormat="1" applyFont="1" applyBorder="1" applyAlignment="1">
      <alignment horizontal="center" vertical="center"/>
    </xf>
    <xf numFmtId="168" fontId="3" fillId="0" borderId="47" xfId="0" applyNumberFormat="1" applyFont="1" applyBorder="1" applyAlignment="1">
      <alignment horizontal="center" vertical="center"/>
    </xf>
    <xf numFmtId="0" fontId="32" fillId="3" borderId="34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28" borderId="34" xfId="0" applyFont="1" applyFill="1" applyBorder="1" applyAlignment="1">
      <alignment horizontal="center" vertical="center" wrapText="1"/>
    </xf>
    <xf numFmtId="0" fontId="32" fillId="28" borderId="21" xfId="0" applyFont="1" applyFill="1" applyBorder="1" applyAlignment="1">
      <alignment horizontal="center" vertical="center" wrapText="1"/>
    </xf>
    <xf numFmtId="14" fontId="32" fillId="28" borderId="7" xfId="0" applyNumberFormat="1" applyFont="1" applyFill="1" applyBorder="1" applyAlignment="1">
      <alignment horizontal="center" vertical="center" wrapText="1"/>
    </xf>
    <xf numFmtId="14" fontId="32" fillId="28" borderId="22" xfId="0" applyNumberFormat="1" applyFont="1" applyFill="1" applyBorder="1" applyAlignment="1">
      <alignment horizontal="center" vertical="center" wrapText="1"/>
    </xf>
    <xf numFmtId="3" fontId="32" fillId="28" borderId="7" xfId="0" applyNumberFormat="1" applyFont="1" applyFill="1" applyBorder="1" applyAlignment="1">
      <alignment horizontal="center" vertical="center" wrapText="1"/>
    </xf>
    <xf numFmtId="3" fontId="32" fillId="28" borderId="22" xfId="0" applyNumberFormat="1" applyFont="1" applyFill="1" applyBorder="1" applyAlignment="1">
      <alignment horizontal="center" vertical="center" wrapText="1"/>
    </xf>
    <xf numFmtId="3" fontId="7" fillId="4" borderId="7" xfId="0" applyNumberFormat="1" applyFont="1" applyFill="1" applyBorder="1" applyAlignment="1">
      <alignment horizontal="center" vertical="center" wrapText="1"/>
    </xf>
    <xf numFmtId="3" fontId="7" fillId="4" borderId="22" xfId="0" applyNumberFormat="1" applyFont="1" applyFill="1" applyBorder="1" applyAlignment="1">
      <alignment horizontal="center" vertical="center" wrapText="1"/>
    </xf>
    <xf numFmtId="4" fontId="7" fillId="24" borderId="26" xfId="0" applyNumberFormat="1" applyFont="1" applyFill="1" applyBorder="1" applyAlignment="1">
      <alignment horizontal="center" vertical="center" wrapText="1"/>
    </xf>
    <xf numFmtId="4" fontId="7" fillId="24" borderId="32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3" fillId="8" borderId="30" xfId="0" applyFont="1" applyFill="1" applyBorder="1" applyAlignment="1">
      <alignment horizontal="left" vertical="center"/>
    </xf>
    <xf numFmtId="0" fontId="3" fillId="8" borderId="31" xfId="0" applyFont="1" applyFill="1" applyBorder="1" applyAlignment="1">
      <alignment horizontal="left" vertical="center"/>
    </xf>
    <xf numFmtId="14" fontId="3" fillId="8" borderId="18" xfId="0" applyNumberFormat="1" applyFont="1" applyFill="1" applyBorder="1" applyAlignment="1">
      <alignment horizontal="center" vertical="center"/>
    </xf>
    <xf numFmtId="14" fontId="3" fillId="8" borderId="11" xfId="0" applyNumberFormat="1" applyFont="1" applyFill="1" applyBorder="1" applyAlignment="1">
      <alignment horizontal="center" vertical="center"/>
    </xf>
    <xf numFmtId="14" fontId="24" fillId="0" borderId="15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 vertical="center"/>
    </xf>
    <xf numFmtId="0" fontId="19" fillId="7" borderId="35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167" fontId="7" fillId="5" borderId="26" xfId="0" applyNumberFormat="1" applyFont="1" applyFill="1" applyBorder="1" applyAlignment="1">
      <alignment horizontal="center" vertical="center" wrapText="1"/>
    </xf>
    <xf numFmtId="167" fontId="7" fillId="5" borderId="32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5" borderId="2" xfId="0" applyNumberFormat="1" applyFont="1" applyFill="1" applyBorder="1" applyAlignment="1">
      <alignment horizontal="center" vertical="center" wrapText="1"/>
    </xf>
    <xf numFmtId="164" fontId="12" fillId="5" borderId="45" xfId="0" applyNumberFormat="1" applyFont="1" applyFill="1" applyBorder="1" applyAlignment="1">
      <alignment horizontal="center" vertical="center" wrapText="1"/>
    </xf>
    <xf numFmtId="169" fontId="19" fillId="5" borderId="35" xfId="0" applyNumberFormat="1" applyFont="1" applyFill="1" applyBorder="1" applyAlignment="1">
      <alignment horizontal="center" vertical="center" wrapText="1"/>
    </xf>
    <xf numFmtId="169" fontId="19" fillId="5" borderId="23" xfId="0" applyNumberFormat="1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167" fontId="3" fillId="0" borderId="30" xfId="0" applyNumberFormat="1" applyFont="1" applyBorder="1" applyAlignment="1">
      <alignment horizontal="center" vertical="center"/>
    </xf>
    <xf numFmtId="167" fontId="3" fillId="0" borderId="31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11" xfId="0" applyNumberFormat="1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3" fontId="19" fillId="4" borderId="26" xfId="0" applyNumberFormat="1" applyFont="1" applyFill="1" applyBorder="1" applyAlignment="1">
      <alignment horizontal="center" vertical="center" wrapText="1"/>
    </xf>
    <xf numFmtId="3" fontId="19" fillId="4" borderId="32" xfId="0" applyNumberFormat="1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top" wrapText="1"/>
    </xf>
    <xf numFmtId="0" fontId="32" fillId="19" borderId="48" xfId="0" applyFont="1" applyFill="1" applyBorder="1" applyAlignment="1">
      <alignment horizontal="center" vertical="center"/>
    </xf>
    <xf numFmtId="0" fontId="32" fillId="19" borderId="49" xfId="0" applyFont="1" applyFill="1" applyBorder="1" applyAlignment="1">
      <alignment horizontal="center" vertical="center"/>
    </xf>
    <xf numFmtId="171" fontId="32" fillId="19" borderId="50" xfId="1" applyNumberFormat="1" applyFont="1" applyFill="1" applyBorder="1" applyAlignment="1">
      <alignment horizontal="center" vertical="top"/>
    </xf>
    <xf numFmtId="0" fontId="32" fillId="19" borderId="51" xfId="1" applyFont="1" applyFill="1" applyBorder="1" applyAlignment="1">
      <alignment horizontal="center" vertical="top"/>
    </xf>
    <xf numFmtId="171" fontId="32" fillId="20" borderId="70" xfId="2" applyNumberFormat="1" applyFont="1" applyFill="1" applyBorder="1" applyAlignment="1">
      <alignment horizontal="center" vertical="top"/>
    </xf>
    <xf numFmtId="171" fontId="32" fillId="20" borderId="52" xfId="2" applyNumberFormat="1" applyFont="1" applyFill="1" applyBorder="1" applyAlignment="1">
      <alignment horizontal="center" vertical="top"/>
    </xf>
    <xf numFmtId="0" fontId="32" fillId="19" borderId="49" xfId="0" applyFont="1" applyFill="1" applyBorder="1" applyAlignment="1">
      <alignment horizontal="center" vertical="top" wrapText="1"/>
    </xf>
    <xf numFmtId="0" fontId="32" fillId="19" borderId="49" xfId="0" applyFont="1" applyFill="1" applyBorder="1" applyAlignment="1">
      <alignment horizontal="center" vertical="top"/>
    </xf>
    <xf numFmtId="37" fontId="32" fillId="19" borderId="50" xfId="1" applyNumberFormat="1" applyFont="1" applyFill="1" applyBorder="1" applyAlignment="1">
      <alignment horizontal="center" vertical="top"/>
    </xf>
    <xf numFmtId="172" fontId="32" fillId="20" borderId="53" xfId="2" applyNumberFormat="1" applyFont="1" applyFill="1" applyBorder="1" applyAlignment="1">
      <alignment horizontal="center" vertical="center"/>
    </xf>
    <xf numFmtId="172" fontId="32" fillId="20" borderId="54" xfId="2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vertical="center"/>
    </xf>
    <xf numFmtId="4" fontId="3" fillId="8" borderId="20" xfId="0" applyNumberFormat="1" applyFont="1" applyFill="1" applyBorder="1" applyAlignment="1">
      <alignment vertical="center"/>
    </xf>
    <xf numFmtId="168" fontId="3" fillId="8" borderId="15" xfId="0" applyNumberFormat="1" applyFont="1" applyFill="1" applyBorder="1" applyAlignment="1">
      <alignment vertical="center"/>
    </xf>
    <xf numFmtId="168" fontId="3" fillId="8" borderId="12" xfId="0" applyNumberFormat="1" applyFont="1" applyFill="1" applyBorder="1" applyAlignment="1">
      <alignment vertical="center"/>
    </xf>
    <xf numFmtId="168" fontId="3" fillId="8" borderId="19" xfId="0" applyNumberFormat="1" applyFont="1" applyFill="1" applyBorder="1" applyAlignment="1">
      <alignment vertical="center"/>
    </xf>
    <xf numFmtId="168" fontId="3" fillId="8" borderId="13" xfId="0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vertical="center"/>
    </xf>
    <xf numFmtId="3" fontId="3" fillId="8" borderId="15" xfId="0" applyNumberFormat="1" applyFont="1" applyFill="1" applyBorder="1" applyAlignment="1">
      <alignment vertical="center"/>
    </xf>
    <xf numFmtId="3" fontId="3" fillId="8" borderId="12" xfId="0" applyNumberFormat="1" applyFont="1" applyFill="1" applyBorder="1" applyAlignment="1">
      <alignment vertical="center"/>
    </xf>
    <xf numFmtId="166" fontId="3" fillId="8" borderId="10" xfId="0" applyNumberFormat="1" applyFont="1" applyFill="1" applyBorder="1" applyAlignment="1">
      <alignment vertical="center"/>
    </xf>
    <xf numFmtId="166" fontId="3" fillId="8" borderId="20" xfId="0" applyNumberFormat="1" applyFont="1" applyFill="1" applyBorder="1" applyAlignment="1">
      <alignment vertical="center"/>
    </xf>
    <xf numFmtId="167" fontId="3" fillId="8" borderId="16" xfId="0" applyNumberFormat="1" applyFont="1" applyFill="1" applyBorder="1" applyAlignment="1">
      <alignment vertical="center"/>
    </xf>
    <xf numFmtId="4" fontId="24" fillId="0" borderId="30" xfId="0" applyNumberFormat="1" applyFont="1" applyBorder="1" applyAlignment="1">
      <alignment vertical="center"/>
    </xf>
    <xf numFmtId="4" fontId="24" fillId="0" borderId="31" xfId="0" applyNumberFormat="1" applyFont="1" applyBorder="1" applyAlignment="1">
      <alignment vertical="center"/>
    </xf>
    <xf numFmtId="166" fontId="3" fillId="0" borderId="10" xfId="0" applyNumberFormat="1" applyFont="1" applyBorder="1" applyAlignment="1">
      <alignment vertical="center"/>
    </xf>
    <xf numFmtId="166" fontId="3" fillId="0" borderId="20" xfId="0" applyNumberFormat="1" applyFont="1" applyBorder="1" applyAlignment="1">
      <alignment vertical="center"/>
    </xf>
    <xf numFmtId="168" fontId="3" fillId="0" borderId="15" xfId="0" applyNumberFormat="1" applyFont="1" applyBorder="1" applyAlignment="1">
      <alignment vertical="center"/>
    </xf>
    <xf numFmtId="168" fontId="3" fillId="0" borderId="12" xfId="0" applyNumberFormat="1" applyFont="1" applyBorder="1" applyAlignment="1">
      <alignment vertical="center"/>
    </xf>
    <xf numFmtId="168" fontId="3" fillId="0" borderId="19" xfId="0" applyNumberFormat="1" applyFont="1" applyBorder="1" applyAlignment="1">
      <alignment vertical="center"/>
    </xf>
    <xf numFmtId="168" fontId="3" fillId="0" borderId="13" xfId="0" applyNumberFormat="1" applyFont="1" applyBorder="1" applyAlignment="1">
      <alignment vertical="center"/>
    </xf>
    <xf numFmtId="167" fontId="3" fillId="0" borderId="16" xfId="0" applyNumberFormat="1" applyFont="1" applyBorder="1" applyAlignment="1">
      <alignment vertical="center"/>
    </xf>
    <xf numFmtId="168" fontId="3" fillId="8" borderId="8" xfId="0" applyNumberFormat="1" applyFont="1" applyFill="1" applyBorder="1" applyAlignment="1">
      <alignment vertical="center"/>
    </xf>
    <xf numFmtId="0" fontId="0" fillId="0" borderId="12" xfId="0" applyBorder="1" applyAlignment="1"/>
    <xf numFmtId="166" fontId="24" fillId="0" borderId="15" xfId="0" applyNumberFormat="1" applyFont="1" applyBorder="1" applyAlignment="1">
      <alignment vertical="center"/>
    </xf>
    <xf numFmtId="166" fontId="24" fillId="0" borderId="12" xfId="0" applyNumberFormat="1" applyFont="1" applyBorder="1" applyAlignment="1">
      <alignment vertical="center"/>
    </xf>
    <xf numFmtId="4" fontId="24" fillId="0" borderId="15" xfId="0" applyNumberFormat="1" applyFont="1" applyBorder="1" applyAlignment="1">
      <alignment vertical="center"/>
    </xf>
    <xf numFmtId="4" fontId="24" fillId="0" borderId="12" xfId="0" applyNumberFormat="1" applyFont="1" applyBorder="1" applyAlignment="1">
      <alignment vertical="center"/>
    </xf>
    <xf numFmtId="166" fontId="13" fillId="0" borderId="15" xfId="0" applyNumberFormat="1" applyFont="1" applyBorder="1" applyAlignment="1">
      <alignment vertical="center"/>
    </xf>
    <xf numFmtId="166" fontId="13" fillId="0" borderId="12" xfId="0" applyNumberFormat="1" applyFont="1" applyBorder="1" applyAlignment="1">
      <alignment vertical="center"/>
    </xf>
    <xf numFmtId="3" fontId="24" fillId="0" borderId="15" xfId="0" applyNumberFormat="1" applyFont="1" applyBorder="1" applyAlignment="1">
      <alignment vertical="center"/>
    </xf>
    <xf numFmtId="3" fontId="24" fillId="0" borderId="12" xfId="0" applyNumberFormat="1" applyFont="1" applyBorder="1" applyAlignment="1">
      <alignment vertical="center"/>
    </xf>
    <xf numFmtId="4" fontId="3" fillId="8" borderId="15" xfId="0" applyNumberFormat="1" applyFont="1" applyFill="1" applyBorder="1" applyAlignment="1">
      <alignment vertical="center"/>
    </xf>
    <xf numFmtId="4" fontId="3" fillId="8" borderId="12" xfId="0" applyNumberFormat="1" applyFont="1" applyFill="1" applyBorder="1" applyAlignment="1">
      <alignment vertical="center"/>
    </xf>
    <xf numFmtId="166" fontId="6" fillId="8" borderId="12" xfId="0" applyNumberFormat="1" applyFont="1" applyFill="1" applyBorder="1" applyAlignment="1">
      <alignment vertical="center"/>
    </xf>
    <xf numFmtId="166" fontId="13" fillId="8" borderId="30" xfId="0" applyNumberFormat="1" applyFont="1" applyFill="1" applyBorder="1" applyAlignment="1">
      <alignment vertical="center"/>
    </xf>
    <xf numFmtId="166" fontId="13" fillId="8" borderId="31" xfId="0" applyNumberFormat="1" applyFont="1" applyFill="1" applyBorder="1" applyAlignment="1">
      <alignment vertical="center"/>
    </xf>
    <xf numFmtId="166" fontId="3" fillId="0" borderId="11" xfId="0" applyNumberFormat="1" applyFont="1" applyBorder="1" applyAlignment="1">
      <alignment vertical="center"/>
    </xf>
    <xf numFmtId="166" fontId="13" fillId="8" borderId="15" xfId="0" applyNumberFormat="1" applyFont="1" applyFill="1" applyBorder="1" applyAlignment="1">
      <alignment vertical="center"/>
    </xf>
    <xf numFmtId="166" fontId="13" fillId="8" borderId="12" xfId="0" applyNumberFormat="1" applyFont="1" applyFill="1" applyBorder="1" applyAlignment="1">
      <alignment vertical="center"/>
    </xf>
    <xf numFmtId="166" fontId="3" fillId="8" borderId="11" xfId="0" applyNumberFormat="1" applyFont="1" applyFill="1" applyBorder="1" applyAlignment="1">
      <alignment vertical="center"/>
    </xf>
    <xf numFmtId="4" fontId="3" fillId="8" borderId="30" xfId="0" applyNumberFormat="1" applyFont="1" applyFill="1" applyBorder="1" applyAlignment="1">
      <alignment vertical="center"/>
    </xf>
    <xf numFmtId="4" fontId="3" fillId="8" borderId="31" xfId="0" applyNumberFormat="1" applyFont="1" applyFill="1" applyBorder="1" applyAlignment="1">
      <alignment vertical="center"/>
    </xf>
    <xf numFmtId="166" fontId="3" fillId="8" borderId="8" xfId="0" applyNumberFormat="1" applyFont="1" applyFill="1" applyBorder="1" applyAlignment="1">
      <alignment vertical="center"/>
    </xf>
    <xf numFmtId="3" fontId="28" fillId="0" borderId="15" xfId="0" quotePrefix="1" applyNumberFormat="1" applyFont="1" applyBorder="1" applyAlignment="1">
      <alignment vertical="center" wrapText="1"/>
    </xf>
    <xf numFmtId="3" fontId="28" fillId="0" borderId="12" xfId="0" quotePrefix="1" applyNumberFormat="1" applyFont="1" applyBorder="1" applyAlignment="1">
      <alignment vertical="center" wrapText="1"/>
    </xf>
    <xf numFmtId="3" fontId="3" fillId="8" borderId="18" xfId="0" applyNumberFormat="1" applyFont="1" applyFill="1" applyBorder="1" applyAlignment="1">
      <alignment vertical="center"/>
    </xf>
    <xf numFmtId="3" fontId="3" fillId="8" borderId="11" xfId="0" applyNumberFormat="1" applyFont="1" applyFill="1" applyBorder="1" applyAlignment="1">
      <alignment vertical="center"/>
    </xf>
    <xf numFmtId="3" fontId="1" fillId="8" borderId="15" xfId="0" quotePrefix="1" applyNumberFormat="1" applyFont="1" applyFill="1" applyBorder="1" applyAlignment="1">
      <alignment vertical="center"/>
    </xf>
    <xf numFmtId="3" fontId="1" fillId="8" borderId="12" xfId="0" quotePrefix="1" applyNumberFormat="1" applyFont="1" applyFill="1" applyBorder="1" applyAlignment="1">
      <alignment vertical="center"/>
    </xf>
    <xf numFmtId="3" fontId="1" fillId="0" borderId="15" xfId="0" quotePrefix="1" applyNumberFormat="1" applyFont="1" applyBorder="1" applyAlignment="1">
      <alignment vertical="center" wrapText="1"/>
    </xf>
    <xf numFmtId="3" fontId="1" fillId="0" borderId="0" xfId="0" quotePrefix="1" applyNumberFormat="1" applyFont="1" applyAlignment="1">
      <alignment vertical="center" wrapText="1"/>
    </xf>
    <xf numFmtId="166" fontId="3" fillId="8" borderId="29" xfId="0" applyNumberFormat="1" applyFont="1" applyFill="1" applyBorder="1" applyAlignment="1">
      <alignment vertical="center"/>
    </xf>
    <xf numFmtId="0" fontId="0" fillId="0" borderId="31" xfId="0" applyBorder="1" applyAlignment="1"/>
    <xf numFmtId="4" fontId="3" fillId="0" borderId="15" xfId="0" applyNumberFormat="1" applyFont="1" applyBorder="1" applyAlignment="1">
      <alignment vertical="center"/>
    </xf>
    <xf numFmtId="4" fontId="3" fillId="0" borderId="12" xfId="0" applyNumberFormat="1" applyFont="1" applyBorder="1" applyAlignment="1">
      <alignment vertical="center"/>
    </xf>
    <xf numFmtId="4" fontId="3" fillId="8" borderId="18" xfId="0" applyNumberFormat="1" applyFont="1" applyFill="1" applyBorder="1" applyAlignment="1">
      <alignment vertical="center"/>
    </xf>
    <xf numFmtId="4" fontId="3" fillId="8" borderId="11" xfId="0" applyNumberFormat="1" applyFont="1" applyFill="1" applyBorder="1" applyAlignment="1">
      <alignment vertical="center"/>
    </xf>
    <xf numFmtId="4" fontId="3" fillId="8" borderId="8" xfId="0" applyNumberFormat="1" applyFont="1" applyFill="1" applyBorder="1" applyAlignment="1">
      <alignment vertical="center"/>
    </xf>
    <xf numFmtId="3" fontId="3" fillId="8" borderId="30" xfId="0" applyNumberFormat="1" applyFont="1" applyFill="1" applyBorder="1" applyAlignment="1">
      <alignment vertical="center"/>
    </xf>
    <xf numFmtId="3" fontId="3" fillId="8" borderId="31" xfId="0" applyNumberFormat="1" applyFont="1" applyFill="1" applyBorder="1" applyAlignment="1">
      <alignment vertical="center"/>
    </xf>
    <xf numFmtId="166" fontId="13" fillId="0" borderId="30" xfId="0" applyNumberFormat="1" applyFont="1" applyBorder="1" applyAlignment="1">
      <alignment vertical="center"/>
    </xf>
    <xf numFmtId="166" fontId="13" fillId="0" borderId="31" xfId="0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4" fontId="25" fillId="14" borderId="30" xfId="0" applyNumberFormat="1" applyFont="1" applyFill="1" applyBorder="1" applyAlignment="1">
      <alignment vertical="center"/>
    </xf>
    <xf numFmtId="4" fontId="25" fillId="14" borderId="31" xfId="0" applyNumberFormat="1" applyFont="1" applyFill="1" applyBorder="1" applyAlignment="1">
      <alignment vertical="center"/>
    </xf>
    <xf numFmtId="4" fontId="3" fillId="0" borderId="10" xfId="0" applyNumberFormat="1" applyFont="1" applyBorder="1" applyAlignment="1">
      <alignment vertical="center"/>
    </xf>
    <xf numFmtId="4" fontId="3" fillId="0" borderId="20" xfId="0" applyNumberFormat="1" applyFont="1" applyBorder="1" applyAlignment="1">
      <alignment vertical="center"/>
    </xf>
    <xf numFmtId="3" fontId="24" fillId="0" borderId="30" xfId="0" applyNumberFormat="1" applyFont="1" applyBorder="1" applyAlignment="1">
      <alignment vertical="center"/>
    </xf>
    <xf numFmtId="3" fontId="24" fillId="0" borderId="31" xfId="0" applyNumberFormat="1" applyFont="1" applyBorder="1" applyAlignment="1">
      <alignment vertical="center"/>
    </xf>
    <xf numFmtId="4" fontId="3" fillId="0" borderId="18" xfId="0" applyNumberFormat="1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6" fontId="24" fillId="0" borderId="18" xfId="0" applyNumberFormat="1" applyFont="1" applyBorder="1" applyAlignment="1">
      <alignment vertical="center"/>
    </xf>
    <xf numFmtId="166" fontId="24" fillId="0" borderId="11" xfId="0" applyNumberFormat="1" applyFont="1" applyBorder="1" applyAlignment="1">
      <alignment vertical="center"/>
    </xf>
    <xf numFmtId="166" fontId="24" fillId="0" borderId="0" xfId="0" applyNumberFormat="1" applyFont="1" applyAlignment="1">
      <alignment vertical="center"/>
    </xf>
    <xf numFmtId="166" fontId="26" fillId="0" borderId="15" xfId="0" applyNumberFormat="1" applyFont="1" applyBorder="1" applyAlignment="1">
      <alignment vertical="center"/>
    </xf>
    <xf numFmtId="166" fontId="26" fillId="0" borderId="12" xfId="0" applyNumberFormat="1" applyFont="1" applyBorder="1" applyAlignment="1">
      <alignment vertical="center"/>
    </xf>
    <xf numFmtId="3" fontId="24" fillId="11" borderId="15" xfId="0" applyNumberFormat="1" applyFont="1" applyFill="1" applyBorder="1" applyAlignment="1">
      <alignment vertical="center"/>
    </xf>
    <xf numFmtId="3" fontId="24" fillId="11" borderId="12" xfId="0" applyNumberFormat="1" applyFont="1" applyFill="1" applyBorder="1" applyAlignment="1">
      <alignment vertical="center"/>
    </xf>
    <xf numFmtId="4" fontId="6" fillId="8" borderId="12" xfId="0" applyNumberFormat="1" applyFont="1" applyFill="1" applyBorder="1" applyAlignment="1">
      <alignment vertical="center"/>
    </xf>
    <xf numFmtId="4" fontId="3" fillId="8" borderId="14" xfId="0" applyNumberFormat="1" applyFont="1" applyFill="1" applyBorder="1" applyAlignment="1">
      <alignment vertical="center"/>
    </xf>
    <xf numFmtId="0" fontId="0" fillId="0" borderId="11" xfId="0" applyBorder="1" applyAlignment="1"/>
    <xf numFmtId="169" fontId="24" fillId="0" borderId="15" xfId="0" applyNumberFormat="1" applyFont="1" applyBorder="1" applyAlignment="1">
      <alignment vertical="center"/>
    </xf>
    <xf numFmtId="169" fontId="27" fillId="0" borderId="12" xfId="0" applyNumberFormat="1" applyFont="1" applyBorder="1" applyAlignment="1">
      <alignment vertical="center"/>
    </xf>
    <xf numFmtId="169" fontId="24" fillId="0" borderId="10" xfId="0" applyNumberFormat="1" applyFont="1" applyBorder="1" applyAlignment="1">
      <alignment vertical="center"/>
    </xf>
    <xf numFmtId="169" fontId="24" fillId="0" borderId="20" xfId="0" applyNumberFormat="1" applyFont="1" applyBorder="1" applyAlignment="1">
      <alignment vertical="center"/>
    </xf>
    <xf numFmtId="4" fontId="24" fillId="0" borderId="10" xfId="0" applyNumberFormat="1" applyFont="1" applyBorder="1" applyAlignment="1">
      <alignment vertical="center"/>
    </xf>
    <xf numFmtId="4" fontId="27" fillId="0" borderId="20" xfId="0" applyNumberFormat="1" applyFont="1" applyBorder="1" applyAlignment="1">
      <alignment vertical="center"/>
    </xf>
    <xf numFmtId="4" fontId="24" fillId="0" borderId="18" xfId="0" applyNumberFormat="1" applyFont="1" applyBorder="1" applyAlignment="1">
      <alignment vertical="center"/>
    </xf>
    <xf numFmtId="4" fontId="27" fillId="0" borderId="11" xfId="0" applyNumberFormat="1" applyFont="1" applyBorder="1" applyAlignment="1">
      <alignment vertical="center"/>
    </xf>
    <xf numFmtId="4" fontId="27" fillId="0" borderId="12" xfId="0" applyNumberFormat="1" applyFont="1" applyBorder="1" applyAlignment="1">
      <alignment vertical="center"/>
    </xf>
    <xf numFmtId="3" fontId="3" fillId="8" borderId="10" xfId="0" applyNumberFormat="1" applyFont="1" applyFill="1" applyBorder="1" applyAlignment="1">
      <alignment vertical="center"/>
    </xf>
    <xf numFmtId="3" fontId="3" fillId="8" borderId="20" xfId="0" applyNumberFormat="1" applyFont="1" applyFill="1" applyBorder="1" applyAlignment="1">
      <alignment vertical="center"/>
    </xf>
    <xf numFmtId="169" fontId="3" fillId="8" borderId="15" xfId="0" applyNumberFormat="1" applyFont="1" applyFill="1" applyBorder="1" applyAlignment="1">
      <alignment vertical="center"/>
    </xf>
    <xf numFmtId="169" fontId="3" fillId="8" borderId="12" xfId="0" applyNumberFormat="1" applyFont="1" applyFill="1" applyBorder="1" applyAlignment="1">
      <alignment vertical="center"/>
    </xf>
    <xf numFmtId="169" fontId="3" fillId="8" borderId="10" xfId="0" applyNumberFormat="1" applyFont="1" applyFill="1" applyBorder="1" applyAlignment="1">
      <alignment vertical="center"/>
    </xf>
    <xf numFmtId="169" fontId="3" fillId="8" borderId="20" xfId="0" applyNumberFormat="1" applyFont="1" applyFill="1" applyBorder="1" applyAlignment="1">
      <alignment vertical="center"/>
    </xf>
    <xf numFmtId="166" fontId="3" fillId="8" borderId="16" xfId="0" applyNumberFormat="1" applyFont="1" applyFill="1" applyBorder="1" applyAlignment="1">
      <alignment vertical="center"/>
    </xf>
    <xf numFmtId="0" fontId="0" fillId="0" borderId="20" xfId="0" applyBorder="1" applyAlignment="1"/>
    <xf numFmtId="4" fontId="6" fillId="8" borderId="11" xfId="0" applyNumberFormat="1" applyFont="1" applyFill="1" applyBorder="1" applyAlignment="1">
      <alignment vertical="center"/>
    </xf>
    <xf numFmtId="169" fontId="6" fillId="8" borderId="12" xfId="0" applyNumberFormat="1" applyFont="1" applyFill="1" applyBorder="1" applyAlignment="1">
      <alignment vertical="center"/>
    </xf>
    <xf numFmtId="0" fontId="3" fillId="8" borderId="11" xfId="0" applyFont="1" applyFill="1" applyBorder="1" applyAlignment="1">
      <alignment vertical="center"/>
    </xf>
    <xf numFmtId="0" fontId="3" fillId="8" borderId="10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14" fontId="3" fillId="8" borderId="18" xfId="0" quotePrefix="1" applyNumberFormat="1" applyFont="1" applyFill="1" applyBorder="1" applyAlignment="1">
      <alignment vertical="center"/>
    </xf>
    <xf numFmtId="14" fontId="3" fillId="8" borderId="11" xfId="0" quotePrefix="1" applyNumberFormat="1" applyFont="1" applyFill="1" applyBorder="1" applyAlignment="1">
      <alignment vertical="center"/>
    </xf>
    <xf numFmtId="14" fontId="3" fillId="8" borderId="15" xfId="0" applyNumberFormat="1" applyFont="1" applyFill="1" applyBorder="1" applyAlignment="1">
      <alignment vertical="center"/>
    </xf>
    <xf numFmtId="14" fontId="3" fillId="8" borderId="12" xfId="0" applyNumberFormat="1" applyFont="1" applyFill="1" applyBorder="1" applyAlignment="1">
      <alignment vertical="center"/>
    </xf>
    <xf numFmtId="166" fontId="6" fillId="8" borderId="16" xfId="0" applyNumberFormat="1" applyFont="1" applyFill="1" applyBorder="1" applyAlignment="1">
      <alignment vertical="center"/>
    </xf>
    <xf numFmtId="14" fontId="3" fillId="8" borderId="14" xfId="0" applyNumberFormat="1" applyFont="1" applyFill="1" applyBorder="1" applyAlignment="1">
      <alignment vertical="center"/>
    </xf>
    <xf numFmtId="14" fontId="6" fillId="8" borderId="14" xfId="0" applyNumberFormat="1" applyFont="1" applyFill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14" fontId="24" fillId="0" borderId="18" xfId="0" quotePrefix="1" applyNumberFormat="1" applyFont="1" applyBorder="1" applyAlignment="1">
      <alignment vertical="center"/>
    </xf>
    <xf numFmtId="14" fontId="24" fillId="0" borderId="11" xfId="0" quotePrefix="1" applyNumberFormat="1" applyFont="1" applyBorder="1" applyAlignment="1">
      <alignment vertical="center"/>
    </xf>
    <xf numFmtId="169" fontId="24" fillId="0" borderId="12" xfId="0" applyNumberFormat="1" applyFont="1" applyBorder="1" applyAlignment="1">
      <alignment vertical="center"/>
    </xf>
  </cellXfs>
  <cellStyles count="11">
    <cellStyle name="Normal 9 5 2" xfId="7" xr:uid="{00000000-0005-0000-0000-000000000000}"/>
    <cellStyle name="Percent 2" xfId="8" xr:uid="{00000000-0005-0000-0000-000001000000}"/>
    <cellStyle name="Гиперссылка" xfId="3" builtinId="8"/>
    <cellStyle name="Обычный" xfId="0" builtinId="0"/>
    <cellStyle name="Обычный 15" xfId="5" xr:uid="{00000000-0005-0000-0000-000004000000}"/>
    <cellStyle name="Обычный 2" xfId="9" xr:uid="{00000000-0005-0000-0000-000005000000}"/>
    <cellStyle name="Обычный 2 2" xfId="2" xr:uid="{00000000-0005-0000-0000-000006000000}"/>
    <cellStyle name="Обычный 2 8" xfId="4" xr:uid="{00000000-0005-0000-0000-000007000000}"/>
    <cellStyle name="Обычный 4 10" xfId="1" xr:uid="{00000000-0005-0000-0000-000008000000}"/>
    <cellStyle name="Финансовый 2" xfId="6" xr:uid="{00000000-0005-0000-0000-000009000000}"/>
    <cellStyle name="Финансовый 3" xfId="10" xr:uid="{00000000-0005-0000-0000-00000A000000}"/>
  </cellStyles>
  <dxfs count="135"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  <numFmt numFmtId="164" formatCode="#,##0.0"/>
    </dxf>
    <dxf>
      <numFmt numFmtId="164" formatCode="#,##0.0"/>
    </dxf>
    <dxf>
      <numFmt numFmtId="164" formatCode="#,##0.0"/>
    </dxf>
    <dxf>
      <font>
        <color rgb="FFFF0000"/>
      </font>
      <numFmt numFmtId="164" formatCode="#,##0.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117" Type="http://schemas.openxmlformats.org/officeDocument/2006/relationships/externalLink" Target="externalLinks/externalLink110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77.xml"/><Relationship Id="rId89" Type="http://schemas.openxmlformats.org/officeDocument/2006/relationships/externalLink" Target="externalLinks/externalLink82.xml"/><Relationship Id="rId112" Type="http://schemas.openxmlformats.org/officeDocument/2006/relationships/externalLink" Target="externalLinks/externalLink105.xml"/><Relationship Id="rId133" Type="http://schemas.openxmlformats.org/officeDocument/2006/relationships/externalLink" Target="externalLinks/externalLink126.xml"/><Relationship Id="rId138" Type="http://schemas.openxmlformats.org/officeDocument/2006/relationships/externalLink" Target="externalLinks/externalLink131.xml"/><Relationship Id="rId154" Type="http://schemas.openxmlformats.org/officeDocument/2006/relationships/externalLink" Target="externalLinks/externalLink147.xml"/><Relationship Id="rId159" Type="http://schemas.openxmlformats.org/officeDocument/2006/relationships/externalLink" Target="externalLinks/externalLink152.xml"/><Relationship Id="rId175" Type="http://schemas.openxmlformats.org/officeDocument/2006/relationships/externalLink" Target="externalLinks/externalLink168.xml"/><Relationship Id="rId170" Type="http://schemas.openxmlformats.org/officeDocument/2006/relationships/externalLink" Target="externalLinks/externalLink163.xml"/><Relationship Id="rId191" Type="http://schemas.openxmlformats.org/officeDocument/2006/relationships/sharedStrings" Target="sharedStrings.xml"/><Relationship Id="rId16" Type="http://schemas.openxmlformats.org/officeDocument/2006/relationships/externalLink" Target="externalLinks/externalLink9.xml"/><Relationship Id="rId107" Type="http://schemas.openxmlformats.org/officeDocument/2006/relationships/externalLink" Target="externalLinks/externalLink100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102" Type="http://schemas.openxmlformats.org/officeDocument/2006/relationships/externalLink" Target="externalLinks/externalLink95.xml"/><Relationship Id="rId123" Type="http://schemas.openxmlformats.org/officeDocument/2006/relationships/externalLink" Target="externalLinks/externalLink116.xml"/><Relationship Id="rId128" Type="http://schemas.openxmlformats.org/officeDocument/2006/relationships/externalLink" Target="externalLinks/externalLink121.xml"/><Relationship Id="rId144" Type="http://schemas.openxmlformats.org/officeDocument/2006/relationships/externalLink" Target="externalLinks/externalLink137.xml"/><Relationship Id="rId149" Type="http://schemas.openxmlformats.org/officeDocument/2006/relationships/externalLink" Target="externalLinks/externalLink142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3.xml"/><Relationship Id="rId95" Type="http://schemas.openxmlformats.org/officeDocument/2006/relationships/externalLink" Target="externalLinks/externalLink88.xml"/><Relationship Id="rId160" Type="http://schemas.openxmlformats.org/officeDocument/2006/relationships/externalLink" Target="externalLinks/externalLink153.xml"/><Relationship Id="rId165" Type="http://schemas.openxmlformats.org/officeDocument/2006/relationships/externalLink" Target="externalLinks/externalLink158.xml"/><Relationship Id="rId181" Type="http://schemas.openxmlformats.org/officeDocument/2006/relationships/externalLink" Target="externalLinks/externalLink174.xml"/><Relationship Id="rId186" Type="http://schemas.openxmlformats.org/officeDocument/2006/relationships/externalLink" Target="externalLinks/externalLink179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113" Type="http://schemas.openxmlformats.org/officeDocument/2006/relationships/externalLink" Target="externalLinks/externalLink106.xml"/><Relationship Id="rId118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27.xml"/><Relationship Id="rId139" Type="http://schemas.openxmlformats.org/officeDocument/2006/relationships/externalLink" Target="externalLinks/externalLink132.xml"/><Relationship Id="rId80" Type="http://schemas.openxmlformats.org/officeDocument/2006/relationships/externalLink" Target="externalLinks/externalLink73.xml"/><Relationship Id="rId85" Type="http://schemas.openxmlformats.org/officeDocument/2006/relationships/externalLink" Target="externalLinks/externalLink78.xml"/><Relationship Id="rId150" Type="http://schemas.openxmlformats.org/officeDocument/2006/relationships/externalLink" Target="externalLinks/externalLink143.xml"/><Relationship Id="rId155" Type="http://schemas.openxmlformats.org/officeDocument/2006/relationships/externalLink" Target="externalLinks/externalLink148.xml"/><Relationship Id="rId171" Type="http://schemas.openxmlformats.org/officeDocument/2006/relationships/externalLink" Target="externalLinks/externalLink164.xml"/><Relationship Id="rId176" Type="http://schemas.openxmlformats.org/officeDocument/2006/relationships/externalLink" Target="externalLinks/externalLink169.xml"/><Relationship Id="rId192" Type="http://schemas.openxmlformats.org/officeDocument/2006/relationships/calcChain" Target="calcChain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52.xml"/><Relationship Id="rId103" Type="http://schemas.openxmlformats.org/officeDocument/2006/relationships/externalLink" Target="externalLinks/externalLink96.xml"/><Relationship Id="rId108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17.xml"/><Relationship Id="rId129" Type="http://schemas.openxmlformats.org/officeDocument/2006/relationships/externalLink" Target="externalLinks/externalLink122.xml"/><Relationship Id="rId54" Type="http://schemas.openxmlformats.org/officeDocument/2006/relationships/externalLink" Target="externalLinks/externalLink47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4.xml"/><Relationship Id="rId96" Type="http://schemas.openxmlformats.org/officeDocument/2006/relationships/externalLink" Target="externalLinks/externalLink89.xml"/><Relationship Id="rId140" Type="http://schemas.openxmlformats.org/officeDocument/2006/relationships/externalLink" Target="externalLinks/externalLink133.xml"/><Relationship Id="rId145" Type="http://schemas.openxmlformats.org/officeDocument/2006/relationships/externalLink" Target="externalLinks/externalLink138.xml"/><Relationship Id="rId161" Type="http://schemas.openxmlformats.org/officeDocument/2006/relationships/externalLink" Target="externalLinks/externalLink154.xml"/><Relationship Id="rId166" Type="http://schemas.openxmlformats.org/officeDocument/2006/relationships/externalLink" Target="externalLinks/externalLink159.xml"/><Relationship Id="rId182" Type="http://schemas.openxmlformats.org/officeDocument/2006/relationships/externalLink" Target="externalLinks/externalLink175.xml"/><Relationship Id="rId187" Type="http://schemas.openxmlformats.org/officeDocument/2006/relationships/externalLink" Target="externalLinks/externalLink18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42.xml"/><Relationship Id="rId114" Type="http://schemas.openxmlformats.org/officeDocument/2006/relationships/externalLink" Target="externalLinks/externalLink107.xml"/><Relationship Id="rId119" Type="http://schemas.openxmlformats.org/officeDocument/2006/relationships/externalLink" Target="externalLinks/externalLink112.xml"/><Relationship Id="rId44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81" Type="http://schemas.openxmlformats.org/officeDocument/2006/relationships/externalLink" Target="externalLinks/externalLink74.xml"/><Relationship Id="rId86" Type="http://schemas.openxmlformats.org/officeDocument/2006/relationships/externalLink" Target="externalLinks/externalLink79.xml"/><Relationship Id="rId130" Type="http://schemas.openxmlformats.org/officeDocument/2006/relationships/externalLink" Target="externalLinks/externalLink123.xml"/><Relationship Id="rId135" Type="http://schemas.openxmlformats.org/officeDocument/2006/relationships/externalLink" Target="externalLinks/externalLink128.xml"/><Relationship Id="rId151" Type="http://schemas.openxmlformats.org/officeDocument/2006/relationships/externalLink" Target="externalLinks/externalLink144.xml"/><Relationship Id="rId156" Type="http://schemas.openxmlformats.org/officeDocument/2006/relationships/externalLink" Target="externalLinks/externalLink149.xml"/><Relationship Id="rId177" Type="http://schemas.openxmlformats.org/officeDocument/2006/relationships/externalLink" Target="externalLinks/externalLink170.xml"/><Relationship Id="rId172" Type="http://schemas.openxmlformats.org/officeDocument/2006/relationships/externalLink" Target="externalLinks/externalLink165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109" Type="http://schemas.openxmlformats.org/officeDocument/2006/relationships/externalLink" Target="externalLinks/externalLink10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97" Type="http://schemas.openxmlformats.org/officeDocument/2006/relationships/externalLink" Target="externalLinks/externalLink90.xml"/><Relationship Id="rId104" Type="http://schemas.openxmlformats.org/officeDocument/2006/relationships/externalLink" Target="externalLinks/externalLink97.xml"/><Relationship Id="rId120" Type="http://schemas.openxmlformats.org/officeDocument/2006/relationships/externalLink" Target="externalLinks/externalLink113.xml"/><Relationship Id="rId125" Type="http://schemas.openxmlformats.org/officeDocument/2006/relationships/externalLink" Target="externalLinks/externalLink118.xml"/><Relationship Id="rId141" Type="http://schemas.openxmlformats.org/officeDocument/2006/relationships/externalLink" Target="externalLinks/externalLink134.xml"/><Relationship Id="rId146" Type="http://schemas.openxmlformats.org/officeDocument/2006/relationships/externalLink" Target="externalLinks/externalLink139.xml"/><Relationship Id="rId167" Type="http://schemas.openxmlformats.org/officeDocument/2006/relationships/externalLink" Target="externalLinks/externalLink160.xml"/><Relationship Id="rId188" Type="http://schemas.openxmlformats.org/officeDocument/2006/relationships/externalLink" Target="externalLinks/externalLink1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92" Type="http://schemas.openxmlformats.org/officeDocument/2006/relationships/externalLink" Target="externalLinks/externalLink85.xml"/><Relationship Id="rId162" Type="http://schemas.openxmlformats.org/officeDocument/2006/relationships/externalLink" Target="externalLinks/externalLink155.xml"/><Relationship Id="rId183" Type="http://schemas.openxmlformats.org/officeDocument/2006/relationships/externalLink" Target="externalLinks/externalLink17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externalLink" Target="externalLinks/externalLink80.xml"/><Relationship Id="rId110" Type="http://schemas.openxmlformats.org/officeDocument/2006/relationships/externalLink" Target="externalLinks/externalLink103.xml"/><Relationship Id="rId115" Type="http://schemas.openxmlformats.org/officeDocument/2006/relationships/externalLink" Target="externalLinks/externalLink108.xml"/><Relationship Id="rId131" Type="http://schemas.openxmlformats.org/officeDocument/2006/relationships/externalLink" Target="externalLinks/externalLink124.xml"/><Relationship Id="rId136" Type="http://schemas.openxmlformats.org/officeDocument/2006/relationships/externalLink" Target="externalLinks/externalLink129.xml"/><Relationship Id="rId157" Type="http://schemas.openxmlformats.org/officeDocument/2006/relationships/externalLink" Target="externalLinks/externalLink150.xml"/><Relationship Id="rId178" Type="http://schemas.openxmlformats.org/officeDocument/2006/relationships/externalLink" Target="externalLinks/externalLink171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52" Type="http://schemas.openxmlformats.org/officeDocument/2006/relationships/externalLink" Target="externalLinks/externalLink145.xml"/><Relationship Id="rId173" Type="http://schemas.openxmlformats.org/officeDocument/2006/relationships/externalLink" Target="externalLinks/externalLink166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56" Type="http://schemas.openxmlformats.org/officeDocument/2006/relationships/externalLink" Target="externalLinks/externalLink49.xml"/><Relationship Id="rId77" Type="http://schemas.openxmlformats.org/officeDocument/2006/relationships/externalLink" Target="externalLinks/externalLink70.xml"/><Relationship Id="rId100" Type="http://schemas.openxmlformats.org/officeDocument/2006/relationships/externalLink" Target="externalLinks/externalLink93.xml"/><Relationship Id="rId105" Type="http://schemas.openxmlformats.org/officeDocument/2006/relationships/externalLink" Target="externalLinks/externalLink98.xml"/><Relationship Id="rId126" Type="http://schemas.openxmlformats.org/officeDocument/2006/relationships/externalLink" Target="externalLinks/externalLink119.xml"/><Relationship Id="rId147" Type="http://schemas.openxmlformats.org/officeDocument/2006/relationships/externalLink" Target="externalLinks/externalLink140.xml"/><Relationship Id="rId168" Type="http://schemas.openxmlformats.org/officeDocument/2006/relationships/externalLink" Target="externalLinks/externalLink16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93" Type="http://schemas.openxmlformats.org/officeDocument/2006/relationships/externalLink" Target="externalLinks/externalLink86.xml"/><Relationship Id="rId98" Type="http://schemas.openxmlformats.org/officeDocument/2006/relationships/externalLink" Target="externalLinks/externalLink91.xml"/><Relationship Id="rId121" Type="http://schemas.openxmlformats.org/officeDocument/2006/relationships/externalLink" Target="externalLinks/externalLink114.xml"/><Relationship Id="rId142" Type="http://schemas.openxmlformats.org/officeDocument/2006/relationships/externalLink" Target="externalLinks/externalLink135.xml"/><Relationship Id="rId163" Type="http://schemas.openxmlformats.org/officeDocument/2006/relationships/externalLink" Target="externalLinks/externalLink156.xml"/><Relationship Id="rId184" Type="http://schemas.openxmlformats.org/officeDocument/2006/relationships/externalLink" Target="externalLinks/externalLink177.xml"/><Relationship Id="rId189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8.xml"/><Relationship Id="rId46" Type="http://schemas.openxmlformats.org/officeDocument/2006/relationships/externalLink" Target="externalLinks/externalLink39.xml"/><Relationship Id="rId67" Type="http://schemas.openxmlformats.org/officeDocument/2006/relationships/externalLink" Target="externalLinks/externalLink60.xml"/><Relationship Id="rId116" Type="http://schemas.openxmlformats.org/officeDocument/2006/relationships/externalLink" Target="externalLinks/externalLink109.xml"/><Relationship Id="rId137" Type="http://schemas.openxmlformats.org/officeDocument/2006/relationships/externalLink" Target="externalLinks/externalLink130.xml"/><Relationship Id="rId158" Type="http://schemas.openxmlformats.org/officeDocument/2006/relationships/externalLink" Target="externalLinks/externalLink15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62" Type="http://schemas.openxmlformats.org/officeDocument/2006/relationships/externalLink" Target="externalLinks/externalLink55.xml"/><Relationship Id="rId83" Type="http://schemas.openxmlformats.org/officeDocument/2006/relationships/externalLink" Target="externalLinks/externalLink76.xml"/><Relationship Id="rId88" Type="http://schemas.openxmlformats.org/officeDocument/2006/relationships/externalLink" Target="externalLinks/externalLink81.xml"/><Relationship Id="rId111" Type="http://schemas.openxmlformats.org/officeDocument/2006/relationships/externalLink" Target="externalLinks/externalLink104.xml"/><Relationship Id="rId132" Type="http://schemas.openxmlformats.org/officeDocument/2006/relationships/externalLink" Target="externalLinks/externalLink125.xml"/><Relationship Id="rId153" Type="http://schemas.openxmlformats.org/officeDocument/2006/relationships/externalLink" Target="externalLinks/externalLink146.xml"/><Relationship Id="rId174" Type="http://schemas.openxmlformats.org/officeDocument/2006/relationships/externalLink" Target="externalLinks/externalLink167.xml"/><Relationship Id="rId179" Type="http://schemas.openxmlformats.org/officeDocument/2006/relationships/externalLink" Target="externalLinks/externalLink172.xml"/><Relationship Id="rId190" Type="http://schemas.openxmlformats.org/officeDocument/2006/relationships/styles" Target="styles.xml"/><Relationship Id="rId15" Type="http://schemas.openxmlformats.org/officeDocument/2006/relationships/externalLink" Target="externalLinks/externalLink8.xml"/><Relationship Id="rId36" Type="http://schemas.openxmlformats.org/officeDocument/2006/relationships/externalLink" Target="externalLinks/externalLink29.xml"/><Relationship Id="rId57" Type="http://schemas.openxmlformats.org/officeDocument/2006/relationships/externalLink" Target="externalLinks/externalLink50.xml"/><Relationship Id="rId106" Type="http://schemas.openxmlformats.org/officeDocument/2006/relationships/externalLink" Target="externalLinks/externalLink99.xml"/><Relationship Id="rId127" Type="http://schemas.openxmlformats.org/officeDocument/2006/relationships/externalLink" Target="externalLinks/externalLink12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52" Type="http://schemas.openxmlformats.org/officeDocument/2006/relationships/externalLink" Target="externalLinks/externalLink45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94" Type="http://schemas.openxmlformats.org/officeDocument/2006/relationships/externalLink" Target="externalLinks/externalLink87.xml"/><Relationship Id="rId99" Type="http://schemas.openxmlformats.org/officeDocument/2006/relationships/externalLink" Target="externalLinks/externalLink92.xml"/><Relationship Id="rId101" Type="http://schemas.openxmlformats.org/officeDocument/2006/relationships/externalLink" Target="externalLinks/externalLink94.xml"/><Relationship Id="rId122" Type="http://schemas.openxmlformats.org/officeDocument/2006/relationships/externalLink" Target="externalLinks/externalLink115.xml"/><Relationship Id="rId143" Type="http://schemas.openxmlformats.org/officeDocument/2006/relationships/externalLink" Target="externalLinks/externalLink136.xml"/><Relationship Id="rId148" Type="http://schemas.openxmlformats.org/officeDocument/2006/relationships/externalLink" Target="externalLinks/externalLink141.xml"/><Relationship Id="rId164" Type="http://schemas.openxmlformats.org/officeDocument/2006/relationships/externalLink" Target="externalLinks/externalLink157.xml"/><Relationship Id="rId169" Type="http://schemas.openxmlformats.org/officeDocument/2006/relationships/externalLink" Target="externalLinks/externalLink162.xml"/><Relationship Id="rId185" Type="http://schemas.openxmlformats.org/officeDocument/2006/relationships/externalLink" Target="externalLinks/externalLink17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80" Type="http://schemas.openxmlformats.org/officeDocument/2006/relationships/externalLink" Target="externalLinks/externalLink17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gdu.5y/Documents%20and%20Settings/vmgrigorenko/Desktop/&#1050;&#1055;/&#1048;&#1070;&#1053;&#1068;%202010&#1043;/&#1047;&#1053;&#1040;&#1063;_&#1050;&#1055;%20&#1052;&#1072;&#1081;_&#1082;&#1086;&#1088;_&#1061;&#1086;&#1087;_&#1082;&#1086;&#1084;&#1087;&#1077;&#1085;&#1089;&#1072;&#1094;&#1080;&#110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Pavlov/Local%20Settings/Temporary%20Internet%20Files/Content.IE5/MTA1GTQT/&#1050;&#1086;&#1087;&#1080;&#1103;%20&#1050;&#1086;&#1087;&#1080;&#1103;%20MR_April_160503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Users/vasiliev.an/Documents/work/MonthRep/02%20-%20febr/forecast%20mar/oplan%20volume%20deviations_mart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vkrutilina\AppData\Local\Microsoft\Windows\Temporary%20Internet%20Files\Content.Outlook\TA5SF8J6\Documents%20and%20Settings\myudomanov\Application%20Data\Microsoft\Excel\&#1052;&#1086;&#1076;&#1077;&#1083;&#1100;_&#1048;&#1055;_&#1055;&#1088;&#1080;&#1086;&#1073;&#1089;&#1082;&#1086;&#1077;_22%2011%202012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2\&#1050;&#1088;&#1091;&#1075;%203\&#1052;&#1086;&#1076;&#1077;&#1083;&#1080;\&#1052;&#1072;&#1088;&#1082;&#1077;&#1090;&#1080;&#1085;&#1075;\2010%20LE%20Budget%20Model%20RVP%20281%20tt%20ver%2015-06-10%20cut%20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sedo/ST/&#1041;&#1102;&#1076;&#1078;&#1077;&#1090;_2006/&#1050;&#1088;&#1091;&#1075;%202/2006%20Budget%20Model%20-%20Shapkino%20ver%204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C.Lotus.Notes.Data\Options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0-2011-2012%20LE\&#1050;&#1088;&#1091;&#1075;%203%20LE2010%20-%20&#1086;&#1082;&#1090;%202010\Budget_2010_LE_base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msk0050/Data/work/projects/projects/&#1056;&#1053;/&#1075;&#1072;&#1079;3+(fill_from_TR)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&#1054;&#1090;&#1076;&#1077;&#1083;%20&#1084;&#1072;&#1088;&#1082;&#1077;&#1090;&#1080;&#1085;&#1075;&#1072;/upstream/06.2016/Upstream%2006.2016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40;&#1047;&#1040;%20&#1050;&#1056;&#1057;/2003%20&#1075;&#1086;&#1076;/&#1054;&#1087;&#1090;&#1080;&#1084;&#1080;&#1079;&#1072;&#1094;&#1080;&#1103;/&#1041;&#1072;&#1079;&#1072;%20&#1086;&#1087;&#1090;&#1080;&#1084;&#1080;&#1079;&#1072;&#1094;&#1080;&#1103;%20&#1076;&#1077;&#1082;&#1072;&#1073;&#1088;&#1100;%202003&#1075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pbusrv/PlanBudgDep/Documents%20and%20Settings/AliyaG/Local%20Settings/Temporary%20Internet%20Files/OLKC6/&#1055;&#1072;&#1089;&#1087;&#1086;&#1088;&#1090;%20&#1087;&#1088;&#1086;&#1077;&#1082;&#1090;&#1072;%20-%20&#1043;&#1058;&#1052;%20(&#1088;&#1072;&#1079;&#1074;&#1080;&#1090;&#1080;&#1077;)_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qul/docy/r-yng-03/&#1094;-2%20GTM%20&#1087;&#1083;&#1072;&#1085;%20&#1085;&#1072;%20&#1072;&#1087;&#1088;&#1077;&#1083;&#1100;%20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harlotte\_orchid\Shane\BBG\BB%20MetalsDaily2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41;&#1102;&#1076;&#1078;&#1077;&#1090;&#1099;/2010-2011-2012%20LE/&#1050;&#1088;&#1091;&#1075;%203%20LE2010%20-%20&#1086;&#1082;&#1090;%202010/2010%20LE%20Budget%20Model%20RVP%20229%20tt%20ver%2013-10-10%20cut%203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0;%20&#1076;&#1086;&#1082;&#1091;&#1084;&#1077;&#1085;&#1090;&#1099;\&#1052;&#1054;&#1041;\06-03-06\Var2.7%20(version%201)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&#1064;&#1080;&#1096;&#1086;&#1074;&#1072;/&#1041;&#1070;&#1044;&#1046;&#1045;&#1058;/9&#1041;&#1102;&#1076;&#1078;&#1077;&#1090;_2005_&#1053;&#1055;(&#1089;&#1077;&#1085;&#1090;&#1103;&#1073;&#1088;&#1100;)%20&#1074;&#1072;&#1088;%20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54;&#1090;&#1076;&#1077;&#1083;%20&#1084;&#1072;&#1088;&#1082;&#1077;&#1090;&#1080;&#1085;&#1075;&#1072;\upstream\2017\12.2017\&#1048;&#1053;&#1060;_12%20&#1084;&#1077;&#1089;%20&#1092;&#1072;&#1082;&#1090;+1_&#1056;&#1042;&#1055;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69;&#1059;/&#1050;&#1054;/upstream/2020/02.2020/&#1048;&#1053;&#1060;_2&#1084;&#1077;&#1089;+1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69;&#1059;/&#1050;&#1054;/upstream/2019/08.2019/&#1048;&#1053;&#1060;_8+1_&#1056;&#1042;&#1055;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9-2023\&#1055;&#1088;&#1086;&#1075;&#1085;&#1086;&#1079;%209+3\&#1055;&#1088;&#1077;&#1079;&#1077;&#1085;&#1090;&#1072;&#1094;&#1080;&#1103;\&#1064;&#1072;&#1073;&#1083;&#1086;&#1085;%20&#1089;&#1083;&#1072;&#1081;&#1076;&#1099;%209+3%202019%20&#1043;&#1056;&#1080;&#1044;%20&#1056;&#1042;&#1055;_&#1086;&#1090;&#1087;&#1088;&#1072;&#1074;&#1082;&#1072;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41;&#1055;%202020-2024\&#1064;&#1072;&#1073;&#1083;&#1086;&#1085;&#1099;%20&#1089;&#1073;&#1086;&#1088;&#1072;\&#1054;&#1090;%20&#1062;&#1060;&#1054;\&#1059;&#1050;&#1057;\2019.09.12\&#1059;&#1050;&#1057;_&#1096;&#1072;&#1073;&#1083;&#1086;&#1085;%20&#1040;&#1057;&#1041;&#1059;_&#1080;&#1079;&#1084;.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TEMP/notesFFF692/Financial%20model_20120302.xlsm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BRANKOT/deljeni/BILANS%2005/UVOZ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trikovaln/c/&#1052;&#1086;&#1080;%20&#1076;&#1086;&#1082;&#1091;&#1084;&#1077;&#1085;&#1090;&#1099;/&#1047;&#1091;&#1092;&#1072;&#1088;/&#1043;&#1056;&#1055;/SKIN%20analysis%20in%20pss_YNG_TN%20Fracs_20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Kubrak/&#1056;&#1042;&#1055;/&#1043;&#1058;&#1052;/&#1048;&#1102;&#1085;&#1100;%202013/&#1054;&#1087;&#1090;&#1080;&#1084;&#1080;&#1079;&#1072;&#1094;&#1080;&#1103;/&#1041;&#1072;&#1079;&#1072;%20&#1086;&#1082;&#1090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Msk-fs-01/PlanUPstream/&#1054;&#1087;&#1090;&#1080;&#1084;&#1080;&#1079;&#1072;&#1094;&#1080;&#1103;/&#1041;&#1072;&#1079;&#1072;%20&#1086;&#1082;&#1090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DS003/Groups$/windows/TEMP/C.Lotus.Notes.Data/GFO_Marketing_V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Karimov/c/&#1052;&#1086;&#1080;%20&#1076;&#1086;&#1082;&#1091;&#1084;&#1077;&#1085;&#1090;&#1099;/&#1040;&#1083;&#1100;&#1073;&#1077;&#1088;&#1090;/&#1041;&#1072;&#1083;&#1072;&#1085;&#1089;%20200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88;&#1093;&#1080;&#1074;_051111\&#1040;&#1088;&#1093;&#1080;&#1074;_I_061111\2010_g\&#1040;&#1085;&#1072;&#1083;&#1080;&#1079;_2010\&#1052;&#1072;&#1090;&#1077;&#1088;&#1080;&#1072;&#1083;&#1099;%20&#1082;%20&#1082;&#1086;&#1084;&#1080;&#1090;&#1077;&#1090;&#1091;%20&#1087;&#1086;%20&#1072;&#1091;&#1076;&#1080;&#1090;&#1091;\2010\2009_&#1054;&#1054;&#1054;\&#1043;&#1060;&#1054;\&#1043;&#1060;&#1054;-2_01_&#1072;&#1087;&#1088;&#1077;&#1083;&#1103;\&#1052;&#1059;&#1041;&#1056;_%20&#1043;&#1060;&#1054;_2009_2_&#1091;&#1090;&#1086;&#1095;&#1085;&#1077;&#1085;_13_14_2009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Kotelnikov/c/My%20document/FOND/Fond2000/&#1080;&#1085;&#1092;&#1086;%20&#1087;&#1086;&#1081;&#1084;&#1072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gey/&#1041;&#1102;&#1076;&#1078;&#1077;&#1090;%20&#1047;&#1040;&#1054;%20&#1047;&#1072;&#1088;&#1103;%201%20&#1090;&#1077;&#1093;&#1082;&#1072;&#1088;&#1090;&#1072;/&#1055;&#1083;&#1072;&#1085;&#1099;/&#1073;&#1080;&#1079;&#1085;&#1077;&#1089;-&#1087;&#1083;.1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WINDOWS\TEMP\MOD_SOT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ludenko/AppData/Local/Microsoft/Windows/Temporary%20Internet%20Files/Content.Outlook/HUD018TZ/2013%20Budget%20Model%20RVP%20cut%208%2016-10-12%202866%20&#1090;&#1090;%20324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npk.SET-HOLDING\Local%20Settings\Temporary%20Internet%20Files\Content.IE5\LM4G8DH2\Documents%20and%20Settings\eys\&#1052;&#1086;&#1080;%20&#1076;&#1086;&#1082;&#1091;&#1084;&#1077;&#1085;&#1090;&#1099;\&#1057;&#1077;&#1074;&#1077;&#1088;&#1085;&#1077;&#1092;&#1090;&#1077;&#1073;&#1080;&#1079;&#1085;&#1077;&#1089;\&#1053;&#1055;&#1047;%20&#1054;&#1088;&#1077;&#1083;\&#1056;&#1072;&#1089;&#1095;&#1077;&#1090;%20&#1053;&#1055;&#1047;%20&#1054;&#1088;&#1077;&#1083;_&#1084;&#1086;&#1076;&#1077;&#1083;&#1100;_2003_14_03_02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137-04/planbudgdep/ONPZ_PR/&#1040;&#1085;&#1072;&#1083;&#1080;&#1079;%20&#1089;&#1084;&#1077;&#1090;&#1099;%20&#1054;&#1053;&#1055;&#1047;/2004/&#1054;&#1053;&#1055;&#1047;/&#1089;&#1099;&#1088;&#1100;&#1077;%20&#1072;&#1085;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Olgaplan/olga/Documents%20and%20Settings/ASUS/&#1056;&#1072;&#1073;&#1086;&#1095;&#1080;&#1081;%20&#1089;&#1090;&#1086;&#1083;/&#1041;&#1102;&#1076;&#1078;&#1077;&#1090;/&#1087;&#1083;&#1072;&#1085;&#1080;&#1088;&#1086;&#1074;&#1072;&#1085;&#1080;&#1077;%20&#1089;&#1090;&#1088;&#1072;&#1090;&#1077;&#1075;&#1080;&#1080;%20-%202008%20&#1075;&#1086;&#1076;/&#1088;&#1072;&#1073;&#1086;&#1095;&#1080;&#1077;%20&#1092;&#1072;&#1081;&#1083;&#1099;%20&#1041;&#1055;%202008-2010&#1075;&#1075;_&#1058;&#1072;&#1076;&#1078;&#1080;&#1082;&#1080;&#1089;&#1090;&#1072;&#1085;/&#1088;&#1072;&#1073;&#1086;&#1095;&#1080;&#1077;%20&#1092;&#1072;&#1081;&#1083;&#1099;%202008.20100/&#1056;&#1072;&#1073;&#1086;&#1095;&#1080;&#1081;%20&#1092;&#1072;&#1081;&#1083;%20201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Brodskiy.DA\Local%20Settings\Temporary%20Internet%20Files\OLK11\&#1054;&#1087;&#1077;&#1088;&#1072;&#1090;&#1080;&#1074;&#1085;&#1099;&#1081;%20&#1084;&#1086;&#1085;&#1080;&#1090;&#1086;&#1088;&#1080;&#1085;&#1075;%20&#1080;&#1085;&#1074;&#1077;&#1089;&#1090;&#1080;&#1094;&#1080;&#1081;%20%20&#1085;&#1072;%2011%2007%2009%20&#1059;&#1088;&#1072;&#1083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SHELUK~1\LOCALS~1\Temp\notesE1EF34\Aprel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Dbd54001/Linos/&#1060;&#1069;&#1044;/&#1055;&#1069;&#1054;/&#1055;&#1086;&#1083;&#1077;&#1090;&#1091;&#1093;&#1080;&#1085;/&#1057;&#1086;&#1074;&#1077;&#1090;%20&#1050;&#1086;&#1085;&#1089;&#1091;&#1083;&#1100;&#1090;&#1072;&#1085;&#1090;&#1086;&#1074;/2004%20&#1075;&#1086;&#1076;/2004%20&#1075;&#1086;&#1076;/&#1054;&#1090;&#1095;&#1105;&#1090;12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_SMEN/C/DOCUME~1/ByshovSN/LOCALS~1/Temp/&#1052;&#1077;&#1088;&#1086;&#1087;&#1088;&#1080;&#1103;&#1090;&#1080;&#1103;/&#1052;&#1077;&#1088;&#1086;&#1087;&#1088;%206.08.01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PEO/&#1041;&#1070;&#1044;&#1046;&#1045;&#1058;%202006/&#1060;&#1040;&#1050;&#1058;/2006%20&#1043;&#1054;&#1044;/&#1057;&#1040;&#1057;_2006%20(&#1092;&#1072;&#1082;&#1090;%20&#1080;&#1102;&#1085;&#1100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va%20baza%20podataka%20radno\Podaci%20za%20naloge%20Septembar\&#1051;&#1086;&#1075;&#1080;&#1089;&#1090;&#1080;&#1082;&#1072;\&#1056;&#1072;&#1079;&#1085;&#1072;&#1088;&#1103;&#1076;&#1082;&#1080;\rythm\200812\20081231\&#1054;&#1073;&#1077;&#1089;&#1087;&#1077;&#1095;&#1077;&#1085;&#1085;&#1086;&#1089;&#1090;&#1100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va%20baza%20podataka%20radno\Podaci%20za%20naloge%20Septembar\Documents%20and%20Settings\Osipov.SV\Local%20Settings\Temporary%20Internet%20Files\OLK7\&#1056;&#1040;&#1057;&#1063;&#1045;&#1058;%20&#1060;&#1048;&#1053;%20&#1056;&#1045;&#1047;%20&#1042;&#1040;&#1051;&#1048;&#1059;&#1051;&#1051;&#1048;&#1053;%202010_&#1060;&#1040;_1002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Hqfs01/dpok/WINDOWS/TEMP/sobi_rf_020715_blank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Kubrak/&#1056;&#1042;&#1055;/&#1043;&#1058;&#1052;/&#1048;&#1102;&#1085;&#1100;%202013/211/&#1055;&#1086;&#1095;&#1091;&#1077;&#1074;&#1072;/&#1052;&#1054;&#1045;/&#1055;&#1086;&#1090;&#1077;&#1088;&#1080;2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Rbsfile/gazprom_neft/&#1048;&#1085;&#1074;&#1077;&#1089;&#1090;&#1080;&#1094;&#1080;&#1080;/&#1055;&#1088;&#1080;&#1083;&#1086;&#1078;&#1077;&#1085;&#1080;&#1103;%20&#1082;%20&#1089;&#1090;&#1072;&#1085;&#1076;&#1072;&#1088;&#1090;&#1091;%20&#1059;&#1048;&#1055;_&#1053;&#1055;&#1054;/&#1043;&#1086;&#1090;&#1086;&#1074;&#1099;&#1077;/&#1055;&#1088;&#1080;&#1083;&#1086;&#1078;&#1077;&#1085;&#1080;&#1077;%2011_&#1052;&#1086;&#1085;&#1080;&#1090;&#1086;&#1088;&#1080;&#1085;&#1075;%20&#1074;&#1099;&#1087;&#1086;&#1083;&#1085;&#1077;&#1085;&#1080;&#1103;%20&#1057;&#1048;&#1055;_&#1055;&#1053;&#1055;&#1054;%20(&#1043;&#1053;%20&#1082;&#1086;&#1088;&#1088;.&#1056;&#1041;&#1057;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Kubrak/&#1056;&#1042;&#1055;/&#1043;&#1058;&#1052;/&#1048;&#1102;&#1085;&#1100;%202013/&#1048;&#1085;&#1090;&#1077;&#1085;&#1089;&#1080;&#1092;&#1080;&#1082;&#1072;&#1094;&#1080;&#1103;%203&#1040;&#1042;1%20&#1040;&#1042;23%20&#1041;&#1042;8(0)%20&#1041;&#1042;10%20&#1057;&#1053;&#1043;&#1044;&#1059;%202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KASYAN~1\LOCALS~1\Temp\2000%20&#1075;&#1086;&#1076;\&#1056;&#1077;&#1075;&#1083;&#1072;&#1084;&#1077;&#1085;&#1090;&#1099;,%20&#1087;&#1086;&#1083;&#1086;&#1078;&#1077;&#1085;&#1080;&#1103;\&#1092;&#1086;&#1088;&#1084;&#1099;%20&#1086;&#1090;&#1095;&#1077;&#1090;&#1085;&#1086;&#1089;&#1090;&#1080;\1999%20&#1075;&#1086;&#1076;\&#1053;&#1077;&#1092;&#1090;&#1077;&#1076;&#1086;&#1073;&#1099;&#1095;&#1072;\&#1060;&#1054;&#1056;&#1052;&#1067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7;&#1086;&#1083;&#1086;&#1075;/c/&#1052;&#1086;&#1080;%20&#1076;&#1086;&#1082;&#1091;&#1084;&#1077;&#1085;&#1090;&#1099;/2000/SVODKA98.XLW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Vs/Users/Sergey.Maximov/Desktop/&#1040;&#1050;&#1058;-&#1064;&#1040;&#1041;&#1051;&#1054;&#1053;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zoran.simonovic\AppData\Local\Microsoft\Windows\Temporary%20Internet%20Files\Content.Outlook\7B55AUX7\SIP_7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ds01/avshehovcov$/Groups/PEO/&#1041;&#1080;&#1079;&#1085;&#1077;&#1089;%20&#1087;&#1083;&#1072;&#1085;&#1099;/&#1041;&#1055;%202005/Base%20Plan_version%2001/PU%20Linos+STL/XXX/&#1056;&#1072;&#1073;&#1086;&#1095;&#1080;&#1077;%20&#1084;&#1072;&#1090;&#1077;&#1088;&#1080;&#1072;&#1083;&#1099;/&#1054;&#1087;&#1077;&#1088;&#1072;&#1094;&#1080;&#1086;&#1085;&#1085;&#1099;&#1077;%20&#1079;&#1072;&#1090;&#1088;&#1072;&#1090;&#1099;/&#1040;&#1085;&#1072;&#1083;&#1080;&#1079;/&#1056;&#1077;&#1084;&#1086;&#1085;&#1090;&#1099;/&#1056;&#1077;&#1084;&#1086;&#1085;&#1090;&#1099;%20&#1075;&#1088;&#1072;&#1092;&#1080;&#1082;&#1080;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0;&#1053;&#1040;&#1051;&#1048;&#1047;%20&#1050;&#1056;&#1057;\2001\&#1040;&#1053;&#1040;&#1051;&#1048;&#1058;&#1048;&#1063;&#1045;&#1057;&#1050;&#1040;&#1071;%20&#1041;&#1040;&#1047;&#1040;%20&#1050;&#1056;&#1057;%202001\technology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nestro.ru/Root/&#1052;&#1077;&#1090;&#1086;&#1076;&#1080;&#1082;&#1072;/&#1055;&#1088;&#1086;&#1077;&#1082;&#1090;%20&#1055;&#1083;&#1072;&#1085;&#1080;&#1088;&#1086;&#1074;&#1072;&#1085;&#1080;&#1077;%20&#1080;%20&#1041;&#1102;&#1076;&#1078;&#1077;&#1090;&#1080;&#1088;&#1086;&#1074;&#1072;&#1085;&#1080;&#1077;%20&#1046;&#1072;&#1088;&#1082;&#1080;&#1093;/&#1060;&#1086;&#1088;&#1084;&#1099;%20&#1073;-&#1087;&#1083;&#1072;&#1085;&#1072;/&#1060;&#1086;&#1088;&#1084;&#1099;%20&#1055;&#1069;&#1044;_16.04.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&#1041;&#1102;&#1076;&#1078;&#1077;&#1090;&#1099;/2011-2012-2013/&#1050;&#1088;&#1091;&#1075;%201/&#1052;&#1086;&#1076;&#1077;&#1083;&#1080;/&#1041;&#1102;&#1076;&#1078;&#1077;&#1090;&#1085;&#1072;&#1103;/2011%20Budget%20Model%20RVP%20cut%201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LUK_Model\_LUKOIL_main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dget_2002\Budget\04_April\April_budget_new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DS003/Groups$/WINNT/TEMP/C.Lotus.Notes.Data/&#1092;&#1086;&#1088;&#1084;&#1072;&#1090;&#1099;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Ira/&#1082;&#1072;&#1088;&#1072;&#1085;&#1072;/MOD_SOT2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s$/W/!&#1048;&#1085;&#1074;&#1077;&#1089;&#1090;&#1080;&#1094;&#1080;&#1080;%20&#1076;&#1083;&#1103;%20&#1044;&#1055;&#1056;/&#1055;&#1086;&#1076;%20&#1060;&#1069;&#1052;/&#1060;&#1069;&#1052;%20&#1044;&#1057;&#1052;_&#1057;&#1094;&#1077;&#1085;&#1072;&#1088;&#1080;&#1080;%201+2+3_&#1055;&#1086;&#1087;&#1088;&#1072;&#1074;&#1082;&#1080;_v1.7.8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vodka.vsp:8083/Users/Admin/AppData/Roaming/Microsoft/Excel/&#1057;&#1072;&#1093;&#1053;&#1048;&#1055;&#1048;/&#1055;&#1088;&#1080;&#1088;&#1086;&#1089;&#1090;/&#1057;&#1052;&#1053;&#1043;_&#1054;&#1090;&#1095;&#1077;&#1090;%20&#1087;&#1086;%20&#1043;&#1058;&#1052;%20(&#1052;&#1069;&#1056;)_2010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sib.evraz.com/PUB/ORG/DFE/FU/&#1041;&#1102;&#1076;&#1078;&#1077;&#1090;&#1099;%20&#1077;&#1078;&#1077;&#1084;&#1077;&#1089;&#1103;&#1095;&#1085;&#1099;&#1077;/2016/3%20&#1052;&#1072;&#1088;&#1090;/&#1055;&#1088;&#1077;&#1079;&#1077;&#1085;&#1090;&#1072;&#1094;&#1080;&#1103;/&#1057;&#1083;&#1072;&#1081;&#1076;%20&#1052;&#1040;&#1056;&#1058;.xlsb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cmenpriob/c/&#1057;&#1074;&#1086;&#1076;&#1082;&#1080;/&#1040;&#1088;&#1093;&#1080;&#1074;%202003&#1075;/&#1055;&#1054;&#1058;&#1045;&#1056;&#1048;%20%202003.xls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skirov\Local%20Settings\Temporary%20Internet%20Files\OLKC6\NP02\&#1054;&#1073;&#1097;&#1072;&#1103;%20&#1087;&#1072;&#1087;&#1082;&#1072;\Geolog\&#1044;&#1052;&#1048;&#1058;&#1056;&#1048;&#1049;\&#1055;&#1056;&#1054;&#1041;&#1054;&#1054;&#1058;&#1041;&#1054;&#1056;&#1053;&#1048;&#1050;&#1048;\&#1043;&#1058;&#1052;%2025%20&#1080;&#1102;&#1085;&#1103;%20&#1087;&#1088;&#1086;&#1073;&#1086;&#1086;&#1090;&#1073;&#1086;&#1088;&#1085;&#1080;&#1082;&#1080;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54;&#1090;&#1095;&#1077;&#1090;&#1099;/2015/2015%20&#1087;&#1086;&#1083;&#1091;&#1075;&#1086;&#1076;&#1080;&#1077;/&#1055;&#1086;&#1103;&#1089;&#1085;&#1080;&#1090;&#1077;&#1083;&#1100;&#1085;&#1072;&#1103;%20&#1079;&#1072;&#1087;&#1080;&#1089;&#1082;&#1072;/&#1086;&#1090;%20&#1042;&#1041;/&#1050;&#1072;&#1083;&#1100;&#1082;&#1091;&#1083;&#1103;&#1094;&#1080;&#1103;%20&#1089;&#1073;-&#1090;&#1080;%20&#1079;&#1072;%202012-2013&#1075;&#10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AS\Valuation\Zarubezhneft\04.%20Working%20Files\TB\DB_Zarubezhneft_26.xlsb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&#1054;&#1073;&#1097;&#1072;&#1103;/&#1058;&#1069;&#1054;%20&#1087;&#1088;&#1086;&#1077;&#1082;&#1090;%20&#1082;&#1091;&#1082;&#1091;&#1088;&#1091;&#1079;&#1072;/&#1073;&#1080;&#1079;&#1085;&#1077;&#1089;-&#1087;&#1083;.&#1055;&#1072;&#1089;.&#1087;&#1077;&#1088;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Stelmahnj/c/WINDOWS/Temporary%20Internet%20Files/OLK5372/&#1056;&#1077;&#1077;&#1089;&#1090;&#1088;%20&#1055;&#1056;&#1057;%205677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KKraynov\AppData\Roaming\Microsoft\Excel\Users\ATsyba\Documents\07_SET_Holding_2010_11_18\Others_BP\Forest\&#1051;&#1045;&#1057;_170504_&#1087;&#1077;&#1088;&#1077;&#1089;&#1095;&#1077;&#1090;%20&#1089;%20&#1053;&#1044;&#1057;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va%20baza%20podataka%20radno\Podaci%20za%20naloge%20Septembar\&#1055;&#1086;&#1095;&#1090;&#1072;\&#1041;&#1070;&#1044;&#1046;&#1045;&#1058;%20&#1042;%20&#1052;&#1054;&#1057;&#1050;&#1042;&#1059;%202002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M&#1080;&#1093;&#1072;&#1081;&#1083;&#1086;&#1074;&#1072;/&#1041;-&#1055;&#1051;&#1040;&#1053;%20&#1086;&#1078;&#1080;&#1076;%202003%202004%202005%202006/%20%2018%20&#1080;&#1102;&#1085;&#1103;/1%20&#1080;&#1102;&#1083;&#1103;/PTO/NK&#1086;&#1073;&#1097;&#1072;&#1103;/2003&#1075;&#1086;&#1076;/2003&#1075;(8305)20.01/&#1044;&#1053;-1%20&#1080;%20&#1044;&#1053;-5%20(8305)%20&#1086;&#1090;4.03.03&#1075;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A789032F/&#1058;&#1072;&#1073;&#1083;&#1080;&#1094;&#1072;%20&#1052;&#1069;&#1055;&#1080;&#1085;&#1075;&#1072;_&#1050;&#1086;&#1085;&#1090;&#1088;&#1072;&#1075;&#1077;&#1085;&#1090;&#1099;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Volumes/SP%20UFD%20U2/&#1044;&#1047;/&#1059;&#1087;&#1088;&#1072;&#1074;&#1083;&#1077;&#1085;&#1082;&#1072;/C:/Users/Administrator/AppData/Local/Microsoft/Windows/Temporary%20Internet%20Files/Content.IE5/Z2828U5H/&#1058;&#1072;&#1073;&#1083;&#1080;&#1094;&#1072;%20&#1052;&#1069;&#1055;&#1080;&#1085;&#1075;&#1072;_&#1052;&#1086;&#1076;&#1077;&#1083;&#1100;_20150525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intex/&#1089;&#1077;&#1090;&#1077;&#1074;&#1086;&#1081;%20&#1076;&#1080;&#1089;&#1082;/Documents%20and%20Settings/SAYAPIN/&#1056;&#1072;&#1073;&#1086;&#1095;&#1080;&#1081;%20&#1089;&#1090;&#1086;&#1083;/&#1059;&#1060;&#1040;/&#1056;&#1040;&#1041;&#1054;&#1058;&#1040;/&#1055;&#1083;&#1072;&#1085;-2004/Documents%20and%20Settings/NRogkova/&#1052;&#1086;&#1080;%20&#1076;&#1086;&#1082;&#1091;&#1084;&#1077;&#1085;&#1090;&#1099;/64&#1071;&#1085;&#1075;&#1091;&#1088;&#1095;&#1080;&#1085;&#1089;&#1082;&#1072;&#1103;/64&#1071;&#1085;&#1075;.&#1090;&#1088;&#1072;&#1085;&#1089;&#1087;&#1086;&#1088;&#1090;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Zamalutdinova/c/PLAST/EUROPA.XLS" TargetMode="External"/></Relationships>
</file>

<file path=xl/externalLinks/_rels/externalLink169.xml.rels><?xml version="1.0" encoding="UTF-8" standalone="yes"?>
<Relationships xmlns="http://schemas.openxmlformats.org/package/2006/relationships"><Relationship Id="rId2" Type="http://schemas.microsoft.com/office/2019/04/relationships/externalLinkLongPath" Target="file:///\\bashneft.ru\dfs\BN_pole\&#1059;&#1087;&#1088;&#1072;&#1074;&#1083;&#1077;&#1085;&#1080;&#1077;%20&#1073;&#1091;&#1088;&#1077;&#1085;&#1080;&#1103;,%20&#1089;&#1082;&#1074;&#1072;&#1078;&#1080;&#1085;&#1085;&#1099;&#1093;%20&#1090;&#1077;&#1093;&#1085;&#1086;&#1083;&#1086;&#1075;&#1080;&#1081;%20&#1080;%20&#1089;&#1091;&#1087;&#1077;&#1088;&#1074;&#1072;&#1081;&#1079;&#1080;&#1085;&#1075;&#1072;\&#1054;&#1090;&#1076;&#1077;&#1083;%20&#1082;&#1086;&#1085;&#1090;&#1088;&#1086;&#1083;&#1103;%20&#1080;%20&#1087;&#1083;&#1072;&#1085;&#1080;&#1088;&#1086;&#1074;&#1072;&#1085;&#1080;&#1103;%20&#1050;&#1042;\&#1041;&#1048;&#1047;&#1053;&#1045;&#1057;-&#1055;&#1051;&#1040;&#1053;%202014-2018\&#1069;&#1082;&#1089;&#1087;&#1083;&#1091;&#1072;&#1090;&#1072;&#1094;&#1080;&#1103;\&#1048;&#1085;&#1092;&#1086;&#1088;&#1084;&#1072;&#1094;&#1080;&#1103;%20&#1076;&#1083;&#1103;%20&#1041;&#1055;\&#1043;&#1088;&#1072;&#1092;&#1080;&#1082;&#1080;%20&#1073;&#1091;&#1088;&#1077;&#1085;&#1080;&#1103;\&#1043;&#1088;&#1072;&#1092;&#1080;&#1082;%20&#1073;&#1091;&#1088;&#1077;&#1085;&#1080;&#1103;%20-%20&#1074;10_2%20(2)%20(!!!&#1076;&#1083;&#1103;%202015-2018%20&#1075;.&#1075;.!!!).xlsm?402C7B0D" TargetMode="External"/><Relationship Id="rId1" Type="http://schemas.openxmlformats.org/officeDocument/2006/relationships/externalLinkPath" Target="file:///\\402C7B0D\&#1043;&#1088;&#1072;&#1092;&#1080;&#1082;%20&#1073;&#1091;&#1088;&#1077;&#1085;&#1080;&#1103;%20-%20&#1074;10_2%20(2)%20(!!!&#1076;&#1083;&#1103;%202015-2018%20&#1075;.&#1075;.!!!)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1-2025\&#1041;&#1055;%202021-2025\&#1064;&#1072;&#1073;&#1083;&#1086;&#1085;&#1099;%20&#1089;&#1073;&#1086;&#1088;&#1072;\&#1054;&#1090;%20&#1062;&#1060;&#1054;\&#1054;&#1057;&#1041;\&#1064;&#1072;&#1073;&#1083;&#1086;&#1085;%20&#1041;&#1055;%202021-2025&#1075;&#1075;._&#1054;&#1057;&#1041;_v5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gey/&#1041;&#1102;&#1076;&#1078;&#1077;&#1090;%20&#1047;&#1040;&#1054;%20&#1047;&#1072;&#1088;&#1103;%201%20&#1090;&#1077;&#1093;&#1082;&#1072;&#1088;&#1090;&#1072;/&#1058;&#1069;&#1054;%20&#1087;&#1088;&#1086;&#1077;&#1082;&#1090;%20&#1082;&#1091;&#1082;&#1091;&#1088;&#1091;&#1079;&#1072;/&#1073;&#1080;&#1079;&#1085;&#1077;&#1089;-&#1087;&#1083;.&#1055;&#1072;&#1089;.&#1087;&#1077;&#1088;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Kubrak/&#1056;&#1042;&#1055;/&#1043;&#1058;&#1052;/&#1048;&#1102;&#1085;&#1100;%202013/oilinfo/Output/&#1041;&#1072;&#1083;&#1072;&#1085;&#1089;%20&#1079;&#1072;&#1087;&#1091;&#1089;&#1082;&#1086;&#1074;%20-%20&#1086;&#1089;&#1090;&#1072;&#1085;&#1086;&#1074;&#1086;&#1082;%20&#1089;&#1082;&#1074;&#1072;&#1078;&#1080;&#1085;%20&#1079;&#1072;%20&#1040;&#1074;&#1075;&#1091;&#1089;&#1090;%202003%20&#1087;&#1086;%20&#1057;&#1072;&#1084;&#1086;&#1090;&#1083;&#1086;&#1088;&#1089;&#1082;&#1086;&#1077;%20&#1053;&#1043;&#1044;&#1059;%20&#8470;2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6;&#1077;&#1078;&#1080;&#1084;&#1099;\2002%20&#1075;\&#1053;&#1072;%20&#1085;&#1086;&#1103;&#1073;&#1088;&#1100;\&#1055;&#1086;&#1090;&#1077;&#1088;&#1080;\&#1055;&#1086;&#1090;&#1077;&#1088;&#1080;%20&#1053;&#1055;-2.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137-04/planbudgdep/BUDGET/Budget_2004/Actual_FR_2004/01_January%202004/January_&#1092;&#1072;&#1082;&#1090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OlgaPop/Local%20Settings/Temporary%20Internet%20Files/OLK2/&#1041;&#1102;&#1076;&#1078;&#1077;&#1090;_2005_&#1053;&#1055;(8%20&#1084;&#1077;&#1089;&#1103;&#1094;&#1077;&#1074;)%20&#1040;&#1085;&#1085;&#1072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gey/&#1041;&#1102;&#1076;&#1078;&#1077;&#1090;%20&#1047;&#1040;&#1054;%20&#1047;&#1072;&#1088;&#1103;%201%20&#1090;&#1077;&#1093;&#1082;&#1072;&#1088;&#1090;&#1072;/&#1057;&#1074;/&#1052;&#1086;&#1080;%20&#1076;&#1086;&#1082;&#1091;&#1084;&#1077;&#1085;&#1090;&#1099;/&#1041;&#1080;&#1079;&#1085;&#1077;&#1089;-&#1087;&#1083;&#1072;&#1085;/&#1055;&#1083;&#1072;&#1085;&#1077;&#1090;&#1072;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06_&#1041;&#1102;&#1076;&#1078;&#1077;&#1090;&#1085;&#1099;&#1081;%20&#1082;&#1086;&#1084;&#1080;&#1090;&#1077;&#1090;\2022\12_&#1052;&#1072;&#1090;&#1077;&#1088;&#1080;&#1072;&#1083;&#1099;%20&#1082;%20&#1041;&#1050;_12.22\2.%20&#1043;&#1056;&#1048;&#1044;\6.%20&#1056;&#1042;&#1055;\1.%20&#1076;&#1083;&#1103;%20NB\&#1056;&#1072;&#1089;&#1095;&#1077;&#1090;%20&#1053;&#1044;&#1055;&#1048;_&#1056;&#1042;&#1055;_2022_&#1076;&#1077;&#1082;&#1072;&#1073;&#1088;&#1100;.xlsm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06_&#1041;&#1102;&#1076;&#1078;&#1077;&#1090;&#1085;&#1099;&#1081;%20&#1082;&#1086;&#1084;&#1080;&#1090;&#1077;&#1090;\2023\01_&#1052;&#1072;&#1090;&#1077;&#1088;&#1080;&#1072;&#1083;&#1099;%20&#1082;%20&#1041;&#1050;_01.23\3.%20&#1050;&#1091;&#1088;&#1089;&#1086;&#1074;&#1099;&#1077;%20&#1088;&#1072;&#1079;&#1085;&#1080;&#1094;&#1099;\&#1056;&#1042;&#1055;_Netback_2022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30_&#1041;&#1055;\&#1041;&#1055;%202022-2026\&#1043;&#1056;&#1080;&#1044;\&#1054;&#1053;&#1054;\&#1041;&#1055;%202022\MR%202022-26%20&#1054;&#1053;&#1054;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06_&#1041;&#1102;&#1076;&#1078;&#1077;&#1090;&#1085;&#1099;&#1081;%20&#1082;&#1086;&#1084;&#1080;&#1090;&#1077;&#1090;\2022\12_&#1052;&#1072;&#1090;&#1077;&#1088;&#1080;&#1072;&#1083;&#1099;%20&#1082;%20&#1041;&#1050;_12.22\2.%20&#1043;&#1056;&#1048;&#1044;\3.%20&#1054;&#1053;&#1054;\&#1040;&#1088;&#1093;&#1080;&#1074;\&#1055;&#1088;&#1080;&#1083;.%202%20_12%20&#1084;&#1077;&#1089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&#1041;&#1102;&#1076;&#1078;&#1077;&#1090;&#1099;/2015-2019/&#1048;&#1085;&#1074;&#1077;&#1089;&#1090;&#1080;&#1094;&#1080;&#1086;&#1085;&#1085;&#1072;&#1103;%20&#1087;&#1088;&#1086;&#1075;&#1088;&#1072;&#1084;&#1084;&#1072;/04_&#1048;&#1089;&#1093;&#1086;&#1076;&#1085;&#1080;&#1082;&#1080;/&#1041;&#1072;&#1079;&#1072;_&#1056;&#1042;&#1055;.xlsm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02_&#1055;&#1080;&#1089;&#1100;&#1084;&#1072;\&#1048;&#1089;&#1093;&#1086;&#1076;&#1103;&#1097;&#1080;&#1077;\2022\&#1043;&#1044;\&#1045;&#1078;&#1077;&#1085;&#1077;&#1076;&#1077;&#1083;&#1100;&#1085;&#1099;&#1081;%20&#1086;&#1090;&#1095;&#1077;&#1090;%20&#1043;&#1044;%20&#1087;&#1086;%20&#1044;&#1047;\12_&#1076;&#1077;&#1082;&#1072;&#1073;&#1088;&#1100;\12.12.2022\&#1057;&#1074;&#1086;&#1076;%20&#1087;&#1086;%20&#1044;&#1054;_&#1053;&#1044;&#1055;&#1048;-&#1088;&#1077;&#1072;&#1083;&#1080;&#1079;&#1072;&#1094;&#1080;&#1103;_12.12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60;&#1069;&#1050;\02_&#1055;&#1080;&#1089;&#1100;&#1084;&#1072;\&#1048;&#1089;&#1093;&#1086;&#1076;&#1103;&#1097;&#1080;&#1077;\2022\&#1043;&#1044;\&#1045;&#1078;&#1077;&#1085;&#1077;&#1076;&#1077;&#1083;&#1100;&#1085;&#1099;&#1081;%20&#1086;&#1090;&#1095;&#1077;&#1090;%20&#1043;&#1044;%20&#1087;&#1086;%20&#1044;&#1047;\12_&#1076;&#1077;&#1082;&#1072;&#1073;&#1088;&#1100;\12.12.2022\&#1055;&#1086;&#1103;&#1089;&#1085;&#1077;&#1085;&#1080;&#1077;%20&#1076;&#1083;&#1103;%20&#1043;&#1044;\&#1057;&#1074;&#1086;&#1076;%20&#1087;&#1086;%20&#1044;&#1054;_&#1053;&#1044;&#1055;&#1048;-&#1088;&#1077;&#1072;&#1083;&#1080;&#1079;&#1072;&#1094;&#1080;&#1103;_12.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55;&#1088;&#1086;&#1075;&#1085;&#1086;&#1079;%203+9\&#1064;&#1072;&#1073;&#1083;&#1086;&#1085;&#1099;%20&#1089;&#1073;&#1086;&#1088;&#1072;\&#1054;&#1090;%20&#1062;&#1060;&#1054;\&#1059;&#1043;&#1080;&#1043;&#1056;&#1056;\&#1064;&#1072;&#1073;&#1083;&#1086;&#1085;_3+9%20&#1059;&#1043;&#1080;&#1043;&#1056;&#10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VVYermakov\&#1052;&#1086;&#1080;%20&#1076;&#1086;&#1082;&#1091;&#1084;&#1077;&#1085;&#1090;&#1099;\Economics,%20CI%20&amp;%20IR\5%20Year%20Plan%20Deliverables\5y%20FINAL%2014%20MAY%202004\$25%20and%20Base%20Transneft%20correc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nosovav/&#1052;&#1086;&#1080;%20&#1076;&#1086;&#1082;&#1091;&#1084;&#1077;&#1085;&#1090;&#1099;/&#1055;&#1088;&#1086;&#1077;&#1082;&#1090;&#1099;%20&#1085;&#1072;%202005%20&#1075;&#1086;&#1076;/&#1056;&#1072;&#1089;&#1095;&#1077;&#1090;%20&#1087;&#1103;&#1090;&#1080;&#1083;&#1077;&#1090;&#1082;&#1080;%20&#1087;&#1086;%20&#1092;&#1086;&#1088;&#1084;&#1072;&#1090;&#1091;%20&#1058;&#1053;&#1050;-&#1042;&#1056;/&#1060;&#1086;&#1088;&#1084;&#1072;&#1090;%20&#1041;&#1083;&#1086;&#1082;&#1072;%20&#1058;&#1077;&#1093;&#1085;&#1086;&#1083;&#1086;&#1075;&#1080;&#1081;%20&#1080;%20&#1044;&#1086;&#1073;&#1099;&#1095;&#1080;/&#1044;&#1078;&#1077;&#1085;&#1082;&#1080;&#1085;&#1089;%20&#1080;%20&#1076;&#1088;&#1091;&#1075;&#1080;&#1077;/&#1054;&#1090;&#1095;&#1077;&#1090;%20&#1054;&#1040;&#1054;%20&#1058;&#1053;&#1050;-&#1053;&#1042;%20(&#1080;&#1089;&#1087;&#1088;&#1072;&#1074;&#1083;16.05.04)-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Mikhail/&#1052;&#1086;&#1080;%20&#1076;&#1086;&#1082;&#1091;&#1084;&#1077;&#1085;&#1090;&#1099;/&#1073;&#1102;&#1076;&#1078;&#1077;&#1090;_2002/closing/11_Nov/Payments%201-11%20_%20&#1052;&#105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smen1/c/WINDOWS/&#1056;&#1072;&#1073;&#1086;&#1095;&#1080;&#1081;%20&#1089;&#1090;&#1086;&#1083;/&#1055;&#1086;&#1088;&#1090;&#1092;&#1077;&#1083;&#1100;/&#1062;&#1044;&#1053;&#1043;-6%20avto.%202002%20&#1075;.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S\Budget%202008\Cut_2\&#1052;&#1086;&#1076;&#1077;&#1083;&#1080;\2008%20Budget%20Model%205%20&#1074;&#1072;&#1088;&#1080;&#1072;&#1085;&#1090;%20698%20&#1090;.&#1090;&#1086;&#1085;&#1085;%20&#1073;&#1072;&#1079;&#1086;&#1074;&#1072;&#1103;%2029-08-0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87;&#1088;&#1072;&#1074;&#1083;&#1077;&#1085;&#1080;&#1077;%20&#1089;&#1074;&#1086;&#1076;&#1085;&#1086;&#1081;%20&#1086;&#1090;&#1095;&#1077;&#1090;&#1085;&#1086;&#1089;&#1090;&#1080;%20&#1080;%20&#1084;&#1077;&#1090;&#1086;&#1076;&#1086;&#1083;&#1086;&#1075;&#1080;&#1080;/19_&#1053;&#1072;&#1083;&#1086;&#1075;&#1086;&#1074;&#1086;&#1077;%20&#1087;&#1083;&#1072;&#1085;&#1080;&#1088;&#1086;&#1074;&#1072;&#1085;&#1080;&#1077;/&#1055;&#1088;&#1086;&#1075;&#1088;&#1072;&#1084;&#1084;&#1072;%20&#1085;&#1072;&#1083;.%20&#1101;&#1092;&#1092;&#1077;&#1082;&#1090;/01_&#1055;&#1088;&#1086;&#1075;&#1088;&#1072;&#1084;&#1084;&#1072;/2020/&#1055;&#1088;&#1086;&#1076;&#1083;&#1077;&#1085;&#1080;&#1077;%20&#1083;&#1100;&#1075;&#1086;&#1090;&#1099;%20&#1087;&#1086;%20&#1053;&#1044;&#1055;&#1048;/2020-02-25%20&#1054;&#1094;&#1077;&#1085;&#1082;&#1072;%20&#1101;&#1092;&#1092;&#1077;&#1082;&#1090;&#1080;&#1074;&#1085;&#1086;&#1089;&#1090;&#1080;%20&#1052;&#1055;&#1057;%202016/&#1052;&#1086;&#1076;&#1077;&#1083;&#1100;_&#1055;&#1056;&#1040;_2019_&#1041;&#1083;&#1086;&#1082;%201-2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finance/Due%20Diligences/BKS/BK%20StdAlone_Mod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msk/Departments/Users/ekaterinagb/AppData/Local/Microsoft/Windows/Temporary%20Internet%20Files/Content.Outlook/JEL6B9W3/model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telmahnj/c/NSBOOK/NS_ES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Urusov.AA/&#1052;&#1086;&#1080;%20&#1076;&#1086;&#1082;&#1091;&#1084;&#1077;&#1085;&#1090;&#1099;/Actuals/&#1053;&#1048;&#1057;%20-%20&#1055;&#1088;&#1072;&#1074;&#1083;&#1077;&#1085;&#1080;&#1077;/090306%20-%20&#1060;&#1080;&#1085;.&#1055;&#1086;&#1083;&#1086;&#1078;&#1077;&#1085;&#1080;&#1077;/090303%20Support%20for%20ppt%20vadim%20(debt%20cf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qfs06/SRB/Documents%20and%20Settings/VVYermakov/&#1052;&#1086;&#1080;%20&#1076;&#1086;&#1082;&#1091;&#1084;&#1077;&#1085;&#1090;&#1099;/Economics,%20CI%20&amp;%20IR/Economic/Planning%20assumptions%20model/Building%20blocks/2005%20Model%2036.5-33-1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Urusov.AA/&#1052;&#1086;&#1080;%20&#1076;&#1086;&#1082;&#1091;&#1084;&#1077;&#1085;&#1090;&#1099;/Actuals/&#1053;&#1048;&#1057;%20-%20&#1055;&#1088;&#1072;&#1074;&#1083;&#1077;&#1085;&#1080;&#1077;/090306%20-%20&#1060;&#1080;&#1085;.&#1055;&#1086;&#1083;&#1086;&#1078;&#1077;&#1085;&#1080;&#1077;/NIS_payables_010209-2502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NIS/NIS/03%20Financial%20accounting%20and%20reporting/2009/FR-MR%20reconciliation/DOCUME~1/BRANKO~1.MIT/LOCALS~1/Temp/Rar$DI00.078/Bilans%20uspeha%20po%20poslovnoj%20oblasti%202505200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Urusov.AA/&#1052;&#1086;&#1080;%20&#1076;&#1086;&#1082;&#1091;&#1084;&#1077;&#1085;&#1090;&#1099;/Actuals/&#1053;&#1048;&#1057;%20-%20&#1055;&#1088;&#1072;&#1074;&#1083;&#1077;&#1085;&#1080;&#1077;/090306%20-%20&#1060;&#1080;&#1085;.&#1055;&#1086;&#1083;&#1086;&#1078;&#1077;&#1085;&#1080;&#1077;/NIS_payables_010109-310109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nts%20and%20Settings/D043024/My%20Documents/NIS_payables_010109-310109_fina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76;&#1077;&#1083;%20%20&#1088;&#1072;&#1079;&#1088;&#1072;&#1073;&#1086;&#1090;&#1082;&#1080;%20&#1084;&#1077;&#1089;&#1090;&#1086;&#1088;&#1086;&#1078;&#1076;&#1077;&#1085;&#1080;&#1081;/&#1055;&#1077;&#1088;&#1077;&#1087;&#1080;&#1089;&#1082;&#1072;/&#1047;&#1072;&#1088;&#1091;&#1073;&#1077;&#1078;&#1085;&#1077;&#1092;&#1090;&#1100;/&#1076;&#1086;%2025.07.2012/&#1056;&#1042;&#1053;%20&#1085;&#1072;%20&#1079;&#1072;&#1087;&#1088;&#1086;&#1089;%20&#1057;&#1050;3044%20&#1086;&#1090;%2016.07.2012/&#1058;&#1077;&#1093;%20&#1088;&#1077;&#1078;&#1080;&#1084;_25.07.201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41;&#1102;&#1076;&#1078;&#1077;&#1090;&#1099;/2020-2024/&#1055;&#1088;&#1086;&#1075;&#1085;&#1086;&#1079;%206+6/&#1064;&#1072;&#1073;&#1083;&#1086;&#1085;&#1099;%20&#1089;&#1073;&#1086;&#1088;&#1072;/&#1086;&#1090;%20&#1062;&#1060;&#1054;%20&#1089;%20&#1092;&#1072;&#1082;&#1090;&#1086;&#1084;%206%20&#1084;&#1077;&#1089;/&#1059;&#1043;&#1080;&#1043;&#1056;&#1056;/&#1064;&#1072;&#1073;&#1083;&#1086;&#1085;%206+6_&#1089;%20&#1092;&#1072;&#1082;&#1090;&#1086;&#1084;%20&#1080;&#1102;&#1085;&#1103;_&#1059;&#1043;&#1080;&#1043;&#1056;&#1056;.XLSB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\Users\StankoVM\AppData\Local\Microsoft\Windows\Temporary%20Internet%20Files\Content.Outlook\9HL7YYG8\&#1061;&#1072;&#1088;&#1100;&#1103;&#1075;&#1072;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\Casperd\My%20Documents\NEW%20Economic%20Model%20-%20Base%20Case%20-%2040%25%20Export%20Sale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41;&#1102;&#1076;&#1078;&#1077;&#1090;&#1099;/2017-2021/&#1055;&#1088;&#1086;&#1075;&#1085;&#1086;&#1079;%203+9/&#1064;&#1072;&#1073;&#1083;&#1086;&#1085;%20&#1089;%20&#1092;&#1072;&#1082;&#1090;&#1086;&#1084;%203%20&#1084;&#1077;&#1089;/&#1086;&#1090;%20&#1089;&#1083;&#1091;&#1078;&#1073;/&#1050;&#1048;&#1055;/&#1050;&#1086;&#1087;&#1080;&#1103;%20&#1055;&#1088;&#1086;&#1075;&#1085;&#1086;&#1079;%203+9%20(&#1050;&#1048;&#1055;&#1080;&#1040;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41;&#1055;%202020-2024\&#1064;&#1072;&#1073;&#1083;&#1086;&#1085;&#1099;%20&#1089;&#1073;&#1086;&#1088;&#1072;\&#1054;&#1090;%20&#1062;&#1060;&#1054;\&#1059;&#1056;&#1052;\&#1054;&#1056;&#10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bgvdiprofile/VDI$/wasp/KimR$/My%20Documents/xl%20stuff/PYRAMI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Casperd\My%20Documents\VOGT\VOGT%202004%20Budget%20Master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S003/Groups$/Documents%20and%20Settings/EMTorkhova/&#1056;&#1072;&#1073;&#1086;&#1095;&#1080;&#1081;%20&#1089;&#1090;&#1086;&#1083;/Strategic/Strategi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Izvestavanje%20prema%20Grupi%20Q4/Radni%20Papiri/Transformation%20model%20rounded%20to%20USD'000_Q4_v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cmenpriob/c/&#1052;&#1086;&#1080;%20&#1076;&#1086;&#1082;&#1091;&#1084;&#1077;&#1085;&#1090;&#1099;/%20&#1040;&#1088;&#1093;&#1080;&#1074;%202002&#1075;/&#1062;&#1044;&#1053;&#1043;-6%20avto.%202002%20&#1075;.02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&#1059;&#1060;&#1069;&#1050;/38_&#1041;&#1055;%202018-2022/&#1064;&#1072;&#1073;&#1083;&#1086;&#1085;&#1099;/&#1050;&#1086;&#1084;&#1087;&#1083;&#1077;&#1082;&#1090;%20&#1084;&#1072;&#1090;&#1077;&#1088;&#1080;&#1072;&#1083;&#1086;&#1074;_&#1064;&#1072;&#1073;&#1083;&#1086;&#1085;&#1099;_v2/DOCUME~1/NIvanova/LOCALS~1/Temp/notesFFF692/&#1064;&#1072;&#1073;&#1083;&#1086;&#1085;_1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&#1041;&#1102;&#1076;&#1078;&#1077;&#1090;&#1099;/2016-2020/&#1048;&#1089;&#1093;&#1086;&#1076;&#1085;&#1080;&#1082;&#1080;/&#1060;&#1086;&#1088;&#1084;&#1072;&#1090;&#1099;/03.02.%20&#1043;&#1077;&#1086;&#1092;&#1080;&#1079;&#1080;&#1095;&#1077;&#1089;&#1082;&#1080;&#1077;%20&#1080;%20&#1075;&#1077;&#1086;&#1083;&#1086;&#1075;&#1080;&#1095;&#1077;&#1089;&#1082;&#1080;&#1077;%20&#1091;&#1089;&#1083;&#1091;&#1075;&#1080;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9-2023\&#1055;&#1088;&#1086;&#1075;&#1085;&#1086;&#1079;%206+6\&#1054;&#1090;%20&#1062;&#1060;&#1054;\&#1059;&#1043;&#1080;&#1043;&#1056;&#1056;\25.06_&#1059;&#1043;&#1080;&#1043;&#1056;&#1056;.xlsb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RVP-DC2\DATA$\NIS\NIS\03%20Financial%20accounting%20and%20reporting\2009\FR-MR%20reconciliation\Documents%20and%20Settings\branko.mitrovic\Local%20Settings\Temporary%20Internet%20Files\OLKF7\Bilans%20uspeha%20po%20poslovnoj%20oblasti%2025052009.xls?7739BBBE" TargetMode="External"/><Relationship Id="rId1" Type="http://schemas.openxmlformats.org/officeDocument/2006/relationships/externalLinkPath" Target="file:///\\7739BBBE\Bilans%20uspeha%20po%20poslovnoj%20oblasti%202505200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2011\nova%20baza%20podataka\Odobreni%20projekti_2011_4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ONITORING-MESECNI\MONITORING%20IZVESTAJI-2010\DECEMBAR%202010\ANALIZA%20FIS\KOMPLETAN%20NIS-monitroing-DECEMBAR%2020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vodka.vsp:8083/Documents%20and%20Settings/sebelyalov/&#1052;&#1086;&#1080;%20&#1076;&#1086;&#1082;&#1091;&#1084;&#1077;&#1085;&#1090;&#1099;/&#1047;&#1072;&#1097;&#1080;&#1090;&#1072;/2008/&#1052;&#1077;&#1090;&#1086;&#1076;&#1080;&#1082;&#1072;/&#1042;&#1072;&#1088;&#1080;&#1072;&#1085;&#1090;%201/Documents%20and%20Settings/KirillovaSA/Local%20Settings/Temporary%20Internet%20Files/OLKC5/&#1057;&#1085;&#1080;&#1078;&#1077;&#1085;&#1080;&#1077;%20&#1087;&#1088;-&#1090;&#1080;%20&#1087;&#1086;%20&#1058;&#1053;%20&#1074;%20&#1085;&#1086;&#1103;&#1073;&#1088;&#1077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69;&#1059;/&#1050;&#1054;/base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RBMakaeva\Local%20Settings\Temporary%20Internet%20Files\OLK105\&#1071;&#1053;&#1042;&#1040;&#1056;&#1068;\&#1055;&#1086;&#1089;&#1083;&#1077;%20&#1079;&#1072;&#1097;&#1080;&#1090;&#1099;\&#1059;&#1057;&#1054;&#1048;3%20&#1103;&#1085;&#1074;&#1072;&#1088;&#1100;\&#1059;&#1057;&#1054;&#1048;%20&#1062;&#1044;&#1053;&#1043;-4%20&#1071;&#1053;&#1042;&#1040;&#1056;&#1068;%20201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9-2023\&#1055;&#1088;&#1086;&#1075;&#1085;&#1086;&#1079;%203+9\&#1054;&#1090;%20&#1062;&#1060;&#1054;\&#1054;&#1043;&#1052;\&#1054;&#1043;&#1052;3+9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Users/Ulitin/AppData/Local/Microsoft/Windows/Temporary%20Internet%20Files/Content.Outlook/91MYGBGJ/1&#1044;&#1086;&#1073;&#1099;&#1095;&#1072;%2007%2008%202012%20%20(2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19-2023\&#1055;&#1088;&#1086;&#1075;&#1085;&#1086;&#1079;%209+3\&#1054;&#1090;%20&#1062;&#1060;&#1054;\&#1059;&#1043;%20&#1080;%20&#1043;&#1056;&#1056;\&#1059;&#1043;%20&#1080;%20&#1043;&#1056;&#1056;%209+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finance/Documents%20and%20Settings/Vladimir/&#1052;&#1086;&#1080;%20&#1076;&#1086;&#1082;&#1091;&#1084;&#1077;&#1085;&#1090;&#1099;/IG/m%206-14-2004/With%20My%20Comments/BK%20StdAlone_Model%20My%20Comment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aoot_hbh/sys/MER_KRS/EFFEC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%20&#1052;&#1086;&#1080;%20&#1076;&#1086;&#1082;&#1091;&#1084;&#1077;&#1085;&#1090;&#1099;\&#1041;&#1102;&#1076;&#1078;&#1077;&#1090;\&#1041;&#1102;&#1076;&#1078;&#1077;&#1090;%202017\03.01.%20&#1059;&#1089;&#1083;&#1091;&#1075;&#1080;%20&#1087;&#1086;%20&#1076;&#1086;&#1073;&#1099;&#1095;&#1077;%20&#1085;&#1077;&#1092;&#1090;&#1080;%20%20(&#1084;&#1077;&#1093;.&#1092;&#1086;&#1085;&#1076;)%202017-2021%20(&#1085;&#1086;&#1074;)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Stelmahnj/c/&#1052;&#1086;&#1080;%20&#1076;&#1086;&#1082;&#1091;&#1084;&#1077;&#1085;&#1090;&#1099;/&#1055;&#1088;&#1086;&#1077;&#1082;&#1090;%20&#1087;&#1083;&#1072;&#1085;%20&#1079;&#1072;&#1076;&#1072;&#1085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ior/C/DOCUME~1/ByshovSN/LOCALS~1/Temp/&#1052;&#1077;&#1088;&#1086;&#1087;&#1088;&#1080;&#1103;&#1090;&#1080;&#1103;/&#1052;&#1077;&#1088;&#1086;&#1087;&#1088;%206.08.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Hanna\My%20Documents\SeverTek\Budgets%20-%202003\Budget%20-%202003%20-%20updated%20March%2019,%202003\Consolidated%20Budget\2003%20Finance%20Plan%20-%20updated%20May%2029.03%20-%20issued%20to%20LukOi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0;&#1085;&#1072;&#1085;&#1089;&#1086;&#1074;&#1086;-&#1101;&#1082;&#1086;&#1085;&#1086;&#1084;&#1080;&#1095;&#1077;&#1089;&#1082;&#1080;&#1081;%20&#1086;&#1090;&#1076;&#1077;&#1083;/Y%20niger/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52;&#1086;&#1076;&#1077;&#1083;&#1080;\&#1060;&#1080;&#1085;&#1072;&#1085;&#1089;&#1086;&#1074;&#1072;&#1103;\&#1054;&#1094;&#1077;&#1085;&#1082;&#1072;%20&#1074;&#1072;&#1088;&#1080;&#1072;&#1085;&#1090;&#1086;&#1074;%20-%202011-05-19\&#1054;&#1094;&#1077;&#1085;&#1082;&#1072;\RVP-CFM-110329_Company_rus_eng_final%20(2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&#1041;&#1102;&#1076;&#1078;&#1077;&#1090;&#1099;/2013/&#1050;&#1088;&#1091;&#1075;%207/&#1052;&#1086;&#1076;&#1077;&#1083;&#1080;/&#1041;&#1102;&#1076;&#1078;&#1077;&#1090;&#1085;&#1072;&#1103;/2012%20Budget%20Model%20RVP%20cut%202%2016-09-11%20&#1074;&#1072;&#1088;%206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41;&#1102;&#1076;&#1078;&#1077;&#1090;&#1099;/2020-2024/&#1041;&#1055;%202020-2024/&#1064;&#1072;&#1073;&#1083;&#1086;&#1085;&#1099;%20&#1089;&#1073;&#1086;&#1088;&#1072;/&#1054;&#1090;%20&#1062;&#1060;&#1054;/&#1060;&#1069;&#1059;/&#1060;&#1069;&#1059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41;&#1055;%202020-2024\&#1064;&#1072;&#1073;&#1083;&#1086;&#1085;&#1099;%20&#1089;&#1073;&#1086;&#1088;&#1072;\&#1054;&#1090;%20&#1062;&#1060;&#1054;\&#1040;&#1061;&#1054;\&#1040;&#1061;&#1054;%20&#1052;&#1057;&#1050;\&#1040;&#1061;&#1054;%20&#1052;&#1057;&#1050;\&#1041;&#1102;&#1076;&#1078;&#1077;&#1090;%202020%20(27.08.19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55;&#1088;&#1086;&#1075;&#1085;&#1086;&#1079;%203+9\&#1064;&#1072;&#1073;&#1083;&#1086;&#1085;&#1099;%20&#1089;&#1073;&#1086;&#1088;&#1072;\&#1054;&#1090;%20&#1062;&#1060;&#1054;%20&#1089;%20&#1092;&#1072;&#1082;&#1090;&#1086;&#1084;%203%20&#1084;&#1077;&#1089;\&#1054;&#1052;&#1058;&#1054;\2020.04.09%20&#1064;&#1072;&#1073;&#1083;&#1086;&#1085;%203+9_&#1054;&#1052;&#1058;&#1054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54;&#1090;&#1076;&#1077;&#1083;%20&#1084;&#1072;&#1088;&#1082;&#1077;&#1090;&#1080;&#1085;&#1075;&#1072;\&#1063;&#1077;&#1088;&#1074;&#1103;&#1082;&#1086;&#1074;\base.xlsm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microsoft.com/office/2019/04/relationships/externalLinkLongPath" Target="file:///K:\Users\milan.djeric\AppData\Local\Microsoft\Windows\Temporary%20Internet%20Files\Content.Outlook\CY4W3T6C\Documents%20and%20Settings\Nikola.MARCETA\Desktop\Mesecni%20izvestaj\NGS_SIP%20for%202011%20-%202013%20GPN_grupno_26102010%20-%20ext%20mesecno.xls?620D2B65" TargetMode="External"/><Relationship Id="rId1" Type="http://schemas.openxmlformats.org/officeDocument/2006/relationships/externalLinkPath" Target="file:///\\620D2B65\NGS_SIP%20for%202011%20-%202013%20GPN_grupno_26102010%20-%20ext%20mesecno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dragomir.dopudja\AppData\Local\Microsoft\Windows\Temporary%20Internet%20Files\Content.Outlook\G3ZCQ503\Sneza-PRERADA-Monitoring-JANUAR%2020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trol-07/jellena/Documents%20and%20Settings/SergeyS/Local%20Settings/Temporary%20Internet%20Files/OLK97/2009%20godina/GOD.2006/OKTOBAR%202006.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41;&#1055;%202020-2024\&#1064;&#1072;&#1073;&#1083;&#1086;&#1085;&#1099;%20&#1089;&#1073;&#1086;&#1088;&#1072;\&#1054;&#1090;%20&#1062;&#1060;&#1054;\&#1059;&#1043;&#1080;&#1043;&#1056;&#1056;\2019.08.23\&#1059;&#1043;&#1080;&#1043;&#1056;&#1056;%20&#1096;&#1072;&#1073;&#1083;&#1086;&#1085;%20&#1076;&#1083;&#1103;%20&#1040;&#1057;&#1041;&#1059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Finance/&#1041;&#1102;&#1076;&#1078;&#1077;&#1090;&#1099;/2020-2024/&#1055;&#1088;&#1086;&#1075;&#1085;&#1086;&#1079;%206+6/&#1064;&#1072;&#1073;&#1083;&#1086;&#1085;%205+7_&#1076;&#1083;&#1103;%20&#1085;&#1072;&#1088;&#1077;&#1079;&#1082;&#1080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_UNP1/USERS/&#1052;&#1086;&#1080;%20&#1076;&#1086;&#1082;&#1091;&#1084;&#1077;&#1085;&#1090;&#1099;%20&#1058;&#1102;&#1085;&#1100;&#1082;&#1080;&#1085;%20&#1040;.&#1048;/&#1056;&#1072;&#1079;&#1085;&#1086;&#1077;-1/108&#1074;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87;&#1088;&#1072;&#1074;&#1083;&#1077;&#1085;&#1080;&#1077;%20&#1089;&#1074;&#1086;&#1076;&#1085;&#1086;&#1081;%20&#1086;&#1090;&#1095;&#1077;&#1090;&#1085;&#1086;&#1089;&#1090;&#1080;%20&#1080;%20&#1084;&#1077;&#1090;&#1086;&#1076;&#1086;&#1083;&#1086;&#1075;&#1080;&#1080;\19_&#1053;&#1072;&#1083;&#1086;&#1075;&#1086;&#1074;&#1086;&#1077;%20&#1087;&#1083;&#1072;&#1085;&#1080;&#1088;&#1086;&#1074;&#1072;&#1085;&#1080;&#1077;\&#1055;&#1088;&#1086;&#1075;&#1088;&#1072;&#1084;&#1084;&#1072;%20&#1085;&#1072;&#1083;.%20&#1101;&#1092;&#1092;&#1077;&#1082;&#1090;\01_&#1055;&#1088;&#1086;&#1075;&#1088;&#1072;&#1084;&#1084;&#1072;\2020\&#1055;&#1088;&#1086;&#1076;&#1083;&#1077;&#1085;&#1080;&#1077;%20&#1083;&#1100;&#1075;&#1086;&#1090;&#1099;%20&#1087;&#1086;%20&#1053;&#1044;&#1055;&#1048;\2020-02-25%20&#1054;&#1094;&#1077;&#1085;&#1082;&#1072;%20&#1101;&#1092;&#1092;&#1077;&#1082;&#1090;&#1080;&#1074;&#1085;&#1086;&#1089;&#1090;&#1080;%20&#1052;&#1055;&#1057;%202016\&#1052;&#1086;&#1076;&#1077;&#1083;&#1100;_&#1055;&#1056;&#1040;_2019_&#1041;&#1083;&#1086;&#1082;%201-2.xlsm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60;&#1069;&#1050;/42_&#1055;&#1056;&#1040;/2018/&#1043;&#1056;&#1080;&#1044;/&#1056;&#1042;&#1055;/10092018/&#1052;&#1086;&#1076;&#1077;&#1083;&#1100;_&#1055;&#1056;&#1040;_2018.xlsm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cmenpriob/c/Documents%20and%20Settings/NachSmenPriob/Local%20Settings/Temporary%20Internet%20Files/OLK12/Cits%202003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NIS/NIS/03%20Financial%20accounting%20and%20reporting/2009/FR-MR%20reconciliation/Tabela%20internih%20odnos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dragomir.dopudja\AppData\Local\Microsoft\Windows\Temporary%20Internet%20Files\Content.Outlook\G3ZCQ503\Sneza-NAFTAGAS-Monitoring-JANUAR%202011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RVP-DC2/DATA$/DOCUME~1/BRANKO~1.MIT/LOCALS~1/Temp/Rar$DI00.078/Bilans%20uspeha%20po%20poslovnoj%20oblasti%202505200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va%20baza%20podataka%20radno\Odobreni%20projekti_5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ozovoyas/c/windows/TEMP/&#1043;&#1056;&#1055;/&#1055;&#1086;&#1090;&#1077;&#1085;&#1094;&#1080;&#1072;&#1083;/2001/&#1044;&#1072;&#1077;&#1096;&#1100;%20&#1087;&#1086;&#1090;&#1077;&#1085;&#1094;&#1080;&#1072;&#1083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kumenta\Srednjorocni%20plan-septembar%20NIS\cene201aleksandraII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&#1041;&#1102;&#1076;&#1078;&#1077;&#1090;&#1099;\2020-2024\&#1055;&#1088;&#1086;&#1075;&#1085;&#1086;&#1079;%206+6\&#1064;&#1072;&#1073;&#1083;&#1086;&#1085;&#1099;%20&#1089;&#1073;&#1086;&#1088;&#1072;\&#1086;&#1090;%20&#1062;&#1060;&#1054;%20&#1089;%20&#1092;&#1072;&#1082;&#1090;&#1086;&#1084;%206%20&#1084;&#1077;&#1089;\&#1055;&#1058;&#1054;\&#1064;&#1072;&#1073;&#1083;&#1086;&#1085;%206+6_&#1089;%20&#1092;&#1072;&#1082;&#1090;&#1086;&#1084;%20&#1080;&#1102;&#1085;&#1103;_&#1055;&#1058;&#1054;%20%20&#1086;&#1090;%2013.07.2020.XLSB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vasiliev.an\Documents\work\Reporting\margin%20model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40;&#1047;&#1040;%20&#1050;&#1056;&#1057;/2003%20&#1075;&#1086;&#1076;/&#1054;&#1087;&#1090;&#1080;&#1084;&#1080;&#1079;&#1072;&#1094;&#1080;&#1103;/&#1041;&#1072;&#1079;&#1072;%20&#1086;&#1087;&#1090;%20&#1084;&#1072;&#1081;%202003&#1075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8;&#1077;&#1093;&#1088;&#1077;&#1078;&#1080;&#1084;&#1099;\&#1058;&#1077;&#1093;&#1088;&#1077;&#1078;&#1080;&#1084;&#1099;%202004\&#1058;&#1077;&#1093;&#1088;&#1077;&#1078;&#1080;&#1084;&#1099;%20&#1085;&#1072;%20&#1080;&#1102;&#1083;&#1100;%202004&#1075;\&#1040;&#1085;&#1072;&#1083;&#1080;&#1079;%20&#1076;&#1080;&#1085;&#1072;&#1084;&#1080;&#1082;&#1080;%20&#1058;&#1056;%20(&#1052;&#1040;&#1052;&#1054;&#1053;&#1058;&#1054;&#1042;&#1057;&#1050;&#1048;&#1049;%20&#1056;&#1045;&#1043;&#1048;&#1054;&#1053;-&#1048;&#1102;&#1085;&#1100;%202004%20&#1075;.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Hqfs06/SRB/Strategy%20&amp;%20Portfolio/Downstream/PROJECTS/Ad-hoc/Condensate/END%202004/5-year_plan_12_12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Suslov.SI\Local%20Settings\Temporary%20Internet%20Files\OLK16E\Documents%20and%20Settings\Milica.Anusic\Local%20Settings\Temporary%20Internet%20Files\OLK1C\Documents%20and%20Settings\SergeyS\Local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eol25\LOCALS~1\Temp\&#1086;&#1087;&#1090;&#1080;&#1084;&#1080;&#1079;&#1072;&#1094;&#1080;&#1103;%20&#1074;&#1072;&#1088;&#1080;&#1072;&#1085;&#1090;&#109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rillov/AppData/Local/Microsoft/Windows/Temporary%20Internet%20Files/Content.Outlook/W924Z9M1/&#1052;&#1086;&#1076;&#1077;&#1083;&#1100;%20&#1088;&#1077;&#1081;&#1090;&#1080;&#1085;&#1075;&#1072;%20&#1043;&#1077;&#1086;&#1083;&#1086;&#1075;&#1086;&#1088;&#1072;&#1079;&#1074;&#1077;&#1076;&#1082;&#1072;%20&#1080;%20&#1076;&#1086;&#1073;&#1099;&#1095;&#1072;%20(8)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yvkrutilina/AppData/Local/Microsoft/Windows/Temporary%20Internet%20Files/Content.Outlook/TA5SF8J6/Documents%20and%20Settings/myudomanov/Application%20Data/Microsoft/Excel/&#1052;&#1086;&#1076;&#1077;&#1083;&#1100;_&#1048;&#1055;_&#1055;&#1088;&#1080;&#1086;&#1073;&#1089;&#1082;&#1086;&#1077;_22%2011%2020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Hqcl/bp2003/&#1052;&#1086;&#1080;%20&#1076;&#1086;&#1082;&#1091;&#1084;&#1077;&#1085;&#1090;&#1099;/BP2003%20181210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THodakova\AppData\Local\Microsoft\Windows\Temporary%20Internet%20Files\Content.Outlook\RRLIX7Z1\&#1056;&#1042;&#1055;-&#1054;&#1073;&#1077;&#1089;&#1094;&#1077;&#1085;&#1077;&#1085;&#1080;&#1077;-2014%20(&#1073;&#1077;&#1079;%20&#1083;&#1100;&#1075;&#1086;&#1090;&#1099;%20&#1087;&#1086;%20&#1069;&#1055;)_IV&#1082;&#1074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oshkin/AppData/Local/Microsoft/Windows/Temporary%20Internet%20Files/Content.Outlook/8TNAF6UU/&#1052;&#1086;&#1076;&#1077;&#1083;&#1100;_&#1055;&#1056;&#1040;_2017.xlsm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yborov/AppData/Local/Microsoft/Windows/Temporary%20Internet%20Files/Content.Outlook/MO7F0U08/1.%20&#1060;&#1069;&#1052;%20&#1043;&#1056;&#1080;&#1044;%20(002).xlsm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syba.RMNTK/AppData/Local/Microsoft/Windows/Temporary%20Internet%20Files/Content.Outlook/RQ43MVIG/2012_&#1050;&#1072;&#1088;&#1090;&#1086;&#1095;&#1082;&#1072;%20&#1080;&#1085;&#1074;&#1077;&#1089;&#1090;&#1087;&#1088;&#1086;&#1077;&#1082;&#1090;&#1072;%20&#1080;%20&#1072;&#1082;&#1090;&#1091;&#1072;&#1083;&#1080;&#1079;&#1072;&#1094;&#1080;&#1103;%20&#1076;&#1072;&#1085;&#1085;&#1099;&#1093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ss086\&#1052;&#1086;&#1080;%20&#1076;&#1086;&#1082;&#1091;&#1084;&#1077;&#1085;&#1090;&#1099;\&#1051;&#1072;&#1090;&#1082;&#1080;&#1085;\&#1054;&#1073;&#1097;&#1072;&#1103;\AL\ALL%20Aug%20LE%2006\2005%20Budget%20Model%20-%20Jan%20LE%20Master%20BD%20final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Casperd\My%20Documents\VOGT\Old%20Model%20Versions\SeverTek%20Economic%20Model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Kubrak/&#1056;&#1042;&#1055;/&#1043;&#1058;&#1052;/&#1048;&#1102;&#1085;&#1100;%202013/211/&#1055;&#1086;&#1095;&#1091;&#1077;&#1074;&#1072;/&#1041;&#1072;&#1079;&#1072;%20&#1054;&#1055;&#1058;&#1048;&#1052;%20&#1079;&#1072;%208%20&#1084;&#1077;&#1089;&#1103;&#1094;&#1077;&#1074;%202002&#1075;.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trikovaln/c/&#1052;&#1086;&#1080;%20&#1076;&#1086;&#1082;&#1091;&#1084;&#1077;&#1085;&#1090;&#1099;/&#1056;&#1072;&#1089;&#1095;&#1105;&#1090;%20&#1087;&#1086;&#1090;&#1077;&#1085;&#1094;&#1080;&#1072;&#1083;&#1072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Hqfs03/5YearsPlan/Companies/Hydril/Secondary/Misc/Graphs8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Gavrilova/ECON_MEST_20/DOCUME~1/LARION~1/LOCALS~1/Temp/Econom/UKS/&#1069;&#1092;&#1092;&#1077;&#1082;&#1090;/&#1041;&#1080;&#1079;&#1085;&#1077;&#1089;%202001(2668,8)/&#1091;&#1090;&#1086;&#1095;&#1085;.%20&#1041;&#1091;&#1088;&#1077;&#1085;&#1080;&#1077;-2001/&#1080;&#1090;&#1086;&#1075;&#1086;%20&#1041;&#1091;&#1088;.&#1087;&#1083;&#1072;&#1085;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3"/>
      <sheetName val="Лист1"/>
      <sheetName val="41"/>
      <sheetName val="Восточно_Радовский"/>
      <sheetName val="Юж_Радовский"/>
      <sheetName val="42"/>
      <sheetName val="43"/>
      <sheetName val="Алис"/>
      <sheetName val="75"/>
      <sheetName val="77"/>
      <sheetName val="11"/>
      <sheetName val="111"/>
      <sheetName val="21"/>
      <sheetName val="22"/>
      <sheetName val="23"/>
      <sheetName val="24"/>
      <sheetName val="242"/>
      <sheetName val="25"/>
      <sheetName val="В-Толк"/>
      <sheetName val="Н-Мал"/>
      <sheetName val="31"/>
      <sheetName val="32"/>
      <sheetName val="33"/>
      <sheetName val="34"/>
      <sheetName val="35"/>
      <sheetName val="36"/>
      <sheetName val="71"/>
      <sheetName val="72"/>
      <sheetName val="73"/>
      <sheetName val="76"/>
      <sheetName val="78"/>
      <sheetName val="81"/>
      <sheetName val="82"/>
      <sheetName val="83"/>
      <sheetName val="84"/>
      <sheetName val="91"/>
      <sheetName val="92"/>
      <sheetName val="931"/>
      <sheetName val="93"/>
      <sheetName val="Свод ПЕ"/>
      <sheetName val="Восток"/>
      <sheetName val="Сороч"/>
      <sheetName val="Поном"/>
      <sheetName val="НЖГ"/>
      <sheetName val="свод бурения"/>
      <sheetName val="свод ЗВС"/>
      <sheetName val="свод бурения усеченный"/>
      <sheetName val="свод чб"/>
      <sheetName val="Радовский"/>
      <sheetName val="Волостновский"/>
      <sheetName val="Южно_Сыртовский"/>
      <sheetName val="41х"/>
      <sheetName val="42х"/>
      <sheetName val="43х"/>
      <sheetName val="Царичанский"/>
      <sheetName val="Кувайский"/>
      <sheetName val="Капитоновский"/>
      <sheetName val="Код_Р"/>
      <sheetName val="11х"/>
      <sheetName val="21х"/>
      <sheetName val="22х"/>
      <sheetName val="23х"/>
      <sheetName val="25х"/>
      <sheetName val="31х"/>
      <sheetName val="36х"/>
      <sheetName val="71х"/>
      <sheetName val="76х"/>
      <sheetName val="78х"/>
      <sheetName val="Покровско_Сорочинский"/>
      <sheetName val="Ново_Солоновский"/>
      <sheetName val="Ново_Боголюбовский"/>
      <sheetName val="Ток_Т1"/>
      <sheetName val="Гор_О4"/>
      <sheetName val="Гор_Т1"/>
      <sheetName val="Корниловский"/>
      <sheetName val="Боголюбовский_карбон"/>
      <sheetName val="Крас_Б2"/>
      <sheetName val="81х"/>
      <sheetName val="82х"/>
      <sheetName val="83х"/>
      <sheetName val="84х"/>
      <sheetName val="91х"/>
      <sheetName val="92х"/>
      <sheetName val="Сороч макс"/>
      <sheetName val="Восток макс"/>
      <sheetName val="Поном макс"/>
      <sheetName val="Свод ПЕ макс"/>
      <sheetName val="НЖГ макс"/>
      <sheetName val="свод бурения макс"/>
      <sheetName val="свод ЗВС макс"/>
      <sheetName val="Сор_Ник_пргаз"/>
      <sheetName val="Род_пргаз"/>
      <sheetName val="Алис_пргаз"/>
      <sheetName val="Дон_Сырт_пргаз"/>
      <sheetName val="Кувайский_исх"/>
      <sheetName val="Кувайский_2"/>
      <sheetName val="История"/>
      <sheetName val="Input"/>
      <sheetName val="Calculation"/>
      <sheetName val="RSOILBAL"/>
      <sheetName val="Добыча граф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+A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Чувст-ть"/>
      <sheetName val="Отчет"/>
      <sheetName val="Факторный анализ"/>
      <sheetName val="Сц. условия"/>
      <sheetName val="ПРБ"/>
      <sheetName val="Actual"/>
      <sheetName val="Факторный_анализ"/>
      <sheetName val="Сц__услов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Budget Highlights"/>
      <sheetName val="Cost Detail Old"/>
      <sheetName val="Assumptions old"/>
      <sheetName val="Assumptions"/>
      <sheetName val="Cost Detail"/>
      <sheetName val="GAAP Net Income"/>
      <sheetName val="Cost per Barrel Old"/>
      <sheetName val="Cost per Barrel"/>
      <sheetName val="CF 2010"/>
      <sheetName val="Financing"/>
      <sheetName val="PL Mrur"/>
      <sheetName val="CF 2010 Mrur"/>
      <sheetName val="Financing Mrur"/>
      <sheetName val="Cost Detail Mrur"/>
      <sheetName val="Cost per Barrel (2)"/>
      <sheetName val="база общая"/>
    </sheetNames>
    <sheetDataSet>
      <sheetData sheetId="0">
        <row r="47">
          <cell r="D47">
            <v>301.60000000000002</v>
          </cell>
          <cell r="E47">
            <v>269.04000000000002</v>
          </cell>
          <cell r="F47">
            <v>306.25</v>
          </cell>
          <cell r="G47">
            <v>250.84</v>
          </cell>
          <cell r="H47">
            <v>180.82</v>
          </cell>
          <cell r="I47">
            <v>74</v>
          </cell>
          <cell r="J47">
            <v>0</v>
          </cell>
          <cell r="K47">
            <v>0</v>
          </cell>
          <cell r="L47">
            <v>66496</v>
          </cell>
          <cell r="M47">
            <v>70744</v>
          </cell>
          <cell r="N47">
            <v>70536</v>
          </cell>
          <cell r="O47">
            <v>70997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Assumptions"/>
      <sheetName val="Budget Highlights"/>
      <sheetName val="Cost Detail"/>
      <sheetName val="GAAP Net Income"/>
      <sheetName val="Cost per Barrel"/>
      <sheetName val="Cost per Barrel (2)"/>
      <sheetName val="Cost Detail Old"/>
      <sheetName val="Assumptions old"/>
      <sheetName val="Cost per Barrel Old"/>
      <sheetName val="CF 2008"/>
      <sheetName val="Financing"/>
      <sheetName val="PL Mrur"/>
      <sheetName val="CF 2008 Mrur"/>
      <sheetName val="Financing Mrur"/>
      <sheetName val="Cost Detail Mrur"/>
      <sheetName val="Sheet3"/>
    </sheetNames>
    <sheetDataSet>
      <sheetData sheetId="0" refreshError="1">
        <row r="36">
          <cell r="D36">
            <v>7.3</v>
          </cell>
        </row>
        <row r="46">
          <cell r="O46">
            <v>1371698.8557482623</v>
          </cell>
        </row>
        <row r="48">
          <cell r="O48">
            <v>4502.2343332500004</v>
          </cell>
        </row>
        <row r="50">
          <cell r="O50">
            <v>0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"/>
      <sheetName val="Control"/>
      <sheetName val="#@@@XL3WORK@@@#"/>
      <sheetName val="Definitions"/>
      <sheetName val="Template"/>
      <sheetName val="PAS_Portal"/>
      <sheetName val="PAS_ASRead"/>
      <sheetName val="PAS_ASSend"/>
      <sheetName val="PAS_PUStart"/>
      <sheetName val="PAS_PUEnd"/>
      <sheetName val="C_Portal"/>
      <sheetName val="C_ASRead"/>
      <sheetName val="C_ASSend"/>
      <sheetName val="C_PUStart"/>
      <sheetName val="C_PUEnd"/>
      <sheetName val="Cx_Portal"/>
      <sheetName val="Cx_ASSend"/>
      <sheetName val="Cx_PUStart"/>
      <sheetName val="Cx_PUEnd"/>
      <sheetName val="обзор"/>
      <sheetName val="Суточная добыча за неделю"/>
      <sheetName val="Линейная чувствительность"/>
      <sheetName val="Production and Spend"/>
      <sheetName val="Nodes"/>
      <sheetName val="Periods"/>
      <sheetName val="Resources"/>
      <sheetName val="НЕДЕЛИ"/>
      <sheetName val="GRAPHS"/>
      <sheetName val="История"/>
      <sheetName val="Input"/>
      <sheetName val="Calculation"/>
      <sheetName val="таблица руководству"/>
      <sheetName val="Orenb AG Growth"/>
      <sheetName val="ст ГТМ"/>
      <sheetName val="фонд "/>
      <sheetName val="ВКЕ"/>
      <sheetName val="ВНГ"/>
      <sheetName val="Суточная_добыча_за_неделю"/>
      <sheetName val="Линейная_чувствительность"/>
      <sheetName val="Production_and_Spend"/>
      <sheetName val="таблица_руководству"/>
      <sheetName val="Orenb_AG_Growth"/>
      <sheetName val="ст_ГТМ"/>
      <sheetName val="фонд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БК-ПК (2)"/>
      <sheetName val="список КБК"/>
      <sheetName val="для Инпута"/>
      <sheetName val="Input KRur"/>
      <sheetName val="Input KUSD"/>
      <sheetName val="Input KRur Cash"/>
      <sheetName val="Input KUSD Cash"/>
      <sheetName val="По категориям"/>
      <sheetName val="КБК-ПК по ВБ"/>
      <sheetName val="КБК-ПК only"/>
      <sheetName val="КБК-ПК Н vs В"/>
      <sheetName val="КБК-ПК Н vs В (2)"/>
      <sheetName val="Cat Н vs В"/>
      <sheetName val="база"/>
      <sheetName val="JP"/>
      <sheetName val="parameters"/>
      <sheetName val="инфо"/>
      <sheetName val="Inputs"/>
      <sheetName val="AG"/>
      <sheetName val="Справочник"/>
    </sheetNames>
    <sheetDataSet>
      <sheetData sheetId="0"/>
      <sheetData sheetId="1"/>
      <sheetData sheetId="2"/>
      <sheetData sheetId="3"/>
      <sheetData sheetId="4">
        <row r="2">
          <cell r="O2">
            <v>30.4312</v>
          </cell>
        </row>
      </sheetData>
      <sheetData sheetId="5">
        <row r="9">
          <cell r="O9">
            <v>4502.6808799999999</v>
          </cell>
        </row>
      </sheetData>
      <sheetData sheetId="6">
        <row r="2">
          <cell r="O2">
            <v>30.4312</v>
          </cell>
          <cell r="P2">
            <v>29.948399999999999</v>
          </cell>
          <cell r="Q2">
            <v>29.363800000000001</v>
          </cell>
          <cell r="R2">
            <v>29.288599999999999</v>
          </cell>
          <cell r="S2">
            <v>30.4956</v>
          </cell>
          <cell r="T2">
            <v>31.195399999999999</v>
          </cell>
          <cell r="U2">
            <v>30.186900000000001</v>
          </cell>
          <cell r="V2">
            <v>30.5</v>
          </cell>
          <cell r="W2">
            <v>30.5</v>
          </cell>
          <cell r="X2">
            <v>30.5</v>
          </cell>
          <cell r="Y2">
            <v>30.5</v>
          </cell>
          <cell r="Z2">
            <v>30.5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2">
          <cell r="AY2">
            <v>25025485.859276194</v>
          </cell>
        </row>
      </sheetData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010(calc)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 на добычу"/>
      <sheetName val="Смета ОХР_Прибыль"/>
      <sheetName val="ОРЕХ"/>
      <sheetName val="БДР (PL)"/>
      <sheetName val="КВ"/>
      <sheetName val="коммерческие расх"/>
      <sheetName val="Свод"/>
      <sheetName val="коммерческие расх_new"/>
      <sheetName val="доп.инф"/>
      <sheetName val="1. Отчет о совокупном доходе (Б"/>
      <sheetName val="справочно"/>
      <sheetName val="Налоги"/>
      <sheetName val="РасхПерс"/>
      <sheetName val="МТО"/>
      <sheetName val="МТО 1"/>
      <sheetName val="КРС"/>
      <sheetName val="ТРС"/>
      <sheetName val="КапРем_ТО_ТР ОФ"/>
      <sheetName val="СодРемДорогЗимн"/>
      <sheetName val="УслДобНефти"/>
      <sheetName val="ГеофГеолУсл"/>
      <sheetName val="ЭнергоОбесп"/>
      <sheetName val="КомУсл"/>
      <sheetName val="ТранспУсл"/>
      <sheetName val="Охрана труда и ПБ"/>
      <sheetName val="Прочие"/>
      <sheetName val="Налоги_ОХР"/>
      <sheetName val="РасхПерс_ОХР"/>
      <sheetName val="МТО_ОХР"/>
      <sheetName val="КапРем_ТО_ТР ОФ_ОХР"/>
      <sheetName val="ЭнергоОбесп_ОХР"/>
      <sheetName val="КомУсл_ОХР"/>
      <sheetName val="ТранспУсл_ОХР"/>
      <sheetName val="Охрана труда и ПБ_ОХР"/>
      <sheetName val="Прочие_ОХР"/>
      <sheetName val="Смета Расх.из приб"/>
      <sheetName val="для ХСРП"/>
      <sheetName val="для ВСП"/>
      <sheetName val="расш.возм по ВСП"/>
      <sheetName val="Параметры"/>
      <sheetName val="СлайдДобыча"/>
      <sheetName val="СлайдСДФ_ННО"/>
      <sheetName val="СлайдФондПроходка"/>
      <sheetName val="СлайдВыручка_Прибыль"/>
      <sheetName val="СлайдEBITDA"/>
      <sheetName val="СлайдОРЕХ"/>
      <sheetName val="ОГЭ_расшифровка"/>
      <sheetName val="СлайдОРЕХ удельн"/>
      <sheetName val="СлайдАУР"/>
      <sheetName val="СлайдКВ"/>
      <sheetName val="СлайдИнвПрогр"/>
      <sheetName val="СлайдЗапасы"/>
      <sheetName val="СлайдЗапасы+План"/>
      <sheetName val="Лист1"/>
      <sheetName val="Рейтинг "/>
      <sheetName val="Рейтинг (План 70-50)"/>
      <sheetName val="Расчеты"/>
      <sheetName val="Расчеты (7)"/>
      <sheetName val="Primorsk (7)"/>
      <sheetName val="РН_2016 (7)"/>
      <sheetName val="БНТД (7)"/>
      <sheetName val="РН_2016"/>
      <sheetName val="БНТД"/>
      <sheetName val="Транснеф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B2">
            <v>1000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тказы 2003 февраль 2004"/>
      <sheetName val="отказы 2003 январь 2004 "/>
      <sheetName val="отказы декабрь"/>
      <sheetName val="отказы 2003 январь-февраль 2004"/>
      <sheetName val="СН2ОБР03013( мод 6)"/>
      <sheetName val="СН2ОБР03013(мод 5)"/>
      <sheetName val="СН2ОПТ03013(мод 1) "/>
      <sheetName val="СН2ОПТ03013(мод 2)"/>
      <sheetName val="СН2ОПТ03013(мод 3)"/>
      <sheetName val="СН2ОПТ03013(мод 4)"/>
      <sheetName val="для графиков"/>
      <sheetName val="СТ пласт"/>
      <sheetName val="отказы с деоптим"/>
      <sheetName val="СТ по НП 2002г"/>
      <sheetName val="СТ по ГТМ и расч"/>
      <sheetName val="СТ по НП"/>
      <sheetName val="СТ оптим"/>
      <sheetName val="СТ 4 квартал"/>
      <sheetName val="Т дек"/>
      <sheetName val="Т общ"/>
      <sheetName val="База декабрь"/>
      <sheetName val="деоптим"/>
      <sheetName val="для скорп "/>
      <sheetName val="база общ"/>
      <sheetName val="база общ 4 квар"/>
      <sheetName val="RDOC12"/>
      <sheetName val="Sheet 1 (2)"/>
      <sheetName val="DIF-6"/>
      <sheetName val="Ветошкину"/>
      <sheetName val="Параметры"/>
      <sheetName val="Input KUSD"/>
      <sheetName val="Input KUSD C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вод"/>
      <sheetName val="ТКРС"/>
      <sheetName val="ИДН"/>
      <sheetName val="Опт "/>
      <sheetName val="БД"/>
      <sheetName val="ППД"/>
      <sheetName val="Опт.ячеек"/>
      <sheetName val="ГРП"/>
      <sheetName val="Итог"/>
      <sheetName val="сводная таблица"/>
      <sheetName val="График "/>
      <sheetName val="объяснение"/>
      <sheetName val="фонд"/>
      <sheetName val="лист2"/>
      <sheetName val="ДОМНГ"/>
      <sheetName val="История"/>
      <sheetName val="Input"/>
      <sheetName val="Calculation"/>
      <sheetName val="потенциал"/>
      <sheetName val="запуски"/>
      <sheetName val="остановки"/>
      <sheetName val="СКО"/>
      <sheetName val="Опт_"/>
      <sheetName val="Опт_ячеек"/>
      <sheetName val="сводная_таблица"/>
      <sheetName val="График_"/>
      <sheetName val="FES"/>
      <sheetName val="Настр"/>
      <sheetName val="DAY"/>
      <sheetName val="Cost est_"/>
      <sheetName val="ЗАКАЗЧИК"/>
      <sheetName val="ПЕРФОРАТОРЫ"/>
      <sheetName val="СПИСКИ"/>
      <sheetName val="ЗАДАЧИ"/>
      <sheetName val="Приложение 3"/>
      <sheetName val="Отчет"/>
      <sheetName val="VAR"/>
      <sheetName val="июн"/>
      <sheetName val="Лист1"/>
      <sheetName val="анализ динамики"/>
      <sheetName val="ЗАО_н.ит"/>
      <sheetName val="ekdeb90"/>
      <sheetName val="Расход материалов"/>
      <sheetName val="Справочник ТС"/>
    </sheetNames>
    <sheetDataSet>
      <sheetData sheetId="0" refreshError="1"/>
      <sheetData sheetId="1" refreshError="1"/>
      <sheetData sheetId="2" refreshError="1">
        <row r="15">
          <cell r="B15">
            <v>3</v>
          </cell>
        </row>
        <row r="30">
          <cell r="B30">
            <v>0</v>
          </cell>
          <cell r="F30">
            <v>0</v>
          </cell>
          <cell r="G30">
            <v>0</v>
          </cell>
          <cell r="H30">
            <v>0</v>
          </cell>
          <cell r="T30">
            <v>0</v>
          </cell>
          <cell r="AJ30">
            <v>0</v>
          </cell>
        </row>
      </sheetData>
      <sheetData sheetId="3" refreshError="1">
        <row r="15">
          <cell r="B15">
            <v>3</v>
          </cell>
          <cell r="F15">
            <v>22.9</v>
          </cell>
          <cell r="J15">
            <v>12.1</v>
          </cell>
        </row>
        <row r="16">
          <cell r="B16">
            <v>3</v>
          </cell>
          <cell r="F16">
            <v>22.9</v>
          </cell>
          <cell r="H16">
            <v>3823.8</v>
          </cell>
          <cell r="J16">
            <v>12.1</v>
          </cell>
        </row>
      </sheetData>
      <sheetData sheetId="4" refreshError="1">
        <row r="15">
          <cell r="B15">
            <v>3</v>
          </cell>
        </row>
        <row r="28">
          <cell r="B28">
            <v>5</v>
          </cell>
        </row>
      </sheetData>
      <sheetData sheetId="5" refreshError="1">
        <row r="15">
          <cell r="B15">
            <v>3</v>
          </cell>
        </row>
        <row r="31">
          <cell r="B31">
            <v>0</v>
          </cell>
          <cell r="M31">
            <v>0</v>
          </cell>
          <cell r="S31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AFO32ADVVERINF32"/>
      <sheetName val="DataStream"/>
      <sheetName val="Data"/>
      <sheetName val="monthly,annual"/>
      <sheetName val="Graphs '17 and '05"/>
      <sheetName val="Gr FX"/>
    </sheetNames>
    <sheetDataSet>
      <sheetData sheetId="0"/>
      <sheetData sheetId="1"/>
      <sheetData sheetId="2">
        <row r="1">
          <cell r="A1" t="str">
            <v xml:space="preserve">px last </v>
          </cell>
          <cell r="B1" t="str">
            <v>LME, cash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35430</v>
          </cell>
          <cell r="B2" t="str">
            <v>LME Primary Aluminum Cash</v>
          </cell>
          <cell r="C2" t="str">
            <v>LME Copper Cash ($), price from the end of LME day Final Evening Evaluations</v>
          </cell>
          <cell r="D2" t="str">
            <v>LME-Lead Cash</v>
          </cell>
          <cell r="E2" t="str">
            <v>LME-Nickel Cash</v>
          </cell>
          <cell r="F2" t="str">
            <v>LME-Tin Cash</v>
          </cell>
          <cell r="G2" t="str">
            <v>LME-Zinc Cash</v>
          </cell>
        </row>
        <row r="3">
          <cell r="A3">
            <v>0</v>
          </cell>
          <cell r="B3" t="str">
            <v>$/mt</v>
          </cell>
          <cell r="C3" t="str">
            <v>$/mt</v>
          </cell>
          <cell r="D3" t="str">
            <v>$/mt</v>
          </cell>
          <cell r="E3" t="str">
            <v>$/mt</v>
          </cell>
          <cell r="F3" t="str">
            <v>$/mt</v>
          </cell>
          <cell r="G3" t="str">
            <v>$/mt</v>
          </cell>
        </row>
        <row r="4">
          <cell r="B4" t="str">
            <v>LMAHDY Comdty</v>
          </cell>
          <cell r="C4" t="str">
            <v>LMCADY Comdty</v>
          </cell>
          <cell r="D4" t="str">
            <v>LMPBDY Comdty</v>
          </cell>
          <cell r="E4" t="str">
            <v>LMNIDY Comdty</v>
          </cell>
          <cell r="F4" t="str">
            <v>LMSNDY Comdty</v>
          </cell>
          <cell r="G4" t="str">
            <v>LMZSDY Comdty</v>
          </cell>
        </row>
        <row r="5">
          <cell r="A5">
            <v>35430</v>
          </cell>
          <cell r="B5">
            <v>1500.63</v>
          </cell>
          <cell r="C5">
            <v>2268.08</v>
          </cell>
          <cell r="D5">
            <v>688.78</v>
          </cell>
          <cell r="E5">
            <v>6583.65</v>
          </cell>
          <cell r="F5">
            <v>5836.25</v>
          </cell>
          <cell r="G5">
            <v>1036.6300000000001</v>
          </cell>
        </row>
        <row r="6">
          <cell r="A6">
            <v>35431</v>
          </cell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</row>
        <row r="7">
          <cell r="A7">
            <v>35432</v>
          </cell>
          <cell r="B7">
            <v>1507.5</v>
          </cell>
          <cell r="C7">
            <v>2255</v>
          </cell>
          <cell r="D7">
            <v>701.5</v>
          </cell>
          <cell r="E7">
            <v>6362</v>
          </cell>
          <cell r="F7">
            <v>5780</v>
          </cell>
          <cell r="G7">
            <v>1035.5</v>
          </cell>
        </row>
      </sheetData>
      <sheetData sheetId="3"/>
      <sheetData sheetId="4"/>
      <sheetData sheetId="5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  <sheetName val="Гр5(о)"/>
      <sheetName val="Темпы_промышл"/>
      <sheetName val="Matrix_(2)"/>
      <sheetName val="2005_-_2008_текущие_цены"/>
      <sheetName val="Печ_2оп"/>
      <sheetName val="Исходные_данные"/>
      <sheetName val="Текущие_цены"/>
      <sheetName val="Печать_Выпусков"/>
      <sheetName val="Печать_ИОК"/>
      <sheetName val="Печать_фондов"/>
      <sheetName val="Огл__Графиков"/>
      <sheetName val="Баланс_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  <cell r="D7">
            <v>0.96823653094377704</v>
          </cell>
          <cell r="E7">
            <v>0.96823653094377704</v>
          </cell>
          <cell r="F7">
            <v>1.1229601901335196</v>
          </cell>
          <cell r="G7">
            <v>1.0161446914977652</v>
          </cell>
          <cell r="H7">
            <v>0.99805999075066543</v>
          </cell>
          <cell r="I7">
            <v>1.0396119004194233</v>
          </cell>
          <cell r="J7">
            <v>0.98049752943558566</v>
          </cell>
          <cell r="K7">
            <v>0.99259132902537861</v>
          </cell>
          <cell r="L7">
            <v>1.1044472842847237</v>
          </cell>
          <cell r="M7">
            <v>1.0348386163581633</v>
          </cell>
          <cell r="N7">
            <v>1.0395740996174592</v>
          </cell>
          <cell r="O7">
            <v>1.0540458226402531</v>
          </cell>
          <cell r="P7">
            <v>0.96817585107915716</v>
          </cell>
          <cell r="Q7">
            <v>1.0294219108120777</v>
          </cell>
          <cell r="R7">
            <v>1.0399571051610308</v>
          </cell>
          <cell r="S7">
            <v>1.1119741325716432</v>
          </cell>
          <cell r="T7">
            <v>1.0990743618652594</v>
          </cell>
          <cell r="U7">
            <v>1.1000778357313643</v>
          </cell>
          <cell r="V7">
            <v>1.0230732575483696</v>
          </cell>
          <cell r="W7">
            <v>1.0561540342743616</v>
          </cell>
          <cell r="X7">
            <v>1.0313101518559431</v>
          </cell>
          <cell r="Y7">
            <v>1.0344522207555042</v>
          </cell>
          <cell r="Z7">
            <v>1.0230732575483696</v>
          </cell>
        </row>
        <row r="8">
          <cell r="C8">
            <v>1.0328054850659909</v>
          </cell>
          <cell r="D8">
            <v>1</v>
          </cell>
          <cell r="E8">
            <v>1</v>
          </cell>
          <cell r="F8">
            <v>1.1597994438806472</v>
          </cell>
          <cell r="G8">
            <v>1.0494798109995811</v>
          </cell>
          <cell r="H8">
            <v>1.0308018328721995</v>
          </cell>
          <cell r="I8">
            <v>1.0737168730930593</v>
          </cell>
          <cell r="J8">
            <v>1.0126632264947257</v>
          </cell>
          <cell r="K8">
            <v>1.0251537690463528</v>
          </cell>
          <cell r="L8">
            <v>1.1406792131755006</v>
          </cell>
          <cell r="M8">
            <v>1.0687869991328118</v>
          </cell>
          <cell r="N8">
            <v>1.0736778322174507</v>
          </cell>
          <cell r="O8">
            <v>1.0886243071337482</v>
          </cell>
          <cell r="P8">
            <v>0.99993732950298753</v>
          </cell>
          <cell r="Q8">
            <v>1.0631925959338271</v>
          </cell>
          <cell r="R8">
            <v>1.0740734024436622</v>
          </cell>
          <cell r="S8">
            <v>1.1484529833714905</v>
          </cell>
          <cell r="T8">
            <v>1.1351300294298439</v>
          </cell>
          <cell r="U8">
            <v>1.1361664227428774</v>
          </cell>
          <cell r="V8">
            <v>1.0566356720202874</v>
          </cell>
          <cell r="W8">
            <v>1.0908016796731355</v>
          </cell>
          <cell r="X8">
            <v>1.0651427816410579</v>
          </cell>
          <cell r="Y8">
            <v>1.0683879276349801</v>
          </cell>
          <cell r="Z8">
            <v>1.0566356720202874</v>
          </cell>
        </row>
        <row r="9">
          <cell r="C9">
            <v>1.0328054850659909</v>
          </cell>
          <cell r="D9">
            <v>1</v>
          </cell>
          <cell r="E9">
            <v>1</v>
          </cell>
          <cell r="F9">
            <v>1.1597994438806472</v>
          </cell>
          <cell r="G9">
            <v>1.0494798109995811</v>
          </cell>
          <cell r="H9">
            <v>1.0308018328721995</v>
          </cell>
          <cell r="I9">
            <v>1.0737168730930593</v>
          </cell>
          <cell r="J9">
            <v>1.0126632264947257</v>
          </cell>
          <cell r="K9">
            <v>1.0251537690463528</v>
          </cell>
          <cell r="L9">
            <v>1.1406792131755006</v>
          </cell>
          <cell r="M9">
            <v>1.0687869991328118</v>
          </cell>
          <cell r="N9">
            <v>1.0736778322174507</v>
          </cell>
          <cell r="O9">
            <v>1.0886243071337482</v>
          </cell>
          <cell r="P9">
            <v>0.99993732950298753</v>
          </cell>
          <cell r="Q9">
            <v>1.0631925959338271</v>
          </cell>
          <cell r="R9">
            <v>1.0740734024436622</v>
          </cell>
          <cell r="S9">
            <v>1.1484529833714905</v>
          </cell>
          <cell r="T9">
            <v>1.1351300294298439</v>
          </cell>
          <cell r="U9">
            <v>1.1361664227428774</v>
          </cell>
          <cell r="V9">
            <v>1.0566356720202874</v>
          </cell>
          <cell r="W9">
            <v>1.0908016796731355</v>
          </cell>
          <cell r="X9">
            <v>1.0651427816410579</v>
          </cell>
          <cell r="Y9">
            <v>1.0683879276349801</v>
          </cell>
          <cell r="Z9">
            <v>1.0566356720202874</v>
          </cell>
        </row>
        <row r="10">
          <cell r="C10">
            <v>0.89050351809987172</v>
          </cell>
          <cell r="D10">
            <v>0.86221803715824874</v>
          </cell>
          <cell r="E10">
            <v>0.86221803715824874</v>
          </cell>
          <cell r="F10">
            <v>1</v>
          </cell>
          <cell r="G10">
            <v>0.90488042267726876</v>
          </cell>
          <cell r="H10">
            <v>0.88877593303819302</v>
          </cell>
          <cell r="I10">
            <v>0.92577805478199005</v>
          </cell>
          <cell r="J10">
            <v>0.87313649945062155</v>
          </cell>
          <cell r="K10">
            <v>0.88390607053252701</v>
          </cell>
          <cell r="L10">
            <v>0.98351419221139569</v>
          </cell>
          <cell r="M10">
            <v>0.92152742853254788</v>
          </cell>
          <cell r="N10">
            <v>0.92574439303485401</v>
          </cell>
          <cell r="O10">
            <v>0.93863151329961891</v>
          </cell>
          <cell r="P10">
            <v>0.86216400152532702</v>
          </cell>
          <cell r="Q10">
            <v>0.91670383318724757</v>
          </cell>
          <cell r="R10">
            <v>0.92608546081885623</v>
          </cell>
          <cell r="S10">
            <v>0.9902168770911014</v>
          </cell>
          <cell r="T10">
            <v>0.97872958589438508</v>
          </cell>
          <cell r="U10">
            <v>0.97962318290247274</v>
          </cell>
          <cell r="V10">
            <v>0.91105033512071931</v>
          </cell>
          <cell r="W10">
            <v>0.94050888317669157</v>
          </cell>
          <cell r="X10">
            <v>0.91838531847983018</v>
          </cell>
          <cell r="Y10">
            <v>0.92118334188900164</v>
          </cell>
          <cell r="Z10">
            <v>0.91105033512071931</v>
          </cell>
        </row>
        <row r="11">
          <cell r="C11">
            <v>0.98411181829433314</v>
          </cell>
          <cell r="D11">
            <v>0.95285301300607783</v>
          </cell>
          <cell r="E11">
            <v>0.95285301300607783</v>
          </cell>
          <cell r="F11">
            <v>1.105118394584448</v>
          </cell>
          <cell r="G11">
            <v>1</v>
          </cell>
          <cell r="H11">
            <v>0.98220263226446269</v>
          </cell>
          <cell r="I11">
            <v>1.023094357642186</v>
          </cell>
          <cell r="J11">
            <v>0.96491920652595564</v>
          </cell>
          <cell r="K11">
            <v>0.97682085763035409</v>
          </cell>
          <cell r="L11">
            <v>1.0868996251476779</v>
          </cell>
          <cell r="M11">
            <v>1.018396912385424</v>
          </cell>
          <cell r="N11">
            <v>1.0230571574262322</v>
          </cell>
          <cell r="O11">
            <v>1.0372989510840458</v>
          </cell>
          <cell r="P11">
            <v>0.95279329723417294</v>
          </cell>
          <cell r="Q11">
            <v>1.0130662684413005</v>
          </cell>
          <cell r="R11">
            <v>1.0234340777081332</v>
          </cell>
          <cell r="S11">
            <v>1.0943068855013436</v>
          </cell>
          <cell r="T11">
            <v>1.0816120686959045</v>
          </cell>
          <cell r="U11">
            <v>1.0825995991868878</v>
          </cell>
          <cell r="V11">
            <v>1.0068184837342327</v>
          </cell>
          <cell r="W11">
            <v>1.0393736670686375</v>
          </cell>
          <cell r="X11">
            <v>1.0149245087683569</v>
          </cell>
          <cell r="Y11">
            <v>1.0180166559063102</v>
          </cell>
          <cell r="Z11">
            <v>1.0068184837342327</v>
          </cell>
        </row>
        <row r="12">
          <cell r="C12">
            <v>1.001943780200903</v>
          </cell>
          <cell r="D12">
            <v>0.97011856994241652</v>
          </cell>
          <cell r="E12">
            <v>0.97011856994241652</v>
          </cell>
          <cell r="F12">
            <v>1.1251429779175033</v>
          </cell>
          <cell r="G12">
            <v>1.0181198534303513</v>
          </cell>
          <cell r="H12">
            <v>1</v>
          </cell>
          <cell r="I12">
            <v>1.0416326774480817</v>
          </cell>
          <cell r="J12">
            <v>0.98240340112033686</v>
          </cell>
          <cell r="K12">
            <v>0.99452070839832607</v>
          </cell>
          <cell r="L12">
            <v>1.1065940870488575</v>
          </cell>
          <cell r="M12">
            <v>1.0368501151717702</v>
          </cell>
          <cell r="N12">
            <v>1.0415948031696671</v>
          </cell>
          <cell r="O12">
            <v>1.0560946560411459</v>
          </cell>
          <cell r="P12">
            <v>0.9700577721294773</v>
          </cell>
          <cell r="Q12">
            <v>1.03142288074069</v>
          </cell>
          <cell r="R12">
            <v>1.0419785531918313</v>
          </cell>
          <cell r="S12">
            <v>1.1141355658744523</v>
          </cell>
          <cell r="T12">
            <v>1.1012107208491733</v>
          </cell>
          <cell r="U12">
            <v>1.1022161452479111</v>
          </cell>
          <cell r="V12">
            <v>1.0250618870904655</v>
          </cell>
          <cell r="W12">
            <v>1.0582069655752879</v>
          </cell>
          <cell r="X12">
            <v>1.0333147921101109</v>
          </cell>
          <cell r="Y12">
            <v>1.036462968500989</v>
          </cell>
          <cell r="Z12">
            <v>1.0250618870904655</v>
          </cell>
        </row>
        <row r="13">
          <cell r="C13">
            <v>0.96189741536871376</v>
          </cell>
          <cell r="D13">
            <v>0.9313442165803888</v>
          </cell>
          <cell r="E13">
            <v>0.9313442165803888</v>
          </cell>
          <cell r="F13">
            <v>1.0801725044513919</v>
          </cell>
          <cell r="G13">
            <v>0.97742695239233945</v>
          </cell>
          <cell r="H13">
            <v>0.96003132548598746</v>
          </cell>
          <cell r="I13">
            <v>1</v>
          </cell>
          <cell r="J13">
            <v>0.94313803933949925</v>
          </cell>
          <cell r="K13">
            <v>0.95477103390690832</v>
          </cell>
          <cell r="L13">
            <v>1.0623649881644708</v>
          </cell>
          <cell r="M13">
            <v>0.99540859039865326</v>
          </cell>
          <cell r="N13">
            <v>0.99996363950629186</v>
          </cell>
          <cell r="O13">
            <v>1.0138839524778493</v>
          </cell>
          <cell r="P13">
            <v>0.93128584877544607</v>
          </cell>
          <cell r="Q13">
            <v>0.99019827533406013</v>
          </cell>
          <cell r="R13">
            <v>1.0003320515487253</v>
          </cell>
          <cell r="S13">
            <v>1.0696050440775311</v>
          </cell>
          <cell r="T13">
            <v>1.0571967879762116</v>
          </cell>
          <cell r="U13">
            <v>1.0581620268944079</v>
          </cell>
          <cell r="V13">
            <v>0.98409152216862716</v>
          </cell>
          <cell r="W13">
            <v>1.0159118357997485</v>
          </cell>
          <cell r="X13">
            <v>0.99201456951374734</v>
          </cell>
          <cell r="Y13">
            <v>0.99503691746714573</v>
          </cell>
          <cell r="Z13">
            <v>0.98409152216862716</v>
          </cell>
        </row>
        <row r="14">
          <cell r="C14">
            <v>1.0198903821569452</v>
          </cell>
          <cell r="D14">
            <v>0.98749512556256358</v>
          </cell>
          <cell r="E14">
            <v>0.98749512556256358</v>
          </cell>
          <cell r="F14">
            <v>1.1452962974623109</v>
          </cell>
          <cell r="G14">
            <v>1.0363561977384068</v>
          </cell>
          <cell r="H14">
            <v>1.0179117853822532</v>
          </cell>
          <cell r="I14">
            <v>1.0602901784136736</v>
          </cell>
          <cell r="J14">
            <v>1</v>
          </cell>
          <cell r="K14">
            <v>1.0123343498853634</v>
          </cell>
          <cell r="L14">
            <v>1.126415162841347</v>
          </cell>
          <cell r="M14">
            <v>1.0554219519082915</v>
          </cell>
          <cell r="N14">
            <v>1.0602516257393126</v>
          </cell>
          <cell r="O14">
            <v>1.0750111968634994</v>
          </cell>
          <cell r="P14">
            <v>0.9874332387522472</v>
          </cell>
          <cell r="Q14">
            <v>1.0498975060188624</v>
          </cell>
          <cell r="R14">
            <v>1.060642249409514</v>
          </cell>
          <cell r="S14">
            <v>1.1340917230171306</v>
          </cell>
          <cell r="T14">
            <v>1.1209353709416601</v>
          </cell>
          <cell r="U14">
            <v>1.1219588042864463</v>
          </cell>
          <cell r="V14">
            <v>1.0434225756155573</v>
          </cell>
          <cell r="W14">
            <v>1.077161341632678</v>
          </cell>
          <cell r="X14">
            <v>1.0518233048986947</v>
          </cell>
          <cell r="Y14">
            <v>1.0550278707494318</v>
          </cell>
          <cell r="Z14">
            <v>1.0434225756155573</v>
          </cell>
        </row>
        <row r="15">
          <cell r="C15">
            <v>1.0074639690655931</v>
          </cell>
          <cell r="D15">
            <v>0.9754634184589186</v>
          </cell>
          <cell r="E15">
            <v>0.9754634184589186</v>
          </cell>
          <cell r="F15">
            <v>1.1313419302545686</v>
          </cell>
          <cell r="G15">
            <v>1.0237291640412713</v>
          </cell>
          <cell r="H15">
            <v>1.0055094796472346</v>
          </cell>
          <cell r="I15">
            <v>1.0473715314843763</v>
          </cell>
          <cell r="J15">
            <v>0.98781593266418333</v>
          </cell>
          <cell r="K15">
            <v>1</v>
          </cell>
          <cell r="L15">
            <v>1.1126908446492032</v>
          </cell>
          <cell r="M15">
            <v>1.0425626197785418</v>
          </cell>
          <cell r="N15">
            <v>1.0473334485383958</v>
          </cell>
          <cell r="O15">
            <v>1.0619131880541577</v>
          </cell>
          <cell r="P15">
            <v>0.97540228568166631</v>
          </cell>
          <cell r="Q15">
            <v>1.0371054841098228</v>
          </cell>
          <cell r="R15">
            <v>1.0477193128234965</v>
          </cell>
          <cell r="S15">
            <v>1.1202738730988977</v>
          </cell>
          <cell r="T15">
            <v>1.1072778189030084</v>
          </cell>
          <cell r="U15">
            <v>1.1082887826670078</v>
          </cell>
          <cell r="V15">
            <v>1.0307094446945462</v>
          </cell>
          <cell r="W15">
            <v>1.0640371353146869</v>
          </cell>
          <cell r="X15">
            <v>1.039007818926428</v>
          </cell>
          <cell r="Y15">
            <v>1.0421733401310576</v>
          </cell>
          <cell r="Z15">
            <v>1.0307094446945462</v>
          </cell>
        </row>
        <row r="16">
          <cell r="C16">
            <v>0.90543026745512145</v>
          </cell>
          <cell r="D16">
            <v>0.87667066117224302</v>
          </cell>
          <cell r="E16">
            <v>0.87667066117224302</v>
          </cell>
          <cell r="F16">
            <v>1.0167621452940465</v>
          </cell>
          <cell r="G16">
            <v>0.92004815979592347</v>
          </cell>
          <cell r="H16">
            <v>0.90367372436163107</v>
          </cell>
          <cell r="I16">
            <v>0.94129608104628559</v>
          </cell>
          <cell r="J16">
            <v>0.8877721403159482</v>
          </cell>
          <cell r="K16">
            <v>0.89872223251308303</v>
          </cell>
          <cell r="L16">
            <v>1</v>
          </cell>
          <cell r="M16">
            <v>0.93697420518205954</v>
          </cell>
          <cell r="N16">
            <v>0.9412618550560532</v>
          </cell>
          <cell r="O16">
            <v>0.95436499110311801</v>
          </cell>
          <cell r="P16">
            <v>0.87661571978619113</v>
          </cell>
          <cell r="Q16">
            <v>0.9320697560307416</v>
          </cell>
          <cell r="R16">
            <v>0.94160863986780607</v>
          </cell>
          <cell r="S16">
            <v>1.0068150362575194</v>
          </cell>
          <cell r="T16">
            <v>0.99513519341672885</v>
          </cell>
          <cell r="U16">
            <v>0.99604376902770042</v>
          </cell>
          <cell r="V16">
            <v>0.92632149320820267</v>
          </cell>
          <cell r="W16">
            <v>0.95627382972684083</v>
          </cell>
          <cell r="X16">
            <v>0.9337794266241084</v>
          </cell>
          <cell r="Y16">
            <v>0.93662435090820051</v>
          </cell>
          <cell r="Z16">
            <v>0.92632149320820267</v>
          </cell>
        </row>
        <row r="17">
          <cell r="C17">
            <v>0.96633425173021814</v>
          </cell>
          <cell r="D17">
            <v>0.935640123627417</v>
          </cell>
          <cell r="E17">
            <v>0.935640123627417</v>
          </cell>
          <cell r="F17">
            <v>1.0851548950554981</v>
          </cell>
          <cell r="G17">
            <v>0.9819354201081264</v>
          </cell>
          <cell r="H17">
            <v>0.96445955434391273</v>
          </cell>
          <cell r="I17">
            <v>1.0046125878816334</v>
          </cell>
          <cell r="J17">
            <v>0.9474883464304642</v>
          </cell>
          <cell r="K17">
            <v>0.95917499920764204</v>
          </cell>
          <cell r="L17">
            <v>1.06726524003475</v>
          </cell>
          <cell r="M17">
            <v>1</v>
          </cell>
          <cell r="N17">
            <v>1.0045760596719528</v>
          </cell>
          <cell r="O17">
            <v>1.0185605813104313</v>
          </cell>
          <cell r="P17">
            <v>0.9355814865958445</v>
          </cell>
          <cell r="Q17">
            <v>0.99476565189928046</v>
          </cell>
          <cell r="R17">
            <v>1.0049461710473084</v>
          </cell>
          <cell r="S17">
            <v>1.0745386913419772</v>
          </cell>
          <cell r="T17">
            <v>1.0620732010689327</v>
          </cell>
          <cell r="U17">
            <v>1.0630428922364659</v>
          </cell>
          <cell r="V17">
            <v>0.98863073079820052</v>
          </cell>
          <cell r="W17">
            <v>1.0205978184223665</v>
          </cell>
          <cell r="X17">
            <v>0.99659032389549029</v>
          </cell>
          <cell r="Y17">
            <v>0.99962661269443265</v>
          </cell>
          <cell r="Z17">
            <v>0.98863073079820052</v>
          </cell>
        </row>
        <row r="18">
          <cell r="C18">
            <v>0.96193239170539002</v>
          </cell>
          <cell r="D18">
            <v>0.93137808194727734</v>
          </cell>
          <cell r="E18">
            <v>0.93137808194727734</v>
          </cell>
          <cell r="F18">
            <v>1.080211781485076</v>
          </cell>
          <cell r="G18">
            <v>0.97746249341118108</v>
          </cell>
          <cell r="H18">
            <v>0.96006623396824708</v>
          </cell>
          <cell r="I18">
            <v>1.0000363618158417</v>
          </cell>
          <cell r="J18">
            <v>0.943172333551199</v>
          </cell>
          <cell r="K18">
            <v>0.95480575111541421</v>
          </cell>
          <cell r="L18">
            <v>1.0624036176845273</v>
          </cell>
          <cell r="M18">
            <v>0.99544478526250457</v>
          </cell>
          <cell r="N18">
            <v>1</v>
          </cell>
          <cell r="O18">
            <v>1.0139208191394142</v>
          </cell>
          <cell r="P18">
            <v>0.93131971201997521</v>
          </cell>
          <cell r="Q18">
            <v>0.99023428074139463</v>
          </cell>
          <cell r="R18">
            <v>1.0003684254385643</v>
          </cell>
          <cell r="S18">
            <v>1.0696439368591673</v>
          </cell>
          <cell r="T18">
            <v>1.0572352295711245</v>
          </cell>
          <cell r="U18">
            <v>1.0582005035871604</v>
          </cell>
          <cell r="V18">
            <v>0.98412730552332772</v>
          </cell>
          <cell r="W18">
            <v>1.0159487761988333</v>
          </cell>
          <cell r="X18">
            <v>0.99205064096483631</v>
          </cell>
          <cell r="Y18">
            <v>0.99507309881629435</v>
          </cell>
          <cell r="Z18">
            <v>0.98412730552332772</v>
          </cell>
        </row>
        <row r="19">
          <cell r="C19">
            <v>0.94872535758941179</v>
          </cell>
          <cell r="D19">
            <v>0.91859054905076643</v>
          </cell>
          <cell r="E19">
            <v>0.91859054905076643</v>
          </cell>
          <cell r="F19">
            <v>1.0653808079430973</v>
          </cell>
          <cell r="G19">
            <v>0.96404223580379989</v>
          </cell>
          <cell r="H19">
            <v>0.94688482162061016</v>
          </cell>
          <cell r="I19">
            <v>0.98630617197962545</v>
          </cell>
          <cell r="J19">
            <v>0.93022286922931086</v>
          </cell>
          <cell r="K19">
            <v>0.94169656356975184</v>
          </cell>
          <cell r="L19">
            <v>1.0478171447216793</v>
          </cell>
          <cell r="M19">
            <v>0.98177763635173065</v>
          </cell>
          <cell r="N19">
            <v>0.98627030940026483</v>
          </cell>
          <cell r="O19">
            <v>1</v>
          </cell>
          <cell r="P19">
            <v>0.91853298052450649</v>
          </cell>
          <cell r="Q19">
            <v>0.97663867044556396</v>
          </cell>
          <cell r="R19">
            <v>0.98663367647154854</v>
          </cell>
          <cell r="S19">
            <v>1.0549580565542083</v>
          </cell>
          <cell r="T19">
            <v>1.0427197169779729</v>
          </cell>
          <cell r="U19">
            <v>1.0436717380804248</v>
          </cell>
          <cell r="V19">
            <v>0.97061554210774137</v>
          </cell>
          <cell r="W19">
            <v>1.0020001138364436</v>
          </cell>
          <cell r="X19">
            <v>0.97843009260512015</v>
          </cell>
          <cell r="Y19">
            <v>0.98141105304542697</v>
          </cell>
          <cell r="Z19">
            <v>0.97061554210774137</v>
          </cell>
        </row>
        <row r="20">
          <cell r="C20">
            <v>1.0328702155557492</v>
          </cell>
          <cell r="D20">
            <v>1.0000626744248498</v>
          </cell>
          <cell r="E20">
            <v>1.0000626744248498</v>
          </cell>
          <cell r="F20">
            <v>1.1598721336437334</v>
          </cell>
          <cell r="G20">
            <v>1.0495455865431271</v>
          </cell>
          <cell r="H20">
            <v>1.0308664377842089</v>
          </cell>
          <cell r="I20">
            <v>1.0737841676805318</v>
          </cell>
          <cell r="J20">
            <v>1.0127266945800129</v>
          </cell>
          <cell r="K20">
            <v>1.0252180199692102</v>
          </cell>
          <cell r="L20">
            <v>1.1407507045891245</v>
          </cell>
          <cell r="M20">
            <v>1.0688539847432694</v>
          </cell>
          <cell r="N20">
            <v>1.0737451243580589</v>
          </cell>
          <cell r="O20">
            <v>1.0886925360360753</v>
          </cell>
          <cell r="P20">
            <v>1</v>
          </cell>
          <cell r="Q20">
            <v>1.0632592309182818</v>
          </cell>
          <cell r="R20">
            <v>1.0741407193764068</v>
          </cell>
          <cell r="S20">
            <v>1.1485249620016902</v>
          </cell>
          <cell r="T20">
            <v>1.1352011730515681</v>
          </cell>
          <cell r="U20">
            <v>1.1362376313199563</v>
          </cell>
          <cell r="V20">
            <v>1.056701896053307</v>
          </cell>
          <cell r="W20">
            <v>1.090870045041034</v>
          </cell>
          <cell r="X20">
            <v>1.0652095388522802</v>
          </cell>
          <cell r="Y20">
            <v>1.0684548882338611</v>
          </cell>
          <cell r="Z20">
            <v>1.056701896053307</v>
          </cell>
        </row>
        <row r="21">
          <cell r="C21">
            <v>0.97141899691170586</v>
          </cell>
          <cell r="D21">
            <v>0.94056335966267368</v>
          </cell>
          <cell r="E21">
            <v>0.94056335966267368</v>
          </cell>
          <cell r="F21">
            <v>1.0908648614712819</v>
          </cell>
          <cell r="G21">
            <v>0.98710225693191389</v>
          </cell>
          <cell r="H21">
            <v>0.96953443507271786</v>
          </cell>
          <cell r="I21">
            <v>1.0098987494829084</v>
          </cell>
          <cell r="J21">
            <v>0.95247392651872242</v>
          </cell>
          <cell r="K21">
            <v>0.96422207318509023</v>
          </cell>
          <cell r="L21">
            <v>1.072881073041724</v>
          </cell>
          <cell r="M21">
            <v>1.0052618906681445</v>
          </cell>
          <cell r="N21">
            <v>1.009862029065782</v>
          </cell>
          <cell r="O21">
            <v>1.0239201357281686</v>
          </cell>
          <cell r="P21">
            <v>0.94050441408945196</v>
          </cell>
          <cell r="Q21">
            <v>1</v>
          </cell>
          <cell r="R21">
            <v>1.01023408792673</v>
          </cell>
          <cell r="S21">
            <v>1.0801927964545097</v>
          </cell>
          <cell r="T21">
            <v>1.0676617141345237</v>
          </cell>
          <cell r="U21">
            <v>1.0686365077109623</v>
          </cell>
          <cell r="V21">
            <v>0.99383279761482846</v>
          </cell>
          <cell r="W21">
            <v>1.0259680925590517</v>
          </cell>
          <cell r="X21">
            <v>1.0018342732207592</v>
          </cell>
          <cell r="Y21">
            <v>1.0048865386393984</v>
          </cell>
          <cell r="Z21">
            <v>0.99383279761482846</v>
          </cell>
        </row>
        <row r="22">
          <cell r="C22">
            <v>0.9615781218641285</v>
          </cell>
          <cell r="D22">
            <v>0.9310350649451562</v>
          </cell>
          <cell r="E22">
            <v>0.9310350649451562</v>
          </cell>
          <cell r="F22">
            <v>1.0798139505567743</v>
          </cell>
          <cell r="G22">
            <v>0.97710250399262533</v>
          </cell>
          <cell r="H22">
            <v>0.95971265141375428</v>
          </cell>
          <cell r="I22">
            <v>0.99966805867290642</v>
          </cell>
          <cell r="J22">
            <v>0.94282497284708855</v>
          </cell>
          <cell r="K22">
            <v>0.95445410594284275</v>
          </cell>
          <cell r="L22">
            <v>1.062012345320442</v>
          </cell>
          <cell r="M22">
            <v>0.99507817315015601</v>
          </cell>
          <cell r="N22">
            <v>0.99963171024874886</v>
          </cell>
          <cell r="O22">
            <v>1.013547402493145</v>
          </cell>
          <cell r="P22">
            <v>0.9309767165149001</v>
          </cell>
          <cell r="Q22">
            <v>0.98986958760445998</v>
          </cell>
          <cell r="R22">
            <v>1</v>
          </cell>
          <cell r="S22">
            <v>1.0692499979597341</v>
          </cell>
          <cell r="T22">
            <v>1.0568458606714117</v>
          </cell>
          <cell r="U22">
            <v>1.0578107791869207</v>
          </cell>
          <cell r="V22">
            <v>0.98376486152277709</v>
          </cell>
          <cell r="W22">
            <v>1.0155746126767631</v>
          </cell>
          <cell r="X22">
            <v>0.99168527888104685</v>
          </cell>
          <cell r="Y22">
            <v>0.99470662359225459</v>
          </cell>
          <cell r="Z22">
            <v>0.98376486152277709</v>
          </cell>
        </row>
        <row r="23">
          <cell r="C23">
            <v>0.89930149515917013</v>
          </cell>
          <cell r="D23">
            <v>0.87073655994546684</v>
          </cell>
          <cell r="E23">
            <v>0.87073655994546684</v>
          </cell>
          <cell r="F23">
            <v>1.0098797779913002</v>
          </cell>
          <cell r="G23">
            <v>0.91382044036199406</v>
          </cell>
          <cell r="H23">
            <v>0.89755684194062102</v>
          </cell>
          <cell r="I23">
            <v>0.93492453643245377</v>
          </cell>
          <cell r="J23">
            <v>0.88176289422129472</v>
          </cell>
          <cell r="K23">
            <v>0.8926388662745508</v>
          </cell>
          <cell r="L23">
            <v>0.99323109408173715</v>
          </cell>
          <cell r="M23">
            <v>0.93063191493934316</v>
          </cell>
          <cell r="N23">
            <v>0.93489054211472922</v>
          </cell>
          <cell r="O23">
            <v>0.94790498426665726</v>
          </cell>
          <cell r="P23">
            <v>0.87068199045248817</v>
          </cell>
          <cell r="Q23">
            <v>0.92576066354291142</v>
          </cell>
          <cell r="R23">
            <v>0.9352349795727174</v>
          </cell>
          <cell r="S23">
            <v>1</v>
          </cell>
          <cell r="T23">
            <v>0.98839921691653876</v>
          </cell>
          <cell r="U23">
            <v>0.98930164246468</v>
          </cell>
          <cell r="V23">
            <v>0.92005131017061159</v>
          </cell>
          <cell r="W23">
            <v>0.94980090214132296</v>
          </cell>
          <cell r="X23">
            <v>0.92745876153688045</v>
          </cell>
          <cell r="Y23">
            <v>0.93028442879614892</v>
          </cell>
          <cell r="Z23">
            <v>0.92005131017061159</v>
          </cell>
        </row>
        <row r="24">
          <cell r="C24">
            <v>0.90985654355805501</v>
          </cell>
          <cell r="D24">
            <v>0.8809563433911467</v>
          </cell>
          <cell r="E24">
            <v>0.8809563433911467</v>
          </cell>
          <cell r="F24">
            <v>1.0217326771481803</v>
          </cell>
          <cell r="G24">
            <v>0.92454589676102283</v>
          </cell>
          <cell r="H24">
            <v>0.90809141344798483</v>
          </cell>
          <cell r="I24">
            <v>0.94589769035743743</v>
          </cell>
          <cell r="J24">
            <v>0.89211209309947426</v>
          </cell>
          <cell r="K24">
            <v>0.90311571579272709</v>
          </cell>
          <cell r="L24">
            <v>1.0048885886213794</v>
          </cell>
          <cell r="M24">
            <v>0.94155468662003861</v>
          </cell>
          <cell r="N24">
            <v>0.94586329705041861</v>
          </cell>
          <cell r="O24">
            <v>0.95903048893926746</v>
          </cell>
          <cell r="P24">
            <v>0.88090113341926013</v>
          </cell>
          <cell r="Q24">
            <v>0.93662626163440532</v>
          </cell>
          <cell r="R24">
            <v>0.94621177715045623</v>
          </cell>
          <cell r="S24">
            <v>1.0117369407876016</v>
          </cell>
          <cell r="T24">
            <v>1</v>
          </cell>
          <cell r="U24">
            <v>1.0009130172633649</v>
          </cell>
          <cell r="V24">
            <v>0.93084989791963935</v>
          </cell>
          <cell r="W24">
            <v>0.96094865908976634</v>
          </cell>
          <cell r="X24">
            <v>0.93834429010398113</v>
          </cell>
          <cell r="Y24">
            <v>0.94120312205255718</v>
          </cell>
          <cell r="Z24">
            <v>0.93084989791963935</v>
          </cell>
        </row>
        <row r="25">
          <cell r="C25">
            <v>0.90902658659163904</v>
          </cell>
          <cell r="D25">
            <v>0.88015274873715155</v>
          </cell>
          <cell r="E25">
            <v>0.88015274873715155</v>
          </cell>
          <cell r="F25">
            <v>1.0208006685153712</v>
          </cell>
          <cell r="G25">
            <v>0.92370254039542765</v>
          </cell>
          <cell r="H25">
            <v>0.90726306660576028</v>
          </cell>
          <cell r="I25">
            <v>0.94503485721831537</v>
          </cell>
          <cell r="J25">
            <v>0.89129832234436557</v>
          </cell>
          <cell r="K25">
            <v>0.90229190770439849</v>
          </cell>
          <cell r="L25">
            <v>1.0039719449037481</v>
          </cell>
          <cell r="M25">
            <v>0.94069581510127587</v>
          </cell>
          <cell r="N25">
            <v>0.94500049528433561</v>
          </cell>
          <cell r="O25">
            <v>0.95815567626584563</v>
          </cell>
          <cell r="P25">
            <v>0.88009758912694136</v>
          </cell>
          <cell r="Q25">
            <v>0.93577188574814563</v>
          </cell>
          <cell r="R25">
            <v>0.94534865750625408</v>
          </cell>
          <cell r="S25">
            <v>1.0108140501097995</v>
          </cell>
          <cell r="T25">
            <v>0.99908781557676074</v>
          </cell>
          <cell r="U25">
            <v>1</v>
          </cell>
          <cell r="V25">
            <v>0.93000079114238332</v>
          </cell>
          <cell r="W25">
            <v>0.96007209669141202</v>
          </cell>
          <cell r="X25">
            <v>0.93748834705891282</v>
          </cell>
          <cell r="Y25">
            <v>0.94034457122551673</v>
          </cell>
          <cell r="Z25">
            <v>0.93000079114238332</v>
          </cell>
        </row>
        <row r="26">
          <cell r="C26">
            <v>0.97744711106645388</v>
          </cell>
          <cell r="D26">
            <v>0.94640000000000002</v>
          </cell>
          <cell r="E26">
            <v>0.94640000000000002</v>
          </cell>
          <cell r="F26">
            <v>1.0976341936886445</v>
          </cell>
          <cell r="G26">
            <v>0.9932276931300037</v>
          </cell>
          <cell r="H26">
            <v>0.9755508546302496</v>
          </cell>
          <cell r="I26">
            <v>1.0161656486952713</v>
          </cell>
          <cell r="J26">
            <v>0.95838447755460854</v>
          </cell>
          <cell r="K26">
            <v>0.97020552702546825</v>
          </cell>
          <cell r="L26">
            <v>1.0795388073492937</v>
          </cell>
          <cell r="M26">
            <v>1.0115000159792931</v>
          </cell>
          <cell r="N26">
            <v>1.0161287004105954</v>
          </cell>
          <cell r="O26">
            <v>1.0302740442713794</v>
          </cell>
          <cell r="P26">
            <v>0.94634068864162746</v>
          </cell>
          <cell r="Q26">
            <v>1.006205472791774</v>
          </cell>
          <cell r="R26">
            <v>1.0165030680726819</v>
          </cell>
          <cell r="S26">
            <v>1.0868959034627785</v>
          </cell>
          <cell r="T26">
            <v>1.0742870598524041</v>
          </cell>
          <cell r="U26">
            <v>1.0752679024838592</v>
          </cell>
          <cell r="V26">
            <v>1</v>
          </cell>
          <cell r="W26">
            <v>1.0323347096426554</v>
          </cell>
          <cell r="X26">
            <v>1.0080511285450973</v>
          </cell>
          <cell r="Y26">
            <v>1.0111223347137452</v>
          </cell>
          <cell r="Z26">
            <v>1</v>
          </cell>
        </row>
        <row r="27">
          <cell r="C27">
            <v>0.94683158663220679</v>
          </cell>
          <cell r="D27">
            <v>0.9167569308287602</v>
          </cell>
          <cell r="E27">
            <v>0.9167569308287602</v>
          </cell>
          <cell r="F27">
            <v>1.0632541785489249</v>
          </cell>
          <cell r="G27">
            <v>0.96211789049872332</v>
          </cell>
          <cell r="H27">
            <v>0.94499472459657818</v>
          </cell>
          <cell r="I27">
            <v>0.98433738515584634</v>
          </cell>
          <cell r="J27">
            <v>0.92836603148445451</v>
          </cell>
          <cell r="K27">
            <v>0.93981682293847002</v>
          </cell>
          <cell r="L27">
            <v>1.0457255745309371</v>
          </cell>
          <cell r="M27">
            <v>0.97981788903467726</v>
          </cell>
          <cell r="N27">
            <v>0.9843015941625467</v>
          </cell>
          <cell r="O27">
            <v>0.99800387863352058</v>
          </cell>
          <cell r="P27">
            <v>0.91669947721626555</v>
          </cell>
          <cell r="Q27">
            <v>0.97468918112815761</v>
          </cell>
          <cell r="R27">
            <v>0.98466423590905561</v>
          </cell>
          <cell r="S27">
            <v>1.0528522322367808</v>
          </cell>
          <cell r="T27">
            <v>1.0406383218716639</v>
          </cell>
          <cell r="U27">
            <v>1.0415884426244519</v>
          </cell>
          <cell r="V27">
            <v>0.96867807568550313</v>
          </cell>
          <cell r="W27">
            <v>1</v>
          </cell>
          <cell r="X27">
            <v>0.97647702739166464</v>
          </cell>
          <cell r="Y27">
            <v>0.97945203747314391</v>
          </cell>
          <cell r="Z27">
            <v>0.96867807568550313</v>
          </cell>
        </row>
        <row r="28">
          <cell r="C28">
            <v>0.9696404114711783</v>
          </cell>
          <cell r="D28">
            <v>0.93884126826575032</v>
          </cell>
          <cell r="E28">
            <v>0.93884126826575032</v>
          </cell>
          <cell r="F28">
            <v>1.0888675808268184</v>
          </cell>
          <cell r="G28">
            <v>0.98529495677814671</v>
          </cell>
          <cell r="H28">
            <v>0.9677593001043957</v>
          </cell>
          <cell r="I28">
            <v>1.0080497108930233</v>
          </cell>
          <cell r="J28">
            <v>0.95073002788839511</v>
          </cell>
          <cell r="K28">
            <v>0.96245666469889191</v>
          </cell>
          <cell r="L28">
            <v>1.070916719182065</v>
          </cell>
          <cell r="M28">
            <v>1.0034213417717943</v>
          </cell>
          <cell r="N28">
            <v>1.008013057707853</v>
          </cell>
          <cell r="O28">
            <v>1.0220454251743718</v>
          </cell>
          <cell r="P28">
            <v>0.93878243061685229</v>
          </cell>
          <cell r="Q28">
            <v>0.99816908517726965</v>
          </cell>
          <cell r="R28">
            <v>1.0083844353607174</v>
          </cell>
          <cell r="S28">
            <v>1.0782150554520746</v>
          </cell>
          <cell r="T28">
            <v>1.065706916476453</v>
          </cell>
          <cell r="U28">
            <v>1.0666799252888834</v>
          </cell>
          <cell r="V28">
            <v>0.99201317441435988</v>
          </cell>
          <cell r="W28">
            <v>1.0240896323707371</v>
          </cell>
          <cell r="X28">
            <v>1</v>
          </cell>
          <cell r="Y28">
            <v>1.0030466769806414</v>
          </cell>
          <cell r="Z28">
            <v>0.99201317441435988</v>
          </cell>
        </row>
        <row r="29">
          <cell r="C29">
            <v>0.96669520344753834</v>
          </cell>
          <cell r="D29">
            <v>0.93598961026603322</v>
          </cell>
          <cell r="E29">
            <v>0.93598961026603322</v>
          </cell>
          <cell r="F29">
            <v>1.085560229464609</v>
          </cell>
          <cell r="G29">
            <v>0.98230219927956819</v>
          </cell>
          <cell r="H29">
            <v>0.96481980581156268</v>
          </cell>
          <cell r="I29">
            <v>1.0049878375824364</v>
          </cell>
          <cell r="J29">
            <v>0.94784225869754213</v>
          </cell>
          <cell r="K29">
            <v>0.95953327675245081</v>
          </cell>
          <cell r="L29">
            <v>1.0676638921787023</v>
          </cell>
          <cell r="M29">
            <v>1.0003735267757237</v>
          </cell>
          <cell r="N29">
            <v>1.0049512957284912</v>
          </cell>
          <cell r="O29">
            <v>1.0189410409602475</v>
          </cell>
          <cell r="P29">
            <v>0.93593095133195936</v>
          </cell>
          <cell r="Q29">
            <v>0.995137223505835</v>
          </cell>
          <cell r="R29">
            <v>1.0053215453503557</v>
          </cell>
          <cell r="S29">
            <v>1.0749400603147445</v>
          </cell>
          <cell r="T29">
            <v>1.0624699138473104</v>
          </cell>
          <cell r="U29">
            <v>1.0634399672204589</v>
          </cell>
          <cell r="V29">
            <v>0.98900001084745692</v>
          </cell>
          <cell r="W29">
            <v>1.0209790390347924</v>
          </cell>
          <cell r="X29">
            <v>0.99696257706589242</v>
          </cell>
          <cell r="Y29">
            <v>1</v>
          </cell>
          <cell r="Z29">
            <v>0.98900001084745692</v>
          </cell>
        </row>
        <row r="30">
          <cell r="C30">
            <v>0.97744711106645388</v>
          </cell>
          <cell r="D30">
            <v>0.94640000000000002</v>
          </cell>
          <cell r="E30">
            <v>0.94640000000000002</v>
          </cell>
          <cell r="F30">
            <v>1.0976341936886445</v>
          </cell>
          <cell r="G30">
            <v>0.9932276931300037</v>
          </cell>
          <cell r="H30">
            <v>0.9755508546302496</v>
          </cell>
          <cell r="I30">
            <v>1.0161656486952713</v>
          </cell>
          <cell r="J30">
            <v>0.95838447755460854</v>
          </cell>
          <cell r="K30">
            <v>0.97020552702546825</v>
          </cell>
          <cell r="L30">
            <v>1.0795388073492937</v>
          </cell>
          <cell r="M30">
            <v>1.0115000159792931</v>
          </cell>
          <cell r="N30">
            <v>1.0161287004105954</v>
          </cell>
          <cell r="O30">
            <v>1.0302740442713794</v>
          </cell>
          <cell r="P30">
            <v>0.94634068864162746</v>
          </cell>
          <cell r="Q30">
            <v>1.006205472791774</v>
          </cell>
          <cell r="R30">
            <v>1.0165030680726819</v>
          </cell>
          <cell r="S30">
            <v>1.0868959034627785</v>
          </cell>
          <cell r="T30">
            <v>1.0742870598524041</v>
          </cell>
          <cell r="U30">
            <v>1.0752679024838592</v>
          </cell>
          <cell r="V30">
            <v>1</v>
          </cell>
          <cell r="W30">
            <v>1.0323347096426554</v>
          </cell>
          <cell r="X30">
            <v>1.0080511285450973</v>
          </cell>
          <cell r="Y30">
            <v>1.0111223347137452</v>
          </cell>
          <cell r="Z30">
            <v>1</v>
          </cell>
        </row>
        <row r="35">
          <cell r="C35">
            <v>1</v>
          </cell>
          <cell r="D35">
            <v>1.0564883797632827</v>
          </cell>
          <cell r="E35">
            <v>1.0319598161524466</v>
          </cell>
          <cell r="F35">
            <v>0.98631379372443007</v>
          </cell>
          <cell r="G35">
            <v>1.0319598161524466</v>
          </cell>
          <cell r="H35">
            <v>0.99329849279588001</v>
          </cell>
          <cell r="I35">
            <v>0.99618373310284902</v>
          </cell>
          <cell r="J35">
            <v>0.99593490107989358</v>
          </cell>
          <cell r="K35">
            <v>0.99953652538857651</v>
          </cell>
          <cell r="L35">
            <v>0.99953652538857651</v>
          </cell>
          <cell r="M35">
            <v>1.016987679079665</v>
          </cell>
          <cell r="N35">
            <v>0.99108442069876046</v>
          </cell>
          <cell r="O35">
            <v>1.0072822285418261</v>
          </cell>
          <cell r="P35">
            <v>1.0080951997231959</v>
          </cell>
          <cell r="Q35">
            <v>1.0221479140528664</v>
          </cell>
          <cell r="R35">
            <v>0.99127258324581358</v>
          </cell>
          <cell r="S35">
            <v>1.0433678429060247</v>
          </cell>
          <cell r="T35">
            <v>1.0193878386773862</v>
          </cell>
          <cell r="U35">
            <v>1.032011785131977</v>
          </cell>
          <cell r="V35">
            <v>0.99538462572361075</v>
          </cell>
          <cell r="W35">
            <v>0.96783410234161693</v>
          </cell>
          <cell r="X35">
            <v>0.98735739841575454</v>
          </cell>
          <cell r="Y35">
            <v>0.96697895601099526</v>
          </cell>
          <cell r="Z35">
            <v>0.98303921657991655</v>
          </cell>
        </row>
        <row r="36">
          <cell r="C36">
            <v>0.94653194408447772</v>
          </cell>
          <cell r="D36">
            <v>1</v>
          </cell>
          <cell r="E36">
            <v>0.97678293099983549</v>
          </cell>
          <cell r="F36">
            <v>0.93357751265132127</v>
          </cell>
          <cell r="G36">
            <v>0.97678293099983549</v>
          </cell>
          <cell r="H36">
            <v>0.94018875344226593</v>
          </cell>
          <cell r="I36">
            <v>0.94291972555917214</v>
          </cell>
          <cell r="J36">
            <v>0.94268419810073367</v>
          </cell>
          <cell r="K36">
            <v>0.94609325055949323</v>
          </cell>
          <cell r="L36">
            <v>0.94609325055949323</v>
          </cell>
          <cell r="M36">
            <v>0.96261132498923629</v>
          </cell>
          <cell r="N36">
            <v>0.93809306347583621</v>
          </cell>
          <cell r="O36">
            <v>0.95342480602343982</v>
          </cell>
          <cell r="P36">
            <v>0.9541943092162265</v>
          </cell>
          <cell r="Q36">
            <v>0.96749565223035339</v>
          </cell>
          <cell r="R36">
            <v>0.93827116533730215</v>
          </cell>
          <cell r="S36">
            <v>0.98758099274106748</v>
          </cell>
          <cell r="T36">
            <v>0.96488315271938041</v>
          </cell>
          <cell r="U36">
            <v>0.97683212129906261</v>
          </cell>
          <cell r="V36">
            <v>0.94216334489796949</v>
          </cell>
          <cell r="W36">
            <v>0.91608589444066602</v>
          </cell>
          <cell r="X36">
            <v>0.93456531782865637</v>
          </cell>
          <cell r="Y36">
            <v>0.91527647112186605</v>
          </cell>
          <cell r="Z36">
            <v>0.93047802078067032</v>
          </cell>
        </row>
        <row r="37">
          <cell r="C37">
            <v>0.96902997999320817</v>
          </cell>
          <cell r="D37">
            <v>1.0237689135050707</v>
          </cell>
          <cell r="E37">
            <v>1</v>
          </cell>
          <cell r="F37">
            <v>0.95576763579980961</v>
          </cell>
          <cell r="G37">
            <v>1</v>
          </cell>
          <cell r="H37">
            <v>0.96253601860127547</v>
          </cell>
          <cell r="I37">
            <v>0.96533190295821314</v>
          </cell>
          <cell r="J37">
            <v>0.96509077726798698</v>
          </cell>
          <cell r="K37">
            <v>0.9685808591997731</v>
          </cell>
          <cell r="L37">
            <v>0.9685808591997731</v>
          </cell>
          <cell r="M37">
            <v>0.98549155031190694</v>
          </cell>
          <cell r="N37">
            <v>0.96039051636130013</v>
          </cell>
          <cell r="O37">
            <v>0.97608667777139979</v>
          </cell>
          <cell r="P37">
            <v>0.97687447121901771</v>
          </cell>
          <cell r="Q37">
            <v>0.99049197270474865</v>
          </cell>
          <cell r="R37">
            <v>0.96057285151050642</v>
          </cell>
          <cell r="S37">
            <v>1.0110547199367819</v>
          </cell>
          <cell r="T37">
            <v>0.9878173769188674</v>
          </cell>
          <cell r="U37">
            <v>1.0000503594991947</v>
          </cell>
          <cell r="V37">
            <v>0.96455754395049742</v>
          </cell>
          <cell r="W37">
            <v>0.93786026082884155</v>
          </cell>
          <cell r="X37">
            <v>0.95677892003296472</v>
          </cell>
          <cell r="Y37">
            <v>0.93703159839718797</v>
          </cell>
          <cell r="Z37">
            <v>0.95259447237497552</v>
          </cell>
        </row>
        <row r="38">
          <cell r="C38">
            <v>1.0138761176845041</v>
          </cell>
          <cell r="D38">
            <v>1.0711483368531891</v>
          </cell>
          <cell r="E38">
            <v>1.0462794120070571</v>
          </cell>
          <cell r="F38">
            <v>1</v>
          </cell>
          <cell r="G38">
            <v>1.0462794120070571</v>
          </cell>
          <cell r="H38">
            <v>1.0070816195777563</v>
          </cell>
          <cell r="I38">
            <v>1.0100068958187729</v>
          </cell>
          <cell r="J38">
            <v>1.0097546109733833</v>
          </cell>
          <cell r="K38">
            <v>1.0134062118448288</v>
          </cell>
          <cell r="L38">
            <v>1.0134062118448288</v>
          </cell>
          <cell r="M38">
            <v>1.0310995197982653</v>
          </cell>
          <cell r="N38">
            <v>1.0048368247556552</v>
          </cell>
          <cell r="O38">
            <v>1.0212593952865821</v>
          </cell>
          <cell r="P38">
            <v>1.0220836473517387</v>
          </cell>
          <cell r="Q38">
            <v>1.0363313587992347</v>
          </cell>
          <cell r="R38">
            <v>1.005027598268355</v>
          </cell>
          <cell r="S38">
            <v>1.057845737882416</v>
          </cell>
          <cell r="T38">
            <v>1.0335329842930261</v>
          </cell>
          <cell r="U38">
            <v>1.0463321021142638</v>
          </cell>
          <cell r="V38">
            <v>1.0091966999314976</v>
          </cell>
          <cell r="W38">
            <v>0.98126388224478556</v>
          </cell>
          <cell r="X38">
            <v>1.0010580858728375</v>
          </cell>
          <cell r="Y38">
            <v>0.98039686980304286</v>
          </cell>
          <cell r="Z38">
            <v>0.99667998443766226</v>
          </cell>
        </row>
        <row r="39">
          <cell r="C39">
            <v>0.96902997999320817</v>
          </cell>
          <cell r="D39">
            <v>1.0237689135050707</v>
          </cell>
          <cell r="E39">
            <v>1</v>
          </cell>
          <cell r="F39">
            <v>0.95576763579980961</v>
          </cell>
          <cell r="G39">
            <v>1</v>
          </cell>
          <cell r="H39">
            <v>0.96253601860127547</v>
          </cell>
          <cell r="I39">
            <v>0.96533190295821314</v>
          </cell>
          <cell r="J39">
            <v>0.96509077726798698</v>
          </cell>
          <cell r="K39">
            <v>0.9685808591997731</v>
          </cell>
          <cell r="L39">
            <v>0.9685808591997731</v>
          </cell>
          <cell r="M39">
            <v>0.98549155031190694</v>
          </cell>
          <cell r="N39">
            <v>0.96039051636130013</v>
          </cell>
          <cell r="O39">
            <v>0.97608667777139979</v>
          </cell>
          <cell r="P39">
            <v>0.97687447121901771</v>
          </cell>
          <cell r="Q39">
            <v>0.99049197270474865</v>
          </cell>
          <cell r="R39">
            <v>0.96057285151050642</v>
          </cell>
          <cell r="S39">
            <v>1.0110547199367819</v>
          </cell>
          <cell r="T39">
            <v>0.9878173769188674</v>
          </cell>
          <cell r="U39">
            <v>1.0000503594991947</v>
          </cell>
          <cell r="V39">
            <v>0.96455754395049742</v>
          </cell>
          <cell r="W39">
            <v>0.93786026082884155</v>
          </cell>
          <cell r="X39">
            <v>0.95677892003296472</v>
          </cell>
          <cell r="Y39">
            <v>0.93703159839718797</v>
          </cell>
          <cell r="Z39">
            <v>0.95259447237497552</v>
          </cell>
        </row>
        <row r="40">
          <cell r="C40">
            <v>1.0067467203994813</v>
          </cell>
          <cell r="D40">
            <v>1.0636162114668466</v>
          </cell>
          <cell r="E40">
            <v>1.0389221604955272</v>
          </cell>
          <cell r="F40">
            <v>0.99296817711684038</v>
          </cell>
          <cell r="G40">
            <v>1.0389221604955272</v>
          </cell>
          <cell r="H40">
            <v>1</v>
          </cell>
          <cell r="I40">
            <v>1.0029047062166054</v>
          </cell>
          <cell r="J40">
            <v>1.0026541953935646</v>
          </cell>
          <cell r="K40">
            <v>1.0062801188544421</v>
          </cell>
          <cell r="L40">
            <v>1.0062801188544421</v>
          </cell>
          <cell r="M40">
            <v>1.023849010600133</v>
          </cell>
          <cell r="N40">
            <v>0.99777099017749693</v>
          </cell>
          <cell r="O40">
            <v>1.0140780801011642</v>
          </cell>
          <cell r="P40">
            <v>1.0148965361717874</v>
          </cell>
          <cell r="Q40">
            <v>1.0290440602358941</v>
          </cell>
          <cell r="R40">
            <v>0.99796042220464454</v>
          </cell>
          <cell r="S40">
            <v>1.0504071540159214</v>
          </cell>
          <cell r="T40">
            <v>1.0262653634035741</v>
          </cell>
          <cell r="U40">
            <v>1.0389744800952321</v>
          </cell>
          <cell r="V40">
            <v>1.0021002074833103</v>
          </cell>
          <cell r="W40">
            <v>0.9743638084231987</v>
          </cell>
          <cell r="X40">
            <v>0.99401882271722486</v>
          </cell>
          <cell r="Y40">
            <v>0.97350289265938372</v>
          </cell>
          <cell r="Z40">
            <v>0.98967150731590636</v>
          </cell>
        </row>
        <row r="41">
          <cell r="C41">
            <v>1.0038308865828036</v>
          </cell>
          <cell r="D41">
            <v>1.0605356669222059</v>
          </cell>
          <cell r="E41">
            <v>1.0359131371661374</v>
          </cell>
          <cell r="F41">
            <v>0.99009225000324319</v>
          </cell>
          <cell r="G41">
            <v>1.0359131371661374</v>
          </cell>
          <cell r="H41">
            <v>0.99710370666465098</v>
          </cell>
          <cell r="I41">
            <v>1</v>
          </cell>
          <cell r="J41">
            <v>0.99975021472978642</v>
          </cell>
          <cell r="K41">
            <v>1.0033656364527099</v>
          </cell>
          <cell r="L41">
            <v>1.0033656364527099</v>
          </cell>
          <cell r="M41">
            <v>1.020883643534328</v>
          </cell>
          <cell r="N41">
            <v>0.99488115270844113</v>
          </cell>
          <cell r="O41">
            <v>1.0111410125162437</v>
          </cell>
          <cell r="P41">
            <v>1.0119570980980044</v>
          </cell>
          <cell r="Q41">
            <v>1.0260636467824524</v>
          </cell>
          <cell r="R41">
            <v>0.9950700360848711</v>
          </cell>
          <cell r="S41">
            <v>1.0473648667763422</v>
          </cell>
          <cell r="T41">
            <v>1.0232929978712488</v>
          </cell>
          <cell r="U41">
            <v>1.0359653052329345</v>
          </cell>
          <cell r="V41">
            <v>0.99919783133102447</v>
          </cell>
          <cell r="W41">
            <v>0.9715417650186573</v>
          </cell>
          <cell r="X41">
            <v>0.99113985262577742</v>
          </cell>
          <cell r="Y41">
            <v>0.97068334271943135</v>
          </cell>
          <cell r="Z41">
            <v>0.98680512832508238</v>
          </cell>
        </row>
        <row r="42">
          <cell r="C42">
            <v>1.0040816913994064</v>
          </cell>
          <cell r="D42">
            <v>1.0608006392965352</v>
          </cell>
          <cell r="E42">
            <v>1.0361719576585688</v>
          </cell>
          <cell r="F42">
            <v>0.99033962225339089</v>
          </cell>
          <cell r="G42">
            <v>1.0361719576585688</v>
          </cell>
          <cell r="H42">
            <v>0.99735283071096825</v>
          </cell>
          <cell r="I42">
            <v>1.0002498476784834</v>
          </cell>
          <cell r="J42">
            <v>1</v>
          </cell>
          <cell r="K42">
            <v>1.0036163250276475</v>
          </cell>
          <cell r="L42">
            <v>1.0036163250276475</v>
          </cell>
          <cell r="M42">
            <v>1.0211387089426667</v>
          </cell>
          <cell r="N42">
            <v>0.99512972145481227</v>
          </cell>
          <cell r="O42">
            <v>1.0113936437508402</v>
          </cell>
          <cell r="P42">
            <v>1.012209933229689</v>
          </cell>
          <cell r="Q42">
            <v>1.0263200064025773</v>
          </cell>
          <cell r="R42">
            <v>0.99531865202331538</v>
          </cell>
          <cell r="S42">
            <v>1.0476265484568315</v>
          </cell>
          <cell r="T42">
            <v>1.0235486652511754</v>
          </cell>
          <cell r="U42">
            <v>1.0362241387594362</v>
          </cell>
          <cell r="V42">
            <v>0.99944747858952809</v>
          </cell>
          <cell r="W42">
            <v>0.97178450247319681</v>
          </cell>
          <cell r="X42">
            <v>0.99138748661700837</v>
          </cell>
          <cell r="Y42">
            <v>0.97092586569915229</v>
          </cell>
          <cell r="Z42">
            <v>0.98705167929550996</v>
          </cell>
        </row>
        <row r="43">
          <cell r="C43">
            <v>1.0004636895197434</v>
          </cell>
          <cell r="D43">
            <v>1.0569782623527098</v>
          </cell>
          <cell r="E43">
            <v>1.0324383251039928</v>
          </cell>
          <cell r="F43">
            <v>0.98677113709375852</v>
          </cell>
          <cell r="G43">
            <v>1.0324383251039928</v>
          </cell>
          <cell r="H43">
            <v>0.99375907489696647</v>
          </cell>
          <cell r="I43">
            <v>0.99664565305962771</v>
          </cell>
          <cell r="J43">
            <v>0.99639670565587102</v>
          </cell>
          <cell r="K43">
            <v>1</v>
          </cell>
          <cell r="L43">
            <v>1</v>
          </cell>
          <cell r="M43">
            <v>1.0174592456081626</v>
          </cell>
          <cell r="N43">
            <v>0.99154397615781953</v>
          </cell>
          <cell r="O43">
            <v>1.0077492947546247</v>
          </cell>
          <cell r="P43">
            <v>1.0085626429022112</v>
          </cell>
          <cell r="Q43">
            <v>1.0226218733282404</v>
          </cell>
          <cell r="R43">
            <v>0.99173222595387367</v>
          </cell>
          <cell r="S43">
            <v>1.0438516416400176</v>
          </cell>
          <cell r="T43">
            <v>1.0198605181347349</v>
          </cell>
          <cell r="U43">
            <v>1.0324903181809946</v>
          </cell>
          <cell r="V43">
            <v>0.9958461751426726</v>
          </cell>
          <cell r="W43">
            <v>0.96828287687172299</v>
          </cell>
          <cell r="X43">
            <v>0.98781522569364111</v>
          </cell>
          <cell r="Y43">
            <v>0.96742733401871006</v>
          </cell>
          <cell r="Z43">
            <v>0.98349504156214151</v>
          </cell>
        </row>
        <row r="44">
          <cell r="C44">
            <v>1.0004636895197434</v>
          </cell>
          <cell r="D44">
            <v>1.0569782623527098</v>
          </cell>
          <cell r="E44">
            <v>1.0324383251039928</v>
          </cell>
          <cell r="F44">
            <v>0.98677113709375852</v>
          </cell>
          <cell r="G44">
            <v>1.0324383251039928</v>
          </cell>
          <cell r="H44">
            <v>0.99375907489696647</v>
          </cell>
          <cell r="I44">
            <v>0.99664565305962771</v>
          </cell>
          <cell r="J44">
            <v>0.99639670565587102</v>
          </cell>
          <cell r="K44">
            <v>1</v>
          </cell>
          <cell r="L44">
            <v>1</v>
          </cell>
          <cell r="M44">
            <v>1.0174592456081626</v>
          </cell>
          <cell r="N44">
            <v>0.99154397615781953</v>
          </cell>
          <cell r="O44">
            <v>1.0077492947546247</v>
          </cell>
          <cell r="P44">
            <v>1.0085626429022112</v>
          </cell>
          <cell r="Q44">
            <v>1.0226218733282404</v>
          </cell>
          <cell r="R44">
            <v>0.99173222595387367</v>
          </cell>
          <cell r="S44">
            <v>1.0438516416400176</v>
          </cell>
          <cell r="T44">
            <v>1.0198605181347349</v>
          </cell>
          <cell r="U44">
            <v>1.0324903181809946</v>
          </cell>
          <cell r="V44">
            <v>0.9958461751426726</v>
          </cell>
          <cell r="W44">
            <v>0.96828287687172299</v>
          </cell>
          <cell r="X44">
            <v>0.98781522569364111</v>
          </cell>
          <cell r="Y44">
            <v>0.96742733401871006</v>
          </cell>
          <cell r="Z44">
            <v>0.98349504156214151</v>
          </cell>
        </row>
        <row r="45">
          <cell r="C45">
            <v>0.983296081723391</v>
          </cell>
          <cell r="D45">
            <v>1.0388408842075298</v>
          </cell>
          <cell r="E45">
            <v>1.0147220437186917</v>
          </cell>
          <cell r="F45">
            <v>0.96983848871896494</v>
          </cell>
          <cell r="G45">
            <v>1.0147220437186917</v>
          </cell>
          <cell r="H45">
            <v>0.97670651594793878</v>
          </cell>
          <cell r="I45">
            <v>0.9795435614366117</v>
          </cell>
          <cell r="J45">
            <v>0.97929888588343228</v>
          </cell>
          <cell r="K45">
            <v>0.98284034895399996</v>
          </cell>
          <cell r="L45">
            <v>0.98284034895399996</v>
          </cell>
          <cell r="M45">
            <v>1</v>
          </cell>
          <cell r="N45">
            <v>0.97452942753018801</v>
          </cell>
          <cell r="O45">
            <v>0.99045666851478276</v>
          </cell>
          <cell r="P45">
            <v>0.99125605989197774</v>
          </cell>
          <cell r="Q45">
            <v>1.0050740388299211</v>
          </cell>
          <cell r="R45">
            <v>0.97471444702543242</v>
          </cell>
          <cell r="S45">
            <v>1.0259395117256807</v>
          </cell>
          <cell r="T45">
            <v>1.0023600675279503</v>
          </cell>
          <cell r="U45">
            <v>1.0147731446126351</v>
          </cell>
          <cell r="V45">
            <v>0.97875780228173048</v>
          </cell>
          <cell r="W45">
            <v>0.95166748059078721</v>
          </cell>
          <cell r="X45">
            <v>0.97086466112281244</v>
          </cell>
          <cell r="Y45">
            <v>0.95082661855458683</v>
          </cell>
          <cell r="Z45">
            <v>0.96661860984346382</v>
          </cell>
        </row>
        <row r="46">
          <cell r="C46">
            <v>1.0089957819082189</v>
          </cell>
          <cell r="D46">
            <v>1.0659923188162008</v>
          </cell>
          <cell r="E46">
            <v>1.0412431015965995</v>
          </cell>
          <cell r="F46">
            <v>0.995186457505843</v>
          </cell>
          <cell r="G46">
            <v>1.0412431015965995</v>
          </cell>
          <cell r="H46">
            <v>1.0022339894068344</v>
          </cell>
          <cell r="I46">
            <v>1.0051451847063575</v>
          </cell>
          <cell r="J46">
            <v>1.0048941142447918</v>
          </cell>
          <cell r="K46">
            <v>1.0085281379802711</v>
          </cell>
          <cell r="L46">
            <v>1.0085281379802711</v>
          </cell>
          <cell r="M46">
            <v>1.0261362784440113</v>
          </cell>
          <cell r="N46">
            <v>1</v>
          </cell>
          <cell r="O46">
            <v>1.016343519789813</v>
          </cell>
          <cell r="P46">
            <v>1.0171638042826281</v>
          </cell>
          <cell r="Q46">
            <v>1.031342933765627</v>
          </cell>
          <cell r="R46">
            <v>1.0001898552162896</v>
          </cell>
          <cell r="S46">
            <v>1.0527537524708561</v>
          </cell>
          <cell r="T46">
            <v>1.0285580293540186</v>
          </cell>
          <cell r="U46">
            <v>1.041295538077736</v>
          </cell>
          <cell r="V46">
            <v>1.0043388887314144</v>
          </cell>
          <cell r="W46">
            <v>0.9765405268496189</v>
          </cell>
          <cell r="X46">
            <v>0.99623945023736904</v>
          </cell>
          <cell r="Y46">
            <v>0.97567768780910735</v>
          </cell>
          <cell r="Z46">
            <v>0.9918824229794958</v>
          </cell>
        </row>
        <row r="47">
          <cell r="C47">
            <v>0.99277041891986118</v>
          </cell>
          <cell r="D47">
            <v>1.0488504113615595</v>
          </cell>
          <cell r="E47">
            <v>1.0244991789901272</v>
          </cell>
          <cell r="F47">
            <v>0.97918315818224</v>
          </cell>
          <cell r="G47">
            <v>1.0244991789901272</v>
          </cell>
          <cell r="H47">
            <v>0.98611736080543255</v>
          </cell>
          <cell r="I47">
            <v>0.98898174203366651</v>
          </cell>
          <cell r="J47">
            <v>0.98873470896199644</v>
          </cell>
          <cell r="K47">
            <v>0.99231029503571955</v>
          </cell>
          <cell r="L47">
            <v>0.99231029503571955</v>
          </cell>
          <cell r="M47">
            <v>1.0096352841962564</v>
          </cell>
          <cell r="N47">
            <v>0.98391929552205637</v>
          </cell>
          <cell r="O47">
            <v>1</v>
          </cell>
          <cell r="P47">
            <v>1.0008070937402984</v>
          </cell>
          <cell r="Q47">
            <v>1.0147582128323265</v>
          </cell>
          <cell r="R47">
            <v>0.98410609773271929</v>
          </cell>
          <cell r="S47">
            <v>1.035824730489326</v>
          </cell>
          <cell r="T47">
            <v>1.0120180916455608</v>
          </cell>
          <cell r="U47">
            <v>1.0245507722557066</v>
          </cell>
          <cell r="V47">
            <v>0.98818841186601825</v>
          </cell>
          <cell r="W47">
            <v>0.96083706722661477</v>
          </cell>
          <cell r="X47">
            <v>0.98021921804883294</v>
          </cell>
          <cell r="Y47">
            <v>0.95998810324572581</v>
          </cell>
          <cell r="Z47">
            <v>0.97593225485869584</v>
          </cell>
        </row>
        <row r="48">
          <cell r="C48">
            <v>0.99196980629863263</v>
          </cell>
          <cell r="D48">
            <v>1.0480045734305399</v>
          </cell>
          <cell r="E48">
            <v>1.0236729789367149</v>
          </cell>
          <cell r="F48">
            <v>0.97839350291049232</v>
          </cell>
          <cell r="G48">
            <v>1.0236729789367149</v>
          </cell>
          <cell r="H48">
            <v>0.98532211349545284</v>
          </cell>
          <cell r="I48">
            <v>0.98818418476388181</v>
          </cell>
          <cell r="J48">
            <v>0.9879373509102698</v>
          </cell>
          <cell r="K48">
            <v>0.99151005347811449</v>
          </cell>
          <cell r="L48">
            <v>0.99151005347811449</v>
          </cell>
          <cell r="M48">
            <v>1.0088210710247512</v>
          </cell>
          <cell r="N48">
            <v>0.98312582082614197</v>
          </cell>
          <cell r="O48">
            <v>0.99919355713469016</v>
          </cell>
          <cell r="P48">
            <v>1</v>
          </cell>
          <cell r="Q48">
            <v>1.0139398683115735</v>
          </cell>
          <cell r="R48">
            <v>0.98331247239149489</v>
          </cell>
          <cell r="S48">
            <v>1.0349893970257114</v>
          </cell>
          <cell r="T48">
            <v>1.0112019568759887</v>
          </cell>
          <cell r="U48">
            <v>1.0237245305952734</v>
          </cell>
          <cell r="V48">
            <v>0.98739149437168705</v>
          </cell>
          <cell r="W48">
            <v>0.96006220702902467</v>
          </cell>
          <cell r="X48">
            <v>0.97942872725399788</v>
          </cell>
          <cell r="Y48">
            <v>0.95921392768908098</v>
          </cell>
          <cell r="Z48">
            <v>0.97514522125473935</v>
          </cell>
        </row>
        <row r="49">
          <cell r="C49">
            <v>0.97833198723162385</v>
          </cell>
          <cell r="D49">
            <v>1.033596376060931</v>
          </cell>
          <cell r="E49">
            <v>1.0095992976796042</v>
          </cell>
          <cell r="F49">
            <v>0.96494233384838357</v>
          </cell>
          <cell r="G49">
            <v>1.0095992976796042</v>
          </cell>
          <cell r="H49">
            <v>0.97177568837117012</v>
          </cell>
          <cell r="I49">
            <v>0.97459841125432789</v>
          </cell>
          <cell r="J49">
            <v>0.97435497092682299</v>
          </cell>
          <cell r="K49">
            <v>0.97787855519399858</v>
          </cell>
          <cell r="L49">
            <v>0.97787855519399858</v>
          </cell>
          <cell r="M49">
            <v>0.99495157706408566</v>
          </cell>
          <cell r="N49">
            <v>0.96960959081652109</v>
          </cell>
          <cell r="O49">
            <v>0.98545642435242342</v>
          </cell>
          <cell r="P49">
            <v>0.98625178006385505</v>
          </cell>
          <cell r="Q49">
            <v>1</v>
          </cell>
          <cell r="R49">
            <v>0.96979367625510204</v>
          </cell>
          <cell r="S49">
            <v>1.0207601351638238</v>
          </cell>
          <cell r="T49">
            <v>0.99729972997299743</v>
          </cell>
          <cell r="U49">
            <v>1.0096501405946228</v>
          </cell>
          <cell r="V49">
            <v>0.9738166189439863</v>
          </cell>
          <cell r="W49">
            <v>0.94686306065440884</v>
          </cell>
          <cell r="X49">
            <v>0.96596332569993137</v>
          </cell>
          <cell r="Y49">
            <v>0.94602644364539801</v>
          </cell>
          <cell r="Z49">
            <v>0.96173871028324842</v>
          </cell>
        </row>
        <row r="50">
          <cell r="C50">
            <v>1.008804255158162</v>
          </cell>
          <cell r="D50">
            <v>1.0657899730303517</v>
          </cell>
          <cell r="E50">
            <v>1.0410454536868226</v>
          </cell>
          <cell r="F50">
            <v>0.99499755203039464</v>
          </cell>
          <cell r="G50">
            <v>1.0410454536868226</v>
          </cell>
          <cell r="H50">
            <v>1.0020437461746725</v>
          </cell>
          <cell r="I50">
            <v>1.0049543888734966</v>
          </cell>
          <cell r="J50">
            <v>1.0047033660699196</v>
          </cell>
          <cell r="K50">
            <v>1.0083366999980001</v>
          </cell>
          <cell r="L50">
            <v>1.0083366999980001</v>
          </cell>
          <cell r="M50">
            <v>1.0259414980989894</v>
          </cell>
          <cell r="N50">
            <v>0.99981018082187145</v>
          </cell>
          <cell r="O50">
            <v>1.0161505982981902</v>
          </cell>
          <cell r="P50">
            <v>1.016970727085277</v>
          </cell>
          <cell r="Q50">
            <v>1.031147165097571</v>
          </cell>
          <cell r="R50">
            <v>1</v>
          </cell>
          <cell r="S50">
            <v>1.0525539196187903</v>
          </cell>
          <cell r="T50">
            <v>1.0283627893142293</v>
          </cell>
          <cell r="U50">
            <v>1.0410978802145092</v>
          </cell>
          <cell r="V50">
            <v>1.004148245948993</v>
          </cell>
          <cell r="W50">
            <v>0.97635516072940309</v>
          </cell>
          <cell r="X50">
            <v>0.99605034488370581</v>
          </cell>
          <cell r="Y50">
            <v>0.97549248547228906</v>
          </cell>
          <cell r="Z50">
            <v>0.99169414467316575</v>
          </cell>
        </row>
        <row r="51">
          <cell r="C51">
            <v>0.9584347522296307</v>
          </cell>
          <cell r="D51">
            <v>1.0125751784919059</v>
          </cell>
          <cell r="E51">
            <v>0.98906615070500536</v>
          </cell>
          <cell r="F51">
            <v>0.94531741650894119</v>
          </cell>
          <cell r="G51">
            <v>0.98906615070500536</v>
          </cell>
          <cell r="H51">
            <v>0.95201179483288489</v>
          </cell>
          <cell r="I51">
            <v>0.95477710941161764</v>
          </cell>
          <cell r="J51">
            <v>0.95453862015334956</v>
          </cell>
          <cell r="K51">
            <v>0.95799054205526624</v>
          </cell>
          <cell r="L51">
            <v>0.95799054205526624</v>
          </cell>
          <cell r="M51">
            <v>0.97471633421930592</v>
          </cell>
          <cell r="N51">
            <v>0.94988975119106356</v>
          </cell>
          <cell r="O51">
            <v>0.96541429313779525</v>
          </cell>
          <cell r="P51">
            <v>0.96619347297058134</v>
          </cell>
          <cell r="Q51">
            <v>0.97966208274729294</v>
          </cell>
          <cell r="R51">
            <v>0.95007009271522724</v>
          </cell>
          <cell r="S51">
            <v>1</v>
          </cell>
          <cell r="T51">
            <v>0.97701673058865945</v>
          </cell>
          <cell r="U51">
            <v>0.98911595958102527</v>
          </cell>
          <cell r="V51">
            <v>0.95401121712859249</v>
          </cell>
          <cell r="W51">
            <v>0.92760583807717456</v>
          </cell>
          <cell r="X51">
            <v>0.94631764351269643</v>
          </cell>
          <cell r="Y51">
            <v>0.92678623611566513</v>
          </cell>
          <cell r="Z51">
            <v>0.94217894797478252</v>
          </cell>
        </row>
        <row r="52">
          <cell r="C52">
            <v>0.98098090055445308</v>
          </cell>
          <cell r="D52">
            <v>1.0363949222055002</v>
          </cell>
          <cell r="E52">
            <v>1.0123328697852347</v>
          </cell>
          <cell r="F52">
            <v>0.96755499359707042</v>
          </cell>
          <cell r="G52">
            <v>1.0123328697852347</v>
          </cell>
          <cell r="H52">
            <v>0.97440684998228333</v>
          </cell>
          <cell r="I52">
            <v>0.97723721561692978</v>
          </cell>
          <cell r="J52">
            <v>0.97699311615496409</v>
          </cell>
          <cell r="K52">
            <v>0.98052624081275475</v>
          </cell>
          <cell r="L52">
            <v>0.98052624081275475</v>
          </cell>
          <cell r="M52">
            <v>0.99764548927635288</v>
          </cell>
          <cell r="N52">
            <v>0.97223488754255849</v>
          </cell>
          <cell r="O52">
            <v>0.9881246276674569</v>
          </cell>
          <cell r="P52">
            <v>0.98892213686908192</v>
          </cell>
          <cell r="Q52">
            <v>1.0027075812274366</v>
          </cell>
          <cell r="R52">
            <v>0.97241947140741725</v>
          </cell>
          <cell r="S52">
            <v>1.0235239261435092</v>
          </cell>
          <cell r="T52">
            <v>1</v>
          </cell>
          <cell r="U52">
            <v>1.0123838503615756</v>
          </cell>
          <cell r="V52">
            <v>0.97645330654040485</v>
          </cell>
          <cell r="W52">
            <v>0.94942676930239001</v>
          </cell>
          <cell r="X52">
            <v>0.96857874986698889</v>
          </cell>
          <cell r="Y52">
            <v>0.94858788708487096</v>
          </cell>
          <cell r="Z52">
            <v>0.9643426959609106</v>
          </cell>
        </row>
        <row r="53">
          <cell r="C53">
            <v>0.96898118258612398</v>
          </cell>
          <cell r="D53">
            <v>1.0237173596115237</v>
          </cell>
          <cell r="E53">
            <v>0.99994964303675671</v>
          </cell>
          <cell r="F53">
            <v>0.95571950624410451</v>
          </cell>
          <cell r="G53">
            <v>0.99994964303675671</v>
          </cell>
          <cell r="H53">
            <v>0.96248754821036631</v>
          </cell>
          <cell r="I53">
            <v>0.96528329177505823</v>
          </cell>
          <cell r="J53">
            <v>0.96504217822718963</v>
          </cell>
          <cell r="K53">
            <v>0.96853208440904814</v>
          </cell>
          <cell r="L53">
            <v>0.96853208440904814</v>
          </cell>
          <cell r="M53">
            <v>0.9854419239501313</v>
          </cell>
          <cell r="N53">
            <v>0.96034215401136847</v>
          </cell>
          <cell r="O53">
            <v>0.97603752501044494</v>
          </cell>
          <cell r="P53">
            <v>0.97682527878717718</v>
          </cell>
          <cell r="Q53">
            <v>0.99044209453688636</v>
          </cell>
          <cell r="R53">
            <v>0.96052447997873036</v>
          </cell>
          <cell r="S53">
            <v>1.0110038062914131</v>
          </cell>
          <cell r="T53">
            <v>0.98776763343552676</v>
          </cell>
          <cell r="U53">
            <v>1</v>
          </cell>
          <cell r="V53">
            <v>0.96450897176171069</v>
          </cell>
          <cell r="W53">
            <v>0.93781303303415964</v>
          </cell>
          <cell r="X53">
            <v>0.95673073955205656</v>
          </cell>
          <cell r="Y53">
            <v>0.93698441233142971</v>
          </cell>
          <cell r="Z53">
            <v>0.95254650261014429</v>
          </cell>
        </row>
        <row r="54">
          <cell r="C54">
            <v>1.0046367747271905</v>
          </cell>
          <cell r="D54">
            <v>1.0613870783821395</v>
          </cell>
          <cell r="E54">
            <v>1.0367447813474584</v>
          </cell>
          <cell r="F54">
            <v>0.99088710859625095</v>
          </cell>
          <cell r="G54">
            <v>1.0367447813474584</v>
          </cell>
          <cell r="H54">
            <v>0.99790419414383247</v>
          </cell>
          <cell r="I54">
            <v>1.0008028126601387</v>
          </cell>
          <cell r="J54">
            <v>1.0005528268591479</v>
          </cell>
          <cell r="K54">
            <v>1.0041711510884022</v>
          </cell>
          <cell r="L54">
            <v>1.0041711510884022</v>
          </cell>
          <cell r="M54">
            <v>1.0217032218478859</v>
          </cell>
          <cell r="N54">
            <v>0.99567985589316876</v>
          </cell>
          <cell r="O54">
            <v>1.011952769322277</v>
          </cell>
          <cell r="P54">
            <v>1.0127695100678746</v>
          </cell>
          <cell r="Q54">
            <v>1.0268873836681973</v>
          </cell>
          <cell r="R54">
            <v>0.9958688909075647</v>
          </cell>
          <cell r="S54">
            <v>1.0482057045511746</v>
          </cell>
          <cell r="T54">
            <v>1.0241145104449711</v>
          </cell>
          <cell r="U54">
            <v>1.0367969912954398</v>
          </cell>
          <cell r="V54">
            <v>1</v>
          </cell>
          <cell r="W54">
            <v>0.97232173104746766</v>
          </cell>
          <cell r="X54">
            <v>0.99193555224743335</v>
          </cell>
          <cell r="Y54">
            <v>0.97146261959595215</v>
          </cell>
          <cell r="Z54">
            <v>0.9875973479751915</v>
          </cell>
        </row>
        <row r="55">
          <cell r="C55">
            <v>1.0332349289827252</v>
          </cell>
          <cell r="D55">
            <v>1.0916006960357898</v>
          </cell>
          <cell r="E55">
            <v>1.0662569273552991</v>
          </cell>
          <cell r="F55">
            <v>1.0190938626135437</v>
          </cell>
          <cell r="G55">
            <v>1.0662569273552991</v>
          </cell>
          <cell r="H55">
            <v>1.0263106976625991</v>
          </cell>
          <cell r="I55">
            <v>1.0292918287262682</v>
          </cell>
          <cell r="J55">
            <v>1.0290347267887012</v>
          </cell>
          <cell r="K55">
            <v>1.0327560508255056</v>
          </cell>
          <cell r="L55">
            <v>1.0327560508255056</v>
          </cell>
          <cell r="M55">
            <v>1.0507871923701841</v>
          </cell>
          <cell r="N55">
            <v>1.0240230410365689</v>
          </cell>
          <cell r="O55">
            <v>1.0407591818729747</v>
          </cell>
          <cell r="P55">
            <v>1.0415991720938225</v>
          </cell>
          <cell r="Q55">
            <v>1.0561189273862541</v>
          </cell>
          <cell r="R55">
            <v>1.0242174571525107</v>
          </cell>
          <cell r="S55">
            <v>1.0780440990678655</v>
          </cell>
          <cell r="T55">
            <v>1.0532671211016829</v>
          </cell>
          <cell r="U55">
            <v>1.0663106235201738</v>
          </cell>
          <cell r="V55">
            <v>1.0284661630700314</v>
          </cell>
          <cell r="W55">
            <v>1</v>
          </cell>
          <cell r="X55">
            <v>1.0201721514326703</v>
          </cell>
          <cell r="Y55">
            <v>0.9991164329418103</v>
          </cell>
          <cell r="Z55">
            <v>1.0157104551301839</v>
          </cell>
        </row>
        <row r="56">
          <cell r="C56">
            <v>1.012804483568494</v>
          </cell>
          <cell r="D56">
            <v>1.0700161678622664</v>
          </cell>
          <cell r="E56">
            <v>1.0451735286617165</v>
          </cell>
          <cell r="F56">
            <v>0.99894303248955341</v>
          </cell>
          <cell r="G56">
            <v>1.0451735286617165</v>
          </cell>
          <cell r="H56">
            <v>1.0060171670254947</v>
          </cell>
          <cell r="I56">
            <v>1.0089393513445652</v>
          </cell>
          <cell r="J56">
            <v>1.0086873331560606</v>
          </cell>
          <cell r="K56">
            <v>1.012335074404024</v>
          </cell>
          <cell r="L56">
            <v>1.012335074404024</v>
          </cell>
          <cell r="M56">
            <v>1.0300096811058013</v>
          </cell>
          <cell r="N56">
            <v>1.0037747448785881</v>
          </cell>
          <cell r="O56">
            <v>1.0201799572860257</v>
          </cell>
          <cell r="P56">
            <v>1.0210033381435293</v>
          </cell>
          <cell r="Q56">
            <v>1.0352359902229269</v>
          </cell>
          <cell r="R56">
            <v>1.0039653167498832</v>
          </cell>
          <cell r="S56">
            <v>1.0567276293064098</v>
          </cell>
          <cell r="T56">
            <v>1.0324405735076534</v>
          </cell>
          <cell r="U56">
            <v>1.0452261630771915</v>
          </cell>
          <cell r="V56">
            <v>1.0081300118080201</v>
          </cell>
          <cell r="W56">
            <v>0.98022671820207818</v>
          </cell>
          <cell r="X56">
            <v>1</v>
          </cell>
          <cell r="Y56">
            <v>0.97936062216431752</v>
          </cell>
          <cell r="Z56">
            <v>0.99562652607579927</v>
          </cell>
        </row>
        <row r="57">
          <cell r="C57">
            <v>1.0341486686796411</v>
          </cell>
          <cell r="D57">
            <v>1.09256605140771</v>
          </cell>
          <cell r="E57">
            <v>1.0671998700049399</v>
          </cell>
          <cell r="F57">
            <v>1.0199950966804856</v>
          </cell>
          <cell r="G57">
            <v>1.0671998700049399</v>
          </cell>
          <cell r="H57">
            <v>1.0272183139263535</v>
          </cell>
          <cell r="I57">
            <v>1.0302020813486261</v>
          </cell>
          <cell r="J57">
            <v>1.029944752043362</v>
          </cell>
          <cell r="K57">
            <v>1.0336693670272707</v>
          </cell>
          <cell r="L57">
            <v>1.0336693670272707</v>
          </cell>
          <cell r="M57">
            <v>1.0517164543838338</v>
          </cell>
          <cell r="N57">
            <v>1.0249286342147566</v>
          </cell>
          <cell r="O57">
            <v>1.0416795756311914</v>
          </cell>
          <cell r="P57">
            <v>1.0425203086960799</v>
          </cell>
          <cell r="Q57">
            <v>1.0570529045114441</v>
          </cell>
          <cell r="R57">
            <v>1.0251232222622868</v>
          </cell>
          <cell r="S57">
            <v>1.0789974656844143</v>
          </cell>
          <cell r="T57">
            <v>1.0541985762364359</v>
          </cell>
          <cell r="U57">
            <v>1.0672536136559339</v>
          </cell>
          <cell r="V57">
            <v>1.0293756855162548</v>
          </cell>
          <cell r="W57">
            <v>1.0008843484393386</v>
          </cell>
          <cell r="X57">
            <v>1.0210743390826467</v>
          </cell>
          <cell r="Y57">
            <v>1</v>
          </cell>
          <cell r="Z57">
            <v>1.016608697085998</v>
          </cell>
        </row>
        <row r="58">
          <cell r="C58">
            <v>1.0172534148526562</v>
          </cell>
          <cell r="D58">
            <v>1.0747164120663493</v>
          </cell>
          <cell r="E58">
            <v>1.0497646469717956</v>
          </cell>
          <cell r="F58">
            <v>1.0033310747824549</v>
          </cell>
          <cell r="G58">
            <v>1.0497646469717956</v>
          </cell>
          <cell r="H58">
            <v>1.0104362837646055</v>
          </cell>
          <cell r="I58">
            <v>1.0133713043195403</v>
          </cell>
          <cell r="J58">
            <v>1.0131181790944641</v>
          </cell>
          <cell r="K58">
            <v>1.0167819437214882</v>
          </cell>
          <cell r="L58">
            <v>1.0167819437214882</v>
          </cell>
          <cell r="M58">
            <v>1.0345341894068665</v>
          </cell>
          <cell r="N58">
            <v>1.0081840113630807</v>
          </cell>
          <cell r="O58">
            <v>1.0246612867045664</v>
          </cell>
          <cell r="P58">
            <v>1.0254882844149915</v>
          </cell>
          <cell r="Q58">
            <v>1.0397834560547978</v>
          </cell>
          <cell r="R58">
            <v>1.0083754203566178</v>
          </cell>
          <cell r="S58">
            <v>1.0613695011436033</v>
          </cell>
          <cell r="T58">
            <v>1.0369757599538398</v>
          </cell>
          <cell r="U58">
            <v>1.0498175125936895</v>
          </cell>
          <cell r="V58">
            <v>1.0125584096091762</v>
          </cell>
          <cell r="W58">
            <v>0.98453254561786496</v>
          </cell>
          <cell r="X58">
            <v>1.004392685218461</v>
          </cell>
          <cell r="Y58">
            <v>0.9836626450928414</v>
          </cell>
          <cell r="Z58">
            <v>1</v>
          </cell>
        </row>
        <row r="63">
          <cell r="C63">
            <v>1</v>
          </cell>
          <cell r="D63">
            <v>1.0792509498423717</v>
          </cell>
          <cell r="E63">
            <v>1.0174372799898954</v>
          </cell>
          <cell r="F63">
            <v>0.93699078116724888</v>
          </cell>
          <cell r="G63">
            <v>1.0229835508893881</v>
          </cell>
          <cell r="H63">
            <v>0.98315933773468078</v>
          </cell>
          <cell r="I63">
            <v>0.98661871971019877</v>
          </cell>
          <cell r="J63">
            <v>1.0101688243065943</v>
          </cell>
          <cell r="K63">
            <v>0.98551973017748262</v>
          </cell>
          <cell r="L63">
            <v>1.0100653155570216</v>
          </cell>
          <cell r="M63">
            <v>1.0236901931316178</v>
          </cell>
          <cell r="N63">
            <v>0.9874065623635585</v>
          </cell>
          <cell r="O63">
            <v>0.9719492328457584</v>
          </cell>
          <cell r="P63">
            <v>0.95902146773850305</v>
          </cell>
          <cell r="Q63">
            <v>0.99426608151729179</v>
          </cell>
          <cell r="R63">
            <v>0.95832315329886331</v>
          </cell>
          <cell r="S63">
            <v>0.98924406123995412</v>
          </cell>
          <cell r="T63">
            <v>0.99298198209810207</v>
          </cell>
          <cell r="U63">
            <v>1.0001422625181986</v>
          </cell>
          <cell r="V63">
            <v>0.96146997056581174</v>
          </cell>
          <cell r="W63">
            <v>0.99919428769627272</v>
          </cell>
          <cell r="X63">
            <v>0.99919428769627272</v>
          </cell>
          <cell r="Y63">
            <v>0.97753832545700881</v>
          </cell>
          <cell r="Z63">
            <v>0.96820563436021467</v>
          </cell>
        </row>
        <row r="64">
          <cell r="C64">
            <v>0.92656856141387078</v>
          </cell>
          <cell r="D64">
            <v>1</v>
          </cell>
          <cell r="E64">
            <v>0.94272539684907908</v>
          </cell>
          <cell r="F64">
            <v>0.86818620016419679</v>
          </cell>
          <cell r="G64">
            <v>0.9478643970976337</v>
          </cell>
          <cell r="H64">
            <v>0.91096453320543713</v>
          </cell>
          <cell r="I64">
            <v>0.91416988778587394</v>
          </cell>
          <cell r="J64">
            <v>0.93599067432290217</v>
          </cell>
          <cell r="K64">
            <v>0.91315159863553619</v>
          </cell>
          <cell r="L64">
            <v>0.93589476636971691</v>
          </cell>
          <cell r="M64">
            <v>0.94851914958345074</v>
          </cell>
          <cell r="N64">
            <v>0.91489987801981787</v>
          </cell>
          <cell r="O64">
            <v>0.90057760244520979</v>
          </cell>
          <cell r="P64">
            <v>0.88859914172748367</v>
          </cell>
          <cell r="Q64">
            <v>0.92125569281408348</v>
          </cell>
          <cell r="R64">
            <v>0.88795210552173209</v>
          </cell>
          <cell r="S64">
            <v>0.91660244671031943</v>
          </cell>
          <cell r="T64">
            <v>0.92006588666253242</v>
          </cell>
          <cell r="U64">
            <v>0.92670037739070121</v>
          </cell>
          <cell r="V64">
            <v>0.89086784746980097</v>
          </cell>
          <cell r="W64">
            <v>0.92582201372369288</v>
          </cell>
          <cell r="X64">
            <v>0.92582201372369288</v>
          </cell>
          <cell r="Y64">
            <v>0.90575627994562491</v>
          </cell>
          <cell r="Z64">
            <v>0.89710890178194835</v>
          </cell>
        </row>
        <row r="65">
          <cell r="C65">
            <v>0.98286156765351806</v>
          </cell>
          <cell r="D65">
            <v>1.0607542804536219</v>
          </cell>
          <cell r="E65">
            <v>1</v>
          </cell>
          <cell r="F65">
            <v>0.92093222805493669</v>
          </cell>
          <cell r="G65">
            <v>1.0054512165109066</v>
          </cell>
          <cell r="H65">
            <v>0.96630952793910296</v>
          </cell>
          <cell r="I65">
            <v>0.96970962153067297</v>
          </cell>
          <cell r="J65">
            <v>0.99285611425269049</v>
          </cell>
          <cell r="K65">
            <v>0.96862946695571273</v>
          </cell>
          <cell r="L65">
            <v>0.99275437948081968</v>
          </cell>
          <cell r="M65">
            <v>1.0061457480128746</v>
          </cell>
          <cell r="N65">
            <v>0.97048396179601837</v>
          </cell>
          <cell r="O65">
            <v>0.9552915466744164</v>
          </cell>
          <cell r="P65">
            <v>0.94258534319484288</v>
          </cell>
          <cell r="Q65">
            <v>0.97722591954480598</v>
          </cell>
          <cell r="R65">
            <v>0.94189899676998345</v>
          </cell>
          <cell r="S65">
            <v>0.97228996882223417</v>
          </cell>
          <cell r="T65">
            <v>0.97596382757663824</v>
          </cell>
          <cell r="U65">
            <v>0.98300139201517311</v>
          </cell>
          <cell r="V65">
            <v>0.94499188252209565</v>
          </cell>
          <cell r="W65">
            <v>0.98206966399559903</v>
          </cell>
          <cell r="X65">
            <v>0.98206966399559903</v>
          </cell>
          <cell r="Y65">
            <v>0.96078485100007072</v>
          </cell>
          <cell r="Z65">
            <v>0.95161210759824955</v>
          </cell>
        </row>
        <row r="66">
          <cell r="C66">
            <v>1.0672463594084223</v>
          </cell>
          <cell r="D66">
            <v>1.1518266471073528</v>
          </cell>
          <cell r="E66">
            <v>1.0858562329956234</v>
          </cell>
          <cell r="F66">
            <v>1</v>
          </cell>
          <cell r="G66">
            <v>1.0917754704214</v>
          </cell>
          <cell r="H66">
            <v>1.0492732239157334</v>
          </cell>
          <cell r="I66">
            <v>1.0529652367349083</v>
          </cell>
          <cell r="J66">
            <v>1.0780990001290989</v>
          </cell>
          <cell r="K66">
            <v>1.0517923441570889</v>
          </cell>
          <cell r="L66">
            <v>1.0779885307929504</v>
          </cell>
          <cell r="M66">
            <v>1.0925296317818238</v>
          </cell>
          <cell r="N66">
            <v>1.053806058938493</v>
          </cell>
          <cell r="O66">
            <v>1.0373092802844446</v>
          </cell>
          <cell r="P66">
            <v>1.0235121700384391</v>
          </cell>
          <cell r="Q66">
            <v>1.0611268557826072</v>
          </cell>
          <cell r="R66">
            <v>1.0227668964950112</v>
          </cell>
          <cell r="S66">
            <v>1.0557671229247434</v>
          </cell>
          <cell r="T66">
            <v>1.0597564053523585</v>
          </cell>
          <cell r="U66">
            <v>1.0673981885630499</v>
          </cell>
          <cell r="V66">
            <v>1.0261253257668854</v>
          </cell>
          <cell r="W66">
            <v>1.0663864658855389</v>
          </cell>
          <cell r="X66">
            <v>1.0663864658855389</v>
          </cell>
          <cell r="Y66">
            <v>1.0432742190261981</v>
          </cell>
          <cell r="Z66">
            <v>1.0333139384296612</v>
          </cell>
        </row>
        <row r="67">
          <cell r="C67">
            <v>0.97753282458021329</v>
          </cell>
          <cell r="D67">
            <v>1.0550032294302918</v>
          </cell>
          <cell r="E67">
            <v>0.9945783381417318</v>
          </cell>
          <cell r="F67">
            <v>0.91593924492004131</v>
          </cell>
          <cell r="G67">
            <v>1</v>
          </cell>
          <cell r="H67">
            <v>0.96107052442819441</v>
          </cell>
          <cell r="I67">
            <v>0.96445218386202436</v>
          </cell>
          <cell r="J67">
            <v>0.98747318412729823</v>
          </cell>
          <cell r="K67">
            <v>0.96337788551992432</v>
          </cell>
          <cell r="L67">
            <v>0.98737200092695976</v>
          </cell>
          <cell r="M67">
            <v>1.0006907659870146</v>
          </cell>
          <cell r="N67">
            <v>0.96522232591628787</v>
          </cell>
          <cell r="O67">
            <v>0.95011227893228567</v>
          </cell>
          <cell r="P67">
            <v>0.9374749641914808</v>
          </cell>
          <cell r="Q67">
            <v>0.97192773104989882</v>
          </cell>
          <cell r="R67">
            <v>0.93679233890485458</v>
          </cell>
          <cell r="S67">
            <v>0.96701854138309384</v>
          </cell>
          <cell r="T67">
            <v>0.97067248171761655</v>
          </cell>
          <cell r="U67">
            <v>0.97767189086145989</v>
          </cell>
          <cell r="V67">
            <v>0.93986845607625247</v>
          </cell>
          <cell r="W67">
            <v>0.9767452143561518</v>
          </cell>
          <cell r="X67">
            <v>0.9767452143561518</v>
          </cell>
          <cell r="Y67">
            <v>0.95557580041940171</v>
          </cell>
          <cell r="Z67">
            <v>0.94645278853061787</v>
          </cell>
        </row>
        <row r="68">
          <cell r="C68">
            <v>1.0171291281270056</v>
          </cell>
          <cell r="D68">
            <v>1.0977375776434142</v>
          </cell>
          <cell r="E68">
            <v>1.0348650935200343</v>
          </cell>
          <cell r="F68">
            <v>0.95304061631168568</v>
          </cell>
          <cell r="G68">
            <v>1.0405063672043915</v>
          </cell>
          <cell r="H68">
            <v>1</v>
          </cell>
          <cell r="I68">
            <v>1.0035186381726169</v>
          </cell>
          <cell r="J68">
            <v>1.0274721355280483</v>
          </cell>
          <cell r="K68">
            <v>1.0024008239073847</v>
          </cell>
          <cell r="L68">
            <v>1.0273668537638421</v>
          </cell>
          <cell r="M68">
            <v>1.0412251136121284</v>
          </cell>
          <cell r="N68">
            <v>1.00431997588373</v>
          </cell>
          <cell r="O68">
            <v>0.9885978757881182</v>
          </cell>
          <cell r="P68">
            <v>0.97544866933594476</v>
          </cell>
          <cell r="Q68">
            <v>1.0112969926199371</v>
          </cell>
          <cell r="R68">
            <v>0.97473839337879542</v>
          </cell>
          <cell r="S68">
            <v>1.0061889495138125</v>
          </cell>
          <cell r="T68">
            <v>1.0099908976972682</v>
          </cell>
          <cell r="U68">
            <v>1.0172738274781061</v>
          </cell>
          <cell r="V68">
            <v>0.97793911288190183</v>
          </cell>
          <cell r="W68">
            <v>1.0163096146739943</v>
          </cell>
          <cell r="X68">
            <v>1.0163096146739943</v>
          </cell>
          <cell r="Y68">
            <v>0.99428270468282032</v>
          </cell>
          <cell r="Z68">
            <v>0.98479015272445947</v>
          </cell>
        </row>
        <row r="69">
          <cell r="C69">
            <v>1.0135627674829966</v>
          </cell>
          <cell r="D69">
            <v>1.093888579530887</v>
          </cell>
          <cell r="E69">
            <v>1.0312365452469308</v>
          </cell>
          <cell r="F69">
            <v>0.94969896926593167</v>
          </cell>
          <cell r="G69">
            <v>1.0368580389290312</v>
          </cell>
          <cell r="H69">
            <v>0.99649369923111319</v>
          </cell>
          <cell r="I69">
            <v>1</v>
          </cell>
          <cell r="J69">
            <v>1.0238695091892367</v>
          </cell>
          <cell r="K69">
            <v>0.99888610512778542</v>
          </cell>
          <cell r="L69">
            <v>1.023764596574561</v>
          </cell>
          <cell r="M69">
            <v>1.0375742651956859</v>
          </cell>
          <cell r="N69">
            <v>1.0007985279800804</v>
          </cell>
          <cell r="O69">
            <v>0.98513155429612242</v>
          </cell>
          <cell r="P69">
            <v>0.97202845291664253</v>
          </cell>
          <cell r="Q69">
            <v>1.0077510811971411</v>
          </cell>
          <cell r="R69">
            <v>0.97132066740062784</v>
          </cell>
          <cell r="S69">
            <v>1.0026609484264868</v>
          </cell>
          <cell r="T69">
            <v>1.0064495658361037</v>
          </cell>
          <cell r="U69">
            <v>1.0137069594746511</v>
          </cell>
          <cell r="V69">
            <v>0.97451016421847947</v>
          </cell>
          <cell r="W69">
            <v>1.0127461274906358</v>
          </cell>
          <cell r="X69">
            <v>1.0127461274906358</v>
          </cell>
          <cell r="Y69">
            <v>0.99079645047090015</v>
          </cell>
          <cell r="Z69">
            <v>0.98133718225476951</v>
          </cell>
        </row>
        <row r="70">
          <cell r="C70">
            <v>0.98993353975898601</v>
          </cell>
          <cell r="D70">
            <v>1.0683867130657068</v>
          </cell>
          <cell r="E70">
            <v>1.0071952880631516</v>
          </cell>
          <cell r="F70">
            <v>0.92755860072243212</v>
          </cell>
          <cell r="G70">
            <v>1.0126857276471488</v>
          </cell>
          <cell r="H70">
            <v>0.97326240335079295</v>
          </cell>
          <cell r="I70">
            <v>0.97668696159519586</v>
          </cell>
          <cell r="J70">
            <v>1</v>
          </cell>
          <cell r="K70">
            <v>0.97559903499691614</v>
          </cell>
          <cell r="L70">
            <v>0.99989753321713948</v>
          </cell>
          <cell r="M70">
            <v>1.0133852565033425</v>
          </cell>
          <cell r="N70">
            <v>0.97746687346180938</v>
          </cell>
          <cell r="O70">
            <v>0.9621651445370325</v>
          </cell>
          <cell r="P70">
            <v>0.94936751626323446</v>
          </cell>
          <cell r="Q70">
            <v>0.98425734153870914</v>
          </cell>
          <cell r="R70">
            <v>0.94867623137813706</v>
          </cell>
          <cell r="S70">
            <v>0.97928587522882293</v>
          </cell>
          <cell r="T70">
            <v>0.98298616845526821</v>
          </cell>
          <cell r="U70">
            <v>0.99007437019720135</v>
          </cell>
          <cell r="V70">
            <v>0.95179137133418212</v>
          </cell>
          <cell r="W70">
            <v>0.98913593812612999</v>
          </cell>
          <cell r="X70">
            <v>0.98913593812612999</v>
          </cell>
          <cell r="Y70">
            <v>0.96769797476972841</v>
          </cell>
          <cell r="Z70">
            <v>0.95845923083680185</v>
          </cell>
        </row>
        <row r="71">
          <cell r="C71">
            <v>1.0146930288446987</v>
          </cell>
          <cell r="D71">
            <v>1.095108415179074</v>
          </cell>
          <cell r="E71">
            <v>1.0323865152924587</v>
          </cell>
          <cell r="F71">
            <v>0.95075801374215596</v>
          </cell>
          <cell r="G71">
            <v>1.0380142777102581</v>
          </cell>
          <cell r="H71">
            <v>0.99760492624295116</v>
          </cell>
          <cell r="I71">
            <v>1.0011151370176203</v>
          </cell>
          <cell r="J71">
            <v>1.0250112639801463</v>
          </cell>
          <cell r="K71">
            <v>1</v>
          </cell>
          <cell r="L71">
            <v>1.0249062343735305</v>
          </cell>
          <cell r="M71">
            <v>1.0387313026673359</v>
          </cell>
          <cell r="N71">
            <v>1.0019145554658109</v>
          </cell>
          <cell r="O71">
            <v>0.98623011095954383</v>
          </cell>
          <cell r="P71">
            <v>0.97311239782667003</v>
          </cell>
          <cell r="Q71">
            <v>1.0088748617323309</v>
          </cell>
          <cell r="R71">
            <v>0.97240382303282602</v>
          </cell>
          <cell r="S71">
            <v>1.0037790527661996</v>
          </cell>
          <cell r="T71">
            <v>1.0075718950033354</v>
          </cell>
          <cell r="U71">
            <v>1.0148373816301806</v>
          </cell>
          <cell r="V71">
            <v>0.97559687657664673</v>
          </cell>
          <cell r="W71">
            <v>1.0138754781868522</v>
          </cell>
          <cell r="X71">
            <v>1.0138754781868522</v>
          </cell>
          <cell r="Y71">
            <v>0.99190132426974709</v>
          </cell>
          <cell r="Z71">
            <v>0.9824315076734691</v>
          </cell>
        </row>
        <row r="72">
          <cell r="C72">
            <v>0.99003498545886526</v>
          </cell>
          <cell r="D72">
            <v>1.068496198433659</v>
          </cell>
          <cell r="E72">
            <v>1.0072985027001036</v>
          </cell>
          <cell r="F72">
            <v>0.92765365440800807</v>
          </cell>
          <cell r="G72">
            <v>1.0127895049294338</v>
          </cell>
          <cell r="H72">
            <v>0.97336214063790227</v>
          </cell>
          <cell r="I72">
            <v>0.97678704982173092</v>
          </cell>
          <cell r="J72">
            <v>1.000102477283378</v>
          </cell>
          <cell r="K72">
            <v>0.97569901173568885</v>
          </cell>
          <cell r="L72">
            <v>1</v>
          </cell>
          <cell r="M72">
            <v>1.0134891054714443</v>
          </cell>
          <cell r="N72">
            <v>0.9775670416115938</v>
          </cell>
          <cell r="O72">
            <v>0.96226374460720576</v>
          </cell>
          <cell r="P72">
            <v>0.94946480486722851</v>
          </cell>
          <cell r="Q72">
            <v>0.98435820555721498</v>
          </cell>
          <cell r="R72">
            <v>0.94877344914113404</v>
          </cell>
          <cell r="S72">
            <v>0.97938622978496681</v>
          </cell>
          <cell r="T72">
            <v>0.98308690220740969</v>
          </cell>
          <cell r="U72">
            <v>0.99017583032900136</v>
          </cell>
          <cell r="V72">
            <v>0.95188890832825912</v>
          </cell>
          <cell r="W72">
            <v>0.98923730208996064</v>
          </cell>
          <cell r="X72">
            <v>0.98923730208996064</v>
          </cell>
          <cell r="Y72">
            <v>0.96779714182931331</v>
          </cell>
          <cell r="Z72">
            <v>0.95855745113500657</v>
          </cell>
        </row>
        <row r="73">
          <cell r="C73">
            <v>0.97685804426909073</v>
          </cell>
          <cell r="D73">
            <v>1.0542749721385778</v>
          </cell>
          <cell r="E73">
            <v>0.99389179149739248</v>
          </cell>
          <cell r="F73">
            <v>0.91530698198920624</v>
          </cell>
          <cell r="G73">
            <v>0.99930971084125753</v>
          </cell>
          <cell r="H73">
            <v>0.96040710786439465</v>
          </cell>
          <cell r="I73">
            <v>0.96378643297537891</v>
          </cell>
          <cell r="J73">
            <v>0.98679154209374631</v>
          </cell>
          <cell r="K73">
            <v>0.96271287620977763</v>
          </cell>
          <cell r="L73">
            <v>0.98669042873907409</v>
          </cell>
          <cell r="M73">
            <v>1</v>
          </cell>
          <cell r="N73">
            <v>0.96455604340893175</v>
          </cell>
          <cell r="O73">
            <v>0.94945642672655062</v>
          </cell>
          <cell r="P73">
            <v>0.93682783538710701</v>
          </cell>
          <cell r="Q73">
            <v>0.97125681987407397</v>
          </cell>
          <cell r="R73">
            <v>0.93614568130931564</v>
          </cell>
          <cell r="S73">
            <v>0.96635101896767417</v>
          </cell>
          <cell r="T73">
            <v>0.97000243702679723</v>
          </cell>
          <cell r="U73">
            <v>0.97699701455439103</v>
          </cell>
          <cell r="V73">
            <v>0.93921967507037907</v>
          </cell>
          <cell r="W73">
            <v>0.97607097772382823</v>
          </cell>
          <cell r="X73">
            <v>0.97607097772382823</v>
          </cell>
          <cell r="Y73">
            <v>0.95491617680401553</v>
          </cell>
          <cell r="Z73">
            <v>0.94579946243143365</v>
          </cell>
        </row>
        <row r="74">
          <cell r="C74">
            <v>1.0127540550331127</v>
          </cell>
          <cell r="D74">
            <v>1.0930157758512005</v>
          </cell>
          <cell r="E74">
            <v>1.030413731051627</v>
          </cell>
          <cell r="F74">
            <v>0.94894121315577529</v>
          </cell>
          <cell r="G74">
            <v>1.0360307393954005</v>
          </cell>
          <cell r="H74">
            <v>0.99569860603446758</v>
          </cell>
          <cell r="I74">
            <v>0.99920210915808194</v>
          </cell>
          <cell r="J74">
            <v>1.0230525730845352</v>
          </cell>
          <cell r="K74">
            <v>0.99808910305238474</v>
          </cell>
          <cell r="L74">
            <v>1.0229477441786743</v>
          </cell>
          <cell r="M74">
            <v>1.0367463941916764</v>
          </cell>
          <cell r="N74">
            <v>1</v>
          </cell>
          <cell r="O74">
            <v>0.98434552685086496</v>
          </cell>
          <cell r="P74">
            <v>0.97125288031597645</v>
          </cell>
          <cell r="Q74">
            <v>1.0069470058385206</v>
          </cell>
          <cell r="R74">
            <v>0.97054565953554317</v>
          </cell>
          <cell r="S74">
            <v>1.0018609344381884</v>
          </cell>
          <cell r="T74">
            <v>1.0056465289446705</v>
          </cell>
          <cell r="U74">
            <v>1.0128981319752977</v>
          </cell>
          <cell r="V74">
            <v>0.97373261148309342</v>
          </cell>
          <cell r="W74">
            <v>1.011938066630323</v>
          </cell>
          <cell r="X74">
            <v>1.011938066630323</v>
          </cell>
          <cell r="Y74">
            <v>0.99000590305686442</v>
          </cell>
          <cell r="Z74">
            <v>0.98055418230421476</v>
          </cell>
        </row>
        <row r="75">
          <cell r="C75">
            <v>1.0288603213072272</v>
          </cell>
          <cell r="D75">
            <v>1.1103984790259527</v>
          </cell>
          <cell r="E75">
            <v>1.0468008468003551</v>
          </cell>
          <cell r="F75">
            <v>0.96403263617364543</v>
          </cell>
          <cell r="G75">
            <v>1.052507184860064</v>
          </cell>
          <cell r="H75">
            <v>1.0115336321179043</v>
          </cell>
          <cell r="I75">
            <v>1.0150928529687602</v>
          </cell>
          <cell r="J75">
            <v>1.0393226211506263</v>
          </cell>
          <cell r="K75">
            <v>1.0139621462450166</v>
          </cell>
          <cell r="L75">
            <v>1.0392161251052829</v>
          </cell>
          <cell r="M75">
            <v>1.0532342210244539</v>
          </cell>
          <cell r="N75">
            <v>1.0159034330142354</v>
          </cell>
          <cell r="O75">
            <v>1</v>
          </cell>
          <cell r="P75">
            <v>0.98669913543796484</v>
          </cell>
          <cell r="Q75">
            <v>1.0229609200947585</v>
          </cell>
          <cell r="R75">
            <v>0.98598066741922363</v>
          </cell>
          <cell r="S75">
            <v>1.0177939626986054</v>
          </cell>
          <cell r="T75">
            <v>1.0216397611537407</v>
          </cell>
          <cell r="U75">
            <v>1.029006689567411</v>
          </cell>
          <cell r="V75">
            <v>0.98921830284359136</v>
          </cell>
          <cell r="W75">
            <v>1.0280313558875331</v>
          </cell>
          <cell r="X75">
            <v>1.0280313558875331</v>
          </cell>
          <cell r="Y75">
            <v>1.0057503956198268</v>
          </cell>
          <cell r="Z75">
            <v>0.99614836005931817</v>
          </cell>
        </row>
        <row r="76">
          <cell r="C76">
            <v>1.0427295255007478</v>
          </cell>
          <cell r="D76">
            <v>1.1253668308253677</v>
          </cell>
          <cell r="E76">
            <v>1.0609118921906351</v>
          </cell>
          <cell r="F76">
            <v>0.97702795264510045</v>
          </cell>
          <cell r="G76">
            <v>1.0666951526139619</v>
          </cell>
          <cell r="H76">
            <v>1.0251692697277131</v>
          </cell>
          <cell r="I76">
            <v>1.0287764694535708</v>
          </cell>
          <cell r="J76">
            <v>1.0533328588448632</v>
          </cell>
          <cell r="K76">
            <v>1.0276305206195915</v>
          </cell>
          <cell r="L76">
            <v>1.0532249272155361</v>
          </cell>
          <cell r="M76">
            <v>1.0674319893439008</v>
          </cell>
          <cell r="N76">
            <v>1.0295979762496779</v>
          </cell>
          <cell r="O76">
            <v>1.0134801623760736</v>
          </cell>
          <cell r="P76">
            <v>1</v>
          </cell>
          <cell r="Q76">
            <v>1.0367505994020134</v>
          </cell>
          <cell r="R76">
            <v>0.99927184691570414</v>
          </cell>
          <cell r="S76">
            <v>1.0315139905811701</v>
          </cell>
          <cell r="T76">
            <v>1.0354116310239461</v>
          </cell>
          <cell r="U76">
            <v>1.0428778668288456</v>
          </cell>
          <cell r="V76">
            <v>1.0025531261913068</v>
          </cell>
          <cell r="W76">
            <v>1.0418893854925921</v>
          </cell>
          <cell r="X76">
            <v>1.0418893854925921</v>
          </cell>
          <cell r="Y76">
            <v>1.0193080742625824</v>
          </cell>
          <cell r="Z76">
            <v>1.0095766017035772</v>
          </cell>
        </row>
        <row r="77">
          <cell r="C77">
            <v>1.005766985909806</v>
          </cell>
          <cell r="D77">
            <v>1.0854749748632573</v>
          </cell>
          <cell r="E77">
            <v>1.0233048264477085</v>
          </cell>
          <cell r="F77">
            <v>0.94239439379985845</v>
          </cell>
          <cell r="G77">
            <v>1.0288830826133306</v>
          </cell>
          <cell r="H77">
            <v>0.98882920378249084</v>
          </cell>
          <cell r="I77">
            <v>0.99230853596511825</v>
          </cell>
          <cell r="J77">
            <v>1.0159944536828955</v>
          </cell>
          <cell r="K77">
            <v>0.99120320857525201</v>
          </cell>
          <cell r="L77">
            <v>1.0158903479998227</v>
          </cell>
          <cell r="M77">
            <v>1.0295938000514144</v>
          </cell>
          <cell r="N77">
            <v>0.99310092209595913</v>
          </cell>
          <cell r="O77">
            <v>0.97755445037662669</v>
          </cell>
          <cell r="P77">
            <v>0.96455213103015247</v>
          </cell>
          <cell r="Q77">
            <v>1</v>
          </cell>
          <cell r="R77">
            <v>0.96384978942097865</v>
          </cell>
          <cell r="S77">
            <v>0.99494901780248413</v>
          </cell>
          <cell r="T77">
            <v>0.998708495197553</v>
          </cell>
          <cell r="U77">
            <v>1.0059100688539426</v>
          </cell>
          <cell r="V77">
            <v>0.96701475433876638</v>
          </cell>
          <cell r="W77">
            <v>1.0049566270745758</v>
          </cell>
          <cell r="X77">
            <v>1.0049566270745758</v>
          </cell>
          <cell r="Y77">
            <v>0.98317577520621469</v>
          </cell>
          <cell r="Z77">
            <v>0.97378926261136478</v>
          </cell>
        </row>
        <row r="78">
          <cell r="C78">
            <v>1.0434893454860934</v>
          </cell>
          <cell r="D78">
            <v>1.1261868672662612</v>
          </cell>
          <cell r="E78">
            <v>1.0616849613698072</v>
          </cell>
          <cell r="F78">
            <v>0.97773989696671593</v>
          </cell>
          <cell r="G78">
            <v>1.0674724359606074</v>
          </cell>
          <cell r="H78">
            <v>1.0259162938413031</v>
          </cell>
          <cell r="I78">
            <v>1.0295261220747227</v>
          </cell>
          <cell r="J78">
            <v>1.0541004053061445</v>
          </cell>
          <cell r="K78">
            <v>1.0283793382065327</v>
          </cell>
          <cell r="L78">
            <v>1.0539923950288008</v>
          </cell>
          <cell r="M78">
            <v>1.0682098096114445</v>
          </cell>
          <cell r="N78">
            <v>1.0303482274894231</v>
          </cell>
          <cell r="O78">
            <v>1.0142186688279311</v>
          </cell>
          <cell r="P78">
            <v>1.0007286836775633</v>
          </cell>
          <cell r="Q78">
            <v>1.0375060626415016</v>
          </cell>
          <cell r="R78">
            <v>1</v>
          </cell>
          <cell r="S78">
            <v>1.0322656379892847</v>
          </cell>
          <cell r="T78">
            <v>1.0361661185790323</v>
          </cell>
          <cell r="U78">
            <v>1.0436377949080957</v>
          </cell>
          <cell r="V78">
            <v>1.0032836702902523</v>
          </cell>
          <cell r="W78">
            <v>1.042648593281627</v>
          </cell>
          <cell r="X78">
            <v>1.042648593281627</v>
          </cell>
          <cell r="Y78">
            <v>1.0200508274187059</v>
          </cell>
          <cell r="Z78">
            <v>1.0103122636944883</v>
          </cell>
        </row>
        <row r="79">
          <cell r="C79">
            <v>1.0108728868653141</v>
          </cell>
          <cell r="D79">
            <v>1.0909855233192907</v>
          </cell>
          <cell r="E79">
            <v>1.0284997604277784</v>
          </cell>
          <cell r="F79">
            <v>0.94717857592472265</v>
          </cell>
          <cell r="G79">
            <v>1.0341063353032858</v>
          </cell>
          <cell r="H79">
            <v>0.99384911798444708</v>
          </cell>
          <cell r="I79">
            <v>0.99734611342880886</v>
          </cell>
          <cell r="J79">
            <v>1.0211522756481473</v>
          </cell>
          <cell r="K79">
            <v>0.99623517470723733</v>
          </cell>
          <cell r="L79">
            <v>1.0210476414596508</v>
          </cell>
          <cell r="M79">
            <v>1.0348206607866695</v>
          </cell>
          <cell r="N79">
            <v>0.99814252220620614</v>
          </cell>
          <cell r="O79">
            <v>0.98251712689331927</v>
          </cell>
          <cell r="P79">
            <v>0.96944879965863129</v>
          </cell>
          <cell r="Q79">
            <v>1.0050766241356486</v>
          </cell>
          <cell r="R79">
            <v>0.96874289252509294</v>
          </cell>
          <cell r="S79">
            <v>1</v>
          </cell>
          <cell r="T79">
            <v>1.0037785628487501</v>
          </cell>
          <cell r="U79">
            <v>1.0110166961877782</v>
          </cell>
          <cell r="V79">
            <v>0.97192392478017076</v>
          </cell>
          <cell r="W79">
            <v>1.0100584141428626</v>
          </cell>
          <cell r="X79">
            <v>1.0100584141428626</v>
          </cell>
          <cell r="Y79">
            <v>0.98816698907621148</v>
          </cell>
          <cell r="Z79">
            <v>0.97873282468497302</v>
          </cell>
        </row>
        <row r="80">
          <cell r="C80">
            <v>1.0070676185755851</v>
          </cell>
          <cell r="D80">
            <v>1.0868786839031956</v>
          </cell>
          <cell r="E80">
            <v>1.0246281386094449</v>
          </cell>
          <cell r="F80">
            <v>0.94361307461737853</v>
          </cell>
          <cell r="G80">
            <v>1.0302136084361722</v>
          </cell>
          <cell r="H80">
            <v>0.99010793293281441</v>
          </cell>
          <cell r="I80">
            <v>0.99359176450064268</v>
          </cell>
          <cell r="J80">
            <v>1.0173083122537405</v>
          </cell>
          <cell r="K80">
            <v>0.99248500772909076</v>
          </cell>
          <cell r="L80">
            <v>1.0172040719438067</v>
          </cell>
          <cell r="M80">
            <v>1.0309252449562394</v>
          </cell>
          <cell r="N80">
            <v>0.99438517532537385</v>
          </cell>
          <cell r="O80">
            <v>0.97881859929834492</v>
          </cell>
          <cell r="P80">
            <v>0.96579946567827668</v>
          </cell>
          <cell r="Q80">
            <v>1.0012931749440976</v>
          </cell>
          <cell r="R80">
            <v>0.96509621581853167</v>
          </cell>
          <cell r="S80">
            <v>0.9962356609429609</v>
          </cell>
          <cell r="T80">
            <v>1</v>
          </cell>
          <cell r="U80">
            <v>1.0072108865510001</v>
          </cell>
          <cell r="V80">
            <v>0.96826527358965009</v>
          </cell>
          <cell r="W80">
            <v>1.0062562118046137</v>
          </cell>
          <cell r="X80">
            <v>1.0062562118046137</v>
          </cell>
          <cell r="Y80">
            <v>0.98444719348435528</v>
          </cell>
          <cell r="Z80">
            <v>0.97504854248660522</v>
          </cell>
        </row>
        <row r="81">
          <cell r="C81">
            <v>0.9998577577175467</v>
          </cell>
          <cell r="D81">
            <v>1.0790974347239262</v>
          </cell>
          <cell r="E81">
            <v>1.0172925573889366</v>
          </cell>
          <cell r="F81">
            <v>0.93685750145989788</v>
          </cell>
          <cell r="G81">
            <v>1.0228380393741974</v>
          </cell>
          <cell r="H81">
            <v>0.98301949090646612</v>
          </cell>
          <cell r="I81">
            <v>0.986478380811596</v>
          </cell>
          <cell r="J81">
            <v>1.0100251355873617</v>
          </cell>
          <cell r="K81">
            <v>0.98537954760165947</v>
          </cell>
          <cell r="L81">
            <v>1.0099216415611099</v>
          </cell>
          <cell r="M81">
            <v>1.0235445811020218</v>
          </cell>
          <cell r="N81">
            <v>0.98726611140041853</v>
          </cell>
          <cell r="O81">
            <v>0.97181098056844972</v>
          </cell>
          <cell r="P81">
            <v>0.95888505433601023</v>
          </cell>
          <cell r="Q81">
            <v>0.99412465484049084</v>
          </cell>
          <cell r="R81">
            <v>0.95818683922621017</v>
          </cell>
          <cell r="S81">
            <v>0.98910334890677998</v>
          </cell>
          <cell r="T81">
            <v>0.99284073807453344</v>
          </cell>
          <cell r="U81">
            <v>1</v>
          </cell>
          <cell r="V81">
            <v>0.96133320888268814</v>
          </cell>
          <cell r="W81">
            <v>0.99905216002017649</v>
          </cell>
          <cell r="X81">
            <v>0.99905216002017649</v>
          </cell>
          <cell r="Y81">
            <v>0.9773992781744103</v>
          </cell>
          <cell r="Z81">
            <v>0.96806791458089914</v>
          </cell>
        </row>
        <row r="82">
          <cell r="C82">
            <v>1.040074085113146</v>
          </cell>
          <cell r="D82">
            <v>1.1225009442647984</v>
          </cell>
          <cell r="E82">
            <v>1.0582101481454982</v>
          </cell>
          <cell r="F82">
            <v>0.97453982948197826</v>
          </cell>
          <cell r="G82">
            <v>1.0639786807770777</v>
          </cell>
          <cell r="H82">
            <v>1.0225585487148445</v>
          </cell>
          <cell r="I82">
            <v>1.0261565622580884</v>
          </cell>
          <cell r="J82">
            <v>1.0506504157505032</v>
          </cell>
          <cell r="K82">
            <v>1.0250135317252997</v>
          </cell>
          <cell r="L82">
            <v>1.0505427589824903</v>
          </cell>
          <cell r="M82">
            <v>1.064713641060667</v>
          </cell>
          <cell r="N82">
            <v>1.0269759769849947</v>
          </cell>
          <cell r="O82">
            <v>1.0108992091284763</v>
          </cell>
          <cell r="P82">
            <v>0.99745337566198988</v>
          </cell>
          <cell r="Q82">
            <v>1.0341103850931299</v>
          </cell>
          <cell r="R82">
            <v>0.99672707691006035</v>
          </cell>
          <cell r="S82">
            <v>1.0288871119477581</v>
          </cell>
          <cell r="T82">
            <v>1.0327748265645218</v>
          </cell>
          <cell r="U82">
            <v>1.0402220486716072</v>
          </cell>
          <cell r="V82">
            <v>1</v>
          </cell>
          <cell r="W82">
            <v>1.0392360846259825</v>
          </cell>
          <cell r="X82">
            <v>1.0392360846259825</v>
          </cell>
          <cell r="Y82">
            <v>1.0167122795127352</v>
          </cell>
          <cell r="Z82">
            <v>1.0070055893585934</v>
          </cell>
        </row>
        <row r="83">
          <cell r="C83">
            <v>1.0008063619995116</v>
          </cell>
          <cell r="D83">
            <v>1.0801212167962613</v>
          </cell>
          <cell r="E83">
            <v>1.0182577027493656</v>
          </cell>
          <cell r="F83">
            <v>0.93774633492707471</v>
          </cell>
          <cell r="G83">
            <v>1.0238084459509507</v>
          </cell>
          <cell r="H83">
            <v>0.98395212006409494</v>
          </cell>
          <cell r="I83">
            <v>0.9874142915537798</v>
          </cell>
          <cell r="J83">
            <v>1.0109833860596062</v>
          </cell>
          <cell r="K83">
            <v>0.98631441583766655</v>
          </cell>
          <cell r="L83">
            <v>1.0108797938445113</v>
          </cell>
          <cell r="M83">
            <v>1.0245156580026318</v>
          </cell>
          <cell r="N83">
            <v>0.98820276949351671</v>
          </cell>
          <cell r="O83">
            <v>0.97273297577257956</v>
          </cell>
          <cell r="P83">
            <v>0.95979478620680314</v>
          </cell>
          <cell r="Q83">
            <v>0.99506781990283055</v>
          </cell>
          <cell r="R83">
            <v>0.95909590867293548</v>
          </cell>
          <cell r="S83">
            <v>0.99004175005918038</v>
          </cell>
          <cell r="T83">
            <v>0.9937826850346656</v>
          </cell>
          <cell r="U83">
            <v>1.0009487392327987</v>
          </cell>
          <cell r="V83">
            <v>0.9622452634137475</v>
          </cell>
          <cell r="W83">
            <v>1</v>
          </cell>
          <cell r="X83">
            <v>1</v>
          </cell>
          <cell r="Y83">
            <v>0.97832657521572342</v>
          </cell>
          <cell r="Z83">
            <v>0.96898635859147575</v>
          </cell>
        </row>
        <row r="84">
          <cell r="C84">
            <v>1.0008063619995116</v>
          </cell>
          <cell r="D84">
            <v>1.0801212167962613</v>
          </cell>
          <cell r="E84">
            <v>1.0182577027493656</v>
          </cell>
          <cell r="F84">
            <v>0.93774633492707471</v>
          </cell>
          <cell r="G84">
            <v>1.0238084459509507</v>
          </cell>
          <cell r="H84">
            <v>0.98395212006409494</v>
          </cell>
          <cell r="I84">
            <v>0.9874142915537798</v>
          </cell>
          <cell r="J84">
            <v>1.0109833860596062</v>
          </cell>
          <cell r="K84">
            <v>0.98631441583766655</v>
          </cell>
          <cell r="L84">
            <v>1.0108797938445113</v>
          </cell>
          <cell r="M84">
            <v>1.0245156580026318</v>
          </cell>
          <cell r="N84">
            <v>0.98820276949351671</v>
          </cell>
          <cell r="O84">
            <v>0.97273297577257956</v>
          </cell>
          <cell r="P84">
            <v>0.95979478620680314</v>
          </cell>
          <cell r="Q84">
            <v>0.99506781990283055</v>
          </cell>
          <cell r="R84">
            <v>0.95909590867293548</v>
          </cell>
          <cell r="S84">
            <v>0.99004175005918038</v>
          </cell>
          <cell r="T84">
            <v>0.9937826850346656</v>
          </cell>
          <cell r="U84">
            <v>1.0009487392327987</v>
          </cell>
          <cell r="V84">
            <v>0.9622452634137475</v>
          </cell>
          <cell r="W84">
            <v>1</v>
          </cell>
          <cell r="X84">
            <v>1</v>
          </cell>
          <cell r="Y84">
            <v>0.97832657521572342</v>
          </cell>
          <cell r="Z84">
            <v>0.96898635859147575</v>
          </cell>
        </row>
        <row r="85">
          <cell r="C85">
            <v>1.0229777942798204</v>
          </cell>
          <cell r="D85">
            <v>1.1040497561441505</v>
          </cell>
          <cell r="E85">
            <v>1.0408157445021231</v>
          </cell>
          <cell r="F85">
            <v>0.95852076257899799</v>
          </cell>
          <cell r="G85">
            <v>1.0464894564733647</v>
          </cell>
          <cell r="H85">
            <v>1.0057501707414327</v>
          </cell>
          <cell r="I85">
            <v>1.0092890416843194</v>
          </cell>
          <cell r="J85">
            <v>1.0333802757393991</v>
          </cell>
          <cell r="K85">
            <v>1.0081647997962049</v>
          </cell>
          <cell r="L85">
            <v>1.0332743885870725</v>
          </cell>
          <cell r="M85">
            <v>1.0472123357956657</v>
          </cell>
          <cell r="N85">
            <v>1.010094987224093</v>
          </cell>
          <cell r="O85">
            <v>0.99428248236851746</v>
          </cell>
          <cell r="P85">
            <v>0.98105766573412967</v>
          </cell>
          <cell r="Q85">
            <v>1.0171121229977991</v>
          </cell>
          <cell r="R85">
            <v>0.98034330556895322</v>
          </cell>
          <cell r="S85">
            <v>1.0119747077716597</v>
          </cell>
          <cell r="T85">
            <v>1.0157985178063205</v>
          </cell>
          <cell r="U85">
            <v>1.0231233256768959</v>
          </cell>
          <cell r="V85">
            <v>0.98356242975569785</v>
          </cell>
          <cell r="W85">
            <v>1.0221535684845293</v>
          </cell>
          <cell r="X85">
            <v>1.0221535684845293</v>
          </cell>
          <cell r="Y85">
            <v>1</v>
          </cell>
          <cell r="Z85">
            <v>0.99045286424710666</v>
          </cell>
        </row>
        <row r="86">
          <cell r="C86">
            <v>1.0328384431069695</v>
          </cell>
          <cell r="D86">
            <v>1.1146918707569133</v>
          </cell>
          <cell r="E86">
            <v>1.0508483362237535</v>
          </cell>
          <cell r="F86">
            <v>0.96776009962636456</v>
          </cell>
          <cell r="G86">
            <v>1.0565767380246351</v>
          </cell>
          <cell r="H86">
            <v>1.0154447597119669</v>
          </cell>
          <cell r="I86">
            <v>1.0190177424056732</v>
          </cell>
          <cell r="J86">
            <v>1.0433411957720207</v>
          </cell>
          <cell r="K86">
            <v>1.0178826637677119</v>
          </cell>
          <cell r="L86">
            <v>1.0432342879562642</v>
          </cell>
          <cell r="M86">
            <v>1.0573065852979333</v>
          </cell>
          <cell r="N86">
            <v>1.0198314565851827</v>
          </cell>
          <cell r="O86">
            <v>1.0038665324314267</v>
          </cell>
          <cell r="P86">
            <v>0.99051423964519636</v>
          </cell>
          <cell r="Q86">
            <v>1.0269162316683869</v>
          </cell>
          <cell r="R86">
            <v>0.9897929936465597</v>
          </cell>
          <cell r="S86">
            <v>1.02172929606389</v>
          </cell>
          <cell r="T86">
            <v>1.0255899644234765</v>
          </cell>
          <cell r="U86">
            <v>1.0329853773047784</v>
          </cell>
          <cell r="V86">
            <v>0.99304314749329692</v>
          </cell>
          <cell r="W86">
            <v>1.0320062724655958</v>
          </cell>
          <cell r="X86">
            <v>1.0320062724655958</v>
          </cell>
          <cell r="Y86">
            <v>1.0096391621424112</v>
          </cell>
          <cell r="Z86">
            <v>1</v>
          </cell>
        </row>
        <row r="91">
          <cell r="C91">
            <v>1</v>
          </cell>
          <cell r="D91">
            <v>0.98702230151224779</v>
          </cell>
          <cell r="E91">
            <v>0.98670750796334195</v>
          </cell>
          <cell r="F91">
            <v>0.96024630088811846</v>
          </cell>
          <cell r="G91">
            <v>0.86771314963836499</v>
          </cell>
          <cell r="H91">
            <v>0.99266448481581149</v>
          </cell>
          <cell r="I91">
            <v>0.95343343896851485</v>
          </cell>
          <cell r="J91">
            <v>0.96307685166683177</v>
          </cell>
          <cell r="K91">
            <v>0.93153298053893485</v>
          </cell>
          <cell r="L91">
            <v>0.95956227643948633</v>
          </cell>
          <cell r="M91">
            <v>0.98081870742267951</v>
          </cell>
          <cell r="N91">
            <v>0.99338673787453036</v>
          </cell>
          <cell r="O91">
            <v>0.89327783680911899</v>
          </cell>
          <cell r="P91">
            <v>0.92228788277871632</v>
          </cell>
          <cell r="Q91">
            <v>0.97910886060263069</v>
          </cell>
          <cell r="R91">
            <v>0.92646763201850457</v>
          </cell>
          <cell r="S91">
            <v>0.96297994540299081</v>
          </cell>
          <cell r="T91">
            <v>0.97951888636437956</v>
          </cell>
          <cell r="U91">
            <v>0.92849441751651718</v>
          </cell>
          <cell r="V91">
            <v>0.93143087433083926</v>
          </cell>
          <cell r="W91">
            <v>0.94972176451609258</v>
          </cell>
          <cell r="X91">
            <v>0.89430286325363817</v>
          </cell>
          <cell r="Y91">
            <v>0.90765562739272698</v>
          </cell>
          <cell r="Z91">
            <v>0.97034604332509344</v>
          </cell>
        </row>
        <row r="92">
          <cell r="C92">
            <v>1.0131483335967877</v>
          </cell>
          <cell r="D92">
            <v>1</v>
          </cell>
          <cell r="E92">
            <v>0.999681067440499</v>
          </cell>
          <cell r="F92">
            <v>0.9728719395872768</v>
          </cell>
          <cell r="G92">
            <v>0.87912213159612962</v>
          </cell>
          <cell r="H92">
            <v>1.0057163686118531</v>
          </cell>
          <cell r="I92">
            <v>0.96596949988640546</v>
          </cell>
          <cell r="J92">
            <v>0.97573970739189131</v>
          </cell>
          <cell r="K92">
            <v>0.94378108692347062</v>
          </cell>
          <cell r="L92">
            <v>0.97217892135700568</v>
          </cell>
          <cell r="M92">
            <v>0.99371483898584312</v>
          </cell>
          <cell r="N92">
            <v>1.0064481180947293</v>
          </cell>
          <cell r="O92">
            <v>0.90502295180210213</v>
          </cell>
          <cell r="P92">
            <v>0.93441443153376591</v>
          </cell>
          <cell r="Q92">
            <v>0.99198251052940478</v>
          </cell>
          <cell r="R92">
            <v>0.93864913751090984</v>
          </cell>
          <cell r="S92">
            <v>0.97564152697216577</v>
          </cell>
          <cell r="T92">
            <v>0.99239792744665234</v>
          </cell>
          <cell r="U92">
            <v>0.94070257186077944</v>
          </cell>
          <cell r="V92">
            <v>0.94367763818888872</v>
          </cell>
          <cell r="W92">
            <v>0.96220902310008005</v>
          </cell>
          <cell r="X92">
            <v>0.90606145563625939</v>
          </cell>
          <cell r="Y92">
            <v>0.91958978637268818</v>
          </cell>
          <cell r="Z92">
            <v>0.98310447680705482</v>
          </cell>
        </row>
        <row r="93">
          <cell r="C93">
            <v>1.0134715626762536</v>
          </cell>
          <cell r="D93">
            <v>1.00031903430993</v>
          </cell>
          <cell r="E93">
            <v>1</v>
          </cell>
          <cell r="F93">
            <v>0.97318231911517339</v>
          </cell>
          <cell r="G93">
            <v>0.87940260171872764</v>
          </cell>
          <cell r="H93">
            <v>1.0060372266394986</v>
          </cell>
          <cell r="I93">
            <v>0.96627767729921521</v>
          </cell>
          <cell r="J93">
            <v>0.97605100183611049</v>
          </cell>
          <cell r="K93">
            <v>0.94408218547126233</v>
          </cell>
          <cell r="L93">
            <v>0.97248907978830934</v>
          </cell>
          <cell r="M93">
            <v>0.9940318681137662</v>
          </cell>
          <cell r="N93">
            <v>1.006769209575566</v>
          </cell>
          <cell r="O93">
            <v>0.90531168517500116</v>
          </cell>
          <cell r="P93">
            <v>0.93471254179711893</v>
          </cell>
          <cell r="Q93">
            <v>0.99229898698511421</v>
          </cell>
          <cell r="R93">
            <v>0.93894859879076209</v>
          </cell>
          <cell r="S93">
            <v>0.97595279009346236</v>
          </cell>
          <cell r="T93">
            <v>0.99271453643461138</v>
          </cell>
          <cell r="U93">
            <v>0.94100268825664246</v>
          </cell>
          <cell r="V93">
            <v>0.94397870373298476</v>
          </cell>
          <cell r="W93">
            <v>0.96251600079177324</v>
          </cell>
          <cell r="X93">
            <v>0.90635052032751251</v>
          </cell>
          <cell r="Y93">
            <v>0.91988316706560236</v>
          </cell>
          <cell r="Z93">
            <v>0.98341812086540203</v>
          </cell>
        </row>
        <row r="94">
          <cell r="C94">
            <v>1.0413994816487331</v>
          </cell>
          <cell r="D94">
            <v>1.0278845131705945</v>
          </cell>
          <cell r="E94">
            <v>1.0275566873319375</v>
          </cell>
          <cell r="F94">
            <v>1</v>
          </cell>
          <cell r="G94">
            <v>0.9036360242531829</v>
          </cell>
          <cell r="H94">
            <v>1.0337602799382928</v>
          </cell>
          <cell r="I94">
            <v>0.99290508912838049</v>
          </cell>
          <cell r="J94">
            <v>1.0029477341137325</v>
          </cell>
          <cell r="K94">
            <v>0.97009796307194618</v>
          </cell>
          <cell r="L94">
            <v>0.99928765729375946</v>
          </cell>
          <cell r="M94">
            <v>1.021424093501359</v>
          </cell>
          <cell r="N94">
            <v>1.034512433899262</v>
          </cell>
          <cell r="O94">
            <v>0.93025907622131809</v>
          </cell>
          <cell r="P94">
            <v>0.96047012305666268</v>
          </cell>
          <cell r="Q94">
            <v>1.0196434599092612</v>
          </cell>
          <cell r="R94">
            <v>0.96482291174839996</v>
          </cell>
          <cell r="S94">
            <v>1.0028468159807999</v>
          </cell>
          <cell r="T94">
            <v>1.0200704605250093</v>
          </cell>
          <cell r="U94">
            <v>0.96693360511544346</v>
          </cell>
          <cell r="V94">
            <v>0.96999162971976227</v>
          </cell>
          <cell r="W94">
            <v>0.98903975327757898</v>
          </cell>
          <cell r="X94">
            <v>0.93132653822931666</v>
          </cell>
          <cell r="Y94">
            <v>0.94523209988234158</v>
          </cell>
          <cell r="Z94">
            <v>1.0105178665386514</v>
          </cell>
        </row>
        <row r="95">
          <cell r="C95">
            <v>1.1524545875751311</v>
          </cell>
          <cell r="D95">
            <v>1.1374983794167544</v>
          </cell>
          <cell r="E95">
            <v>1.1371355941471786</v>
          </cell>
          <cell r="F95">
            <v>1.1066402546605618</v>
          </cell>
          <cell r="G95">
            <v>1</v>
          </cell>
          <cell r="H95">
            <v>1.144000739448886</v>
          </cell>
          <cell r="I95">
            <v>1.0987887406867989</v>
          </cell>
          <cell r="J95">
            <v>1.1099023358908544</v>
          </cell>
          <cell r="K95">
            <v>1.0735494568996309</v>
          </cell>
          <cell r="L95">
            <v>1.1058519475467221</v>
          </cell>
          <cell r="M95">
            <v>1.1303490189487775</v>
          </cell>
          <cell r="N95">
            <v>1.1448331032997967</v>
          </cell>
          <cell r="O95">
            <v>1.0294621410098586</v>
          </cell>
          <cell r="P95">
            <v>1.0628949015732865</v>
          </cell>
          <cell r="Q95">
            <v>1.1283784981369613</v>
          </cell>
          <cell r="R95">
            <v>1.067711872759594</v>
          </cell>
          <cell r="S95">
            <v>1.1097906558225261</v>
          </cell>
          <cell r="T95">
            <v>1.1288510342071127</v>
          </cell>
          <cell r="U95">
            <v>1.0700476510048096</v>
          </cell>
          <cell r="V95">
            <v>1.0734317841316912</v>
          </cell>
          <cell r="W95">
            <v>1.0945112044365193</v>
          </cell>
          <cell r="X95">
            <v>1.0306434374382305</v>
          </cell>
          <cell r="Y95">
            <v>1.0460318917271321</v>
          </cell>
          <cell r="Z95">
            <v>1.1182797491653809</v>
          </cell>
        </row>
        <row r="96">
          <cell r="C96">
            <v>1.007389722606576</v>
          </cell>
          <cell r="D96">
            <v>0.99431612252692747</v>
          </cell>
          <cell r="E96">
            <v>0.99399900274101682</v>
          </cell>
          <cell r="F96">
            <v>0.96734225468567236</v>
          </cell>
          <cell r="G96">
            <v>0.87412530911627084</v>
          </cell>
          <cell r="H96">
            <v>1</v>
          </cell>
          <cell r="I96">
            <v>0.96047904760632596</v>
          </cell>
          <cell r="J96">
            <v>0.97019372244946422</v>
          </cell>
          <cell r="K96">
            <v>0.93841675086399445</v>
          </cell>
          <cell r="L96">
            <v>0.96665317548610874</v>
          </cell>
          <cell r="M96">
            <v>0.98806668559787358</v>
          </cell>
          <cell r="N96">
            <v>1.0007275903084745</v>
          </cell>
          <cell r="O96">
            <v>0.89987891223374061</v>
          </cell>
          <cell r="P96">
            <v>0.92910333439585724</v>
          </cell>
          <cell r="Q96">
            <v>0.98634420348412477</v>
          </cell>
          <cell r="R96">
            <v>0.93331397082309264</v>
          </cell>
          <cell r="S96">
            <v>0.97009610007521463</v>
          </cell>
          <cell r="T96">
            <v>0.98675725922251456</v>
          </cell>
          <cell r="U96">
            <v>0.93535573370371861</v>
          </cell>
          <cell r="V96">
            <v>0.93831389011934474</v>
          </cell>
          <cell r="W96">
            <v>0.95673994490929437</v>
          </cell>
          <cell r="X96">
            <v>0.90091151333934916</v>
          </cell>
          <cell r="Y96">
            <v>0.91436295070145701</v>
          </cell>
          <cell r="Z96">
            <v>0.97751663141765444</v>
          </cell>
        </row>
        <row r="97">
          <cell r="C97">
            <v>1.0488409144553015</v>
          </cell>
          <cell r="D97">
            <v>1.0352293733058822</v>
          </cell>
          <cell r="E97">
            <v>1.0348992049521832</v>
          </cell>
          <cell r="F97">
            <v>1.0071456083258148</v>
          </cell>
          <cell r="G97">
            <v>0.91009305335159263</v>
          </cell>
          <cell r="H97">
            <v>1.0411471260015164</v>
          </cell>
          <cell r="I97">
            <v>1</v>
          </cell>
          <cell r="J97">
            <v>1.0101144057929725</v>
          </cell>
          <cell r="K97">
            <v>0.97702990315372895</v>
          </cell>
          <cell r="L97">
            <v>1.0064281754976017</v>
          </cell>
          <cell r="M97">
            <v>1.02872279000807</v>
          </cell>
          <cell r="N97">
            <v>1.0419046545600912</v>
          </cell>
          <cell r="O97">
            <v>0.93690634322152988</v>
          </cell>
          <cell r="P97">
            <v>0.96733326636467265</v>
          </cell>
          <cell r="Q97">
            <v>1.0269294327057514</v>
          </cell>
          <cell r="R97">
            <v>0.9717171583795261</v>
          </cell>
          <cell r="S97">
            <v>1.0100127665385892</v>
          </cell>
          <cell r="T97">
            <v>1.0273594845006544</v>
          </cell>
          <cell r="U97">
            <v>0.97384293393466637</v>
          </cell>
          <cell r="V97">
            <v>0.97692280998505843</v>
          </cell>
          <cell r="W97">
            <v>0.99610704397316097</v>
          </cell>
          <cell r="X97">
            <v>0.93798143289494029</v>
          </cell>
          <cell r="Y97">
            <v>0.95198635824508815</v>
          </cell>
          <cell r="Z97">
            <v>1.0177386314191745</v>
          </cell>
        </row>
        <row r="98">
          <cell r="C98">
            <v>1.0383387351375584</v>
          </cell>
          <cell r="D98">
            <v>1.0248634881047891</v>
          </cell>
          <cell r="E98">
            <v>1.0245366257693886</v>
          </cell>
          <cell r="F98">
            <v>0.99706092948468816</v>
          </cell>
          <cell r="G98">
            <v>0.90098017425772681</v>
          </cell>
          <cell r="H98">
            <v>1.0307219855796257</v>
          </cell>
          <cell r="I98">
            <v>0.98998687105642014</v>
          </cell>
          <cell r="J98">
            <v>1</v>
          </cell>
          <cell r="K98">
            <v>0.96724677675171733</v>
          </cell>
          <cell r="L98">
            <v>0.9963506804038923</v>
          </cell>
          <cell r="M98">
            <v>1.0184220560645201</v>
          </cell>
          <cell r="N98">
            <v>1.0314719289070651</v>
          </cell>
          <cell r="O98">
            <v>0.92752497919879484</v>
          </cell>
          <cell r="P98">
            <v>0.95764723363714899</v>
          </cell>
          <cell r="Q98">
            <v>1.0166466558801115</v>
          </cell>
          <cell r="R98">
            <v>0.96198722917598289</v>
          </cell>
          <cell r="S98">
            <v>0.99989937847257648</v>
          </cell>
          <cell r="T98">
            <v>1.0170724015109396</v>
          </cell>
          <cell r="U98">
            <v>0.96409171906638447</v>
          </cell>
          <cell r="V98">
            <v>0.96714075592075366</v>
          </cell>
          <cell r="W98">
            <v>0.98613289570024953</v>
          </cell>
          <cell r="X98">
            <v>0.92858930386067939</v>
          </cell>
          <cell r="Y98">
            <v>0.94245399608745106</v>
          </cell>
          <cell r="Z98">
            <v>1.0075478832719118</v>
          </cell>
        </row>
        <row r="99">
          <cell r="C99">
            <v>1.0734992972781854</v>
          </cell>
          <cell r="D99">
            <v>1.0595677470712952</v>
          </cell>
          <cell r="E99">
            <v>1.0592298164177569</v>
          </cell>
          <cell r="F99">
            <v>1.0308237292173721</v>
          </cell>
          <cell r="G99">
            <v>0.9314894563758257</v>
          </cell>
          <cell r="H99">
            <v>1.0656246268827856</v>
          </cell>
          <cell r="I99">
            <v>1.0235101267342244</v>
          </cell>
          <cell r="J99">
            <v>1.033862323489231</v>
          </cell>
          <cell r="K99">
            <v>1</v>
          </cell>
          <cell r="L99">
            <v>1.0300894294524443</v>
          </cell>
          <cell r="M99">
            <v>1.0529081931755446</v>
          </cell>
          <cell r="N99">
            <v>1.0663999650337772</v>
          </cell>
          <cell r="O99">
            <v>0.95893313008876668</v>
          </cell>
          <cell r="P99">
            <v>0.99007539405113731</v>
          </cell>
          <cell r="Q99">
            <v>1.0510726738157687</v>
          </cell>
          <cell r="R99">
            <v>0.99456235192284903</v>
          </cell>
          <cell r="S99">
            <v>1.0337582946830959</v>
          </cell>
          <cell r="T99">
            <v>1.0515128361828721</v>
          </cell>
          <cell r="U99">
            <v>0.99673810473069924</v>
          </cell>
          <cell r="V99">
            <v>0.99989038905736172</v>
          </cell>
          <cell r="W99">
            <v>1.0195256468178235</v>
          </cell>
          <cell r="X99">
            <v>0.9600334952566496</v>
          </cell>
          <cell r="Y99">
            <v>0.97436767817668291</v>
          </cell>
          <cell r="Z99">
            <v>1.0416657956261555</v>
          </cell>
        </row>
        <row r="100">
          <cell r="C100">
            <v>1.0421418437900252</v>
          </cell>
          <cell r="D100">
            <v>1.028617241159848</v>
          </cell>
          <cell r="E100">
            <v>1.0282891816303781</v>
          </cell>
          <cell r="F100">
            <v>1.0007128505000948</v>
          </cell>
          <cell r="G100">
            <v>0.90428018164497559</v>
          </cell>
          <cell r="H100">
            <v>1.0344971964708252</v>
          </cell>
          <cell r="I100">
            <v>0.99361288201771247</v>
          </cell>
          <cell r="J100">
            <v>1.0036626859075646</v>
          </cell>
          <cell r="K100">
            <v>0.97078949789006308</v>
          </cell>
          <cell r="L100">
            <v>1</v>
          </cell>
          <cell r="M100">
            <v>1.0221522161772205</v>
          </cell>
          <cell r="N100">
            <v>1.0352498866051214</v>
          </cell>
          <cell r="O100">
            <v>0.93092221186902036</v>
          </cell>
          <cell r="P100">
            <v>0.96115479466420994</v>
          </cell>
          <cell r="Q100">
            <v>1.0203703132595761</v>
          </cell>
          <cell r="R100">
            <v>0.96551068624354286</v>
          </cell>
          <cell r="S100">
            <v>1.0035616958350906</v>
          </cell>
          <cell r="T100">
            <v>1.0207976182629266</v>
          </cell>
          <cell r="U100">
            <v>0.96762288421940856</v>
          </cell>
          <cell r="V100">
            <v>0.97068308873809594</v>
          </cell>
          <cell r="W100">
            <v>0.98974479076031674</v>
          </cell>
          <cell r="X100">
            <v>0.93199043481784516</v>
          </cell>
          <cell r="Y100">
            <v>0.94590590905744854</v>
          </cell>
          <cell r="Z100">
            <v>1.0112382147051684</v>
          </cell>
        </row>
        <row r="101">
          <cell r="C101">
            <v>1.0195564097953673</v>
          </cell>
          <cell r="D101">
            <v>1.0063249141177879</v>
          </cell>
          <cell r="E101">
            <v>1.0060039643372387</v>
          </cell>
          <cell r="F101">
            <v>0.97902527105277215</v>
          </cell>
          <cell r="G101">
            <v>0.88468250357752176</v>
          </cell>
          <cell r="H101">
            <v>1.0120774382701767</v>
          </cell>
          <cell r="I101">
            <v>0.97207917401358956</v>
          </cell>
          <cell r="J101">
            <v>0.98191117724246058</v>
          </cell>
          <cell r="K101">
            <v>0.94975042124425413</v>
          </cell>
          <cell r="L101">
            <v>0.97832786954171247</v>
          </cell>
          <cell r="M101">
            <v>1</v>
          </cell>
          <cell r="N101">
            <v>1.0128138160056879</v>
          </cell>
          <cell r="O101">
            <v>0.9107471442468773</v>
          </cell>
          <cell r="P101">
            <v>0.94032452256363863</v>
          </cell>
          <cell r="Q101">
            <v>0.99825671471485089</v>
          </cell>
          <cell r="R101">
            <v>0.94458601269240206</v>
          </cell>
          <cell r="S101">
            <v>0.98181237584001213</v>
          </cell>
          <cell r="T101">
            <v>0.99867475910842318</v>
          </cell>
          <cell r="U101">
            <v>0.94665243483818118</v>
          </cell>
          <cell r="V101">
            <v>0.94964631820531042</v>
          </cell>
          <cell r="W101">
            <v>0.96829491253454869</v>
          </cell>
          <cell r="X101">
            <v>0.91179221652859666</v>
          </cell>
          <cell r="Y101">
            <v>0.92540611279509044</v>
          </cell>
          <cell r="Z101">
            <v>0.98932252819167221</v>
          </cell>
        </row>
        <row r="102">
          <cell r="C102">
            <v>1.006657288519494</v>
          </cell>
          <cell r="D102">
            <v>0.99359319374858979</v>
          </cell>
          <cell r="E102">
            <v>0.9932763045282047</v>
          </cell>
          <cell r="F102">
            <v>0.96663893756290742</v>
          </cell>
          <cell r="G102">
            <v>0.8734897664276664</v>
          </cell>
          <cell r="H102">
            <v>0.99927293869428513</v>
          </cell>
          <cell r="I102">
            <v>0.9597807204558616</v>
          </cell>
          <cell r="J102">
            <v>0.96948833213482377</v>
          </cell>
          <cell r="K102">
            <v>0.93773446435580665</v>
          </cell>
          <cell r="L102">
            <v>0.96595035936616636</v>
          </cell>
          <cell r="M102">
            <v>0.98734830054330947</v>
          </cell>
          <cell r="N102">
            <v>1</v>
          </cell>
          <cell r="O102">
            <v>0.89922464509682665</v>
          </cell>
          <cell r="P102">
            <v>0.92842781931240748</v>
          </cell>
          <cell r="Q102">
            <v>0.98562707077965539</v>
          </cell>
          <cell r="R102">
            <v>0.93263539434882414</v>
          </cell>
          <cell r="S102">
            <v>0.96939078073802509</v>
          </cell>
          <cell r="T102">
            <v>0.98603982620120068</v>
          </cell>
          <cell r="U102">
            <v>0.93467567274266417</v>
          </cell>
          <cell r="V102">
            <v>0.93763167839722417</v>
          </cell>
          <cell r="W102">
            <v>0.95604433631571906</v>
          </cell>
          <cell r="X102">
            <v>0.90025649543812714</v>
          </cell>
          <cell r="Y102">
            <v>0.91369815278062272</v>
          </cell>
          <cell r="Z102">
            <v>0.976805916899258</v>
          </cell>
        </row>
        <row r="103">
          <cell r="C103">
            <v>1.1194725300384747</v>
          </cell>
          <cell r="D103">
            <v>1.1049443530783141</v>
          </cell>
          <cell r="E103">
            <v>1.1045919503476807</v>
          </cell>
          <cell r="F103">
            <v>1.0749693559153082</v>
          </cell>
          <cell r="G103">
            <v>0.97138103497331396</v>
          </cell>
          <cell r="H103">
            <v>1.1112606222960955</v>
          </cell>
          <cell r="I103">
            <v>1.067342544145367</v>
          </cell>
          <cell r="J103">
            <v>1.0781380797569569</v>
          </cell>
          <cell r="K103">
            <v>1.0428255825382025</v>
          </cell>
          <cell r="L103">
            <v>1.0742036093351899</v>
          </cell>
          <cell r="M103">
            <v>1.0979995999075334</v>
          </cell>
          <cell r="N103">
            <v>1.1120691647550673</v>
          </cell>
          <cell r="O103">
            <v>1</v>
          </cell>
          <cell r="P103">
            <v>1.0324759495581175</v>
          </cell>
          <cell r="Q103">
            <v>1.096085473361915</v>
          </cell>
          <cell r="R103">
            <v>1.0371550640145097</v>
          </cell>
          <cell r="S103">
            <v>1.0780295958565982</v>
          </cell>
          <cell r="T103">
            <v>1.0965444859388012</v>
          </cell>
          <cell r="U103">
            <v>1.0394239947038153</v>
          </cell>
          <cell r="V103">
            <v>1.0427112774430931</v>
          </cell>
          <cell r="W103">
            <v>1.0631874265554344</v>
          </cell>
          <cell r="X103">
            <v>1.0011474889472023</v>
          </cell>
          <cell r="Y103">
            <v>1.0160955416009951</v>
          </cell>
          <cell r="Z103">
            <v>1.0862757401339656</v>
          </cell>
        </row>
        <row r="104">
          <cell r="C104">
            <v>1.0842601520331685</v>
          </cell>
          <cell r="D104">
            <v>1.0701889506977977</v>
          </cell>
          <cell r="E104">
            <v>1.069847632596602</v>
          </cell>
          <cell r="F104">
            <v>1.0411568001902389</v>
          </cell>
          <cell r="G104">
            <v>0.94082679154807314</v>
          </cell>
          <cell r="H104">
            <v>1.0763065452243186</v>
          </cell>
          <cell r="I104">
            <v>1.0337698854895085</v>
          </cell>
          <cell r="J104">
            <v>1.0442258536079043</v>
          </cell>
          <cell r="K104">
            <v>1.010024091103056</v>
          </cell>
          <cell r="L104">
            <v>1.0404151397375707</v>
          </cell>
          <cell r="M104">
            <v>1.0634626408270904</v>
          </cell>
          <cell r="N104">
            <v>1.0770896554355716</v>
          </cell>
          <cell r="O104">
            <v>0.96854556314651519</v>
          </cell>
          <cell r="P104">
            <v>1</v>
          </cell>
          <cell r="Q104">
            <v>1.0616087220540307</v>
          </cell>
          <cell r="R104">
            <v>1.0045319355461935</v>
          </cell>
          <cell r="S104">
            <v>1.0441207820075391</v>
          </cell>
          <cell r="T104">
            <v>1.0620532966488021</v>
          </cell>
          <cell r="U104">
            <v>1.0067294982984072</v>
          </cell>
          <cell r="V104">
            <v>1.0099133814103427</v>
          </cell>
          <cell r="W104">
            <v>1.0297454647834277</v>
          </cell>
          <cell r="X104">
            <v>0.96965695847508759</v>
          </cell>
          <cell r="Y104">
            <v>0.98413482855059908</v>
          </cell>
          <cell r="Z104">
            <v>1.0521075484604494</v>
          </cell>
        </row>
        <row r="105">
          <cell r="C105">
            <v>1.0213368913692713</v>
          </cell>
          <cell r="D105">
            <v>1.0080822891386627</v>
          </cell>
          <cell r="E105">
            <v>1.0077607788740002</v>
          </cell>
          <cell r="F105">
            <v>0.98073497189791281</v>
          </cell>
          <cell r="G105">
            <v>0.88622745085188703</v>
          </cell>
          <cell r="H105">
            <v>1.0138448590944602</v>
          </cell>
          <cell r="I105">
            <v>0.97377674468361686</v>
          </cell>
          <cell r="J105">
            <v>0.98362591783110687</v>
          </cell>
          <cell r="K105">
            <v>0.95140899855158756</v>
          </cell>
          <cell r="L105">
            <v>0.98003635249392629</v>
          </cell>
          <cell r="M105">
            <v>1.0017463296359064</v>
          </cell>
          <cell r="N105">
            <v>1.0145825227882339</v>
          </cell>
          <cell r="O105">
            <v>0.91233760897569283</v>
          </cell>
          <cell r="P105">
            <v>0.94196663914476098</v>
          </cell>
          <cell r="Q105">
            <v>1</v>
          </cell>
          <cell r="R105">
            <v>0.94623557124002944</v>
          </cell>
          <cell r="S105">
            <v>0.98352694388884121</v>
          </cell>
          <cell r="T105">
            <v>1.000418774436886</v>
          </cell>
          <cell r="U105">
            <v>0.94830560204004199</v>
          </cell>
          <cell r="V105">
            <v>0.95130471371442182</v>
          </cell>
          <cell r="W105">
            <v>0.96998587463660513</v>
          </cell>
          <cell r="X105">
            <v>0.9133845062981093</v>
          </cell>
          <cell r="Y105">
            <v>0.92702217691511346</v>
          </cell>
          <cell r="Z105">
            <v>0.99105021144212324</v>
          </cell>
        </row>
        <row r="106">
          <cell r="C106">
            <v>1.0793685234542838</v>
          </cell>
          <cell r="D106">
            <v>1.0653608041997238</v>
          </cell>
          <cell r="E106">
            <v>1.0650210259516482</v>
          </cell>
          <cell r="F106">
            <v>1.0364596319420463</v>
          </cell>
          <cell r="G106">
            <v>0.93658226110702802</v>
          </cell>
          <cell r="H106">
            <v>1.0714507992611497</v>
          </cell>
          <cell r="I106">
            <v>1.0291060432313859</v>
          </cell>
          <cell r="J106">
            <v>1.0395148393566285</v>
          </cell>
          <cell r="K106">
            <v>1.0054673777532781</v>
          </cell>
          <cell r="L106">
            <v>1.0357213174829196</v>
          </cell>
          <cell r="M106">
            <v>1.0586648400071568</v>
          </cell>
          <cell r="N106">
            <v>1.0722303764786993</v>
          </cell>
          <cell r="O106">
            <v>0.96417597975109537</v>
          </cell>
          <cell r="P106">
            <v>0.99548851023464058</v>
          </cell>
          <cell r="Q106">
            <v>1.0568192851696676</v>
          </cell>
          <cell r="R106">
            <v>1</v>
          </cell>
          <cell r="S106">
            <v>1.039410241785713</v>
          </cell>
          <cell r="T106">
            <v>1.0572618540707046</v>
          </cell>
          <cell r="U106">
            <v>1.0021876484703485</v>
          </cell>
          <cell r="V106">
            <v>1.0053571675262105</v>
          </cell>
          <cell r="W106">
            <v>1.0250997786581317</v>
          </cell>
          <cell r="X106">
            <v>0.96528236103101761</v>
          </cell>
          <cell r="Y106">
            <v>0.97969491434385925</v>
          </cell>
          <cell r="Z106">
            <v>1.0473609760235125</v>
          </cell>
        </row>
        <row r="107">
          <cell r="C107">
            <v>1.0384432248809885</v>
          </cell>
          <cell r="D107">
            <v>1.0249666218118338</v>
          </cell>
          <cell r="E107">
            <v>1.0246397265837364</v>
          </cell>
          <cell r="F107">
            <v>0.99716126537429772</v>
          </cell>
          <cell r="G107">
            <v>0.90107084138210347</v>
          </cell>
          <cell r="H107">
            <v>1.0308257088369563</v>
          </cell>
          <cell r="I107">
            <v>0.99008649507183566</v>
          </cell>
          <cell r="J107">
            <v>1.0001006316531342</v>
          </cell>
          <cell r="K107">
            <v>0.96734411239385054</v>
          </cell>
          <cell r="L107">
            <v>0.99645094481996277</v>
          </cell>
          <cell r="M107">
            <v>1.01852454155961</v>
          </cell>
          <cell r="N107">
            <v>1.0315757276324324</v>
          </cell>
          <cell r="O107">
            <v>0.92761831757077484</v>
          </cell>
          <cell r="P107">
            <v>0.95774360326138919</v>
          </cell>
          <cell r="Q107">
            <v>1.016748962713746</v>
          </cell>
          <cell r="R107">
            <v>0.96208403554114885</v>
          </cell>
          <cell r="S107">
            <v>1</v>
          </cell>
          <cell r="T107">
            <v>1.0171747511880609</v>
          </cell>
          <cell r="U107">
            <v>0.9641887372098471</v>
          </cell>
          <cell r="V107">
            <v>0.96723808089383545</v>
          </cell>
          <cell r="W107">
            <v>0.98623213188375392</v>
          </cell>
          <cell r="X107">
            <v>0.92868274933740969</v>
          </cell>
          <cell r="Y107">
            <v>0.94254883679108026</v>
          </cell>
          <cell r="Z107">
            <v>1.0076492744810175</v>
          </cell>
        </row>
        <row r="108">
          <cell r="C108">
            <v>1.0209093606266633</v>
          </cell>
          <cell r="D108">
            <v>1.0076603067611265</v>
          </cell>
          <cell r="E108">
            <v>1.0073389310803837</v>
          </cell>
          <cell r="F108">
            <v>0.98032443708380756</v>
          </cell>
          <cell r="G108">
            <v>0.8858564768046514</v>
          </cell>
          <cell r="H108">
            <v>1.0134204645101061</v>
          </cell>
          <cell r="I108">
            <v>0.97336912257742736</v>
          </cell>
          <cell r="J108">
            <v>0.98321417286952506</v>
          </cell>
          <cell r="K108">
            <v>0.95101073956465398</v>
          </cell>
          <cell r="L108">
            <v>0.97962611012130152</v>
          </cell>
          <cell r="M108">
            <v>1.0013269994855583</v>
          </cell>
          <cell r="N108">
            <v>1.0141578194184935</v>
          </cell>
          <cell r="O108">
            <v>0.91195570523876646</v>
          </cell>
          <cell r="P108">
            <v>0.94157233272133822</v>
          </cell>
          <cell r="Q108">
            <v>0.99958140086173242</v>
          </cell>
          <cell r="R108">
            <v>0.94583947784531031</v>
          </cell>
          <cell r="S108">
            <v>0.98311524035766651</v>
          </cell>
          <cell r="T108">
            <v>1</v>
          </cell>
          <cell r="U108">
            <v>0.94790864213221382</v>
          </cell>
          <cell r="V108">
            <v>0.95090649838103103</v>
          </cell>
          <cell r="W108">
            <v>0.96957983938535053</v>
          </cell>
          <cell r="X108">
            <v>0.91300216433086601</v>
          </cell>
          <cell r="Y108">
            <v>0.92663412623070185</v>
          </cell>
          <cell r="Z108">
            <v>0.99063535867763364</v>
          </cell>
        </row>
        <row r="109">
          <cell r="C109">
            <v>1.0770123989272242</v>
          </cell>
          <cell r="D109">
            <v>1.0630352567463761</v>
          </cell>
          <cell r="E109">
            <v>1.0626962201911021</v>
          </cell>
          <cell r="F109">
            <v>1.0341971720805057</v>
          </cell>
          <cell r="G109">
            <v>0.93453782087271309</v>
          </cell>
          <cell r="H109">
            <v>1.0691119581213344</v>
          </cell>
          <cell r="I109">
            <v>1.0268596353209134</v>
          </cell>
          <cell r="J109">
            <v>1.037245710364973</v>
          </cell>
          <cell r="K109">
            <v>1.0032725700500655</v>
          </cell>
          <cell r="L109">
            <v>1.0334604692681595</v>
          </cell>
          <cell r="M109">
            <v>1.0563539089939995</v>
          </cell>
          <cell r="N109">
            <v>1.0698898336207376</v>
          </cell>
          <cell r="O109">
            <v>0.96207130593031076</v>
          </cell>
          <cell r="P109">
            <v>0.99331548513301582</v>
          </cell>
          <cell r="Q109">
            <v>1.0545123827685405</v>
          </cell>
          <cell r="R109">
            <v>0.99781712688867452</v>
          </cell>
          <cell r="S109">
            <v>1.0371413411172825</v>
          </cell>
          <cell r="T109">
            <v>1.0549539855978236</v>
          </cell>
          <cell r="U109">
            <v>1</v>
          </cell>
          <cell r="V109">
            <v>1.0031626003979393</v>
          </cell>
          <cell r="W109">
            <v>1.0228621159148732</v>
          </cell>
          <cell r="X109">
            <v>0.9631752721202862</v>
          </cell>
          <cell r="Y109">
            <v>0.97755636465803575</v>
          </cell>
          <cell r="Z109">
            <v>1.0450747199110992</v>
          </cell>
        </row>
        <row r="110">
          <cell r="C110">
            <v>1.0736169774471158</v>
          </cell>
          <cell r="D110">
            <v>1.0596839000224754</v>
          </cell>
          <cell r="E110">
            <v>1.0593459323239791</v>
          </cell>
          <cell r="F110">
            <v>1.0309367311642754</v>
          </cell>
          <cell r="G110">
            <v>0.93159156900585838</v>
          </cell>
          <cell r="H110">
            <v>1.0657414438070498</v>
          </cell>
          <cell r="I110">
            <v>1.0236223269423861</v>
          </cell>
          <cell r="J110">
            <v>1.0339756585358282</v>
          </cell>
          <cell r="K110">
            <v>1.0001096229585142</v>
          </cell>
          <cell r="L110">
            <v>1.0302023509032352</v>
          </cell>
          <cell r="M110">
            <v>1.0530236160867243</v>
          </cell>
          <cell r="N110">
            <v>1.0665168669529035</v>
          </cell>
          <cell r="O110">
            <v>0.95903825117550423</v>
          </cell>
          <cell r="P110">
            <v>0.9901839290449852</v>
          </cell>
          <cell r="Q110">
            <v>1.0511878955118859</v>
          </cell>
          <cell r="R110">
            <v>0.99467137879029366</v>
          </cell>
          <cell r="S110">
            <v>1.0338716183257477</v>
          </cell>
          <cell r="T110">
            <v>1.0516281061308901</v>
          </cell>
          <cell r="U110">
            <v>0.99684737011060365</v>
          </cell>
          <cell r="V110">
            <v>1</v>
          </cell>
          <cell r="W110">
            <v>1.0196374102355088</v>
          </cell>
          <cell r="X110">
            <v>0.96013873696867236</v>
          </cell>
          <cell r="Y110">
            <v>0.97447449124424512</v>
          </cell>
          <cell r="Z110">
            <v>1.0417799861124548</v>
          </cell>
        </row>
        <row r="111">
          <cell r="C111">
            <v>1.052939963431843</v>
          </cell>
          <cell r="D111">
            <v>1.0392752260607199</v>
          </cell>
          <cell r="E111">
            <v>1.0389437673528463</v>
          </cell>
          <cell r="F111">
            <v>1.0110817049426981</v>
          </cell>
          <cell r="G111">
            <v>0.9136498520495494</v>
          </cell>
          <cell r="H111">
            <v>1.04521610634205</v>
          </cell>
          <cell r="I111">
            <v>1.0039081703622044</v>
          </cell>
          <cell r="J111">
            <v>1.0140621049761285</v>
          </cell>
          <cell r="K111">
            <v>0.98084830246422183</v>
          </cell>
          <cell r="L111">
            <v>1.0103614682647688</v>
          </cell>
          <cell r="M111">
            <v>1.0327432139269039</v>
          </cell>
          <cell r="N111">
            <v>1.0459765954512859</v>
          </cell>
          <cell r="O111">
            <v>0.94056793282426965</v>
          </cell>
          <cell r="P111">
            <v>0.97111376956665352</v>
          </cell>
          <cell r="Q111">
            <v>1.0309428478787275</v>
          </cell>
          <cell r="R111">
            <v>0.97551479457835044</v>
          </cell>
          <cell r="S111">
            <v>1.0139600684982235</v>
          </cell>
          <cell r="T111">
            <v>1.0313745803893095</v>
          </cell>
          <cell r="U111">
            <v>0.97764887802651212</v>
          </cell>
          <cell r="V111">
            <v>0.98074079075720355</v>
          </cell>
          <cell r="W111">
            <v>1</v>
          </cell>
          <cell r="X111">
            <v>0.94164722413127833</v>
          </cell>
          <cell r="Y111">
            <v>0.95570688311560459</v>
          </cell>
          <cell r="Z111">
            <v>1.0217161273749575</v>
          </cell>
        </row>
        <row r="112">
          <cell r="C112">
            <v>1.1181894200381024</v>
          </cell>
          <cell r="D112">
            <v>1.1036778948926533</v>
          </cell>
          <cell r="E112">
            <v>1.1033258960767705</v>
          </cell>
          <cell r="F112">
            <v>1.0737372542838184</v>
          </cell>
          <cell r="G112">
            <v>0.97026766355355853</v>
          </cell>
          <cell r="H112">
            <v>1.1099869245686138</v>
          </cell>
          <cell r="I112">
            <v>1.0661191841651372</v>
          </cell>
          <cell r="J112">
            <v>1.0769023462174561</v>
          </cell>
          <cell r="K112">
            <v>1.0416303232551964</v>
          </cell>
          <cell r="L112">
            <v>1.0729723853823105</v>
          </cell>
          <cell r="M112">
            <v>1.0967411016154873</v>
          </cell>
          <cell r="N112">
            <v>1.1107945402974635</v>
          </cell>
          <cell r="O112">
            <v>0.99885382627447938</v>
          </cell>
          <cell r="P112">
            <v>1.0312925527525021</v>
          </cell>
          <cell r="Q112">
            <v>1.0948291689914227</v>
          </cell>
          <cell r="R112">
            <v>1.0359663041308458</v>
          </cell>
          <cell r="S112">
            <v>1.0767939866584937</v>
          </cell>
          <cell r="T112">
            <v>1.0952876554601534</v>
          </cell>
          <cell r="U112">
            <v>1.0382326342314101</v>
          </cell>
          <cell r="V112">
            <v>1.0415161491735838</v>
          </cell>
          <cell r="W112">
            <v>1.0619688290618128</v>
          </cell>
          <cell r="X112">
            <v>1</v>
          </cell>
          <cell r="Y112">
            <v>1.0149309195885934</v>
          </cell>
          <cell r="Z112">
            <v>1.0850306794219535</v>
          </cell>
        </row>
        <row r="113">
          <cell r="C113">
            <v>1.1017394370952511</v>
          </cell>
          <cell r="D113">
            <v>1.0874413948685631</v>
          </cell>
          <cell r="E113">
            <v>1.0870945744011902</v>
          </cell>
          <cell r="F113">
            <v>1.0579412190132726</v>
          </cell>
          <cell r="G113">
            <v>0.95599379704271958</v>
          </cell>
          <cell r="H113">
            <v>1.0936576107254194</v>
          </cell>
          <cell r="I113">
            <v>1.0504352203569609</v>
          </cell>
          <cell r="J113">
            <v>1.0610597484348818</v>
          </cell>
          <cell r="K113">
            <v>1.0263066216146275</v>
          </cell>
          <cell r="L113">
            <v>1.0571876023022773</v>
          </cell>
          <cell r="M113">
            <v>1.0806066506083547</v>
          </cell>
          <cell r="N113">
            <v>1.0944533454037728</v>
          </cell>
          <cell r="O113">
            <v>0.98415942109574228</v>
          </cell>
          <cell r="P113">
            <v>1.0161209328123939</v>
          </cell>
          <cell r="Q113">
            <v>1.078722844935315</v>
          </cell>
          <cell r="R113">
            <v>1.0207259273870375</v>
          </cell>
          <cell r="S113">
            <v>1.0609529829823068</v>
          </cell>
          <cell r="T113">
            <v>1.0791745864872586</v>
          </cell>
          <cell r="U113">
            <v>1.0229589169007307</v>
          </cell>
          <cell r="V113">
            <v>1.0261941271783963</v>
          </cell>
          <cell r="W113">
            <v>1.0463459222350684</v>
          </cell>
          <cell r="X113">
            <v>0.98528873315373455</v>
          </cell>
          <cell r="Y113">
            <v>1</v>
          </cell>
          <cell r="Z113">
            <v>1.0690685035605925</v>
          </cell>
        </row>
        <row r="114">
          <cell r="C114">
            <v>1.0305601871403434</v>
          </cell>
          <cell r="D114">
            <v>1.0171858877581545</v>
          </cell>
          <cell r="E114">
            <v>1.0168614740594835</v>
          </cell>
          <cell r="F114">
            <v>0.98959160754408182</v>
          </cell>
          <cell r="G114">
            <v>0.89423062587545021</v>
          </cell>
          <cell r="H114">
            <v>1.0230004972393552</v>
          </cell>
          <cell r="I114">
            <v>0.98257054328925375</v>
          </cell>
          <cell r="J114">
            <v>0.99250866048430286</v>
          </cell>
          <cell r="K114">
            <v>0.96000080275160649</v>
          </cell>
          <cell r="L114">
            <v>0.98888667918029083</v>
          </cell>
          <cell r="M114">
            <v>1.0107927106722663</v>
          </cell>
          <cell r="N114">
            <v>1.0237448224867112</v>
          </cell>
          <cell r="O114">
            <v>0.92057657467032672</v>
          </cell>
          <cell r="P114">
            <v>0.95047317307370494</v>
          </cell>
          <cell r="Q114">
            <v>1.0090306106134153</v>
          </cell>
          <cell r="R114">
            <v>0.95478065623246089</v>
          </cell>
          <cell r="S114">
            <v>0.99240879274690386</v>
          </cell>
          <cell r="T114">
            <v>1.0094531668391757</v>
          </cell>
          <cell r="U114">
            <v>0.95686938067458605</v>
          </cell>
          <cell r="V114">
            <v>0.95989557615868326</v>
          </cell>
          <cell r="W114">
            <v>0.97874543937096148</v>
          </cell>
          <cell r="X114">
            <v>0.92163292611481418</v>
          </cell>
          <cell r="Y114">
            <v>0.93539375322483442</v>
          </cell>
          <cell r="Z114">
            <v>1</v>
          </cell>
        </row>
        <row r="119">
          <cell r="C119">
            <v>1</v>
          </cell>
          <cell r="D119">
            <v>0.97942538068310747</v>
          </cell>
          <cell r="E119">
            <v>1.0432651161155553</v>
          </cell>
          <cell r="F119">
            <v>0.99647632884311921</v>
          </cell>
          <cell r="G119">
            <v>0.99589542574675038</v>
          </cell>
          <cell r="H119">
            <v>0.99690867820423534</v>
          </cell>
          <cell r="I119">
            <v>0.99908963346837087</v>
          </cell>
          <cell r="J119">
            <v>0.94834660342564814</v>
          </cell>
          <cell r="K119">
            <v>0.91244875208701925</v>
          </cell>
          <cell r="L119">
            <v>1.0079761656623907</v>
          </cell>
          <cell r="M119">
            <v>1.0031483396715477</v>
          </cell>
          <cell r="N119">
            <v>1.003362570449934</v>
          </cell>
          <cell r="O119">
            <v>0.9794801391169945</v>
          </cell>
          <cell r="P119">
            <v>0.97255361357264447</v>
          </cell>
          <cell r="Q119">
            <v>1.0053595552260342</v>
          </cell>
          <cell r="R119">
            <v>0.97156814061471519</v>
          </cell>
          <cell r="S119">
            <v>1.007976165684465</v>
          </cell>
          <cell r="T119">
            <v>1.0079761657082946</v>
          </cell>
          <cell r="U119">
            <v>1.0079761656706105</v>
          </cell>
          <cell r="V119">
            <v>1.0079761656803972</v>
          </cell>
          <cell r="W119">
            <v>0.97967836394143271</v>
          </cell>
          <cell r="X119">
            <v>1.007976165685194</v>
          </cell>
          <cell r="Y119">
            <v>0.97754169127414614</v>
          </cell>
          <cell r="Z119">
            <v>1.0079761656386519</v>
          </cell>
        </row>
        <row r="120">
          <cell r="C120">
            <v>1.0210068267809669</v>
          </cell>
          <cell r="D120">
            <v>1</v>
          </cell>
          <cell r="E120">
            <v>1.06518080569642</v>
          </cell>
          <cell r="F120">
            <v>1.0174091344744605</v>
          </cell>
          <cell r="G120">
            <v>1.0168160284473695</v>
          </cell>
          <cell r="H120">
            <v>1.0178505661237143</v>
          </cell>
          <cell r="I120">
            <v>1.0200773363373006</v>
          </cell>
          <cell r="J120">
            <v>0.96826835625212893</v>
          </cell>
          <cell r="K120">
            <v>0.93161640496862064</v>
          </cell>
          <cell r="L120">
            <v>1.0291505463738035</v>
          </cell>
          <cell r="M120">
            <v>1.0242213030786422</v>
          </cell>
          <cell r="N120">
            <v>1.0244400341658815</v>
          </cell>
          <cell r="O120">
            <v>1.0000559087348224</v>
          </cell>
          <cell r="P120">
            <v>0.9929838788681683</v>
          </cell>
          <cell r="Q120">
            <v>1.0264789692552572</v>
          </cell>
          <cell r="R120">
            <v>0.99197770425051457</v>
          </cell>
          <cell r="S120">
            <v>1.0291505463963415</v>
          </cell>
          <cell r="T120">
            <v>1.0291505464206718</v>
          </cell>
          <cell r="U120">
            <v>1.0291505463821962</v>
          </cell>
          <cell r="V120">
            <v>1.0291505463921884</v>
          </cell>
          <cell r="W120">
            <v>1.0002582976338112</v>
          </cell>
          <cell r="X120">
            <v>1.029150546397086</v>
          </cell>
          <cell r="Y120">
            <v>0.99807674025391546</v>
          </cell>
          <cell r="Z120">
            <v>1.0291505463495663</v>
          </cell>
        </row>
        <row r="121">
          <cell r="C121">
            <v>0.95852912606083607</v>
          </cell>
          <cell r="D121">
            <v>0.93880775418798079</v>
          </cell>
          <cell r="E121">
            <v>1</v>
          </cell>
          <cell r="F121">
            <v>0.95515158462630545</v>
          </cell>
          <cell r="G121">
            <v>0.954594772089017</v>
          </cell>
          <cell r="H121">
            <v>0.955566004081569</v>
          </cell>
          <cell r="I121">
            <v>0.95765651322487855</v>
          </cell>
          <cell r="J121">
            <v>0.90901784098434879</v>
          </cell>
          <cell r="K121">
            <v>0.87460870491327114</v>
          </cell>
          <cell r="L121">
            <v>0.9661745131625239</v>
          </cell>
          <cell r="M121">
            <v>0.96154690133474741</v>
          </cell>
          <cell r="N121">
            <v>0.96175224777552937</v>
          </cell>
          <cell r="O121">
            <v>0.93886024174175886</v>
          </cell>
          <cell r="P121">
            <v>0.93222096526509501</v>
          </cell>
          <cell r="Q121">
            <v>0.96366641584772128</v>
          </cell>
          <cell r="R121">
            <v>0.93127636073197451</v>
          </cell>
          <cell r="S121">
            <v>0.96617451318368264</v>
          </cell>
          <cell r="T121">
            <v>0.96617451320652425</v>
          </cell>
          <cell r="U121">
            <v>0.96617451317040282</v>
          </cell>
          <cell r="V121">
            <v>0.96617451317978376</v>
          </cell>
          <cell r="W121">
            <v>0.93905024600949116</v>
          </cell>
          <cell r="X121">
            <v>0.96617451318438163</v>
          </cell>
          <cell r="Y121">
            <v>0.93700218302503901</v>
          </cell>
          <cell r="Z121">
            <v>0.96617451313976965</v>
          </cell>
        </row>
        <row r="122">
          <cell r="C122">
            <v>1.0035361313208229</v>
          </cell>
          <cell r="D122">
            <v>0.98288875744814996</v>
          </cell>
          <cell r="E122">
            <v>1.0469542385685735</v>
          </cell>
          <cell r="F122">
            <v>1</v>
          </cell>
          <cell r="G122">
            <v>0.99941704275399779</v>
          </cell>
          <cell r="H122">
            <v>1.0004338782052336</v>
          </cell>
          <cell r="I122">
            <v>1.0026225456135878</v>
          </cell>
          <cell r="J122">
            <v>0.95170008155301755</v>
          </cell>
          <cell r="K122">
            <v>0.91567529069791997</v>
          </cell>
          <cell r="L122">
            <v>1.0115405017524324</v>
          </cell>
          <cell r="M122">
            <v>1.0066956039348918</v>
          </cell>
          <cell r="N122">
            <v>1.0069105922614434</v>
          </cell>
          <cell r="O122">
            <v>0.98294370951505006</v>
          </cell>
          <cell r="P122">
            <v>0.97599269086677809</v>
          </cell>
          <cell r="Q122">
            <v>1.0089146386379575</v>
          </cell>
          <cell r="R122">
            <v>0.97500373314705657</v>
          </cell>
          <cell r="S122">
            <v>1.0115405017745847</v>
          </cell>
          <cell r="T122">
            <v>1.0115405017984986</v>
          </cell>
          <cell r="U122">
            <v>1.0115405017606813</v>
          </cell>
          <cell r="V122">
            <v>1.0115405017705026</v>
          </cell>
          <cell r="W122">
            <v>0.98314263528849855</v>
          </cell>
          <cell r="X122">
            <v>1.0115405017753165</v>
          </cell>
          <cell r="Y122">
            <v>0.98099840706607089</v>
          </cell>
          <cell r="Z122">
            <v>1.0115405017286097</v>
          </cell>
        </row>
        <row r="123">
          <cell r="C123">
            <v>1.0041214912199963</v>
          </cell>
          <cell r="D123">
            <v>0.98346207379023431</v>
          </cell>
          <cell r="E123">
            <v>1.0475649241317539</v>
          </cell>
          <cell r="F123">
            <v>1.0005832972833801</v>
          </cell>
          <cell r="G123">
            <v>1</v>
          </cell>
          <cell r="H123">
            <v>1.001017428568592</v>
          </cell>
          <cell r="I123">
            <v>1.0032073726207</v>
          </cell>
          <cell r="J123">
            <v>0.95225520562518018</v>
          </cell>
          <cell r="K123">
            <v>0.91620940160744235</v>
          </cell>
          <cell r="L123">
            <v>1.0121305305791337</v>
          </cell>
          <cell r="M123">
            <v>1.0072828067458577</v>
          </cell>
          <cell r="N123">
            <v>1.0074979204745163</v>
          </cell>
          <cell r="O123">
            <v>0.98351705791052579</v>
          </cell>
          <cell r="P123">
            <v>0.97656198475195966</v>
          </cell>
          <cell r="Q123">
            <v>1.0095031358058375</v>
          </cell>
          <cell r="R123">
            <v>0.97557245017588679</v>
          </cell>
          <cell r="S123">
            <v>1.0121305306012989</v>
          </cell>
          <cell r="T123">
            <v>1.0121305306252268</v>
          </cell>
          <cell r="U123">
            <v>1.0121305305873873</v>
          </cell>
          <cell r="V123">
            <v>1.0121305305972144</v>
          </cell>
          <cell r="W123">
            <v>0.98371609971683749</v>
          </cell>
          <cell r="X123">
            <v>1.012130530602031</v>
          </cell>
          <cell r="Y123">
            <v>0.98157062077191282</v>
          </cell>
          <cell r="Z123">
            <v>1.012130530555297</v>
          </cell>
        </row>
        <row r="124">
          <cell r="C124">
            <v>1.0031009076993223</v>
          </cell>
          <cell r="D124">
            <v>0.98246248838697936</v>
          </cell>
          <cell r="E124">
            <v>1.0465001849465525</v>
          </cell>
          <cell r="F124">
            <v>0.99956630996342122</v>
          </cell>
          <cell r="G124">
            <v>0.9989836055401683</v>
          </cell>
          <cell r="H124">
            <v>1</v>
          </cell>
          <cell r="I124">
            <v>1.002187718205106</v>
          </cell>
          <cell r="J124">
            <v>0.95128733870983684</v>
          </cell>
          <cell r="K124">
            <v>0.91527817144760293</v>
          </cell>
          <cell r="L124">
            <v>1.0111018067152264</v>
          </cell>
          <cell r="M124">
            <v>1.0062590100815976</v>
          </cell>
          <cell r="N124">
            <v>1.0064739051698539</v>
          </cell>
          <cell r="O124">
            <v>0.98251741662171554</v>
          </cell>
          <cell r="P124">
            <v>0.97556941256097551</v>
          </cell>
          <cell r="Q124">
            <v>1.0084770824114218</v>
          </cell>
          <cell r="R124">
            <v>0.97458088374236362</v>
          </cell>
          <cell r="S124">
            <v>1.0111018067373692</v>
          </cell>
          <cell r="T124">
            <v>1.0111018067612729</v>
          </cell>
          <cell r="U124">
            <v>1.0111018067234718</v>
          </cell>
          <cell r="V124">
            <v>1.0111018067332889</v>
          </cell>
          <cell r="W124">
            <v>0.98271625612303815</v>
          </cell>
          <cell r="X124">
            <v>1.0111018067381006</v>
          </cell>
          <cell r="Y124">
            <v>0.98057295783102671</v>
          </cell>
          <cell r="Z124">
            <v>1.0111018066914141</v>
          </cell>
        </row>
        <row r="125">
          <cell r="C125">
            <v>1.0009111960540205</v>
          </cell>
          <cell r="D125">
            <v>0.98031782922519339</v>
          </cell>
          <cell r="E125">
            <v>1.0442157351726571</v>
          </cell>
          <cell r="F125">
            <v>0.99738431414188589</v>
          </cell>
          <cell r="G125">
            <v>0.99680288172890785</v>
          </cell>
          <cell r="H125">
            <v>0.99781705745803373</v>
          </cell>
          <cell r="I125">
            <v>1</v>
          </cell>
          <cell r="J125">
            <v>0.94921073310853332</v>
          </cell>
          <cell r="K125">
            <v>0.91328017178941689</v>
          </cell>
          <cell r="L125">
            <v>1.0088946295670889</v>
          </cell>
          <cell r="M125">
            <v>1.0040624044802535</v>
          </cell>
          <cell r="N125">
            <v>1.0042768304648799</v>
          </cell>
          <cell r="O125">
            <v>0.98037263755474924</v>
          </cell>
          <cell r="P125">
            <v>0.97343980058765511</v>
          </cell>
          <cell r="Q125">
            <v>1.0062756348856279</v>
          </cell>
          <cell r="R125">
            <v>0.9724534296706554</v>
          </cell>
          <cell r="S125">
            <v>1.0088946295891832</v>
          </cell>
          <cell r="T125">
            <v>1.0088946296130348</v>
          </cell>
          <cell r="U125">
            <v>1.0088946295753163</v>
          </cell>
          <cell r="V125">
            <v>1.008894629585112</v>
          </cell>
          <cell r="W125">
            <v>0.98057104300086539</v>
          </cell>
          <cell r="X125">
            <v>1.0088946295899131</v>
          </cell>
          <cell r="Y125">
            <v>0.97843242340587566</v>
          </cell>
          <cell r="Z125">
            <v>1.0088946295433285</v>
          </cell>
        </row>
        <row r="126">
          <cell r="C126">
            <v>1.0544667913479817</v>
          </cell>
          <cell r="D126">
            <v>1.0327715385336917</v>
          </cell>
          <cell r="E126">
            <v>1.1000884195156491</v>
          </cell>
          <cell r="F126">
            <v>1.0507511971294201</v>
          </cell>
          <cell r="G126">
            <v>1.0501386541053079</v>
          </cell>
          <cell r="H126">
            <v>1.0512070951729775</v>
          </cell>
          <cell r="I126">
            <v>1.0535068400724241</v>
          </cell>
          <cell r="J126">
            <v>1</v>
          </cell>
          <cell r="K126">
            <v>0.96214690788266921</v>
          </cell>
          <cell r="L126">
            <v>1.0628773931612627</v>
          </cell>
          <cell r="M126">
            <v>1.057786610979512</v>
          </cell>
          <cell r="N126">
            <v>1.0580125102210052</v>
          </cell>
          <cell r="O126">
            <v>1.0328292794837719</v>
          </cell>
          <cell r="P126">
            <v>1.0255254883178313</v>
          </cell>
          <cell r="Q126">
            <v>1.06011826435023</v>
          </cell>
          <cell r="R126">
            <v>1.0244863398099233</v>
          </cell>
          <cell r="S126">
            <v>1.0628773931845392</v>
          </cell>
          <cell r="T126">
            <v>1.0628773932096669</v>
          </cell>
          <cell r="U126">
            <v>1.0628773931699302</v>
          </cell>
          <cell r="V126">
            <v>1.06287739318025</v>
          </cell>
          <cell r="W126">
            <v>1.0330383009783628</v>
          </cell>
          <cell r="X126">
            <v>1.0628773931853082</v>
          </cell>
          <cell r="Y126">
            <v>1.0307852506067281</v>
          </cell>
          <cell r="Z126">
            <v>1.062877393136231</v>
          </cell>
        </row>
        <row r="127">
          <cell r="C127">
            <v>1.095951961918658</v>
          </cell>
          <cell r="D127">
            <v>1.0734031675125801</v>
          </cell>
          <cell r="E127">
            <v>1.1433684508081394</v>
          </cell>
          <cell r="F127">
            <v>1.0920901876011184</v>
          </cell>
          <cell r="G127">
            <v>1.0914535457129684</v>
          </cell>
          <cell r="H127">
            <v>1.0925640217316679</v>
          </cell>
          <cell r="I127">
            <v>1.0949542439322539</v>
          </cell>
          <cell r="J127">
            <v>1.0393423206032346</v>
          </cell>
          <cell r="K127">
            <v>1</v>
          </cell>
          <cell r="L127">
            <v>1.1046934563249433</v>
          </cell>
          <cell r="M127">
            <v>1.0994023909584771</v>
          </cell>
          <cell r="N127">
            <v>1.0996371776003528</v>
          </cell>
          <cell r="O127">
            <v>1.0734631801256302</v>
          </cell>
          <cell r="P127">
            <v>1.0658720408660201</v>
          </cell>
          <cell r="Q127">
            <v>1.1018257769836415</v>
          </cell>
          <cell r="R127">
            <v>1.0647920098443597</v>
          </cell>
          <cell r="S127">
            <v>1.1046934563491357</v>
          </cell>
          <cell r="T127">
            <v>1.104693456375252</v>
          </cell>
          <cell r="U127">
            <v>1.1046934563339519</v>
          </cell>
          <cell r="V127">
            <v>1.1046934563446777</v>
          </cell>
          <cell r="W127">
            <v>1.0736804250108742</v>
          </cell>
          <cell r="X127">
            <v>1.1046934563499349</v>
          </cell>
          <cell r="Y127">
            <v>1.0713387344091836</v>
          </cell>
          <cell r="Z127">
            <v>1.1046934562989268</v>
          </cell>
        </row>
        <row r="128">
          <cell r="C128">
            <v>0.99208695013423343</v>
          </cell>
          <cell r="D128">
            <v>0.97167513880596468</v>
          </cell>
          <cell r="E128">
            <v>1.0350097072285183</v>
          </cell>
          <cell r="F128">
            <v>0.98859116196292762</v>
          </cell>
          <cell r="G128">
            <v>0.98801485558172752</v>
          </cell>
          <cell r="H128">
            <v>0.98902009012198977</v>
          </cell>
          <cell r="I128">
            <v>0.99118378737836521</v>
          </cell>
          <cell r="J128">
            <v>0.94084228946271065</v>
          </cell>
          <cell r="K128">
            <v>0.90522849961179819</v>
          </cell>
          <cell r="L128">
            <v>1</v>
          </cell>
          <cell r="M128">
            <v>0.99521037683696578</v>
          </cell>
          <cell r="N128">
            <v>0.99542291239652003</v>
          </cell>
          <cell r="O128">
            <v>0.97172946393363369</v>
          </cell>
          <cell r="P128">
            <v>0.96485774833131266</v>
          </cell>
          <cell r="Q128">
            <v>0.99740409493250559</v>
          </cell>
          <cell r="R128">
            <v>0.9638800734700409</v>
          </cell>
          <cell r="S128">
            <v>1.0000000000218996</v>
          </cell>
          <cell r="T128">
            <v>1.0000000000455407</v>
          </cell>
          <cell r="U128">
            <v>1.0000000000081548</v>
          </cell>
          <cell r="V128">
            <v>1.0000000000178642</v>
          </cell>
          <cell r="W128">
            <v>0.97192612019515157</v>
          </cell>
          <cell r="X128">
            <v>1.000000000022623</v>
          </cell>
          <cell r="Y128">
            <v>0.96980635512522806</v>
          </cell>
          <cell r="Z128">
            <v>0.99999999997644917</v>
          </cell>
        </row>
        <row r="129">
          <cell r="C129">
            <v>0.99686154126260274</v>
          </cell>
          <cell r="D129">
            <v>0.97635149453947401</v>
          </cell>
          <cell r="E129">
            <v>1.0399908715964608</v>
          </cell>
          <cell r="F129">
            <v>0.99334892900225202</v>
          </cell>
          <cell r="G129">
            <v>0.99276984904628163</v>
          </cell>
          <cell r="H129">
            <v>0.99377992145273808</v>
          </cell>
          <cell r="I129">
            <v>0.99595403187876907</v>
          </cell>
          <cell r="J129">
            <v>0.94537025674204589</v>
          </cell>
          <cell r="K129">
            <v>0.90958506932860461</v>
          </cell>
          <cell r="L129">
            <v>1.0048126740581793</v>
          </cell>
          <cell r="M129">
            <v>1</v>
          </cell>
          <cell r="N129">
            <v>1.000213558423928</v>
          </cell>
          <cell r="O129">
            <v>0.97640608111627569</v>
          </cell>
          <cell r="P129">
            <v>0.96950129418654007</v>
          </cell>
          <cell r="Q129">
            <v>1.0022042757457092</v>
          </cell>
          <cell r="R129">
            <v>0.96851891409482616</v>
          </cell>
          <cell r="S129">
            <v>1.0048126740801844</v>
          </cell>
          <cell r="T129">
            <v>1.0048126741039394</v>
          </cell>
          <cell r="U129">
            <v>1.0048126740663734</v>
          </cell>
          <cell r="V129">
            <v>1.0048126740761294</v>
          </cell>
          <cell r="W129">
            <v>0.97660368382028173</v>
          </cell>
          <cell r="X129">
            <v>1.0048126740809113</v>
          </cell>
          <cell r="Y129">
            <v>0.97447371701199681</v>
          </cell>
          <cell r="Z129">
            <v>1.0048126740345151</v>
          </cell>
        </row>
        <row r="130">
          <cell r="C130">
            <v>0.99664869853733318</v>
          </cell>
          <cell r="D130">
            <v>0.97614303097225119</v>
          </cell>
          <cell r="E130">
            <v>1.0397688202059681</v>
          </cell>
          <cell r="F130">
            <v>0.99313683626475446</v>
          </cell>
          <cell r="G130">
            <v>0.99255787994978206</v>
          </cell>
          <cell r="H130">
            <v>0.99356773669282417</v>
          </cell>
          <cell r="I130">
            <v>0.99574138291839298</v>
          </cell>
          <cell r="J130">
            <v>0.94516840806647262</v>
          </cell>
          <cell r="K130">
            <v>0.90939086124954149</v>
          </cell>
          <cell r="L130">
            <v>1.004598133664073</v>
          </cell>
          <cell r="M130">
            <v>0.99978648717353458</v>
          </cell>
          <cell r="N130">
            <v>1</v>
          </cell>
          <cell r="O130">
            <v>0.97619760589411853</v>
          </cell>
          <cell r="P130">
            <v>0.96929429322495653</v>
          </cell>
          <cell r="Q130">
            <v>1.001990292278099</v>
          </cell>
          <cell r="R130">
            <v>0.9683121228839926</v>
          </cell>
          <cell r="S130">
            <v>1.0045981336860732</v>
          </cell>
          <cell r="T130">
            <v>1.0045981337098231</v>
          </cell>
          <cell r="U130">
            <v>1.0045981336722654</v>
          </cell>
          <cell r="V130">
            <v>1.0045981336820191</v>
          </cell>
          <cell r="W130">
            <v>0.97639516640741264</v>
          </cell>
          <cell r="X130">
            <v>1.0045981336868</v>
          </cell>
          <cell r="Y130">
            <v>0.9742656543743613</v>
          </cell>
          <cell r="Z130">
            <v>1.0045981336404139</v>
          </cell>
        </row>
        <row r="131">
          <cell r="C131">
            <v>1.0209497467723074</v>
          </cell>
          <cell r="D131">
            <v>0.99994409439078946</v>
          </cell>
          <cell r="E131">
            <v>1.0651212561145582</v>
          </cell>
          <cell r="F131">
            <v>1.0173522555969812</v>
          </cell>
          <cell r="G131">
            <v>1.0167591827278442</v>
          </cell>
          <cell r="H131">
            <v>1.0177936625677297</v>
          </cell>
          <cell r="I131">
            <v>1.0200203082923707</v>
          </cell>
          <cell r="J131">
            <v>0.96821422461979334</v>
          </cell>
          <cell r="K131">
            <v>0.93156432238595033</v>
          </cell>
          <cell r="L131">
            <v>1.0290930110855392</v>
          </cell>
          <cell r="M131">
            <v>1.0241640433627273</v>
          </cell>
          <cell r="N131">
            <v>1.0243827622216717</v>
          </cell>
          <cell r="O131">
            <v>1</v>
          </cell>
          <cell r="P131">
            <v>0.99292836549948393</v>
          </cell>
          <cell r="Q131">
            <v>1.0264215833231392</v>
          </cell>
          <cell r="R131">
            <v>0.9919222471326351</v>
          </cell>
          <cell r="S131">
            <v>1.0290930111080758</v>
          </cell>
          <cell r="T131">
            <v>1.0290930111324048</v>
          </cell>
          <cell r="U131">
            <v>1.0290930110939314</v>
          </cell>
          <cell r="V131">
            <v>1.0290930111039229</v>
          </cell>
          <cell r="W131">
            <v>1.0002023775843143</v>
          </cell>
          <cell r="X131">
            <v>1.0290930111088203</v>
          </cell>
          <cell r="Y131">
            <v>0.99802094216571269</v>
          </cell>
          <cell r="Z131">
            <v>1.0290930110613032</v>
          </cell>
        </row>
        <row r="132">
          <cell r="C132">
            <v>1.0282209495130372</v>
          </cell>
          <cell r="D132">
            <v>1.0070656949031529</v>
          </cell>
          <cell r="E132">
            <v>1.0727070482861654</v>
          </cell>
          <cell r="F132">
            <v>1.0245978370103377</v>
          </cell>
          <cell r="G132">
            <v>1.0240005402770143</v>
          </cell>
          <cell r="H132">
            <v>1.0250423876809458</v>
          </cell>
          <cell r="I132">
            <v>1.0272848915734807</v>
          </cell>
          <cell r="J132">
            <v>0.97510984504178377</v>
          </cell>
          <cell r="K132">
            <v>0.93819892225290091</v>
          </cell>
          <cell r="L132">
            <v>1.036422210143894</v>
          </cell>
          <cell r="M132">
            <v>1.0314581383195056</v>
          </cell>
          <cell r="N132">
            <v>1.0316784148938729</v>
          </cell>
          <cell r="O132">
            <v>1.0071219986720379</v>
          </cell>
          <cell r="P132">
            <v>1</v>
          </cell>
          <cell r="Q132">
            <v>1.0337317564765176</v>
          </cell>
          <cell r="R132">
            <v>0.99898671605947864</v>
          </cell>
          <cell r="S132">
            <v>1.0364222101665912</v>
          </cell>
          <cell r="T132">
            <v>1.0364222101910934</v>
          </cell>
          <cell r="U132">
            <v>1.0364222101523457</v>
          </cell>
          <cell r="V132">
            <v>1.0364222101624088</v>
          </cell>
          <cell r="W132">
            <v>1.0073258175892388</v>
          </cell>
          <cell r="X132">
            <v>1.0364222101673408</v>
          </cell>
          <cell r="Y132">
            <v>1.005128845990483</v>
          </cell>
          <cell r="Z132">
            <v>1.0364222101194853</v>
          </cell>
        </row>
        <row r="133">
          <cell r="C133">
            <v>0.9946690164745795</v>
          </cell>
          <cell r="D133">
            <v>0.97420408011430715</v>
          </cell>
          <cell r="E133">
            <v>1.0377034869688975</v>
          </cell>
          <cell r="F133">
            <v>0.99116412995058512</v>
          </cell>
          <cell r="G133">
            <v>0.99058632363905286</v>
          </cell>
          <cell r="H133">
            <v>0.99159417446437981</v>
          </cell>
          <cell r="I133">
            <v>0.99376350309193262</v>
          </cell>
          <cell r="J133">
            <v>0.94329098330639749</v>
          </cell>
          <cell r="K133">
            <v>0.90758450282185288</v>
          </cell>
          <cell r="L133">
            <v>1.002602661329228</v>
          </cell>
          <cell r="M133">
            <v>0.99780057239920572</v>
          </cell>
          <cell r="N133">
            <v>0.99801366111684187</v>
          </cell>
          <cell r="O133">
            <v>0.97425854663188516</v>
          </cell>
          <cell r="P133">
            <v>0.96736894628110048</v>
          </cell>
          <cell r="Q133">
            <v>1</v>
          </cell>
          <cell r="R133">
            <v>0.96638872686327471</v>
          </cell>
          <cell r="S133">
            <v>1.0026026613511845</v>
          </cell>
          <cell r="T133">
            <v>1.0026026613748873</v>
          </cell>
          <cell r="U133">
            <v>1.0026026613374039</v>
          </cell>
          <cell r="V133">
            <v>1.0026026613471386</v>
          </cell>
          <cell r="W133">
            <v>0.97445571472305004</v>
          </cell>
          <cell r="X133">
            <v>1.0026026613519099</v>
          </cell>
          <cell r="Y133">
            <v>0.97233043262255203</v>
          </cell>
          <cell r="Z133">
            <v>1.0026026613056158</v>
          </cell>
        </row>
        <row r="134">
          <cell r="C134">
            <v>1.0292638860793601</v>
          </cell>
          <cell r="D134">
            <v>1.0080871734466519</v>
          </cell>
          <cell r="E134">
            <v>1.0737951076241314</v>
          </cell>
          <cell r="F134">
            <v>1.0256370986111634</v>
          </cell>
          <cell r="G134">
            <v>1.0250391960327592</v>
          </cell>
          <cell r="H134">
            <v>1.0260821001947296</v>
          </cell>
          <cell r="I134">
            <v>1.0283268786852588</v>
          </cell>
          <cell r="J134">
            <v>0.97609891039204444</v>
          </cell>
          <cell r="K134">
            <v>0.93915054842134815</v>
          </cell>
          <cell r="L134">
            <v>1.037473465345045</v>
          </cell>
          <cell r="M134">
            <v>1.0325043584043951</v>
          </cell>
          <cell r="N134">
            <v>1.0327248584078748</v>
          </cell>
          <cell r="O134">
            <v>1.0081435343251099</v>
          </cell>
          <cell r="P134">
            <v>1.0010143117263044</v>
          </cell>
          <cell r="Q134">
            <v>1.0347802827189649</v>
          </cell>
          <cell r="R134">
            <v>1</v>
          </cell>
          <cell r="S134">
            <v>1.0374734653677653</v>
          </cell>
          <cell r="T134">
            <v>1.0374734653922923</v>
          </cell>
          <cell r="U134">
            <v>1.0374734653535056</v>
          </cell>
          <cell r="V134">
            <v>1.0374734653635787</v>
          </cell>
          <cell r="W134">
            <v>1.0083475599782288</v>
          </cell>
          <cell r="X134">
            <v>1.0374734653685158</v>
          </cell>
          <cell r="Y134">
            <v>1.0061483599654177</v>
          </cell>
          <cell r="Z134">
            <v>1.0374734653206117</v>
          </cell>
        </row>
        <row r="135">
          <cell r="C135">
            <v>0.99208695011250714</v>
          </cell>
          <cell r="D135">
            <v>0.97167513878468537</v>
          </cell>
          <cell r="E135">
            <v>1.0350097072058519</v>
          </cell>
          <cell r="F135">
            <v>0.98859116194127794</v>
          </cell>
          <cell r="G135">
            <v>0.9880148555600905</v>
          </cell>
          <cell r="H135">
            <v>0.98902009010033065</v>
          </cell>
          <cell r="I135">
            <v>0.99118378735665869</v>
          </cell>
          <cell r="J135">
            <v>0.94084228944210657</v>
          </cell>
          <cell r="K135">
            <v>0.90522849959197416</v>
          </cell>
          <cell r="L135">
            <v>0.99999999997810041</v>
          </cell>
          <cell r="M135">
            <v>0.9952103768151711</v>
          </cell>
          <cell r="N135">
            <v>0.99542291237472069</v>
          </cell>
          <cell r="O135">
            <v>0.97172946391235326</v>
          </cell>
          <cell r="P135">
            <v>0.96485774831018267</v>
          </cell>
          <cell r="Q135">
            <v>0.99740409491066284</v>
          </cell>
          <cell r="R135">
            <v>0.96388007344893234</v>
          </cell>
          <cell r="S135">
            <v>1</v>
          </cell>
          <cell r="T135">
            <v>1.0000000000236411</v>
          </cell>
          <cell r="U135">
            <v>0.99999999998625522</v>
          </cell>
          <cell r="V135">
            <v>0.99999999999596456</v>
          </cell>
          <cell r="W135">
            <v>0.97192612017386681</v>
          </cell>
          <cell r="X135">
            <v>1.0000000000007234</v>
          </cell>
          <cell r="Y135">
            <v>0.96980635510398971</v>
          </cell>
          <cell r="Z135">
            <v>0.99999999995454958</v>
          </cell>
        </row>
        <row r="136">
          <cell r="C136">
            <v>0.99208695008905301</v>
          </cell>
          <cell r="D136">
            <v>0.97167513876171385</v>
          </cell>
          <cell r="E136">
            <v>1.0350097071813831</v>
          </cell>
          <cell r="F136">
            <v>0.98859116191790641</v>
          </cell>
          <cell r="G136">
            <v>0.98801485553673263</v>
          </cell>
          <cell r="H136">
            <v>0.98902009007694902</v>
          </cell>
          <cell r="I136">
            <v>0.99118378733322599</v>
          </cell>
          <cell r="J136">
            <v>0.94084228941986392</v>
          </cell>
          <cell r="K136">
            <v>0.90522849957057339</v>
          </cell>
          <cell r="L136">
            <v>0.99999999995445921</v>
          </cell>
          <cell r="M136">
            <v>0.99521037679164315</v>
          </cell>
          <cell r="N136">
            <v>0.99542291235118763</v>
          </cell>
          <cell r="O136">
            <v>0.97172946388938042</v>
          </cell>
          <cell r="P136">
            <v>0.96485774828737225</v>
          </cell>
          <cell r="Q136">
            <v>0.99740409488708304</v>
          </cell>
          <cell r="R136">
            <v>0.96388007342614501</v>
          </cell>
          <cell r="S136">
            <v>0.9999999999763588</v>
          </cell>
          <cell r="T136">
            <v>1</v>
          </cell>
          <cell r="U136">
            <v>0.99999999996261402</v>
          </cell>
          <cell r="V136">
            <v>0.99999999997232336</v>
          </cell>
          <cell r="W136">
            <v>0.97192612015088931</v>
          </cell>
          <cell r="X136">
            <v>0.99999999997708222</v>
          </cell>
          <cell r="Y136">
            <v>0.96980635508106239</v>
          </cell>
          <cell r="Z136">
            <v>0.99999999993090838</v>
          </cell>
        </row>
        <row r="137">
          <cell r="C137">
            <v>0.99208695012614312</v>
          </cell>
          <cell r="D137">
            <v>0.97167513879804079</v>
          </cell>
          <cell r="E137">
            <v>1.0350097072200779</v>
          </cell>
          <cell r="F137">
            <v>0.98859116195486585</v>
          </cell>
          <cell r="G137">
            <v>0.98801485557367053</v>
          </cell>
          <cell r="H137">
            <v>0.98902009011392444</v>
          </cell>
          <cell r="I137">
            <v>0.99118378737028234</v>
          </cell>
          <cell r="J137">
            <v>0.94084228945503823</v>
          </cell>
          <cell r="K137">
            <v>0.9052284996044162</v>
          </cell>
          <cell r="L137">
            <v>0.99999999999184519</v>
          </cell>
          <cell r="M137">
            <v>0.99521037682885005</v>
          </cell>
          <cell r="N137">
            <v>0.99542291238840253</v>
          </cell>
          <cell r="O137">
            <v>0.97172946392570947</v>
          </cell>
          <cell r="P137">
            <v>0.9648577483234444</v>
          </cell>
          <cell r="Q137">
            <v>0.99740409492437188</v>
          </cell>
          <cell r="R137">
            <v>0.96388007346218063</v>
          </cell>
          <cell r="S137">
            <v>1.0000000000137448</v>
          </cell>
          <cell r="T137">
            <v>1.0000000000373859</v>
          </cell>
          <cell r="U137">
            <v>1</v>
          </cell>
          <cell r="V137">
            <v>1.0000000000097093</v>
          </cell>
          <cell r="W137">
            <v>0.97192612018722568</v>
          </cell>
          <cell r="X137">
            <v>1.0000000000144682</v>
          </cell>
          <cell r="Y137">
            <v>0.9698063551173195</v>
          </cell>
          <cell r="Z137">
            <v>0.99999999996829436</v>
          </cell>
        </row>
        <row r="138">
          <cell r="C138">
            <v>0.99208695011651071</v>
          </cell>
          <cell r="D138">
            <v>0.97167513878860656</v>
          </cell>
          <cell r="E138">
            <v>1.0350097072100288</v>
          </cell>
          <cell r="F138">
            <v>0.98859116194526742</v>
          </cell>
          <cell r="G138">
            <v>0.98801485556407753</v>
          </cell>
          <cell r="H138">
            <v>0.98902009010432179</v>
          </cell>
          <cell r="I138">
            <v>0.9911837873606586</v>
          </cell>
          <cell r="J138">
            <v>0.94084228944590331</v>
          </cell>
          <cell r="K138">
            <v>0.90522849959562712</v>
          </cell>
          <cell r="L138">
            <v>0.99999999998213596</v>
          </cell>
          <cell r="M138">
            <v>0.99521037681918723</v>
          </cell>
          <cell r="N138">
            <v>0.9954229123787377</v>
          </cell>
          <cell r="O138">
            <v>0.97172946391627468</v>
          </cell>
          <cell r="P138">
            <v>0.96485774831407634</v>
          </cell>
          <cell r="Q138">
            <v>0.99740409491468784</v>
          </cell>
          <cell r="R138">
            <v>0.96388007345282201</v>
          </cell>
          <cell r="S138">
            <v>1.0000000000040354</v>
          </cell>
          <cell r="T138">
            <v>1.0000000000276767</v>
          </cell>
          <cell r="U138">
            <v>0.99999999999029077</v>
          </cell>
          <cell r="V138">
            <v>1</v>
          </cell>
          <cell r="W138">
            <v>0.9719261201777889</v>
          </cell>
          <cell r="X138">
            <v>1.0000000000047589</v>
          </cell>
          <cell r="Y138">
            <v>0.96980635510790336</v>
          </cell>
          <cell r="Z138">
            <v>0.99999999995858502</v>
          </cell>
        </row>
        <row r="139">
          <cell r="C139">
            <v>1.0207431712351076</v>
          </cell>
          <cell r="D139">
            <v>0.99974176906662782</v>
          </cell>
          <cell r="E139">
            <v>1.0649057430627549</v>
          </cell>
          <cell r="F139">
            <v>1.0171464079640435</v>
          </cell>
          <cell r="G139">
            <v>1.0165534550952757</v>
          </cell>
          <cell r="H139">
            <v>1.0175877256219907</v>
          </cell>
          <cell r="I139">
            <v>1.0198139208146262</v>
          </cell>
          <cell r="J139">
            <v>0.96801831941073913</v>
          </cell>
          <cell r="K139">
            <v>0.93137583279482072</v>
          </cell>
          <cell r="L139">
            <v>1.028884787867633</v>
          </cell>
          <cell r="M139">
            <v>1.0239568174555687</v>
          </cell>
          <cell r="N139">
            <v>1.0241754920596748</v>
          </cell>
          <cell r="O139">
            <v>0.99979766336408538</v>
          </cell>
          <cell r="P139">
            <v>0.99272745971430454</v>
          </cell>
          <cell r="Q139">
            <v>1.0262139006329394</v>
          </cell>
          <cell r="R139">
            <v>0.99172154492206144</v>
          </cell>
          <cell r="S139">
            <v>1.028884787890165</v>
          </cell>
          <cell r="T139">
            <v>1.0288847879144891</v>
          </cell>
          <cell r="U139">
            <v>1.0288847878760232</v>
          </cell>
          <cell r="V139">
            <v>1.028884787886013</v>
          </cell>
          <cell r="W139">
            <v>1</v>
          </cell>
          <cell r="X139">
            <v>1.0288847878909093</v>
          </cell>
          <cell r="Y139">
            <v>0.99781900596570261</v>
          </cell>
          <cell r="Z139">
            <v>1.0288847878434018</v>
          </cell>
        </row>
        <row r="140">
          <cell r="C140">
            <v>0.99208695011178949</v>
          </cell>
          <cell r="D140">
            <v>0.97167513878398248</v>
          </cell>
          <cell r="E140">
            <v>1.0350097072051032</v>
          </cell>
          <cell r="F140">
            <v>0.98859116194056273</v>
          </cell>
          <cell r="G140">
            <v>0.98801485555937574</v>
          </cell>
          <cell r="H140">
            <v>0.98902009009961522</v>
          </cell>
          <cell r="I140">
            <v>0.9911837873559417</v>
          </cell>
          <cell r="J140">
            <v>0.94084228944142601</v>
          </cell>
          <cell r="K140">
            <v>0.90522849959131924</v>
          </cell>
          <cell r="L140">
            <v>0.99999999997737699</v>
          </cell>
          <cell r="M140">
            <v>0.99521037681445113</v>
          </cell>
          <cell r="N140">
            <v>0.9954229123740006</v>
          </cell>
          <cell r="O140">
            <v>0.97172946391165027</v>
          </cell>
          <cell r="P140">
            <v>0.96485774830948468</v>
          </cell>
          <cell r="Q140">
            <v>0.99740409490994131</v>
          </cell>
          <cell r="R140">
            <v>0.96388007344823501</v>
          </cell>
          <cell r="S140">
            <v>0.99999999999927658</v>
          </cell>
          <cell r="T140">
            <v>1.0000000000229179</v>
          </cell>
          <cell r="U140">
            <v>0.9999999999855318</v>
          </cell>
          <cell r="V140">
            <v>0.99999999999524114</v>
          </cell>
          <cell r="W140">
            <v>0.97192612017316371</v>
          </cell>
          <cell r="X140">
            <v>1</v>
          </cell>
          <cell r="Y140">
            <v>0.96980635510328816</v>
          </cell>
          <cell r="Z140">
            <v>0.99999999995382616</v>
          </cell>
        </row>
        <row r="141">
          <cell r="C141">
            <v>1.0229742720196222</v>
          </cell>
          <cell r="D141">
            <v>1.0019269658018433</v>
          </cell>
          <cell r="E141">
            <v>1.0672333726817769</v>
          </cell>
          <cell r="F141">
            <v>1.0193696470830755</v>
          </cell>
          <cell r="G141">
            <v>1.0187753981609537</v>
          </cell>
          <cell r="H141">
            <v>1.0198119293560215</v>
          </cell>
          <cell r="I141">
            <v>1.022042990479658</v>
          </cell>
          <cell r="J141">
            <v>0.97013417626163378</v>
          </cell>
          <cell r="K141">
            <v>0.93341159792143136</v>
          </cell>
          <cell r="L141">
            <v>1.0311336842816143</v>
          </cell>
          <cell r="M141">
            <v>1.0261949425031942</v>
          </cell>
          <cell r="N141">
            <v>1.0264140950777583</v>
          </cell>
          <cell r="O141">
            <v>1.0019829822708857</v>
          </cell>
          <cell r="P141">
            <v>0.99489732484452897</v>
          </cell>
          <cell r="Q141">
            <v>1.0284569591253234</v>
          </cell>
          <cell r="R141">
            <v>0.99388921136279629</v>
          </cell>
          <cell r="S141">
            <v>1.0311336843041956</v>
          </cell>
          <cell r="T141">
            <v>1.0311336843285728</v>
          </cell>
          <cell r="U141">
            <v>1.0311336842900229</v>
          </cell>
          <cell r="V141">
            <v>1.0311336843000345</v>
          </cell>
          <cell r="W141">
            <v>1.0021857611663616</v>
          </cell>
          <cell r="X141">
            <v>1.0311336843049417</v>
          </cell>
          <cell r="Y141">
            <v>1</v>
          </cell>
          <cell r="Z141">
            <v>1.0311336842573302</v>
          </cell>
        </row>
        <row r="142">
          <cell r="C142">
            <v>0.99208695015759796</v>
          </cell>
          <cell r="D142">
            <v>0.97167513882884848</v>
          </cell>
          <cell r="E142">
            <v>1.0350097072528937</v>
          </cell>
          <cell r="F142">
            <v>0.98859116198620978</v>
          </cell>
          <cell r="G142">
            <v>0.98801485560499613</v>
          </cell>
          <cell r="H142">
            <v>0.98902009014528203</v>
          </cell>
          <cell r="I142">
            <v>0.99118378740170843</v>
          </cell>
          <cell r="J142">
            <v>0.94084228948486825</v>
          </cell>
          <cell r="K142">
            <v>0.90522849963311713</v>
          </cell>
          <cell r="L142">
            <v>1.0000000000235509</v>
          </cell>
          <cell r="M142">
            <v>0.99521037686040381</v>
          </cell>
          <cell r="N142">
            <v>0.99542291241996306</v>
          </cell>
          <cell r="O142">
            <v>0.97172946395651871</v>
          </cell>
          <cell r="P142">
            <v>0.96485774835403582</v>
          </cell>
          <cell r="Q142">
            <v>0.99740409495599525</v>
          </cell>
          <cell r="R142">
            <v>0.96388007349274107</v>
          </cell>
          <cell r="S142">
            <v>1.0000000000454505</v>
          </cell>
          <cell r="T142">
            <v>1.0000000000690916</v>
          </cell>
          <cell r="U142">
            <v>1.0000000000317057</v>
          </cell>
          <cell r="V142">
            <v>1.0000000000414149</v>
          </cell>
          <cell r="W142">
            <v>0.97192612021804126</v>
          </cell>
          <cell r="X142">
            <v>1.0000000000461737</v>
          </cell>
          <cell r="Y142">
            <v>0.96980635514806779</v>
          </cell>
          <cell r="Z142">
            <v>1</v>
          </cell>
        </row>
        <row r="147">
          <cell r="C147">
            <v>1</v>
          </cell>
          <cell r="D147">
            <v>0.97942538068310747</v>
          </cell>
          <cell r="E147">
            <v>1.0432651161155553</v>
          </cell>
          <cell r="F147">
            <v>0.99647632884311921</v>
          </cell>
          <cell r="G147">
            <v>0.99589542574675038</v>
          </cell>
          <cell r="H147">
            <v>0.99690867820423534</v>
          </cell>
          <cell r="I147">
            <v>0.99908963346837087</v>
          </cell>
          <cell r="J147">
            <v>0.94834660342564814</v>
          </cell>
          <cell r="K147">
            <v>0.91244875208701925</v>
          </cell>
          <cell r="L147">
            <v>1.0079761656623907</v>
          </cell>
          <cell r="M147">
            <v>1.0031483396715477</v>
          </cell>
          <cell r="N147">
            <v>1.003362570449934</v>
          </cell>
          <cell r="O147">
            <v>0.9794801391169945</v>
          </cell>
          <cell r="P147">
            <v>0.97255361357264447</v>
          </cell>
          <cell r="Q147">
            <v>1.0053595552260342</v>
          </cell>
          <cell r="R147">
            <v>0.97156814061471519</v>
          </cell>
          <cell r="S147">
            <v>1.007976165684465</v>
          </cell>
          <cell r="T147">
            <v>1.0079761657082946</v>
          </cell>
          <cell r="U147">
            <v>1.0079761656706105</v>
          </cell>
          <cell r="V147">
            <v>1.0079761656803972</v>
          </cell>
          <cell r="W147">
            <v>0.97967836394143271</v>
          </cell>
          <cell r="X147">
            <v>1.007976165685194</v>
          </cell>
          <cell r="Y147">
            <v>0.97754169127414614</v>
          </cell>
          <cell r="Z147">
            <v>1.0079761656386519</v>
          </cell>
        </row>
        <row r="148">
          <cell r="C148">
            <v>1.0210068267809669</v>
          </cell>
          <cell r="D148">
            <v>1</v>
          </cell>
          <cell r="E148">
            <v>1.06518080569642</v>
          </cell>
          <cell r="F148">
            <v>1.0174091344744605</v>
          </cell>
          <cell r="G148">
            <v>1.0168160284473695</v>
          </cell>
          <cell r="H148">
            <v>1.0178505661237143</v>
          </cell>
          <cell r="I148">
            <v>1.0200773363373006</v>
          </cell>
          <cell r="J148">
            <v>0.96826835625212893</v>
          </cell>
          <cell r="K148">
            <v>0.93161640496862064</v>
          </cell>
          <cell r="L148">
            <v>1.0291505463738035</v>
          </cell>
          <cell r="M148">
            <v>1.0242213030786422</v>
          </cell>
          <cell r="N148">
            <v>1.0244400341658815</v>
          </cell>
          <cell r="O148">
            <v>1.0000559087348224</v>
          </cell>
          <cell r="P148">
            <v>0.9929838788681683</v>
          </cell>
          <cell r="Q148">
            <v>1.0264789692552572</v>
          </cell>
          <cell r="R148">
            <v>0.99197770425051457</v>
          </cell>
          <cell r="S148">
            <v>1.0291505463963415</v>
          </cell>
          <cell r="T148">
            <v>1.0291505464206718</v>
          </cell>
          <cell r="U148">
            <v>1.0291505463821962</v>
          </cell>
          <cell r="V148">
            <v>1.0291505463921884</v>
          </cell>
          <cell r="W148">
            <v>1.0002582976338112</v>
          </cell>
          <cell r="X148">
            <v>1.029150546397086</v>
          </cell>
          <cell r="Y148">
            <v>0.99807674025391546</v>
          </cell>
          <cell r="Z148">
            <v>1.0291505463495663</v>
          </cell>
        </row>
        <row r="149">
          <cell r="C149">
            <v>0.95852912606083607</v>
          </cell>
          <cell r="D149">
            <v>0.93880775418798079</v>
          </cell>
          <cell r="E149">
            <v>1</v>
          </cell>
          <cell r="F149">
            <v>0.95515158462630545</v>
          </cell>
          <cell r="G149">
            <v>0.954594772089017</v>
          </cell>
          <cell r="H149">
            <v>0.955566004081569</v>
          </cell>
          <cell r="I149">
            <v>0.95765651322487855</v>
          </cell>
          <cell r="J149">
            <v>0.90901784098434879</v>
          </cell>
          <cell r="K149">
            <v>0.87460870491327114</v>
          </cell>
          <cell r="L149">
            <v>0.9661745131625239</v>
          </cell>
          <cell r="M149">
            <v>0.96154690133474741</v>
          </cell>
          <cell r="N149">
            <v>0.96175224777552937</v>
          </cell>
          <cell r="O149">
            <v>0.93886024174175886</v>
          </cell>
          <cell r="P149">
            <v>0.93222096526509501</v>
          </cell>
          <cell r="Q149">
            <v>0.96366641584772128</v>
          </cell>
          <cell r="R149">
            <v>0.93127636073197451</v>
          </cell>
          <cell r="S149">
            <v>0.96617451318368264</v>
          </cell>
          <cell r="T149">
            <v>0.96617451320652425</v>
          </cell>
          <cell r="U149">
            <v>0.96617451317040282</v>
          </cell>
          <cell r="V149">
            <v>0.96617451317978376</v>
          </cell>
          <cell r="W149">
            <v>0.93905024600949116</v>
          </cell>
          <cell r="X149">
            <v>0.96617451318438163</v>
          </cell>
          <cell r="Y149">
            <v>0.93700218302503901</v>
          </cell>
          <cell r="Z149">
            <v>0.96617451313976965</v>
          </cell>
        </row>
        <row r="150">
          <cell r="C150">
            <v>1.0035361313208229</v>
          </cell>
          <cell r="D150">
            <v>0.98288875744814996</v>
          </cell>
          <cell r="E150">
            <v>1.0469542385685735</v>
          </cell>
          <cell r="F150">
            <v>1</v>
          </cell>
          <cell r="G150">
            <v>0.99941704275399779</v>
          </cell>
          <cell r="H150">
            <v>1.0004338782052336</v>
          </cell>
          <cell r="I150">
            <v>1.0026225456135878</v>
          </cell>
          <cell r="J150">
            <v>0.95170008155301755</v>
          </cell>
          <cell r="K150">
            <v>0.91567529069791997</v>
          </cell>
          <cell r="L150">
            <v>1.0115405017524324</v>
          </cell>
          <cell r="M150">
            <v>1.0066956039348918</v>
          </cell>
          <cell r="N150">
            <v>1.0069105922614434</v>
          </cell>
          <cell r="O150">
            <v>0.98294370951505006</v>
          </cell>
          <cell r="P150">
            <v>0.97599269086677809</v>
          </cell>
          <cell r="Q150">
            <v>1.0089146386379575</v>
          </cell>
          <cell r="R150">
            <v>0.97500373314705657</v>
          </cell>
          <cell r="S150">
            <v>1.0115405017745847</v>
          </cell>
          <cell r="T150">
            <v>1.0115405017984986</v>
          </cell>
          <cell r="U150">
            <v>1.0115405017606813</v>
          </cell>
          <cell r="V150">
            <v>1.0115405017705026</v>
          </cell>
          <cell r="W150">
            <v>0.98314263528849855</v>
          </cell>
          <cell r="X150">
            <v>1.0115405017753165</v>
          </cell>
          <cell r="Y150">
            <v>0.98099840706607089</v>
          </cell>
          <cell r="Z150">
            <v>1.0115405017286097</v>
          </cell>
        </row>
        <row r="151">
          <cell r="C151">
            <v>1.0041214912199963</v>
          </cell>
          <cell r="D151">
            <v>0.98346207379023431</v>
          </cell>
          <cell r="E151">
            <v>1.0475649241317539</v>
          </cell>
          <cell r="F151">
            <v>1.0005832972833801</v>
          </cell>
          <cell r="G151">
            <v>1</v>
          </cell>
          <cell r="H151">
            <v>1.001017428568592</v>
          </cell>
          <cell r="I151">
            <v>1.0032073726207</v>
          </cell>
          <cell r="J151">
            <v>0.95225520562518018</v>
          </cell>
          <cell r="K151">
            <v>0.91620940160744235</v>
          </cell>
          <cell r="L151">
            <v>1.0121305305791337</v>
          </cell>
          <cell r="M151">
            <v>1.0072828067458577</v>
          </cell>
          <cell r="N151">
            <v>1.0074979204745163</v>
          </cell>
          <cell r="O151">
            <v>0.98351705791052579</v>
          </cell>
          <cell r="P151">
            <v>0.97656198475195966</v>
          </cell>
          <cell r="Q151">
            <v>1.0095031358058375</v>
          </cell>
          <cell r="R151">
            <v>0.97557245017588679</v>
          </cell>
          <cell r="S151">
            <v>1.0121305306012989</v>
          </cell>
          <cell r="T151">
            <v>1.0121305306252268</v>
          </cell>
          <cell r="U151">
            <v>1.0121305305873873</v>
          </cell>
          <cell r="V151">
            <v>1.0121305305972144</v>
          </cell>
          <cell r="W151">
            <v>0.98371609971683749</v>
          </cell>
          <cell r="X151">
            <v>1.012130530602031</v>
          </cell>
          <cell r="Y151">
            <v>0.98157062077191282</v>
          </cell>
          <cell r="Z151">
            <v>1.012130530555297</v>
          </cell>
        </row>
        <row r="152">
          <cell r="C152">
            <v>1.0031009076993223</v>
          </cell>
          <cell r="D152">
            <v>0.98246248838697936</v>
          </cell>
          <cell r="E152">
            <v>1.0465001849465525</v>
          </cell>
          <cell r="F152">
            <v>0.99956630996342122</v>
          </cell>
          <cell r="G152">
            <v>0.9989836055401683</v>
          </cell>
          <cell r="H152">
            <v>1</v>
          </cell>
          <cell r="I152">
            <v>1.002187718205106</v>
          </cell>
          <cell r="J152">
            <v>0.95128733870983684</v>
          </cell>
          <cell r="K152">
            <v>0.91527817144760293</v>
          </cell>
          <cell r="L152">
            <v>1.0111018067152264</v>
          </cell>
          <cell r="M152">
            <v>1.0062590100815976</v>
          </cell>
          <cell r="N152">
            <v>1.0064739051698539</v>
          </cell>
          <cell r="O152">
            <v>0.98251741662171554</v>
          </cell>
          <cell r="P152">
            <v>0.97556941256097551</v>
          </cell>
          <cell r="Q152">
            <v>1.0084770824114218</v>
          </cell>
          <cell r="R152">
            <v>0.97458088374236362</v>
          </cell>
          <cell r="S152">
            <v>1.0111018067373692</v>
          </cell>
          <cell r="T152">
            <v>1.0111018067612729</v>
          </cell>
          <cell r="U152">
            <v>1.0111018067234718</v>
          </cell>
          <cell r="V152">
            <v>1.0111018067332889</v>
          </cell>
          <cell r="W152">
            <v>0.98271625612303815</v>
          </cell>
          <cell r="X152">
            <v>1.0111018067381006</v>
          </cell>
          <cell r="Y152">
            <v>0.98057295783102671</v>
          </cell>
          <cell r="Z152">
            <v>1.0111018066914141</v>
          </cell>
        </row>
        <row r="153">
          <cell r="C153">
            <v>1.0009111960540205</v>
          </cell>
          <cell r="D153">
            <v>0.98031782922519339</v>
          </cell>
          <cell r="E153">
            <v>1.0442157351726571</v>
          </cell>
          <cell r="F153">
            <v>0.99738431414188589</v>
          </cell>
          <cell r="G153">
            <v>0.99680288172890785</v>
          </cell>
          <cell r="H153">
            <v>0.99781705745803373</v>
          </cell>
          <cell r="I153">
            <v>1</v>
          </cell>
          <cell r="J153">
            <v>0.94921073310853332</v>
          </cell>
          <cell r="K153">
            <v>0.91328017178941689</v>
          </cell>
          <cell r="L153">
            <v>1.0088946295670889</v>
          </cell>
          <cell r="M153">
            <v>1.0040624044802535</v>
          </cell>
          <cell r="N153">
            <v>1.0042768304648799</v>
          </cell>
          <cell r="O153">
            <v>0.98037263755474924</v>
          </cell>
          <cell r="P153">
            <v>0.97343980058765511</v>
          </cell>
          <cell r="Q153">
            <v>1.0062756348856279</v>
          </cell>
          <cell r="R153">
            <v>0.9724534296706554</v>
          </cell>
          <cell r="S153">
            <v>1.0088946295891832</v>
          </cell>
          <cell r="T153">
            <v>1.0088946296130348</v>
          </cell>
          <cell r="U153">
            <v>1.0088946295753163</v>
          </cell>
          <cell r="V153">
            <v>1.008894629585112</v>
          </cell>
          <cell r="W153">
            <v>0.98057104300086539</v>
          </cell>
          <cell r="X153">
            <v>1.0088946295899131</v>
          </cell>
          <cell r="Y153">
            <v>0.97843242340587566</v>
          </cell>
          <cell r="Z153">
            <v>1.0088946295433285</v>
          </cell>
        </row>
        <row r="154">
          <cell r="C154">
            <v>1.0544667913479817</v>
          </cell>
          <cell r="D154">
            <v>1.0327715385336917</v>
          </cell>
          <cell r="E154">
            <v>1.1000884195156491</v>
          </cell>
          <cell r="F154">
            <v>1.0507511971294201</v>
          </cell>
          <cell r="G154">
            <v>1.0501386541053079</v>
          </cell>
          <cell r="H154">
            <v>1.0512070951729775</v>
          </cell>
          <cell r="I154">
            <v>1.0535068400724241</v>
          </cell>
          <cell r="J154">
            <v>1</v>
          </cell>
          <cell r="K154">
            <v>0.96214690788266921</v>
          </cell>
          <cell r="L154">
            <v>1.0628773931612627</v>
          </cell>
          <cell r="M154">
            <v>1.057786610979512</v>
          </cell>
          <cell r="N154">
            <v>1.0580125102210052</v>
          </cell>
          <cell r="O154">
            <v>1.0328292794837719</v>
          </cell>
          <cell r="P154">
            <v>1.0255254883178313</v>
          </cell>
          <cell r="Q154">
            <v>1.06011826435023</v>
          </cell>
          <cell r="R154">
            <v>1.0244863398099233</v>
          </cell>
          <cell r="S154">
            <v>1.0628773931845392</v>
          </cell>
          <cell r="T154">
            <v>1.0628773932096669</v>
          </cell>
          <cell r="U154">
            <v>1.0628773931699302</v>
          </cell>
          <cell r="V154">
            <v>1.06287739318025</v>
          </cell>
          <cell r="W154">
            <v>1.0330383009783628</v>
          </cell>
          <cell r="X154">
            <v>1.0628773931853082</v>
          </cell>
          <cell r="Y154">
            <v>1.0307852506067281</v>
          </cell>
          <cell r="Z154">
            <v>1.062877393136231</v>
          </cell>
        </row>
        <row r="155">
          <cell r="C155">
            <v>1.095951961918658</v>
          </cell>
          <cell r="D155">
            <v>1.0734031675125801</v>
          </cell>
          <cell r="E155">
            <v>1.1433684508081394</v>
          </cell>
          <cell r="F155">
            <v>1.0920901876011184</v>
          </cell>
          <cell r="G155">
            <v>1.0914535457129684</v>
          </cell>
          <cell r="H155">
            <v>1.0925640217316679</v>
          </cell>
          <cell r="I155">
            <v>1.0949542439322539</v>
          </cell>
          <cell r="J155">
            <v>1.0393423206032346</v>
          </cell>
          <cell r="K155">
            <v>1</v>
          </cell>
          <cell r="L155">
            <v>1.1046934563249433</v>
          </cell>
          <cell r="M155">
            <v>1.0994023909584771</v>
          </cell>
          <cell r="N155">
            <v>1.0996371776003528</v>
          </cell>
          <cell r="O155">
            <v>1.0734631801256302</v>
          </cell>
          <cell r="P155">
            <v>1.0658720408660201</v>
          </cell>
          <cell r="Q155">
            <v>1.1018257769836415</v>
          </cell>
          <cell r="R155">
            <v>1.0647920098443597</v>
          </cell>
          <cell r="S155">
            <v>1.1046934563491357</v>
          </cell>
          <cell r="T155">
            <v>1.104693456375252</v>
          </cell>
          <cell r="U155">
            <v>1.1046934563339519</v>
          </cell>
          <cell r="V155">
            <v>1.1046934563446777</v>
          </cell>
          <cell r="W155">
            <v>1.0736804250108742</v>
          </cell>
          <cell r="X155">
            <v>1.1046934563499349</v>
          </cell>
          <cell r="Y155">
            <v>1.0713387344091836</v>
          </cell>
          <cell r="Z155">
            <v>1.1046934562989268</v>
          </cell>
        </row>
        <row r="156">
          <cell r="C156">
            <v>0.99208695013423343</v>
          </cell>
          <cell r="D156">
            <v>0.97167513880596468</v>
          </cell>
          <cell r="E156">
            <v>1.0350097072285183</v>
          </cell>
          <cell r="F156">
            <v>0.98859116196292762</v>
          </cell>
          <cell r="G156">
            <v>0.98801485558172752</v>
          </cell>
          <cell r="H156">
            <v>0.98902009012198977</v>
          </cell>
          <cell r="I156">
            <v>0.99118378737836521</v>
          </cell>
          <cell r="J156">
            <v>0.94084228946271065</v>
          </cell>
          <cell r="K156">
            <v>0.90522849961179819</v>
          </cell>
          <cell r="L156">
            <v>1</v>
          </cell>
          <cell r="M156">
            <v>0.99521037683696578</v>
          </cell>
          <cell r="N156">
            <v>0.99542291239652003</v>
          </cell>
          <cell r="O156">
            <v>0.97172946393363369</v>
          </cell>
          <cell r="P156">
            <v>0.96485774833131266</v>
          </cell>
          <cell r="Q156">
            <v>0.99740409493250559</v>
          </cell>
          <cell r="R156">
            <v>0.9638800734700409</v>
          </cell>
          <cell r="S156">
            <v>1.0000000000218996</v>
          </cell>
          <cell r="T156">
            <v>1.0000000000455407</v>
          </cell>
          <cell r="U156">
            <v>1.0000000000081548</v>
          </cell>
          <cell r="V156">
            <v>1.0000000000178642</v>
          </cell>
          <cell r="W156">
            <v>0.97192612019515157</v>
          </cell>
          <cell r="X156">
            <v>1.000000000022623</v>
          </cell>
          <cell r="Y156">
            <v>0.96980635512522806</v>
          </cell>
          <cell r="Z156">
            <v>0.99999999997644917</v>
          </cell>
        </row>
        <row r="157">
          <cell r="C157">
            <v>0.99686154126260274</v>
          </cell>
          <cell r="D157">
            <v>0.97635149453947401</v>
          </cell>
          <cell r="E157">
            <v>1.0399908715964608</v>
          </cell>
          <cell r="F157">
            <v>0.99334892900225202</v>
          </cell>
          <cell r="G157">
            <v>0.99276984904628163</v>
          </cell>
          <cell r="H157">
            <v>0.99377992145273808</v>
          </cell>
          <cell r="I157">
            <v>0.99595403187876907</v>
          </cell>
          <cell r="J157">
            <v>0.94537025674204589</v>
          </cell>
          <cell r="K157">
            <v>0.90958506932860461</v>
          </cell>
          <cell r="L157">
            <v>1.0048126740581793</v>
          </cell>
          <cell r="M157">
            <v>1</v>
          </cell>
          <cell r="N157">
            <v>1.000213558423928</v>
          </cell>
          <cell r="O157">
            <v>0.97640608111627569</v>
          </cell>
          <cell r="P157">
            <v>0.96950129418654007</v>
          </cell>
          <cell r="Q157">
            <v>1.0022042757457092</v>
          </cell>
          <cell r="R157">
            <v>0.96851891409482616</v>
          </cell>
          <cell r="S157">
            <v>1.0048126740801844</v>
          </cell>
          <cell r="T157">
            <v>1.0048126741039394</v>
          </cell>
          <cell r="U157">
            <v>1.0048126740663734</v>
          </cell>
          <cell r="V157">
            <v>1.0048126740761294</v>
          </cell>
          <cell r="W157">
            <v>0.97660368382028173</v>
          </cell>
          <cell r="X157">
            <v>1.0048126740809113</v>
          </cell>
          <cell r="Y157">
            <v>0.97447371701199681</v>
          </cell>
          <cell r="Z157">
            <v>1.0048126740345151</v>
          </cell>
        </row>
        <row r="158">
          <cell r="C158">
            <v>0.99664869853733318</v>
          </cell>
          <cell r="D158">
            <v>0.97614303097225119</v>
          </cell>
          <cell r="E158">
            <v>1.0397688202059681</v>
          </cell>
          <cell r="F158">
            <v>0.99313683626475446</v>
          </cell>
          <cell r="G158">
            <v>0.99255787994978206</v>
          </cell>
          <cell r="H158">
            <v>0.99356773669282417</v>
          </cell>
          <cell r="I158">
            <v>0.99574138291839298</v>
          </cell>
          <cell r="J158">
            <v>0.94516840806647262</v>
          </cell>
          <cell r="K158">
            <v>0.90939086124954149</v>
          </cell>
          <cell r="L158">
            <v>1.004598133664073</v>
          </cell>
          <cell r="M158">
            <v>0.99978648717353458</v>
          </cell>
          <cell r="N158">
            <v>1</v>
          </cell>
          <cell r="O158">
            <v>0.97619760589411853</v>
          </cell>
          <cell r="P158">
            <v>0.96929429322495653</v>
          </cell>
          <cell r="Q158">
            <v>1.001990292278099</v>
          </cell>
          <cell r="R158">
            <v>0.9683121228839926</v>
          </cell>
          <cell r="S158">
            <v>1.0045981336860732</v>
          </cell>
          <cell r="T158">
            <v>1.0045981337098231</v>
          </cell>
          <cell r="U158">
            <v>1.0045981336722654</v>
          </cell>
          <cell r="V158">
            <v>1.0045981336820191</v>
          </cell>
          <cell r="W158">
            <v>0.97639516640741264</v>
          </cell>
          <cell r="X158">
            <v>1.0045981336868</v>
          </cell>
          <cell r="Y158">
            <v>0.9742656543743613</v>
          </cell>
          <cell r="Z158">
            <v>1.0045981336404139</v>
          </cell>
        </row>
        <row r="159">
          <cell r="C159">
            <v>1.0209497467723074</v>
          </cell>
          <cell r="D159">
            <v>0.99994409439078946</v>
          </cell>
          <cell r="E159">
            <v>1.0651212561145582</v>
          </cell>
          <cell r="F159">
            <v>1.0173522555969812</v>
          </cell>
          <cell r="G159">
            <v>1.0167591827278442</v>
          </cell>
          <cell r="H159">
            <v>1.0177936625677297</v>
          </cell>
          <cell r="I159">
            <v>1.0200203082923707</v>
          </cell>
          <cell r="J159">
            <v>0.96821422461979334</v>
          </cell>
          <cell r="K159">
            <v>0.93156432238595033</v>
          </cell>
          <cell r="L159">
            <v>1.0290930110855392</v>
          </cell>
          <cell r="M159">
            <v>1.0241640433627273</v>
          </cell>
          <cell r="N159">
            <v>1.0243827622216717</v>
          </cell>
          <cell r="O159">
            <v>1</v>
          </cell>
          <cell r="P159">
            <v>0.99292836549948393</v>
          </cell>
          <cell r="Q159">
            <v>1.0264215833231392</v>
          </cell>
          <cell r="R159">
            <v>0.9919222471326351</v>
          </cell>
          <cell r="S159">
            <v>1.0290930111080758</v>
          </cell>
          <cell r="T159">
            <v>1.0290930111324048</v>
          </cell>
          <cell r="U159">
            <v>1.0290930110939314</v>
          </cell>
          <cell r="V159">
            <v>1.0290930111039229</v>
          </cell>
          <cell r="W159">
            <v>1.0002023775843143</v>
          </cell>
          <cell r="X159">
            <v>1.0290930111088203</v>
          </cell>
          <cell r="Y159">
            <v>0.99802094216571269</v>
          </cell>
          <cell r="Z159">
            <v>1.0290930110613032</v>
          </cell>
        </row>
        <row r="160">
          <cell r="C160">
            <v>1.0282209495130372</v>
          </cell>
          <cell r="D160">
            <v>1.0070656949031529</v>
          </cell>
          <cell r="E160">
            <v>1.0727070482861654</v>
          </cell>
          <cell r="F160">
            <v>1.0245978370103377</v>
          </cell>
          <cell r="G160">
            <v>1.0240005402770143</v>
          </cell>
          <cell r="H160">
            <v>1.0250423876809458</v>
          </cell>
          <cell r="I160">
            <v>1.0272848915734807</v>
          </cell>
          <cell r="J160">
            <v>0.97510984504178377</v>
          </cell>
          <cell r="K160">
            <v>0.93819892225290091</v>
          </cell>
          <cell r="L160">
            <v>1.036422210143894</v>
          </cell>
          <cell r="M160">
            <v>1.0314581383195056</v>
          </cell>
          <cell r="N160">
            <v>1.0316784148938729</v>
          </cell>
          <cell r="O160">
            <v>1.0071219986720379</v>
          </cell>
          <cell r="P160">
            <v>1</v>
          </cell>
          <cell r="Q160">
            <v>1.0337317564765176</v>
          </cell>
          <cell r="R160">
            <v>0.99898671605947864</v>
          </cell>
          <cell r="S160">
            <v>1.0364222101665912</v>
          </cell>
          <cell r="T160">
            <v>1.0364222101910934</v>
          </cell>
          <cell r="U160">
            <v>1.0364222101523457</v>
          </cell>
          <cell r="V160">
            <v>1.0364222101624088</v>
          </cell>
          <cell r="W160">
            <v>1.0073258175892388</v>
          </cell>
          <cell r="X160">
            <v>1.0364222101673408</v>
          </cell>
          <cell r="Y160">
            <v>1.005128845990483</v>
          </cell>
          <cell r="Z160">
            <v>1.0364222101194853</v>
          </cell>
        </row>
        <row r="161">
          <cell r="C161">
            <v>0.9946690164745795</v>
          </cell>
          <cell r="D161">
            <v>0.97420408011430715</v>
          </cell>
          <cell r="E161">
            <v>1.0377034869688975</v>
          </cell>
          <cell r="F161">
            <v>0.99116412995058512</v>
          </cell>
          <cell r="G161">
            <v>0.99058632363905286</v>
          </cell>
          <cell r="H161">
            <v>0.99159417446437981</v>
          </cell>
          <cell r="I161">
            <v>0.99376350309193262</v>
          </cell>
          <cell r="J161">
            <v>0.94329098330639749</v>
          </cell>
          <cell r="K161">
            <v>0.90758450282185288</v>
          </cell>
          <cell r="L161">
            <v>1.002602661329228</v>
          </cell>
          <cell r="M161">
            <v>0.99780057239920572</v>
          </cell>
          <cell r="N161">
            <v>0.99801366111684187</v>
          </cell>
          <cell r="O161">
            <v>0.97425854663188516</v>
          </cell>
          <cell r="P161">
            <v>0.96736894628110048</v>
          </cell>
          <cell r="Q161">
            <v>1</v>
          </cell>
          <cell r="R161">
            <v>0.96638872686327471</v>
          </cell>
          <cell r="S161">
            <v>1.0026026613511845</v>
          </cell>
          <cell r="T161">
            <v>1.0026026613748873</v>
          </cell>
          <cell r="U161">
            <v>1.0026026613374039</v>
          </cell>
          <cell r="V161">
            <v>1.0026026613471386</v>
          </cell>
          <cell r="W161">
            <v>0.97445571472305004</v>
          </cell>
          <cell r="X161">
            <v>1.0026026613519099</v>
          </cell>
          <cell r="Y161">
            <v>0.97233043262255203</v>
          </cell>
          <cell r="Z161">
            <v>1.0026026613056158</v>
          </cell>
        </row>
        <row r="162">
          <cell r="C162">
            <v>1.0292638860793601</v>
          </cell>
          <cell r="D162">
            <v>1.0080871734466519</v>
          </cell>
          <cell r="E162">
            <v>1.0737951076241314</v>
          </cell>
          <cell r="F162">
            <v>1.0256370986111634</v>
          </cell>
          <cell r="G162">
            <v>1.0250391960327592</v>
          </cell>
          <cell r="H162">
            <v>1.0260821001947296</v>
          </cell>
          <cell r="I162">
            <v>1.0283268786852588</v>
          </cell>
          <cell r="J162">
            <v>0.97609891039204444</v>
          </cell>
          <cell r="K162">
            <v>0.93915054842134815</v>
          </cell>
          <cell r="L162">
            <v>1.037473465345045</v>
          </cell>
          <cell r="M162">
            <v>1.0325043584043951</v>
          </cell>
          <cell r="N162">
            <v>1.0327248584078748</v>
          </cell>
          <cell r="O162">
            <v>1.0081435343251099</v>
          </cell>
          <cell r="P162">
            <v>1.0010143117263044</v>
          </cell>
          <cell r="Q162">
            <v>1.0347802827189649</v>
          </cell>
          <cell r="R162">
            <v>1</v>
          </cell>
          <cell r="S162">
            <v>1.0374734653677653</v>
          </cell>
          <cell r="T162">
            <v>1.0374734653922923</v>
          </cell>
          <cell r="U162">
            <v>1.0374734653535056</v>
          </cell>
          <cell r="V162">
            <v>1.0374734653635787</v>
          </cell>
          <cell r="W162">
            <v>1.0083475599782288</v>
          </cell>
          <cell r="X162">
            <v>1.0374734653685158</v>
          </cell>
          <cell r="Y162">
            <v>1.0061483599654177</v>
          </cell>
          <cell r="Z162">
            <v>1.0374734653206117</v>
          </cell>
        </row>
        <row r="163">
          <cell r="C163">
            <v>0.99208695011250714</v>
          </cell>
          <cell r="D163">
            <v>0.97167513878468537</v>
          </cell>
          <cell r="E163">
            <v>1.0350097072058519</v>
          </cell>
          <cell r="F163">
            <v>0.98859116194127794</v>
          </cell>
          <cell r="G163">
            <v>0.9880148555600905</v>
          </cell>
          <cell r="H163">
            <v>0.98902009010033065</v>
          </cell>
          <cell r="I163">
            <v>0.99118378735665869</v>
          </cell>
          <cell r="J163">
            <v>0.94084228944210657</v>
          </cell>
          <cell r="K163">
            <v>0.90522849959197416</v>
          </cell>
          <cell r="L163">
            <v>0.99999999997810041</v>
          </cell>
          <cell r="M163">
            <v>0.9952103768151711</v>
          </cell>
          <cell r="N163">
            <v>0.99542291237472069</v>
          </cell>
          <cell r="O163">
            <v>0.97172946391235326</v>
          </cell>
          <cell r="P163">
            <v>0.96485774831018267</v>
          </cell>
          <cell r="Q163">
            <v>0.99740409491066284</v>
          </cell>
          <cell r="R163">
            <v>0.96388007344893234</v>
          </cell>
          <cell r="S163">
            <v>1</v>
          </cell>
          <cell r="T163">
            <v>1.0000000000236411</v>
          </cell>
          <cell r="U163">
            <v>0.99999999998625522</v>
          </cell>
          <cell r="V163">
            <v>0.99999999999596456</v>
          </cell>
          <cell r="W163">
            <v>0.97192612017386681</v>
          </cell>
          <cell r="X163">
            <v>1.0000000000007234</v>
          </cell>
          <cell r="Y163">
            <v>0.96980635510398971</v>
          </cell>
          <cell r="Z163">
            <v>0.99999999995454958</v>
          </cell>
        </row>
        <row r="164">
          <cell r="C164">
            <v>0.99208695008905301</v>
          </cell>
          <cell r="D164">
            <v>0.97167513876171385</v>
          </cell>
          <cell r="E164">
            <v>1.0350097071813831</v>
          </cell>
          <cell r="F164">
            <v>0.98859116191790641</v>
          </cell>
          <cell r="G164">
            <v>0.98801485553673263</v>
          </cell>
          <cell r="H164">
            <v>0.98902009007694902</v>
          </cell>
          <cell r="I164">
            <v>0.99118378733322599</v>
          </cell>
          <cell r="J164">
            <v>0.94084228941986392</v>
          </cell>
          <cell r="K164">
            <v>0.90522849957057339</v>
          </cell>
          <cell r="L164">
            <v>0.99999999995445921</v>
          </cell>
          <cell r="M164">
            <v>0.99521037679164315</v>
          </cell>
          <cell r="N164">
            <v>0.99542291235118763</v>
          </cell>
          <cell r="O164">
            <v>0.97172946388938042</v>
          </cell>
          <cell r="P164">
            <v>0.96485774828737225</v>
          </cell>
          <cell r="Q164">
            <v>0.99740409488708304</v>
          </cell>
          <cell r="R164">
            <v>0.96388007342614501</v>
          </cell>
          <cell r="S164">
            <v>0.9999999999763588</v>
          </cell>
          <cell r="T164">
            <v>1</v>
          </cell>
          <cell r="U164">
            <v>0.99999999996261402</v>
          </cell>
          <cell r="V164">
            <v>0.99999999997232336</v>
          </cell>
          <cell r="W164">
            <v>0.97192612015088931</v>
          </cell>
          <cell r="X164">
            <v>0.99999999997708222</v>
          </cell>
          <cell r="Y164">
            <v>0.96980635508106239</v>
          </cell>
          <cell r="Z164">
            <v>0.99999999993090838</v>
          </cell>
        </row>
        <row r="165">
          <cell r="C165">
            <v>0.99208695012614312</v>
          </cell>
          <cell r="D165">
            <v>0.97167513879804079</v>
          </cell>
          <cell r="E165">
            <v>1.0350097072200779</v>
          </cell>
          <cell r="F165">
            <v>0.98859116195486585</v>
          </cell>
          <cell r="G165">
            <v>0.98801485557367053</v>
          </cell>
          <cell r="H165">
            <v>0.98902009011392444</v>
          </cell>
          <cell r="I165">
            <v>0.99118378737028234</v>
          </cell>
          <cell r="J165">
            <v>0.94084228945503823</v>
          </cell>
          <cell r="K165">
            <v>0.9052284996044162</v>
          </cell>
          <cell r="L165">
            <v>0.99999999999184519</v>
          </cell>
          <cell r="M165">
            <v>0.99521037682885005</v>
          </cell>
          <cell r="N165">
            <v>0.99542291238840253</v>
          </cell>
          <cell r="O165">
            <v>0.97172946392570947</v>
          </cell>
          <cell r="P165">
            <v>0.9648577483234444</v>
          </cell>
          <cell r="Q165">
            <v>0.99740409492437188</v>
          </cell>
          <cell r="R165">
            <v>0.96388007346218063</v>
          </cell>
          <cell r="S165">
            <v>1.0000000000137448</v>
          </cell>
          <cell r="T165">
            <v>1.0000000000373859</v>
          </cell>
          <cell r="U165">
            <v>1</v>
          </cell>
          <cell r="V165">
            <v>1.0000000000097093</v>
          </cell>
          <cell r="W165">
            <v>0.97192612018722568</v>
          </cell>
          <cell r="X165">
            <v>1.0000000000144682</v>
          </cell>
          <cell r="Y165">
            <v>0.9698063551173195</v>
          </cell>
          <cell r="Z165">
            <v>0.99999999996829436</v>
          </cell>
        </row>
        <row r="166">
          <cell r="C166">
            <v>0.99208695011651071</v>
          </cell>
          <cell r="D166">
            <v>0.97167513878860656</v>
          </cell>
          <cell r="E166">
            <v>1.0350097072100288</v>
          </cell>
          <cell r="F166">
            <v>0.98859116194526742</v>
          </cell>
          <cell r="G166">
            <v>0.98801485556407753</v>
          </cell>
          <cell r="H166">
            <v>0.98902009010432179</v>
          </cell>
          <cell r="I166">
            <v>0.9911837873606586</v>
          </cell>
          <cell r="J166">
            <v>0.94084228944590331</v>
          </cell>
          <cell r="K166">
            <v>0.90522849959562712</v>
          </cell>
          <cell r="L166">
            <v>0.99999999998213596</v>
          </cell>
          <cell r="M166">
            <v>0.99521037681918723</v>
          </cell>
          <cell r="N166">
            <v>0.9954229123787377</v>
          </cell>
          <cell r="O166">
            <v>0.97172946391627468</v>
          </cell>
          <cell r="P166">
            <v>0.96485774831407634</v>
          </cell>
          <cell r="Q166">
            <v>0.99740409491468784</v>
          </cell>
          <cell r="R166">
            <v>0.96388007345282201</v>
          </cell>
          <cell r="S166">
            <v>1.0000000000040354</v>
          </cell>
          <cell r="T166">
            <v>1.0000000000276767</v>
          </cell>
          <cell r="U166">
            <v>0.99999999999029077</v>
          </cell>
          <cell r="V166">
            <v>1</v>
          </cell>
          <cell r="W166">
            <v>0.9719261201777889</v>
          </cell>
          <cell r="X166">
            <v>1.0000000000047589</v>
          </cell>
          <cell r="Y166">
            <v>0.96980635510790336</v>
          </cell>
          <cell r="Z166">
            <v>0.99999999995858502</v>
          </cell>
        </row>
        <row r="167">
          <cell r="C167">
            <v>1.0207431712351076</v>
          </cell>
          <cell r="D167">
            <v>0.99974176906662782</v>
          </cell>
          <cell r="E167">
            <v>1.0649057430627549</v>
          </cell>
          <cell r="F167">
            <v>1.0171464079640435</v>
          </cell>
          <cell r="G167">
            <v>1.0165534550952757</v>
          </cell>
          <cell r="H167">
            <v>1.0175877256219907</v>
          </cell>
          <cell r="I167">
            <v>1.0198139208146262</v>
          </cell>
          <cell r="J167">
            <v>0.96801831941073913</v>
          </cell>
          <cell r="K167">
            <v>0.93137583279482072</v>
          </cell>
          <cell r="L167">
            <v>1.028884787867633</v>
          </cell>
          <cell r="M167">
            <v>1.0239568174555687</v>
          </cell>
          <cell r="N167">
            <v>1.0241754920596748</v>
          </cell>
          <cell r="O167">
            <v>0.99979766336408538</v>
          </cell>
          <cell r="P167">
            <v>0.99272745971430454</v>
          </cell>
          <cell r="Q167">
            <v>1.0262139006329394</v>
          </cell>
          <cell r="R167">
            <v>0.99172154492206144</v>
          </cell>
          <cell r="S167">
            <v>1.028884787890165</v>
          </cell>
          <cell r="T167">
            <v>1.0288847879144891</v>
          </cell>
          <cell r="U167">
            <v>1.0288847878760232</v>
          </cell>
          <cell r="V167">
            <v>1.028884787886013</v>
          </cell>
          <cell r="W167">
            <v>1</v>
          </cell>
          <cell r="X167">
            <v>1.0288847878909093</v>
          </cell>
          <cell r="Y167">
            <v>0.99781900596570261</v>
          </cell>
          <cell r="Z167">
            <v>1.0288847878434018</v>
          </cell>
        </row>
        <row r="168">
          <cell r="C168">
            <v>0.99208695011178949</v>
          </cell>
          <cell r="D168">
            <v>0.97167513878398248</v>
          </cell>
          <cell r="E168">
            <v>1.0350097072051032</v>
          </cell>
          <cell r="F168">
            <v>0.98859116194056273</v>
          </cell>
          <cell r="G168">
            <v>0.98801485555937574</v>
          </cell>
          <cell r="H168">
            <v>0.98902009009961522</v>
          </cell>
          <cell r="I168">
            <v>0.9911837873559417</v>
          </cell>
          <cell r="J168">
            <v>0.94084228944142601</v>
          </cell>
          <cell r="K168">
            <v>0.90522849959131924</v>
          </cell>
          <cell r="L168">
            <v>0.99999999997737699</v>
          </cell>
          <cell r="M168">
            <v>0.99521037681445113</v>
          </cell>
          <cell r="N168">
            <v>0.9954229123740006</v>
          </cell>
          <cell r="O168">
            <v>0.97172946391165027</v>
          </cell>
          <cell r="P168">
            <v>0.96485774830948468</v>
          </cell>
          <cell r="Q168">
            <v>0.99740409490994131</v>
          </cell>
          <cell r="R168">
            <v>0.96388007344823501</v>
          </cell>
          <cell r="S168">
            <v>0.99999999999927658</v>
          </cell>
          <cell r="T168">
            <v>1.0000000000229179</v>
          </cell>
          <cell r="U168">
            <v>0.9999999999855318</v>
          </cell>
          <cell r="V168">
            <v>0.99999999999524114</v>
          </cell>
          <cell r="W168">
            <v>0.97192612017316371</v>
          </cell>
          <cell r="X168">
            <v>1</v>
          </cell>
          <cell r="Y168">
            <v>0.96980635510328816</v>
          </cell>
          <cell r="Z168">
            <v>0.99999999995382616</v>
          </cell>
        </row>
        <row r="169">
          <cell r="C169">
            <v>1.0229742720196222</v>
          </cell>
          <cell r="D169">
            <v>1.0019269658018433</v>
          </cell>
          <cell r="E169">
            <v>1.0672333726817769</v>
          </cell>
          <cell r="F169">
            <v>1.0193696470830755</v>
          </cell>
          <cell r="G169">
            <v>1.0187753981609537</v>
          </cell>
          <cell r="H169">
            <v>1.0198119293560215</v>
          </cell>
          <cell r="I169">
            <v>1.022042990479658</v>
          </cell>
          <cell r="J169">
            <v>0.97013417626163378</v>
          </cell>
          <cell r="K169">
            <v>0.93341159792143136</v>
          </cell>
          <cell r="L169">
            <v>1.0311336842816143</v>
          </cell>
          <cell r="M169">
            <v>1.0261949425031942</v>
          </cell>
          <cell r="N169">
            <v>1.0264140950777583</v>
          </cell>
          <cell r="O169">
            <v>1.0019829822708857</v>
          </cell>
          <cell r="P169">
            <v>0.99489732484452897</v>
          </cell>
          <cell r="Q169">
            <v>1.0284569591253234</v>
          </cell>
          <cell r="R169">
            <v>0.99388921136279629</v>
          </cell>
          <cell r="S169">
            <v>1.0311336843041956</v>
          </cell>
          <cell r="T169">
            <v>1.0311336843285728</v>
          </cell>
          <cell r="U169">
            <v>1.0311336842900229</v>
          </cell>
          <cell r="V169">
            <v>1.0311336843000345</v>
          </cell>
          <cell r="W169">
            <v>1.0021857611663616</v>
          </cell>
          <cell r="X169">
            <v>1.0311336843049417</v>
          </cell>
          <cell r="Y169">
            <v>1</v>
          </cell>
          <cell r="Z169">
            <v>1.0311336842573302</v>
          </cell>
        </row>
        <row r="170">
          <cell r="C170">
            <v>0.99208695015759796</v>
          </cell>
          <cell r="D170">
            <v>0.97167513882884848</v>
          </cell>
          <cell r="E170">
            <v>1.0350097072528937</v>
          </cell>
          <cell r="F170">
            <v>0.98859116198620978</v>
          </cell>
          <cell r="G170">
            <v>0.98801485560499613</v>
          </cell>
          <cell r="H170">
            <v>0.98902009014528203</v>
          </cell>
          <cell r="I170">
            <v>0.99118378740170843</v>
          </cell>
          <cell r="J170">
            <v>0.94084228948486825</v>
          </cell>
          <cell r="K170">
            <v>0.90522849963311713</v>
          </cell>
          <cell r="L170">
            <v>1.0000000000235509</v>
          </cell>
          <cell r="M170">
            <v>0.99521037686040381</v>
          </cell>
          <cell r="N170">
            <v>0.99542291241996306</v>
          </cell>
          <cell r="O170">
            <v>0.97172946395651871</v>
          </cell>
          <cell r="P170">
            <v>0.96485774835403582</v>
          </cell>
          <cell r="Q170">
            <v>0.99740409495599525</v>
          </cell>
          <cell r="R170">
            <v>0.96388007349274107</v>
          </cell>
          <cell r="S170">
            <v>1.0000000000454505</v>
          </cell>
          <cell r="T170">
            <v>1.0000000000690916</v>
          </cell>
          <cell r="U170">
            <v>1.0000000000317057</v>
          </cell>
          <cell r="V170">
            <v>1.0000000000414149</v>
          </cell>
          <cell r="W170">
            <v>0.97192612021804126</v>
          </cell>
          <cell r="X170">
            <v>1.0000000000461737</v>
          </cell>
          <cell r="Y170">
            <v>0.96980635514806779</v>
          </cell>
          <cell r="Z170">
            <v>1</v>
          </cell>
        </row>
        <row r="175">
          <cell r="C175">
            <v>1</v>
          </cell>
          <cell r="D175">
            <v>0.95833390205694524</v>
          </cell>
          <cell r="E175">
            <v>0.94709226627394849</v>
          </cell>
          <cell r="F175">
            <v>0.93337107362887073</v>
          </cell>
          <cell r="G175">
            <v>0.92075379837252436</v>
          </cell>
          <cell r="H175">
            <v>0.99464691809335071</v>
          </cell>
          <cell r="I175">
            <v>1.0012401338369497</v>
          </cell>
          <cell r="J175">
            <v>0.94101093707972527</v>
          </cell>
          <cell r="K175">
            <v>0.94316054155643914</v>
          </cell>
          <cell r="L175">
            <v>1.000070479915194</v>
          </cell>
          <cell r="M175">
            <v>0.95363996768234838</v>
          </cell>
          <cell r="N175">
            <v>0.96785478187251528</v>
          </cell>
          <cell r="O175">
            <v>0.91276538535719398</v>
          </cell>
          <cell r="P175">
            <v>0.92952903885108762</v>
          </cell>
          <cell r="Q175">
            <v>0.94754931061852887</v>
          </cell>
          <cell r="R175">
            <v>0.92898201148054349</v>
          </cell>
          <cell r="S175">
            <v>0.94353850897602509</v>
          </cell>
          <cell r="T175">
            <v>0.95303436756469562</v>
          </cell>
          <cell r="U175">
            <v>0.98171406350458734</v>
          </cell>
          <cell r="V175">
            <v>0.93730015497151209</v>
          </cell>
          <cell r="W175">
            <v>0.96532948012472108</v>
          </cell>
          <cell r="X175">
            <v>0.95896515810910155</v>
          </cell>
          <cell r="Y175">
            <v>0.89093088967050682</v>
          </cell>
          <cell r="Z175">
            <v>0.9452183939983988</v>
          </cell>
        </row>
        <row r="176">
          <cell r="C176">
            <v>1.0434776416170017</v>
          </cell>
          <cell r="D176">
            <v>1</v>
          </cell>
          <cell r="E176">
            <v>0.98826960440524125</v>
          </cell>
          <cell r="F176">
            <v>0.97395184666378298</v>
          </cell>
          <cell r="G176">
            <v>0.960786002035658</v>
          </cell>
          <cell r="H176">
            <v>1.0378918203336687</v>
          </cell>
          <cell r="I176">
            <v>1.0447716935484714</v>
          </cell>
          <cell r="J176">
            <v>0.98192387335975662</v>
          </cell>
          <cell r="K176">
            <v>0.98416693756952733</v>
          </cell>
          <cell r="L176">
            <v>1.0435511858326898</v>
          </cell>
          <cell r="M176">
            <v>0.99510198442889064</v>
          </cell>
          <cell r="N176">
            <v>1.0099348252160698</v>
          </cell>
          <cell r="O176">
            <v>0.95245027166215857</v>
          </cell>
          <cell r="P176">
            <v>0.96994276927485124</v>
          </cell>
          <cell r="Q176">
            <v>0.98874651996003837</v>
          </cell>
          <cell r="R176">
            <v>0.96937195844433599</v>
          </cell>
          <cell r="S176">
            <v>0.9845613381211249</v>
          </cell>
          <cell r="T176">
            <v>0.99447005424635937</v>
          </cell>
          <cell r="U176">
            <v>1.0243966757280103</v>
          </cell>
          <cell r="V176">
            <v>0.97805175519692378</v>
          </cell>
          <cell r="W176">
            <v>1.0072997293039103</v>
          </cell>
          <cell r="X176">
            <v>1.0006587015765604</v>
          </cell>
          <cell r="Y176">
            <v>0.92966646359711758</v>
          </cell>
          <cell r="Z176">
            <v>0.98631426058245919</v>
          </cell>
        </row>
        <row r="177">
          <cell r="C177">
            <v>1.0558633362451593</v>
          </cell>
          <cell r="D177">
            <v>1.011869631062688</v>
          </cell>
          <cell r="E177">
            <v>1</v>
          </cell>
          <cell r="F177">
            <v>0.98551229575650567</v>
          </cell>
          <cell r="G177">
            <v>0.97219017741001623</v>
          </cell>
          <cell r="H177">
            <v>1.0502112133240109</v>
          </cell>
          <cell r="I177">
            <v>1.0571727480956314</v>
          </cell>
          <cell r="J177">
            <v>0.99357894746818243</v>
          </cell>
          <cell r="K177">
            <v>0.99584863602257301</v>
          </cell>
          <cell r="L177">
            <v>1.0559377534035543</v>
          </cell>
          <cell r="M177">
            <v>1.0069134778538102</v>
          </cell>
          <cell r="N177">
            <v>1.0219223789887448</v>
          </cell>
          <cell r="O177">
            <v>0.9637555049923453</v>
          </cell>
          <cell r="P177">
            <v>0.98145563209806563</v>
          </cell>
          <cell r="Q177">
            <v>1.0004825763664806</v>
          </cell>
          <cell r="R177">
            <v>0.98087804595358552</v>
          </cell>
          <cell r="S177">
            <v>0.99624771796320899</v>
          </cell>
          <cell r="T177">
            <v>1.0062740468931548</v>
          </cell>
          <cell r="U177">
            <v>1.0365558863307458</v>
          </cell>
          <cell r="V177">
            <v>0.98966086869132563</v>
          </cell>
          <cell r="W177">
            <v>1.019256005460293</v>
          </cell>
          <cell r="X177">
            <v>1.0125361511839426</v>
          </cell>
          <cell r="Y177">
            <v>0.94070126153136924</v>
          </cell>
          <cell r="Z177">
            <v>0.99802144696744088</v>
          </cell>
        </row>
        <row r="178">
          <cell r="C178">
            <v>1.0713852488615074</v>
          </cell>
          <cell r="D178">
            <v>1.0267448061476998</v>
          </cell>
          <cell r="E178">
            <v>1.0147006833967234</v>
          </cell>
          <cell r="F178">
            <v>1</v>
          </cell>
          <cell r="G178">
            <v>0.98648203740952511</v>
          </cell>
          <cell r="H178">
            <v>1.0656500358707759</v>
          </cell>
          <cell r="I178">
            <v>1.0727139099610292</v>
          </cell>
          <cell r="J178">
            <v>1.0081852370045619</v>
          </cell>
          <cell r="K178">
            <v>1.0104882915317996</v>
          </cell>
          <cell r="L178">
            <v>1.0714607600029873</v>
          </cell>
          <cell r="M178">
            <v>1.0217157940996326</v>
          </cell>
          <cell r="N178">
            <v>1.0369453363382848</v>
          </cell>
          <cell r="O178">
            <v>0.9779233695430869</v>
          </cell>
          <cell r="P178">
            <v>0.9958837006134702</v>
          </cell>
          <cell r="Q178">
            <v>1.0151903539655822</v>
          </cell>
          <cell r="R178">
            <v>0.99529762355794582</v>
          </cell>
          <cell r="S178">
            <v>1.0108932402496942</v>
          </cell>
          <cell r="T178">
            <v>1.0210669630668707</v>
          </cell>
          <cell r="U178">
            <v>1.0517939662387039</v>
          </cell>
          <cell r="V178">
            <v>1.004209559792083</v>
          </cell>
          <cell r="W178">
            <v>1.0342397652967739</v>
          </cell>
          <cell r="X178">
            <v>1.0274211245702345</v>
          </cell>
          <cell r="Y178">
            <v>0.95453021294804008</v>
          </cell>
          <cell r="Z178">
            <v>1.0126930442824489</v>
          </cell>
        </row>
        <row r="179">
          <cell r="C179">
            <v>1.0860666573057283</v>
          </cell>
          <cell r="D179">
            <v>1.0408144975897418</v>
          </cell>
          <cell r="E179">
            <v>1.0286053317922539</v>
          </cell>
          <cell r="F179">
            <v>1.0137032019619665</v>
          </cell>
          <cell r="G179">
            <v>1</v>
          </cell>
          <cell r="H179">
            <v>1.08025285353309</v>
          </cell>
          <cell r="I179">
            <v>1.0874135253166359</v>
          </cell>
          <cell r="J179">
            <v>1.0220006029223083</v>
          </cell>
          <cell r="K179">
            <v>1.0243352166708624</v>
          </cell>
          <cell r="L179">
            <v>1.0861432031916303</v>
          </cell>
          <cell r="M179">
            <v>1.0357165719739108</v>
          </cell>
          <cell r="N179">
            <v>1.0511548077056474</v>
          </cell>
          <cell r="O179">
            <v>0.99132405097926257</v>
          </cell>
          <cell r="P179">
            <v>1.0095304960936071</v>
          </cell>
          <cell r="Q179">
            <v>1.0291017124158128</v>
          </cell>
          <cell r="R179">
            <v>1.0089363879058255</v>
          </cell>
          <cell r="S179">
            <v>1.0247457144828225</v>
          </cell>
          <cell r="T179">
            <v>1.0350588498784676</v>
          </cell>
          <cell r="U179">
            <v>1.0662069113804507</v>
          </cell>
          <cell r="V179">
            <v>1.0179704462020513</v>
          </cell>
          <cell r="W179">
            <v>1.0484121616777322</v>
          </cell>
          <cell r="X179">
            <v>1.0415000837402111</v>
          </cell>
          <cell r="Y179">
            <v>0.96761033323486589</v>
          </cell>
          <cell r="Z179">
            <v>1.0265701815937298</v>
          </cell>
        </row>
        <row r="180">
          <cell r="C180">
            <v>1.0053818916132677</v>
          </cell>
          <cell r="D180">
            <v>0.9634915512471357</v>
          </cell>
          <cell r="E180">
            <v>0.95218941419879899</v>
          </cell>
          <cell r="F180">
            <v>0.9383943755821007</v>
          </cell>
          <cell r="G180">
            <v>0.9257091955178699</v>
          </cell>
          <cell r="H180">
            <v>1</v>
          </cell>
          <cell r="I180">
            <v>1.0066286997161138</v>
          </cell>
          <cell r="J180">
            <v>0.94607535594998793</v>
          </cell>
          <cell r="K180">
            <v>0.9482365293650068</v>
          </cell>
          <cell r="L180">
            <v>1.0054527508437263</v>
          </cell>
          <cell r="M180">
            <v>0.95877235462649502</v>
          </cell>
          <cell r="N180">
            <v>0.97306367140593608</v>
          </cell>
          <cell r="O180">
            <v>0.91767778972952896</v>
          </cell>
          <cell r="P180">
            <v>0.93453166338956906</v>
          </cell>
          <cell r="Q180">
            <v>0.95264891830650444</v>
          </cell>
          <cell r="R180">
            <v>0.93398169197700731</v>
          </cell>
          <cell r="S180">
            <v>0.94861653096427834</v>
          </cell>
          <cell r="T180">
            <v>0.95816349523464794</v>
          </cell>
          <cell r="U180">
            <v>0.98699754218958968</v>
          </cell>
          <cell r="V180">
            <v>0.94234460281466792</v>
          </cell>
          <cell r="W180">
            <v>0.97052477875784438</v>
          </cell>
          <cell r="X180">
            <v>0.9641262046509449</v>
          </cell>
          <cell r="Y180">
            <v>0.89572578315362572</v>
          </cell>
          <cell r="Z180">
            <v>0.95030545694576529</v>
          </cell>
        </row>
        <row r="181">
          <cell r="C181">
            <v>0.99876140219010467</v>
          </cell>
          <cell r="D181">
            <v>0.95714691178470912</v>
          </cell>
          <cell r="E181">
            <v>0.94591919986717288</v>
          </cell>
          <cell r="F181">
            <v>0.93221500226125442</v>
          </cell>
          <cell r="G181">
            <v>0.91961335473440731</v>
          </cell>
          <cell r="H181">
            <v>0.99341495059898122</v>
          </cell>
          <cell r="I181">
            <v>1</v>
          </cell>
          <cell r="J181">
            <v>0.9398454029939709</v>
          </cell>
          <cell r="K181">
            <v>0.94199234497528772</v>
          </cell>
          <cell r="L181">
            <v>0.99883179480903017</v>
          </cell>
          <cell r="M181">
            <v>0.95245879130694844</v>
          </cell>
          <cell r="N181">
            <v>0.96665599905939126</v>
          </cell>
          <cell r="O181">
            <v>0.91163483614994234</v>
          </cell>
          <cell r="P181">
            <v>0.92837772621933257</v>
          </cell>
          <cell r="Q181">
            <v>0.94637567811762902</v>
          </cell>
          <cell r="R181">
            <v>0.92783137639569158</v>
          </cell>
          <cell r="S181">
            <v>0.94236984424525549</v>
          </cell>
          <cell r="T181">
            <v>0.95185394128427503</v>
          </cell>
          <cell r="U181">
            <v>0.98049811461558722</v>
          </cell>
          <cell r="V181">
            <v>0.93613921705234993</v>
          </cell>
          <cell r="W181">
            <v>0.96413382514481116</v>
          </cell>
          <cell r="X181">
            <v>0.95777738596450168</v>
          </cell>
          <cell r="Y181">
            <v>0.88982738462179278</v>
          </cell>
          <cell r="Z181">
            <v>0.94404764856571965</v>
          </cell>
        </row>
        <row r="182">
          <cell r="C182">
            <v>1.0626869046850165</v>
          </cell>
          <cell r="D182">
            <v>1.0184088880316089</v>
          </cell>
          <cell r="E182">
            <v>1.0064625488977796</v>
          </cell>
          <cell r="F182">
            <v>0.99188121715719513</v>
          </cell>
          <cell r="G182">
            <v>0.97847300396946957</v>
          </cell>
          <cell r="H182">
            <v>1.056998254643114</v>
          </cell>
          <cell r="I182">
            <v>1.0640047786735995</v>
          </cell>
          <cell r="J182">
            <v>1</v>
          </cell>
          <cell r="K182">
            <v>1.002284356527656</v>
          </cell>
          <cell r="L182">
            <v>1.0627618027679364</v>
          </cell>
          <cell r="M182">
            <v>1.013420705440274</v>
          </cell>
          <cell r="N182">
            <v>1.0285266023326949</v>
          </cell>
          <cell r="O182">
            <v>0.96998382206886258</v>
          </cell>
          <cell r="P182">
            <v>0.98779833711150056</v>
          </cell>
          <cell r="Q182">
            <v>1.0069482439376256</v>
          </cell>
          <cell r="R182">
            <v>0.98721701828831909</v>
          </cell>
          <cell r="S182">
            <v>1.0026860175548478</v>
          </cell>
          <cell r="T182">
            <v>1.0127771421257685</v>
          </cell>
          <cell r="U182">
            <v>1.0432546794314395</v>
          </cell>
          <cell r="V182">
            <v>0.99605660044746236</v>
          </cell>
          <cell r="W182">
            <v>1.0258429972349359</v>
          </cell>
          <cell r="X182">
            <v>1.0190797155717384</v>
          </cell>
          <cell r="Y182">
            <v>0.94678058943221866</v>
          </cell>
          <cell r="Z182">
            <v>1.0044712093695007</v>
          </cell>
        </row>
        <row r="183">
          <cell r="C183">
            <v>1.0602648816815028</v>
          </cell>
          <cell r="D183">
            <v>1.01608778127578</v>
          </cell>
          <cell r="E183">
            <v>1.0041686696424144</v>
          </cell>
          <cell r="F183">
            <v>0.98962057094605183</v>
          </cell>
          <cell r="G183">
            <v>0.97624291708923872</v>
          </cell>
          <cell r="H183">
            <v>1.0545891969271179</v>
          </cell>
          <cell r="I183">
            <v>1.0615797520374055</v>
          </cell>
          <cell r="J183">
            <v>0.99772084986383502</v>
          </cell>
          <cell r="K183">
            <v>1</v>
          </cell>
          <cell r="L183">
            <v>1.0603396090604469</v>
          </cell>
          <cell r="M183">
            <v>1.0111109675014771</v>
          </cell>
          <cell r="N183">
            <v>1.0261824357869391</v>
          </cell>
          <cell r="O183">
            <v>0.96777308330871648</v>
          </cell>
          <cell r="P183">
            <v>0.9855469963969693</v>
          </cell>
          <cell r="Q183">
            <v>1.004653257710344</v>
          </cell>
          <cell r="R183">
            <v>0.98496700248666291</v>
          </cell>
          <cell r="S183">
            <v>1.0004007455814068</v>
          </cell>
          <cell r="T183">
            <v>1.0104688709643876</v>
          </cell>
          <cell r="U183">
            <v>1.0408769453867586</v>
          </cell>
          <cell r="V183">
            <v>0.99378643791092447</v>
          </cell>
          <cell r="W183">
            <v>1.0235049470281039</v>
          </cell>
          <cell r="X183">
            <v>1.01675707989923</v>
          </cell>
          <cell r="Y183">
            <v>0.9446227343228959</v>
          </cell>
          <cell r="Z183">
            <v>1.0021818686758923</v>
          </cell>
        </row>
        <row r="184">
          <cell r="C184">
            <v>0.99992952505187427</v>
          </cell>
          <cell r="D184">
            <v>0.95826636352491068</v>
          </cell>
          <cell r="E184">
            <v>0.94702551999561257</v>
          </cell>
          <cell r="F184">
            <v>0.93330529435087473</v>
          </cell>
          <cell r="G184">
            <v>0.92068890829634753</v>
          </cell>
          <cell r="H184">
            <v>0.99457682040339479</v>
          </cell>
          <cell r="I184">
            <v>1.0011695714904563</v>
          </cell>
          <cell r="J184">
            <v>0.94094461938274887</v>
          </cell>
          <cell r="K184">
            <v>0.9430940723661988</v>
          </cell>
          <cell r="L184">
            <v>1</v>
          </cell>
          <cell r="M184">
            <v>0.95357275995509538</v>
          </cell>
          <cell r="N184">
            <v>0.96778657235696963</v>
          </cell>
          <cell r="O184">
            <v>0.91270105826401005</v>
          </cell>
          <cell r="P184">
            <v>0.92946353034029328</v>
          </cell>
          <cell r="Q184">
            <v>0.94748253213001654</v>
          </cell>
          <cell r="R184">
            <v>0.92891654152147474</v>
          </cell>
          <cell r="S184">
            <v>0.94347201314855045</v>
          </cell>
          <cell r="T184">
            <v>0.95296720251707945</v>
          </cell>
          <cell r="U184">
            <v>0.98164487725688765</v>
          </cell>
          <cell r="V184">
            <v>0.93723409879171227</v>
          </cell>
          <cell r="W184">
            <v>0.9652614485796851</v>
          </cell>
          <cell r="X184">
            <v>0.95889757508932938</v>
          </cell>
          <cell r="Y184">
            <v>0.89086810136227368</v>
          </cell>
          <cell r="Z184">
            <v>0.94515177978111442</v>
          </cell>
        </row>
        <row r="185">
          <cell r="C185">
            <v>1.048613768181635</v>
          </cell>
          <cell r="D185">
            <v>1.0049221242121433</v>
          </cell>
          <cell r="E185">
            <v>0.99313399015320958</v>
          </cell>
          <cell r="F185">
            <v>0.97874575862970847</v>
          </cell>
          <cell r="G185">
            <v>0.96551511007896618</v>
          </cell>
          <cell r="H185">
            <v>1.0430004527921186</v>
          </cell>
          <cell r="I185">
            <v>1.0499141895974484</v>
          </cell>
          <cell r="J185">
            <v>0.98675702463130222</v>
          </cell>
          <cell r="K185">
            <v>0.9890111294817292</v>
          </cell>
          <cell r="L185">
            <v>1.0486876743910878</v>
          </cell>
          <cell r="M185">
            <v>1</v>
          </cell>
          <cell r="N185">
            <v>1.0149058498719528</v>
          </cell>
          <cell r="O185">
            <v>0.95713835020516935</v>
          </cell>
          <cell r="P185">
            <v>0.97471694806389242</v>
          </cell>
          <cell r="Q185">
            <v>0.99361325314560611</v>
          </cell>
          <cell r="R185">
            <v>0.97414332763156763</v>
          </cell>
          <cell r="S185">
            <v>0.98940747132183116</v>
          </cell>
          <cell r="T185">
            <v>0.9993649593786168</v>
          </cell>
          <cell r="U185">
            <v>1.0294388834084502</v>
          </cell>
          <cell r="V185">
            <v>0.98286584742190786</v>
          </cell>
          <cell r="W185">
            <v>1.0122577836904025</v>
          </cell>
          <cell r="X185">
            <v>1.0055840679996824</v>
          </cell>
          <cell r="Y185">
            <v>0.9342423974068067</v>
          </cell>
          <cell r="Z185">
            <v>0.99116902188525435</v>
          </cell>
        </row>
        <row r="186">
          <cell r="C186">
            <v>1.0332128525162558</v>
          </cell>
          <cell r="D186">
            <v>0.99016290460729051</v>
          </cell>
          <cell r="E186">
            <v>0.97854790203299158</v>
          </cell>
          <cell r="F186">
            <v>0.96437098944024569</v>
          </cell>
          <cell r="G186">
            <v>0.95133465848165322</v>
          </cell>
          <cell r="H186">
            <v>1.0276819794897336</v>
          </cell>
          <cell r="I186">
            <v>1.0344941747354324</v>
          </cell>
          <cell r="J186">
            <v>0.97226459454913783</v>
          </cell>
          <cell r="K186">
            <v>0.97448559352230502</v>
          </cell>
          <cell r="L186">
            <v>1.0332856732704785</v>
          </cell>
          <cell r="M186">
            <v>0.98531307128258916</v>
          </cell>
          <cell r="N186">
            <v>1</v>
          </cell>
          <cell r="O186">
            <v>0.94308092748300576</v>
          </cell>
          <cell r="P186">
            <v>0.96040134972802571</v>
          </cell>
          <cell r="Q186">
            <v>0.97902012612398193</v>
          </cell>
          <cell r="R186">
            <v>0.95983615401810141</v>
          </cell>
          <cell r="S186">
            <v>0.97487611431805365</v>
          </cell>
          <cell r="T186">
            <v>0.98468735745754488</v>
          </cell>
          <cell r="U186">
            <v>1.0143195879088993</v>
          </cell>
          <cell r="V186">
            <v>0.96843056678204464</v>
          </cell>
          <cell r="W186">
            <v>0.99739082577769722</v>
          </cell>
          <cell r="X186">
            <v>0.99081512647360692</v>
          </cell>
          <cell r="Y186">
            <v>0.92052124591130979</v>
          </cell>
          <cell r="Z186">
            <v>0.97661179311391977</v>
          </cell>
        </row>
        <row r="187">
          <cell r="C187">
            <v>1.0955717822369746</v>
          </cell>
          <cell r="D187">
            <v>1.0499235810546419</v>
          </cell>
          <cell r="E187">
            <v>1.0376075621046053</v>
          </cell>
          <cell r="F187">
            <v>1.0225750106240206</v>
          </cell>
          <cell r="G187">
            <v>1.0087518798844506</v>
          </cell>
          <cell r="H187">
            <v>1.0897070967520466</v>
          </cell>
          <cell r="I187">
            <v>1.0969304378749341</v>
          </cell>
          <cell r="J187">
            <v>1.0309450294409204</v>
          </cell>
          <cell r="K187">
            <v>1.0333000754485784</v>
          </cell>
          <cell r="L187">
            <v>1.0956489980432758</v>
          </cell>
          <cell r="M187">
            <v>1.0447810390061614</v>
          </cell>
          <cell r="N187">
            <v>1.0603543883226501</v>
          </cell>
          <cell r="O187">
            <v>1</v>
          </cell>
          <cell r="P187">
            <v>1.0183657857351081</v>
          </cell>
          <cell r="Q187">
            <v>1.0381082869917584</v>
          </cell>
          <cell r="R187">
            <v>1.0177664779838287</v>
          </cell>
          <cell r="S187">
            <v>1.0337141658880815</v>
          </cell>
          <cell r="T187">
            <v>1.0441175606059416</v>
          </cell>
          <cell r="U187">
            <v>1.0755382262008233</v>
          </cell>
          <cell r="V187">
            <v>1.026879601273132</v>
          </cell>
          <cell r="W187">
            <v>1.0575877389861328</v>
          </cell>
          <cell r="X187">
            <v>1.0506151673727506</v>
          </cell>
          <cell r="Y187">
            <v>0.97607874264629058</v>
          </cell>
          <cell r="Z187">
            <v>1.0355546005159968</v>
          </cell>
        </row>
        <row r="188">
          <cell r="C188">
            <v>1.0758136198047299</v>
          </cell>
          <cell r="D188">
            <v>1.0309886641534738</v>
          </cell>
          <cell r="E188">
            <v>1.0188947592692417</v>
          </cell>
          <cell r="F188">
            <v>1.0041333133417025</v>
          </cell>
          <cell r="G188">
            <v>0.9905594767760999</v>
          </cell>
          <cell r="H188">
            <v>1.0700547013816264</v>
          </cell>
          <cell r="I188">
            <v>1.0771477726769012</v>
          </cell>
          <cell r="J188">
            <v>1.0123523824955802</v>
          </cell>
          <cell r="K188">
            <v>1.0146649562688221</v>
          </cell>
          <cell r="L188">
            <v>1.0758894430574184</v>
          </cell>
          <cell r="M188">
            <v>1.025938865622813</v>
          </cell>
          <cell r="N188">
            <v>1.041231356331588</v>
          </cell>
          <cell r="O188">
            <v>0.9819654332535821</v>
          </cell>
          <cell r="P188">
            <v>1</v>
          </cell>
          <cell r="Q188">
            <v>1.0193864537999959</v>
          </cell>
          <cell r="R188">
            <v>0.99941150050436267</v>
          </cell>
          <cell r="S188">
            <v>1.0150715787666553</v>
          </cell>
          <cell r="T188">
            <v>1.0252873527680866</v>
          </cell>
          <cell r="U188">
            <v>1.0561413602720806</v>
          </cell>
          <cell r="V188">
            <v>1.0083602725634369</v>
          </cell>
          <cell r="W188">
            <v>1.0385146023171943</v>
          </cell>
          <cell r="X188">
            <v>1.0316677780119676</v>
          </cell>
          <cell r="Y188">
            <v>0.9584755854122764</v>
          </cell>
          <cell r="Z188">
            <v>1.0168788219534308</v>
          </cell>
        </row>
        <row r="189">
          <cell r="C189">
            <v>1.0553540473236511</v>
          </cell>
          <cell r="D189">
            <v>1.0113815622232647</v>
          </cell>
          <cell r="E189">
            <v>0.99951765640114065</v>
          </cell>
          <cell r="F189">
            <v>0.98503694020905042</v>
          </cell>
          <cell r="G189">
            <v>0.9717212477010686</v>
          </cell>
          <cell r="H189">
            <v>1.0497046506678138</v>
          </cell>
          <cell r="I189">
            <v>1.056662827587699</v>
          </cell>
          <cell r="J189">
            <v>0.99309970102290979</v>
          </cell>
          <cell r="K189">
            <v>0.99536829480755473</v>
          </cell>
          <cell r="L189">
            <v>1.0554284285874063</v>
          </cell>
          <cell r="M189">
            <v>1.0064277995831623</v>
          </cell>
          <cell r="N189">
            <v>1.0214294612707087</v>
          </cell>
          <cell r="O189">
            <v>0.96329064369364681</v>
          </cell>
          <cell r="P189">
            <v>0.98098223325635869</v>
          </cell>
          <cell r="Q189">
            <v>1</v>
          </cell>
          <cell r="R189">
            <v>0.98040492570685822</v>
          </cell>
          <cell r="S189">
            <v>0.99576718425357125</v>
          </cell>
          <cell r="T189">
            <v>1.0057886770479376</v>
          </cell>
          <cell r="U189">
            <v>1.0360559102341143</v>
          </cell>
          <cell r="V189">
            <v>0.98918351210627076</v>
          </cell>
          <cell r="W189">
            <v>1.0187643738504604</v>
          </cell>
          <cell r="X189">
            <v>1.0120477608528053</v>
          </cell>
          <cell r="Y189">
            <v>0.94024752029943071</v>
          </cell>
          <cell r="Z189">
            <v>0.99754005771097176</v>
          </cell>
        </row>
        <row r="190">
          <cell r="C190">
            <v>1.0764471083850948</v>
          </cell>
          <cell r="D190">
            <v>1.0315957577366035</v>
          </cell>
          <cell r="E190">
            <v>1.0194947314044782</v>
          </cell>
          <cell r="F190">
            <v>1.0047245932580893</v>
          </cell>
          <cell r="G190">
            <v>0.99114276379269639</v>
          </cell>
          <cell r="H190">
            <v>1.0706847988457338</v>
          </cell>
          <cell r="I190">
            <v>1.0777820468678898</v>
          </cell>
          <cell r="J190">
            <v>1.0129485021782187</v>
          </cell>
          <cell r="K190">
            <v>1.0152624377013491</v>
          </cell>
          <cell r="L190">
            <v>1.0765229762860047</v>
          </cell>
          <cell r="M190">
            <v>1.0265429856521191</v>
          </cell>
          <cell r="N190">
            <v>1.0418444812833558</v>
          </cell>
          <cell r="O190">
            <v>0.98254365970175817</v>
          </cell>
          <cell r="P190">
            <v>1.0005888460312298</v>
          </cell>
          <cell r="Q190">
            <v>1.0199867154676054</v>
          </cell>
          <cell r="R190">
            <v>1</v>
          </cell>
          <cell r="S190">
            <v>1.0156692996372261</v>
          </cell>
          <cell r="T190">
            <v>1.0258910891566342</v>
          </cell>
          <cell r="U190">
            <v>1.0567632649204943</v>
          </cell>
          <cell r="V190">
            <v>1.0089540415079854</v>
          </cell>
          <cell r="W190">
            <v>1.0391261275191428</v>
          </cell>
          <cell r="X190">
            <v>1.0322752714885977</v>
          </cell>
          <cell r="Y190">
            <v>0.95903997995677692</v>
          </cell>
          <cell r="Z190">
            <v>1.0174776070119798</v>
          </cell>
        </row>
        <row r="191">
          <cell r="C191">
            <v>1.0598401554222199</v>
          </cell>
          <cell r="D191">
            <v>1.0156807517024153</v>
          </cell>
          <cell r="E191">
            <v>1.003766414686964</v>
          </cell>
          <cell r="F191">
            <v>0.98922414374142653</v>
          </cell>
          <cell r="G191">
            <v>0.97585184877273545</v>
          </cell>
          <cell r="H191">
            <v>1.0541667442622888</v>
          </cell>
          <cell r="I191">
            <v>1.0611544990607169</v>
          </cell>
          <cell r="J191">
            <v>0.99732117780858476</v>
          </cell>
          <cell r="K191">
            <v>0.99959941495128146</v>
          </cell>
          <cell r="L191">
            <v>1.0599148528664932</v>
          </cell>
          <cell r="M191">
            <v>1.0107059315653009</v>
          </cell>
          <cell r="N191">
            <v>1.0257713624459053</v>
          </cell>
          <cell r="O191">
            <v>0.96738540788099081</v>
          </cell>
          <cell r="P191">
            <v>0.98515220100540324</v>
          </cell>
          <cell r="Q191">
            <v>1.004250808636159</v>
          </cell>
          <cell r="R191">
            <v>0.98457243943198558</v>
          </cell>
          <cell r="S191">
            <v>1</v>
          </cell>
          <cell r="T191">
            <v>1.0100640922424839</v>
          </cell>
          <cell r="U191">
            <v>1.0404599856448808</v>
          </cell>
          <cell r="V191">
            <v>0.9933883419222781</v>
          </cell>
          <cell r="W191">
            <v>1.0230949462490351</v>
          </cell>
          <cell r="X191">
            <v>1.0163497822148437</v>
          </cell>
          <cell r="Y191">
            <v>0.94424433257884643</v>
          </cell>
          <cell r="Z191">
            <v>1.0017804096032041</v>
          </cell>
        </row>
        <row r="192">
          <cell r="C192">
            <v>1.0492801036706751</v>
          </cell>
          <cell r="D192">
            <v>1.0055606961014341</v>
          </cell>
          <cell r="E192">
            <v>0.99376507134162329</v>
          </cell>
          <cell r="F192">
            <v>0.97936769690051073</v>
          </cell>
          <cell r="G192">
            <v>0.9661286410114901</v>
          </cell>
          <cell r="H192">
            <v>1.0436632213327086</v>
          </cell>
          <cell r="I192">
            <v>1.0505813514316751</v>
          </cell>
          <cell r="J192">
            <v>0.98738405361425319</v>
          </cell>
          <cell r="K192">
            <v>0.98963959082243047</v>
          </cell>
          <cell r="L192">
            <v>1.0493540568433966</v>
          </cell>
          <cell r="M192">
            <v>1.0006354441542338</v>
          </cell>
          <cell r="N192">
            <v>1.0155507658613514</v>
          </cell>
          <cell r="O192">
            <v>0.95774655817460008</v>
          </cell>
          <cell r="P192">
            <v>0.97533632625057209</v>
          </cell>
          <cell r="Q192">
            <v>0.9942446388788867</v>
          </cell>
          <cell r="R192">
            <v>0.97476234131449691</v>
          </cell>
          <cell r="S192">
            <v>0.9900361845156378</v>
          </cell>
          <cell r="T192">
            <v>1</v>
          </cell>
          <cell r="U192">
            <v>1.0300930343290531</v>
          </cell>
          <cell r="V192">
            <v>0.98349040377904806</v>
          </cell>
          <cell r="W192">
            <v>1.0129010169816262</v>
          </cell>
          <cell r="X192">
            <v>1.0062230605172833</v>
          </cell>
          <cell r="Y192">
            <v>0.93483605627687605</v>
          </cell>
          <cell r="Z192">
            <v>0.99179885444606897</v>
          </cell>
        </row>
        <row r="193">
          <cell r="C193">
            <v>1.0186265402271353</v>
          </cell>
          <cell r="D193">
            <v>0.97618434703463652</v>
          </cell>
          <cell r="E193">
            <v>0.96473331847050892</v>
          </cell>
          <cell r="F193">
            <v>0.95075654747866334</v>
          </cell>
          <cell r="G193">
            <v>0.93790425603719774</v>
          </cell>
          <cell r="H193">
            <v>1.0131737489250128</v>
          </cell>
          <cell r="I193">
            <v>1.0198897734668859</v>
          </cell>
          <cell r="J193">
            <v>0.95853871515341504</v>
          </cell>
          <cell r="K193">
            <v>0.96072835932438683</v>
          </cell>
          <cell r="L193">
            <v>1.0186983329393049</v>
          </cell>
          <cell r="M193">
            <v>0.97140298090258759</v>
          </cell>
          <cell r="N193">
            <v>0.98588256790108897</v>
          </cell>
          <cell r="O193">
            <v>0.92976704652548636</v>
          </cell>
          <cell r="P193">
            <v>0.94684294888553777</v>
          </cell>
          <cell r="Q193">
            <v>0.96519887596995924</v>
          </cell>
          <cell r="R193">
            <v>0.94628573228767088</v>
          </cell>
          <cell r="S193">
            <v>0.96111336696931826</v>
          </cell>
          <cell r="T193">
            <v>0.97078610054998182</v>
          </cell>
          <cell r="U193">
            <v>1</v>
          </cell>
          <cell r="V193">
            <v>0.95475881401298912</v>
          </cell>
          <cell r="W193">
            <v>0.98331022851870376</v>
          </cell>
          <cell r="X193">
            <v>0.97682736120304181</v>
          </cell>
          <cell r="Y193">
            <v>0.90752584972655193</v>
          </cell>
          <cell r="Z193">
            <v>0.96282454243763826</v>
          </cell>
        </row>
        <row r="194">
          <cell r="C194">
            <v>1.0668940943793972</v>
          </cell>
          <cell r="D194">
            <v>1.0224407805481186</v>
          </cell>
          <cell r="E194">
            <v>1.0104471457200752</v>
          </cell>
          <cell r="F194">
            <v>0.99580808631919959</v>
          </cell>
          <cell r="G194">
            <v>0.9823467898610444</v>
          </cell>
          <cell r="H194">
            <v>1.0611829229064638</v>
          </cell>
          <cell r="I194">
            <v>1.0682171858462788</v>
          </cell>
          <cell r="J194">
            <v>1.0039590115167814</v>
          </cell>
          <cell r="K194">
            <v>1.006252411838239</v>
          </cell>
          <cell r="L194">
            <v>1.06696928898469</v>
          </cell>
          <cell r="M194">
            <v>1.0174328496844567</v>
          </cell>
          <cell r="N194">
            <v>1.0325985509966462</v>
          </cell>
          <cell r="O194">
            <v>0.97382399919152485</v>
          </cell>
          <cell r="P194">
            <v>0.99170904210438249</v>
          </cell>
          <cell r="Q194">
            <v>1.0109347636321775</v>
          </cell>
          <cell r="R194">
            <v>0.99112542183328511</v>
          </cell>
          <cell r="S194">
            <v>1.006655663046063</v>
          </cell>
          <cell r="T194">
            <v>1.0167867384953773</v>
          </cell>
          <cell r="U194">
            <v>1.0473849367222448</v>
          </cell>
          <cell r="V194">
            <v>1</v>
          </cell>
          <cell r="W194">
            <v>1.0299043214753985</v>
          </cell>
          <cell r="X194">
            <v>1.0231142639022053</v>
          </cell>
          <cell r="Y194">
            <v>0.9505289046896459</v>
          </cell>
          <cell r="Z194">
            <v>1.0084479224556699</v>
          </cell>
        </row>
        <row r="195">
          <cell r="C195">
            <v>1.0359157371541161</v>
          </cell>
          <cell r="D195">
            <v>0.99275317058910095</v>
          </cell>
          <cell r="E195">
            <v>0.98110778317013969</v>
          </cell>
          <cell r="F195">
            <v>0.96689378377658031</v>
          </cell>
          <cell r="G195">
            <v>0.9538233497785259</v>
          </cell>
          <cell r="H195">
            <v>1.0303703953647432</v>
          </cell>
          <cell r="I195">
            <v>1.0372004113119895</v>
          </cell>
          <cell r="J195">
            <v>0.97480803855502918</v>
          </cell>
          <cell r="K195">
            <v>0.97703484766111393</v>
          </cell>
          <cell r="L195">
            <v>1.0359887484074188</v>
          </cell>
          <cell r="M195">
            <v>0.98789065010128729</v>
          </cell>
          <cell r="N195">
            <v>1.0026159998216029</v>
          </cell>
          <cell r="O195">
            <v>0.94554802702105833</v>
          </cell>
          <cell r="P195">
            <v>0.9629137594875814</v>
          </cell>
          <cell r="Q195">
            <v>0.98158124259926782</v>
          </cell>
          <cell r="R195">
            <v>0.96234708522578072</v>
          </cell>
          <cell r="S195">
            <v>0.97742639005919463</v>
          </cell>
          <cell r="T195">
            <v>0.98726329940898838</v>
          </cell>
          <cell r="U195">
            <v>1.0169730477699173</v>
          </cell>
          <cell r="V195">
            <v>0.97096398097198122</v>
          </cell>
          <cell r="W195">
            <v>1</v>
          </cell>
          <cell r="X195">
            <v>0.99340709866770327</v>
          </cell>
          <cell r="Y195">
            <v>0.92292932932639549</v>
          </cell>
          <cell r="Z195">
            <v>0.97916660939048106</v>
          </cell>
        </row>
        <row r="196">
          <cell r="C196">
            <v>1.0427907537035146</v>
          </cell>
          <cell r="D196">
            <v>0.99934173202559207</v>
          </cell>
          <cell r="E196">
            <v>0.98761905817458051</v>
          </cell>
          <cell r="F196">
            <v>0.97331072535450869</v>
          </cell>
          <cell r="G196">
            <v>0.96015354738025849</v>
          </cell>
          <cell r="H196">
            <v>1.0372086093874431</v>
          </cell>
          <cell r="I196">
            <v>1.0440839538020406</v>
          </cell>
          <cell r="J196">
            <v>0.98127750432061733</v>
          </cell>
          <cell r="K196">
            <v>0.98351909199305421</v>
          </cell>
          <cell r="L196">
            <v>1.0428642495074008</v>
          </cell>
          <cell r="M196">
            <v>0.99444694066127137</v>
          </cell>
          <cell r="N196">
            <v>1.0092700174643909</v>
          </cell>
          <cell r="O196">
            <v>0.95182330415110727</v>
          </cell>
          <cell r="P196">
            <v>0.96930428701282911</v>
          </cell>
          <cell r="Q196">
            <v>0.98809565979114145</v>
          </cell>
          <cell r="R196">
            <v>0.96873385192880301</v>
          </cell>
          <cell r="S196">
            <v>0.98391323292339961</v>
          </cell>
          <cell r="T196">
            <v>0.99381542645814125</v>
          </cell>
          <cell r="U196">
            <v>1.0237223482032887</v>
          </cell>
          <cell r="V196">
            <v>0.97740793504916412</v>
          </cell>
          <cell r="W196">
            <v>1.0066366561514797</v>
          </cell>
          <cell r="X196">
            <v>1</v>
          </cell>
          <cell r="Y196">
            <v>0.92905449393725059</v>
          </cell>
          <cell r="Z196">
            <v>0.98566500149201597</v>
          </cell>
        </row>
        <row r="197">
          <cell r="C197">
            <v>1.1224215161849762</v>
          </cell>
          <cell r="D197">
            <v>1.0756545913582209</v>
          </cell>
          <cell r="E197">
            <v>1.0630367374782705</v>
          </cell>
          <cell r="F197">
            <v>1.0476357756257162</v>
          </cell>
          <cell r="G197">
            <v>1.0334738744023646</v>
          </cell>
          <cell r="H197">
            <v>1.1164131018750527</v>
          </cell>
          <cell r="I197">
            <v>1.1238134690865176</v>
          </cell>
          <cell r="J197">
            <v>1.0562109227436705</v>
          </cell>
          <cell r="K197">
            <v>1.0586236850596218</v>
          </cell>
          <cell r="L197">
            <v>1.1225006243582489</v>
          </cell>
          <cell r="M197">
            <v>1.0703860184206133</v>
          </cell>
          <cell r="N197">
            <v>1.0863410317162281</v>
          </cell>
          <cell r="O197">
            <v>1.0245075077537857</v>
          </cell>
          <cell r="P197">
            <v>1.0433233931252015</v>
          </cell>
          <cell r="Q197">
            <v>1.0635497338844782</v>
          </cell>
          <cell r="R197">
            <v>1.0427093978345607</v>
          </cell>
          <cell r="S197">
            <v>1.059047923823782</v>
          </cell>
          <cell r="T197">
            <v>1.0697062798183556</v>
          </cell>
          <cell r="U197">
            <v>1.1018969876189331</v>
          </cell>
          <cell r="V197">
            <v>1.0520458610635379</v>
          </cell>
          <cell r="W197">
            <v>1.0835065786996443</v>
          </cell>
          <cell r="X197">
            <v>1.0763631267333831</v>
          </cell>
          <cell r="Y197">
            <v>1</v>
          </cell>
          <cell r="Z197">
            <v>1.060933462917611</v>
          </cell>
        </row>
        <row r="198">
          <cell r="C198">
            <v>1.0579565594040841</v>
          </cell>
          <cell r="D198">
            <v>1.0138756377804563</v>
          </cell>
          <cell r="E198">
            <v>1.0019824754654032</v>
          </cell>
          <cell r="F198">
            <v>0.98746604970369611</v>
          </cell>
          <cell r="G198">
            <v>0.97411752058443757</v>
          </cell>
          <cell r="H198">
            <v>1.0522932312879172</v>
          </cell>
          <cell r="I198">
            <v>1.0592685671314239</v>
          </cell>
          <cell r="J198">
            <v>0.99554869335447926</v>
          </cell>
          <cell r="K198">
            <v>0.99782288151074305</v>
          </cell>
          <cell r="L198">
            <v>1.0580311240926699</v>
          </cell>
          <cell r="M198">
            <v>1.0089096591194393</v>
          </cell>
          <cell r="N198">
            <v>1.0239483150326365</v>
          </cell>
          <cell r="O198">
            <v>0.96566612663563989</v>
          </cell>
          <cell r="P198">
            <v>0.98340134380908184</v>
          </cell>
          <cell r="Q198">
            <v>1.0024660085276906</v>
          </cell>
          <cell r="R198">
            <v>0.98282261261424109</v>
          </cell>
          <cell r="S198">
            <v>0.99822275462153498</v>
          </cell>
          <cell r="T198">
            <v>1.0082689605025925</v>
          </cell>
          <cell r="U198">
            <v>1.0386108329439157</v>
          </cell>
          <cell r="V198">
            <v>0.99162284708257575</v>
          </cell>
          <cell r="W198">
            <v>1.0212766554840831</v>
          </cell>
          <cell r="X198">
            <v>1.0145434792614985</v>
          </cell>
          <cell r="Y198">
            <v>0.94256617870262893</v>
          </cell>
          <cell r="Z198">
            <v>1</v>
          </cell>
        </row>
        <row r="203">
          <cell r="C203">
            <v>1</v>
          </cell>
          <cell r="D203">
            <v>1.0076977705605525</v>
          </cell>
          <cell r="E203">
            <v>0.97661332855783334</v>
          </cell>
          <cell r="F203">
            <v>0.94400219085692305</v>
          </cell>
          <cell r="G203">
            <v>0.99637744537748052</v>
          </cell>
          <cell r="H203">
            <v>0.98469053101602522</v>
          </cell>
          <cell r="I203">
            <v>0.95543472938528007</v>
          </cell>
          <cell r="J203">
            <v>0.95234486519312878</v>
          </cell>
          <cell r="K203">
            <v>0.94054683441230502</v>
          </cell>
          <cell r="L203">
            <v>0.94054683441230502</v>
          </cell>
          <cell r="M203">
            <v>0.96588245907501902</v>
          </cell>
          <cell r="N203">
            <v>0.97826547084175153</v>
          </cell>
          <cell r="O203">
            <v>0.913270278038668</v>
          </cell>
          <cell r="P203">
            <v>0.94408463607919291</v>
          </cell>
          <cell r="Q203">
            <v>0.96244427295500823</v>
          </cell>
          <cell r="R203">
            <v>0.90810801951860276</v>
          </cell>
          <cell r="S203">
            <v>0.95638056287306883</v>
          </cell>
          <cell r="T203">
            <v>0.96010796843593738</v>
          </cell>
          <cell r="U203">
            <v>1.0153822895624991</v>
          </cell>
          <cell r="V203">
            <v>0.91297290633017469</v>
          </cell>
          <cell r="W203">
            <v>0.88792512345385477</v>
          </cell>
          <cell r="X203">
            <v>0.87658065317070577</v>
          </cell>
          <cell r="Y203">
            <v>0.88966880841587681</v>
          </cell>
          <cell r="Z203">
            <v>0.95111690167634211</v>
          </cell>
        </row>
        <row r="204">
          <cell r="C204">
            <v>0.99236103245889828</v>
          </cell>
          <cell r="D204">
            <v>1</v>
          </cell>
          <cell r="E204">
            <v>0.96915301104077278</v>
          </cell>
          <cell r="F204">
            <v>0.9367909887622381</v>
          </cell>
          <cell r="G204">
            <v>0.98876615041355609</v>
          </cell>
          <cell r="H204">
            <v>0.97716851201156363</v>
          </cell>
          <cell r="I204">
            <v>0.94813619449986464</v>
          </cell>
          <cell r="J204">
            <v>0.94506993367998371</v>
          </cell>
          <cell r="K204">
            <v>0.93336202767334342</v>
          </cell>
          <cell r="L204">
            <v>0.93336202767334342</v>
          </cell>
          <cell r="M204">
            <v>0.95850411432162552</v>
          </cell>
          <cell r="N204">
            <v>0.97079253266341092</v>
          </cell>
          <cell r="O204">
            <v>0.90629383602847768</v>
          </cell>
          <cell r="P204">
            <v>0.93687280418813113</v>
          </cell>
          <cell r="Q204">
            <v>0.95509219239378562</v>
          </cell>
          <cell r="R204">
            <v>0.90117101183368598</v>
          </cell>
          <cell r="S204">
            <v>0.94907480279634093</v>
          </cell>
          <cell r="T204">
            <v>0.95277373482910221</v>
          </cell>
          <cell r="U204">
            <v>1.0076258172107215</v>
          </cell>
          <cell r="V204">
            <v>0.90599873593281322</v>
          </cell>
          <cell r="W204">
            <v>0.88114229225686214</v>
          </cell>
          <cell r="X204">
            <v>0.86988448201397706</v>
          </cell>
          <cell r="Y204">
            <v>0.88287265726605735</v>
          </cell>
          <cell r="Z204">
            <v>0.94385135053664326</v>
          </cell>
        </row>
        <row r="205">
          <cell r="C205">
            <v>1.0239467051680544</v>
          </cell>
          <cell r="D205">
            <v>1.0318288119706718</v>
          </cell>
          <cell r="E205">
            <v>1</v>
          </cell>
          <cell r="F205">
            <v>0.9666079329993712</v>
          </cell>
          <cell r="G205">
            <v>1.0202374022980343</v>
          </cell>
          <cell r="H205">
            <v>1.008270624844041</v>
          </cell>
          <cell r="I205">
            <v>0.97831424315718918</v>
          </cell>
          <cell r="J205">
            <v>0.9751503868982192</v>
          </cell>
          <cell r="K205">
            <v>0.96306983215272324</v>
          </cell>
          <cell r="L205">
            <v>0.96306983215272324</v>
          </cell>
          <cell r="M205">
            <v>0.98901216154948379</v>
          </cell>
          <cell r="N205">
            <v>1.001691705648087</v>
          </cell>
          <cell r="O205">
            <v>0.935140092125607</v>
          </cell>
          <cell r="P205">
            <v>0.96669235251307117</v>
          </cell>
          <cell r="Q205">
            <v>0.98549164220014418</v>
          </cell>
          <cell r="R205">
            <v>0.92985421452276051</v>
          </cell>
          <cell r="S205">
            <v>0.97928272624064816</v>
          </cell>
          <cell r="T205">
            <v>0.98309939088557241</v>
          </cell>
          <cell r="U205">
            <v>1.0396973498835163</v>
          </cell>
          <cell r="V205">
            <v>0.93483559934448501</v>
          </cell>
          <cell r="W205">
            <v>0.9091880045965125</v>
          </cell>
          <cell r="X205">
            <v>0.89757187162820518</v>
          </cell>
          <cell r="Y205">
            <v>0.91097344506822608</v>
          </cell>
          <cell r="Z205">
            <v>0.97389301770113879</v>
          </cell>
        </row>
        <row r="206">
          <cell r="C206">
            <v>1.0593195754050577</v>
          </cell>
          <cell r="D206">
            <v>1.0674739744468278</v>
          </cell>
          <cell r="E206">
            <v>1.0345456165428042</v>
          </cell>
          <cell r="F206">
            <v>1</v>
          </cell>
          <cell r="G206">
            <v>1.0554821323804489</v>
          </cell>
          <cell r="H206">
            <v>1.0431019552212766</v>
          </cell>
          <cell r="I206">
            <v>1.0121107118596611</v>
          </cell>
          <cell r="J206">
            <v>1.0088375582355722</v>
          </cell>
          <cell r="K206">
            <v>0.99633967327821404</v>
          </cell>
          <cell r="L206">
            <v>0.99633967327821404</v>
          </cell>
          <cell r="M206">
            <v>1.0231781964385422</v>
          </cell>
          <cell r="N206">
            <v>1.0362957632055132</v>
          </cell>
          <cell r="O206">
            <v>0.96744508316198075</v>
          </cell>
          <cell r="P206">
            <v>1.000087335837849</v>
          </cell>
          <cell r="Q206">
            <v>1.0195360585777287</v>
          </cell>
          <cell r="R206">
            <v>0.96197660165837418</v>
          </cell>
          <cell r="S206">
            <v>1.0131126517883495</v>
          </cell>
          <cell r="T206">
            <v>1.0170611654665698</v>
          </cell>
          <cell r="U206">
            <v>1.0756143358531618</v>
          </cell>
          <cell r="V206">
            <v>0.96713007149000219</v>
          </cell>
          <cell r="W206">
            <v>0.94059646476862091</v>
          </cell>
          <cell r="X206">
            <v>0.92857904532508018</v>
          </cell>
          <cell r="Y206">
            <v>0.9424435843822303</v>
          </cell>
          <cell r="Z206">
            <v>1.0075367524443568</v>
          </cell>
        </row>
        <row r="207">
          <cell r="C207">
            <v>1.0036357252357786</v>
          </cell>
          <cell r="D207">
            <v>1.0113614827750175</v>
          </cell>
          <cell r="E207">
            <v>0.98016402628206878</v>
          </cell>
          <cell r="F207">
            <v>0.94743432344485179</v>
          </cell>
          <cell r="G207">
            <v>1</v>
          </cell>
          <cell r="H207">
            <v>0.98827059522907235</v>
          </cell>
          <cell r="I207">
            <v>0.95890842754204542</v>
          </cell>
          <cell r="J207">
            <v>0.95580732945267566</v>
          </cell>
          <cell r="K207">
            <v>0.94396640427360945</v>
          </cell>
          <cell r="L207">
            <v>0.94396640427360945</v>
          </cell>
          <cell r="M207">
            <v>0.96939414230627396</v>
          </cell>
          <cell r="N207">
            <v>0.98182217530138172</v>
          </cell>
          <cell r="O207">
            <v>0.91659067783561965</v>
          </cell>
          <cell r="P207">
            <v>0.94751706841529681</v>
          </cell>
          <cell r="Q207">
            <v>0.96594345588622121</v>
          </cell>
          <cell r="R207">
            <v>0.91140965076197944</v>
          </cell>
          <cell r="S207">
            <v>0.95985769982051461</v>
          </cell>
          <cell r="T207">
            <v>0.96359865720585203</v>
          </cell>
          <cell r="U207">
            <v>1.019073940576624</v>
          </cell>
          <cell r="V207">
            <v>0.91629222496530138</v>
          </cell>
          <cell r="W207">
            <v>0.89115337523267779</v>
          </cell>
          <cell r="X207">
            <v>0.8797676595726337</v>
          </cell>
          <cell r="Y207">
            <v>0.89290339975411948</v>
          </cell>
          <cell r="Z207">
            <v>0.95457490139794221</v>
          </cell>
        </row>
        <row r="208">
          <cell r="C208">
            <v>1.01554749284344</v>
          </cell>
          <cell r="D208">
            <v>1.0233649444366932</v>
          </cell>
          <cell r="E208">
            <v>0.99179721729439441</v>
          </cell>
          <cell r="F208">
            <v>0.95867905816346277</v>
          </cell>
          <cell r="G208">
            <v>1.011868616578852</v>
          </cell>
          <cell r="H208">
            <v>1</v>
          </cell>
          <cell r="I208">
            <v>0.97028934400277167</v>
          </cell>
          <cell r="J208">
            <v>0.96715144016920584</v>
          </cell>
          <cell r="K208">
            <v>0.95516997958925043</v>
          </cell>
          <cell r="L208">
            <v>0.95516997958925043</v>
          </cell>
          <cell r="M208">
            <v>0.9808995096950921</v>
          </cell>
          <cell r="N208">
            <v>0.99347504624864813</v>
          </cell>
          <cell r="O208">
            <v>0.92746934115060065</v>
          </cell>
          <cell r="P208">
            <v>0.95876278520223579</v>
          </cell>
          <cell r="Q208">
            <v>0.97740786840098604</v>
          </cell>
          <cell r="R208">
            <v>0.92222682245313869</v>
          </cell>
          <cell r="S208">
            <v>0.97124988282994307</v>
          </cell>
          <cell r="T208">
            <v>0.9750352402041248</v>
          </cell>
          <cell r="U208">
            <v>1.0311689384428278</v>
          </cell>
          <cell r="V208">
            <v>0.92716734605759765</v>
          </cell>
          <cell r="W208">
            <v>0.90173013295626414</v>
          </cell>
          <cell r="X208">
            <v>0.89020928460257531</v>
          </cell>
          <cell r="Y208">
            <v>0.90350092784775449</v>
          </cell>
          <cell r="Z208">
            <v>0.96590438489842978</v>
          </cell>
        </row>
        <row r="209">
          <cell r="C209">
            <v>1.046643971842423</v>
          </cell>
          <cell r="D209">
            <v>1.0547007969962514</v>
          </cell>
          <cell r="E209">
            <v>1.0221664531560199</v>
          </cell>
          <cell r="F209">
            <v>0.98803420246643892</v>
          </cell>
          <cell r="G209">
            <v>1.042852446884093</v>
          </cell>
          <cell r="H209">
            <v>1.0306204084182371</v>
          </cell>
          <cell r="I209">
            <v>1</v>
          </cell>
          <cell r="J209">
            <v>0.99676601226947315</v>
          </cell>
          <cell r="K209">
            <v>0.98441767447311257</v>
          </cell>
          <cell r="L209">
            <v>0.98441767447311257</v>
          </cell>
          <cell r="M209">
            <v>1.0109350532992043</v>
          </cell>
          <cell r="N209">
            <v>1.0238956579181089</v>
          </cell>
          <cell r="O209">
            <v>0.95586883117202537</v>
          </cell>
          <cell r="P209">
            <v>0.98812049326133489</v>
          </cell>
          <cell r="Q209">
            <v>1.0073364965226228</v>
          </cell>
          <cell r="R209">
            <v>0.9504657844109069</v>
          </cell>
          <cell r="S209">
            <v>1.0009899509183608</v>
          </cell>
          <cell r="T209">
            <v>1.0048912174813491</v>
          </cell>
          <cell r="U209">
            <v>1.0627437524861472</v>
          </cell>
          <cell r="V209">
            <v>0.95555758886593434</v>
          </cell>
          <cell r="W209">
            <v>0.92934147791041632</v>
          </cell>
          <cell r="X209">
            <v>0.91746785647481288</v>
          </cell>
          <cell r="Y209">
            <v>0.93116649526470896</v>
          </cell>
          <cell r="Z209">
            <v>0.9954807716569859</v>
          </cell>
        </row>
        <row r="210">
          <cell r="C210">
            <v>1.0500397876321905</v>
          </cell>
          <cell r="D210">
            <v>1.0581227529968344</v>
          </cell>
          <cell r="E210">
            <v>1.025482852117634</v>
          </cell>
          <cell r="F210">
            <v>0.99123986001172593</v>
          </cell>
          <cell r="G210">
            <v>1.046235961145674</v>
          </cell>
          <cell r="H210">
            <v>1.033964236071496</v>
          </cell>
          <cell r="I210">
            <v>1.0032444803401388</v>
          </cell>
          <cell r="J210">
            <v>1</v>
          </cell>
          <cell r="K210">
            <v>0.98761159826442568</v>
          </cell>
          <cell r="L210">
            <v>0.98761159826442568</v>
          </cell>
          <cell r="M210">
            <v>1.0142150122047908</v>
          </cell>
          <cell r="N210">
            <v>1.0272176672505775</v>
          </cell>
          <cell r="O210">
            <v>0.95897012880251442</v>
          </cell>
          <cell r="P210">
            <v>0.9913264307754095</v>
          </cell>
          <cell r="Q210">
            <v>1.0106047799814948</v>
          </cell>
          <cell r="R210">
            <v>0.95354955196240265</v>
          </cell>
          <cell r="S210">
            <v>1.0042376431347919</v>
          </cell>
          <cell r="T210">
            <v>1.0081515672804455</v>
          </cell>
          <cell r="U210">
            <v>1.0661918036976936</v>
          </cell>
          <cell r="V210">
            <v>0.95865787667688029</v>
          </cell>
          <cell r="W210">
            <v>0.93235670806477211</v>
          </cell>
          <cell r="X210">
            <v>0.92044456289785459</v>
          </cell>
          <cell r="Y210">
            <v>0.93418764665199117</v>
          </cell>
          <cell r="Z210">
            <v>0.99871058944961311</v>
          </cell>
        </row>
        <row r="211">
          <cell r="C211">
            <v>1.0632112760496866</v>
          </cell>
          <cell r="D211">
            <v>1.0713956325101093</v>
          </cell>
          <cell r="E211">
            <v>1.0383463032631057</v>
          </cell>
          <cell r="F211">
            <v>1.0036737739346888</v>
          </cell>
          <cell r="G211">
            <v>1.0593597351269179</v>
          </cell>
          <cell r="H211">
            <v>1.0469340759955916</v>
          </cell>
          <cell r="I211">
            <v>1.0158289778119105</v>
          </cell>
          <cell r="J211">
            <v>1.0125437993613533</v>
          </cell>
          <cell r="K211">
            <v>1</v>
          </cell>
          <cell r="L211">
            <v>1</v>
          </cell>
          <cell r="M211">
            <v>1.0269371218271601</v>
          </cell>
          <cell r="N211">
            <v>1.0401028795690062</v>
          </cell>
          <cell r="O211">
            <v>0.97099925769174422</v>
          </cell>
          <cell r="P211">
            <v>1.0037614306246627</v>
          </cell>
          <cell r="Q211">
            <v>1.023281603575207</v>
          </cell>
          <cell r="R211">
            <v>0.96551068622332725</v>
          </cell>
          <cell r="S211">
            <v>1.0168345986413929</v>
          </cell>
          <cell r="T211">
            <v>1.0207976182662453</v>
          </cell>
          <cell r="U211">
            <v>1.079565899763997</v>
          </cell>
          <cell r="V211">
            <v>0.97068308873809594</v>
          </cell>
          <cell r="W211">
            <v>0.94405200354394847</v>
          </cell>
          <cell r="X211">
            <v>0.93199043481809374</v>
          </cell>
          <cell r="Y211">
            <v>0.94590590905744854</v>
          </cell>
          <cell r="Z211">
            <v>1.011238214703728</v>
          </cell>
        </row>
        <row r="212">
          <cell r="C212">
            <v>1.0632112760496866</v>
          </cell>
          <cell r="D212">
            <v>1.0713956325101093</v>
          </cell>
          <cell r="E212">
            <v>1.0383463032631057</v>
          </cell>
          <cell r="F212">
            <v>1.0036737739346888</v>
          </cell>
          <cell r="G212">
            <v>1.0593597351269179</v>
          </cell>
          <cell r="H212">
            <v>1.0469340759955916</v>
          </cell>
          <cell r="I212">
            <v>1.0158289778119105</v>
          </cell>
          <cell r="J212">
            <v>1.0125437993613533</v>
          </cell>
          <cell r="K212">
            <v>1</v>
          </cell>
          <cell r="L212">
            <v>1</v>
          </cell>
          <cell r="M212">
            <v>1.0269371218271601</v>
          </cell>
          <cell r="N212">
            <v>1.0401028795690062</v>
          </cell>
          <cell r="O212">
            <v>0.97099925769174422</v>
          </cell>
          <cell r="P212">
            <v>1.0037614306246627</v>
          </cell>
          <cell r="Q212">
            <v>1.023281603575207</v>
          </cell>
          <cell r="R212">
            <v>0.96551068622332725</v>
          </cell>
          <cell r="S212">
            <v>1.0168345986413929</v>
          </cell>
          <cell r="T212">
            <v>1.0207976182662453</v>
          </cell>
          <cell r="U212">
            <v>1.079565899763997</v>
          </cell>
          <cell r="V212">
            <v>0.97068308873809594</v>
          </cell>
          <cell r="W212">
            <v>0.94405200354394847</v>
          </cell>
          <cell r="X212">
            <v>0.93199043481809374</v>
          </cell>
          <cell r="Y212">
            <v>0.94590590905744854</v>
          </cell>
          <cell r="Z212">
            <v>1.011238214703728</v>
          </cell>
        </row>
        <row r="213">
          <cell r="C213">
            <v>1.035322663336959</v>
          </cell>
          <cell r="D213">
            <v>1.0432923396554672</v>
          </cell>
          <cell r="E213">
            <v>1.0111099123728686</v>
          </cell>
          <cell r="F213">
            <v>0.97734686243391389</v>
          </cell>
          <cell r="G213">
            <v>1.0315721504370885</v>
          </cell>
          <cell r="H213">
            <v>1.0194724231341956</v>
          </cell>
          <cell r="I213">
            <v>0.98918322867179487</v>
          </cell>
          <cell r="J213">
            <v>0.98598422224702731</v>
          </cell>
          <cell r="K213">
            <v>0.97376945359689338</v>
          </cell>
          <cell r="L213">
            <v>0.97376945359689338</v>
          </cell>
          <cell r="M213">
            <v>1</v>
          </cell>
          <cell r="N213">
            <v>1.0128204127224665</v>
          </cell>
          <cell r="O213">
            <v>0.94552941660547873</v>
          </cell>
          <cell r="P213">
            <v>0.97743221984101369</v>
          </cell>
          <cell r="Q213">
            <v>0.99644036798918223</v>
          </cell>
          <cell r="R213">
            <v>0.94018481336565096</v>
          </cell>
          <cell r="S213">
            <v>0.99016247151744563</v>
          </cell>
          <cell r="T213">
            <v>0.99402153897213164</v>
          </cell>
          <cell r="U213">
            <v>1.0512482963350258</v>
          </cell>
          <cell r="V213">
            <v>0.94522154093624045</v>
          </cell>
          <cell r="W213">
            <v>0.91928900365804311</v>
          </cell>
          <cell r="X213">
            <v>0.90754381647034621</v>
          </cell>
          <cell r="Y213">
            <v>0.92109428021694428</v>
          </cell>
          <cell r="Z213">
            <v>0.98471288378834709</v>
          </cell>
        </row>
        <row r="214">
          <cell r="C214">
            <v>1.0222174141948881</v>
          </cell>
          <cell r="D214">
            <v>1.0300862093123617</v>
          </cell>
          <cell r="E214">
            <v>0.99831115138665105</v>
          </cell>
          <cell r="F214">
            <v>0.96497547853207311</v>
          </cell>
          <cell r="G214">
            <v>1.0185143757758766</v>
          </cell>
          <cell r="H214">
            <v>1.0065678083973926</v>
          </cell>
          <cell r="I214">
            <v>0.97666201850421364</v>
          </cell>
          <cell r="J214">
            <v>0.97350350551949949</v>
          </cell>
          <cell r="K214">
            <v>0.96144335300213402</v>
          </cell>
          <cell r="L214">
            <v>0.96144335300213402</v>
          </cell>
          <cell r="M214">
            <v>0.98734186973186577</v>
          </cell>
          <cell r="N214">
            <v>1</v>
          </cell>
          <cell r="O214">
            <v>0.93356078207773363</v>
          </cell>
          <cell r="P214">
            <v>0.96505975547399458</v>
          </cell>
          <cell r="Q214">
            <v>0.98382729600674756</v>
          </cell>
          <cell r="R214">
            <v>0.92828383152194704</v>
          </cell>
          <cell r="S214">
            <v>0.97762886596636012</v>
          </cell>
          <cell r="T214">
            <v>0.98143908484249121</v>
          </cell>
          <cell r="U214">
            <v>1.0379414584558628</v>
          </cell>
          <cell r="V214">
            <v>0.9332568035388229</v>
          </cell>
          <cell r="W214">
            <v>0.90765252369567628</v>
          </cell>
          <cell r="X214">
            <v>0.89605600861742485</v>
          </cell>
          <cell r="Y214">
            <v>0.90943494882872489</v>
          </cell>
          <cell r="Z214">
            <v>0.97224825982864405</v>
          </cell>
        </row>
        <row r="215">
          <cell r="C215">
            <v>1.0949661059238587</v>
          </cell>
          <cell r="D215">
            <v>1.1033949037788424</v>
          </cell>
          <cell r="E215">
            <v>1.0693584933643088</v>
          </cell>
          <cell r="F215">
            <v>1.0336504029061964</v>
          </cell>
          <cell r="G215">
            <v>1.090999531395342</v>
          </cell>
          <cell r="H215">
            <v>1.0782027562867138</v>
          </cell>
          <cell r="I215">
            <v>1.0461686450994159</v>
          </cell>
          <cell r="J215">
            <v>1.0427853485371024</v>
          </cell>
          <cell r="K215">
            <v>1.0298669047154538</v>
          </cell>
          <cell r="L215">
            <v>1.0298669047154538</v>
          </cell>
          <cell r="M215">
            <v>1.0576085549935343</v>
          </cell>
          <cell r="N215">
            <v>1.0711675331673629</v>
          </cell>
          <cell r="O215">
            <v>1</v>
          </cell>
          <cell r="P215">
            <v>1.0337406776301772</v>
          </cell>
          <cell r="Q215">
            <v>1.0538438577262648</v>
          </cell>
          <cell r="R215">
            <v>0.99434750189051191</v>
          </cell>
          <cell r="S215">
            <v>1.0472043007103924</v>
          </cell>
          <cell r="T215">
            <v>1.0512856834647655</v>
          </cell>
          <cell r="U215">
            <v>1.1118091916263015</v>
          </cell>
          <cell r="V215">
            <v>0.99967438805833919</v>
          </cell>
          <cell r="W215">
            <v>0.97224791478022887</v>
          </cell>
          <cell r="X215">
            <v>0.95982610433052029</v>
          </cell>
          <cell r="Y215">
            <v>0.97415719071305218</v>
          </cell>
          <cell r="Z215">
            <v>1.0414407701069099</v>
          </cell>
        </row>
        <row r="216">
          <cell r="C216">
            <v>1.0592270669216957</v>
          </cell>
          <cell r="D216">
            <v>1.067380753854386</v>
          </cell>
          <cell r="E216">
            <v>1.0344552715249482</v>
          </cell>
          <cell r="F216">
            <v>0.99991267178903342</v>
          </cell>
          <cell r="G216">
            <v>1.0553899590141207</v>
          </cell>
          <cell r="H216">
            <v>1.0430108629936714</v>
          </cell>
          <cell r="I216">
            <v>1.0120223260418943</v>
          </cell>
          <cell r="J216">
            <v>1.0087494582564556</v>
          </cell>
          <cell r="K216">
            <v>0.99625266471703156</v>
          </cell>
          <cell r="L216">
            <v>0.99625266471703156</v>
          </cell>
          <cell r="M216">
            <v>1.0230888441171471</v>
          </cell>
          <cell r="N216">
            <v>1.0362052653504801</v>
          </cell>
          <cell r="O216">
            <v>0.9673605979136598</v>
          </cell>
          <cell r="P216">
            <v>1</v>
          </cell>
          <cell r="Q216">
            <v>1.0194470243177172</v>
          </cell>
          <cell r="R216">
            <v>0.96189259396275961</v>
          </cell>
          <cell r="S216">
            <v>1.0130241784729612</v>
          </cell>
          <cell r="T216">
            <v>1.016972347334546</v>
          </cell>
          <cell r="U216">
            <v>1.0755204043775217</v>
          </cell>
          <cell r="V216">
            <v>0.96704561375108689</v>
          </cell>
          <cell r="W216">
            <v>0.94051432416211123</v>
          </cell>
          <cell r="X216">
            <v>0.92849795417831082</v>
          </cell>
          <cell r="Y216">
            <v>0.94236128247006923</v>
          </cell>
          <cell r="Z216">
            <v>1.0074487660622826</v>
          </cell>
        </row>
        <row r="217">
          <cell r="C217">
            <v>1.0390211964477527</v>
          </cell>
          <cell r="D217">
            <v>1.0470193432255583</v>
          </cell>
          <cell r="E217">
            <v>1.0147219491049821</v>
          </cell>
          <cell r="F217">
            <v>0.98083828579345989</v>
          </cell>
          <cell r="G217">
            <v>1.0352572854096651</v>
          </cell>
          <cell r="H217">
            <v>1.0231143336670434</v>
          </cell>
          <cell r="I217">
            <v>0.9927169356536284</v>
          </cell>
          <cell r="J217">
            <v>0.98950650126383843</v>
          </cell>
          <cell r="K217">
            <v>0.97724809720621941</v>
          </cell>
          <cell r="L217">
            <v>0.97724809720621941</v>
          </cell>
          <cell r="M217">
            <v>1.0035723482560237</v>
          </cell>
          <cell r="N217">
            <v>1.0164385599575207</v>
          </cell>
          <cell r="O217">
            <v>0.94890717696790849</v>
          </cell>
          <cell r="P217">
            <v>0.98092394812694417</v>
          </cell>
          <cell r="Q217">
            <v>1</v>
          </cell>
          <cell r="R217">
            <v>0.94354348094401774</v>
          </cell>
          <cell r="S217">
            <v>0.9936996766957511</v>
          </cell>
          <cell r="T217">
            <v>0.9975725300833288</v>
          </cell>
          <cell r="U217">
            <v>1.0550037213530861</v>
          </cell>
          <cell r="V217">
            <v>0.94859820145956009</v>
          </cell>
          <cell r="W217">
            <v>0.92257302412704267</v>
          </cell>
          <cell r="X217">
            <v>0.91078587904037922</v>
          </cell>
          <cell r="Y217">
            <v>0.92438474976251073</v>
          </cell>
          <cell r="Z217">
            <v>0.98823062114143245</v>
          </cell>
        </row>
        <row r="218">
          <cell r="C218">
            <v>1.1011905836159339</v>
          </cell>
          <cell r="D218">
            <v>1.1096672960720504</v>
          </cell>
          <cell r="E218">
            <v>1.0754374012417003</v>
          </cell>
          <cell r="F218">
            <v>1.0395263234844552</v>
          </cell>
          <cell r="G218">
            <v>1.0972014605769811</v>
          </cell>
          <cell r="H218">
            <v>1.0843319405306207</v>
          </cell>
          <cell r="I218">
            <v>1.0521157272587083</v>
          </cell>
          <cell r="J218">
            <v>1.0487131979056594</v>
          </cell>
          <cell r="K218">
            <v>1.0357213175046052</v>
          </cell>
          <cell r="L218">
            <v>1.0357213175046052</v>
          </cell>
          <cell r="M218">
            <v>1.0636206688132135</v>
          </cell>
          <cell r="N218">
            <v>1.0772567247675446</v>
          </cell>
          <cell r="O218">
            <v>1.0056846304724869</v>
          </cell>
          <cell r="P218">
            <v>1.0396171113868828</v>
          </cell>
          <cell r="Q218">
            <v>1.0598345706331387</v>
          </cell>
          <cell r="R218">
            <v>1</v>
          </cell>
          <cell r="S218">
            <v>1.0531572701891301</v>
          </cell>
          <cell r="T218">
            <v>1.0572618540962784</v>
          </cell>
          <cell r="U218">
            <v>1.1181294160366113</v>
          </cell>
          <cell r="V218">
            <v>1.0053571675472603</v>
          </cell>
          <cell r="W218">
            <v>0.97777478490340042</v>
          </cell>
          <cell r="X218">
            <v>0.9652823610514859</v>
          </cell>
          <cell r="Y218">
            <v>0.97969491436437184</v>
          </cell>
          <cell r="Z218">
            <v>1.04736097604395</v>
          </cell>
        </row>
        <row r="219">
          <cell r="C219">
            <v>1.045608870380943</v>
          </cell>
          <cell r="D219">
            <v>1.053657727561214</v>
          </cell>
          <cell r="E219">
            <v>1.0211555592723289</v>
          </cell>
          <cell r="F219">
            <v>0.98705706441904273</v>
          </cell>
          <cell r="G219">
            <v>1.0418210951341971</v>
          </cell>
          <cell r="H219">
            <v>1.029601153810477</v>
          </cell>
          <cell r="I219">
            <v>0.99901102811526465</v>
          </cell>
          <cell r="J219">
            <v>0.99578023870767896</v>
          </cell>
          <cell r="K219">
            <v>0.98344411307022206</v>
          </cell>
          <cell r="L219">
            <v>0.98344411307022206</v>
          </cell>
          <cell r="M219">
            <v>1.0099352669541981</v>
          </cell>
          <cell r="N219">
            <v>1.0228830538995253</v>
          </cell>
          <cell r="O219">
            <v>0.95492350377250135</v>
          </cell>
          <cell r="P219">
            <v>0.98714326987476864</v>
          </cell>
          <cell r="Q219">
            <v>1.0063402690490941</v>
          </cell>
          <cell r="R219">
            <v>0.94952580047272162</v>
          </cell>
          <cell r="S219">
            <v>1</v>
          </cell>
          <cell r="T219">
            <v>1.0038974083200425</v>
          </cell>
          <cell r="U219">
            <v>1.0616927287942601</v>
          </cell>
          <cell r="V219">
            <v>0.95461256927630045</v>
          </cell>
          <cell r="W219">
            <v>0.92842238531744448</v>
          </cell>
          <cell r="X219">
            <v>0.91656050655961085</v>
          </cell>
          <cell r="Y219">
            <v>0.93024559778088456</v>
          </cell>
          <cell r="Z219">
            <v>0.99449626916202249</v>
          </cell>
        </row>
        <row r="220">
          <cell r="C220">
            <v>1.0415495265902737</v>
          </cell>
          <cell r="D220">
            <v>1.0495671358734178</v>
          </cell>
          <cell r="E220">
            <v>1.0171911500211628</v>
          </cell>
          <cell r="F220">
            <v>0.98322503498720937</v>
          </cell>
          <cell r="G220">
            <v>1.0377764565381411</v>
          </cell>
          <cell r="H220">
            <v>1.0256039564176662</v>
          </cell>
          <cell r="I220">
            <v>0.99513259007914467</v>
          </cell>
          <cell r="J220">
            <v>0.99191434349258134</v>
          </cell>
          <cell r="K220">
            <v>0.97962611011811673</v>
          </cell>
          <cell r="L220">
            <v>0.97962611011811673</v>
          </cell>
          <cell r="M220">
            <v>1.0060144179914354</v>
          </cell>
          <cell r="N220">
            <v>1.0189119380348375</v>
          </cell>
          <cell r="O220">
            <v>0.9512162257401422</v>
          </cell>
          <cell r="P220">
            <v>0.98331090576943414</v>
          </cell>
          <cell r="Q220">
            <v>1.0024333768658089</v>
          </cell>
          <cell r="R220">
            <v>0.94583947782243172</v>
          </cell>
          <cell r="S220">
            <v>0.99611772250058439</v>
          </cell>
          <cell r="T220">
            <v>1</v>
          </cell>
          <cell r="U220">
            <v>1.0575709430019691</v>
          </cell>
          <cell r="V220">
            <v>0.95090649837793972</v>
          </cell>
          <cell r="W220">
            <v>0.92481799198097281</v>
          </cell>
          <cell r="X220">
            <v>0.91300216432814141</v>
          </cell>
          <cell r="Y220">
            <v>0.92663412622768937</v>
          </cell>
          <cell r="Z220">
            <v>0.9906353586730019</v>
          </cell>
        </row>
        <row r="221">
          <cell r="C221">
            <v>0.9848507407302457</v>
          </cell>
          <cell r="D221">
            <v>0.99243189576877744</v>
          </cell>
          <cell r="E221">
            <v>0.96181836003721299</v>
          </cell>
          <cell r="F221">
            <v>0.92970125691641547</v>
          </cell>
          <cell r="G221">
            <v>0.98128306512692165</v>
          </cell>
          <cell r="H221">
            <v>0.9697731988611914</v>
          </cell>
          <cell r="I221">
            <v>0.94096060095449496</v>
          </cell>
          <cell r="J221">
            <v>0.93791754591609899</v>
          </cell>
          <cell r="K221">
            <v>0.9262982465624463</v>
          </cell>
          <cell r="L221">
            <v>0.9262982465624463</v>
          </cell>
          <cell r="M221">
            <v>0.95125005527838369</v>
          </cell>
          <cell r="N221">
            <v>0.96344547358932164</v>
          </cell>
          <cell r="O221">
            <v>0.89943490981329965</v>
          </cell>
          <cell r="P221">
            <v>0.92978245315463759</v>
          </cell>
          <cell r="Q221">
            <v>0.9478639551313226</v>
          </cell>
          <cell r="R221">
            <v>0.89435085568597239</v>
          </cell>
          <cell r="S221">
            <v>0.94189210576555127</v>
          </cell>
          <cell r="T221">
            <v>0.94556304389514434</v>
          </cell>
          <cell r="U221">
            <v>1</v>
          </cell>
          <cell r="V221">
            <v>0.89914204306591772</v>
          </cell>
          <cell r="W221">
            <v>0.87447371554652376</v>
          </cell>
          <cell r="X221">
            <v>0.86330110558497219</v>
          </cell>
          <cell r="Y221">
            <v>0.87619098497297132</v>
          </cell>
          <cell r="Z221">
            <v>0.93670818513700183</v>
          </cell>
        </row>
        <row r="222">
          <cell r="C222">
            <v>1.0953227560932155</v>
          </cell>
          <cell r="D222">
            <v>1.1037542993593732</v>
          </cell>
          <cell r="E222">
            <v>1.0697068026733352</v>
          </cell>
          <cell r="F222">
            <v>1.0339870814474386</v>
          </cell>
          <cell r="G222">
            <v>1.0913548895799792</v>
          </cell>
          <cell r="H222">
            <v>1.0785539463313647</v>
          </cell>
          <cell r="I222">
            <v>1.0465094010574605</v>
          </cell>
          <cell r="J222">
            <v>1.0431250024945597</v>
          </cell>
          <cell r="K222">
            <v>1.0302023509032352</v>
          </cell>
          <cell r="L222">
            <v>1.0302023509032352</v>
          </cell>
          <cell r="M222">
            <v>1.0579530371361423</v>
          </cell>
          <cell r="N222">
            <v>1.0715164317132144</v>
          </cell>
          <cell r="O222">
            <v>1.000325717999331</v>
          </cell>
          <cell r="P222">
            <v>1.0340773855755219</v>
          </cell>
          <cell r="Q222">
            <v>1.0541871136392105</v>
          </cell>
          <cell r="R222">
            <v>0.99467137876946754</v>
          </cell>
          <cell r="S222">
            <v>1.0475453940001105</v>
          </cell>
          <cell r="T222">
            <v>1.0516281061343089</v>
          </cell>
          <cell r="U222">
            <v>1.1121713278918359</v>
          </cell>
          <cell r="V222">
            <v>1</v>
          </cell>
          <cell r="W222">
            <v>0.97256459342588486</v>
          </cell>
          <cell r="X222">
            <v>0.96013873696892849</v>
          </cell>
          <cell r="Y222">
            <v>0.97447449124424512</v>
          </cell>
          <cell r="Z222">
            <v>1.0417799861109709</v>
          </cell>
        </row>
        <row r="223">
          <cell r="C223">
            <v>1.1262210895781346</v>
          </cell>
          <cell r="D223">
            <v>1.1348904811261626</v>
          </cell>
          <cell r="E223">
            <v>1.0998825269849317</v>
          </cell>
          <cell r="F223">
            <v>1.06315517595103</v>
          </cell>
          <cell r="G223">
            <v>1.1221412921641043</v>
          </cell>
          <cell r="H223">
            <v>1.1089792427381397</v>
          </cell>
          <cell r="I223">
            <v>1.0760307419490802</v>
          </cell>
          <cell r="J223">
            <v>1.0725508717319472</v>
          </cell>
          <cell r="K223">
            <v>1.0592636806510913</v>
          </cell>
          <cell r="L223">
            <v>1.0592636806510913</v>
          </cell>
          <cell r="M223">
            <v>1.0877971954638759</v>
          </cell>
          <cell r="N223">
            <v>1.1017432044680644</v>
          </cell>
          <cell r="O223">
            <v>1.0285442476120346</v>
          </cell>
          <cell r="P223">
            <v>1.0632480274990852</v>
          </cell>
          <cell r="Q223">
            <v>1.0839250377456249</v>
          </cell>
          <cell r="R223">
            <v>1.0227304031968827</v>
          </cell>
          <cell r="S223">
            <v>1.0770959595702572</v>
          </cell>
          <cell r="T223">
            <v>1.0812938423245706</v>
          </cell>
          <cell r="U223">
            <v>1.1435449484894185</v>
          </cell>
          <cell r="V223">
            <v>1.0282093413224855</v>
          </cell>
          <cell r="W223">
            <v>1</v>
          </cell>
          <cell r="X223">
            <v>0.9872236183170251</v>
          </cell>
          <cell r="Y223">
            <v>1.0019637747778094</v>
          </cell>
          <cell r="Z223">
            <v>1.0711679133221095</v>
          </cell>
        </row>
        <row r="224">
          <cell r="C224">
            <v>1.140796339028098</v>
          </cell>
          <cell r="D224">
            <v>1.1495779275022546</v>
          </cell>
          <cell r="E224">
            <v>1.1141169098648214</v>
          </cell>
          <cell r="F224">
            <v>1.0769142433640817</v>
          </cell>
          <cell r="G224">
            <v>1.1366637419767984</v>
          </cell>
          <cell r="H224">
            <v>1.1233313528587152</v>
          </cell>
          <cell r="I224">
            <v>1.0899564414630289</v>
          </cell>
          <cell r="J224">
            <v>1.0864315357045289</v>
          </cell>
          <cell r="K224">
            <v>1.0729723853820241</v>
          </cell>
          <cell r="L224">
            <v>1.0729723853820241</v>
          </cell>
          <cell r="M224">
            <v>1.1018751732442384</v>
          </cell>
          <cell r="N224">
            <v>1.1160016677338687</v>
          </cell>
          <cell r="O224">
            <v>1.0418553897296856</v>
          </cell>
          <cell r="P224">
            <v>1.0770082965718175</v>
          </cell>
          <cell r="Q224">
            <v>1.0979529031056328</v>
          </cell>
          <cell r="R224">
            <v>1.0359663041088785</v>
          </cell>
          <cell r="S224">
            <v>1.0910354448432287</v>
          </cell>
          <cell r="T224">
            <v>1.0952876554634221</v>
          </cell>
          <cell r="U224">
            <v>1.1583443986468669</v>
          </cell>
          <cell r="V224">
            <v>1.0415161491733058</v>
          </cell>
          <cell r="W224">
            <v>1.0129417301672294</v>
          </cell>
          <cell r="X224">
            <v>1</v>
          </cell>
          <cell r="Y224">
            <v>1.0149309195883225</v>
          </cell>
          <cell r="Z224">
            <v>1.0850306794201185</v>
          </cell>
        </row>
        <row r="225">
          <cell r="C225">
            <v>1.1240137796677128</v>
          </cell>
          <cell r="D225">
            <v>1.1326661798504944</v>
          </cell>
          <cell r="E225">
            <v>1.0977268387061561</v>
          </cell>
          <cell r="F225">
            <v>1.0610714705596918</v>
          </cell>
          <cell r="G225">
            <v>1.119941978354402</v>
          </cell>
          <cell r="H225">
            <v>1.1068057255703296</v>
          </cell>
          <cell r="I225">
            <v>1.073921801402147</v>
          </cell>
          <cell r="J225">
            <v>1.0704487514728671</v>
          </cell>
          <cell r="K225">
            <v>1.0571876023022773</v>
          </cell>
          <cell r="L225">
            <v>1.0571876023022773</v>
          </cell>
          <cell r="M225">
            <v>1.0856651935396571</v>
          </cell>
          <cell r="N225">
            <v>1.0995838693992519</v>
          </cell>
          <cell r="O225">
            <v>1.0265283770764262</v>
          </cell>
          <cell r="P225">
            <v>1.0611641401255907</v>
          </cell>
          <cell r="Q225">
            <v>1.0818006249637027</v>
          </cell>
          <cell r="R225">
            <v>1.0207259273656659</v>
          </cell>
          <cell r="S225">
            <v>1.0749849312756927</v>
          </cell>
          <cell r="T225">
            <v>1.0791745864907671</v>
          </cell>
          <cell r="U225">
            <v>1.1413036850988005</v>
          </cell>
          <cell r="V225">
            <v>1.0261941271783963</v>
          </cell>
          <cell r="W225">
            <v>0.99804007407528783</v>
          </cell>
          <cell r="X225">
            <v>0.98528873315399745</v>
          </cell>
          <cell r="Y225">
            <v>1</v>
          </cell>
          <cell r="Z225">
            <v>1.0690685035590697</v>
          </cell>
        </row>
        <row r="226">
          <cell r="C226">
            <v>1.0513954680413118</v>
          </cell>
          <cell r="D226">
            <v>1.0594888691226987</v>
          </cell>
          <cell r="E226">
            <v>1.0268068276744466</v>
          </cell>
          <cell r="F226">
            <v>0.99251962528803839</v>
          </cell>
          <cell r="G226">
            <v>1.0475867305284627</v>
          </cell>
          <cell r="H226">
            <v>1.0352991617334417</v>
          </cell>
          <cell r="I226">
            <v>1.0045397444849606</v>
          </cell>
          <cell r="J226">
            <v>1.0012910752764697</v>
          </cell>
          <cell r="K226">
            <v>0.98888667918169959</v>
          </cell>
          <cell r="L226">
            <v>0.98888667918169959</v>
          </cell>
          <cell r="M226">
            <v>1.0155244401320729</v>
          </cell>
          <cell r="N226">
            <v>1.0285438825843176</v>
          </cell>
          <cell r="O226">
            <v>0.96020823142668421</v>
          </cell>
          <cell r="P226">
            <v>0.99260630782109449</v>
          </cell>
          <cell r="Q226">
            <v>1.0119095468272108</v>
          </cell>
          <cell r="R226">
            <v>0.95478065621383001</v>
          </cell>
          <cell r="S226">
            <v>1.0055341895275434</v>
          </cell>
          <cell r="T226">
            <v>1.0094531668438953</v>
          </cell>
          <cell r="U226">
            <v>1.0675683375754224</v>
          </cell>
          <cell r="V226">
            <v>0.95989557616005072</v>
          </cell>
          <cell r="W226">
            <v>0.93356045075940519</v>
          </cell>
          <cell r="X226">
            <v>0.92163292611637293</v>
          </cell>
          <cell r="Y226">
            <v>0.93539375322616702</v>
          </cell>
          <cell r="Z226">
            <v>1</v>
          </cell>
        </row>
        <row r="231">
          <cell r="C231">
            <v>1</v>
          </cell>
          <cell r="D231">
            <v>1.0076977705605525</v>
          </cell>
          <cell r="E231">
            <v>0.97661332855783334</v>
          </cell>
          <cell r="F231">
            <v>0.94400219085692305</v>
          </cell>
          <cell r="G231">
            <v>0.99637744537748052</v>
          </cell>
          <cell r="H231">
            <v>0.98469053101602522</v>
          </cell>
          <cell r="I231">
            <v>0.95543472938528007</v>
          </cell>
          <cell r="J231">
            <v>0.95234486519312878</v>
          </cell>
          <cell r="K231">
            <v>0.94054683441230502</v>
          </cell>
          <cell r="L231">
            <v>0.94054683441230502</v>
          </cell>
          <cell r="M231">
            <v>0.96588245907501902</v>
          </cell>
          <cell r="N231">
            <v>0.97826547084175153</v>
          </cell>
          <cell r="O231">
            <v>0.913270278038668</v>
          </cell>
          <cell r="P231">
            <v>0.94408463607919291</v>
          </cell>
          <cell r="Q231">
            <v>0.96244427295500823</v>
          </cell>
          <cell r="R231">
            <v>0.90810801951860276</v>
          </cell>
          <cell r="S231">
            <v>0.95638056287306883</v>
          </cell>
          <cell r="T231">
            <v>0.96010796843593738</v>
          </cell>
          <cell r="U231">
            <v>1.0153822895624991</v>
          </cell>
          <cell r="V231">
            <v>0.91297290633017469</v>
          </cell>
          <cell r="W231">
            <v>0.88792512345385477</v>
          </cell>
          <cell r="X231">
            <v>0.87658065317070577</v>
          </cell>
          <cell r="Y231">
            <v>0.88966880841587681</v>
          </cell>
          <cell r="Z231">
            <v>0.95111690167634211</v>
          </cell>
        </row>
        <row r="232">
          <cell r="C232">
            <v>0.99236103245889828</v>
          </cell>
          <cell r="D232">
            <v>1</v>
          </cell>
          <cell r="E232">
            <v>0.96915301104077278</v>
          </cell>
          <cell r="F232">
            <v>0.9367909887622381</v>
          </cell>
          <cell r="G232">
            <v>0.98876615041355609</v>
          </cell>
          <cell r="H232">
            <v>0.97716851201156363</v>
          </cell>
          <cell r="I232">
            <v>0.94813619449986464</v>
          </cell>
          <cell r="J232">
            <v>0.94506993367998371</v>
          </cell>
          <cell r="K232">
            <v>0.93336202767334342</v>
          </cell>
          <cell r="L232">
            <v>0.93336202767334342</v>
          </cell>
          <cell r="M232">
            <v>0.95850411432162552</v>
          </cell>
          <cell r="N232">
            <v>0.97079253266341092</v>
          </cell>
          <cell r="O232">
            <v>0.90629383602847768</v>
          </cell>
          <cell r="P232">
            <v>0.93687280418813113</v>
          </cell>
          <cell r="Q232">
            <v>0.95509219239378562</v>
          </cell>
          <cell r="R232">
            <v>0.90117101183368598</v>
          </cell>
          <cell r="S232">
            <v>0.94907480279634093</v>
          </cell>
          <cell r="T232">
            <v>0.95277373482910221</v>
          </cell>
          <cell r="U232">
            <v>1.0076258172107215</v>
          </cell>
          <cell r="V232">
            <v>0.90599873593281322</v>
          </cell>
          <cell r="W232">
            <v>0.88114229225686214</v>
          </cell>
          <cell r="X232">
            <v>0.86988448201397706</v>
          </cell>
          <cell r="Y232">
            <v>0.88287265726605735</v>
          </cell>
          <cell r="Z232">
            <v>0.94385135053664326</v>
          </cell>
        </row>
        <row r="233">
          <cell r="C233">
            <v>1.0239467051680544</v>
          </cell>
          <cell r="D233">
            <v>1.0318288119706718</v>
          </cell>
          <cell r="E233">
            <v>1</v>
          </cell>
          <cell r="F233">
            <v>0.9666079329993712</v>
          </cell>
          <cell r="G233">
            <v>1.0202374022980343</v>
          </cell>
          <cell r="H233">
            <v>1.008270624844041</v>
          </cell>
          <cell r="I233">
            <v>0.97831424315718918</v>
          </cell>
          <cell r="J233">
            <v>0.9751503868982192</v>
          </cell>
          <cell r="K233">
            <v>0.96306983215272324</v>
          </cell>
          <cell r="L233">
            <v>0.96306983215272324</v>
          </cell>
          <cell r="M233">
            <v>0.98901216154948379</v>
          </cell>
          <cell r="N233">
            <v>1.001691705648087</v>
          </cell>
          <cell r="O233">
            <v>0.935140092125607</v>
          </cell>
          <cell r="P233">
            <v>0.96669235251307117</v>
          </cell>
          <cell r="Q233">
            <v>0.98549164220014418</v>
          </cell>
          <cell r="R233">
            <v>0.92985421452276051</v>
          </cell>
          <cell r="S233">
            <v>0.97928272624064816</v>
          </cell>
          <cell r="T233">
            <v>0.98309939088557241</v>
          </cell>
          <cell r="U233">
            <v>1.0396973498835163</v>
          </cell>
          <cell r="V233">
            <v>0.93483559934448501</v>
          </cell>
          <cell r="W233">
            <v>0.9091880045965125</v>
          </cell>
          <cell r="X233">
            <v>0.89757187162820518</v>
          </cell>
          <cell r="Y233">
            <v>0.91097344506822608</v>
          </cell>
          <cell r="Z233">
            <v>0.97389301770113879</v>
          </cell>
        </row>
        <row r="234">
          <cell r="C234">
            <v>1.0593195754050577</v>
          </cell>
          <cell r="D234">
            <v>1.0674739744468278</v>
          </cell>
          <cell r="E234">
            <v>1.0345456165428042</v>
          </cell>
          <cell r="F234">
            <v>1</v>
          </cell>
          <cell r="G234">
            <v>1.0554821323804489</v>
          </cell>
          <cell r="H234">
            <v>1.0431019552212766</v>
          </cell>
          <cell r="I234">
            <v>1.0121107118596611</v>
          </cell>
          <cell r="J234">
            <v>1.0088375582355722</v>
          </cell>
          <cell r="K234">
            <v>0.99633967327821404</v>
          </cell>
          <cell r="L234">
            <v>0.99633967327821404</v>
          </cell>
          <cell r="M234">
            <v>1.0231781964385422</v>
          </cell>
          <cell r="N234">
            <v>1.0362957632055132</v>
          </cell>
          <cell r="O234">
            <v>0.96744508316198075</v>
          </cell>
          <cell r="P234">
            <v>1.000087335837849</v>
          </cell>
          <cell r="Q234">
            <v>1.0195360585777287</v>
          </cell>
          <cell r="R234">
            <v>0.96197660165837418</v>
          </cell>
          <cell r="S234">
            <v>1.0131126517883495</v>
          </cell>
          <cell r="T234">
            <v>1.0170611654665698</v>
          </cell>
          <cell r="U234">
            <v>1.0756143358531618</v>
          </cell>
          <cell r="V234">
            <v>0.96713007149000219</v>
          </cell>
          <cell r="W234">
            <v>0.94059646476862091</v>
          </cell>
          <cell r="X234">
            <v>0.92857904532508018</v>
          </cell>
          <cell r="Y234">
            <v>0.9424435843822303</v>
          </cell>
          <cell r="Z234">
            <v>1.0075367524443568</v>
          </cell>
        </row>
        <row r="235">
          <cell r="C235">
            <v>1.0036357252357786</v>
          </cell>
          <cell r="D235">
            <v>1.0113614827750175</v>
          </cell>
          <cell r="E235">
            <v>0.98016402628206878</v>
          </cell>
          <cell r="F235">
            <v>0.94743432344485179</v>
          </cell>
          <cell r="G235">
            <v>1</v>
          </cell>
          <cell r="H235">
            <v>0.98827059522907235</v>
          </cell>
          <cell r="I235">
            <v>0.95890842754204542</v>
          </cell>
          <cell r="J235">
            <v>0.95580732945267566</v>
          </cell>
          <cell r="K235">
            <v>0.94396640427360945</v>
          </cell>
          <cell r="L235">
            <v>0.94396640427360945</v>
          </cell>
          <cell r="M235">
            <v>0.96939414230627396</v>
          </cell>
          <cell r="N235">
            <v>0.98182217530138172</v>
          </cell>
          <cell r="O235">
            <v>0.91659067783561965</v>
          </cell>
          <cell r="P235">
            <v>0.94751706841529681</v>
          </cell>
          <cell r="Q235">
            <v>0.96594345588622121</v>
          </cell>
          <cell r="R235">
            <v>0.91140965076197944</v>
          </cell>
          <cell r="S235">
            <v>0.95985769982051461</v>
          </cell>
          <cell r="T235">
            <v>0.96359865720585203</v>
          </cell>
          <cell r="U235">
            <v>1.019073940576624</v>
          </cell>
          <cell r="V235">
            <v>0.91629222496530138</v>
          </cell>
          <cell r="W235">
            <v>0.89115337523267779</v>
          </cell>
          <cell r="X235">
            <v>0.8797676595726337</v>
          </cell>
          <cell r="Y235">
            <v>0.89290339975411948</v>
          </cell>
          <cell r="Z235">
            <v>0.95457490139794221</v>
          </cell>
        </row>
        <row r="236">
          <cell r="C236">
            <v>1.01554749284344</v>
          </cell>
          <cell r="D236">
            <v>1.0233649444366932</v>
          </cell>
          <cell r="E236">
            <v>0.99179721729439441</v>
          </cell>
          <cell r="F236">
            <v>0.95867905816346277</v>
          </cell>
          <cell r="G236">
            <v>1.011868616578852</v>
          </cell>
          <cell r="H236">
            <v>1</v>
          </cell>
          <cell r="I236">
            <v>0.97028934400277167</v>
          </cell>
          <cell r="J236">
            <v>0.96715144016920584</v>
          </cell>
          <cell r="K236">
            <v>0.95516997958925043</v>
          </cell>
          <cell r="L236">
            <v>0.95516997958925043</v>
          </cell>
          <cell r="M236">
            <v>0.9808995096950921</v>
          </cell>
          <cell r="N236">
            <v>0.99347504624864813</v>
          </cell>
          <cell r="O236">
            <v>0.92746934115060065</v>
          </cell>
          <cell r="P236">
            <v>0.95876278520223579</v>
          </cell>
          <cell r="Q236">
            <v>0.97740786840098604</v>
          </cell>
          <cell r="R236">
            <v>0.92222682245313869</v>
          </cell>
          <cell r="S236">
            <v>0.97124988282994307</v>
          </cell>
          <cell r="T236">
            <v>0.9750352402041248</v>
          </cell>
          <cell r="U236">
            <v>1.0311689384428278</v>
          </cell>
          <cell r="V236">
            <v>0.92716734605759765</v>
          </cell>
          <cell r="W236">
            <v>0.90173013295626414</v>
          </cell>
          <cell r="X236">
            <v>0.89020928460257531</v>
          </cell>
          <cell r="Y236">
            <v>0.90350092784775449</v>
          </cell>
          <cell r="Z236">
            <v>0.96590438489842978</v>
          </cell>
        </row>
        <row r="237">
          <cell r="C237">
            <v>1.046643971842423</v>
          </cell>
          <cell r="D237">
            <v>1.0547007969962514</v>
          </cell>
          <cell r="E237">
            <v>1.0221664531560199</v>
          </cell>
          <cell r="F237">
            <v>0.98803420246643892</v>
          </cell>
          <cell r="G237">
            <v>1.042852446884093</v>
          </cell>
          <cell r="H237">
            <v>1.0306204084182371</v>
          </cell>
          <cell r="I237">
            <v>1</v>
          </cell>
          <cell r="J237">
            <v>0.99676601226947315</v>
          </cell>
          <cell r="K237">
            <v>0.98441767447311257</v>
          </cell>
          <cell r="L237">
            <v>0.98441767447311257</v>
          </cell>
          <cell r="M237">
            <v>1.0109350532992043</v>
          </cell>
          <cell r="N237">
            <v>1.0238956579181089</v>
          </cell>
          <cell r="O237">
            <v>0.95586883117202537</v>
          </cell>
          <cell r="P237">
            <v>0.98812049326133489</v>
          </cell>
          <cell r="Q237">
            <v>1.0073364965226228</v>
          </cell>
          <cell r="R237">
            <v>0.9504657844109069</v>
          </cell>
          <cell r="S237">
            <v>1.0009899509183608</v>
          </cell>
          <cell r="T237">
            <v>1.0048912174813491</v>
          </cell>
          <cell r="U237">
            <v>1.0627437524861472</v>
          </cell>
          <cell r="V237">
            <v>0.95555758886593434</v>
          </cell>
          <cell r="W237">
            <v>0.92934147791041632</v>
          </cell>
          <cell r="X237">
            <v>0.91746785647481288</v>
          </cell>
          <cell r="Y237">
            <v>0.93116649526470896</v>
          </cell>
          <cell r="Z237">
            <v>0.9954807716569859</v>
          </cell>
        </row>
        <row r="238">
          <cell r="C238">
            <v>1.0500397876321905</v>
          </cell>
          <cell r="D238">
            <v>1.0581227529968344</v>
          </cell>
          <cell r="E238">
            <v>1.025482852117634</v>
          </cell>
          <cell r="F238">
            <v>0.99123986001172593</v>
          </cell>
          <cell r="G238">
            <v>1.046235961145674</v>
          </cell>
          <cell r="H238">
            <v>1.033964236071496</v>
          </cell>
          <cell r="I238">
            <v>1.0032444803401388</v>
          </cell>
          <cell r="J238">
            <v>1</v>
          </cell>
          <cell r="K238">
            <v>0.98761159826442568</v>
          </cell>
          <cell r="L238">
            <v>0.98761159826442568</v>
          </cell>
          <cell r="M238">
            <v>1.0142150122047908</v>
          </cell>
          <cell r="N238">
            <v>1.0272176672505775</v>
          </cell>
          <cell r="O238">
            <v>0.95897012880251442</v>
          </cell>
          <cell r="P238">
            <v>0.9913264307754095</v>
          </cell>
          <cell r="Q238">
            <v>1.0106047799814948</v>
          </cell>
          <cell r="R238">
            <v>0.95354955196240265</v>
          </cell>
          <cell r="S238">
            <v>1.0042376431347919</v>
          </cell>
          <cell r="T238">
            <v>1.0081515672804455</v>
          </cell>
          <cell r="U238">
            <v>1.0661918036976936</v>
          </cell>
          <cell r="V238">
            <v>0.95865787667688029</v>
          </cell>
          <cell r="W238">
            <v>0.93235670806477211</v>
          </cell>
          <cell r="X238">
            <v>0.92044456289785459</v>
          </cell>
          <cell r="Y238">
            <v>0.93418764665199117</v>
          </cell>
          <cell r="Z238">
            <v>0.99871058944961311</v>
          </cell>
        </row>
        <row r="239">
          <cell r="C239">
            <v>1.0632112760496866</v>
          </cell>
          <cell r="D239">
            <v>1.0713956325101093</v>
          </cell>
          <cell r="E239">
            <v>1.0383463032631057</v>
          </cell>
          <cell r="F239">
            <v>1.0036737739346888</v>
          </cell>
          <cell r="G239">
            <v>1.0593597351269179</v>
          </cell>
          <cell r="H239">
            <v>1.0469340759955916</v>
          </cell>
          <cell r="I239">
            <v>1.0158289778119105</v>
          </cell>
          <cell r="J239">
            <v>1.0125437993613533</v>
          </cell>
          <cell r="K239">
            <v>1</v>
          </cell>
          <cell r="L239">
            <v>1</v>
          </cell>
          <cell r="M239">
            <v>1.0269371218271601</v>
          </cell>
          <cell r="N239">
            <v>1.0401028795690062</v>
          </cell>
          <cell r="O239">
            <v>0.97099925769174422</v>
          </cell>
          <cell r="P239">
            <v>1.0037614306246627</v>
          </cell>
          <cell r="Q239">
            <v>1.023281603575207</v>
          </cell>
          <cell r="R239">
            <v>0.96551068622332725</v>
          </cell>
          <cell r="S239">
            <v>1.0168345986413929</v>
          </cell>
          <cell r="T239">
            <v>1.0207976182662453</v>
          </cell>
          <cell r="U239">
            <v>1.079565899763997</v>
          </cell>
          <cell r="V239">
            <v>0.97068308873809594</v>
          </cell>
          <cell r="W239">
            <v>0.94405200354394847</v>
          </cell>
          <cell r="X239">
            <v>0.93199043481809374</v>
          </cell>
          <cell r="Y239">
            <v>0.94590590905744854</v>
          </cell>
          <cell r="Z239">
            <v>1.011238214703728</v>
          </cell>
        </row>
        <row r="240">
          <cell r="C240">
            <v>1.0632112760496866</v>
          </cell>
          <cell r="D240">
            <v>1.0713956325101093</v>
          </cell>
          <cell r="E240">
            <v>1.0383463032631057</v>
          </cell>
          <cell r="F240">
            <v>1.0036737739346888</v>
          </cell>
          <cell r="G240">
            <v>1.0593597351269179</v>
          </cell>
          <cell r="H240">
            <v>1.0469340759955916</v>
          </cell>
          <cell r="I240">
            <v>1.0158289778119105</v>
          </cell>
          <cell r="J240">
            <v>1.0125437993613533</v>
          </cell>
          <cell r="K240">
            <v>1</v>
          </cell>
          <cell r="L240">
            <v>1</v>
          </cell>
          <cell r="M240">
            <v>1.0269371218271601</v>
          </cell>
          <cell r="N240">
            <v>1.0401028795690062</v>
          </cell>
          <cell r="O240">
            <v>0.97099925769174422</v>
          </cell>
          <cell r="P240">
            <v>1.0037614306246627</v>
          </cell>
          <cell r="Q240">
            <v>1.023281603575207</v>
          </cell>
          <cell r="R240">
            <v>0.96551068622332725</v>
          </cell>
          <cell r="S240">
            <v>1.0168345986413929</v>
          </cell>
          <cell r="T240">
            <v>1.0207976182662453</v>
          </cell>
          <cell r="U240">
            <v>1.079565899763997</v>
          </cell>
          <cell r="V240">
            <v>0.97068308873809594</v>
          </cell>
          <cell r="W240">
            <v>0.94405200354394847</v>
          </cell>
          <cell r="X240">
            <v>0.93199043481809374</v>
          </cell>
          <cell r="Y240">
            <v>0.94590590905744854</v>
          </cell>
          <cell r="Z240">
            <v>1.011238214703728</v>
          </cell>
        </row>
        <row r="241">
          <cell r="C241">
            <v>1.035322663336959</v>
          </cell>
          <cell r="D241">
            <v>1.0432923396554672</v>
          </cell>
          <cell r="E241">
            <v>1.0111099123728686</v>
          </cell>
          <cell r="F241">
            <v>0.97734686243391389</v>
          </cell>
          <cell r="G241">
            <v>1.0315721504370885</v>
          </cell>
          <cell r="H241">
            <v>1.0194724231341956</v>
          </cell>
          <cell r="I241">
            <v>0.98918322867179487</v>
          </cell>
          <cell r="J241">
            <v>0.98598422224702731</v>
          </cell>
          <cell r="K241">
            <v>0.97376945359689338</v>
          </cell>
          <cell r="L241">
            <v>0.97376945359689338</v>
          </cell>
          <cell r="M241">
            <v>1</v>
          </cell>
          <cell r="N241">
            <v>1.0128204127224665</v>
          </cell>
          <cell r="O241">
            <v>0.94552941660547873</v>
          </cell>
          <cell r="P241">
            <v>0.97743221984101369</v>
          </cell>
          <cell r="Q241">
            <v>0.99644036798918223</v>
          </cell>
          <cell r="R241">
            <v>0.94018481336565096</v>
          </cell>
          <cell r="S241">
            <v>0.99016247151744563</v>
          </cell>
          <cell r="T241">
            <v>0.99402153897213164</v>
          </cell>
          <cell r="U241">
            <v>1.0512482963350258</v>
          </cell>
          <cell r="V241">
            <v>0.94522154093624045</v>
          </cell>
          <cell r="W241">
            <v>0.91928900365804311</v>
          </cell>
          <cell r="X241">
            <v>0.90754381647034621</v>
          </cell>
          <cell r="Y241">
            <v>0.92109428021694428</v>
          </cell>
          <cell r="Z241">
            <v>0.98471288378834709</v>
          </cell>
        </row>
        <row r="242">
          <cell r="C242">
            <v>1.0222174141948881</v>
          </cell>
          <cell r="D242">
            <v>1.0300862093123617</v>
          </cell>
          <cell r="E242">
            <v>0.99831115138665105</v>
          </cell>
          <cell r="F242">
            <v>0.96497547853207311</v>
          </cell>
          <cell r="G242">
            <v>1.0185143757758766</v>
          </cell>
          <cell r="H242">
            <v>1.0065678083973926</v>
          </cell>
          <cell r="I242">
            <v>0.97666201850421364</v>
          </cell>
          <cell r="J242">
            <v>0.97350350551949949</v>
          </cell>
          <cell r="K242">
            <v>0.96144335300213402</v>
          </cell>
          <cell r="L242">
            <v>0.96144335300213402</v>
          </cell>
          <cell r="M242">
            <v>0.98734186973186577</v>
          </cell>
          <cell r="N242">
            <v>1</v>
          </cell>
          <cell r="O242">
            <v>0.93356078207773363</v>
          </cell>
          <cell r="P242">
            <v>0.96505975547399458</v>
          </cell>
          <cell r="Q242">
            <v>0.98382729600674756</v>
          </cell>
          <cell r="R242">
            <v>0.92828383152194704</v>
          </cell>
          <cell r="S242">
            <v>0.97762886596636012</v>
          </cell>
          <cell r="T242">
            <v>0.98143908484249121</v>
          </cell>
          <cell r="U242">
            <v>1.0379414584558628</v>
          </cell>
          <cell r="V242">
            <v>0.9332568035388229</v>
          </cell>
          <cell r="W242">
            <v>0.90765252369567628</v>
          </cell>
          <cell r="X242">
            <v>0.89605600861742485</v>
          </cell>
          <cell r="Y242">
            <v>0.90943494882872489</v>
          </cell>
          <cell r="Z242">
            <v>0.97224825982864405</v>
          </cell>
        </row>
        <row r="243">
          <cell r="C243">
            <v>1.0949661059238587</v>
          </cell>
          <cell r="D243">
            <v>1.1033949037788424</v>
          </cell>
          <cell r="E243">
            <v>1.0693584933643088</v>
          </cell>
          <cell r="F243">
            <v>1.0336504029061964</v>
          </cell>
          <cell r="G243">
            <v>1.090999531395342</v>
          </cell>
          <cell r="H243">
            <v>1.0782027562867138</v>
          </cell>
          <cell r="I243">
            <v>1.0461686450994159</v>
          </cell>
          <cell r="J243">
            <v>1.0427853485371024</v>
          </cell>
          <cell r="K243">
            <v>1.0298669047154538</v>
          </cell>
          <cell r="L243">
            <v>1.0298669047154538</v>
          </cell>
          <cell r="M243">
            <v>1.0576085549935343</v>
          </cell>
          <cell r="N243">
            <v>1.0711675331673629</v>
          </cell>
          <cell r="O243">
            <v>1</v>
          </cell>
          <cell r="P243">
            <v>1.0337406776301772</v>
          </cell>
          <cell r="Q243">
            <v>1.0538438577262648</v>
          </cell>
          <cell r="R243">
            <v>0.99434750189051191</v>
          </cell>
          <cell r="S243">
            <v>1.0472043007103924</v>
          </cell>
          <cell r="T243">
            <v>1.0512856834647655</v>
          </cell>
          <cell r="U243">
            <v>1.1118091916263015</v>
          </cell>
          <cell r="V243">
            <v>0.99967438805833919</v>
          </cell>
          <cell r="W243">
            <v>0.97224791478022887</v>
          </cell>
          <cell r="X243">
            <v>0.95982610433052029</v>
          </cell>
          <cell r="Y243">
            <v>0.97415719071305218</v>
          </cell>
          <cell r="Z243">
            <v>1.0414407701069099</v>
          </cell>
        </row>
        <row r="244">
          <cell r="C244">
            <v>1.0592270669216957</v>
          </cell>
          <cell r="D244">
            <v>1.067380753854386</v>
          </cell>
          <cell r="E244">
            <v>1.0344552715249482</v>
          </cell>
          <cell r="F244">
            <v>0.99991267178903342</v>
          </cell>
          <cell r="G244">
            <v>1.0553899590141207</v>
          </cell>
          <cell r="H244">
            <v>1.0430108629936714</v>
          </cell>
          <cell r="I244">
            <v>1.0120223260418943</v>
          </cell>
          <cell r="J244">
            <v>1.0087494582564556</v>
          </cell>
          <cell r="K244">
            <v>0.99625266471703156</v>
          </cell>
          <cell r="L244">
            <v>0.99625266471703156</v>
          </cell>
          <cell r="M244">
            <v>1.0230888441171471</v>
          </cell>
          <cell r="N244">
            <v>1.0362052653504801</v>
          </cell>
          <cell r="O244">
            <v>0.9673605979136598</v>
          </cell>
          <cell r="P244">
            <v>1</v>
          </cell>
          <cell r="Q244">
            <v>1.0194470243177172</v>
          </cell>
          <cell r="R244">
            <v>0.96189259396275961</v>
          </cell>
          <cell r="S244">
            <v>1.0130241784729612</v>
          </cell>
          <cell r="T244">
            <v>1.016972347334546</v>
          </cell>
          <cell r="U244">
            <v>1.0755204043775217</v>
          </cell>
          <cell r="V244">
            <v>0.96704561375108689</v>
          </cell>
          <cell r="W244">
            <v>0.94051432416211123</v>
          </cell>
          <cell r="X244">
            <v>0.92849795417831082</v>
          </cell>
          <cell r="Y244">
            <v>0.94236128247006923</v>
          </cell>
          <cell r="Z244">
            <v>1.0074487660622826</v>
          </cell>
        </row>
        <row r="245">
          <cell r="C245">
            <v>1.0390211964477527</v>
          </cell>
          <cell r="D245">
            <v>1.0470193432255583</v>
          </cell>
          <cell r="E245">
            <v>1.0147219491049821</v>
          </cell>
          <cell r="F245">
            <v>0.98083828579345989</v>
          </cell>
          <cell r="G245">
            <v>1.0352572854096651</v>
          </cell>
          <cell r="H245">
            <v>1.0231143336670434</v>
          </cell>
          <cell r="I245">
            <v>0.9927169356536284</v>
          </cell>
          <cell r="J245">
            <v>0.98950650126383843</v>
          </cell>
          <cell r="K245">
            <v>0.97724809720621941</v>
          </cell>
          <cell r="L245">
            <v>0.97724809720621941</v>
          </cell>
          <cell r="M245">
            <v>1.0035723482560237</v>
          </cell>
          <cell r="N245">
            <v>1.0164385599575207</v>
          </cell>
          <cell r="O245">
            <v>0.94890717696790849</v>
          </cell>
          <cell r="P245">
            <v>0.98092394812694417</v>
          </cell>
          <cell r="Q245">
            <v>1</v>
          </cell>
          <cell r="R245">
            <v>0.94354348094401774</v>
          </cell>
          <cell r="S245">
            <v>0.9936996766957511</v>
          </cell>
          <cell r="T245">
            <v>0.9975725300833288</v>
          </cell>
          <cell r="U245">
            <v>1.0550037213530861</v>
          </cell>
          <cell r="V245">
            <v>0.94859820145956009</v>
          </cell>
          <cell r="W245">
            <v>0.92257302412704267</v>
          </cell>
          <cell r="X245">
            <v>0.91078587904037922</v>
          </cell>
          <cell r="Y245">
            <v>0.92438474976251073</v>
          </cell>
          <cell r="Z245">
            <v>0.98823062114143245</v>
          </cell>
        </row>
        <row r="246">
          <cell r="C246">
            <v>1.1011905836159339</v>
          </cell>
          <cell r="D246">
            <v>1.1096672960720504</v>
          </cell>
          <cell r="E246">
            <v>1.0754374012417003</v>
          </cell>
          <cell r="F246">
            <v>1.0395263234844552</v>
          </cell>
          <cell r="G246">
            <v>1.0972014605769811</v>
          </cell>
          <cell r="H246">
            <v>1.0843319405306207</v>
          </cell>
          <cell r="I246">
            <v>1.0521157272587083</v>
          </cell>
          <cell r="J246">
            <v>1.0487131979056594</v>
          </cell>
          <cell r="K246">
            <v>1.0357213175046052</v>
          </cell>
          <cell r="L246">
            <v>1.0357213175046052</v>
          </cell>
          <cell r="M246">
            <v>1.0636206688132135</v>
          </cell>
          <cell r="N246">
            <v>1.0772567247675446</v>
          </cell>
          <cell r="O246">
            <v>1.0056846304724869</v>
          </cell>
          <cell r="P246">
            <v>1.0396171113868828</v>
          </cell>
          <cell r="Q246">
            <v>1.0598345706331387</v>
          </cell>
          <cell r="R246">
            <v>1</v>
          </cell>
          <cell r="S246">
            <v>1.0531572701891301</v>
          </cell>
          <cell r="T246">
            <v>1.0572618540962784</v>
          </cell>
          <cell r="U246">
            <v>1.1181294160366113</v>
          </cell>
          <cell r="V246">
            <v>1.0053571675472603</v>
          </cell>
          <cell r="W246">
            <v>0.97777478490340042</v>
          </cell>
          <cell r="X246">
            <v>0.9652823610514859</v>
          </cell>
          <cell r="Y246">
            <v>0.97969491436437184</v>
          </cell>
          <cell r="Z246">
            <v>1.04736097604395</v>
          </cell>
        </row>
        <row r="247">
          <cell r="C247">
            <v>1.045608870380943</v>
          </cell>
          <cell r="D247">
            <v>1.053657727561214</v>
          </cell>
          <cell r="E247">
            <v>1.0211555592723289</v>
          </cell>
          <cell r="F247">
            <v>0.98705706441904273</v>
          </cell>
          <cell r="G247">
            <v>1.0418210951341971</v>
          </cell>
          <cell r="H247">
            <v>1.029601153810477</v>
          </cell>
          <cell r="I247">
            <v>0.99901102811526465</v>
          </cell>
          <cell r="J247">
            <v>0.99578023870767896</v>
          </cell>
          <cell r="K247">
            <v>0.98344411307022206</v>
          </cell>
          <cell r="L247">
            <v>0.98344411307022206</v>
          </cell>
          <cell r="M247">
            <v>1.0099352669541981</v>
          </cell>
          <cell r="N247">
            <v>1.0228830538995253</v>
          </cell>
          <cell r="O247">
            <v>0.95492350377250135</v>
          </cell>
          <cell r="P247">
            <v>0.98714326987476864</v>
          </cell>
          <cell r="Q247">
            <v>1.0063402690490941</v>
          </cell>
          <cell r="R247">
            <v>0.94952580047272162</v>
          </cell>
          <cell r="S247">
            <v>1</v>
          </cell>
          <cell r="T247">
            <v>1.0038974083200425</v>
          </cell>
          <cell r="U247">
            <v>1.0616927287942601</v>
          </cell>
          <cell r="V247">
            <v>0.95461256927630045</v>
          </cell>
          <cell r="W247">
            <v>0.92842238531744448</v>
          </cell>
          <cell r="X247">
            <v>0.91656050655961085</v>
          </cell>
          <cell r="Y247">
            <v>0.93024559778088456</v>
          </cell>
          <cell r="Z247">
            <v>0.99449626916202249</v>
          </cell>
        </row>
        <row r="248">
          <cell r="C248">
            <v>1.0415495265902737</v>
          </cell>
          <cell r="D248">
            <v>1.0495671358734178</v>
          </cell>
          <cell r="E248">
            <v>1.0171911500211628</v>
          </cell>
          <cell r="F248">
            <v>0.98322503498720937</v>
          </cell>
          <cell r="G248">
            <v>1.0377764565381411</v>
          </cell>
          <cell r="H248">
            <v>1.0256039564176662</v>
          </cell>
          <cell r="I248">
            <v>0.99513259007914467</v>
          </cell>
          <cell r="J248">
            <v>0.99191434349258134</v>
          </cell>
          <cell r="K248">
            <v>0.97962611011811673</v>
          </cell>
          <cell r="L248">
            <v>0.97962611011811673</v>
          </cell>
          <cell r="M248">
            <v>1.0060144179914354</v>
          </cell>
          <cell r="N248">
            <v>1.0189119380348375</v>
          </cell>
          <cell r="O248">
            <v>0.9512162257401422</v>
          </cell>
          <cell r="P248">
            <v>0.98331090576943414</v>
          </cell>
          <cell r="Q248">
            <v>1.0024333768658089</v>
          </cell>
          <cell r="R248">
            <v>0.94583947782243172</v>
          </cell>
          <cell r="S248">
            <v>0.99611772250058439</v>
          </cell>
          <cell r="T248">
            <v>1</v>
          </cell>
          <cell r="U248">
            <v>1.0575709430019691</v>
          </cell>
          <cell r="V248">
            <v>0.95090649837793972</v>
          </cell>
          <cell r="W248">
            <v>0.92481799198097281</v>
          </cell>
          <cell r="X248">
            <v>0.91300216432814141</v>
          </cell>
          <cell r="Y248">
            <v>0.92663412622768937</v>
          </cell>
          <cell r="Z248">
            <v>0.9906353586730019</v>
          </cell>
        </row>
        <row r="249">
          <cell r="C249">
            <v>0.9848507407302457</v>
          </cell>
          <cell r="D249">
            <v>0.99243189576877744</v>
          </cell>
          <cell r="E249">
            <v>0.96181836003721299</v>
          </cell>
          <cell r="F249">
            <v>0.92970125691641547</v>
          </cell>
          <cell r="G249">
            <v>0.98128306512692165</v>
          </cell>
          <cell r="H249">
            <v>0.9697731988611914</v>
          </cell>
          <cell r="I249">
            <v>0.94096060095449496</v>
          </cell>
          <cell r="J249">
            <v>0.93791754591609899</v>
          </cell>
          <cell r="K249">
            <v>0.9262982465624463</v>
          </cell>
          <cell r="L249">
            <v>0.9262982465624463</v>
          </cell>
          <cell r="M249">
            <v>0.95125005527838369</v>
          </cell>
          <cell r="N249">
            <v>0.96344547358932164</v>
          </cell>
          <cell r="O249">
            <v>0.89943490981329965</v>
          </cell>
          <cell r="P249">
            <v>0.92978245315463759</v>
          </cell>
          <cell r="Q249">
            <v>0.9478639551313226</v>
          </cell>
          <cell r="R249">
            <v>0.89435085568597239</v>
          </cell>
          <cell r="S249">
            <v>0.94189210576555127</v>
          </cell>
          <cell r="T249">
            <v>0.94556304389514434</v>
          </cell>
          <cell r="U249">
            <v>1</v>
          </cell>
          <cell r="V249">
            <v>0.89914204306591772</v>
          </cell>
          <cell r="W249">
            <v>0.87447371554652376</v>
          </cell>
          <cell r="X249">
            <v>0.86330110558497219</v>
          </cell>
          <cell r="Y249">
            <v>0.87619098497297132</v>
          </cell>
          <cell r="Z249">
            <v>0.93670818513700183</v>
          </cell>
        </row>
        <row r="250">
          <cell r="C250">
            <v>1.0953227560932155</v>
          </cell>
          <cell r="D250">
            <v>1.1037542993593732</v>
          </cell>
          <cell r="E250">
            <v>1.0697068026733352</v>
          </cell>
          <cell r="F250">
            <v>1.0339870814474386</v>
          </cell>
          <cell r="G250">
            <v>1.0913548895799792</v>
          </cell>
          <cell r="H250">
            <v>1.0785539463313647</v>
          </cell>
          <cell r="I250">
            <v>1.0465094010574605</v>
          </cell>
          <cell r="J250">
            <v>1.0431250024945597</v>
          </cell>
          <cell r="K250">
            <v>1.0302023509032352</v>
          </cell>
          <cell r="L250">
            <v>1.0302023509032352</v>
          </cell>
          <cell r="M250">
            <v>1.0579530371361423</v>
          </cell>
          <cell r="N250">
            <v>1.0715164317132144</v>
          </cell>
          <cell r="O250">
            <v>1.000325717999331</v>
          </cell>
          <cell r="P250">
            <v>1.0340773855755219</v>
          </cell>
          <cell r="Q250">
            <v>1.0541871136392105</v>
          </cell>
          <cell r="R250">
            <v>0.99467137876946754</v>
          </cell>
          <cell r="S250">
            <v>1.0475453940001105</v>
          </cell>
          <cell r="T250">
            <v>1.0516281061343089</v>
          </cell>
          <cell r="U250">
            <v>1.1121713278918359</v>
          </cell>
          <cell r="V250">
            <v>1</v>
          </cell>
          <cell r="W250">
            <v>0.97256459342588486</v>
          </cell>
          <cell r="X250">
            <v>0.96013873696892849</v>
          </cell>
          <cell r="Y250">
            <v>0.97447449124424512</v>
          </cell>
          <cell r="Z250">
            <v>1.0417799861109709</v>
          </cell>
        </row>
        <row r="251">
          <cell r="C251">
            <v>1.1262210895781346</v>
          </cell>
          <cell r="D251">
            <v>1.1348904811261626</v>
          </cell>
          <cell r="E251">
            <v>1.0998825269849317</v>
          </cell>
          <cell r="F251">
            <v>1.06315517595103</v>
          </cell>
          <cell r="G251">
            <v>1.1221412921641043</v>
          </cell>
          <cell r="H251">
            <v>1.1089792427381397</v>
          </cell>
          <cell r="I251">
            <v>1.0760307419490802</v>
          </cell>
          <cell r="J251">
            <v>1.0725508717319472</v>
          </cell>
          <cell r="K251">
            <v>1.0592636806510913</v>
          </cell>
          <cell r="L251">
            <v>1.0592636806510913</v>
          </cell>
          <cell r="M251">
            <v>1.0877971954638759</v>
          </cell>
          <cell r="N251">
            <v>1.1017432044680644</v>
          </cell>
          <cell r="O251">
            <v>1.0285442476120346</v>
          </cell>
          <cell r="P251">
            <v>1.0632480274990852</v>
          </cell>
          <cell r="Q251">
            <v>1.0839250377456249</v>
          </cell>
          <cell r="R251">
            <v>1.0227304031968827</v>
          </cell>
          <cell r="S251">
            <v>1.0770959595702572</v>
          </cell>
          <cell r="T251">
            <v>1.0812938423245706</v>
          </cell>
          <cell r="U251">
            <v>1.1435449484894185</v>
          </cell>
          <cell r="V251">
            <v>1.0282093413224855</v>
          </cell>
          <cell r="W251">
            <v>1</v>
          </cell>
          <cell r="X251">
            <v>0.9872236183170251</v>
          </cell>
          <cell r="Y251">
            <v>1.0019637747778094</v>
          </cell>
          <cell r="Z251">
            <v>1.0711679133221095</v>
          </cell>
        </row>
        <row r="252">
          <cell r="C252">
            <v>1.140796339028098</v>
          </cell>
          <cell r="D252">
            <v>1.1495779275022546</v>
          </cell>
          <cell r="E252">
            <v>1.1141169098648214</v>
          </cell>
          <cell r="F252">
            <v>1.0769142433640817</v>
          </cell>
          <cell r="G252">
            <v>1.1366637419767984</v>
          </cell>
          <cell r="H252">
            <v>1.1233313528587152</v>
          </cell>
          <cell r="I252">
            <v>1.0899564414630289</v>
          </cell>
          <cell r="J252">
            <v>1.0864315357045289</v>
          </cell>
          <cell r="K252">
            <v>1.0729723853820241</v>
          </cell>
          <cell r="L252">
            <v>1.0729723853820241</v>
          </cell>
          <cell r="M252">
            <v>1.1018751732442384</v>
          </cell>
          <cell r="N252">
            <v>1.1160016677338687</v>
          </cell>
          <cell r="O252">
            <v>1.0418553897296856</v>
          </cell>
          <cell r="P252">
            <v>1.0770082965718175</v>
          </cell>
          <cell r="Q252">
            <v>1.0979529031056328</v>
          </cell>
          <cell r="R252">
            <v>1.0359663041088785</v>
          </cell>
          <cell r="S252">
            <v>1.0910354448432287</v>
          </cell>
          <cell r="T252">
            <v>1.0952876554634221</v>
          </cell>
          <cell r="U252">
            <v>1.1583443986468669</v>
          </cell>
          <cell r="V252">
            <v>1.0415161491733058</v>
          </cell>
          <cell r="W252">
            <v>1.0129417301672294</v>
          </cell>
          <cell r="X252">
            <v>1</v>
          </cell>
          <cell r="Y252">
            <v>1.0149309195883225</v>
          </cell>
          <cell r="Z252">
            <v>1.0850306794201185</v>
          </cell>
        </row>
        <row r="253">
          <cell r="C253">
            <v>1.1240137796677128</v>
          </cell>
          <cell r="D253">
            <v>1.1326661798504944</v>
          </cell>
          <cell r="E253">
            <v>1.0977268387061561</v>
          </cell>
          <cell r="F253">
            <v>1.0610714705596918</v>
          </cell>
          <cell r="G253">
            <v>1.119941978354402</v>
          </cell>
          <cell r="H253">
            <v>1.1068057255703296</v>
          </cell>
          <cell r="I253">
            <v>1.073921801402147</v>
          </cell>
          <cell r="J253">
            <v>1.0704487514728671</v>
          </cell>
          <cell r="K253">
            <v>1.0571876023022773</v>
          </cell>
          <cell r="L253">
            <v>1.0571876023022773</v>
          </cell>
          <cell r="M253">
            <v>1.0856651935396571</v>
          </cell>
          <cell r="N253">
            <v>1.0995838693992519</v>
          </cell>
          <cell r="O253">
            <v>1.0265283770764262</v>
          </cell>
          <cell r="P253">
            <v>1.0611641401255907</v>
          </cell>
          <cell r="Q253">
            <v>1.0818006249637027</v>
          </cell>
          <cell r="R253">
            <v>1.0207259273656659</v>
          </cell>
          <cell r="S253">
            <v>1.0749849312756927</v>
          </cell>
          <cell r="T253">
            <v>1.0791745864907671</v>
          </cell>
          <cell r="U253">
            <v>1.1413036850988005</v>
          </cell>
          <cell r="V253">
            <v>1.0261941271783963</v>
          </cell>
          <cell r="W253">
            <v>0.99804007407528783</v>
          </cell>
          <cell r="X253">
            <v>0.98528873315399745</v>
          </cell>
          <cell r="Y253">
            <v>1</v>
          </cell>
          <cell r="Z253">
            <v>1.0690685035590697</v>
          </cell>
        </row>
        <row r="254">
          <cell r="C254">
            <v>1.0513954680413118</v>
          </cell>
          <cell r="D254">
            <v>1.0594888691226987</v>
          </cell>
          <cell r="E254">
            <v>1.0268068276744466</v>
          </cell>
          <cell r="F254">
            <v>0.99251962528803839</v>
          </cell>
          <cell r="G254">
            <v>1.0475867305284627</v>
          </cell>
          <cell r="H254">
            <v>1.0352991617334417</v>
          </cell>
          <cell r="I254">
            <v>1.0045397444849606</v>
          </cell>
          <cell r="J254">
            <v>1.0012910752764697</v>
          </cell>
          <cell r="K254">
            <v>0.98888667918169959</v>
          </cell>
          <cell r="L254">
            <v>0.98888667918169959</v>
          </cell>
          <cell r="M254">
            <v>1.0155244401320729</v>
          </cell>
          <cell r="N254">
            <v>1.0285438825843176</v>
          </cell>
          <cell r="O254">
            <v>0.96020823142668421</v>
          </cell>
          <cell r="P254">
            <v>0.99260630782109449</v>
          </cell>
          <cell r="Q254">
            <v>1.0119095468272108</v>
          </cell>
          <cell r="R254">
            <v>0.95478065621383001</v>
          </cell>
          <cell r="S254">
            <v>1.0055341895275434</v>
          </cell>
          <cell r="T254">
            <v>1.0094531668438953</v>
          </cell>
          <cell r="U254">
            <v>1.0675683375754224</v>
          </cell>
          <cell r="V254">
            <v>0.95989557616005072</v>
          </cell>
          <cell r="W254">
            <v>0.93356045075940519</v>
          </cell>
          <cell r="X254">
            <v>0.92163292611637293</v>
          </cell>
          <cell r="Y254">
            <v>0.93539375322616702</v>
          </cell>
          <cell r="Z254">
            <v>1</v>
          </cell>
        </row>
        <row r="259">
          <cell r="C259">
            <v>1</v>
          </cell>
          <cell r="D259">
            <v>1.0076977705605525</v>
          </cell>
          <cell r="E259">
            <v>0.97661332855783334</v>
          </cell>
          <cell r="F259">
            <v>0.94400219085692305</v>
          </cell>
          <cell r="G259">
            <v>0.99637744537748052</v>
          </cell>
          <cell r="H259">
            <v>0.98469053101602522</v>
          </cell>
          <cell r="I259">
            <v>0.95543472938528007</v>
          </cell>
          <cell r="J259">
            <v>0.95234486519312878</v>
          </cell>
          <cell r="K259">
            <v>0.94054683441230502</v>
          </cell>
          <cell r="L259">
            <v>0.94054683441230502</v>
          </cell>
          <cell r="M259">
            <v>0.96588245907501902</v>
          </cell>
          <cell r="N259">
            <v>0.97826547084175153</v>
          </cell>
          <cell r="O259">
            <v>0.913270278038668</v>
          </cell>
          <cell r="P259">
            <v>0.94408463607919291</v>
          </cell>
          <cell r="Q259">
            <v>0.96244427295500823</v>
          </cell>
          <cell r="R259">
            <v>0.90810801951860276</v>
          </cell>
          <cell r="S259">
            <v>0.95638056287306883</v>
          </cell>
          <cell r="T259">
            <v>0.96010796843593738</v>
          </cell>
          <cell r="U259">
            <v>1.0153822895624991</v>
          </cell>
          <cell r="V259">
            <v>0.91297290633017469</v>
          </cell>
          <cell r="W259">
            <v>0.88792512345385477</v>
          </cell>
          <cell r="X259">
            <v>0.87658065317070577</v>
          </cell>
          <cell r="Y259">
            <v>0.88966880841587681</v>
          </cell>
          <cell r="Z259">
            <v>0.95111690167634211</v>
          </cell>
        </row>
        <row r="260">
          <cell r="C260">
            <v>0.99236103245889828</v>
          </cell>
          <cell r="D260">
            <v>1</v>
          </cell>
          <cell r="E260">
            <v>0.96915301104077278</v>
          </cell>
          <cell r="F260">
            <v>0.9367909887622381</v>
          </cell>
          <cell r="G260">
            <v>0.98876615041355609</v>
          </cell>
          <cell r="H260">
            <v>0.97716851201156363</v>
          </cell>
          <cell r="I260">
            <v>0.94813619449986464</v>
          </cell>
          <cell r="J260">
            <v>0.94506993367998371</v>
          </cell>
          <cell r="K260">
            <v>0.93336202767334342</v>
          </cell>
          <cell r="L260">
            <v>0.93336202767334342</v>
          </cell>
          <cell r="M260">
            <v>0.95850411432162552</v>
          </cell>
          <cell r="N260">
            <v>0.97079253266341092</v>
          </cell>
          <cell r="O260">
            <v>0.90629383602847768</v>
          </cell>
          <cell r="P260">
            <v>0.93687280418813113</v>
          </cell>
          <cell r="Q260">
            <v>0.95509219239378562</v>
          </cell>
          <cell r="R260">
            <v>0.90117101183368598</v>
          </cell>
          <cell r="S260">
            <v>0.94907480279634093</v>
          </cell>
          <cell r="T260">
            <v>0.95277373482910221</v>
          </cell>
          <cell r="U260">
            <v>1.0076258172107215</v>
          </cell>
          <cell r="V260">
            <v>0.90599873593281322</v>
          </cell>
          <cell r="W260">
            <v>0.88114229225686214</v>
          </cell>
          <cell r="X260">
            <v>0.86988448201397706</v>
          </cell>
          <cell r="Y260">
            <v>0.88287265726605735</v>
          </cell>
          <cell r="Z260">
            <v>0.94385135053664326</v>
          </cell>
        </row>
        <row r="261">
          <cell r="C261">
            <v>1.0239467051680544</v>
          </cell>
          <cell r="D261">
            <v>1.0318288119706718</v>
          </cell>
          <cell r="E261">
            <v>1</v>
          </cell>
          <cell r="F261">
            <v>0.9666079329993712</v>
          </cell>
          <cell r="G261">
            <v>1.0202374022980343</v>
          </cell>
          <cell r="H261">
            <v>1.008270624844041</v>
          </cell>
          <cell r="I261">
            <v>0.97831424315718918</v>
          </cell>
          <cell r="J261">
            <v>0.9751503868982192</v>
          </cell>
          <cell r="K261">
            <v>0.96306983215272324</v>
          </cell>
          <cell r="L261">
            <v>0.96306983215272324</v>
          </cell>
          <cell r="M261">
            <v>0.98901216154948379</v>
          </cell>
          <cell r="N261">
            <v>1.001691705648087</v>
          </cell>
          <cell r="O261">
            <v>0.935140092125607</v>
          </cell>
          <cell r="P261">
            <v>0.96669235251307117</v>
          </cell>
          <cell r="Q261">
            <v>0.98549164220014418</v>
          </cell>
          <cell r="R261">
            <v>0.92985421452276051</v>
          </cell>
          <cell r="S261">
            <v>0.97928272624064816</v>
          </cell>
          <cell r="T261">
            <v>0.98309939088557241</v>
          </cell>
          <cell r="U261">
            <v>1.0396973498835163</v>
          </cell>
          <cell r="V261">
            <v>0.93483559934448501</v>
          </cell>
          <cell r="W261">
            <v>0.9091880045965125</v>
          </cell>
          <cell r="X261">
            <v>0.89757187162820518</v>
          </cell>
          <cell r="Y261">
            <v>0.91097344506822608</v>
          </cell>
          <cell r="Z261">
            <v>0.97389301770113879</v>
          </cell>
        </row>
        <row r="262">
          <cell r="C262">
            <v>1.0593195754050577</v>
          </cell>
          <cell r="D262">
            <v>1.0674739744468278</v>
          </cell>
          <cell r="E262">
            <v>1.0345456165428042</v>
          </cell>
          <cell r="F262">
            <v>1</v>
          </cell>
          <cell r="G262">
            <v>1.0554821323804489</v>
          </cell>
          <cell r="H262">
            <v>1.0431019552212766</v>
          </cell>
          <cell r="I262">
            <v>1.0121107118596611</v>
          </cell>
          <cell r="J262">
            <v>1.0088375582355722</v>
          </cell>
          <cell r="K262">
            <v>0.99633967327821404</v>
          </cell>
          <cell r="L262">
            <v>0.99633967327821404</v>
          </cell>
          <cell r="M262">
            <v>1.0231781964385422</v>
          </cell>
          <cell r="N262">
            <v>1.0362957632055132</v>
          </cell>
          <cell r="O262">
            <v>0.96744508316198075</v>
          </cell>
          <cell r="P262">
            <v>1.000087335837849</v>
          </cell>
          <cell r="Q262">
            <v>1.0195360585777287</v>
          </cell>
          <cell r="R262">
            <v>0.96197660165837418</v>
          </cell>
          <cell r="S262">
            <v>1.0131126517883495</v>
          </cell>
          <cell r="T262">
            <v>1.0170611654665698</v>
          </cell>
          <cell r="U262">
            <v>1.0756143358531618</v>
          </cell>
          <cell r="V262">
            <v>0.96713007149000219</v>
          </cell>
          <cell r="W262">
            <v>0.94059646476862091</v>
          </cell>
          <cell r="X262">
            <v>0.92857904532508018</v>
          </cell>
          <cell r="Y262">
            <v>0.9424435843822303</v>
          </cell>
          <cell r="Z262">
            <v>1.0075367524443568</v>
          </cell>
        </row>
        <row r="263">
          <cell r="C263">
            <v>1.0036357252357786</v>
          </cell>
          <cell r="D263">
            <v>1.0113614827750175</v>
          </cell>
          <cell r="E263">
            <v>0.98016402628206878</v>
          </cell>
          <cell r="F263">
            <v>0.94743432344485179</v>
          </cell>
          <cell r="G263">
            <v>1</v>
          </cell>
          <cell r="H263">
            <v>0.98827059522907235</v>
          </cell>
          <cell r="I263">
            <v>0.95890842754204542</v>
          </cell>
          <cell r="J263">
            <v>0.95580732945267566</v>
          </cell>
          <cell r="K263">
            <v>0.94396640427360945</v>
          </cell>
          <cell r="L263">
            <v>0.94396640427360945</v>
          </cell>
          <cell r="M263">
            <v>0.96939414230627396</v>
          </cell>
          <cell r="N263">
            <v>0.98182217530138172</v>
          </cell>
          <cell r="O263">
            <v>0.91659067783561965</v>
          </cell>
          <cell r="P263">
            <v>0.94751706841529681</v>
          </cell>
          <cell r="Q263">
            <v>0.96594345588622121</v>
          </cell>
          <cell r="R263">
            <v>0.91140965076197944</v>
          </cell>
          <cell r="S263">
            <v>0.95985769982051461</v>
          </cell>
          <cell r="T263">
            <v>0.96359865720585203</v>
          </cell>
          <cell r="U263">
            <v>1.019073940576624</v>
          </cell>
          <cell r="V263">
            <v>0.91629222496530138</v>
          </cell>
          <cell r="W263">
            <v>0.89115337523267779</v>
          </cell>
          <cell r="X263">
            <v>0.8797676595726337</v>
          </cell>
          <cell r="Y263">
            <v>0.89290339975411948</v>
          </cell>
          <cell r="Z263">
            <v>0.95457490139794221</v>
          </cell>
        </row>
        <row r="264">
          <cell r="C264">
            <v>1.01554749284344</v>
          </cell>
          <cell r="D264">
            <v>1.0233649444366932</v>
          </cell>
          <cell r="E264">
            <v>0.99179721729439441</v>
          </cell>
          <cell r="F264">
            <v>0.95867905816346277</v>
          </cell>
          <cell r="G264">
            <v>1.011868616578852</v>
          </cell>
          <cell r="H264">
            <v>1</v>
          </cell>
          <cell r="I264">
            <v>0.97028934400277167</v>
          </cell>
          <cell r="J264">
            <v>0.96715144016920584</v>
          </cell>
          <cell r="K264">
            <v>0.95516997958925043</v>
          </cell>
          <cell r="L264">
            <v>0.95516997958925043</v>
          </cell>
          <cell r="M264">
            <v>0.9808995096950921</v>
          </cell>
          <cell r="N264">
            <v>0.99347504624864813</v>
          </cell>
          <cell r="O264">
            <v>0.92746934115060065</v>
          </cell>
          <cell r="P264">
            <v>0.95876278520223579</v>
          </cell>
          <cell r="Q264">
            <v>0.97740786840098604</v>
          </cell>
          <cell r="R264">
            <v>0.92222682245313869</v>
          </cell>
          <cell r="S264">
            <v>0.97124988282994307</v>
          </cell>
          <cell r="T264">
            <v>0.9750352402041248</v>
          </cell>
          <cell r="U264">
            <v>1.0311689384428278</v>
          </cell>
          <cell r="V264">
            <v>0.92716734605759765</v>
          </cell>
          <cell r="W264">
            <v>0.90173013295626414</v>
          </cell>
          <cell r="X264">
            <v>0.89020928460257531</v>
          </cell>
          <cell r="Y264">
            <v>0.90350092784775449</v>
          </cell>
          <cell r="Z264">
            <v>0.96590438489842978</v>
          </cell>
        </row>
        <row r="265">
          <cell r="C265">
            <v>1.046643971842423</v>
          </cell>
          <cell r="D265">
            <v>1.0547007969962514</v>
          </cell>
          <cell r="E265">
            <v>1.0221664531560199</v>
          </cell>
          <cell r="F265">
            <v>0.98803420246643892</v>
          </cell>
          <cell r="G265">
            <v>1.042852446884093</v>
          </cell>
          <cell r="H265">
            <v>1.0306204084182371</v>
          </cell>
          <cell r="I265">
            <v>1</v>
          </cell>
          <cell r="J265">
            <v>0.99676601226947315</v>
          </cell>
          <cell r="K265">
            <v>0.98441767447311257</v>
          </cell>
          <cell r="L265">
            <v>0.98441767447311257</v>
          </cell>
          <cell r="M265">
            <v>1.0109350532992043</v>
          </cell>
          <cell r="N265">
            <v>1.0238956579181089</v>
          </cell>
          <cell r="O265">
            <v>0.95586883117202537</v>
          </cell>
          <cell r="P265">
            <v>0.98812049326133489</v>
          </cell>
          <cell r="Q265">
            <v>1.0073364965226228</v>
          </cell>
          <cell r="R265">
            <v>0.9504657844109069</v>
          </cell>
          <cell r="S265">
            <v>1.0009899509183608</v>
          </cell>
          <cell r="T265">
            <v>1.0048912174813491</v>
          </cell>
          <cell r="U265">
            <v>1.0627437524861472</v>
          </cell>
          <cell r="V265">
            <v>0.95555758886593434</v>
          </cell>
          <cell r="W265">
            <v>0.92934147791041632</v>
          </cell>
          <cell r="X265">
            <v>0.91746785647481288</v>
          </cell>
          <cell r="Y265">
            <v>0.93116649526470896</v>
          </cell>
          <cell r="Z265">
            <v>0.9954807716569859</v>
          </cell>
        </row>
        <row r="266">
          <cell r="C266">
            <v>1.0500397876321905</v>
          </cell>
          <cell r="D266">
            <v>1.0581227529968344</v>
          </cell>
          <cell r="E266">
            <v>1.025482852117634</v>
          </cell>
          <cell r="F266">
            <v>0.99123986001172593</v>
          </cell>
          <cell r="G266">
            <v>1.046235961145674</v>
          </cell>
          <cell r="H266">
            <v>1.033964236071496</v>
          </cell>
          <cell r="I266">
            <v>1.0032444803401388</v>
          </cell>
          <cell r="J266">
            <v>1</v>
          </cell>
          <cell r="K266">
            <v>0.98761159826442568</v>
          </cell>
          <cell r="L266">
            <v>0.98761159826442568</v>
          </cell>
          <cell r="M266">
            <v>1.0142150122047908</v>
          </cell>
          <cell r="N266">
            <v>1.0272176672505775</v>
          </cell>
          <cell r="O266">
            <v>0.95897012880251442</v>
          </cell>
          <cell r="P266">
            <v>0.9913264307754095</v>
          </cell>
          <cell r="Q266">
            <v>1.0106047799814948</v>
          </cell>
          <cell r="R266">
            <v>0.95354955196240265</v>
          </cell>
          <cell r="S266">
            <v>1.0042376431347919</v>
          </cell>
          <cell r="T266">
            <v>1.0081515672804455</v>
          </cell>
          <cell r="U266">
            <v>1.0661918036976936</v>
          </cell>
          <cell r="V266">
            <v>0.95865787667688029</v>
          </cell>
          <cell r="W266">
            <v>0.93235670806477211</v>
          </cell>
          <cell r="X266">
            <v>0.92044456289785459</v>
          </cell>
          <cell r="Y266">
            <v>0.93418764665199117</v>
          </cell>
          <cell r="Z266">
            <v>0.99871058944961311</v>
          </cell>
        </row>
        <row r="267">
          <cell r="C267">
            <v>1.0632112760496866</v>
          </cell>
          <cell r="D267">
            <v>1.0713956325101093</v>
          </cell>
          <cell r="E267">
            <v>1.0383463032631057</v>
          </cell>
          <cell r="F267">
            <v>1.0036737739346888</v>
          </cell>
          <cell r="G267">
            <v>1.0593597351269179</v>
          </cell>
          <cell r="H267">
            <v>1.0469340759955916</v>
          </cell>
          <cell r="I267">
            <v>1.0158289778119105</v>
          </cell>
          <cell r="J267">
            <v>1.0125437993613533</v>
          </cell>
          <cell r="K267">
            <v>1</v>
          </cell>
          <cell r="L267">
            <v>1</v>
          </cell>
          <cell r="M267">
            <v>1.0269371218271601</v>
          </cell>
          <cell r="N267">
            <v>1.0401028795690062</v>
          </cell>
          <cell r="O267">
            <v>0.97099925769174422</v>
          </cell>
          <cell r="P267">
            <v>1.0037614306246627</v>
          </cell>
          <cell r="Q267">
            <v>1.023281603575207</v>
          </cell>
          <cell r="R267">
            <v>0.96551068622332725</v>
          </cell>
          <cell r="S267">
            <v>1.0168345986413929</v>
          </cell>
          <cell r="T267">
            <v>1.0207976182662453</v>
          </cell>
          <cell r="U267">
            <v>1.079565899763997</v>
          </cell>
          <cell r="V267">
            <v>0.97068308873809594</v>
          </cell>
          <cell r="W267">
            <v>0.94405200354394847</v>
          </cell>
          <cell r="X267">
            <v>0.93199043481809374</v>
          </cell>
          <cell r="Y267">
            <v>0.94590590905744854</v>
          </cell>
          <cell r="Z267">
            <v>1.011238214703728</v>
          </cell>
        </row>
        <row r="268">
          <cell r="C268">
            <v>1.0632112760496866</v>
          </cell>
          <cell r="D268">
            <v>1.0713956325101093</v>
          </cell>
          <cell r="E268">
            <v>1.0383463032631057</v>
          </cell>
          <cell r="F268">
            <v>1.0036737739346888</v>
          </cell>
          <cell r="G268">
            <v>1.0593597351269179</v>
          </cell>
          <cell r="H268">
            <v>1.0469340759955916</v>
          </cell>
          <cell r="I268">
            <v>1.0158289778119105</v>
          </cell>
          <cell r="J268">
            <v>1.0125437993613533</v>
          </cell>
          <cell r="K268">
            <v>1</v>
          </cell>
          <cell r="L268">
            <v>1</v>
          </cell>
          <cell r="M268">
            <v>1.0269371218271601</v>
          </cell>
          <cell r="N268">
            <v>1.0401028795690062</v>
          </cell>
          <cell r="O268">
            <v>0.97099925769174422</v>
          </cell>
          <cell r="P268">
            <v>1.0037614306246627</v>
          </cell>
          <cell r="Q268">
            <v>1.023281603575207</v>
          </cell>
          <cell r="R268">
            <v>0.96551068622332725</v>
          </cell>
          <cell r="S268">
            <v>1.0168345986413929</v>
          </cell>
          <cell r="T268">
            <v>1.0207976182662453</v>
          </cell>
          <cell r="U268">
            <v>1.079565899763997</v>
          </cell>
          <cell r="V268">
            <v>0.97068308873809594</v>
          </cell>
          <cell r="W268">
            <v>0.94405200354394847</v>
          </cell>
          <cell r="X268">
            <v>0.93199043481809374</v>
          </cell>
          <cell r="Y268">
            <v>0.94590590905744854</v>
          </cell>
          <cell r="Z268">
            <v>1.011238214703728</v>
          </cell>
        </row>
        <row r="269">
          <cell r="C269">
            <v>1.035322663336959</v>
          </cell>
          <cell r="D269">
            <v>1.0432923396554672</v>
          </cell>
          <cell r="E269">
            <v>1.0111099123728686</v>
          </cell>
          <cell r="F269">
            <v>0.97734686243391389</v>
          </cell>
          <cell r="G269">
            <v>1.0315721504370885</v>
          </cell>
          <cell r="H269">
            <v>1.0194724231341956</v>
          </cell>
          <cell r="I269">
            <v>0.98918322867179487</v>
          </cell>
          <cell r="J269">
            <v>0.98598422224702731</v>
          </cell>
          <cell r="K269">
            <v>0.97376945359689338</v>
          </cell>
          <cell r="L269">
            <v>0.97376945359689338</v>
          </cell>
          <cell r="M269">
            <v>1</v>
          </cell>
          <cell r="N269">
            <v>1.0128204127224665</v>
          </cell>
          <cell r="O269">
            <v>0.94552941660547873</v>
          </cell>
          <cell r="P269">
            <v>0.97743221984101369</v>
          </cell>
          <cell r="Q269">
            <v>0.99644036798918223</v>
          </cell>
          <cell r="R269">
            <v>0.94018481336565096</v>
          </cell>
          <cell r="S269">
            <v>0.99016247151744563</v>
          </cell>
          <cell r="T269">
            <v>0.99402153897213164</v>
          </cell>
          <cell r="U269">
            <v>1.0512482963350258</v>
          </cell>
          <cell r="V269">
            <v>0.94522154093624045</v>
          </cell>
          <cell r="W269">
            <v>0.91928900365804311</v>
          </cell>
          <cell r="X269">
            <v>0.90754381647034621</v>
          </cell>
          <cell r="Y269">
            <v>0.92109428021694428</v>
          </cell>
          <cell r="Z269">
            <v>0.98471288378834709</v>
          </cell>
        </row>
        <row r="270">
          <cell r="C270">
            <v>1.0222174141948881</v>
          </cell>
          <cell r="D270">
            <v>1.0300862093123617</v>
          </cell>
          <cell r="E270">
            <v>0.99831115138665105</v>
          </cell>
          <cell r="F270">
            <v>0.96497547853207311</v>
          </cell>
          <cell r="G270">
            <v>1.0185143757758766</v>
          </cell>
          <cell r="H270">
            <v>1.0065678083973926</v>
          </cell>
          <cell r="I270">
            <v>0.97666201850421364</v>
          </cell>
          <cell r="J270">
            <v>0.97350350551949949</v>
          </cell>
          <cell r="K270">
            <v>0.96144335300213402</v>
          </cell>
          <cell r="L270">
            <v>0.96144335300213402</v>
          </cell>
          <cell r="M270">
            <v>0.98734186973186577</v>
          </cell>
          <cell r="N270">
            <v>1</v>
          </cell>
          <cell r="O270">
            <v>0.93356078207773363</v>
          </cell>
          <cell r="P270">
            <v>0.96505975547399458</v>
          </cell>
          <cell r="Q270">
            <v>0.98382729600674756</v>
          </cell>
          <cell r="R270">
            <v>0.92828383152194704</v>
          </cell>
          <cell r="S270">
            <v>0.97762886596636012</v>
          </cell>
          <cell r="T270">
            <v>0.98143908484249121</v>
          </cell>
          <cell r="U270">
            <v>1.0379414584558628</v>
          </cell>
          <cell r="V270">
            <v>0.9332568035388229</v>
          </cell>
          <cell r="W270">
            <v>0.90765252369567628</v>
          </cell>
          <cell r="X270">
            <v>0.89605600861742485</v>
          </cell>
          <cell r="Y270">
            <v>0.90943494882872489</v>
          </cell>
          <cell r="Z270">
            <v>0.97224825982864405</v>
          </cell>
        </row>
        <row r="271">
          <cell r="C271">
            <v>1.0949661059238587</v>
          </cell>
          <cell r="D271">
            <v>1.1033949037788424</v>
          </cell>
          <cell r="E271">
            <v>1.0693584933643088</v>
          </cell>
          <cell r="F271">
            <v>1.0336504029061964</v>
          </cell>
          <cell r="G271">
            <v>1.090999531395342</v>
          </cell>
          <cell r="H271">
            <v>1.0782027562867138</v>
          </cell>
          <cell r="I271">
            <v>1.0461686450994159</v>
          </cell>
          <cell r="J271">
            <v>1.0427853485371024</v>
          </cell>
          <cell r="K271">
            <v>1.0298669047154538</v>
          </cell>
          <cell r="L271">
            <v>1.0298669047154538</v>
          </cell>
          <cell r="M271">
            <v>1.0576085549935343</v>
          </cell>
          <cell r="N271">
            <v>1.0711675331673629</v>
          </cell>
          <cell r="O271">
            <v>1</v>
          </cell>
          <cell r="P271">
            <v>1.0337406776301772</v>
          </cell>
          <cell r="Q271">
            <v>1.0538438577262648</v>
          </cell>
          <cell r="R271">
            <v>0.99434750189051191</v>
          </cell>
          <cell r="S271">
            <v>1.0472043007103924</v>
          </cell>
          <cell r="T271">
            <v>1.0512856834647655</v>
          </cell>
          <cell r="U271">
            <v>1.1118091916263015</v>
          </cell>
          <cell r="V271">
            <v>0.99967438805833919</v>
          </cell>
          <cell r="W271">
            <v>0.97224791478022887</v>
          </cell>
          <cell r="X271">
            <v>0.95982610433052029</v>
          </cell>
          <cell r="Y271">
            <v>0.97415719071305218</v>
          </cell>
          <cell r="Z271">
            <v>1.0414407701069099</v>
          </cell>
        </row>
        <row r="272">
          <cell r="C272">
            <v>1.0592270669216957</v>
          </cell>
          <cell r="D272">
            <v>1.067380753854386</v>
          </cell>
          <cell r="E272">
            <v>1.0344552715249482</v>
          </cell>
          <cell r="F272">
            <v>0.99991267178903342</v>
          </cell>
          <cell r="G272">
            <v>1.0553899590141207</v>
          </cell>
          <cell r="H272">
            <v>1.0430108629936714</v>
          </cell>
          <cell r="I272">
            <v>1.0120223260418943</v>
          </cell>
          <cell r="J272">
            <v>1.0087494582564556</v>
          </cell>
          <cell r="K272">
            <v>0.99625266471703156</v>
          </cell>
          <cell r="L272">
            <v>0.99625266471703156</v>
          </cell>
          <cell r="M272">
            <v>1.0230888441171471</v>
          </cell>
          <cell r="N272">
            <v>1.0362052653504801</v>
          </cell>
          <cell r="O272">
            <v>0.9673605979136598</v>
          </cell>
          <cell r="P272">
            <v>1</v>
          </cell>
          <cell r="Q272">
            <v>1.0194470243177172</v>
          </cell>
          <cell r="R272">
            <v>0.96189259396275961</v>
          </cell>
          <cell r="S272">
            <v>1.0130241784729612</v>
          </cell>
          <cell r="T272">
            <v>1.016972347334546</v>
          </cell>
          <cell r="U272">
            <v>1.0755204043775217</v>
          </cell>
          <cell r="V272">
            <v>0.96704561375108689</v>
          </cell>
          <cell r="W272">
            <v>0.94051432416211123</v>
          </cell>
          <cell r="X272">
            <v>0.92849795417831082</v>
          </cell>
          <cell r="Y272">
            <v>0.94236128247006923</v>
          </cell>
          <cell r="Z272">
            <v>1.0074487660622826</v>
          </cell>
        </row>
        <row r="273">
          <cell r="C273">
            <v>1.0390211964477527</v>
          </cell>
          <cell r="D273">
            <v>1.0470193432255583</v>
          </cell>
          <cell r="E273">
            <v>1.0147219491049821</v>
          </cell>
          <cell r="F273">
            <v>0.98083828579345989</v>
          </cell>
          <cell r="G273">
            <v>1.0352572854096651</v>
          </cell>
          <cell r="H273">
            <v>1.0231143336670434</v>
          </cell>
          <cell r="I273">
            <v>0.9927169356536284</v>
          </cell>
          <cell r="J273">
            <v>0.98950650126383843</v>
          </cell>
          <cell r="K273">
            <v>0.97724809720621941</v>
          </cell>
          <cell r="L273">
            <v>0.97724809720621941</v>
          </cell>
          <cell r="M273">
            <v>1.0035723482560237</v>
          </cell>
          <cell r="N273">
            <v>1.0164385599575207</v>
          </cell>
          <cell r="O273">
            <v>0.94890717696790849</v>
          </cell>
          <cell r="P273">
            <v>0.98092394812694417</v>
          </cell>
          <cell r="Q273">
            <v>1</v>
          </cell>
          <cell r="R273">
            <v>0.94354348094401774</v>
          </cell>
          <cell r="S273">
            <v>0.9936996766957511</v>
          </cell>
          <cell r="T273">
            <v>0.9975725300833288</v>
          </cell>
          <cell r="U273">
            <v>1.0550037213530861</v>
          </cell>
          <cell r="V273">
            <v>0.94859820145956009</v>
          </cell>
          <cell r="W273">
            <v>0.92257302412704267</v>
          </cell>
          <cell r="X273">
            <v>0.91078587904037922</v>
          </cell>
          <cell r="Y273">
            <v>0.92438474976251073</v>
          </cell>
          <cell r="Z273">
            <v>0.98823062114143245</v>
          </cell>
        </row>
        <row r="274">
          <cell r="C274">
            <v>1.1011905836159339</v>
          </cell>
          <cell r="D274">
            <v>1.1096672960720504</v>
          </cell>
          <cell r="E274">
            <v>1.0754374012417003</v>
          </cell>
          <cell r="F274">
            <v>1.0395263234844552</v>
          </cell>
          <cell r="G274">
            <v>1.0972014605769811</v>
          </cell>
          <cell r="H274">
            <v>1.0843319405306207</v>
          </cell>
          <cell r="I274">
            <v>1.0521157272587083</v>
          </cell>
          <cell r="J274">
            <v>1.0487131979056594</v>
          </cell>
          <cell r="K274">
            <v>1.0357213175046052</v>
          </cell>
          <cell r="L274">
            <v>1.0357213175046052</v>
          </cell>
          <cell r="M274">
            <v>1.0636206688132135</v>
          </cell>
          <cell r="N274">
            <v>1.0772567247675446</v>
          </cell>
          <cell r="O274">
            <v>1.0056846304724869</v>
          </cell>
          <cell r="P274">
            <v>1.0396171113868828</v>
          </cell>
          <cell r="Q274">
            <v>1.0598345706331387</v>
          </cell>
          <cell r="R274">
            <v>1</v>
          </cell>
          <cell r="S274">
            <v>1.0531572701891301</v>
          </cell>
          <cell r="T274">
            <v>1.0572618540962784</v>
          </cell>
          <cell r="U274">
            <v>1.1181294160366113</v>
          </cell>
          <cell r="V274">
            <v>1.0053571675472603</v>
          </cell>
          <cell r="W274">
            <v>0.97777478490340042</v>
          </cell>
          <cell r="X274">
            <v>0.9652823610514859</v>
          </cell>
          <cell r="Y274">
            <v>0.97969491436437184</v>
          </cell>
          <cell r="Z274">
            <v>1.04736097604395</v>
          </cell>
        </row>
        <row r="275">
          <cell r="C275">
            <v>1.045608870380943</v>
          </cell>
          <cell r="D275">
            <v>1.053657727561214</v>
          </cell>
          <cell r="E275">
            <v>1.0211555592723289</v>
          </cell>
          <cell r="F275">
            <v>0.98705706441904273</v>
          </cell>
          <cell r="G275">
            <v>1.0418210951341971</v>
          </cell>
          <cell r="H275">
            <v>1.029601153810477</v>
          </cell>
          <cell r="I275">
            <v>0.99901102811526465</v>
          </cell>
          <cell r="J275">
            <v>0.99578023870767896</v>
          </cell>
          <cell r="K275">
            <v>0.98344411307022206</v>
          </cell>
          <cell r="L275">
            <v>0.98344411307022206</v>
          </cell>
          <cell r="M275">
            <v>1.0099352669541981</v>
          </cell>
          <cell r="N275">
            <v>1.0228830538995253</v>
          </cell>
          <cell r="O275">
            <v>0.95492350377250135</v>
          </cell>
          <cell r="P275">
            <v>0.98714326987476864</v>
          </cell>
          <cell r="Q275">
            <v>1.0063402690490941</v>
          </cell>
          <cell r="R275">
            <v>0.94952580047272162</v>
          </cell>
          <cell r="S275">
            <v>1</v>
          </cell>
          <cell r="T275">
            <v>1.0038974083200425</v>
          </cell>
          <cell r="U275">
            <v>1.0616927287942601</v>
          </cell>
          <cell r="V275">
            <v>0.95461256927630045</v>
          </cell>
          <cell r="W275">
            <v>0.92842238531744448</v>
          </cell>
          <cell r="X275">
            <v>0.91656050655961085</v>
          </cell>
          <cell r="Y275">
            <v>0.93024559778088456</v>
          </cell>
          <cell r="Z275">
            <v>0.99449626916202249</v>
          </cell>
        </row>
        <row r="276">
          <cell r="C276">
            <v>1.0415495265902737</v>
          </cell>
          <cell r="D276">
            <v>1.0495671358734178</v>
          </cell>
          <cell r="E276">
            <v>1.0171911500211628</v>
          </cell>
          <cell r="F276">
            <v>0.98322503498720937</v>
          </cell>
          <cell r="G276">
            <v>1.0377764565381411</v>
          </cell>
          <cell r="H276">
            <v>1.0256039564176662</v>
          </cell>
          <cell r="I276">
            <v>0.99513259007914467</v>
          </cell>
          <cell r="J276">
            <v>0.99191434349258134</v>
          </cell>
          <cell r="K276">
            <v>0.97962611011811673</v>
          </cell>
          <cell r="L276">
            <v>0.97962611011811673</v>
          </cell>
          <cell r="M276">
            <v>1.0060144179914354</v>
          </cell>
          <cell r="N276">
            <v>1.0189119380348375</v>
          </cell>
          <cell r="O276">
            <v>0.9512162257401422</v>
          </cell>
          <cell r="P276">
            <v>0.98331090576943414</v>
          </cell>
          <cell r="Q276">
            <v>1.0024333768658089</v>
          </cell>
          <cell r="R276">
            <v>0.94583947782243172</v>
          </cell>
          <cell r="S276">
            <v>0.99611772250058439</v>
          </cell>
          <cell r="T276">
            <v>1</v>
          </cell>
          <cell r="U276">
            <v>1.0575709430019691</v>
          </cell>
          <cell r="V276">
            <v>0.95090649837793972</v>
          </cell>
          <cell r="W276">
            <v>0.92481799198097281</v>
          </cell>
          <cell r="X276">
            <v>0.91300216432814141</v>
          </cell>
          <cell r="Y276">
            <v>0.92663412622768937</v>
          </cell>
          <cell r="Z276">
            <v>0.9906353586730019</v>
          </cell>
        </row>
        <row r="277">
          <cell r="C277">
            <v>0.9848507407302457</v>
          </cell>
          <cell r="D277">
            <v>0.99243189576877744</v>
          </cell>
          <cell r="E277">
            <v>0.96181836003721299</v>
          </cell>
          <cell r="F277">
            <v>0.92970125691641547</v>
          </cell>
          <cell r="G277">
            <v>0.98128306512692165</v>
          </cell>
          <cell r="H277">
            <v>0.9697731988611914</v>
          </cell>
          <cell r="I277">
            <v>0.94096060095449496</v>
          </cell>
          <cell r="J277">
            <v>0.93791754591609899</v>
          </cell>
          <cell r="K277">
            <v>0.9262982465624463</v>
          </cell>
          <cell r="L277">
            <v>0.9262982465624463</v>
          </cell>
          <cell r="M277">
            <v>0.95125005527838369</v>
          </cell>
          <cell r="N277">
            <v>0.96344547358932164</v>
          </cell>
          <cell r="O277">
            <v>0.89943490981329965</v>
          </cell>
          <cell r="P277">
            <v>0.92978245315463759</v>
          </cell>
          <cell r="Q277">
            <v>0.9478639551313226</v>
          </cell>
          <cell r="R277">
            <v>0.89435085568597239</v>
          </cell>
          <cell r="S277">
            <v>0.94189210576555127</v>
          </cell>
          <cell r="T277">
            <v>0.94556304389514434</v>
          </cell>
          <cell r="U277">
            <v>1</v>
          </cell>
          <cell r="V277">
            <v>0.89914204306591772</v>
          </cell>
          <cell r="W277">
            <v>0.87447371554652376</v>
          </cell>
          <cell r="X277">
            <v>0.86330110558497219</v>
          </cell>
          <cell r="Y277">
            <v>0.87619098497297132</v>
          </cell>
          <cell r="Z277">
            <v>0.93670818513700183</v>
          </cell>
        </row>
        <row r="278">
          <cell r="C278">
            <v>1.0953227560932155</v>
          </cell>
          <cell r="D278">
            <v>1.1037542993593732</v>
          </cell>
          <cell r="E278">
            <v>1.0697068026733352</v>
          </cell>
          <cell r="F278">
            <v>1.0339870814474386</v>
          </cell>
          <cell r="G278">
            <v>1.0913548895799792</v>
          </cell>
          <cell r="H278">
            <v>1.0785539463313647</v>
          </cell>
          <cell r="I278">
            <v>1.0465094010574605</v>
          </cell>
          <cell r="J278">
            <v>1.0431250024945597</v>
          </cell>
          <cell r="K278">
            <v>1.0302023509032352</v>
          </cell>
          <cell r="L278">
            <v>1.0302023509032352</v>
          </cell>
          <cell r="M278">
            <v>1.0579530371361423</v>
          </cell>
          <cell r="N278">
            <v>1.0715164317132144</v>
          </cell>
          <cell r="O278">
            <v>1.000325717999331</v>
          </cell>
          <cell r="P278">
            <v>1.0340773855755219</v>
          </cell>
          <cell r="Q278">
            <v>1.0541871136392105</v>
          </cell>
          <cell r="R278">
            <v>0.99467137876946754</v>
          </cell>
          <cell r="S278">
            <v>1.0475453940001105</v>
          </cell>
          <cell r="T278">
            <v>1.0516281061343089</v>
          </cell>
          <cell r="U278">
            <v>1.1121713278918359</v>
          </cell>
          <cell r="V278">
            <v>1</v>
          </cell>
          <cell r="W278">
            <v>0.97256459342588486</v>
          </cell>
          <cell r="X278">
            <v>0.96013873696892849</v>
          </cell>
          <cell r="Y278">
            <v>0.97447449124424512</v>
          </cell>
          <cell r="Z278">
            <v>1.0417799861109709</v>
          </cell>
        </row>
        <row r="279">
          <cell r="C279">
            <v>1.1262210895781346</v>
          </cell>
          <cell r="D279">
            <v>1.1348904811261626</v>
          </cell>
          <cell r="E279">
            <v>1.0998825269849317</v>
          </cell>
          <cell r="F279">
            <v>1.06315517595103</v>
          </cell>
          <cell r="G279">
            <v>1.1221412921641043</v>
          </cell>
          <cell r="H279">
            <v>1.1089792427381397</v>
          </cell>
          <cell r="I279">
            <v>1.0760307419490802</v>
          </cell>
          <cell r="J279">
            <v>1.0725508717319472</v>
          </cell>
          <cell r="K279">
            <v>1.0592636806510913</v>
          </cell>
          <cell r="L279">
            <v>1.0592636806510913</v>
          </cell>
          <cell r="M279">
            <v>1.0877971954638759</v>
          </cell>
          <cell r="N279">
            <v>1.1017432044680644</v>
          </cell>
          <cell r="O279">
            <v>1.0285442476120346</v>
          </cell>
          <cell r="P279">
            <v>1.0632480274990852</v>
          </cell>
          <cell r="Q279">
            <v>1.0839250377456249</v>
          </cell>
          <cell r="R279">
            <v>1.0227304031968827</v>
          </cell>
          <cell r="S279">
            <v>1.0770959595702572</v>
          </cell>
          <cell r="T279">
            <v>1.0812938423245706</v>
          </cell>
          <cell r="U279">
            <v>1.1435449484894185</v>
          </cell>
          <cell r="V279">
            <v>1.0282093413224855</v>
          </cell>
          <cell r="W279">
            <v>1</v>
          </cell>
          <cell r="X279">
            <v>0.9872236183170251</v>
          </cell>
          <cell r="Y279">
            <v>1.0019637747778094</v>
          </cell>
          <cell r="Z279">
            <v>1.0711679133221095</v>
          </cell>
        </row>
        <row r="280">
          <cell r="C280">
            <v>1.140796339028098</v>
          </cell>
          <cell r="D280">
            <v>1.1495779275022546</v>
          </cell>
          <cell r="E280">
            <v>1.1141169098648214</v>
          </cell>
          <cell r="F280">
            <v>1.0769142433640817</v>
          </cell>
          <cell r="G280">
            <v>1.1366637419767984</v>
          </cell>
          <cell r="H280">
            <v>1.1233313528587152</v>
          </cell>
          <cell r="I280">
            <v>1.0899564414630289</v>
          </cell>
          <cell r="J280">
            <v>1.0864315357045289</v>
          </cell>
          <cell r="K280">
            <v>1.0729723853820241</v>
          </cell>
          <cell r="L280">
            <v>1.0729723853820241</v>
          </cell>
          <cell r="M280">
            <v>1.1018751732442384</v>
          </cell>
          <cell r="N280">
            <v>1.1160016677338687</v>
          </cell>
          <cell r="O280">
            <v>1.0418553897296856</v>
          </cell>
          <cell r="P280">
            <v>1.0770082965718175</v>
          </cell>
          <cell r="Q280">
            <v>1.0979529031056328</v>
          </cell>
          <cell r="R280">
            <v>1.0359663041088785</v>
          </cell>
          <cell r="S280">
            <v>1.0910354448432287</v>
          </cell>
          <cell r="T280">
            <v>1.0952876554634221</v>
          </cell>
          <cell r="U280">
            <v>1.1583443986468669</v>
          </cell>
          <cell r="V280">
            <v>1.0415161491733058</v>
          </cell>
          <cell r="W280">
            <v>1.0129417301672294</v>
          </cell>
          <cell r="X280">
            <v>1</v>
          </cell>
          <cell r="Y280">
            <v>1.0149309195883225</v>
          </cell>
          <cell r="Z280">
            <v>1.0850306794201185</v>
          </cell>
        </row>
        <row r="281">
          <cell r="C281">
            <v>1.1240137796677128</v>
          </cell>
          <cell r="D281">
            <v>1.1326661798504944</v>
          </cell>
          <cell r="E281">
            <v>1.0977268387061561</v>
          </cell>
          <cell r="F281">
            <v>1.0610714705596918</v>
          </cell>
          <cell r="G281">
            <v>1.119941978354402</v>
          </cell>
          <cell r="H281">
            <v>1.1068057255703296</v>
          </cell>
          <cell r="I281">
            <v>1.073921801402147</v>
          </cell>
          <cell r="J281">
            <v>1.0704487514728671</v>
          </cell>
          <cell r="K281">
            <v>1.0571876023022773</v>
          </cell>
          <cell r="L281">
            <v>1.0571876023022773</v>
          </cell>
          <cell r="M281">
            <v>1.0856651935396571</v>
          </cell>
          <cell r="N281">
            <v>1.0995838693992519</v>
          </cell>
          <cell r="O281">
            <v>1.0265283770764262</v>
          </cell>
          <cell r="P281">
            <v>1.0611641401255907</v>
          </cell>
          <cell r="Q281">
            <v>1.0818006249637027</v>
          </cell>
          <cell r="R281">
            <v>1.0207259273656659</v>
          </cell>
          <cell r="S281">
            <v>1.0749849312756927</v>
          </cell>
          <cell r="T281">
            <v>1.0791745864907671</v>
          </cell>
          <cell r="U281">
            <v>1.1413036850988005</v>
          </cell>
          <cell r="V281">
            <v>1.0261941271783963</v>
          </cell>
          <cell r="W281">
            <v>0.99804007407528783</v>
          </cell>
          <cell r="X281">
            <v>0.98528873315399745</v>
          </cell>
          <cell r="Y281">
            <v>1</v>
          </cell>
          <cell r="Z281">
            <v>1.0690685035590697</v>
          </cell>
        </row>
        <row r="282">
          <cell r="C282">
            <v>1.0513954680413118</v>
          </cell>
          <cell r="D282">
            <v>1.0594888691226987</v>
          </cell>
          <cell r="E282">
            <v>1.0268068276744466</v>
          </cell>
          <cell r="F282">
            <v>0.99251962528803839</v>
          </cell>
          <cell r="G282">
            <v>1.0475867305284627</v>
          </cell>
          <cell r="H282">
            <v>1.0352991617334417</v>
          </cell>
          <cell r="I282">
            <v>1.0045397444849606</v>
          </cell>
          <cell r="J282">
            <v>1.0012910752764697</v>
          </cell>
          <cell r="K282">
            <v>0.98888667918169959</v>
          </cell>
          <cell r="L282">
            <v>0.98888667918169959</v>
          </cell>
          <cell r="M282">
            <v>1.0155244401320729</v>
          </cell>
          <cell r="N282">
            <v>1.0285438825843176</v>
          </cell>
          <cell r="O282">
            <v>0.96020823142668421</v>
          </cell>
          <cell r="P282">
            <v>0.99260630782109449</v>
          </cell>
          <cell r="Q282">
            <v>1.0119095468272108</v>
          </cell>
          <cell r="R282">
            <v>0.95478065621383001</v>
          </cell>
          <cell r="S282">
            <v>1.0055341895275434</v>
          </cell>
          <cell r="T282">
            <v>1.0094531668438953</v>
          </cell>
          <cell r="U282">
            <v>1.0675683375754224</v>
          </cell>
          <cell r="V282">
            <v>0.95989557616005072</v>
          </cell>
          <cell r="W282">
            <v>0.93356045075940519</v>
          </cell>
          <cell r="X282">
            <v>0.92163292611637293</v>
          </cell>
          <cell r="Y282">
            <v>0.93539375322616702</v>
          </cell>
          <cell r="Z282">
            <v>1</v>
          </cell>
        </row>
        <row r="287">
          <cell r="C287">
            <v>1</v>
          </cell>
          <cell r="D287">
            <v>1.0076977705605525</v>
          </cell>
          <cell r="E287">
            <v>0.97661332855783334</v>
          </cell>
          <cell r="F287">
            <v>0.94400219085692305</v>
          </cell>
          <cell r="G287">
            <v>0.99637744537748052</v>
          </cell>
          <cell r="H287">
            <v>0.98469053101602522</v>
          </cell>
          <cell r="I287">
            <v>0.95543472938528007</v>
          </cell>
          <cell r="J287">
            <v>0.95234486519312878</v>
          </cell>
          <cell r="K287">
            <v>0.94054683441230502</v>
          </cell>
          <cell r="L287">
            <v>0.94054683441230502</v>
          </cell>
          <cell r="M287">
            <v>0.96588245907501902</v>
          </cell>
          <cell r="N287">
            <v>0.97826547084175153</v>
          </cell>
          <cell r="O287">
            <v>0.913270278038668</v>
          </cell>
          <cell r="P287">
            <v>0.94408463607919291</v>
          </cell>
          <cell r="Q287">
            <v>0.96244427295500823</v>
          </cell>
          <cell r="R287">
            <v>0.90810801951860276</v>
          </cell>
          <cell r="S287">
            <v>0.95638056287306883</v>
          </cell>
          <cell r="T287">
            <v>0.96010796843593738</v>
          </cell>
          <cell r="U287">
            <v>1.0153822895624991</v>
          </cell>
          <cell r="V287">
            <v>0.91297290633017469</v>
          </cell>
          <cell r="W287">
            <v>0.88792512345385477</v>
          </cell>
          <cell r="X287">
            <v>0.87658065317070577</v>
          </cell>
          <cell r="Y287">
            <v>0.88966880841587681</v>
          </cell>
          <cell r="Z287">
            <v>0.95111690167634211</v>
          </cell>
        </row>
        <row r="288">
          <cell r="C288">
            <v>0.99236103245889828</v>
          </cell>
          <cell r="D288">
            <v>1</v>
          </cell>
          <cell r="E288">
            <v>0.96915301104077278</v>
          </cell>
          <cell r="F288">
            <v>0.9367909887622381</v>
          </cell>
          <cell r="G288">
            <v>0.98876615041355609</v>
          </cell>
          <cell r="H288">
            <v>0.97716851201156363</v>
          </cell>
          <cell r="I288">
            <v>0.94813619449986464</v>
          </cell>
          <cell r="J288">
            <v>0.94506993367998371</v>
          </cell>
          <cell r="K288">
            <v>0.93336202767334342</v>
          </cell>
          <cell r="L288">
            <v>0.93336202767334342</v>
          </cell>
          <cell r="M288">
            <v>0.95850411432162552</v>
          </cell>
          <cell r="N288">
            <v>0.97079253266341092</v>
          </cell>
          <cell r="O288">
            <v>0.90629383602847768</v>
          </cell>
          <cell r="P288">
            <v>0.93687280418813113</v>
          </cell>
          <cell r="Q288">
            <v>0.95509219239378562</v>
          </cell>
          <cell r="R288">
            <v>0.90117101183368598</v>
          </cell>
          <cell r="S288">
            <v>0.94907480279634093</v>
          </cell>
          <cell r="T288">
            <v>0.95277373482910221</v>
          </cell>
          <cell r="U288">
            <v>1.0076258172107215</v>
          </cell>
          <cell r="V288">
            <v>0.90599873593281322</v>
          </cell>
          <cell r="W288">
            <v>0.88114229225686214</v>
          </cell>
          <cell r="X288">
            <v>0.86988448201397706</v>
          </cell>
          <cell r="Y288">
            <v>0.88287265726605735</v>
          </cell>
          <cell r="Z288">
            <v>0.94385135053664326</v>
          </cell>
        </row>
        <row r="289">
          <cell r="C289">
            <v>1.0239467051680544</v>
          </cell>
          <cell r="D289">
            <v>1.0318288119706718</v>
          </cell>
          <cell r="E289">
            <v>1</v>
          </cell>
          <cell r="F289">
            <v>0.9666079329993712</v>
          </cell>
          <cell r="G289">
            <v>1.0202374022980343</v>
          </cell>
          <cell r="H289">
            <v>1.008270624844041</v>
          </cell>
          <cell r="I289">
            <v>0.97831424315718918</v>
          </cell>
          <cell r="J289">
            <v>0.9751503868982192</v>
          </cell>
          <cell r="K289">
            <v>0.96306983215272324</v>
          </cell>
          <cell r="L289">
            <v>0.96306983215272324</v>
          </cell>
          <cell r="M289">
            <v>0.98901216154948379</v>
          </cell>
          <cell r="N289">
            <v>1.001691705648087</v>
          </cell>
          <cell r="O289">
            <v>0.935140092125607</v>
          </cell>
          <cell r="P289">
            <v>0.96669235251307117</v>
          </cell>
          <cell r="Q289">
            <v>0.98549164220014418</v>
          </cell>
          <cell r="R289">
            <v>0.92985421452276051</v>
          </cell>
          <cell r="S289">
            <v>0.97928272624064816</v>
          </cell>
          <cell r="T289">
            <v>0.98309939088557241</v>
          </cell>
          <cell r="U289">
            <v>1.0396973498835163</v>
          </cell>
          <cell r="V289">
            <v>0.93483559934448501</v>
          </cell>
          <cell r="W289">
            <v>0.9091880045965125</v>
          </cell>
          <cell r="X289">
            <v>0.89757187162820518</v>
          </cell>
          <cell r="Y289">
            <v>0.91097344506822608</v>
          </cell>
          <cell r="Z289">
            <v>0.97389301770113879</v>
          </cell>
        </row>
        <row r="290">
          <cell r="C290">
            <v>1.0593195754050577</v>
          </cell>
          <cell r="D290">
            <v>1.0674739744468278</v>
          </cell>
          <cell r="E290">
            <v>1.0345456165428042</v>
          </cell>
          <cell r="F290">
            <v>1</v>
          </cell>
          <cell r="G290">
            <v>1.0554821323804489</v>
          </cell>
          <cell r="H290">
            <v>1.0431019552212766</v>
          </cell>
          <cell r="I290">
            <v>1.0121107118596611</v>
          </cell>
          <cell r="J290">
            <v>1.0088375582355722</v>
          </cell>
          <cell r="K290">
            <v>0.99633967327821404</v>
          </cell>
          <cell r="L290">
            <v>0.99633967327821404</v>
          </cell>
          <cell r="M290">
            <v>1.0231781964385422</v>
          </cell>
          <cell r="N290">
            <v>1.0362957632055132</v>
          </cell>
          <cell r="O290">
            <v>0.96744508316198075</v>
          </cell>
          <cell r="P290">
            <v>1.000087335837849</v>
          </cell>
          <cell r="Q290">
            <v>1.0195360585777287</v>
          </cell>
          <cell r="R290">
            <v>0.96197660165837418</v>
          </cell>
          <cell r="S290">
            <v>1.0131126517883495</v>
          </cell>
          <cell r="T290">
            <v>1.0170611654665698</v>
          </cell>
          <cell r="U290">
            <v>1.0756143358531618</v>
          </cell>
          <cell r="V290">
            <v>0.96713007149000219</v>
          </cell>
          <cell r="W290">
            <v>0.94059646476862091</v>
          </cell>
          <cell r="X290">
            <v>0.92857904532508018</v>
          </cell>
          <cell r="Y290">
            <v>0.9424435843822303</v>
          </cell>
          <cell r="Z290">
            <v>1.0075367524443568</v>
          </cell>
        </row>
        <row r="291">
          <cell r="C291">
            <v>1.0036357252357786</v>
          </cell>
          <cell r="D291">
            <v>1.0113614827750175</v>
          </cell>
          <cell r="E291">
            <v>0.98016402628206878</v>
          </cell>
          <cell r="F291">
            <v>0.94743432344485179</v>
          </cell>
          <cell r="G291">
            <v>1</v>
          </cell>
          <cell r="H291">
            <v>0.98827059522907235</v>
          </cell>
          <cell r="I291">
            <v>0.95890842754204542</v>
          </cell>
          <cell r="J291">
            <v>0.95580732945267566</v>
          </cell>
          <cell r="K291">
            <v>0.94396640427360945</v>
          </cell>
          <cell r="L291">
            <v>0.94396640427360945</v>
          </cell>
          <cell r="M291">
            <v>0.96939414230627396</v>
          </cell>
          <cell r="N291">
            <v>0.98182217530138172</v>
          </cell>
          <cell r="O291">
            <v>0.91659067783561965</v>
          </cell>
          <cell r="P291">
            <v>0.94751706841529681</v>
          </cell>
          <cell r="Q291">
            <v>0.96594345588622121</v>
          </cell>
          <cell r="R291">
            <v>0.91140965076197944</v>
          </cell>
          <cell r="S291">
            <v>0.95985769982051461</v>
          </cell>
          <cell r="T291">
            <v>0.96359865720585203</v>
          </cell>
          <cell r="U291">
            <v>1.019073940576624</v>
          </cell>
          <cell r="V291">
            <v>0.91629222496530138</v>
          </cell>
          <cell r="W291">
            <v>0.89115337523267779</v>
          </cell>
          <cell r="X291">
            <v>0.8797676595726337</v>
          </cell>
          <cell r="Y291">
            <v>0.89290339975411948</v>
          </cell>
          <cell r="Z291">
            <v>0.95457490139794221</v>
          </cell>
        </row>
        <row r="292">
          <cell r="C292">
            <v>1.01554749284344</v>
          </cell>
          <cell r="D292">
            <v>1.0233649444366932</v>
          </cell>
          <cell r="E292">
            <v>0.99179721729439441</v>
          </cell>
          <cell r="F292">
            <v>0.95867905816346277</v>
          </cell>
          <cell r="G292">
            <v>1.011868616578852</v>
          </cell>
          <cell r="H292">
            <v>1</v>
          </cell>
          <cell r="I292">
            <v>0.97028934400277167</v>
          </cell>
          <cell r="J292">
            <v>0.96715144016920584</v>
          </cell>
          <cell r="K292">
            <v>0.95516997958925043</v>
          </cell>
          <cell r="L292">
            <v>0.95516997958925043</v>
          </cell>
          <cell r="M292">
            <v>0.9808995096950921</v>
          </cell>
          <cell r="N292">
            <v>0.99347504624864813</v>
          </cell>
          <cell r="O292">
            <v>0.92746934115060065</v>
          </cell>
          <cell r="P292">
            <v>0.95876278520223579</v>
          </cell>
          <cell r="Q292">
            <v>0.97740786840098604</v>
          </cell>
          <cell r="R292">
            <v>0.92222682245313869</v>
          </cell>
          <cell r="S292">
            <v>0.97124988282994307</v>
          </cell>
          <cell r="T292">
            <v>0.9750352402041248</v>
          </cell>
          <cell r="U292">
            <v>1.0311689384428278</v>
          </cell>
          <cell r="V292">
            <v>0.92716734605759765</v>
          </cell>
          <cell r="W292">
            <v>0.90173013295626414</v>
          </cell>
          <cell r="X292">
            <v>0.89020928460257531</v>
          </cell>
          <cell r="Y292">
            <v>0.90350092784775449</v>
          </cell>
          <cell r="Z292">
            <v>0.96590438489842978</v>
          </cell>
        </row>
        <row r="293">
          <cell r="C293">
            <v>1.046643971842423</v>
          </cell>
          <cell r="D293">
            <v>1.0547007969962514</v>
          </cell>
          <cell r="E293">
            <v>1.0221664531560199</v>
          </cell>
          <cell r="F293">
            <v>0.98803420246643892</v>
          </cell>
          <cell r="G293">
            <v>1.042852446884093</v>
          </cell>
          <cell r="H293">
            <v>1.0306204084182371</v>
          </cell>
          <cell r="I293">
            <v>1</v>
          </cell>
          <cell r="J293">
            <v>0.99676601226947315</v>
          </cell>
          <cell r="K293">
            <v>0.98441767447311257</v>
          </cell>
          <cell r="L293">
            <v>0.98441767447311257</v>
          </cell>
          <cell r="M293">
            <v>1.0109350532992043</v>
          </cell>
          <cell r="N293">
            <v>1.0238956579181089</v>
          </cell>
          <cell r="O293">
            <v>0.95586883117202537</v>
          </cell>
          <cell r="P293">
            <v>0.98812049326133489</v>
          </cell>
          <cell r="Q293">
            <v>1.0073364965226228</v>
          </cell>
          <cell r="R293">
            <v>0.9504657844109069</v>
          </cell>
          <cell r="S293">
            <v>1.0009899509183608</v>
          </cell>
          <cell r="T293">
            <v>1.0048912174813491</v>
          </cell>
          <cell r="U293">
            <v>1.0627437524861472</v>
          </cell>
          <cell r="V293">
            <v>0.95555758886593434</v>
          </cell>
          <cell r="W293">
            <v>0.92934147791041632</v>
          </cell>
          <cell r="X293">
            <v>0.91746785647481288</v>
          </cell>
          <cell r="Y293">
            <v>0.93116649526470896</v>
          </cell>
          <cell r="Z293">
            <v>0.9954807716569859</v>
          </cell>
        </row>
        <row r="294">
          <cell r="C294">
            <v>1.0500397876321905</v>
          </cell>
          <cell r="D294">
            <v>1.0581227529968344</v>
          </cell>
          <cell r="E294">
            <v>1.025482852117634</v>
          </cell>
          <cell r="F294">
            <v>0.99123986001172593</v>
          </cell>
          <cell r="G294">
            <v>1.046235961145674</v>
          </cell>
          <cell r="H294">
            <v>1.033964236071496</v>
          </cell>
          <cell r="I294">
            <v>1.0032444803401388</v>
          </cell>
          <cell r="J294">
            <v>1</v>
          </cell>
          <cell r="K294">
            <v>0.98761159826442568</v>
          </cell>
          <cell r="L294">
            <v>0.98761159826442568</v>
          </cell>
          <cell r="M294">
            <v>1.0142150122047908</v>
          </cell>
          <cell r="N294">
            <v>1.0272176672505775</v>
          </cell>
          <cell r="O294">
            <v>0.95897012880251442</v>
          </cell>
          <cell r="P294">
            <v>0.9913264307754095</v>
          </cell>
          <cell r="Q294">
            <v>1.0106047799814948</v>
          </cell>
          <cell r="R294">
            <v>0.95354955196240265</v>
          </cell>
          <cell r="S294">
            <v>1.0042376431347919</v>
          </cell>
          <cell r="T294">
            <v>1.0081515672804455</v>
          </cell>
          <cell r="U294">
            <v>1.0661918036976936</v>
          </cell>
          <cell r="V294">
            <v>0.95865787667688029</v>
          </cell>
          <cell r="W294">
            <v>0.93235670806477211</v>
          </cell>
          <cell r="X294">
            <v>0.92044456289785459</v>
          </cell>
          <cell r="Y294">
            <v>0.93418764665199117</v>
          </cell>
          <cell r="Z294">
            <v>0.99871058944961311</v>
          </cell>
        </row>
        <row r="295">
          <cell r="C295">
            <v>1.0632112760496866</v>
          </cell>
          <cell r="D295">
            <v>1.0713956325101093</v>
          </cell>
          <cell r="E295">
            <v>1.0383463032631057</v>
          </cell>
          <cell r="F295">
            <v>1.0036737739346888</v>
          </cell>
          <cell r="G295">
            <v>1.0593597351269179</v>
          </cell>
          <cell r="H295">
            <v>1.0469340759955916</v>
          </cell>
          <cell r="I295">
            <v>1.0158289778119105</v>
          </cell>
          <cell r="J295">
            <v>1.0125437993613533</v>
          </cell>
          <cell r="K295">
            <v>1</v>
          </cell>
          <cell r="L295">
            <v>1</v>
          </cell>
          <cell r="M295">
            <v>1.0269371218271601</v>
          </cell>
          <cell r="N295">
            <v>1.0401028795690062</v>
          </cell>
          <cell r="O295">
            <v>0.97099925769174422</v>
          </cell>
          <cell r="P295">
            <v>1.0037614306246627</v>
          </cell>
          <cell r="Q295">
            <v>1.023281603575207</v>
          </cell>
          <cell r="R295">
            <v>0.96551068622332725</v>
          </cell>
          <cell r="S295">
            <v>1.0168345986413929</v>
          </cell>
          <cell r="T295">
            <v>1.0207976182662453</v>
          </cell>
          <cell r="U295">
            <v>1.079565899763997</v>
          </cell>
          <cell r="V295">
            <v>0.97068308873809594</v>
          </cell>
          <cell r="W295">
            <v>0.94405200354394847</v>
          </cell>
          <cell r="X295">
            <v>0.93199043481809374</v>
          </cell>
          <cell r="Y295">
            <v>0.94590590905744854</v>
          </cell>
          <cell r="Z295">
            <v>1.011238214703728</v>
          </cell>
        </row>
        <row r="296">
          <cell r="C296">
            <v>1.0632112760496866</v>
          </cell>
          <cell r="D296">
            <v>1.0713956325101093</v>
          </cell>
          <cell r="E296">
            <v>1.0383463032631057</v>
          </cell>
          <cell r="F296">
            <v>1.0036737739346888</v>
          </cell>
          <cell r="G296">
            <v>1.0593597351269179</v>
          </cell>
          <cell r="H296">
            <v>1.0469340759955916</v>
          </cell>
          <cell r="I296">
            <v>1.0158289778119105</v>
          </cell>
          <cell r="J296">
            <v>1.0125437993613533</v>
          </cell>
          <cell r="K296">
            <v>1</v>
          </cell>
          <cell r="L296">
            <v>1</v>
          </cell>
          <cell r="M296">
            <v>1.0269371218271601</v>
          </cell>
          <cell r="N296">
            <v>1.0401028795690062</v>
          </cell>
          <cell r="O296">
            <v>0.97099925769174422</v>
          </cell>
          <cell r="P296">
            <v>1.0037614306246627</v>
          </cell>
          <cell r="Q296">
            <v>1.023281603575207</v>
          </cell>
          <cell r="R296">
            <v>0.96551068622332725</v>
          </cell>
          <cell r="S296">
            <v>1.0168345986413929</v>
          </cell>
          <cell r="T296">
            <v>1.0207976182662453</v>
          </cell>
          <cell r="U296">
            <v>1.079565899763997</v>
          </cell>
          <cell r="V296">
            <v>0.97068308873809594</v>
          </cell>
          <cell r="W296">
            <v>0.94405200354394847</v>
          </cell>
          <cell r="X296">
            <v>0.93199043481809374</v>
          </cell>
          <cell r="Y296">
            <v>0.94590590905744854</v>
          </cell>
          <cell r="Z296">
            <v>1.011238214703728</v>
          </cell>
        </row>
        <row r="297">
          <cell r="C297">
            <v>1.035322663336959</v>
          </cell>
          <cell r="D297">
            <v>1.0432923396554672</v>
          </cell>
          <cell r="E297">
            <v>1.0111099123728686</v>
          </cell>
          <cell r="F297">
            <v>0.97734686243391389</v>
          </cell>
          <cell r="G297">
            <v>1.0315721504370885</v>
          </cell>
          <cell r="H297">
            <v>1.0194724231341956</v>
          </cell>
          <cell r="I297">
            <v>0.98918322867179487</v>
          </cell>
          <cell r="J297">
            <v>0.98598422224702731</v>
          </cell>
          <cell r="K297">
            <v>0.97376945359689338</v>
          </cell>
          <cell r="L297">
            <v>0.97376945359689338</v>
          </cell>
          <cell r="M297">
            <v>1</v>
          </cell>
          <cell r="N297">
            <v>1.0128204127224665</v>
          </cell>
          <cell r="O297">
            <v>0.94552941660547873</v>
          </cell>
          <cell r="P297">
            <v>0.97743221984101369</v>
          </cell>
          <cell r="Q297">
            <v>0.99644036798918223</v>
          </cell>
          <cell r="R297">
            <v>0.94018481336565096</v>
          </cell>
          <cell r="S297">
            <v>0.99016247151744563</v>
          </cell>
          <cell r="T297">
            <v>0.99402153897213164</v>
          </cell>
          <cell r="U297">
            <v>1.0512482963350258</v>
          </cell>
          <cell r="V297">
            <v>0.94522154093624045</v>
          </cell>
          <cell r="W297">
            <v>0.91928900365804311</v>
          </cell>
          <cell r="X297">
            <v>0.90754381647034621</v>
          </cell>
          <cell r="Y297">
            <v>0.92109428021694428</v>
          </cell>
          <cell r="Z297">
            <v>0.98471288378834709</v>
          </cell>
        </row>
        <row r="298">
          <cell r="C298">
            <v>1.0222174141948881</v>
          </cell>
          <cell r="D298">
            <v>1.0300862093123617</v>
          </cell>
          <cell r="E298">
            <v>0.99831115138665105</v>
          </cell>
          <cell r="F298">
            <v>0.96497547853207311</v>
          </cell>
          <cell r="G298">
            <v>1.0185143757758766</v>
          </cell>
          <cell r="H298">
            <v>1.0065678083973926</v>
          </cell>
          <cell r="I298">
            <v>0.97666201850421364</v>
          </cell>
          <cell r="J298">
            <v>0.97350350551949949</v>
          </cell>
          <cell r="K298">
            <v>0.96144335300213402</v>
          </cell>
          <cell r="L298">
            <v>0.96144335300213402</v>
          </cell>
          <cell r="M298">
            <v>0.98734186973186577</v>
          </cell>
          <cell r="N298">
            <v>1</v>
          </cell>
          <cell r="O298">
            <v>0.93356078207773363</v>
          </cell>
          <cell r="P298">
            <v>0.96505975547399458</v>
          </cell>
          <cell r="Q298">
            <v>0.98382729600674756</v>
          </cell>
          <cell r="R298">
            <v>0.92828383152194704</v>
          </cell>
          <cell r="S298">
            <v>0.97762886596636012</v>
          </cell>
          <cell r="T298">
            <v>0.98143908484249121</v>
          </cell>
          <cell r="U298">
            <v>1.0379414584558628</v>
          </cell>
          <cell r="V298">
            <v>0.9332568035388229</v>
          </cell>
          <cell r="W298">
            <v>0.90765252369567628</v>
          </cell>
          <cell r="X298">
            <v>0.89605600861742485</v>
          </cell>
          <cell r="Y298">
            <v>0.90943494882872489</v>
          </cell>
          <cell r="Z298">
            <v>0.97224825982864405</v>
          </cell>
        </row>
        <row r="299">
          <cell r="C299">
            <v>1.0949661059238587</v>
          </cell>
          <cell r="D299">
            <v>1.1033949037788424</v>
          </cell>
          <cell r="E299">
            <v>1.0693584933643088</v>
          </cell>
          <cell r="F299">
            <v>1.0336504029061964</v>
          </cell>
          <cell r="G299">
            <v>1.090999531395342</v>
          </cell>
          <cell r="H299">
            <v>1.0782027562867138</v>
          </cell>
          <cell r="I299">
            <v>1.0461686450994159</v>
          </cell>
          <cell r="J299">
            <v>1.0427853485371024</v>
          </cell>
          <cell r="K299">
            <v>1.0298669047154538</v>
          </cell>
          <cell r="L299">
            <v>1.0298669047154538</v>
          </cell>
          <cell r="M299">
            <v>1.0576085549935343</v>
          </cell>
          <cell r="N299">
            <v>1.0711675331673629</v>
          </cell>
          <cell r="O299">
            <v>1</v>
          </cell>
          <cell r="P299">
            <v>1.0337406776301772</v>
          </cell>
          <cell r="Q299">
            <v>1.0538438577262648</v>
          </cell>
          <cell r="R299">
            <v>0.99434750189051191</v>
          </cell>
          <cell r="S299">
            <v>1.0472043007103924</v>
          </cell>
          <cell r="T299">
            <v>1.0512856834647655</v>
          </cell>
          <cell r="U299">
            <v>1.1118091916263015</v>
          </cell>
          <cell r="V299">
            <v>0.99967438805833919</v>
          </cell>
          <cell r="W299">
            <v>0.97224791478022887</v>
          </cell>
          <cell r="X299">
            <v>0.95982610433052029</v>
          </cell>
          <cell r="Y299">
            <v>0.97415719071305218</v>
          </cell>
          <cell r="Z299">
            <v>1.0414407701069099</v>
          </cell>
        </row>
        <row r="300">
          <cell r="C300">
            <v>1.0592270669216957</v>
          </cell>
          <cell r="D300">
            <v>1.067380753854386</v>
          </cell>
          <cell r="E300">
            <v>1.0344552715249482</v>
          </cell>
          <cell r="F300">
            <v>0.99991267178903342</v>
          </cell>
          <cell r="G300">
            <v>1.0553899590141207</v>
          </cell>
          <cell r="H300">
            <v>1.0430108629936714</v>
          </cell>
          <cell r="I300">
            <v>1.0120223260418943</v>
          </cell>
          <cell r="J300">
            <v>1.0087494582564556</v>
          </cell>
          <cell r="K300">
            <v>0.99625266471703156</v>
          </cell>
          <cell r="L300">
            <v>0.99625266471703156</v>
          </cell>
          <cell r="M300">
            <v>1.0230888441171471</v>
          </cell>
          <cell r="N300">
            <v>1.0362052653504801</v>
          </cell>
          <cell r="O300">
            <v>0.9673605979136598</v>
          </cell>
          <cell r="P300">
            <v>1</v>
          </cell>
          <cell r="Q300">
            <v>1.0194470243177172</v>
          </cell>
          <cell r="R300">
            <v>0.96189259396275961</v>
          </cell>
          <cell r="S300">
            <v>1.0130241784729612</v>
          </cell>
          <cell r="T300">
            <v>1.016972347334546</v>
          </cell>
          <cell r="U300">
            <v>1.0755204043775217</v>
          </cell>
          <cell r="V300">
            <v>0.96704561375108689</v>
          </cell>
          <cell r="W300">
            <v>0.94051432416211123</v>
          </cell>
          <cell r="X300">
            <v>0.92849795417831082</v>
          </cell>
          <cell r="Y300">
            <v>0.94236128247006923</v>
          </cell>
          <cell r="Z300">
            <v>1.0074487660622826</v>
          </cell>
        </row>
        <row r="301">
          <cell r="C301">
            <v>1.0390211964477527</v>
          </cell>
          <cell r="D301">
            <v>1.0470193432255583</v>
          </cell>
          <cell r="E301">
            <v>1.0147219491049821</v>
          </cell>
          <cell r="F301">
            <v>0.98083828579345989</v>
          </cell>
          <cell r="G301">
            <v>1.0352572854096651</v>
          </cell>
          <cell r="H301">
            <v>1.0231143336670434</v>
          </cell>
          <cell r="I301">
            <v>0.9927169356536284</v>
          </cell>
          <cell r="J301">
            <v>0.98950650126383843</v>
          </cell>
          <cell r="K301">
            <v>0.97724809720621941</v>
          </cell>
          <cell r="L301">
            <v>0.97724809720621941</v>
          </cell>
          <cell r="M301">
            <v>1.0035723482560237</v>
          </cell>
          <cell r="N301">
            <v>1.0164385599575207</v>
          </cell>
          <cell r="O301">
            <v>0.94890717696790849</v>
          </cell>
          <cell r="P301">
            <v>0.98092394812694417</v>
          </cell>
          <cell r="Q301">
            <v>1</v>
          </cell>
          <cell r="R301">
            <v>0.94354348094401774</v>
          </cell>
          <cell r="S301">
            <v>0.9936996766957511</v>
          </cell>
          <cell r="T301">
            <v>0.9975725300833288</v>
          </cell>
          <cell r="U301">
            <v>1.0550037213530861</v>
          </cell>
          <cell r="V301">
            <v>0.94859820145956009</v>
          </cell>
          <cell r="W301">
            <v>0.92257302412704267</v>
          </cell>
          <cell r="X301">
            <v>0.91078587904037922</v>
          </cell>
          <cell r="Y301">
            <v>0.92438474976251073</v>
          </cell>
          <cell r="Z301">
            <v>0.98823062114143245</v>
          </cell>
        </row>
        <row r="302">
          <cell r="C302">
            <v>1.1011905836159339</v>
          </cell>
          <cell r="D302">
            <v>1.1096672960720504</v>
          </cell>
          <cell r="E302">
            <v>1.0754374012417003</v>
          </cell>
          <cell r="F302">
            <v>1.0395263234844552</v>
          </cell>
          <cell r="G302">
            <v>1.0972014605769811</v>
          </cell>
          <cell r="H302">
            <v>1.0843319405306207</v>
          </cell>
          <cell r="I302">
            <v>1.0521157272587083</v>
          </cell>
          <cell r="J302">
            <v>1.0487131979056594</v>
          </cell>
          <cell r="K302">
            <v>1.0357213175046052</v>
          </cell>
          <cell r="L302">
            <v>1.0357213175046052</v>
          </cell>
          <cell r="M302">
            <v>1.0636206688132135</v>
          </cell>
          <cell r="N302">
            <v>1.0772567247675446</v>
          </cell>
          <cell r="O302">
            <v>1.0056846304724869</v>
          </cell>
          <cell r="P302">
            <v>1.0396171113868828</v>
          </cell>
          <cell r="Q302">
            <v>1.0598345706331387</v>
          </cell>
          <cell r="R302">
            <v>1</v>
          </cell>
          <cell r="S302">
            <v>1.0531572701891301</v>
          </cell>
          <cell r="T302">
            <v>1.0572618540962784</v>
          </cell>
          <cell r="U302">
            <v>1.1181294160366113</v>
          </cell>
          <cell r="V302">
            <v>1.0053571675472603</v>
          </cell>
          <cell r="W302">
            <v>0.97777478490340042</v>
          </cell>
          <cell r="X302">
            <v>0.9652823610514859</v>
          </cell>
          <cell r="Y302">
            <v>0.97969491436437184</v>
          </cell>
          <cell r="Z302">
            <v>1.04736097604395</v>
          </cell>
        </row>
        <row r="303">
          <cell r="C303">
            <v>1.045608870380943</v>
          </cell>
          <cell r="D303">
            <v>1.053657727561214</v>
          </cell>
          <cell r="E303">
            <v>1.0211555592723289</v>
          </cell>
          <cell r="F303">
            <v>0.98705706441904273</v>
          </cell>
          <cell r="G303">
            <v>1.0418210951341971</v>
          </cell>
          <cell r="H303">
            <v>1.029601153810477</v>
          </cell>
          <cell r="I303">
            <v>0.99901102811526465</v>
          </cell>
          <cell r="J303">
            <v>0.99578023870767896</v>
          </cell>
          <cell r="K303">
            <v>0.98344411307022206</v>
          </cell>
          <cell r="L303">
            <v>0.98344411307022206</v>
          </cell>
          <cell r="M303">
            <v>1.0099352669541981</v>
          </cell>
          <cell r="N303">
            <v>1.0228830538995253</v>
          </cell>
          <cell r="O303">
            <v>0.95492350377250135</v>
          </cell>
          <cell r="P303">
            <v>0.98714326987476864</v>
          </cell>
          <cell r="Q303">
            <v>1.0063402690490941</v>
          </cell>
          <cell r="R303">
            <v>0.94952580047272162</v>
          </cell>
          <cell r="S303">
            <v>1</v>
          </cell>
          <cell r="T303">
            <v>1.0038974083200425</v>
          </cell>
          <cell r="U303">
            <v>1.0616927287942601</v>
          </cell>
          <cell r="V303">
            <v>0.95461256927630045</v>
          </cell>
          <cell r="W303">
            <v>0.92842238531744448</v>
          </cell>
          <cell r="X303">
            <v>0.91656050655961085</v>
          </cell>
          <cell r="Y303">
            <v>0.93024559778088456</v>
          </cell>
          <cell r="Z303">
            <v>0.99449626916202249</v>
          </cell>
        </row>
        <row r="304">
          <cell r="C304">
            <v>1.0415495265902737</v>
          </cell>
          <cell r="D304">
            <v>1.0495671358734178</v>
          </cell>
          <cell r="E304">
            <v>1.0171911500211628</v>
          </cell>
          <cell r="F304">
            <v>0.98322503498720937</v>
          </cell>
          <cell r="G304">
            <v>1.0377764565381411</v>
          </cell>
          <cell r="H304">
            <v>1.0256039564176662</v>
          </cell>
          <cell r="I304">
            <v>0.99513259007914467</v>
          </cell>
          <cell r="J304">
            <v>0.99191434349258134</v>
          </cell>
          <cell r="K304">
            <v>0.97962611011811673</v>
          </cell>
          <cell r="L304">
            <v>0.97962611011811673</v>
          </cell>
          <cell r="M304">
            <v>1.0060144179914354</v>
          </cell>
          <cell r="N304">
            <v>1.0189119380348375</v>
          </cell>
          <cell r="O304">
            <v>0.9512162257401422</v>
          </cell>
          <cell r="P304">
            <v>0.98331090576943414</v>
          </cell>
          <cell r="Q304">
            <v>1.0024333768658089</v>
          </cell>
          <cell r="R304">
            <v>0.94583947782243172</v>
          </cell>
          <cell r="S304">
            <v>0.99611772250058439</v>
          </cell>
          <cell r="T304">
            <v>1</v>
          </cell>
          <cell r="U304">
            <v>1.0575709430019691</v>
          </cell>
          <cell r="V304">
            <v>0.95090649837793972</v>
          </cell>
          <cell r="W304">
            <v>0.92481799198097281</v>
          </cell>
          <cell r="X304">
            <v>0.91300216432814141</v>
          </cell>
          <cell r="Y304">
            <v>0.92663412622768937</v>
          </cell>
          <cell r="Z304">
            <v>0.9906353586730019</v>
          </cell>
        </row>
        <row r="305">
          <cell r="C305">
            <v>0.9848507407302457</v>
          </cell>
          <cell r="D305">
            <v>0.99243189576877744</v>
          </cell>
          <cell r="E305">
            <v>0.96181836003721299</v>
          </cell>
          <cell r="F305">
            <v>0.92970125691641547</v>
          </cell>
          <cell r="G305">
            <v>0.98128306512692165</v>
          </cell>
          <cell r="H305">
            <v>0.9697731988611914</v>
          </cell>
          <cell r="I305">
            <v>0.94096060095449496</v>
          </cell>
          <cell r="J305">
            <v>0.93791754591609899</v>
          </cell>
          <cell r="K305">
            <v>0.9262982465624463</v>
          </cell>
          <cell r="L305">
            <v>0.9262982465624463</v>
          </cell>
          <cell r="M305">
            <v>0.95125005527838369</v>
          </cell>
          <cell r="N305">
            <v>0.96344547358932164</v>
          </cell>
          <cell r="O305">
            <v>0.89943490981329965</v>
          </cell>
          <cell r="P305">
            <v>0.92978245315463759</v>
          </cell>
          <cell r="Q305">
            <v>0.9478639551313226</v>
          </cell>
          <cell r="R305">
            <v>0.89435085568597239</v>
          </cell>
          <cell r="S305">
            <v>0.94189210576555127</v>
          </cell>
          <cell r="T305">
            <v>0.94556304389514434</v>
          </cell>
          <cell r="U305">
            <v>1</v>
          </cell>
          <cell r="V305">
            <v>0.89914204306591772</v>
          </cell>
          <cell r="W305">
            <v>0.87447371554652376</v>
          </cell>
          <cell r="X305">
            <v>0.86330110558497219</v>
          </cell>
          <cell r="Y305">
            <v>0.87619098497297132</v>
          </cell>
          <cell r="Z305">
            <v>0.93670818513700183</v>
          </cell>
        </row>
        <row r="306">
          <cell r="C306">
            <v>1.0953227560932155</v>
          </cell>
          <cell r="D306">
            <v>1.1037542993593732</v>
          </cell>
          <cell r="E306">
            <v>1.0697068026733352</v>
          </cell>
          <cell r="F306">
            <v>1.0339870814474386</v>
          </cell>
          <cell r="G306">
            <v>1.0913548895799792</v>
          </cell>
          <cell r="H306">
            <v>1.0785539463313647</v>
          </cell>
          <cell r="I306">
            <v>1.0465094010574605</v>
          </cell>
          <cell r="J306">
            <v>1.0431250024945597</v>
          </cell>
          <cell r="K306">
            <v>1.0302023509032352</v>
          </cell>
          <cell r="L306">
            <v>1.0302023509032352</v>
          </cell>
          <cell r="M306">
            <v>1.0579530371361423</v>
          </cell>
          <cell r="N306">
            <v>1.0715164317132144</v>
          </cell>
          <cell r="O306">
            <v>1.000325717999331</v>
          </cell>
          <cell r="P306">
            <v>1.0340773855755219</v>
          </cell>
          <cell r="Q306">
            <v>1.0541871136392105</v>
          </cell>
          <cell r="R306">
            <v>0.99467137876946754</v>
          </cell>
          <cell r="S306">
            <v>1.0475453940001105</v>
          </cell>
          <cell r="T306">
            <v>1.0516281061343089</v>
          </cell>
          <cell r="U306">
            <v>1.1121713278918359</v>
          </cell>
          <cell r="V306">
            <v>1</v>
          </cell>
          <cell r="W306">
            <v>0.97256459342588486</v>
          </cell>
          <cell r="X306">
            <v>0.96013873696892849</v>
          </cell>
          <cell r="Y306">
            <v>0.97447449124424512</v>
          </cell>
          <cell r="Z306">
            <v>1.0417799861109709</v>
          </cell>
        </row>
        <row r="307">
          <cell r="C307">
            <v>1.1262210895781346</v>
          </cell>
          <cell r="D307">
            <v>1.1348904811261626</v>
          </cell>
          <cell r="E307">
            <v>1.0998825269849317</v>
          </cell>
          <cell r="F307">
            <v>1.06315517595103</v>
          </cell>
          <cell r="G307">
            <v>1.1221412921641043</v>
          </cell>
          <cell r="H307">
            <v>1.1089792427381397</v>
          </cell>
          <cell r="I307">
            <v>1.0760307419490802</v>
          </cell>
          <cell r="J307">
            <v>1.0725508717319472</v>
          </cell>
          <cell r="K307">
            <v>1.0592636806510913</v>
          </cell>
          <cell r="L307">
            <v>1.0592636806510913</v>
          </cell>
          <cell r="M307">
            <v>1.0877971954638759</v>
          </cell>
          <cell r="N307">
            <v>1.1017432044680644</v>
          </cell>
          <cell r="O307">
            <v>1.0285442476120346</v>
          </cell>
          <cell r="P307">
            <v>1.0632480274990852</v>
          </cell>
          <cell r="Q307">
            <v>1.0839250377456249</v>
          </cell>
          <cell r="R307">
            <v>1.0227304031968827</v>
          </cell>
          <cell r="S307">
            <v>1.0770959595702572</v>
          </cell>
          <cell r="T307">
            <v>1.0812938423245706</v>
          </cell>
          <cell r="U307">
            <v>1.1435449484894185</v>
          </cell>
          <cell r="V307">
            <v>1.0282093413224855</v>
          </cell>
          <cell r="W307">
            <v>1</v>
          </cell>
          <cell r="X307">
            <v>0.9872236183170251</v>
          </cell>
          <cell r="Y307">
            <v>1.0019637747778094</v>
          </cell>
          <cell r="Z307">
            <v>1.0711679133221095</v>
          </cell>
        </row>
        <row r="308">
          <cell r="C308">
            <v>1.140796339028098</v>
          </cell>
          <cell r="D308">
            <v>1.1495779275022546</v>
          </cell>
          <cell r="E308">
            <v>1.1141169098648214</v>
          </cell>
          <cell r="F308">
            <v>1.0769142433640817</v>
          </cell>
          <cell r="G308">
            <v>1.1366637419767984</v>
          </cell>
          <cell r="H308">
            <v>1.1233313528587152</v>
          </cell>
          <cell r="I308">
            <v>1.0899564414630289</v>
          </cell>
          <cell r="J308">
            <v>1.0864315357045289</v>
          </cell>
          <cell r="K308">
            <v>1.0729723853820241</v>
          </cell>
          <cell r="L308">
            <v>1.0729723853820241</v>
          </cell>
          <cell r="M308">
            <v>1.1018751732442384</v>
          </cell>
          <cell r="N308">
            <v>1.1160016677338687</v>
          </cell>
          <cell r="O308">
            <v>1.0418553897296856</v>
          </cell>
          <cell r="P308">
            <v>1.0770082965718175</v>
          </cell>
          <cell r="Q308">
            <v>1.0979529031056328</v>
          </cell>
          <cell r="R308">
            <v>1.0359663041088785</v>
          </cell>
          <cell r="S308">
            <v>1.0910354448432287</v>
          </cell>
          <cell r="T308">
            <v>1.0952876554634221</v>
          </cell>
          <cell r="U308">
            <v>1.1583443986468669</v>
          </cell>
          <cell r="V308">
            <v>1.0415161491733058</v>
          </cell>
          <cell r="W308">
            <v>1.0129417301672294</v>
          </cell>
          <cell r="X308">
            <v>1</v>
          </cell>
          <cell r="Y308">
            <v>1.0149309195883225</v>
          </cell>
          <cell r="Z308">
            <v>1.0850306794201185</v>
          </cell>
        </row>
        <row r="309">
          <cell r="C309">
            <v>1.1240137796677128</v>
          </cell>
          <cell r="D309">
            <v>1.1326661798504944</v>
          </cell>
          <cell r="E309">
            <v>1.0977268387061561</v>
          </cell>
          <cell r="F309">
            <v>1.0610714705596918</v>
          </cell>
          <cell r="G309">
            <v>1.119941978354402</v>
          </cell>
          <cell r="H309">
            <v>1.1068057255703296</v>
          </cell>
          <cell r="I309">
            <v>1.073921801402147</v>
          </cell>
          <cell r="J309">
            <v>1.0704487514728671</v>
          </cell>
          <cell r="K309">
            <v>1.0571876023022773</v>
          </cell>
          <cell r="L309">
            <v>1.0571876023022773</v>
          </cell>
          <cell r="M309">
            <v>1.0856651935396571</v>
          </cell>
          <cell r="N309">
            <v>1.0995838693992519</v>
          </cell>
          <cell r="O309">
            <v>1.0265283770764262</v>
          </cell>
          <cell r="P309">
            <v>1.0611641401255907</v>
          </cell>
          <cell r="Q309">
            <v>1.0818006249637027</v>
          </cell>
          <cell r="R309">
            <v>1.0207259273656659</v>
          </cell>
          <cell r="S309">
            <v>1.0749849312756927</v>
          </cell>
          <cell r="T309">
            <v>1.0791745864907671</v>
          </cell>
          <cell r="U309">
            <v>1.1413036850988005</v>
          </cell>
          <cell r="V309">
            <v>1.0261941271783963</v>
          </cell>
          <cell r="W309">
            <v>0.99804007407528783</v>
          </cell>
          <cell r="X309">
            <v>0.98528873315399745</v>
          </cell>
          <cell r="Y309">
            <v>1</v>
          </cell>
          <cell r="Z309">
            <v>1.0690685035590697</v>
          </cell>
        </row>
        <row r="310">
          <cell r="C310">
            <v>1.0513954680413118</v>
          </cell>
          <cell r="D310">
            <v>1.0594888691226987</v>
          </cell>
          <cell r="E310">
            <v>1.0268068276744466</v>
          </cell>
          <cell r="F310">
            <v>0.99251962528803839</v>
          </cell>
          <cell r="G310">
            <v>1.0475867305284627</v>
          </cell>
          <cell r="H310">
            <v>1.0352991617334417</v>
          </cell>
          <cell r="I310">
            <v>1.0045397444849606</v>
          </cell>
          <cell r="J310">
            <v>1.0012910752764697</v>
          </cell>
          <cell r="K310">
            <v>0.98888667918169959</v>
          </cell>
          <cell r="L310">
            <v>0.98888667918169959</v>
          </cell>
          <cell r="M310">
            <v>1.0155244401320729</v>
          </cell>
          <cell r="N310">
            <v>1.0285438825843176</v>
          </cell>
          <cell r="O310">
            <v>0.96020823142668421</v>
          </cell>
          <cell r="P310">
            <v>0.99260630782109449</v>
          </cell>
          <cell r="Q310">
            <v>1.0119095468272108</v>
          </cell>
          <cell r="R310">
            <v>0.95478065621383001</v>
          </cell>
          <cell r="S310">
            <v>1.0055341895275434</v>
          </cell>
          <cell r="T310">
            <v>1.0094531668438953</v>
          </cell>
          <cell r="U310">
            <v>1.0675683375754224</v>
          </cell>
          <cell r="V310">
            <v>0.95989557616005072</v>
          </cell>
          <cell r="W310">
            <v>0.93356045075940519</v>
          </cell>
          <cell r="X310">
            <v>0.92163292611637293</v>
          </cell>
          <cell r="Y310">
            <v>0.93539375322616702</v>
          </cell>
          <cell r="Z31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  <cell r="CJ121">
            <v>1191.4317316890103</v>
          </cell>
          <cell r="CK121">
            <v>1182.2822067277068</v>
          </cell>
          <cell r="CL121">
            <v>1172.3121923497815</v>
          </cell>
          <cell r="CM121">
            <v>1161.5272149454943</v>
          </cell>
          <cell r="CN121">
            <v>1149.9370549992736</v>
          </cell>
          <cell r="CO121">
            <v>1137.3457205901232</v>
          </cell>
          <cell r="CP121">
            <v>1120.6225832505331</v>
          </cell>
          <cell r="CQ121">
            <v>1099.25214556526</v>
          </cell>
          <cell r="CR121">
            <v>1072.7851363817817</v>
          </cell>
          <cell r="CS121">
            <v>1041.275360144969</v>
          </cell>
          <cell r="CT121">
            <v>1004.5680149449518</v>
          </cell>
          <cell r="CU121">
            <v>962.58538264741287</v>
          </cell>
          <cell r="CV121">
            <v>915.64115926059048</v>
          </cell>
          <cell r="CW121">
            <v>863.6525549269835</v>
          </cell>
          <cell r="CX121">
            <v>806.65870170252219</v>
          </cell>
          <cell r="CY121">
            <v>744.69918021680769</v>
          </cell>
        </row>
        <row r="122">
          <cell r="CI122">
            <v>523.89563381579148</v>
          </cell>
          <cell r="CJ122">
            <v>498.02966004278494</v>
          </cell>
          <cell r="CK122">
            <v>470.80876729539506</v>
          </cell>
          <cell r="CL122">
            <v>442.55105848463927</v>
          </cell>
          <cell r="CM122">
            <v>413.5738120365624</v>
          </cell>
          <cell r="CN122">
            <v>384.20199303976267</v>
          </cell>
          <cell r="CO122">
            <v>354.26038809150862</v>
          </cell>
          <cell r="CP122">
            <v>317.25322146835742</v>
          </cell>
          <cell r="CQ122">
            <v>274.33042828926426</v>
          </cell>
          <cell r="CR122">
            <v>227.5227748367596</v>
          </cell>
          <cell r="CS122">
            <v>180.20992513851954</v>
          </cell>
          <cell r="CT122">
            <v>135.26996664065339</v>
          </cell>
          <cell r="CU122">
            <v>95.30791020732164</v>
          </cell>
          <cell r="CV122">
            <v>62.471902953696969</v>
          </cell>
          <cell r="CW122">
            <v>37.428380999435639</v>
          </cell>
          <cell r="CX122">
            <v>19.998711339241364</v>
          </cell>
          <cell r="CY122">
            <v>9.164206445952372</v>
          </cell>
        </row>
        <row r="123">
          <cell r="CI123">
            <v>37.620475054826763</v>
          </cell>
          <cell r="CJ123">
            <v>36.421934203006273</v>
          </cell>
          <cell r="CK123">
            <v>35.137373375210984</v>
          </cell>
          <cell r="CL123">
            <v>33.776536059315944</v>
          </cell>
          <cell r="CM123">
            <v>32.3294395251895</v>
          </cell>
          <cell r="CN123">
            <v>30.807111904188588</v>
          </cell>
          <cell r="CO123">
            <v>29.185274929890667</v>
          </cell>
          <cell r="CP123">
            <v>27.095746559865738</v>
          </cell>
          <cell r="CQ123">
            <v>24.553256812234881</v>
          </cell>
          <cell r="CR123">
            <v>21.617708183454472</v>
          </cell>
          <cell r="CS123">
            <v>18.437776275964726</v>
          </cell>
          <cell r="CT123">
            <v>15.155282748380943</v>
          </cell>
          <cell r="CU123">
            <v>11.928950872539534</v>
          </cell>
          <cell r="CV123">
            <v>8.9373795521463695</v>
          </cell>
          <cell r="CW123">
            <v>6.2994456083400969</v>
          </cell>
          <cell r="CX123">
            <v>4.109546380401115</v>
          </cell>
          <cell r="CY123">
            <v>2.417532562778919</v>
          </cell>
        </row>
        <row r="124">
          <cell r="CI124">
            <v>76.914032837743079</v>
          </cell>
          <cell r="CJ124">
            <v>71.853051671076059</v>
          </cell>
          <cell r="CK124">
            <v>66.619006597167754</v>
          </cell>
          <cell r="CL124">
            <v>61.290130282102147</v>
          </cell>
          <cell r="CM124">
            <v>55.941662807390294</v>
          </cell>
          <cell r="CN124">
            <v>50.646756649941807</v>
          </cell>
          <cell r="CO124">
            <v>45.386436393741405</v>
          </cell>
          <cell r="CP124">
            <v>39.067639295761545</v>
          </cell>
          <cell r="CQ124">
            <v>32.023236378296147</v>
          </cell>
          <cell r="CR124">
            <v>24.741194145954637</v>
          </cell>
          <cell r="CS124">
            <v>17.884417982336963</v>
          </cell>
          <cell r="CT124">
            <v>11.940485657483102</v>
          </cell>
          <cell r="CU124">
            <v>7.2392337665049782</v>
          </cell>
          <cell r="CV124">
            <v>3.9152485709122073</v>
          </cell>
          <cell r="CW124">
            <v>1.8234729666718015</v>
          </cell>
          <cell r="CX124">
            <v>0.69176980912311015</v>
          </cell>
          <cell r="CY124">
            <v>0.19229481966596779</v>
          </cell>
        </row>
        <row r="125">
          <cell r="CI125">
            <v>15.086243563814918</v>
          </cell>
          <cell r="CJ125">
            <v>14.809675636991896</v>
          </cell>
          <cell r="CK125">
            <v>14.509116905897983</v>
          </cell>
          <cell r="CL125">
            <v>14.185769017428305</v>
          </cell>
          <cell r="CM125">
            <v>13.840876906823317</v>
          </cell>
          <cell r="CN125">
            <v>13.475889345656997</v>
          </cell>
          <cell r="CO125">
            <v>13.085938789521936</v>
          </cell>
          <cell r="CP125">
            <v>12.578358474090775</v>
          </cell>
          <cell r="CQ125">
            <v>11.946466923839754</v>
          </cell>
          <cell r="CR125">
            <v>11.189600884988486</v>
          </cell>
          <cell r="CS125">
            <v>10.325617337061503</v>
          </cell>
          <cell r="CT125">
            <v>9.3695100409793852</v>
          </cell>
          <cell r="CU125">
            <v>8.3417304910749444</v>
          </cell>
          <cell r="CV125">
            <v>7.274608191070401</v>
          </cell>
          <cell r="CW125">
            <v>6.1917865608950517</v>
          </cell>
          <cell r="CX125">
            <v>5.1211532859991493</v>
          </cell>
          <cell r="CY125">
            <v>4.0909771652026983</v>
          </cell>
        </row>
        <row r="126">
          <cell r="CI126">
            <v>220.57206984001303</v>
          </cell>
          <cell r="CJ126">
            <v>211.94565901991834</v>
          </cell>
          <cell r="CK126">
            <v>202.76936655228502</v>
          </cell>
          <cell r="CL126">
            <v>193.12907179643989</v>
          </cell>
          <cell r="CM126">
            <v>183.11208852965905</v>
          </cell>
          <cell r="CN126">
            <v>172.81082748333006</v>
          </cell>
          <cell r="CO126">
            <v>162.14285279054326</v>
          </cell>
          <cell r="CP126">
            <v>148.72581584159639</v>
          </cell>
          <cell r="CQ126">
            <v>132.78671349109783</v>
          </cell>
          <cell r="CR126">
            <v>114.8396634054439</v>
          </cell>
          <cell r="CS126">
            <v>95.92312325635217</v>
          </cell>
          <cell r="CT126">
            <v>76.974710512980266</v>
          </cell>
          <cell r="CU126">
            <v>58.961543545613445</v>
          </cell>
          <cell r="CV126">
            <v>42.870440917775987</v>
          </cell>
          <cell r="CW126">
            <v>29.25711680252995</v>
          </cell>
          <cell r="CX126">
            <v>18.464787100264722</v>
          </cell>
          <cell r="CY126">
            <v>10.540742208577171</v>
          </cell>
        </row>
        <row r="127">
          <cell r="CI127">
            <v>287.72947245237492</v>
          </cell>
          <cell r="CJ127">
            <v>279.92641060242471</v>
          </cell>
          <cell r="CK127">
            <v>271.52237897885237</v>
          </cell>
          <cell r="CL127">
            <v>262.57090239249084</v>
          </cell>
          <cell r="CM127">
            <v>253.12731566019463</v>
          </cell>
          <cell r="CN127">
            <v>243.25285300025365</v>
          </cell>
          <cell r="CO127">
            <v>232.83999247844</v>
          </cell>
          <cell r="CP127">
            <v>219.47965390469483</v>
          </cell>
          <cell r="CQ127">
            <v>203.16894459837511</v>
          </cell>
          <cell r="CR127">
            <v>184.12763305345896</v>
          </cell>
          <cell r="CS127">
            <v>163.0961524654434</v>
          </cell>
          <cell r="CT127">
            <v>140.75557870516249</v>
          </cell>
          <cell r="CU127">
            <v>117.91491557675357</v>
          </cell>
          <cell r="CV127">
            <v>95.600434779032668</v>
          </cell>
          <cell r="CW127">
            <v>74.549703693282339</v>
          </cell>
          <cell r="CX127">
            <v>55.480582360887752</v>
          </cell>
          <cell r="CY127">
            <v>38.970672000732193</v>
          </cell>
        </row>
        <row r="128">
          <cell r="CI128">
            <v>226.36516405464164</v>
          </cell>
          <cell r="CJ128">
            <v>219.58080276415086</v>
          </cell>
          <cell r="CK128">
            <v>212.29534498326669</v>
          </cell>
          <cell r="CL128">
            <v>204.56056087696803</v>
          </cell>
          <cell r="CM128">
            <v>196.42980433650735</v>
          </cell>
          <cell r="CN128">
            <v>187.96142084052599</v>
          </cell>
          <cell r="CO128">
            <v>179.06941984648506</v>
          </cell>
          <cell r="CP128">
            <v>167.714083861186</v>
          </cell>
          <cell r="CQ128">
            <v>153.93987100527414</v>
          </cell>
          <cell r="CR128">
            <v>137.99542892271643</v>
          </cell>
          <cell r="CS128">
            <v>120.5759863799436</v>
          </cell>
          <cell r="CT128">
            <v>102.32316075340117</v>
          </cell>
          <cell r="CU128">
            <v>83.973175752239754</v>
          </cell>
          <cell r="CV128">
            <v>66.411041423923578</v>
          </cell>
          <cell r="CW128">
            <v>50.250113945559804</v>
          </cell>
          <cell r="CX128">
            <v>36.045138541545924</v>
          </cell>
          <cell r="CY128">
            <v>24.191025126279669</v>
          </cell>
        </row>
        <row r="129">
          <cell r="CI129">
            <v>703.10102778722398</v>
          </cell>
          <cell r="CJ129">
            <v>680.16072192772208</v>
          </cell>
          <cell r="CK129">
            <v>655.59349584559686</v>
          </cell>
          <cell r="CL129">
            <v>629.59043587777421</v>
          </cell>
          <cell r="CM129">
            <v>602.34779095029342</v>
          </cell>
          <cell r="CN129">
            <v>574.07800295591596</v>
          </cell>
          <cell r="CO129">
            <v>544.51260111590227</v>
          </cell>
          <cell r="CP129">
            <v>506.92292415797652</v>
          </cell>
          <cell r="CQ129">
            <v>461.59964917236778</v>
          </cell>
          <cell r="CR129">
            <v>409.55144187563434</v>
          </cell>
          <cell r="CS129">
            <v>353.27066187555948</v>
          </cell>
          <cell r="CT129">
            <v>295.05243823080053</v>
          </cell>
          <cell r="CU129">
            <v>237.44970764988176</v>
          </cell>
          <cell r="CV129">
            <v>183.38791375444197</v>
          </cell>
          <cell r="CW129">
            <v>134.80553256755258</v>
          </cell>
          <cell r="CX129">
            <v>93.320326827479491</v>
          </cell>
          <cell r="CY129">
            <v>59.909999796986597</v>
          </cell>
        </row>
        <row r="130">
          <cell r="CI130">
            <v>123.43712609572799</v>
          </cell>
          <cell r="CJ130">
            <v>119.86970578362198</v>
          </cell>
          <cell r="CK130">
            <v>116.03456756077092</v>
          </cell>
          <cell r="CL130">
            <v>111.9579101421282</v>
          </cell>
          <cell r="CM130">
            <v>107.66676762181835</v>
          </cell>
          <cell r="CN130">
            <v>103.19083116660057</v>
          </cell>
          <cell r="CO130">
            <v>98.483432302546888</v>
          </cell>
          <cell r="CP130">
            <v>92.461292371528728</v>
          </cell>
          <cell r="CQ130">
            <v>85.138675370693647</v>
          </cell>
          <cell r="CR130">
            <v>76.635244170164171</v>
          </cell>
          <cell r="CS130">
            <v>67.306843280220619</v>
          </cell>
          <cell r="CT130">
            <v>57.481729050547514</v>
          </cell>
          <cell r="CU130">
            <v>47.541401526661822</v>
          </cell>
          <cell r="CV130">
            <v>37.953627233585607</v>
          </cell>
          <cell r="CW130">
            <v>29.047510506492671</v>
          </cell>
          <cell r="CX130">
            <v>21.12940185124836</v>
          </cell>
          <cell r="CY130">
            <v>14.428724812473092</v>
          </cell>
        </row>
        <row r="131">
          <cell r="CI131">
            <v>74.483219401367094</v>
          </cell>
          <cell r="CJ131">
            <v>71.759650544794937</v>
          </cell>
          <cell r="CK131">
            <v>68.85480304626563</v>
          </cell>
          <cell r="CL131">
            <v>65.794090738418404</v>
          </cell>
          <cell r="CM131">
            <v>62.603460434723964</v>
          </cell>
          <cell r="CN131">
            <v>59.310609904136108</v>
          </cell>
          <cell r="CO131">
            <v>55.887319693464832</v>
          </cell>
          <cell r="CP131">
            <v>51.563452075947474</v>
          </cell>
          <cell r="CQ131">
            <v>46.396674268869013</v>
          </cell>
          <cell r="CR131">
            <v>40.533597169995716</v>
          </cell>
          <cell r="CS131">
            <v>34.291000967168458</v>
          </cell>
          <cell r="CT131">
            <v>27.957702010559121</v>
          </cell>
          <cell r="CU131">
            <v>21.840627323406242</v>
          </cell>
          <cell r="CV131">
            <v>16.267712954165532</v>
          </cell>
          <cell r="CW131">
            <v>11.437869703857068</v>
          </cell>
          <cell r="CX131">
            <v>7.4930321403339715</v>
          </cell>
          <cell r="CY131">
            <v>4.4865369092434939</v>
          </cell>
        </row>
        <row r="132">
          <cell r="CI132">
            <v>43.008387570524029</v>
          </cell>
          <cell r="CJ132">
            <v>41.305901850236978</v>
          </cell>
          <cell r="CK132">
            <v>39.495789511968262</v>
          </cell>
          <cell r="CL132">
            <v>37.59519501707792</v>
          </cell>
          <cell r="CM132">
            <v>35.62153503277321</v>
          </cell>
          <cell r="CN132">
            <v>33.593213943813872</v>
          </cell>
          <cell r="CO132">
            <v>31.494209868838112</v>
          </cell>
          <cell r="CP132">
            <v>28.856419841497633</v>
          </cell>
          <cell r="CQ132">
            <v>25.726230225486937</v>
          </cell>
          <cell r="CR132">
            <v>22.206857180488925</v>
          </cell>
          <cell r="CS132">
            <v>18.504420891493982</v>
          </cell>
          <cell r="CT132">
            <v>14.804642409300396</v>
          </cell>
          <cell r="CU132">
            <v>11.298006860975702</v>
          </cell>
          <cell r="CV132">
            <v>8.1771813067785413</v>
          </cell>
          <cell r="CW132">
            <v>5.5489682986703546</v>
          </cell>
          <cell r="CX132">
            <v>3.4771740578637269</v>
          </cell>
          <cell r="CY132">
            <v>1.9668165721242894</v>
          </cell>
        </row>
        <row r="133">
          <cell r="CI133">
            <v>393.45610105173319</v>
          </cell>
          <cell r="CJ133">
            <v>375.41093285839679</v>
          </cell>
          <cell r="CK133">
            <v>356.35041617147601</v>
          </cell>
          <cell r="CL133">
            <v>336.48259369885005</v>
          </cell>
          <cell r="CM133">
            <v>316.01640706996841</v>
          </cell>
          <cell r="CN133">
            <v>295.16823226324578</v>
          </cell>
          <cell r="CO133">
            <v>273.80014378220631</v>
          </cell>
          <cell r="CP133">
            <v>247.23100301407629</v>
          </cell>
          <cell r="CQ133">
            <v>216.15927102235582</v>
          </cell>
          <cell r="CR133">
            <v>181.89848268917984</v>
          </cell>
          <cell r="CS133">
            <v>146.76154536197407</v>
          </cell>
          <cell r="CT133">
            <v>112.76405703396557</v>
          </cell>
          <cell r="CU133">
            <v>81.8185405948377</v>
          </cell>
          <cell r="CV133">
            <v>55.633471687948628</v>
          </cell>
          <cell r="CW133">
            <v>34.916444860816483</v>
          </cell>
          <cell r="CX133">
            <v>19.812210035276941</v>
          </cell>
          <cell r="CY133">
            <v>9.8416264617025622</v>
          </cell>
        </row>
        <row r="134">
          <cell r="CI134">
            <v>73.975593318371679</v>
          </cell>
          <cell r="CJ134">
            <v>71.860906963778149</v>
          </cell>
          <cell r="CK134">
            <v>69.586787356204795</v>
          </cell>
          <cell r="CL134">
            <v>67.168584985459191</v>
          </cell>
          <cell r="CM134">
            <v>64.622145371186846</v>
          </cell>
          <cell r="CN134">
            <v>61.964894022250839</v>
          </cell>
          <cell r="CO134">
            <v>59.168910383178137</v>
          </cell>
          <cell r="CP134">
            <v>55.590169414100487</v>
          </cell>
          <cell r="CQ134">
            <v>51.235518113431951</v>
          </cell>
          <cell r="CR134">
            <v>46.173922180021847</v>
          </cell>
          <cell r="CS134">
            <v>40.614566637266364</v>
          </cell>
          <cell r="CT134">
            <v>34.750360388875819</v>
          </cell>
          <cell r="CU134">
            <v>28.806354777322998</v>
          </cell>
          <cell r="CV134">
            <v>23.060122820717233</v>
          </cell>
          <cell r="CW134">
            <v>17.707757625009897</v>
          </cell>
          <cell r="CX134">
            <v>12.933287993098361</v>
          </cell>
          <cell r="CY134">
            <v>8.8764332441615998</v>
          </cell>
        </row>
        <row r="135">
          <cell r="CI135">
            <v>251.03037241002679</v>
          </cell>
          <cell r="CJ135">
            <v>237.87144129967351</v>
          </cell>
          <cell r="CK135">
            <v>224.06760661019635</v>
          </cell>
          <cell r="CL135">
            <v>209.78913349164264</v>
          </cell>
          <cell r="CM135">
            <v>195.20478581781521</v>
          </cell>
          <cell r="CN135">
            <v>180.48577710510466</v>
          </cell>
          <cell r="CO135">
            <v>165.55203196718165</v>
          </cell>
          <cell r="CP135">
            <v>147.19053665430923</v>
          </cell>
          <cell r="CQ135">
            <v>126.04726874703991</v>
          </cell>
          <cell r="CR135">
            <v>103.21302582845109</v>
          </cell>
          <cell r="CS135">
            <v>80.425402591053242</v>
          </cell>
          <cell r="CT135">
            <v>59.131390644149548</v>
          </cell>
          <cell r="CU135">
            <v>40.58434128635141</v>
          </cell>
          <cell r="CV135">
            <v>25.738999992351165</v>
          </cell>
          <cell r="CW135">
            <v>14.783993764801098</v>
          </cell>
          <cell r="CX135">
            <v>7.4744516242443835</v>
          </cell>
          <cell r="CY135">
            <v>3.1751621970743793</v>
          </cell>
        </row>
        <row r="136">
          <cell r="CI136">
            <v>443.17274858668139</v>
          </cell>
          <cell r="CJ136">
            <v>415.41622950307863</v>
          </cell>
          <cell r="CK136">
            <v>386.61317700533624</v>
          </cell>
          <cell r="CL136">
            <v>357.17730160958291</v>
          </cell>
          <cell r="CM136">
            <v>327.50949206129667</v>
          </cell>
          <cell r="CN136">
            <v>298.00354196187487</v>
          </cell>
          <cell r="CO136">
            <v>268.54272483118905</v>
          </cell>
          <cell r="CP136">
            <v>232.95628578248801</v>
          </cell>
          <cell r="CQ136">
            <v>192.97430848745793</v>
          </cell>
          <cell r="CR136">
            <v>151.20567361544585</v>
          </cell>
          <cell r="CS136">
            <v>111.31877968592866</v>
          </cell>
          <cell r="CT136">
            <v>76.103568483389381</v>
          </cell>
          <cell r="CU136">
            <v>47.582921907913637</v>
          </cell>
          <cell r="CV136">
            <v>26.786893458581705</v>
          </cell>
          <cell r="CW136">
            <v>13.164892072642393</v>
          </cell>
          <cell r="CX136">
            <v>5.3878702548733797</v>
          </cell>
          <cell r="CY136">
            <v>1.6850546356381599</v>
          </cell>
        </row>
        <row r="137">
          <cell r="CI137">
            <v>3261.4680708376309</v>
          </cell>
          <cell r="CJ137">
            <v>3108.6553608029667</v>
          </cell>
          <cell r="CK137">
            <v>2947.411931489738</v>
          </cell>
          <cell r="CL137">
            <v>2779.5332561025771</v>
          </cell>
          <cell r="CM137">
            <v>2606.8191147557895</v>
          </cell>
          <cell r="CN137">
            <v>2431.1275131989119</v>
          </cell>
          <cell r="CO137">
            <v>2251.3292495018554</v>
          </cell>
          <cell r="CP137">
            <v>2028.1444832998823</v>
          </cell>
          <cell r="CQ137">
            <v>1767.7432012052616</v>
          </cell>
          <cell r="CR137">
            <v>1481.5071338078376</v>
          </cell>
          <cell r="CS137">
            <v>1189.1455736219887</v>
          </cell>
          <cell r="CT137">
            <v>907.72795931281371</v>
          </cell>
          <cell r="CU137">
            <v>653.2416338156894</v>
          </cell>
          <cell r="CV137">
            <v>439.66312748110317</v>
          </cell>
          <cell r="CW137">
            <v>272.40277508012059</v>
          </cell>
          <cell r="CX137">
            <v>152.02066965031185</v>
          </cell>
          <cell r="CY137">
            <v>73.862929787420825</v>
          </cell>
        </row>
        <row r="138">
          <cell r="CI138">
            <v>111.68528246571482</v>
          </cell>
          <cell r="CJ138">
            <v>101.8212362655229</v>
          </cell>
          <cell r="CK138">
            <v>91.865792599572359</v>
          </cell>
          <cell r="CL138">
            <v>82.002513391614201</v>
          </cell>
          <cell r="CM138">
            <v>72.397543865580801</v>
          </cell>
          <cell r="CN138">
            <v>63.199896774529421</v>
          </cell>
          <cell r="CO138">
            <v>54.389267488105176</v>
          </cell>
          <cell r="CP138">
            <v>44.225574261460395</v>
          </cell>
          <cell r="CQ138">
            <v>33.521958442003161</v>
          </cell>
          <cell r="CR138">
            <v>23.290268558161841</v>
          </cell>
          <cell r="CS138">
            <v>14.626560200465217</v>
          </cell>
          <cell r="CT138">
            <v>8.1016992550253981</v>
          </cell>
          <cell r="CU138">
            <v>3.8201823772097736</v>
          </cell>
          <cell r="CV138">
            <v>1.4657805308527707</v>
          </cell>
          <cell r="CW138">
            <v>0.41465468309310394</v>
          </cell>
          <cell r="CX138">
            <v>6.9232848875680431E-2</v>
          </cell>
          <cell r="CY138">
            <v>2.1371998929066577E-3</v>
          </cell>
        </row>
        <row r="139">
          <cell r="CI139">
            <v>17.848726209560891</v>
          </cell>
          <cell r="CJ139">
            <v>16.597498644568798</v>
          </cell>
          <cell r="CK139">
            <v>15.309442421189656</v>
          </cell>
          <cell r="CL139">
            <v>14.004784067031634</v>
          </cell>
          <cell r="CM139">
            <v>12.70277151960185</v>
          </cell>
          <cell r="CN139">
            <v>11.421853542508575</v>
          </cell>
          <cell r="CO139">
            <v>10.157999064611325</v>
          </cell>
          <cell r="CP139">
            <v>8.6513349938055715</v>
          </cell>
          <cell r="CQ139">
            <v>6.9894151027584766</v>
          </cell>
          <cell r="CR139">
            <v>5.2961352376226518</v>
          </cell>
          <cell r="CS139">
            <v>3.7324176553001349</v>
          </cell>
          <cell r="CT139">
            <v>2.4108505576015191</v>
          </cell>
          <cell r="CU139">
            <v>1.3995930516144948</v>
          </cell>
          <cell r="CV139">
            <v>0.71494370889030534</v>
          </cell>
          <cell r="CW139">
            <v>0.30800636995729724</v>
          </cell>
          <cell r="CX139">
            <v>0.10435242148849849</v>
          </cell>
          <cell r="CY139">
            <v>2.4082172264638671E-2</v>
          </cell>
        </row>
        <row r="140">
          <cell r="CI140">
            <v>251.11416114237164</v>
          </cell>
          <cell r="CJ140">
            <v>228.08422342888863</v>
          </cell>
          <cell r="CK140">
            <v>204.92735076206148</v>
          </cell>
          <cell r="CL140">
            <v>182.08031642327111</v>
          </cell>
          <cell r="CM140">
            <v>159.93437051123612</v>
          </cell>
          <cell r="CN140">
            <v>138.83560126041326</v>
          </cell>
          <cell r="CO140">
            <v>118.7375563294631</v>
          </cell>
          <cell r="CP140">
            <v>95.697217950858715</v>
          </cell>
          <cell r="CQ140">
            <v>71.64701463060355</v>
          </cell>
          <cell r="CR140">
            <v>48.939035202730174</v>
          </cell>
          <cell r="CS140">
            <v>30.035321151804279</v>
          </cell>
          <cell r="CT140">
            <v>16.122226310766731</v>
          </cell>
          <cell r="CU140">
            <v>7.2749627768109963</v>
          </cell>
          <cell r="CV140">
            <v>2.6192125153230403</v>
          </cell>
          <cell r="CW140">
            <v>0.66883396509696968</v>
          </cell>
          <cell r="CX140">
            <v>9.0279914092184499E-2</v>
          </cell>
          <cell r="CY140">
            <v>-5.7233860699673622E-4</v>
          </cell>
        </row>
        <row r="141">
          <cell r="CI141">
            <v>588.75791242036053</v>
          </cell>
          <cell r="CJ141">
            <v>562.02985871334931</v>
          </cell>
          <cell r="CK141">
            <v>533.7841113726322</v>
          </cell>
          <cell r="CL141">
            <v>504.32602229722187</v>
          </cell>
          <cell r="CM141">
            <v>473.96253616716376</v>
          </cell>
          <cell r="CN141">
            <v>443.01198754031566</v>
          </cell>
          <cell r="CO141">
            <v>411.26683156502099</v>
          </cell>
          <cell r="CP141">
            <v>371.76352478586716</v>
          </cell>
          <cell r="CQ141">
            <v>325.51528193849418</v>
          </cell>
          <cell r="CR141">
            <v>274.44587727979882</v>
          </cell>
          <cell r="CS141">
            <v>221.97027074542405</v>
          </cell>
          <cell r="CT141">
            <v>171.07290596801809</v>
          </cell>
          <cell r="CU141">
            <v>124.60274217554897</v>
          </cell>
          <cell r="CV141">
            <v>85.130161526620867</v>
          </cell>
          <cell r="CW141">
            <v>53.751049325394675</v>
          </cell>
          <cell r="CX141">
            <v>30.735487219495138</v>
          </cell>
          <cell r="CY141">
            <v>15.424835238486585</v>
          </cell>
        </row>
        <row r="142">
          <cell r="CI142">
            <v>137.31816217187631</v>
          </cell>
          <cell r="CJ142">
            <v>128.44241408002983</v>
          </cell>
          <cell r="CK142">
            <v>119.25171498030036</v>
          </cell>
          <cell r="CL142">
            <v>109.88149106909248</v>
          </cell>
          <cell r="CM142">
            <v>100.46235206162318</v>
          </cell>
          <cell r="CN142">
            <v>91.12176687340758</v>
          </cell>
          <cell r="CO142">
            <v>81.825030276521744</v>
          </cell>
          <cell r="CP142">
            <v>70.634714351583028</v>
          </cell>
          <cell r="CQ142">
            <v>58.123684516262365</v>
          </cell>
          <cell r="CR142">
            <v>45.14026898993653</v>
          </cell>
          <cell r="CS142">
            <v>32.851417229073789</v>
          </cell>
          <cell r="CT142">
            <v>22.126325819584558</v>
          </cell>
          <cell r="CU142">
            <v>13.568790885910911</v>
          </cell>
          <cell r="CV142">
            <v>7.4487337460310883</v>
          </cell>
          <cell r="CW142">
            <v>3.539550288703178</v>
          </cell>
          <cell r="CX142">
            <v>1.3816611305063846</v>
          </cell>
          <cell r="CY142">
            <v>0.40171651759542726</v>
          </cell>
        </row>
        <row r="143">
          <cell r="CI143">
            <v>131.12780336758556</v>
          </cell>
          <cell r="CJ143">
            <v>123.31301762681733</v>
          </cell>
          <cell r="CK143">
            <v>115.17732901897688</v>
          </cell>
          <cell r="CL143">
            <v>106.83288044712793</v>
          </cell>
          <cell r="CM143">
            <v>98.389100548192872</v>
          </cell>
          <cell r="CN143">
            <v>89.954528775573834</v>
          </cell>
          <cell r="CO143">
            <v>81.492456490036844</v>
          </cell>
          <cell r="CP143">
            <v>71.216579750094226</v>
          </cell>
          <cell r="CQ143">
            <v>59.586002160803019</v>
          </cell>
          <cell r="CR143">
            <v>47.313718873689538</v>
          </cell>
          <cell r="CS143">
            <v>35.437462840919864</v>
          </cell>
          <cell r="CT143">
            <v>24.770155274976659</v>
          </cell>
          <cell r="CU143">
            <v>15.937049921017898</v>
          </cell>
          <cell r="CV143">
            <v>9.3092778523950717</v>
          </cell>
          <cell r="CW143">
            <v>4.8045879682697121</v>
          </cell>
          <cell r="CX143">
            <v>2.1038496933066364</v>
          </cell>
          <cell r="CY143">
            <v>0.72803481169762829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F305">
            <v>17.784863767888599</v>
          </cell>
          <cell r="G305">
            <v>17.696725104532462</v>
          </cell>
          <cell r="H305">
            <v>17.609023240922426</v>
          </cell>
          <cell r="I305">
            <v>17.52175601235561</v>
          </cell>
          <cell r="J305">
            <v>17.426261493956673</v>
          </cell>
          <cell r="K305">
            <v>17.322679128959557</v>
          </cell>
          <cell r="L305">
            <v>17.211159582908031</v>
          </cell>
          <cell r="M305">
            <v>17.09186437855135</v>
          </cell>
          <cell r="N305">
            <v>16.964965506125449</v>
          </cell>
          <cell r="O305">
            <v>16.830645010335544</v>
          </cell>
          <cell r="P305">
            <v>16.689094555427687</v>
          </cell>
          <cell r="Q305">
            <v>16.540514969803006</v>
          </cell>
          <cell r="R305">
            <v>16.385115771687776</v>
          </cell>
          <cell r="S305">
            <v>16.223114677425958</v>
          </cell>
          <cell r="T305">
            <v>16.054737094007152</v>
          </cell>
          <cell r="U305">
            <v>15.880215597482925</v>
          </cell>
          <cell r="V305">
            <v>15.699789398957215</v>
          </cell>
          <cell r="W305">
            <v>15.513703799862437</v>
          </cell>
          <cell r="X305">
            <v>0.47882842736883524</v>
          </cell>
        </row>
        <row r="306">
          <cell r="F306">
            <v>822.01088964293388</v>
          </cell>
          <cell r="G306">
            <v>793.01668092002194</v>
          </cell>
          <cell r="H306">
            <v>765.04516441452461</v>
          </cell>
          <cell r="I306">
            <v>738.06026742718109</v>
          </cell>
          <cell r="J306">
            <v>709.47492894811671</v>
          </cell>
          <cell r="K306">
            <v>679.55209440625288</v>
          </cell>
          <cell r="L306">
            <v>648.55816707615452</v>
          </cell>
          <cell r="M306">
            <v>616.75912710385933</v>
          </cell>
          <cell r="N306">
            <v>584.41682804103107</v>
          </cell>
          <cell r="O306">
            <v>551.78554046613272</v>
          </cell>
          <cell r="P306">
            <v>519.10880294951869</v>
          </cell>
          <cell r="Q306">
            <v>486.6166300737479</v>
          </cell>
          <cell r="R306">
            <v>454.52311584318915</v>
          </cell>
          <cell r="S306">
            <v>423.02445900869066</v>
          </cell>
          <cell r="T306">
            <v>392.29742498691149</v>
          </cell>
          <cell r="U306">
            <v>362.49824754117583</v>
          </cell>
          <cell r="V306">
            <v>333.7619625480063</v>
          </cell>
          <cell r="W306">
            <v>306.20215629217245</v>
          </cell>
          <cell r="X306">
            <v>1.990680034736596</v>
          </cell>
        </row>
        <row r="307">
          <cell r="F307">
            <v>8.1714063265163652</v>
          </cell>
          <cell r="G307">
            <v>7.9854225728379218</v>
          </cell>
          <cell r="H307">
            <v>7.8036718673338266</v>
          </cell>
          <cell r="I307">
            <v>7.6260578645088861</v>
          </cell>
          <cell r="J307">
            <v>7.4353480460219297</v>
          </cell>
          <cell r="K307">
            <v>7.2327360845728492</v>
          </cell>
          <cell r="L307">
            <v>7.0194655017155467</v>
          </cell>
          <cell r="M307">
            <v>6.7968170346229249</v>
          </cell>
          <cell r="N307">
            <v>6.5660959394814995</v>
          </cell>
          <cell r="O307">
            <v>6.3286194057469913</v>
          </cell>
          <cell r="P307">
            <v>6.0857042484130801</v>
          </cell>
          <cell r="Q307">
            <v>5.8386550355705946</v>
          </cell>
          <cell r="R307">
            <v>5.5887527961561378</v>
          </cell>
          <cell r="S307">
            <v>5.3372444382459108</v>
          </cell>
          <cell r="T307">
            <v>5.0853329919177552</v>
          </cell>
          <cell r="U307">
            <v>4.8341687729830367</v>
          </cell>
          <cell r="V307">
            <v>4.5848415451960829</v>
          </cell>
          <cell r="W307">
            <v>4.3383737393024377</v>
          </cell>
          <cell r="X307">
            <v>7.8008447341311413</v>
          </cell>
        </row>
        <row r="308">
          <cell r="F308">
            <v>13.933507560684925</v>
          </cell>
          <cell r="G308">
            <v>13.278510680173641</v>
          </cell>
          <cell r="H308">
            <v>12.654304389297522</v>
          </cell>
          <cell r="I308">
            <v>12.059441260689676</v>
          </cell>
          <cell r="J308">
            <v>11.437338826300632</v>
          </cell>
          <cell r="K308">
            <v>10.795224504833818</v>
          </cell>
          <cell r="L308">
            <v>10.140217284836069</v>
          </cell>
          <cell r="M308">
            <v>9.4792010517831429</v>
          </cell>
          <cell r="N308">
            <v>8.8187107691868558</v>
          </cell>
          <cell r="O308">
            <v>8.1648339066931683</v>
          </cell>
          <cell r="P308">
            <v>7.5231288633363338</v>
          </cell>
          <cell r="Q308">
            <v>6.898561466528724</v>
          </cell>
          <cell r="R308">
            <v>6.2954599662643949</v>
          </cell>
          <cell r="S308">
            <v>5.7174883163324823</v>
          </cell>
          <cell r="T308">
            <v>5.1676369634838437</v>
          </cell>
          <cell r="U308">
            <v>4.6482298704425444</v>
          </cell>
          <cell r="V308">
            <v>4.1609460933376754</v>
          </cell>
          <cell r="W308">
            <v>3.7068539271770056</v>
          </cell>
          <cell r="X308">
            <v>1.9709498469205404</v>
          </cell>
        </row>
        <row r="309">
          <cell r="F309">
            <v>1.9603954287797944</v>
          </cell>
          <cell r="G309">
            <v>1.9347202180637384</v>
          </cell>
          <cell r="H309">
            <v>1.9093812744270868</v>
          </cell>
          <cell r="I309">
            <v>1.8843741937950322</v>
          </cell>
          <cell r="J309">
            <v>1.8572445211503499</v>
          </cell>
          <cell r="K309">
            <v>1.8280937867831641</v>
          </cell>
          <cell r="L309">
            <v>1.7970299208121103</v>
          </cell>
          <cell r="M309">
            <v>1.7641665886551283</v>
          </cell>
          <cell r="N309">
            <v>1.729622499904923</v>
          </cell>
          <cell r="O309">
            <v>1.6935206964732812</v>
          </cell>
          <cell r="P309">
            <v>1.6559878259544001</v>
          </cell>
          <cell r="Q309">
            <v>1.6171534061796686</v>
          </cell>
          <cell r="R309">
            <v>1.5771490868959837</v>
          </cell>
          <cell r="S309">
            <v>1.5361079143983398</v>
          </cell>
          <cell r="T309">
            <v>1.494163604787647</v>
          </cell>
          <cell r="U309">
            <v>1.4514498313096851</v>
          </cell>
          <cell r="V309">
            <v>1.4080995309646664</v>
          </cell>
          <cell r="W309">
            <v>1.3642442352634325</v>
          </cell>
          <cell r="X309">
            <v>0.27256702917581299</v>
          </cell>
        </row>
        <row r="310">
          <cell r="F310">
            <v>21.18956281379652</v>
          </cell>
          <cell r="G310">
            <v>20.597522539873239</v>
          </cell>
          <cell r="H310">
            <v>20.022023979860112</v>
          </cell>
          <cell r="I310">
            <v>19.462604955234607</v>
          </cell>
          <cell r="J310">
            <v>18.865280069976347</v>
          </cell>
          <cell r="K310">
            <v>18.234541411048646</v>
          </cell>
          <cell r="L310">
            <v>17.575016160721233</v>
          </cell>
          <cell r="M310">
            <v>16.891410624462182</v>
          </cell>
          <cell r="N310">
            <v>16.188455105896672</v>
          </cell>
          <cell r="O310">
            <v>15.47085051566664</v>
          </cell>
          <cell r="P310">
            <v>14.743217534166451</v>
          </cell>
          <cell r="Q310">
            <v>14.010049065713206</v>
          </cell>
          <cell r="R310">
            <v>13.27566662641239</v>
          </cell>
          <cell r="S310">
            <v>12.544181202718891</v>
          </cell>
          <cell r="T310">
            <v>11.81945900553646</v>
          </cell>
          <cell r="U310">
            <v>11.105092428755915</v>
          </cell>
          <cell r="V310">
            <v>10.404376404465307</v>
          </cell>
          <cell r="W310">
            <v>9.7202902325947456</v>
          </cell>
          <cell r="X310">
            <v>2.5559084912343706</v>
          </cell>
        </row>
        <row r="311">
          <cell r="F311">
            <v>16.048849273874467</v>
          </cell>
          <cell r="G311">
            <v>15.737910963452563</v>
          </cell>
          <cell r="H311">
            <v>15.43299692500419</v>
          </cell>
          <cell r="I311">
            <v>15.13399044131698</v>
          </cell>
          <cell r="J311">
            <v>14.811769998320212</v>
          </cell>
          <cell r="K311">
            <v>14.468076032075125</v>
          </cell>
          <cell r="L311">
            <v>14.104734763737305</v>
          </cell>
          <cell r="M311">
            <v>13.723642105588784</v>
          </cell>
          <cell r="N311">
            <v>13.326747283301538</v>
          </cell>
          <cell r="O311">
            <v>12.91603637098291</v>
          </cell>
          <cell r="P311">
            <v>12.493515931611896</v>
          </cell>
          <cell r="Q311">
            <v>12.061196948674219</v>
          </cell>
          <cell r="R311">
            <v>11.621079225341825</v>
          </cell>
          <cell r="S311">
            <v>11.175136415661083</v>
          </cell>
          <cell r="T311">
            <v>10.725301838196248</v>
          </cell>
          <cell r="U311">
            <v>10.273455206733885</v>
          </cell>
          <cell r="V311">
            <v>9.8214103953279164</v>
          </cell>
          <cell r="W311">
            <v>9.3709043365078379</v>
          </cell>
          <cell r="X311">
            <v>3.0352589215630927</v>
          </cell>
        </row>
        <row r="312">
          <cell r="F312">
            <v>22.539930897508167</v>
          </cell>
          <cell r="G312">
            <v>22.057315036138611</v>
          </cell>
          <cell r="H312">
            <v>21.585032749911967</v>
          </cell>
          <cell r="I312">
            <v>21.122862780507116</v>
          </cell>
          <cell r="J312">
            <v>20.625897261348232</v>
          </cell>
          <cell r="K312">
            <v>20.097078513410985</v>
          </cell>
          <cell r="L312">
            <v>19.539480585257536</v>
          </cell>
          <cell r="M312">
            <v>18.956279649067554</v>
          </cell>
          <cell r="N312">
            <v>18.350724097943719</v>
          </cell>
          <cell r="O312">
            <v>17.726104734799176</v>
          </cell>
          <cell r="P312">
            <v>17.085725430545011</v>
          </cell>
          <cell r="Q312">
            <v>16.432874610658899</v>
          </cell>
          <cell r="R312">
            <v>15.770797905074541</v>
          </cell>
          <cell r="S312">
            <v>15.102672267327597</v>
          </cell>
          <cell r="T312">
            <v>14.431581835750638</v>
          </cell>
          <cell r="U312">
            <v>13.760495773012819</v>
          </cell>
          <cell r="V312">
            <v>13.092248281274841</v>
          </cell>
          <cell r="W312">
            <v>12.4295209495229</v>
          </cell>
          <cell r="X312">
            <v>2.9631747768844696</v>
          </cell>
        </row>
        <row r="313">
          <cell r="F313">
            <v>45.390795290396547</v>
          </cell>
          <cell r="G313">
            <v>44.33276305555701</v>
          </cell>
          <cell r="H313">
            <v>43.299392918017112</v>
          </cell>
          <cell r="I313">
            <v>42.290110019069154</v>
          </cell>
          <cell r="J313">
            <v>41.207049881511487</v>
          </cell>
          <cell r="K313">
            <v>40.057139468923651</v>
          </cell>
          <cell r="L313">
            <v>38.847586508192563</v>
          </cell>
          <cell r="M313">
            <v>37.585804732905515</v>
          </cell>
          <cell r="N313">
            <v>36.279338907644906</v>
          </cell>
          <cell r="O313">
            <v>34.935790682043887</v>
          </cell>
          <cell r="P313">
            <v>33.562746277192645</v>
          </cell>
          <cell r="Q313">
            <v>32.167706943669728</v>
          </cell>
          <cell r="R313">
            <v>30.758023051999245</v>
          </cell>
          <cell r="S313">
            <v>29.340832584876885</v>
          </cell>
          <cell r="T313">
            <v>27.923004698456346</v>
          </cell>
          <cell r="U313">
            <v>26.511088909885363</v>
          </cell>
          <cell r="V313">
            <v>25.111270352748253</v>
          </cell>
          <cell r="W313">
            <v>23.729331423742245</v>
          </cell>
          <cell r="X313">
            <v>3.0501431141168038</v>
          </cell>
        </row>
        <row r="314">
          <cell r="F314">
            <v>8.3413370614546594</v>
          </cell>
          <cell r="G314">
            <v>8.1691130161721439</v>
          </cell>
          <cell r="H314">
            <v>8.0004448902290513</v>
          </cell>
          <cell r="I314">
            <v>7.8352592643631196</v>
          </cell>
          <cell r="J314">
            <v>7.6574915912890198</v>
          </cell>
          <cell r="K314">
            <v>7.4681599155390295</v>
          </cell>
          <cell r="L314">
            <v>7.268329589861187</v>
          </cell>
          <cell r="M314">
            <v>7.0591033396809069</v>
          </cell>
          <cell r="N314">
            <v>6.8416111990160973</v>
          </cell>
          <cell r="O314">
            <v>6.6170004452913922</v>
          </cell>
          <cell r="P314">
            <v>6.386425656977698</v>
          </cell>
          <cell r="Q314">
            <v>6.1510390125324825</v>
          </cell>
          <cell r="R314">
            <v>5.9119809418921516</v>
          </cell>
          <cell r="S314">
            <v>5.6703712329596403</v>
          </cell>
          <cell r="T314">
            <v>5.4273006853538197</v>
          </cell>
          <cell r="U314">
            <v>5.1838233923782511</v>
          </cell>
          <cell r="V314">
            <v>4.9409497199758059</v>
          </cell>
          <cell r="W314">
            <v>4.6996400386213448</v>
          </cell>
          <cell r="X314">
            <v>3.1724395660395981</v>
          </cell>
        </row>
        <row r="315">
          <cell r="F315">
            <v>7.6489632326466053</v>
          </cell>
          <cell r="G315">
            <v>7.4491463730973679</v>
          </cell>
          <cell r="H315">
            <v>7.2545494075580415</v>
          </cell>
          <cell r="I315">
            <v>7.0650359746948705</v>
          </cell>
          <cell r="J315">
            <v>6.8622842870466103</v>
          </cell>
          <cell r="K315">
            <v>6.6477308481134969</v>
          </cell>
          <cell r="L315">
            <v>6.4228612858648786</v>
          </cell>
          <cell r="M315">
            <v>6.1891933656267177</v>
          </cell>
          <cell r="N315">
            <v>5.9482601378646871</v>
          </cell>
          <cell r="O315">
            <v>5.7015934786596798</v>
          </cell>
          <cell r="P315">
            <v>5.4507082645119542</v>
          </cell>
          <cell r="Q315">
            <v>5.1970874025316709</v>
          </cell>
          <cell r="R315">
            <v>4.9421679127223639</v>
          </cell>
          <cell r="S315">
            <v>4.6873282316572045</v>
          </cell>
          <cell r="T315">
            <v>4.4338768771523958</v>
          </cell>
          <cell r="U315">
            <v>4.1830425823495352</v>
          </cell>
          <cell r="V315">
            <v>3.9359659757229073</v>
          </cell>
          <cell r="W315">
            <v>3.693692851701313</v>
          </cell>
          <cell r="X315">
            <v>4.2942158563236035</v>
          </cell>
        </row>
        <row r="316">
          <cell r="F316">
            <v>0.2</v>
          </cell>
          <cell r="G316">
            <v>0.19434399285942605</v>
          </cell>
          <cell r="H316">
            <v>0.18884793780272319</v>
          </cell>
          <cell r="I316">
            <v>0.18350731137924883</v>
          </cell>
          <cell r="J316">
            <v>0.1778069000509987</v>
          </cell>
          <cell r="K316">
            <v>0.1717900321757363</v>
          </cell>
          <cell r="L316">
            <v>0.16550130562307941</v>
          </cell>
          <cell r="M316">
            <v>0.15898604287367035</v>
          </cell>
          <cell r="N316">
            <v>0.15228975510655626</v>
          </cell>
          <cell r="O316">
            <v>0.14545762397292133</v>
          </cell>
          <cell r="P316">
            <v>0.13853400907729183</v>
          </cell>
          <cell r="Q316">
            <v>0.13156198835719662</v>
          </cell>
          <cell r="R316">
            <v>0.12458293759614598</v>
          </cell>
          <cell r="S316">
            <v>0.1176361542521876</v>
          </cell>
          <cell r="T316">
            <v>0.11075852966608866</v>
          </cell>
          <cell r="U316">
            <v>0.10398427256061711</v>
          </cell>
          <cell r="V316">
            <v>9.7344685586075036E-2</v>
          </cell>
          <cell r="W316">
            <v>9.0867995536284885E-2</v>
          </cell>
          <cell r="X316">
            <v>6.0602414813269059</v>
          </cell>
        </row>
        <row r="317">
          <cell r="F317">
            <v>40.218777242969651</v>
          </cell>
          <cell r="G317">
            <v>38.900996522839385</v>
          </cell>
          <cell r="H317">
            <v>37.626393297038597</v>
          </cell>
          <cell r="I317">
            <v>36.393552841563448</v>
          </cell>
          <cell r="J317">
            <v>35.084032536252757</v>
          </cell>
          <cell r="K317">
            <v>33.70914536271988</v>
          </cell>
          <cell r="L317">
            <v>32.280419135225252</v>
          </cell>
          <cell r="M317">
            <v>30.809437877571806</v>
          </cell>
          <cell r="N317">
            <v>29.307688746759208</v>
          </cell>
          <cell r="O317">
            <v>27.786417252467121</v>
          </cell>
          <cell r="P317">
            <v>26.256493212375258</v>
          </cell>
          <cell r="Q317">
            <v>24.728289525076288</v>
          </cell>
          <cell r="R317">
            <v>23.211575447645679</v>
          </cell>
          <cell r="S317">
            <v>21.715425647100396</v>
          </cell>
          <cell r="T317">
            <v>20.248145867369399</v>
          </cell>
          <cell r="U317">
            <v>18.817215628953594</v>
          </cell>
          <cell r="V317">
            <v>17.429247969261784</v>
          </cell>
          <cell r="W317">
            <v>16.089965848531467</v>
          </cell>
          <cell r="X317">
            <v>4.5218919927725576</v>
          </cell>
        </row>
        <row r="318">
          <cell r="F318">
            <v>-3.815065395680143</v>
          </cell>
          <cell r="G318">
            <v>-3.7371525388675257</v>
          </cell>
          <cell r="H318">
            <v>-3.6608308509149694</v>
          </cell>
          <cell r="I318">
            <v>-3.586067836308322</v>
          </cell>
          <cell r="J318">
            <v>-3.5055908160787324</v>
          </cell>
          <cell r="K318">
            <v>-3.4198560663957398</v>
          </cell>
          <cell r="L318">
            <v>-3.3293412939430418</v>
          </cell>
          <cell r="M318">
            <v>-3.2345412237874331</v>
          </cell>
          <cell r="N318">
            <v>-3.1359631264895165</v>
          </cell>
          <cell r="O318">
            <v>-3.0341223405810878</v>
          </cell>
          <cell r="P318">
            <v>-2.9295378450599774</v>
          </cell>
          <cell r="Q318">
            <v>-2.8227279342341935</v>
          </cell>
          <cell r="R318">
            <v>-2.7142060441507794</v>
          </cell>
          <cell r="S318">
            <v>-2.6044767760516025</v>
          </cell>
          <cell r="T318">
            <v>-2.4940321579006794</v>
          </cell>
          <cell r="U318">
            <v>-2.3833481801269936</v>
          </cell>
          <cell r="V318">
            <v>-2.2728816364308635</v>
          </cell>
          <cell r="W318">
            <v>-2.163067294922425</v>
          </cell>
          <cell r="X318">
            <v>3.4680879074882145</v>
          </cell>
        </row>
        <row r="319">
          <cell r="F319">
            <v>32.929073177864261</v>
          </cell>
          <cell r="G319">
            <v>31.695901657354572</v>
          </cell>
          <cell r="H319">
            <v>30.508911576291478</v>
          </cell>
          <cell r="I319">
            <v>29.366373471000319</v>
          </cell>
          <cell r="J319">
            <v>28.158938644819813</v>
          </cell>
          <cell r="K319">
            <v>26.89828592201938</v>
          </cell>
          <cell r="L319">
            <v>25.596187936140698</v>
          </cell>
          <cell r="M319">
            <v>24.264331748481794</v>
          </cell>
          <cell r="N319">
            <v>22.914149400309892</v>
          </cell>
          <cell r="O319">
            <v>21.556661689241214</v>
          </cell>
          <cell r="P319">
            <v>20.202337952572911</v>
          </cell>
          <cell r="Q319">
            <v>18.860974076747084</v>
          </cell>
          <cell r="R319">
            <v>17.541590354296911</v>
          </cell>
          <cell r="S319">
            <v>16.25235019935301</v>
          </cell>
          <cell r="T319">
            <v>15.000500131028799</v>
          </cell>
          <cell r="U319">
            <v>13.792330860086111</v>
          </cell>
          <cell r="V319">
            <v>12.633158785235949</v>
          </cell>
          <cell r="W319">
            <v>11.527326735455325</v>
          </cell>
          <cell r="X319">
            <v>5.824093989287964</v>
          </cell>
        </row>
        <row r="320">
          <cell r="F320">
            <v>42.054399973030826</v>
          </cell>
          <cell r="G320">
            <v>40.172688508975639</v>
          </cell>
          <cell r="H320">
            <v>38.375173657789198</v>
          </cell>
          <cell r="I320">
            <v>36.658088067380611</v>
          </cell>
          <cell r="J320">
            <v>34.857899410434811</v>
          </cell>
          <cell r="K320">
            <v>32.994728574003666</v>
          </cell>
          <cell r="L320">
            <v>31.088506107178947</v>
          </cell>
          <cell r="M320">
            <v>29.158628481900386</v>
          </cell>
          <cell r="N320">
            <v>27.223645267150676</v>
          </cell>
          <cell r="O320">
            <v>25.300983735286493</v>
          </cell>
          <cell r="P320">
            <v>23.406715872991928</v>
          </cell>
          <cell r="Q320">
            <v>21.555371143515373</v>
          </cell>
          <cell r="R320">
            <v>19.759796710905611</v>
          </cell>
          <cell r="S320">
            <v>18.031065256189549</v>
          </cell>
          <cell r="T320">
            <v>16.378429048116278</v>
          </cell>
          <cell r="U320">
            <v>14.809317626207639</v>
          </cell>
          <cell r="V320">
            <v>13.32937534943961</v>
          </cell>
          <cell r="W320">
            <v>11.942534186091162</v>
          </cell>
          <cell r="X320">
            <v>2.6219865812864538</v>
          </cell>
        </row>
        <row r="321">
          <cell r="F321">
            <v>450.65981615845726</v>
          </cell>
          <cell r="G321">
            <v>435.57483340816873</v>
          </cell>
          <cell r="H321">
            <v>420.99479184947847</v>
          </cell>
          <cell r="I321">
            <v>406.90278953352822</v>
          </cell>
          <cell r="J321">
            <v>391.94579148595585</v>
          </cell>
          <cell r="K321">
            <v>376.25539718240628</v>
          </cell>
          <cell r="L321">
            <v>359.96548895661999</v>
          </cell>
          <cell r="M321">
            <v>343.21035869831502</v>
          </cell>
          <cell r="N321">
            <v>326.12290568896555</v>
          </cell>
          <cell r="O321">
            <v>308.83293838084069</v>
          </cell>
          <cell r="P321">
            <v>291.4656090428644</v>
          </cell>
          <cell r="Q321">
            <v>274.14000572967984</v>
          </cell>
          <cell r="R321">
            <v>256.96792113873204</v>
          </cell>
          <cell r="S321">
            <v>240.05281277120923</v>
          </cell>
          <cell r="T321">
            <v>223.48896357293052</v>
          </cell>
          <cell r="U321">
            <v>207.36084706103051</v>
          </cell>
          <cell r="V321">
            <v>191.74269599004418</v>
          </cell>
          <cell r="W321">
            <v>176.69826900882722</v>
          </cell>
          <cell r="X321">
            <v>0.49666330878179943</v>
          </cell>
        </row>
        <row r="322">
          <cell r="F322">
            <v>31.660261490765631</v>
          </cell>
          <cell r="G322">
            <v>29.662593621352094</v>
          </cell>
          <cell r="H322">
            <v>27.790972623587145</v>
          </cell>
          <cell r="I322">
            <v>26.037445316616417</v>
          </cell>
          <cell r="J322">
            <v>24.23608448590138</v>
          </cell>
          <cell r="K322">
            <v>22.412794393956236</v>
          </cell>
          <cell r="L322">
            <v>20.592023201609187</v>
          </cell>
          <cell r="M322">
            <v>18.796262135419148</v>
          </cell>
          <cell r="N322">
            <v>17.045644623701971</v>
          </cell>
          <cell r="O322">
            <v>15.35765223190899</v>
          </cell>
          <cell r="P322">
            <v>13.746929027565846</v>
          </cell>
          <cell r="Q322">
            <v>12.225201175580032</v>
          </cell>
          <cell r="R322">
            <v>10.801294340750772</v>
          </cell>
          <cell r="S322">
            <v>9.4812380311724436</v>
          </cell>
          <cell r="T322">
            <v>8.2684434642423277</v>
          </cell>
          <cell r="U322">
            <v>7.163939920609681</v>
          </cell>
          <cell r="V322">
            <v>6.1666538532800006</v>
          </cell>
          <cell r="W322">
            <v>5.2737151681992254</v>
          </cell>
          <cell r="X322">
            <v>32.61121292988657</v>
          </cell>
        </row>
        <row r="323">
          <cell r="F323">
            <v>6.2374674683057068</v>
          </cell>
          <cell r="G323">
            <v>5.9250847458648845</v>
          </cell>
          <cell r="H323">
            <v>5.6283466685906118</v>
          </cell>
          <cell r="I323">
            <v>5.3464697266892784</v>
          </cell>
          <cell r="J323">
            <v>5.0526825376832356</v>
          </cell>
          <cell r="K323">
            <v>4.7505680063494902</v>
          </cell>
          <cell r="L323">
            <v>4.4436279958770752</v>
          </cell>
          <cell r="M323">
            <v>4.1352186345533442</v>
          </cell>
          <cell r="N323">
            <v>3.8284932477871032</v>
          </cell>
          <cell r="O323">
            <v>3.5263541165199155</v>
          </cell>
          <cell r="P323">
            <v>3.2314138780681718</v>
          </cell>
          <cell r="Q323">
            <v>2.945966994929297</v>
          </cell>
          <cell r="R323">
            <v>2.671971338732293</v>
          </cell>
          <cell r="S323">
            <v>2.4110395860723433</v>
          </cell>
          <cell r="T323">
            <v>2.1644398135947229</v>
          </cell>
          <cell r="U323">
            <v>1.9331044214398792</v>
          </cell>
          <cell r="V323">
            <v>1.7176463137128213</v>
          </cell>
          <cell r="W323">
            <v>1.5183811252554558</v>
          </cell>
          <cell r="X323">
            <v>7.2272592008065351</v>
          </cell>
        </row>
        <row r="324">
          <cell r="F324">
            <v>47.969276081674352</v>
          </cell>
          <cell r="G324">
            <v>44.826348607968342</v>
          </cell>
          <cell r="H324">
            <v>41.889344465024244</v>
          </cell>
          <cell r="I324">
            <v>39.144771639899716</v>
          </cell>
          <cell r="J324">
            <v>36.332976975223858</v>
          </cell>
          <cell r="K324">
            <v>33.495404235333019</v>
          </cell>
          <cell r="L324">
            <v>30.670897395531288</v>
          </cell>
          <cell r="M324">
            <v>27.894897045194057</v>
          </cell>
          <cell r="N324">
            <v>25.198811775684948</v>
          </cell>
          <cell r="O324">
            <v>22.609574135358312</v>
          </cell>
          <cell r="P324">
            <v>20.149381601838552</v>
          </cell>
          <cell r="Q324">
            <v>17.835614689605567</v>
          </cell>
          <cell r="R324">
            <v>15.680917183136453</v>
          </cell>
          <cell r="S324">
            <v>13.693417851324657</v>
          </cell>
          <cell r="T324">
            <v>11.877069022164038</v>
          </cell>
          <cell r="U324">
            <v>10.232075119585179</v>
          </cell>
          <cell r="V324">
            <v>8.7553836167346937</v>
          </cell>
          <cell r="W324">
            <v>7.4412116777629258</v>
          </cell>
          <cell r="X324">
            <v>2.9415488738358175</v>
          </cell>
        </row>
        <row r="325">
          <cell r="F325">
            <v>21.179563411107448</v>
          </cell>
          <cell r="G325">
            <v>20.49265755610206</v>
          </cell>
          <cell r="H325">
            <v>19.828029764363702</v>
          </cell>
          <cell r="I325">
            <v>19.184957502958181</v>
          </cell>
          <cell r="J325">
            <v>18.501640958329119</v>
          </cell>
          <cell r="K325">
            <v>17.783931792992323</v>
          </cell>
          <cell r="L325">
            <v>17.03779730375312</v>
          </cell>
          <cell r="M325">
            <v>16.269238969244263</v>
          </cell>
          <cell r="N325">
            <v>15.484213731289813</v>
          </cell>
          <cell r="O325">
            <v>14.688559414519828</v>
          </cell>
          <cell r="P325">
            <v>13.88792553460291</v>
          </cell>
          <cell r="Q325">
            <v>13.087710566259076</v>
          </cell>
          <cell r="R325">
            <v>12.293006544199761</v>
          </cell>
          <cell r="S325">
            <v>11.508551659949704</v>
          </cell>
          <cell r="T325">
            <v>10.738691301818559</v>
          </cell>
          <cell r="U325">
            <v>9.987347770603364</v>
          </cell>
          <cell r="V325">
            <v>9.2579986960053109</v>
          </cell>
          <cell r="W325">
            <v>8.5536639837312851</v>
          </cell>
          <cell r="X325">
            <v>0.74307864342814867</v>
          </cell>
        </row>
        <row r="326">
          <cell r="F326">
            <v>26.810014167186395</v>
          </cell>
          <cell r="G326">
            <v>25.572005557150437</v>
          </cell>
          <cell r="H326">
            <v>24.391164590106587</v>
          </cell>
          <cell r="I326">
            <v>23.264851430290559</v>
          </cell>
          <cell r="J326">
            <v>22.085884913948224</v>
          </cell>
          <cell r="K326">
            <v>20.867772854857108</v>
          </cell>
          <cell r="L326">
            <v>19.623848006705728</v>
          </cell>
          <cell r="M326">
            <v>18.367033443800693</v>
          </cell>
          <cell r="N326">
            <v>17.109630743087703</v>
          </cell>
          <cell r="O326">
            <v>15.863135409689905</v>
          </cell>
          <cell r="P326">
            <v>14.638082845870134</v>
          </cell>
          <cell r="Q326">
            <v>13.443926973987551</v>
          </cell>
          <cell r="R326">
            <v>12.288952439301379</v>
          </cell>
          <cell r="S326">
            <v>11.18022018630095</v>
          </cell>
          <cell r="T326">
            <v>10.123545164686394</v>
          </cell>
          <cell r="U326">
            <v>9.123504012761309</v>
          </cell>
          <cell r="V326">
            <v>8.1834698127836916</v>
          </cell>
          <cell r="W326">
            <v>7.3056704315299266</v>
          </cell>
          <cell r="X326">
            <v>8.8850444441020642</v>
          </cell>
        </row>
        <row r="327">
          <cell r="F327">
            <v>8.6126492052381192</v>
          </cell>
          <cell r="G327">
            <v>8.2459510845436714</v>
          </cell>
          <cell r="H327">
            <v>7.8948657571392431</v>
          </cell>
          <cell r="I327">
            <v>7.5587284819188403</v>
          </cell>
          <cell r="J327">
            <v>7.2054837047480014</v>
          </cell>
          <cell r="K327">
            <v>6.8389264799353695</v>
          </cell>
          <cell r="L327">
            <v>6.4628359064129119</v>
          </cell>
          <cell r="M327">
            <v>6.0809120610594398</v>
          </cell>
          <cell r="N327">
            <v>5.6967179311723743</v>
          </cell>
          <cell r="O327">
            <v>5.3136275387442646</v>
          </cell>
          <cell r="P327">
            <v>4.9347811991593122</v>
          </cell>
          <cell r="Q327">
            <v>4.5630485899800162</v>
          </cell>
          <cell r="R327">
            <v>4.201000032737487</v>
          </cell>
          <cell r="S327">
            <v>3.8508861227075899</v>
          </cell>
          <cell r="T327">
            <v>3.5146255882714641</v>
          </cell>
          <cell r="U327">
            <v>3.1938010310496527</v>
          </cell>
          <cell r="V327">
            <v>2.8896619974032394</v>
          </cell>
          <cell r="W327">
            <v>2.6031346661761163</v>
          </cell>
          <cell r="X327">
            <v>2.4696259927089108</v>
          </cell>
        </row>
        <row r="335">
          <cell r="G335">
            <v>26.064391974045197</v>
          </cell>
          <cell r="H335">
            <v>25.935221422065453</v>
          </cell>
          <cell r="I335">
            <v>25.806691016670189</v>
          </cell>
          <cell r="J335">
            <v>25.678797585405288</v>
          </cell>
          <cell r="K335">
            <v>25.538846749042033</v>
          </cell>
          <cell r="L335">
            <v>25.387042866925256</v>
          </cell>
          <cell r="M335">
            <v>25.223606745120225</v>
          </cell>
          <cell r="N335">
            <v>25.048775101338371</v>
          </cell>
          <cell r="O335">
            <v>24.862799993789611</v>
          </cell>
          <cell r="P335">
            <v>24.665948215889724</v>
          </cell>
          <cell r="Q335">
            <v>24.458500658856188</v>
          </cell>
          <cell r="R335">
            <v>24.240751644323101</v>
          </cell>
          <cell r="S335">
            <v>24.013008229192714</v>
          </cell>
          <cell r="T335">
            <v>23.775589485019474</v>
          </cell>
          <cell r="U335">
            <v>23.528825754290526</v>
          </cell>
          <cell r="V335">
            <v>23.273057886025072</v>
          </cell>
          <cell r="W335">
            <v>23.008636453163046</v>
          </cell>
          <cell r="X335">
            <v>0.48840499591621195</v>
          </cell>
        </row>
        <row r="336">
          <cell r="G336">
            <v>82.887266236877608</v>
          </cell>
          <cell r="H336">
            <v>79.96364231896635</v>
          </cell>
          <cell r="I336">
            <v>77.143141319706487</v>
          </cell>
          <cell r="J336">
            <v>74.422125857324673</v>
          </cell>
          <cell r="K336">
            <v>71.53973027006586</v>
          </cell>
          <cell r="L336">
            <v>68.522468595696978</v>
          </cell>
          <cell r="M336">
            <v>65.397203543001353</v>
          </cell>
          <cell r="N336">
            <v>62.190755154701215</v>
          </cell>
          <cell r="O336">
            <v>58.929527369388254</v>
          </cell>
          <cell r="P336">
            <v>55.639159498413214</v>
          </cell>
          <cell r="Q336">
            <v>52.344208693724163</v>
          </cell>
          <cell r="R336">
            <v>49.067868419280181</v>
          </cell>
          <cell r="S336">
            <v>45.831726791447423</v>
          </cell>
          <cell r="T336">
            <v>42.655567463096894</v>
          </cell>
          <cell r="U336">
            <v>39.557214531617944</v>
          </cell>
          <cell r="V336">
            <v>36.552421790176815</v>
          </cell>
          <cell r="W336">
            <v>33.654805548228644</v>
          </cell>
          <cell r="X336">
            <v>2.0304936354313279</v>
          </cell>
        </row>
        <row r="337">
          <cell r="G337">
            <v>6.9838259339291469</v>
          </cell>
          <cell r="H337">
            <v>6.8248718799599883</v>
          </cell>
          <cell r="I337">
            <v>6.669535669779072</v>
          </cell>
          <cell r="J337">
            <v>6.517734960134689</v>
          </cell>
          <cell r="K337">
            <v>6.3547416976552382</v>
          </cell>
          <cell r="L337">
            <v>6.1815760742177384</v>
          </cell>
          <cell r="M337">
            <v>5.9993008858367931</v>
          </cell>
          <cell r="N337">
            <v>5.8090107354638745</v>
          </cell>
          <cell r="O337">
            <v>5.6118211816260635</v>
          </cell>
          <cell r="P337">
            <v>5.4088579818139566</v>
          </cell>
          <cell r="Q337">
            <v>5.201246573478044</v>
          </cell>
          <cell r="R337">
            <v>4.9901019270531881</v>
          </cell>
          <cell r="S337">
            <v>4.7765188948514714</v>
          </cell>
          <cell r="T337">
            <v>4.5615631672341168</v>
          </cell>
          <cell r="U337">
            <v>4.3462629335141028</v>
          </cell>
          <cell r="V337">
            <v>4.1316013298952381</v>
          </cell>
          <cell r="W337">
            <v>3.9185097407763889</v>
          </cell>
          <cell r="X337">
            <v>7.8008447341311413</v>
          </cell>
        </row>
        <row r="338">
          <cell r="G338">
            <v>6.6450766504660912</v>
          </cell>
          <cell r="H338">
            <v>6.3326998524590499</v>
          </cell>
          <cell r="I338">
            <v>6.0350074996534477</v>
          </cell>
          <cell r="J338">
            <v>5.7513092945231881</v>
          </cell>
          <cell r="K338">
            <v>5.4546202990959998</v>
          </cell>
          <cell r="L338">
            <v>5.1483873662953199</v>
          </cell>
          <cell r="M338">
            <v>4.8360056372484959</v>
          </cell>
          <cell r="N338">
            <v>4.5207581292747658</v>
          </cell>
          <cell r="O338">
            <v>4.2057614541285542</v>
          </cell>
          <cell r="P338">
            <v>3.8939188077372791</v>
          </cell>
          <cell r="Q338">
            <v>3.5878810651570316</v>
          </cell>
          <cell r="R338">
            <v>3.2900164960890672</v>
          </cell>
          <cell r="S338">
            <v>3.0023893010118097</v>
          </cell>
          <cell r="T338">
            <v>2.7267468686331302</v>
          </cell>
          <cell r="U338">
            <v>2.4645153831203706</v>
          </cell>
          <cell r="V338">
            <v>2.2168031734687221</v>
          </cell>
          <cell r="W338">
            <v>1.9844110040678886</v>
          </cell>
          <cell r="X338">
            <v>2.0103688438589513</v>
          </cell>
        </row>
        <row r="339">
          <cell r="G339">
            <v>0.7198716062964361</v>
          </cell>
          <cell r="H339">
            <v>0.71044348026184778</v>
          </cell>
          <cell r="I339">
            <v>0.70113883396968368</v>
          </cell>
          <cell r="J339">
            <v>0.6919560502113139</v>
          </cell>
          <cell r="K339">
            <v>0.68199383506924949</v>
          </cell>
          <cell r="L339">
            <v>0.67128947121206162</v>
          </cell>
          <cell r="M339">
            <v>0.65988259137237615</v>
          </cell>
          <cell r="N339">
            <v>0.64781493432686621</v>
          </cell>
          <cell r="O339">
            <v>0.63513009111024277</v>
          </cell>
          <cell r="P339">
            <v>0.62187324361661733</v>
          </cell>
          <cell r="Q339">
            <v>0.60809089777317682</v>
          </cell>
          <cell r="R339">
            <v>0.593830613479295</v>
          </cell>
          <cell r="S339">
            <v>0.57914073348938588</v>
          </cell>
          <cell r="T339">
            <v>0.5640701133805861</v>
          </cell>
          <cell r="U339">
            <v>0.54866785468768631</v>
          </cell>
          <cell r="V339">
            <v>0.53298304320875867</v>
          </cell>
          <cell r="W339">
            <v>0.5170644943870929</v>
          </cell>
          <cell r="X339">
            <v>0.27801836975932925</v>
          </cell>
        </row>
        <row r="340">
          <cell r="G340">
            <v>9.7545971206676221</v>
          </cell>
          <cell r="H340">
            <v>9.4820518868617061</v>
          </cell>
          <cell r="I340">
            <v>9.217121616908365</v>
          </cell>
          <cell r="J340">
            <v>8.9595935473199901</v>
          </cell>
          <cell r="K340">
            <v>8.6846155472052526</v>
          </cell>
          <cell r="L340">
            <v>8.3942555449562235</v>
          </cell>
          <cell r="M340">
            <v>8.0906436599737468</v>
          </cell>
          <cell r="N340">
            <v>7.7759464359553601</v>
          </cell>
          <cell r="O340">
            <v>7.4523414641297068</v>
          </cell>
          <cell r="P340">
            <v>7.121992804690727</v>
          </cell>
          <cell r="Q340">
            <v>6.787027583906502</v>
          </cell>
          <cell r="R340">
            <v>6.449514106437217</v>
          </cell>
          <cell r="S340">
            <v>6.1114417785264035</v>
          </cell>
          <cell r="T340">
            <v>5.7747030892729789</v>
          </cell>
          <cell r="U340">
            <v>5.4410778455602209</v>
          </cell>
          <cell r="V340">
            <v>5.1122198028436632</v>
          </cell>
          <cell r="W340">
            <v>4.7896457802923136</v>
          </cell>
          <cell r="X340">
            <v>2.607026661059058</v>
          </cell>
        </row>
        <row r="341">
          <cell r="G341">
            <v>9.5103646585408335</v>
          </cell>
          <cell r="H341">
            <v>9.3261061694766543</v>
          </cell>
          <cell r="I341">
            <v>9.1454175951330114</v>
          </cell>
          <cell r="J341">
            <v>8.968229770223811</v>
          </cell>
          <cell r="K341">
            <v>8.7772856183384587</v>
          </cell>
          <cell r="L341">
            <v>8.5736165019955202</v>
          </cell>
          <cell r="M341">
            <v>8.3583046189800481</v>
          </cell>
          <cell r="N341">
            <v>8.1324734652421267</v>
          </cell>
          <cell r="O341">
            <v>7.8972781296374066</v>
          </cell>
          <cell r="P341">
            <v>7.6538955369832014</v>
          </cell>
          <cell r="Q341">
            <v>7.4035147535679959</v>
          </cell>
          <cell r="R341">
            <v>7.1473274652220438</v>
          </cell>
          <cell r="S341">
            <v>6.8865187324494315</v>
          </cell>
          <cell r="T341">
            <v>6.6222581200812867</v>
          </cell>
          <cell r="U341">
            <v>6.3556912906030254</v>
          </cell>
          <cell r="V341">
            <v>6.0879321409214509</v>
          </cell>
          <cell r="W341">
            <v>5.8200555520702801</v>
          </cell>
          <cell r="X341">
            <v>3.0959640999943545</v>
          </cell>
        </row>
        <row r="342">
          <cell r="G342">
            <v>13.370690535017321</v>
          </cell>
          <cell r="H342">
            <v>13.08440273054244</v>
          </cell>
          <cell r="I342">
            <v>12.804244804459133</v>
          </cell>
          <cell r="J342">
            <v>12.530085506296695</v>
          </cell>
          <cell r="K342">
            <v>12.235285482576025</v>
          </cell>
          <cell r="L342">
            <v>11.92159011856025</v>
          </cell>
          <cell r="M342">
            <v>11.590822940337409</v>
          </cell>
          <cell r="N342">
            <v>11.244868053741431</v>
          </cell>
          <cell r="O342">
            <v>10.885652406069068</v>
          </cell>
          <cell r="P342">
            <v>10.515128102123285</v>
          </cell>
          <cell r="Q342">
            <v>10.135254998645461</v>
          </cell>
          <cell r="R342">
            <v>9.7479837901434614</v>
          </cell>
          <cell r="S342">
            <v>9.3552397848017748</v>
          </cell>
          <cell r="T342">
            <v>8.9589075519548178</v>
          </cell>
          <cell r="U342">
            <v>8.5608166029440245</v>
          </cell>
          <cell r="V342">
            <v>8.1627282455292924</v>
          </cell>
          <cell r="W342">
            <v>7.7663237288757925</v>
          </cell>
          <cell r="X342">
            <v>3.0224382724221592</v>
          </cell>
        </row>
        <row r="343">
          <cell r="G343">
            <v>28.719756137589698</v>
          </cell>
          <cell r="H343">
            <v>28.050315834200049</v>
          </cell>
          <cell r="I343">
            <v>27.39647978307687</v>
          </cell>
          <cell r="J343">
            <v>26.757884258451689</v>
          </cell>
          <cell r="K343">
            <v>26.072608249648614</v>
          </cell>
          <cell r="L343">
            <v>25.345034599125132</v>
          </cell>
          <cell r="M343">
            <v>24.579723794468528</v>
          </cell>
          <cell r="N343">
            <v>23.781366668243734</v>
          </cell>
          <cell r="O343">
            <v>22.95473695921288</v>
          </cell>
          <cell r="P343">
            <v>22.10464439856289</v>
          </cell>
          <cell r="Q343">
            <v>21.235888955501672</v>
          </cell>
          <cell r="R343">
            <v>20.353216836522506</v>
          </cell>
          <cell r="S343">
            <v>19.461278782984362</v>
          </cell>
          <cell r="T343">
            <v>18.564591153788264</v>
          </cell>
          <cell r="U343">
            <v>17.66750021535989</v>
          </cell>
          <cell r="V343">
            <v>16.774149991484201</v>
          </cell>
          <cell r="W343">
            <v>15.888453952438235</v>
          </cell>
          <cell r="X343">
            <v>3.1111459763991398</v>
          </cell>
        </row>
        <row r="344">
          <cell r="G344">
            <v>7.3443810018259956</v>
          </cell>
          <cell r="H344">
            <v>7.1927411631632543</v>
          </cell>
          <cell r="I344">
            <v>7.0442322405932307</v>
          </cell>
          <cell r="J344">
            <v>6.8987895899190814</v>
          </cell>
          <cell r="K344">
            <v>6.7422686974955646</v>
          </cell>
          <cell r="L344">
            <v>6.5755659312390948</v>
          </cell>
          <cell r="M344">
            <v>6.3996193130069923</v>
          </cell>
          <cell r="N344">
            <v>6.2153997705540034</v>
          </cell>
          <cell r="O344">
            <v>6.0239022763061767</v>
          </cell>
          <cell r="P344">
            <v>5.8261369851654461</v>
          </cell>
          <cell r="Q344">
            <v>5.6231204804594457</v>
          </cell>
          <cell r="R344">
            <v>5.4158672323518191</v>
          </cell>
          <cell r="S344">
            <v>5.2053813666676145</v>
          </cell>
          <cell r="T344">
            <v>4.9926488343329014</v>
          </cell>
          <cell r="U344">
            <v>4.7786300626674976</v>
          </cell>
          <cell r="V344">
            <v>4.5642531598123162</v>
          </cell>
          <cell r="W344">
            <v>4.3504077328388675</v>
          </cell>
          <cell r="X344">
            <v>3.2358883573603903</v>
          </cell>
        </row>
        <row r="345">
          <cell r="G345">
            <v>4.8015499436315512</v>
          </cell>
          <cell r="H345">
            <v>4.6761171756179305</v>
          </cell>
          <cell r="I345">
            <v>4.5539611368847011</v>
          </cell>
          <cell r="J345">
            <v>4.4349962281506947</v>
          </cell>
          <cell r="K345">
            <v>4.3077211550736525</v>
          </cell>
          <cell r="L345">
            <v>4.1730376664384492</v>
          </cell>
          <cell r="M345">
            <v>4.0318783483584593</v>
          </cell>
          <cell r="N345">
            <v>3.8851959608082933</v>
          </cell>
          <cell r="O345">
            <v>3.7339528588357052</v>
          </cell>
          <cell r="P345">
            <v>3.5791106602817218</v>
          </cell>
          <cell r="Q345">
            <v>3.4216203116933701</v>
          </cell>
          <cell r="R345">
            <v>3.2624126911955194</v>
          </cell>
          <cell r="S345">
            <v>3.1023898718021328</v>
          </cell>
          <cell r="T345">
            <v>2.9424171514429953</v>
          </cell>
          <cell r="U345">
            <v>2.7833159373409599</v>
          </cell>
          <cell r="V345">
            <v>2.6258575527940118</v>
          </cell>
          <cell r="W345">
            <v>2.4707580143941819</v>
          </cell>
          <cell r="X345">
            <v>4.3801001734500753</v>
          </cell>
        </row>
        <row r="346">
          <cell r="G346">
            <v>0.2</v>
          </cell>
          <cell r="H346">
            <v>0.19434399285942605</v>
          </cell>
          <cell r="I346">
            <v>0.18884793780272319</v>
          </cell>
          <cell r="J346">
            <v>0.18350731137924883</v>
          </cell>
          <cell r="K346">
            <v>0.1778069000509987</v>
          </cell>
          <cell r="L346">
            <v>0.1717900321757363</v>
          </cell>
          <cell r="M346">
            <v>0.16550130562307941</v>
          </cell>
          <cell r="N346">
            <v>0.15898604287367035</v>
          </cell>
          <cell r="O346">
            <v>0.15228975510655626</v>
          </cell>
          <cell r="P346">
            <v>0.14545762397292133</v>
          </cell>
          <cell r="Q346">
            <v>0.13853400907729183</v>
          </cell>
          <cell r="R346">
            <v>0.13156198835719662</v>
          </cell>
          <cell r="S346">
            <v>0.12458293759614598</v>
          </cell>
          <cell r="T346">
            <v>0.1176361542521876</v>
          </cell>
          <cell r="U346">
            <v>0.11075852966608866</v>
          </cell>
          <cell r="V346">
            <v>0.10398427256061711</v>
          </cell>
          <cell r="W346">
            <v>9.7344685586075036E-2</v>
          </cell>
          <cell r="X346">
            <v>6.1814463109534445</v>
          </cell>
        </row>
        <row r="347">
          <cell r="G347">
            <v>32.318184567907259</v>
          </cell>
          <cell r="H347">
            <v>31.25926921909107</v>
          </cell>
          <cell r="I347">
            <v>30.235049560362373</v>
          </cell>
          <cell r="J347">
            <v>29.244388776666039</v>
          </cell>
          <cell r="K347">
            <v>28.192111163480995</v>
          </cell>
          <cell r="L347">
            <v>27.08730737579123</v>
          </cell>
          <cell r="M347">
            <v>25.939240699416761</v>
          </cell>
          <cell r="N347">
            <v>24.757219587895115</v>
          </cell>
          <cell r="O347">
            <v>23.550474656514098</v>
          </cell>
          <cell r="P347">
            <v>22.328042342537625</v>
          </cell>
          <cell r="Q347">
            <v>21.098657192316274</v>
          </cell>
          <cell r="R347">
            <v>19.870654448097646</v>
          </cell>
          <cell r="S347">
            <v>18.651884290193006</v>
          </cell>
          <cell r="T347">
            <v>17.449638754403818</v>
          </cell>
          <cell r="U347">
            <v>16.270592001002239</v>
          </cell>
          <cell r="V347">
            <v>15.120754270492785</v>
          </cell>
          <cell r="W347">
            <v>14.005439532572767</v>
          </cell>
          <cell r="X347">
            <v>4.6123298326280091</v>
          </cell>
        </row>
        <row r="348">
          <cell r="G348">
            <v>2.4317895734864021</v>
          </cell>
          <cell r="H348">
            <v>2.3821265524928434</v>
          </cell>
          <cell r="I348">
            <v>2.3334777704289595</v>
          </cell>
          <cell r="J348">
            <v>2.2858225140842792</v>
          </cell>
          <cell r="K348">
            <v>2.234525050370769</v>
          </cell>
          <cell r="L348">
            <v>2.179876217718872</v>
          </cell>
          <cell r="M348">
            <v>2.1221805147445001</v>
          </cell>
          <cell r="N348">
            <v>2.0617532878793394</v>
          </cell>
          <cell r="O348">
            <v>1.9989178802727903</v>
          </cell>
          <cell r="P348">
            <v>1.93400277774055</v>
          </cell>
          <cell r="Q348">
            <v>1.8673387865951951</v>
          </cell>
          <cell r="R348">
            <v>1.7992562767160039</v>
          </cell>
          <cell r="S348">
            <v>1.7300825212415356</v>
          </cell>
          <cell r="T348">
            <v>1.6601391618506276</v>
          </cell>
          <cell r="U348">
            <v>1.5897398257943658</v>
          </cell>
          <cell r="V348">
            <v>1.5191879177178167</v>
          </cell>
          <cell r="W348">
            <v>1.4487746059346152</v>
          </cell>
          <cell r="X348">
            <v>3.537449665637979</v>
          </cell>
        </row>
        <row r="349">
          <cell r="G349">
            <v>35.262550415508343</v>
          </cell>
          <cell r="H349">
            <v>33.941991750584435</v>
          </cell>
          <cell r="I349">
            <v>32.670887114565332</v>
          </cell>
          <cell r="J349">
            <v>31.447384487514412</v>
          </cell>
          <cell r="K349">
            <v>30.154386315301899</v>
          </cell>
          <cell r="L349">
            <v>28.804399027348676</v>
          </cell>
          <cell r="M349">
            <v>27.410029510023659</v>
          </cell>
          <cell r="N349">
            <v>25.983793013482973</v>
          </cell>
          <cell r="O349">
            <v>24.537931696179143</v>
          </cell>
          <cell r="P349">
            <v>23.084247330651031</v>
          </cell>
          <cell r="Q349">
            <v>21.633951150578493</v>
          </cell>
          <cell r="R349">
            <v>20.19753321554089</v>
          </cell>
          <cell r="S349">
            <v>18.784653029724563</v>
          </cell>
          <cell r="T349">
            <v>17.404052497306061</v>
          </cell>
          <cell r="U349">
            <v>16.063491652835822</v>
          </cell>
          <cell r="V349">
            <v>14.769706990359401</v>
          </cell>
          <cell r="W349">
            <v>13.528391648476937</v>
          </cell>
          <cell r="X349">
            <v>5.9405758690737231</v>
          </cell>
        </row>
        <row r="350">
          <cell r="G350">
            <v>20.656428951735492</v>
          </cell>
          <cell r="H350">
            <v>19.732163258018574</v>
          </cell>
          <cell r="I350">
            <v>18.84925355446714</v>
          </cell>
          <cell r="J350">
            <v>18.00584937975368</v>
          </cell>
          <cell r="K350">
            <v>17.121626346830421</v>
          </cell>
          <cell r="L350">
            <v>16.206467504179795</v>
          </cell>
          <cell r="M350">
            <v>15.270162409411631</v>
          </cell>
          <cell r="N350">
            <v>14.322238290230873</v>
          </cell>
          <cell r="O350">
            <v>13.371806389551978</v>
          </cell>
          <cell r="P350">
            <v>12.427426696662375</v>
          </cell>
          <cell r="Q350">
            <v>11.496993506838324</v>
          </cell>
          <cell r="R350">
            <v>10.587643453238062</v>
          </cell>
          <cell r="S350">
            <v>9.7056868513476076</v>
          </cell>
          <cell r="T350">
            <v>8.8565624198048223</v>
          </cell>
          <cell r="U350">
            <v>8.0448147207050074</v>
          </cell>
          <cell r="V350">
            <v>7.2740930215534751</v>
          </cell>
          <cell r="W350">
            <v>6.5471697385597114</v>
          </cell>
          <cell r="X350">
            <v>2.6744263129121828</v>
          </cell>
        </row>
        <row r="351">
          <cell r="G351">
            <v>307.0689751171102</v>
          </cell>
          <cell r="H351">
            <v>296.79042347637181</v>
          </cell>
          <cell r="I351">
            <v>286.85592686037506</v>
          </cell>
          <cell r="J351">
            <v>277.25396867960558</v>
          </cell>
          <cell r="K351">
            <v>267.06262279825506</v>
          </cell>
          <cell r="L351">
            <v>256.37155799677242</v>
          </cell>
          <cell r="M351">
            <v>245.27199854129799</v>
          </cell>
          <cell r="N351">
            <v>233.85544775976047</v>
          </cell>
          <cell r="O351">
            <v>222.21246008965988</v>
          </cell>
          <cell r="P351">
            <v>210.43148395033737</v>
          </cell>
          <cell r="Q351">
            <v>198.59779514756525</v>
          </cell>
          <cell r="R351">
            <v>186.79253747445915</v>
          </cell>
          <cell r="S351">
            <v>175.09188383971707</v>
          </cell>
          <cell r="T351">
            <v>163.56632774579683</v>
          </cell>
          <cell r="U351">
            <v>152.28011136940387</v>
          </cell>
          <cell r="V351">
            <v>141.2907929737803</v>
          </cell>
          <cell r="W351">
            <v>130.64895300794299</v>
          </cell>
          <cell r="X351">
            <v>0.50659657495743537</v>
          </cell>
        </row>
        <row r="352">
          <cell r="G352">
            <v>14.039035304313854</v>
          </cell>
          <cell r="H352">
            <v>13.15321413845993</v>
          </cell>
          <cell r="I352">
            <v>12.323285640504185</v>
          </cell>
          <cell r="J352">
            <v>11.545723150162129</v>
          </cell>
          <cell r="K352">
            <v>10.746949952865805</v>
          </cell>
          <cell r="L352">
            <v>9.9384527148284789</v>
          </cell>
          <cell r="M352">
            <v>9.1310724265167877</v>
          </cell>
          <cell r="N352">
            <v>8.3347823196360391</v>
          </cell>
          <cell r="O352">
            <v>7.558510112960934</v>
          </cell>
          <cell r="P352">
            <v>6.8100076159519682</v>
          </cell>
          <cell r="Q352">
            <v>6.0957684130367786</v>
          </cell>
          <cell r="R352">
            <v>5.4209922099464265</v>
          </cell>
          <cell r="S352">
            <v>4.7895925504694397</v>
          </cell>
          <cell r="T352">
            <v>4.2042430852018278</v>
          </cell>
          <cell r="U352">
            <v>3.6664564422526511</v>
          </cell>
          <cell r="V352">
            <v>3.1766890331198754</v>
          </cell>
          <cell r="W352">
            <v>2.7344648173841537</v>
          </cell>
          <cell r="X352">
            <v>33.263437188484303</v>
          </cell>
        </row>
        <row r="353">
          <cell r="G353">
            <v>2.125134988607579</v>
          </cell>
          <cell r="H353">
            <v>2.0187047015289346</v>
          </cell>
          <cell r="I353">
            <v>1.9176046198576489</v>
          </cell>
          <cell r="J353">
            <v>1.8215677980609744</v>
          </cell>
          <cell r="K353">
            <v>1.7214730981312607</v>
          </cell>
          <cell r="L353">
            <v>1.6185412328563755</v>
          </cell>
          <cell r="M353">
            <v>1.5139653037676923</v>
          </cell>
          <cell r="N353">
            <v>1.4088887598188049</v>
          </cell>
          <cell r="O353">
            <v>1.3043859540529599</v>
          </cell>
          <cell r="P353">
            <v>1.2014457074631351</v>
          </cell>
          <cell r="Q353">
            <v>1.1009581580743895</v>
          </cell>
          <cell r="R353">
            <v>1.0037050402297241</v>
          </cell>
          <cell r="S353">
            <v>0.91035341015398263</v>
          </cell>
          <cell r="T353">
            <v>0.82145271447356394</v>
          </cell>
          <cell r="U353">
            <v>0.73743499296435489</v>
          </cell>
          <cell r="V353">
            <v>0.6586179188121345</v>
          </cell>
          <cell r="W353">
            <v>0.58521031137585466</v>
          </cell>
          <cell r="X353">
            <v>7.3718043848226662</v>
          </cell>
        </row>
        <row r="354">
          <cell r="G354">
            <v>27.736237483741995</v>
          </cell>
          <cell r="H354">
            <v>25.918970476075192</v>
          </cell>
          <cell r="I354">
            <v>24.220770064196302</v>
          </cell>
          <cell r="J354">
            <v>22.633835053139084</v>
          </cell>
          <cell r="K354">
            <v>21.008031811035078</v>
          </cell>
          <cell r="L354">
            <v>19.367323469783457</v>
          </cell>
          <cell r="M354">
            <v>17.734169941474889</v>
          </cell>
          <cell r="N354">
            <v>16.129063271930651</v>
          </cell>
          <cell r="O354">
            <v>14.570164171927534</v>
          </cell>
          <cell r="P354">
            <v>13.07304526665852</v>
          </cell>
          <cell r="Q354">
            <v>11.650541323733661</v>
          </cell>
          <cell r="R354">
            <v>10.312701902299588</v>
          </cell>
          <cell r="S354">
            <v>9.0668377445145332</v>
          </cell>
          <cell r="T354">
            <v>7.9176489726837627</v>
          </cell>
          <cell r="U354">
            <v>6.8674208559796677</v>
          </cell>
          <cell r="V354">
            <v>5.9162715940322856</v>
          </cell>
          <cell r="W354">
            <v>5.0624361902303088</v>
          </cell>
          <cell r="X354">
            <v>3.0003798513125339</v>
          </cell>
        </row>
        <row r="355">
          <cell r="G355">
            <v>52.525241281214683</v>
          </cell>
          <cell r="H355">
            <v>50.821717224967365</v>
          </cell>
          <cell r="I355">
            <v>49.173442685703257</v>
          </cell>
          <cell r="J355">
            <v>47.578625784337525</v>
          </cell>
          <cell r="K355">
            <v>45.884003204947412</v>
          </cell>
          <cell r="L355">
            <v>44.104087049580194</v>
          </cell>
          <cell r="M355">
            <v>42.253676192906369</v>
          </cell>
          <cell r="N355">
            <v>40.347654280405791</v>
          </cell>
          <cell r="O355">
            <v>38.400794506432561</v>
          </cell>
          <cell r="P355">
            <v>36.427574655126932</v>
          </cell>
          <cell r="Q355">
            <v>34.44200550508031</v>
          </cell>
          <cell r="R355">
            <v>32.457475254232158</v>
          </cell>
          <cell r="S355">
            <v>30.486612130399962</v>
          </cell>
          <cell r="T355">
            <v>28.541166831567569</v>
          </cell>
          <cell r="U355">
            <v>26.631915905154521</v>
          </cell>
          <cell r="V355">
            <v>24.768586643066847</v>
          </cell>
          <cell r="W355">
            <v>22.959803554488051</v>
          </cell>
          <cell r="X355">
            <v>0.7579402162967116</v>
          </cell>
        </row>
        <row r="356">
          <cell r="G356">
            <v>15.820696625672339</v>
          </cell>
          <cell r="H356">
            <v>15.09014279167544</v>
          </cell>
          <cell r="I356">
            <v>14.393323812533257</v>
          </cell>
          <cell r="J356">
            <v>13.728681910599423</v>
          </cell>
          <cell r="K356">
            <v>13.032969052315794</v>
          </cell>
          <cell r="L356">
            <v>12.31415625263662</v>
          </cell>
          <cell r="M356">
            <v>11.580111222857218</v>
          </cell>
          <cell r="N356">
            <v>10.838459920830536</v>
          </cell>
          <cell r="O356">
            <v>10.09646155633027</v>
          </cell>
          <cell r="P356">
            <v>9.3608996729225655</v>
          </cell>
          <cell r="Q356">
            <v>8.6379912536343753</v>
          </cell>
          <cell r="R356">
            <v>7.9333150958745433</v>
          </cell>
          <cell r="S356">
            <v>7.2517600019570141</v>
          </cell>
          <cell r="T356">
            <v>6.5974926634754532</v>
          </cell>
          <cell r="U356">
            <v>5.9739445055132494</v>
          </cell>
          <cell r="V356">
            <v>5.383816220644273</v>
          </cell>
          <cell r="W356">
            <v>4.829098278204512</v>
          </cell>
          <cell r="X356">
            <v>9.0627453329841057</v>
          </cell>
        </row>
        <row r="357">
          <cell r="G357">
            <v>9.6636811952336412</v>
          </cell>
          <cell r="H357">
            <v>9.2522336082208962</v>
          </cell>
          <cell r="I357">
            <v>8.8583040987852666</v>
          </cell>
          <cell r="J357">
            <v>8.4811468051166834</v>
          </cell>
          <cell r="K357">
            <v>8.0847943206355808</v>
          </cell>
          <cell r="L357">
            <v>7.6735048235265513</v>
          </cell>
          <cell r="M357">
            <v>7.2515185895065715</v>
          </cell>
          <cell r="N357">
            <v>6.8229872288993185</v>
          </cell>
          <cell r="O357">
            <v>6.3919085329214607</v>
          </cell>
          <cell r="P357">
            <v>5.9620682673814862</v>
          </cell>
          <cell r="Q357">
            <v>5.5369899714370057</v>
          </cell>
          <cell r="R357">
            <v>5.1198935195350401</v>
          </cell>
          <cell r="S357">
            <v>4.7136628986178186</v>
          </cell>
          <cell r="T357">
            <v>4.3208233520485821</v>
          </cell>
          <cell r="U357">
            <v>3.9435277574070069</v>
          </cell>
          <cell r="V357">
            <v>3.5835518467768632</v>
          </cell>
          <cell r="W357">
            <v>3.2422976530732761</v>
          </cell>
          <cell r="X357">
            <v>2.5190185125630893</v>
          </cell>
        </row>
        <row r="767">
          <cell r="F767">
            <v>17.784863767888599</v>
          </cell>
          <cell r="G767">
            <v>26.064391974045197</v>
          </cell>
          <cell r="H767">
            <v>43.450768264721091</v>
          </cell>
          <cell r="I767">
            <v>38.447948728462805</v>
          </cell>
          <cell r="J767">
            <v>35.763912644329672</v>
          </cell>
          <cell r="K767">
            <v>35.291369077681452</v>
          </cell>
          <cell r="L767">
            <v>-1149.6605073220665</v>
          </cell>
          <cell r="M767">
            <v>12.150673316886074</v>
          </cell>
          <cell r="N767">
            <v>13.838968858656026</v>
          </cell>
          <cell r="O767">
            <v>16.739521318340898</v>
          </cell>
          <cell r="P767">
            <v>20.116486147154053</v>
          </cell>
          <cell r="Q767">
            <v>24.210321106815552</v>
          </cell>
          <cell r="R767" t="e">
            <v>#REF!</v>
          </cell>
          <cell r="S767" t="e">
            <v>#REF!</v>
          </cell>
          <cell r="T767" t="e">
            <v>#REF!</v>
          </cell>
          <cell r="U767" t="e">
            <v>#REF!</v>
          </cell>
          <cell r="V767" t="e">
            <v>#REF!</v>
          </cell>
        </row>
        <row r="768">
          <cell r="F768">
            <v>822.01088964293388</v>
          </cell>
          <cell r="G768">
            <v>82.887266236877608</v>
          </cell>
          <cell r="H768">
            <v>134.67430518806566</v>
          </cell>
          <cell r="I768">
            <v>97.852694534627815</v>
          </cell>
          <cell r="J768">
            <v>100.98450804815491</v>
          </cell>
          <cell r="K768">
            <v>95.110241783761609</v>
          </cell>
          <cell r="L768">
            <v>-1258.7531923219831</v>
          </cell>
          <cell r="M768">
            <v>21.850831795193034</v>
          </cell>
          <cell r="N768">
            <v>44.713267055707014</v>
          </cell>
          <cell r="O768">
            <v>53.329766731723595</v>
          </cell>
          <cell r="P768">
            <v>42.254959233665723</v>
          </cell>
          <cell r="Q768">
            <v>40.166092582283277</v>
          </cell>
          <cell r="R768" t="e">
            <v>#REF!</v>
          </cell>
          <cell r="S768" t="e">
            <v>#REF!</v>
          </cell>
          <cell r="T768" t="e">
            <v>#REF!</v>
          </cell>
          <cell r="U768" t="e">
            <v>#REF!</v>
          </cell>
          <cell r="V768" t="e">
            <v>#REF!</v>
          </cell>
        </row>
        <row r="769">
          <cell r="F769">
            <v>8.1714063265163652</v>
          </cell>
          <cell r="G769">
            <v>6.9838259339291469</v>
          </cell>
          <cell r="H769">
            <v>8.7662652827014735</v>
          </cell>
          <cell r="I769">
            <v>7.5823903552214702</v>
          </cell>
          <cell r="J769">
            <v>8.3268225968953757</v>
          </cell>
          <cell r="K769">
            <v>8.1591783910449873</v>
          </cell>
          <cell r="L769">
            <v>-67.724075183699895</v>
          </cell>
          <cell r="M769">
            <v>3.4639725844390665</v>
          </cell>
          <cell r="N769">
            <v>3.4126337950264003</v>
          </cell>
          <cell r="O769">
            <v>3.4090875248212087</v>
          </cell>
          <cell r="P769">
            <v>2.9765480198527805</v>
          </cell>
          <cell r="Q769">
            <v>2.5728032314755236</v>
          </cell>
          <cell r="R769" t="e">
            <v>#REF!</v>
          </cell>
          <cell r="S769" t="e">
            <v>#REF!</v>
          </cell>
          <cell r="T769" t="e">
            <v>#REF!</v>
          </cell>
          <cell r="U769" t="e">
            <v>#REF!</v>
          </cell>
          <cell r="V769" t="e">
            <v>#REF!</v>
          </cell>
        </row>
        <row r="770">
          <cell r="F770">
            <v>13.933507560684925</v>
          </cell>
          <cell r="G770">
            <v>6.6450766504660912</v>
          </cell>
          <cell r="H770">
            <v>9.6690167972348728</v>
          </cell>
          <cell r="I770">
            <v>9.8316389511521418</v>
          </cell>
          <cell r="J770">
            <v>10.052918254885846</v>
          </cell>
          <cell r="K770">
            <v>9.2598901116097085</v>
          </cell>
          <cell r="L770">
            <v>-76.448782029588713</v>
          </cell>
          <cell r="M770">
            <v>-0.54784199728477245</v>
          </cell>
          <cell r="N770">
            <v>5.3490119457510987</v>
          </cell>
          <cell r="O770">
            <v>5.7497851174882397</v>
          </cell>
          <cell r="P770">
            <v>5.5231776240178814</v>
          </cell>
          <cell r="Q770">
            <v>4.8435252553219437</v>
          </cell>
          <cell r="R770" t="e">
            <v>#REF!</v>
          </cell>
          <cell r="S770" t="e">
            <v>#REF!</v>
          </cell>
          <cell r="T770" t="e">
            <v>#REF!</v>
          </cell>
          <cell r="U770" t="e">
            <v>#REF!</v>
          </cell>
          <cell r="V770" t="e">
            <v>#REF!</v>
          </cell>
        </row>
        <row r="771">
          <cell r="F771">
            <v>1.9603954287797944</v>
          </cell>
          <cell r="G771">
            <v>0.7198716062964361</v>
          </cell>
          <cell r="H771">
            <v>0.75164856750689235</v>
          </cell>
          <cell r="I771">
            <v>0.83540519125560253</v>
          </cell>
          <cell r="J771">
            <v>0.62695083496758075</v>
          </cell>
          <cell r="K771">
            <v>0.64689842973420997</v>
          </cell>
          <cell r="L771">
            <v>-15.408115116224229</v>
          </cell>
          <cell r="M771">
            <v>0.41299704714206048</v>
          </cell>
          <cell r="N771">
            <v>0.53980226187578617</v>
          </cell>
          <cell r="O771">
            <v>0.66644882199780864</v>
          </cell>
          <cell r="P771">
            <v>0.80325035496059749</v>
          </cell>
          <cell r="Q771">
            <v>0.97554391132961149</v>
          </cell>
          <cell r="R771" t="e">
            <v>#REF!</v>
          </cell>
          <cell r="S771" t="e">
            <v>#REF!</v>
          </cell>
          <cell r="T771" t="e">
            <v>#REF!</v>
          </cell>
          <cell r="U771" t="e">
            <v>#REF!</v>
          </cell>
          <cell r="V771" t="e">
            <v>#REF!</v>
          </cell>
        </row>
        <row r="772">
          <cell r="F772">
            <v>21.18956281379652</v>
          </cell>
          <cell r="G772">
            <v>9.7545971206676221</v>
          </cell>
          <cell r="H772">
            <v>12.505187105188773</v>
          </cell>
          <cell r="I772">
            <v>13.68554922105421</v>
          </cell>
          <cell r="J772">
            <v>17.792053689365414</v>
          </cell>
          <cell r="K772">
            <v>18.746622220075533</v>
          </cell>
          <cell r="L772">
            <v>-203.57814889603054</v>
          </cell>
          <cell r="M772">
            <v>4.3388670328136731</v>
          </cell>
          <cell r="N772">
            <v>10.854559562470893</v>
          </cell>
          <cell r="O772">
            <v>13.234841920006852</v>
          </cell>
          <cell r="P772">
            <v>14.111555072294728</v>
          </cell>
          <cell r="Q772">
            <v>14.877322446944948</v>
          </cell>
          <cell r="R772" t="e">
            <v>#REF!</v>
          </cell>
          <cell r="S772" t="e">
            <v>#REF!</v>
          </cell>
          <cell r="T772" t="e">
            <v>#REF!</v>
          </cell>
          <cell r="U772" t="e">
            <v>#REF!</v>
          </cell>
          <cell r="V772" t="e">
            <v>#REF!</v>
          </cell>
        </row>
        <row r="773">
          <cell r="F773">
            <v>16.048849273874467</v>
          </cell>
          <cell r="G773">
            <v>9.5103646585408335</v>
          </cell>
          <cell r="H773">
            <v>7.9191891807526771</v>
          </cell>
          <cell r="I773">
            <v>11.46821792744365</v>
          </cell>
          <cell r="J773">
            <v>15.270217698915012</v>
          </cell>
          <cell r="K773">
            <v>22.844679645386904</v>
          </cell>
          <cell r="L773">
            <v>-264.55585772543321</v>
          </cell>
          <cell r="M773">
            <v>10.121590585265769</v>
          </cell>
          <cell r="N773">
            <v>12.401968579874803</v>
          </cell>
          <cell r="O773">
            <v>14.52660280587228</v>
          </cell>
          <cell r="P773">
            <v>17.044227238252287</v>
          </cell>
          <cell r="Q773">
            <v>19.545967691344227</v>
          </cell>
          <cell r="R773" t="e">
            <v>#REF!</v>
          </cell>
          <cell r="S773" t="e">
            <v>#REF!</v>
          </cell>
          <cell r="T773" t="e">
            <v>#REF!</v>
          </cell>
          <cell r="U773" t="e">
            <v>#REF!</v>
          </cell>
          <cell r="V773" t="e">
            <v>#REF!</v>
          </cell>
        </row>
        <row r="774">
          <cell r="F774">
            <v>22.539930897508167</v>
          </cell>
          <cell r="G774">
            <v>13.370690535017321</v>
          </cell>
          <cell r="H774">
            <v>17.750287161837377</v>
          </cell>
          <cell r="I774">
            <v>18.940602319535586</v>
          </cell>
          <cell r="J774">
            <v>19.216178249005946</v>
          </cell>
          <cell r="K774">
            <v>21.808294892183543</v>
          </cell>
          <cell r="L774">
            <v>-241.27234144352445</v>
          </cell>
          <cell r="M774">
            <v>8.8261519412363967</v>
          </cell>
          <cell r="N774">
            <v>11.19480218706229</v>
          </cell>
          <cell r="O774">
            <v>12.904737582801785</v>
          </cell>
          <cell r="P774">
            <v>14.768840404215354</v>
          </cell>
          <cell r="Q774">
            <v>16.188078835136249</v>
          </cell>
          <cell r="R774" t="e">
            <v>#REF!</v>
          </cell>
          <cell r="S774" t="e">
            <v>#REF!</v>
          </cell>
          <cell r="T774" t="e">
            <v>#REF!</v>
          </cell>
          <cell r="U774" t="e">
            <v>#REF!</v>
          </cell>
          <cell r="V774" t="e">
            <v>#REF!</v>
          </cell>
        </row>
        <row r="775">
          <cell r="F775">
            <v>45.390795290396547</v>
          </cell>
          <cell r="G775">
            <v>28.719756137589698</v>
          </cell>
          <cell r="H775">
            <v>48.113054096893862</v>
          </cell>
          <cell r="I775">
            <v>83.001685686638112</v>
          </cell>
          <cell r="J775">
            <v>91.630086534166821</v>
          </cell>
          <cell r="K775">
            <v>105.93829162893566</v>
          </cell>
          <cell r="L775">
            <v>-797.40799876968958</v>
          </cell>
          <cell r="M775">
            <v>27.296333891401421</v>
          </cell>
          <cell r="N775">
            <v>35.312852570914941</v>
          </cell>
          <cell r="O775">
            <v>40.669494537775748</v>
          </cell>
          <cell r="P775">
            <v>46.41891705422173</v>
          </cell>
          <cell r="Q775">
            <v>49.93787949626541</v>
          </cell>
          <cell r="R775" t="e">
            <v>#REF!</v>
          </cell>
          <cell r="S775" t="e">
            <v>#REF!</v>
          </cell>
          <cell r="T775" t="e">
            <v>#REF!</v>
          </cell>
          <cell r="U775" t="e">
            <v>#REF!</v>
          </cell>
          <cell r="V775" t="e">
            <v>#REF!</v>
          </cell>
        </row>
        <row r="776">
          <cell r="F776">
            <v>8.3413370614546594</v>
          </cell>
          <cell r="G776">
            <v>7.3443810018259956</v>
          </cell>
          <cell r="H776">
            <v>9.7721601793434552</v>
          </cell>
          <cell r="I776">
            <v>12.215834914217448</v>
          </cell>
          <cell r="J776">
            <v>13.154035820043505</v>
          </cell>
          <cell r="K776">
            <v>13.991298913040293</v>
          </cell>
          <cell r="L776">
            <v>-135.96039742204076</v>
          </cell>
          <cell r="M776">
            <v>4.6973014588137376</v>
          </cell>
          <cell r="N776">
            <v>5.8030516363719249</v>
          </cell>
          <cell r="O776">
            <v>7.0325760985359853</v>
          </cell>
          <cell r="P776">
            <v>7.9782170514473405</v>
          </cell>
          <cell r="Q776">
            <v>8.824582647528711</v>
          </cell>
          <cell r="R776" t="e">
            <v>#REF!</v>
          </cell>
          <cell r="S776" t="e">
            <v>#REF!</v>
          </cell>
          <cell r="T776" t="e">
            <v>#REF!</v>
          </cell>
          <cell r="U776" t="e">
            <v>#REF!</v>
          </cell>
          <cell r="V776" t="e">
            <v>#REF!</v>
          </cell>
        </row>
        <row r="777">
          <cell r="F777">
            <v>7.6489632326466053</v>
          </cell>
          <cell r="G777">
            <v>4.8015499436315512</v>
          </cell>
          <cell r="H777">
            <v>7.1556215276489059</v>
          </cell>
          <cell r="I777">
            <v>8.5976206044099897</v>
          </cell>
          <cell r="J777">
            <v>10.089533667853528</v>
          </cell>
          <cell r="K777">
            <v>10.785967999891605</v>
          </cell>
          <cell r="L777">
            <v>-82.846321196198048</v>
          </cell>
          <cell r="M777">
            <v>4.2816255349516537</v>
          </cell>
          <cell r="N777">
            <v>4.6550348251047025</v>
          </cell>
          <cell r="O777">
            <v>5.8362134009654225</v>
          </cell>
          <cell r="P777">
            <v>6.4463833042719285</v>
          </cell>
          <cell r="Q777">
            <v>6.4890938847120507</v>
          </cell>
          <cell r="R777" t="e">
            <v>#REF!</v>
          </cell>
          <cell r="S777" t="e">
            <v>#REF!</v>
          </cell>
          <cell r="T777" t="e">
            <v>#REF!</v>
          </cell>
          <cell r="U777" t="e">
            <v>#REF!</v>
          </cell>
          <cell r="V777" t="e">
            <v>#REF!</v>
          </cell>
        </row>
        <row r="778">
          <cell r="F778">
            <v>0.2</v>
          </cell>
          <cell r="G778">
            <v>0.2</v>
          </cell>
          <cell r="H778">
            <v>0.3</v>
          </cell>
          <cell r="I778">
            <v>0.67298208532715653</v>
          </cell>
          <cell r="J778">
            <v>2.8654767313417189</v>
          </cell>
          <cell r="K778">
            <v>3.2221587362995936</v>
          </cell>
          <cell r="L778">
            <v>-33.401723432383285</v>
          </cell>
          <cell r="M778">
            <v>1.6639834857585174</v>
          </cell>
          <cell r="N778">
            <v>2.1546912849352085</v>
          </cell>
          <cell r="O778">
            <v>2.5085607808328572</v>
          </cell>
          <cell r="P778">
            <v>2.7231858695313038</v>
          </cell>
          <cell r="Q778">
            <v>2.8217559111343555</v>
          </cell>
          <cell r="R778" t="e">
            <v>#REF!</v>
          </cell>
          <cell r="S778" t="e">
            <v>#REF!</v>
          </cell>
          <cell r="T778" t="e">
            <v>#REF!</v>
          </cell>
          <cell r="U778" t="e">
            <v>#REF!</v>
          </cell>
          <cell r="V778" t="e">
            <v>#REF!</v>
          </cell>
        </row>
        <row r="779">
          <cell r="F779">
            <v>40.218777242969651</v>
          </cell>
          <cell r="G779">
            <v>32.318184567907259</v>
          </cell>
          <cell r="H779">
            <v>38.150238988136266</v>
          </cell>
          <cell r="I779">
            <v>41.342633029572866</v>
          </cell>
          <cell r="J779">
            <v>47.249432141057461</v>
          </cell>
          <cell r="K779">
            <v>50.008854557780943</v>
          </cell>
          <cell r="L779">
            <v>-433.89314885301366</v>
          </cell>
          <cell r="M779">
            <v>17.567264823705838</v>
          </cell>
          <cell r="N779">
            <v>22.547036958299351</v>
          </cell>
          <cell r="O779">
            <v>25.854952084837517</v>
          </cell>
          <cell r="P779">
            <v>26.797759549308072</v>
          </cell>
          <cell r="Q779">
            <v>26.606470368939338</v>
          </cell>
          <cell r="R779" t="e">
            <v>#REF!</v>
          </cell>
          <cell r="S779" t="e">
            <v>#REF!</v>
          </cell>
          <cell r="T779" t="e">
            <v>#REF!</v>
          </cell>
          <cell r="U779" t="e">
            <v>#REF!</v>
          </cell>
          <cell r="V779" t="e">
            <v>#REF!</v>
          </cell>
        </row>
        <row r="780">
          <cell r="F780">
            <v>-3.815065395680143</v>
          </cell>
          <cell r="G780">
            <v>2.4317895734864021</v>
          </cell>
          <cell r="H780">
            <v>3.6462100841397165</v>
          </cell>
          <cell r="I780">
            <v>4.1757986931210009</v>
          </cell>
          <cell r="J780">
            <v>5.693558900408255</v>
          </cell>
          <cell r="K780">
            <v>6.0114357370026967</v>
          </cell>
          <cell r="L780">
            <v>-65.003227596375822</v>
          </cell>
          <cell r="M780">
            <v>2.5783051204243224</v>
          </cell>
          <cell r="N780">
            <v>3.3663934392657717</v>
          </cell>
          <cell r="O780">
            <v>3.9274030824627504</v>
          </cell>
          <cell r="P780">
            <v>4.4631333965738378</v>
          </cell>
          <cell r="Q780">
            <v>4.9788365207621146</v>
          </cell>
          <cell r="R780" t="e">
            <v>#REF!</v>
          </cell>
          <cell r="S780" t="e">
            <v>#REF!</v>
          </cell>
          <cell r="T780" t="e">
            <v>#REF!</v>
          </cell>
          <cell r="U780" t="e">
            <v>#REF!</v>
          </cell>
          <cell r="V780" t="e">
            <v>#REF!</v>
          </cell>
        </row>
        <row r="781">
          <cell r="F781">
            <v>32.929073177864261</v>
          </cell>
          <cell r="G781">
            <v>35.262550415508343</v>
          </cell>
          <cell r="H781">
            <v>41.750962192217621</v>
          </cell>
          <cell r="I781">
            <v>42.399096700288844</v>
          </cell>
          <cell r="J781">
            <v>47.587160941651376</v>
          </cell>
          <cell r="K781">
            <v>52.081316275333485</v>
          </cell>
          <cell r="L781">
            <v>-345.91350681777197</v>
          </cell>
          <cell r="M781">
            <v>12.319317521647914</v>
          </cell>
          <cell r="N781">
            <v>15.520709425762059</v>
          </cell>
          <cell r="O781">
            <v>17.785715430377575</v>
          </cell>
          <cell r="P781">
            <v>17.886245556922066</v>
          </cell>
          <cell r="Q781">
            <v>16.829488498704954</v>
          </cell>
          <cell r="R781" t="e">
            <v>#REF!</v>
          </cell>
          <cell r="S781" t="e">
            <v>#REF!</v>
          </cell>
          <cell r="T781" t="e">
            <v>#REF!</v>
          </cell>
          <cell r="U781" t="e">
            <v>#REF!</v>
          </cell>
          <cell r="V781" t="e">
            <v>#REF!</v>
          </cell>
        </row>
        <row r="782">
          <cell r="F782">
            <v>42.054399973030826</v>
          </cell>
          <cell r="G782">
            <v>20.656428951735492</v>
          </cell>
          <cell r="H782">
            <v>22.756182770005289</v>
          </cell>
          <cell r="I782">
            <v>32.59522906962102</v>
          </cell>
          <cell r="J782">
            <v>37.443070106849035</v>
          </cell>
          <cell r="K782">
            <v>47.741613427012261</v>
          </cell>
          <cell r="L782">
            <v>-382.59670227432275</v>
          </cell>
          <cell r="M782">
            <v>22.786694462697277</v>
          </cell>
          <cell r="N782">
            <v>28.142492247672124</v>
          </cell>
          <cell r="O782">
            <v>30.782381895679297</v>
          </cell>
          <cell r="P782">
            <v>29.617060144479677</v>
          </cell>
          <cell r="Q782">
            <v>26.438350366263091</v>
          </cell>
          <cell r="R782" t="e">
            <v>#REF!</v>
          </cell>
          <cell r="S782" t="e">
            <v>#REF!</v>
          </cell>
          <cell r="T782" t="e">
            <v>#REF!</v>
          </cell>
          <cell r="U782" t="e">
            <v>#REF!</v>
          </cell>
          <cell r="V782" t="e">
            <v>#REF!</v>
          </cell>
        </row>
        <row r="783">
          <cell r="F783">
            <v>450.65981615845726</v>
          </cell>
          <cell r="G783">
            <v>307.0689751171102</v>
          </cell>
          <cell r="H783">
            <v>336.48043291940979</v>
          </cell>
          <cell r="I783">
            <v>368.35074023394253</v>
          </cell>
          <cell r="J783">
            <v>423.39047774449176</v>
          </cell>
          <cell r="K783">
            <v>501.8077611154269</v>
          </cell>
          <cell r="L783">
            <v>-3768.4615378539529</v>
          </cell>
          <cell r="M783">
            <v>162.98676929557664</v>
          </cell>
          <cell r="N783">
            <v>202.08992777904749</v>
          </cell>
          <cell r="O783">
            <v>230.65602515909831</v>
          </cell>
          <cell r="P783">
            <v>236.10629913453323</v>
          </cell>
          <cell r="Q783">
            <v>232.80379207567097</v>
          </cell>
          <cell r="R783" t="e">
            <v>#REF!</v>
          </cell>
          <cell r="S783" t="e">
            <v>#REF!</v>
          </cell>
          <cell r="T783" t="e">
            <v>#REF!</v>
          </cell>
          <cell r="U783" t="e">
            <v>#REF!</v>
          </cell>
          <cell r="V783" t="e">
            <v>#REF!</v>
          </cell>
        </row>
        <row r="784">
          <cell r="F784">
            <v>31.660261490765631</v>
          </cell>
          <cell r="G784">
            <v>14.039035304313854</v>
          </cell>
          <cell r="H784">
            <v>18.997140385341908</v>
          </cell>
          <cell r="I784">
            <v>20.362861502768386</v>
          </cell>
          <cell r="J784">
            <v>21.657208865639006</v>
          </cell>
          <cell r="K784">
            <v>22.702671451509886</v>
          </cell>
          <cell r="L784">
            <v>-134.22824876839152</v>
          </cell>
          <cell r="M784">
            <v>7.7295186866582828</v>
          </cell>
          <cell r="N784">
            <v>8.9248801803958742</v>
          </cell>
          <cell r="O784">
            <v>9.2287378816241432</v>
          </cell>
          <cell r="P784">
            <v>7.8223180720063095</v>
          </cell>
          <cell r="Q784">
            <v>6.2722198180718065</v>
          </cell>
          <cell r="R784" t="e">
            <v>#REF!</v>
          </cell>
          <cell r="S784" t="e">
            <v>#REF!</v>
          </cell>
          <cell r="T784" t="e">
            <v>#REF!</v>
          </cell>
          <cell r="U784" t="e">
            <v>#REF!</v>
          </cell>
          <cell r="V784" t="e">
            <v>#REF!</v>
          </cell>
        </row>
        <row r="785">
          <cell r="F785">
            <v>6.2374674683057068</v>
          </cell>
          <cell r="G785">
            <v>2.125134988607579</v>
          </cell>
          <cell r="H785">
            <v>2.7124084905635586</v>
          </cell>
          <cell r="I785">
            <v>2.6858384837963154</v>
          </cell>
          <cell r="J785">
            <v>3.2855535556345838</v>
          </cell>
          <cell r="K785">
            <v>3.4705676904006983</v>
          </cell>
          <cell r="L785">
            <v>-23.233114372347881</v>
          </cell>
          <cell r="M785">
            <v>1.1812828133584081</v>
          </cell>
          <cell r="N785">
            <v>1.3860183670064556</v>
          </cell>
          <cell r="O785">
            <v>1.4875617198791311</v>
          </cell>
          <cell r="P785">
            <v>1.3684193170690926</v>
          </cell>
          <cell r="Q785">
            <v>1.1722939827637007</v>
          </cell>
          <cell r="R785" t="e">
            <v>#REF!</v>
          </cell>
          <cell r="S785" t="e">
            <v>#REF!</v>
          </cell>
          <cell r="T785" t="e">
            <v>#REF!</v>
          </cell>
          <cell r="U785" t="e">
            <v>#REF!</v>
          </cell>
          <cell r="V785" t="e">
            <v>#REF!</v>
          </cell>
        </row>
        <row r="786">
          <cell r="F786">
            <v>47.969276081674352</v>
          </cell>
          <cell r="G786">
            <v>27.736237483741995</v>
          </cell>
          <cell r="H786">
            <v>37.804929276679765</v>
          </cell>
          <cell r="I786">
            <v>39.958477750604843</v>
          </cell>
          <cell r="J786">
            <v>41.357326741372397</v>
          </cell>
          <cell r="K786">
            <v>42.47710562990158</v>
          </cell>
          <cell r="L786">
            <v>-275.03130864672863</v>
          </cell>
          <cell r="M786">
            <v>14.865946659297629</v>
          </cell>
          <cell r="N786">
            <v>17.275974225608756</v>
          </cell>
          <cell r="O786">
            <v>17.677125533328983</v>
          </cell>
          <cell r="P786">
            <v>14.718499697171239</v>
          </cell>
          <cell r="Q786">
            <v>10.757498735621109</v>
          </cell>
          <cell r="R786" t="e">
            <v>#REF!</v>
          </cell>
          <cell r="S786" t="e">
            <v>#REF!</v>
          </cell>
          <cell r="T786" t="e">
            <v>#REF!</v>
          </cell>
          <cell r="U786" t="e">
            <v>#REF!</v>
          </cell>
          <cell r="V786" t="e">
            <v>#REF!</v>
          </cell>
        </row>
        <row r="787">
          <cell r="F787">
            <v>21.179563411107448</v>
          </cell>
          <cell r="G787">
            <v>52.525241281214683</v>
          </cell>
          <cell r="H787">
            <v>57.878315569760062</v>
          </cell>
          <cell r="I787">
            <v>68.327509658877332</v>
          </cell>
          <cell r="J787">
            <v>70.943542853160068</v>
          </cell>
          <cell r="K787">
            <v>83.411757236605169</v>
          </cell>
          <cell r="L787">
            <v>-643.84060713817428</v>
          </cell>
          <cell r="M787">
            <v>26.645376190773607</v>
          </cell>
          <cell r="N787">
            <v>33.554262634020432</v>
          </cell>
          <cell r="O787">
            <v>38.523809974304363</v>
          </cell>
          <cell r="P787">
            <v>40.02210464316304</v>
          </cell>
          <cell r="Q787">
            <v>39.457164760829208</v>
          </cell>
          <cell r="R787" t="e">
            <v>#REF!</v>
          </cell>
          <cell r="S787" t="e">
            <v>#REF!</v>
          </cell>
          <cell r="T787" t="e">
            <v>#REF!</v>
          </cell>
          <cell r="U787" t="e">
            <v>#REF!</v>
          </cell>
          <cell r="V787" t="e">
            <v>#REF!</v>
          </cell>
        </row>
        <row r="788">
          <cell r="F788">
            <v>26.810014167186395</v>
          </cell>
          <cell r="G788">
            <v>15.820696625672339</v>
          </cell>
          <cell r="H788">
            <v>19.647968505246638</v>
          </cell>
          <cell r="I788">
            <v>19.906617278547991</v>
          </cell>
          <cell r="J788">
            <v>20.855262045759915</v>
          </cell>
          <cell r="K788">
            <v>21.731757121214581</v>
          </cell>
          <cell r="L788">
            <v>-164.75155893002639</v>
          </cell>
          <cell r="M788">
            <v>7.5912965447360605</v>
          </cell>
          <cell r="N788">
            <v>9.4106209735877133</v>
          </cell>
          <cell r="O788">
            <v>10.219280159569029</v>
          </cell>
          <cell r="P788">
            <v>9.7185508554154243</v>
          </cell>
          <cell r="Q788">
            <v>8.4161664348808252</v>
          </cell>
          <cell r="R788" t="e">
            <v>#REF!</v>
          </cell>
          <cell r="S788" t="e">
            <v>#REF!</v>
          </cell>
          <cell r="T788" t="e">
            <v>#REF!</v>
          </cell>
          <cell r="U788" t="e">
            <v>#REF!</v>
          </cell>
          <cell r="V788" t="e">
            <v>#REF!</v>
          </cell>
        </row>
        <row r="789">
          <cell r="F789">
            <v>8.6126492052381192</v>
          </cell>
          <cell r="G789">
            <v>9.6636811952336412</v>
          </cell>
          <cell r="H789">
            <v>10.036128956138255</v>
          </cell>
          <cell r="I789">
            <v>10.353942316665655</v>
          </cell>
          <cell r="J789">
            <v>12.139032063705752</v>
          </cell>
          <cell r="K789">
            <v>17.633535700695386</v>
          </cell>
          <cell r="L789">
            <v>-118.71465291595604</v>
          </cell>
          <cell r="M789">
            <v>7.1482017938241906</v>
          </cell>
          <cell r="N789">
            <v>9.089992665334222</v>
          </cell>
          <cell r="O789">
            <v>9.4467258991983751</v>
          </cell>
          <cell r="P789">
            <v>9.3881168443944887</v>
          </cell>
          <cell r="Q789">
            <v>8.4270492761750582</v>
          </cell>
          <cell r="R789" t="e">
            <v>#REF!</v>
          </cell>
          <cell r="S789" t="e">
            <v>#REF!</v>
          </cell>
          <cell r="T789" t="e">
            <v>#REF!</v>
          </cell>
          <cell r="U789" t="e">
            <v>#REF!</v>
          </cell>
          <cell r="V789" t="e">
            <v>#REF!</v>
          </cell>
        </row>
        <row r="1293">
          <cell r="F1293">
            <v>28.725968283737075</v>
          </cell>
          <cell r="G1293">
            <v>42.67272676048924</v>
          </cell>
          <cell r="H1293">
            <v>73.429720522629395</v>
          </cell>
          <cell r="I1293">
            <v>62.559694257193769</v>
          </cell>
          <cell r="J1293">
            <v>56.136164826154499</v>
          </cell>
          <cell r="K1293">
            <v>54.387006937420011</v>
          </cell>
          <cell r="L1293">
            <v>-2141.8816311449054</v>
          </cell>
          <cell r="M1293">
            <v>20.640024843969513</v>
          </cell>
          <cell r="N1293">
            <v>18.475419179350865</v>
          </cell>
          <cell r="O1293">
            <v>20.091498181510815</v>
          </cell>
          <cell r="P1293">
            <v>18.563247864563891</v>
          </cell>
          <cell r="Q1293">
            <v>29.163711400822706</v>
          </cell>
          <cell r="R1293" t="e">
            <v>#REF!</v>
          </cell>
          <cell r="S1293" t="e">
            <v>#REF!</v>
          </cell>
          <cell r="T1293" t="e">
            <v>#REF!</v>
          </cell>
          <cell r="U1293" t="e">
            <v>#REF!</v>
          </cell>
          <cell r="V1293" t="e">
            <v>#REF!</v>
          </cell>
        </row>
        <row r="1294">
          <cell r="F1294">
            <v>2354.9670539783801</v>
          </cell>
          <cell r="G1294">
            <v>104.46910973732383</v>
          </cell>
          <cell r="H1294">
            <v>245.98380410009258</v>
          </cell>
          <cell r="I1294">
            <v>124.23457071736175</v>
          </cell>
          <cell r="J1294">
            <v>124.61149730970055</v>
          </cell>
          <cell r="K1294">
            <v>92.986585027062915</v>
          </cell>
          <cell r="L1294">
            <v>-3876.9554094552336</v>
          </cell>
          <cell r="M1294">
            <v>-6.6616098093409164</v>
          </cell>
          <cell r="N1294">
            <v>33.660075396939646</v>
          </cell>
          <cell r="O1294">
            <v>36.858011271988744</v>
          </cell>
          <cell r="P1294">
            <v>-7.7166988788926574</v>
          </cell>
          <cell r="Q1294">
            <v>0.66567102767805864</v>
          </cell>
          <cell r="R1294" t="e">
            <v>#REF!</v>
          </cell>
          <cell r="S1294" t="e">
            <v>#REF!</v>
          </cell>
          <cell r="T1294" t="e">
            <v>#REF!</v>
          </cell>
          <cell r="U1294" t="e">
            <v>#REF!</v>
          </cell>
          <cell r="V1294" t="e">
            <v>#REF!</v>
          </cell>
        </row>
        <row r="1295">
          <cell r="F1295">
            <v>19.521628349409582</v>
          </cell>
          <cell r="G1295">
            <v>15.690204456968573</v>
          </cell>
          <cell r="H1295">
            <v>19.722099463468467</v>
          </cell>
          <cell r="I1295">
            <v>15.930972185673809</v>
          </cell>
          <cell r="J1295">
            <v>17.273935248645074</v>
          </cell>
          <cell r="K1295">
            <v>16.154789611863279</v>
          </cell>
          <cell r="L1295">
            <v>-182.75808116336628</v>
          </cell>
          <cell r="M1295">
            <v>7.0161577022045662</v>
          </cell>
          <cell r="N1295">
            <v>5.4618983825311602</v>
          </cell>
          <cell r="O1295">
            <v>4.2411855803811989</v>
          </cell>
          <cell r="P1295">
            <v>2.400562373963453</v>
          </cell>
          <cell r="Q1295">
            <v>1.6007543958420207</v>
          </cell>
          <cell r="R1295" t="e">
            <v>#REF!</v>
          </cell>
          <cell r="S1295" t="e">
            <v>#REF!</v>
          </cell>
          <cell r="T1295" t="e">
            <v>#REF!</v>
          </cell>
          <cell r="U1295" t="e">
            <v>#REF!</v>
          </cell>
          <cell r="V1295" t="e">
            <v>#REF!</v>
          </cell>
        </row>
        <row r="1296">
          <cell r="F1296">
            <v>10.883774338164841</v>
          </cell>
          <cell r="G1296">
            <v>4.1652187330717396</v>
          </cell>
          <cell r="H1296">
            <v>6.158474135878393</v>
          </cell>
          <cell r="I1296">
            <v>5.7836137633558877</v>
          </cell>
          <cell r="J1296">
            <v>5.6135202294733944</v>
          </cell>
          <cell r="K1296">
            <v>4.5929380889781797</v>
          </cell>
          <cell r="L1296">
            <v>-65.123344165875352</v>
          </cell>
          <cell r="M1296">
            <v>-0.62964352871549067</v>
          </cell>
          <cell r="N1296">
            <v>3.4748748116666306</v>
          </cell>
          <cell r="O1296">
            <v>3.1264007790863246</v>
          </cell>
          <cell r="P1296">
            <v>1.9716323133805886</v>
          </cell>
          <cell r="Q1296">
            <v>1.6624679450727164</v>
          </cell>
          <cell r="R1296" t="e">
            <v>#REF!</v>
          </cell>
          <cell r="S1296" t="e">
            <v>#REF!</v>
          </cell>
          <cell r="T1296" t="e">
            <v>#REF!</v>
          </cell>
          <cell r="U1296" t="e">
            <v>#REF!</v>
          </cell>
          <cell r="V1296" t="e">
            <v>#REF!</v>
          </cell>
        </row>
        <row r="1297">
          <cell r="F1297">
            <v>0.47144822408087039</v>
          </cell>
          <cell r="G1297">
            <v>0.19374616969513392</v>
          </cell>
          <cell r="H1297">
            <v>0.19430353069068884</v>
          </cell>
          <cell r="I1297">
            <v>0.20607363517722055</v>
          </cell>
          <cell r="J1297">
            <v>0.16088307782946587</v>
          </cell>
          <cell r="K1297">
            <v>0.1620686492308252</v>
          </cell>
          <cell r="L1297">
            <v>-3.3065277047463155</v>
          </cell>
          <cell r="M1297">
            <v>0.15104305074254043</v>
          </cell>
          <cell r="N1297">
            <v>0.16423809087645935</v>
          </cell>
          <cell r="O1297">
            <v>0.18462470669401521</v>
          </cell>
          <cell r="P1297">
            <v>0.15747239214736242</v>
          </cell>
          <cell r="Q1297">
            <v>0.18326683892269868</v>
          </cell>
          <cell r="R1297" t="e">
            <v>#REF!</v>
          </cell>
          <cell r="S1297" t="e">
            <v>#REF!</v>
          </cell>
          <cell r="T1297" t="e">
            <v>#REF!</v>
          </cell>
          <cell r="U1297" t="e">
            <v>#REF!</v>
          </cell>
          <cell r="V1297" t="e">
            <v>#REF!</v>
          </cell>
        </row>
        <row r="1298">
          <cell r="F1298">
            <v>16.993377542132492</v>
          </cell>
          <cell r="G1298">
            <v>4.782233834788542</v>
          </cell>
          <cell r="H1298">
            <v>15.675498459228294</v>
          </cell>
          <cell r="I1298">
            <v>4.0599749836785861</v>
          </cell>
          <cell r="J1298">
            <v>6.3208510778443454</v>
          </cell>
          <cell r="K1298">
            <v>8.4683363329415755</v>
          </cell>
          <cell r="L1298">
            <v>-205.08207687113651</v>
          </cell>
          <cell r="M1298">
            <v>1.0791664085527373</v>
          </cell>
          <cell r="N1298">
            <v>4.904582680159308</v>
          </cell>
          <cell r="O1298">
            <v>5.3532612134653164</v>
          </cell>
          <cell r="P1298">
            <v>5.6531530206889329</v>
          </cell>
          <cell r="Q1298">
            <v>8.0193847963689322</v>
          </cell>
          <cell r="R1298" t="e">
            <v>#REF!</v>
          </cell>
          <cell r="S1298" t="e">
            <v>#REF!</v>
          </cell>
          <cell r="T1298" t="e">
            <v>#REF!</v>
          </cell>
          <cell r="U1298" t="e">
            <v>#REF!</v>
          </cell>
          <cell r="V1298" t="e">
            <v>#REF!</v>
          </cell>
        </row>
        <row r="1299">
          <cell r="F1299">
            <v>14.753726699400602</v>
          </cell>
          <cell r="G1299">
            <v>6.9190728605177014</v>
          </cell>
          <cell r="H1299">
            <v>4.4905383875815801</v>
          </cell>
          <cell r="I1299">
            <v>7.5736167120572304</v>
          </cell>
          <cell r="J1299">
            <v>10.937363211883557</v>
          </cell>
          <cell r="K1299">
            <v>11.263506438789513</v>
          </cell>
          <cell r="L1299">
            <v>-280.18194371387483</v>
          </cell>
          <cell r="M1299">
            <v>8.9111195194352035</v>
          </cell>
          <cell r="N1299">
            <v>8.5887244677444414</v>
          </cell>
          <cell r="O1299">
            <v>8.8152545776372904</v>
          </cell>
          <cell r="P1299">
            <v>10.116818369998015</v>
          </cell>
          <cell r="Q1299">
            <v>14.176034488939102</v>
          </cell>
          <cell r="R1299" t="e">
            <v>#REF!</v>
          </cell>
          <cell r="S1299" t="e">
            <v>#REF!</v>
          </cell>
          <cell r="T1299" t="e">
            <v>#REF!</v>
          </cell>
          <cell r="U1299" t="e">
            <v>#REF!</v>
          </cell>
          <cell r="V1299" t="e">
            <v>#REF!</v>
          </cell>
        </row>
        <row r="1300">
          <cell r="F1300">
            <v>20.745147738163439</v>
          </cell>
          <cell r="G1300">
            <v>10.575961218309658</v>
          </cell>
          <cell r="H1300">
            <v>20.23655564458744</v>
          </cell>
          <cell r="I1300">
            <v>16.657387426697369</v>
          </cell>
          <cell r="J1300">
            <v>9.2006824910854519</v>
          </cell>
          <cell r="K1300">
            <v>13.073103021558616</v>
          </cell>
          <cell r="L1300">
            <v>-248.35815799488054</v>
          </cell>
          <cell r="M1300">
            <v>7.1973307736686252</v>
          </cell>
          <cell r="N1300">
            <v>7.2809965649710477</v>
          </cell>
          <cell r="O1300">
            <v>7.3163511126178378</v>
          </cell>
          <cell r="P1300">
            <v>8.4900983701725465</v>
          </cell>
          <cell r="Q1300">
            <v>11.22900200630113</v>
          </cell>
          <cell r="R1300" t="e">
            <v>#REF!</v>
          </cell>
          <cell r="S1300" t="e">
            <v>#REF!</v>
          </cell>
          <cell r="T1300" t="e">
            <v>#REF!</v>
          </cell>
          <cell r="U1300" t="e">
            <v>#REF!</v>
          </cell>
          <cell r="V1300" t="e">
            <v>#REF!</v>
          </cell>
        </row>
        <row r="1301">
          <cell r="F1301">
            <v>30.573874192560652</v>
          </cell>
          <cell r="G1301">
            <v>12.992401425788444</v>
          </cell>
          <cell r="H1301">
            <v>34.526969645750683</v>
          </cell>
          <cell r="I1301">
            <v>21.411502084581002</v>
          </cell>
          <cell r="J1301">
            <v>29.294141191237884</v>
          </cell>
          <cell r="K1301">
            <v>35.305604926789698</v>
          </cell>
          <cell r="L1301">
            <v>-660.52615452050907</v>
          </cell>
          <cell r="M1301">
            <v>14.089845564358939</v>
          </cell>
          <cell r="N1301">
            <v>14.144964518635334</v>
          </cell>
          <cell r="O1301">
            <v>13.290667686742495</v>
          </cell>
          <cell r="P1301">
            <v>15.062582020924424</v>
          </cell>
          <cell r="Q1301">
            <v>20.137404195089616</v>
          </cell>
          <cell r="R1301" t="e">
            <v>#REF!</v>
          </cell>
          <cell r="S1301" t="e">
            <v>#REF!</v>
          </cell>
          <cell r="T1301" t="e">
            <v>#REF!</v>
          </cell>
          <cell r="U1301" t="e">
            <v>#REF!</v>
          </cell>
          <cell r="V1301" t="e">
            <v>#REF!</v>
          </cell>
        </row>
        <row r="1302">
          <cell r="F1302">
            <v>7.3302010600677363</v>
          </cell>
          <cell r="G1302">
            <v>6.336286915026335</v>
          </cell>
          <cell r="H1302">
            <v>9.6375138690165869</v>
          </cell>
          <cell r="I1302">
            <v>8.9245915127864777</v>
          </cell>
          <cell r="J1302">
            <v>9.2370161966240403</v>
          </cell>
          <cell r="K1302">
            <v>7.4696796877569014</v>
          </cell>
          <cell r="L1302">
            <v>-90.427733951854492</v>
          </cell>
          <cell r="M1302">
            <v>4.7414996862082432</v>
          </cell>
          <cell r="N1302">
            <v>4.8365684363913317</v>
          </cell>
          <cell r="O1302">
            <v>4.9854754833281163</v>
          </cell>
          <cell r="P1302">
            <v>4.297829029730849</v>
          </cell>
          <cell r="Q1302">
            <v>4.3659408304898264</v>
          </cell>
          <cell r="R1302" t="e">
            <v>#REF!</v>
          </cell>
          <cell r="S1302" t="e">
            <v>#REF!</v>
          </cell>
          <cell r="T1302" t="e">
            <v>#REF!</v>
          </cell>
          <cell r="U1302" t="e">
            <v>#REF!</v>
          </cell>
          <cell r="V1302" t="e">
            <v>#REF!</v>
          </cell>
        </row>
        <row r="1303">
          <cell r="F1303">
            <v>7.6645598718673114</v>
          </cell>
          <cell r="G1303">
            <v>4.103964403324099</v>
          </cell>
          <cell r="H1303">
            <v>6.3704145295417902</v>
          </cell>
          <cell r="I1303">
            <v>7.594397322000404</v>
          </cell>
          <cell r="J1303">
            <v>9.9000613524330099</v>
          </cell>
          <cell r="K1303">
            <v>8.2879799449629736</v>
          </cell>
          <cell r="L1303">
            <v>-93.986369812085215</v>
          </cell>
          <cell r="M1303">
            <v>4.1006039362734157</v>
          </cell>
          <cell r="N1303">
            <v>3.6085679169608795</v>
          </cell>
          <cell r="O1303">
            <v>4.310702211460665</v>
          </cell>
          <cell r="P1303">
            <v>4.3820650089251814</v>
          </cell>
          <cell r="Q1303">
            <v>5.1259592665561797</v>
          </cell>
          <cell r="R1303" t="e">
            <v>#REF!</v>
          </cell>
          <cell r="S1303" t="e">
            <v>#REF!</v>
          </cell>
          <cell r="T1303" t="e">
            <v>#REF!</v>
          </cell>
          <cell r="U1303" t="e">
            <v>#REF!</v>
          </cell>
          <cell r="V1303" t="e">
            <v>#REF!</v>
          </cell>
        </row>
        <row r="1304">
          <cell r="F1304">
            <v>0</v>
          </cell>
          <cell r="G1304">
            <v>0</v>
          </cell>
          <cell r="H1304">
            <v>0</v>
          </cell>
          <cell r="I1304">
            <v>-0.39879285088464655</v>
          </cell>
          <cell r="J1304">
            <v>2.7547750889981941</v>
          </cell>
          <cell r="K1304">
            <v>1.9392548438461503</v>
          </cell>
          <cell r="L1304">
            <v>-42.442770099150685</v>
          </cell>
          <cell r="M1304">
            <v>2.0077794413297028</v>
          </cell>
          <cell r="N1304">
            <v>2.0437116558113431</v>
          </cell>
          <cell r="O1304">
            <v>2.1313809698487418</v>
          </cell>
          <cell r="P1304">
            <v>1.9130513461247816</v>
          </cell>
          <cell r="Q1304">
            <v>2.0004475408581328</v>
          </cell>
          <cell r="R1304" t="e">
            <v>#REF!</v>
          </cell>
          <cell r="S1304" t="e">
            <v>#REF!</v>
          </cell>
          <cell r="T1304" t="e">
            <v>#REF!</v>
          </cell>
          <cell r="U1304" t="e">
            <v>#REF!</v>
          </cell>
          <cell r="V1304" t="e">
            <v>#REF!</v>
          </cell>
        </row>
        <row r="1305">
          <cell r="F1305">
            <v>17.131118035509246</v>
          </cell>
          <cell r="G1305">
            <v>11.286758605442543</v>
          </cell>
          <cell r="H1305">
            <v>14.392124078859041</v>
          </cell>
          <cell r="I1305">
            <v>13.043480514812728</v>
          </cell>
          <cell r="J1305">
            <v>16.318497671446245</v>
          </cell>
          <cell r="K1305">
            <v>16.793248609024609</v>
          </cell>
          <cell r="L1305">
            <v>-254.75307840810783</v>
          </cell>
          <cell r="M1305">
            <v>5.4588230276350203</v>
          </cell>
          <cell r="N1305">
            <v>5.2373417121975478</v>
          </cell>
          <cell r="O1305">
            <v>4.9191454898347047</v>
          </cell>
          <cell r="P1305">
            <v>4.0754788207487707</v>
          </cell>
          <cell r="Q1305">
            <v>5.8620021191792979</v>
          </cell>
          <cell r="R1305" t="e">
            <v>#REF!</v>
          </cell>
          <cell r="S1305" t="e">
            <v>#REF!</v>
          </cell>
          <cell r="T1305" t="e">
            <v>#REF!</v>
          </cell>
          <cell r="U1305" t="e">
            <v>#REF!</v>
          </cell>
          <cell r="V1305" t="e">
            <v>#REF!</v>
          </cell>
        </row>
        <row r="1306">
          <cell r="F1306">
            <v>-4.454494483719472</v>
          </cell>
          <cell r="G1306">
            <v>3.5554011676522776</v>
          </cell>
          <cell r="H1306">
            <v>6.874955030304875</v>
          </cell>
          <cell r="I1306">
            <v>3.2880965009134826</v>
          </cell>
          <cell r="J1306">
            <v>6.9415495825425531</v>
          </cell>
          <cell r="K1306">
            <v>6.882905351129974</v>
          </cell>
          <cell r="L1306">
            <v>-85.119763691946147</v>
          </cell>
          <cell r="M1306">
            <v>4.057818055460416</v>
          </cell>
          <cell r="N1306">
            <v>4.3447304320369255</v>
          </cell>
          <cell r="O1306">
            <v>4.6177529224788998</v>
          </cell>
          <cell r="P1306">
            <v>3.8775905507980326</v>
          </cell>
          <cell r="Q1306">
            <v>4.2411837156121344</v>
          </cell>
          <cell r="R1306" t="e">
            <v>#REF!</v>
          </cell>
          <cell r="S1306" t="e">
            <v>#REF!</v>
          </cell>
          <cell r="T1306" t="e">
            <v>#REF!</v>
          </cell>
          <cell r="U1306" t="e">
            <v>#REF!</v>
          </cell>
          <cell r="V1306" t="e">
            <v>#REF!</v>
          </cell>
        </row>
        <row r="1307">
          <cell r="F1307">
            <v>18.822823043747519</v>
          </cell>
          <cell r="G1307">
            <v>19.003073858920288</v>
          </cell>
          <cell r="H1307">
            <v>25.285605881105624</v>
          </cell>
          <cell r="I1307">
            <v>18.298537026445274</v>
          </cell>
          <cell r="J1307">
            <v>23.792075953350974</v>
          </cell>
          <cell r="K1307">
            <v>25.735986739634555</v>
          </cell>
          <cell r="L1307">
            <v>-264.903682015068</v>
          </cell>
          <cell r="M1307">
            <v>4.9693989896000517</v>
          </cell>
          <cell r="N1307">
            <v>4.619350701156236</v>
          </cell>
          <cell r="O1307">
            <v>4.4703044426068743</v>
          </cell>
          <cell r="P1307">
            <v>3.4105359906101853</v>
          </cell>
          <cell r="Q1307">
            <v>4.881872000958996</v>
          </cell>
          <cell r="R1307" t="e">
            <v>#REF!</v>
          </cell>
          <cell r="S1307" t="e">
            <v>#REF!</v>
          </cell>
          <cell r="T1307" t="e">
            <v>#REF!</v>
          </cell>
          <cell r="U1307" t="e">
            <v>#REF!</v>
          </cell>
          <cell r="V1307" t="e">
            <v>#REF!</v>
          </cell>
        </row>
        <row r="1308">
          <cell r="F1308">
            <v>86.463834689493979</v>
          </cell>
          <cell r="G1308">
            <v>27.253110906638767</v>
          </cell>
          <cell r="H1308">
            <v>28.805044554663255</v>
          </cell>
          <cell r="I1308">
            <v>43.362274966903783</v>
          </cell>
          <cell r="J1308">
            <v>52.724978575881607</v>
          </cell>
          <cell r="K1308">
            <v>70.927323422820564</v>
          </cell>
          <cell r="L1308">
            <v>-946.37488756503785</v>
          </cell>
          <cell r="M1308">
            <v>50.361392183290718</v>
          </cell>
          <cell r="N1308">
            <v>48.806274507807075</v>
          </cell>
          <cell r="O1308">
            <v>45.513178736721557</v>
          </cell>
          <cell r="P1308">
            <v>29.33415693909933</v>
          </cell>
          <cell r="Q1308">
            <v>26.630650940119182</v>
          </cell>
          <cell r="R1308" t="e">
            <v>#REF!</v>
          </cell>
          <cell r="S1308" t="e">
            <v>#REF!</v>
          </cell>
          <cell r="T1308" t="e">
            <v>#REF!</v>
          </cell>
          <cell r="U1308" t="e">
            <v>#REF!</v>
          </cell>
          <cell r="V1308" t="e">
            <v>#REF!</v>
          </cell>
        </row>
        <row r="1309">
          <cell r="F1309">
            <v>505.3799257562132</v>
          </cell>
          <cell r="G1309">
            <v>255.98278798097726</v>
          </cell>
          <cell r="H1309">
            <v>331.18938793477264</v>
          </cell>
          <cell r="I1309">
            <v>336.60010603598676</v>
          </cell>
          <cell r="J1309">
            <v>242.4709890836964</v>
          </cell>
          <cell r="K1309">
            <v>348.97233468351055</v>
          </cell>
          <cell r="L1309">
            <v>-5797.3804554245062</v>
          </cell>
          <cell r="M1309">
            <v>91.120544002290444</v>
          </cell>
          <cell r="N1309">
            <v>75.352399382554722</v>
          </cell>
          <cell r="O1309">
            <v>57.559331442093935</v>
          </cell>
          <cell r="P1309">
            <v>28.184945329328912</v>
          </cell>
          <cell r="Q1309">
            <v>42.097386843979308</v>
          </cell>
          <cell r="R1309" t="e">
            <v>#REF!</v>
          </cell>
          <cell r="S1309" t="e">
            <v>#REF!</v>
          </cell>
          <cell r="T1309" t="e">
            <v>#REF!</v>
          </cell>
          <cell r="U1309" t="e">
            <v>#REF!</v>
          </cell>
          <cell r="V1309" t="e">
            <v>#REF!</v>
          </cell>
        </row>
        <row r="1310">
          <cell r="F1310">
            <v>92.189040108131053</v>
          </cell>
          <cell r="G1310">
            <v>16.909265503923621</v>
          </cell>
          <cell r="H1310">
            <v>54.801297129205182</v>
          </cell>
          <cell r="I1310">
            <v>25.930734463789804</v>
          </cell>
          <cell r="J1310">
            <v>27.048040962198371</v>
          </cell>
          <cell r="K1310">
            <v>27.732650918389083</v>
          </cell>
          <cell r="L1310">
            <v>-555.88533609274396</v>
          </cell>
          <cell r="M1310">
            <v>11.782577990152276</v>
          </cell>
          <cell r="N1310">
            <v>9.3569369771275888</v>
          </cell>
          <cell r="O1310">
            <v>7.70147569419305</v>
          </cell>
          <cell r="P1310">
            <v>0.42345143729335177</v>
          </cell>
          <cell r="Q1310">
            <v>5.5092791364872014</v>
          </cell>
          <cell r="R1310" t="e">
            <v>#REF!</v>
          </cell>
          <cell r="S1310" t="e">
            <v>#REF!</v>
          </cell>
          <cell r="T1310" t="e">
            <v>#REF!</v>
          </cell>
          <cell r="U1310" t="e">
            <v>#REF!</v>
          </cell>
          <cell r="V1310" t="e">
            <v>#REF!</v>
          </cell>
        </row>
        <row r="1311">
          <cell r="F1311">
            <v>5.292617572582575</v>
          </cell>
          <cell r="G1311">
            <v>1.3884926469854868</v>
          </cell>
          <cell r="H1311">
            <v>1.7590628414898806</v>
          </cell>
          <cell r="I1311">
            <v>1.5921571861881567</v>
          </cell>
          <cell r="J1311">
            <v>2.0110613546181844</v>
          </cell>
          <cell r="K1311">
            <v>2.031061683656314</v>
          </cell>
          <cell r="L1311">
            <v>-21.210371754228124</v>
          </cell>
          <cell r="M1311">
            <v>0.95366761864704941</v>
          </cell>
          <cell r="N1311">
            <v>0.89526048559507387</v>
          </cell>
          <cell r="O1311">
            <v>0.79995887678941813</v>
          </cell>
          <cell r="P1311">
            <v>0.49838285544931793</v>
          </cell>
          <cell r="Q1311">
            <v>0.42233031818531508</v>
          </cell>
          <cell r="R1311" t="e">
            <v>#REF!</v>
          </cell>
          <cell r="S1311" t="e">
            <v>#REF!</v>
          </cell>
          <cell r="T1311" t="e">
            <v>#REF!</v>
          </cell>
          <cell r="U1311" t="e">
            <v>#REF!</v>
          </cell>
          <cell r="V1311" t="e">
            <v>#REF!</v>
          </cell>
        </row>
        <row r="1312">
          <cell r="F1312">
            <v>0</v>
          </cell>
          <cell r="G1312">
            <v>144.27194560220005</v>
          </cell>
          <cell r="H1312">
            <v>74.768274433773058</v>
          </cell>
          <cell r="I1312">
            <v>44.597205865932665</v>
          </cell>
          <cell r="J1312">
            <v>42.092703146490749</v>
          </cell>
          <cell r="K1312">
            <v>40.967709748232721</v>
          </cell>
          <cell r="L1312">
            <v>-1256.8337800104152</v>
          </cell>
          <cell r="M1312">
            <v>11.860954325716648</v>
          </cell>
          <cell r="N1312">
            <v>3.9702030019000176</v>
          </cell>
          <cell r="O1312">
            <v>-2.3848347885045769</v>
          </cell>
          <cell r="P1312">
            <v>-7.183964252296164</v>
          </cell>
          <cell r="Q1312">
            <v>1.7512109742181305</v>
          </cell>
          <cell r="R1312" t="e">
            <v>#REF!</v>
          </cell>
          <cell r="S1312" t="e">
            <v>#REF!</v>
          </cell>
          <cell r="T1312" t="e">
            <v>#REF!</v>
          </cell>
          <cell r="U1312" t="e">
            <v>#REF!</v>
          </cell>
          <cell r="V1312" t="e">
            <v>#REF!</v>
          </cell>
        </row>
        <row r="1313">
          <cell r="F1313">
            <v>30.488049470175611</v>
          </cell>
          <cell r="G1313">
            <v>399.05721920163342</v>
          </cell>
          <cell r="H1313">
            <v>444.83209094755239</v>
          </cell>
          <cell r="I1313">
            <v>498.26271169999382</v>
          </cell>
          <cell r="J1313">
            <v>510.84523945595106</v>
          </cell>
          <cell r="K1313">
            <v>542.61356996862173</v>
          </cell>
          <cell r="L1313">
            <v>-8658.356260658913</v>
          </cell>
          <cell r="M1313">
            <v>129.42294540198782</v>
          </cell>
          <cell r="N1313">
            <v>108.30946517311895</v>
          </cell>
          <cell r="O1313">
            <v>82.003768484619286</v>
          </cell>
          <cell r="P1313">
            <v>34.955896709721856</v>
          </cell>
          <cell r="Q1313">
            <v>55.048606978839075</v>
          </cell>
          <cell r="R1313" t="e">
            <v>#REF!</v>
          </cell>
          <cell r="S1313" t="e">
            <v>#REF!</v>
          </cell>
          <cell r="T1313" t="e">
            <v>#REF!</v>
          </cell>
          <cell r="U1313" t="e">
            <v>#REF!</v>
          </cell>
          <cell r="V1313" t="e">
            <v>#REF!</v>
          </cell>
        </row>
        <row r="1314">
          <cell r="F1314">
            <v>87.757148664372949</v>
          </cell>
          <cell r="G1314">
            <v>32.621343589323601</v>
          </cell>
          <cell r="H1314">
            <v>60.497552727277139</v>
          </cell>
          <cell r="I1314">
            <v>32.913648984961128</v>
          </cell>
          <cell r="J1314">
            <v>33.209976579005001</v>
          </cell>
          <cell r="K1314">
            <v>41.175877281848386</v>
          </cell>
          <cell r="L1314">
            <v>-767.66342357149415</v>
          </cell>
          <cell r="M1314">
            <v>10.472132797365475</v>
          </cell>
          <cell r="N1314">
            <v>8.2414691486928859</v>
          </cell>
          <cell r="O1314">
            <v>4.884579070868881</v>
          </cell>
          <cell r="P1314">
            <v>-1.8018059388087977</v>
          </cell>
          <cell r="Q1314">
            <v>-0.14990638010519497</v>
          </cell>
          <cell r="R1314" t="e">
            <v>#REF!</v>
          </cell>
          <cell r="S1314" t="e">
            <v>#REF!</v>
          </cell>
          <cell r="T1314" t="e">
            <v>#REF!</v>
          </cell>
          <cell r="U1314" t="e">
            <v>#REF!</v>
          </cell>
          <cell r="V1314" t="e">
            <v>#REF!</v>
          </cell>
        </row>
        <row r="1315">
          <cell r="F1315">
            <v>6.2943029771823831</v>
          </cell>
          <cell r="G1315">
            <v>6.6707804309081666</v>
          </cell>
          <cell r="H1315">
            <v>5.8790805425281292</v>
          </cell>
          <cell r="I1315">
            <v>5.1982624737518677</v>
          </cell>
          <cell r="J1315">
            <v>-5.3729778340818957</v>
          </cell>
          <cell r="K1315">
            <v>-8.2955920577363873</v>
          </cell>
          <cell r="L1315">
            <v>-220.13453864746936</v>
          </cell>
          <cell r="M1315">
            <v>5.1128929317548</v>
          </cell>
          <cell r="N1315">
            <v>4.8724224576170059</v>
          </cell>
          <cell r="O1315">
            <v>3.125155808839736</v>
          </cell>
          <cell r="P1315">
            <v>2.4860122607575477</v>
          </cell>
          <cell r="Q1315">
            <v>3.6453234225393132</v>
          </cell>
          <cell r="R1315" t="e">
            <v>#REF!</v>
          </cell>
          <cell r="S1315" t="e">
            <v>#REF!</v>
          </cell>
          <cell r="T1315" t="e">
            <v>#REF!</v>
          </cell>
          <cell r="U1315" t="e">
            <v>#REF!</v>
          </cell>
          <cell r="V1315" t="e">
            <v>#REF!</v>
          </cell>
        </row>
        <row r="1331">
          <cell r="F1331">
            <v>46.51083205162567</v>
          </cell>
          <cell r="G1331">
            <v>68.737118734534434</v>
          </cell>
          <cell r="H1331">
            <v>116.88048878735049</v>
          </cell>
          <cell r="I1331">
            <v>101.00764298565657</v>
          </cell>
          <cell r="J1331">
            <v>91.900077470484177</v>
          </cell>
          <cell r="K1331">
            <v>89.678376015101463</v>
          </cell>
          <cell r="L1331">
            <v>-3291.5421384669717</v>
          </cell>
          <cell r="M1331">
            <v>32.790698160855584</v>
          </cell>
          <cell r="N1331">
            <v>32.314388038006889</v>
          </cell>
          <cell r="O1331">
            <v>36.831019499851713</v>
          </cell>
          <cell r="P1331">
            <v>38.67973401171794</v>
          </cell>
          <cell r="Q1331">
            <v>53.374032507638262</v>
          </cell>
          <cell r="R1331" t="e">
            <v>#REF!</v>
          </cell>
          <cell r="S1331" t="e">
            <v>#REF!</v>
          </cell>
          <cell r="T1331" t="e">
            <v>#REF!</v>
          </cell>
          <cell r="U1331" t="e">
            <v>#REF!</v>
          </cell>
          <cell r="V1331" t="e">
            <v>#REF!</v>
          </cell>
        </row>
        <row r="1332">
          <cell r="F1332">
            <v>3176.9779436213139</v>
          </cell>
          <cell r="G1332">
            <v>187.35637597420146</v>
          </cell>
          <cell r="H1332">
            <v>380.65810928815824</v>
          </cell>
          <cell r="I1332">
            <v>222.08726525198955</v>
          </cell>
          <cell r="J1332">
            <v>225.59600535785546</v>
          </cell>
          <cell r="K1332">
            <v>188.09682681082452</v>
          </cell>
          <cell r="L1332">
            <v>-5135.7086017772162</v>
          </cell>
          <cell r="M1332">
            <v>15.189221985852118</v>
          </cell>
          <cell r="N1332">
            <v>78.373342452646654</v>
          </cell>
          <cell r="O1332">
            <v>90.187778003712339</v>
          </cell>
          <cell r="P1332">
            <v>34.538260354773065</v>
          </cell>
          <cell r="Q1332">
            <v>40.831763609961335</v>
          </cell>
          <cell r="R1332" t="e">
            <v>#REF!</v>
          </cell>
          <cell r="S1332" t="e">
            <v>#REF!</v>
          </cell>
          <cell r="T1332" t="e">
            <v>#REF!</v>
          </cell>
          <cell r="U1332" t="e">
            <v>#REF!</v>
          </cell>
          <cell r="V1332" t="e">
            <v>#REF!</v>
          </cell>
        </row>
        <row r="1333">
          <cell r="F1333">
            <v>27.693034675925947</v>
          </cell>
          <cell r="G1333">
            <v>22.67403039089772</v>
          </cell>
          <cell r="H1333">
            <v>28.488364746169943</v>
          </cell>
          <cell r="I1333">
            <v>23.51336254089528</v>
          </cell>
          <cell r="J1333">
            <v>25.60075784554045</v>
          </cell>
          <cell r="K1333">
            <v>24.313968002908268</v>
          </cell>
          <cell r="L1333">
            <v>-250.48215634706617</v>
          </cell>
          <cell r="M1333">
            <v>10.480130286643632</v>
          </cell>
          <cell r="N1333">
            <v>8.8745321775575601</v>
          </cell>
          <cell r="O1333">
            <v>7.6502731052024071</v>
          </cell>
          <cell r="P1333">
            <v>5.377110393816233</v>
          </cell>
          <cell r="Q1333">
            <v>4.1735576273175443</v>
          </cell>
          <cell r="R1333" t="e">
            <v>#REF!</v>
          </cell>
          <cell r="S1333" t="e">
            <v>#REF!</v>
          </cell>
          <cell r="T1333" t="e">
            <v>#REF!</v>
          </cell>
          <cell r="U1333" t="e">
            <v>#REF!</v>
          </cell>
          <cell r="V1333" t="e">
            <v>#REF!</v>
          </cell>
        </row>
        <row r="1334">
          <cell r="F1334">
            <v>24.817281898849764</v>
          </cell>
          <cell r="G1334">
            <v>10.810295383537831</v>
          </cell>
          <cell r="H1334">
            <v>15.827490933113266</v>
          </cell>
          <cell r="I1334">
            <v>15.61525271450803</v>
          </cell>
          <cell r="J1334">
            <v>15.66643848435924</v>
          </cell>
          <cell r="K1334">
            <v>13.852828200587888</v>
          </cell>
          <cell r="L1334">
            <v>-141.57212619546408</v>
          </cell>
          <cell r="M1334">
            <v>-1.1774855260002632</v>
          </cell>
          <cell r="N1334">
            <v>8.8238867574177284</v>
          </cell>
          <cell r="O1334">
            <v>8.8761858965745652</v>
          </cell>
          <cell r="P1334">
            <v>7.49480993739847</v>
          </cell>
          <cell r="Q1334">
            <v>6.5059932003946601</v>
          </cell>
          <cell r="R1334" t="e">
            <v>#REF!</v>
          </cell>
          <cell r="S1334" t="e">
            <v>#REF!</v>
          </cell>
          <cell r="T1334" t="e">
            <v>#REF!</v>
          </cell>
          <cell r="U1334" t="e">
            <v>#REF!</v>
          </cell>
          <cell r="V1334" t="e">
            <v>#REF!</v>
          </cell>
        </row>
        <row r="1335">
          <cell r="F1335">
            <v>2.4318436528606648</v>
          </cell>
          <cell r="G1335">
            <v>0.91361777599157001</v>
          </cell>
          <cell r="H1335">
            <v>0.94595209819758119</v>
          </cell>
          <cell r="I1335">
            <v>1.0414788264328232</v>
          </cell>
          <cell r="J1335">
            <v>0.78783391279704662</v>
          </cell>
          <cell r="K1335">
            <v>0.80896707896503517</v>
          </cell>
          <cell r="L1335">
            <v>-18.714642820970546</v>
          </cell>
          <cell r="M1335">
            <v>0.56404009788460097</v>
          </cell>
          <cell r="N1335">
            <v>0.70404035275224552</v>
          </cell>
          <cell r="O1335">
            <v>0.85107352869182384</v>
          </cell>
          <cell r="P1335">
            <v>0.96072274710795991</v>
          </cell>
          <cell r="Q1335">
            <v>1.1588107502523102</v>
          </cell>
          <cell r="R1335" t="e">
            <v>#REF!</v>
          </cell>
          <cell r="S1335" t="e">
            <v>#REF!</v>
          </cell>
          <cell r="T1335" t="e">
            <v>#REF!</v>
          </cell>
          <cell r="U1335" t="e">
            <v>#REF!</v>
          </cell>
          <cell r="V1335" t="e">
            <v>#REF!</v>
          </cell>
        </row>
        <row r="1336">
          <cell r="F1336">
            <v>38.182940355929013</v>
          </cell>
          <cell r="G1336">
            <v>14.536830955456164</v>
          </cell>
          <cell r="H1336">
            <v>28.180685564417068</v>
          </cell>
          <cell r="I1336">
            <v>17.745524204732796</v>
          </cell>
          <cell r="J1336">
            <v>24.112904767209759</v>
          </cell>
          <cell r="K1336">
            <v>27.214958553017109</v>
          </cell>
          <cell r="L1336">
            <v>-408.66022576716705</v>
          </cell>
          <cell r="M1336">
            <v>5.4180334413664104</v>
          </cell>
          <cell r="N1336">
            <v>15.759142242630201</v>
          </cell>
          <cell r="O1336">
            <v>18.588103133472167</v>
          </cell>
          <cell r="P1336">
            <v>19.76470809298366</v>
          </cell>
          <cell r="Q1336">
            <v>22.89670724331388</v>
          </cell>
          <cell r="R1336" t="e">
            <v>#REF!</v>
          </cell>
          <cell r="S1336" t="e">
            <v>#REF!</v>
          </cell>
          <cell r="T1336" t="e">
            <v>#REF!</v>
          </cell>
          <cell r="U1336" t="e">
            <v>#REF!</v>
          </cell>
          <cell r="V1336" t="e">
            <v>#REF!</v>
          </cell>
        </row>
        <row r="1337">
          <cell r="F1337">
            <v>30.802575973275069</v>
          </cell>
          <cell r="G1337">
            <v>16.429437519058535</v>
          </cell>
          <cell r="H1337">
            <v>12.409727568334258</v>
          </cell>
          <cell r="I1337">
            <v>19.04183463950088</v>
          </cell>
          <cell r="J1337">
            <v>26.207580910798569</v>
          </cell>
          <cell r="K1337">
            <v>34.108186084176417</v>
          </cell>
          <cell r="L1337">
            <v>-544.73780143930799</v>
          </cell>
          <cell r="M1337">
            <v>19.032710104700975</v>
          </cell>
          <cell r="N1337">
            <v>20.990693047619246</v>
          </cell>
          <cell r="O1337">
            <v>23.34185738350957</v>
          </cell>
          <cell r="P1337">
            <v>27.161045608250301</v>
          </cell>
          <cell r="Q1337">
            <v>33.722002180283326</v>
          </cell>
          <cell r="R1337" t="e">
            <v>#REF!</v>
          </cell>
          <cell r="S1337" t="e">
            <v>#REF!</v>
          </cell>
          <cell r="T1337" t="e">
            <v>#REF!</v>
          </cell>
          <cell r="U1337" t="e">
            <v>#REF!</v>
          </cell>
          <cell r="V1337" t="e">
            <v>#REF!</v>
          </cell>
        </row>
        <row r="1338">
          <cell r="F1338">
            <v>43.28507863567161</v>
          </cell>
          <cell r="G1338">
            <v>23.946651753326979</v>
          </cell>
          <cell r="H1338">
            <v>37.986842806424818</v>
          </cell>
          <cell r="I1338">
            <v>35.597989746232955</v>
          </cell>
          <cell r="J1338">
            <v>28.416860740091398</v>
          </cell>
          <cell r="K1338">
            <v>34.881397913742163</v>
          </cell>
          <cell r="L1338">
            <v>-489.63049943840497</v>
          </cell>
          <cell r="M1338">
            <v>16.023482714905022</v>
          </cell>
          <cell r="N1338">
            <v>18.475798752033338</v>
          </cell>
          <cell r="O1338">
            <v>20.221088695419624</v>
          </cell>
          <cell r="P1338">
            <v>23.2589387743879</v>
          </cell>
          <cell r="Q1338">
            <v>27.417080841437379</v>
          </cell>
          <cell r="R1338" t="e">
            <v>#REF!</v>
          </cell>
          <cell r="S1338" t="e">
            <v>#REF!</v>
          </cell>
          <cell r="T1338" t="e">
            <v>#REF!</v>
          </cell>
          <cell r="U1338" t="e">
            <v>#REF!</v>
          </cell>
          <cell r="V1338" t="e">
            <v>#REF!</v>
          </cell>
        </row>
        <row r="1339">
          <cell r="F1339">
            <v>75.964669482957191</v>
          </cell>
          <cell r="G1339">
            <v>41.712157563378142</v>
          </cell>
          <cell r="H1339">
            <v>82.640023742644544</v>
          </cell>
          <cell r="I1339">
            <v>104.41318777121911</v>
          </cell>
          <cell r="J1339">
            <v>120.92422772540471</v>
          </cell>
          <cell r="K1339">
            <v>141.24389655572537</v>
          </cell>
          <cell r="L1339">
            <v>-1457.9341532901985</v>
          </cell>
          <cell r="M1339">
            <v>41.386179455760356</v>
          </cell>
          <cell r="N1339">
            <v>49.457817089550275</v>
          </cell>
          <cell r="O1339">
            <v>53.960162224518243</v>
          </cell>
          <cell r="P1339">
            <v>61.481499075146154</v>
          </cell>
          <cell r="Q1339">
            <v>70.075283691355025</v>
          </cell>
          <cell r="R1339" t="e">
            <v>#REF!</v>
          </cell>
          <cell r="S1339" t="e">
            <v>#REF!</v>
          </cell>
          <cell r="T1339" t="e">
            <v>#REF!</v>
          </cell>
          <cell r="U1339" t="e">
            <v>#REF!</v>
          </cell>
          <cell r="V1339" t="e">
            <v>#REF!</v>
          </cell>
        </row>
        <row r="1340">
          <cell r="F1340">
            <v>15.671538121522396</v>
          </cell>
          <cell r="G1340">
            <v>13.680667916852331</v>
          </cell>
          <cell r="H1340">
            <v>19.409674048360042</v>
          </cell>
          <cell r="I1340">
            <v>21.140426427003923</v>
          </cell>
          <cell r="J1340">
            <v>22.391052016667544</v>
          </cell>
          <cell r="K1340">
            <v>21.460978600797194</v>
          </cell>
          <cell r="L1340">
            <v>-226.38813137389525</v>
          </cell>
          <cell r="M1340">
            <v>9.43880114502198</v>
          </cell>
          <cell r="N1340">
            <v>10.639620072763257</v>
          </cell>
          <cell r="O1340">
            <v>12.018051581864102</v>
          </cell>
          <cell r="P1340">
            <v>12.27604608117819</v>
          </cell>
          <cell r="Q1340">
            <v>13.190523478018537</v>
          </cell>
          <cell r="R1340" t="e">
            <v>#REF!</v>
          </cell>
          <cell r="S1340" t="e">
            <v>#REF!</v>
          </cell>
          <cell r="T1340" t="e">
            <v>#REF!</v>
          </cell>
          <cell r="U1340" t="e">
            <v>#REF!</v>
          </cell>
          <cell r="V1340" t="e">
            <v>#REF!</v>
          </cell>
        </row>
        <row r="1341">
          <cell r="F1341">
            <v>15.313523104513916</v>
          </cell>
          <cell r="G1341">
            <v>8.9055143469556501</v>
          </cell>
          <cell r="H1341">
            <v>13.526036057190696</v>
          </cell>
          <cell r="I1341">
            <v>16.192017926410394</v>
          </cell>
          <cell r="J1341">
            <v>19.989595020286536</v>
          </cell>
          <cell r="K1341">
            <v>19.073947944854581</v>
          </cell>
          <cell r="L1341">
            <v>-176.83269100828326</v>
          </cell>
          <cell r="M1341">
            <v>8.3822294712250702</v>
          </cell>
          <cell r="N1341">
            <v>8.2636027420655829</v>
          </cell>
          <cell r="O1341">
            <v>10.146915612426088</v>
          </cell>
          <cell r="P1341">
            <v>10.828448313197111</v>
          </cell>
          <cell r="Q1341">
            <v>11.615053151268231</v>
          </cell>
          <cell r="R1341" t="e">
            <v>#REF!</v>
          </cell>
          <cell r="S1341" t="e">
            <v>#REF!</v>
          </cell>
          <cell r="T1341" t="e">
            <v>#REF!</v>
          </cell>
          <cell r="U1341" t="e">
            <v>#REF!</v>
          </cell>
          <cell r="V1341" t="e">
            <v>#REF!</v>
          </cell>
        </row>
        <row r="1342">
          <cell r="F1342">
            <v>0.2</v>
          </cell>
          <cell r="G1342">
            <v>0.2</v>
          </cell>
          <cell r="H1342">
            <v>0.3</v>
          </cell>
          <cell r="I1342">
            <v>0.27418923444250998</v>
          </cell>
          <cell r="J1342">
            <v>5.620251820339913</v>
          </cell>
          <cell r="K1342">
            <v>5.1614135801457444</v>
          </cell>
          <cell r="L1342">
            <v>-75.844493531533971</v>
          </cell>
          <cell r="M1342">
            <v>3.6717629270882202</v>
          </cell>
          <cell r="N1342">
            <v>4.1984029407465515</v>
          </cell>
          <cell r="O1342">
            <v>4.639941750681599</v>
          </cell>
          <cell r="P1342">
            <v>4.6362372156560854</v>
          </cell>
          <cell r="Q1342">
            <v>4.8222034519924879</v>
          </cell>
          <cell r="R1342" t="e">
            <v>#REF!</v>
          </cell>
          <cell r="S1342" t="e">
            <v>#REF!</v>
          </cell>
          <cell r="T1342" t="e">
            <v>#REF!</v>
          </cell>
          <cell r="U1342" t="e">
            <v>#REF!</v>
          </cell>
          <cell r="V1342" t="e">
            <v>#REF!</v>
          </cell>
        </row>
        <row r="1343">
          <cell r="F1343">
            <v>57.349895278478897</v>
          </cell>
          <cell r="G1343">
            <v>43.604943173349803</v>
          </cell>
          <cell r="H1343">
            <v>52.542363066995307</v>
          </cell>
          <cell r="I1343">
            <v>54.386113544385594</v>
          </cell>
          <cell r="J1343">
            <v>63.567929812503706</v>
          </cell>
          <cell r="K1343">
            <v>66.802103166805551</v>
          </cell>
          <cell r="L1343">
            <v>-688.64622726112145</v>
          </cell>
          <cell r="M1343">
            <v>23.026087851340858</v>
          </cell>
          <cell r="N1343">
            <v>27.784378670496899</v>
          </cell>
          <cell r="O1343">
            <v>30.774097574672222</v>
          </cell>
          <cell r="P1343">
            <v>30.873238370056843</v>
          </cell>
          <cell r="Q1343">
            <v>32.468472488118636</v>
          </cell>
          <cell r="R1343" t="e">
            <v>#REF!</v>
          </cell>
          <cell r="S1343" t="e">
            <v>#REF!</v>
          </cell>
          <cell r="T1343" t="e">
            <v>#REF!</v>
          </cell>
          <cell r="U1343" t="e">
            <v>#REF!</v>
          </cell>
          <cell r="V1343" t="e">
            <v>#REF!</v>
          </cell>
        </row>
        <row r="1344">
          <cell r="F1344">
            <v>-8.2695598793996155</v>
          </cell>
          <cell r="G1344">
            <v>5.9871907411386793</v>
          </cell>
          <cell r="H1344">
            <v>10.521165114444592</v>
          </cell>
          <cell r="I1344">
            <v>7.4638951940344835</v>
          </cell>
          <cell r="J1344">
            <v>12.635108482950809</v>
          </cell>
          <cell r="K1344">
            <v>12.89434108813267</v>
          </cell>
          <cell r="L1344">
            <v>-150.12299128832197</v>
          </cell>
          <cell r="M1344">
            <v>6.6361231758847383</v>
          </cell>
          <cell r="N1344">
            <v>7.7111238713026973</v>
          </cell>
          <cell r="O1344">
            <v>8.5451560049416493</v>
          </cell>
          <cell r="P1344">
            <v>8.3407239473718704</v>
          </cell>
          <cell r="Q1344">
            <v>9.2200202363742498</v>
          </cell>
          <cell r="R1344" t="e">
            <v>#REF!</v>
          </cell>
          <cell r="S1344" t="e">
            <v>#REF!</v>
          </cell>
          <cell r="T1344" t="e">
            <v>#REF!</v>
          </cell>
          <cell r="U1344" t="e">
            <v>#REF!</v>
          </cell>
          <cell r="V1344" t="e">
            <v>#REF!</v>
          </cell>
        </row>
        <row r="1345">
          <cell r="F1345">
            <v>51.75189622161178</v>
          </cell>
          <cell r="G1345">
            <v>54.265624274428632</v>
          </cell>
          <cell r="H1345">
            <v>67.036568073323252</v>
          </cell>
          <cell r="I1345">
            <v>60.697633726734118</v>
          </cell>
          <cell r="J1345">
            <v>71.37923689500235</v>
          </cell>
          <cell r="K1345">
            <v>77.817303014968047</v>
          </cell>
          <cell r="L1345">
            <v>-610.81718883283997</v>
          </cell>
          <cell r="M1345">
            <v>17.288716511247966</v>
          </cell>
          <cell r="N1345">
            <v>20.140060126918293</v>
          </cell>
          <cell r="O1345">
            <v>22.256019872984449</v>
          </cell>
          <cell r="P1345">
            <v>21.296781547532252</v>
          </cell>
          <cell r="Q1345">
            <v>21.71136049966395</v>
          </cell>
          <cell r="R1345" t="e">
            <v>#REF!</v>
          </cell>
          <cell r="S1345" t="e">
            <v>#REF!</v>
          </cell>
          <cell r="T1345" t="e">
            <v>#REF!</v>
          </cell>
          <cell r="U1345" t="e">
            <v>#REF!</v>
          </cell>
          <cell r="V1345" t="e">
            <v>#REF!</v>
          </cell>
        </row>
        <row r="1346">
          <cell r="F1346">
            <v>128.5182346625248</v>
          </cell>
          <cell r="G1346">
            <v>47.909539858374259</v>
          </cell>
          <cell r="H1346">
            <v>51.561227324668543</v>
          </cell>
          <cell r="I1346">
            <v>75.957504036524796</v>
          </cell>
          <cell r="J1346">
            <v>90.168048682730642</v>
          </cell>
          <cell r="K1346">
            <v>118.66893684983282</v>
          </cell>
          <cell r="L1346">
            <v>-1328.9715898393606</v>
          </cell>
          <cell r="M1346">
            <v>73.148086645988002</v>
          </cell>
          <cell r="N1346">
            <v>76.948766755479198</v>
          </cell>
          <cell r="O1346">
            <v>76.29556063240085</v>
          </cell>
          <cell r="P1346">
            <v>58.95121708357901</v>
          </cell>
          <cell r="Q1346">
            <v>53.069001306382276</v>
          </cell>
          <cell r="R1346" t="e">
            <v>#REF!</v>
          </cell>
          <cell r="S1346" t="e">
            <v>#REF!</v>
          </cell>
          <cell r="T1346" t="e">
            <v>#REF!</v>
          </cell>
          <cell r="U1346" t="e">
            <v>#REF!</v>
          </cell>
          <cell r="V1346" t="e">
            <v>#REF!</v>
          </cell>
        </row>
        <row r="1347">
          <cell r="F1347">
            <v>956.03974191467046</v>
          </cell>
          <cell r="G1347">
            <v>563.05176309808746</v>
          </cell>
          <cell r="H1347">
            <v>667.66982085418249</v>
          </cell>
          <cell r="I1347">
            <v>704.95084626992934</v>
          </cell>
          <cell r="J1347">
            <v>665.86146682818821</v>
          </cell>
          <cell r="K1347">
            <v>850.78009579893751</v>
          </cell>
          <cell r="L1347">
            <v>-9565.84199327846</v>
          </cell>
          <cell r="M1347">
            <v>254.10731329786708</v>
          </cell>
          <cell r="N1347">
            <v>277.44232716160218</v>
          </cell>
          <cell r="O1347">
            <v>288.21535660119224</v>
          </cell>
          <cell r="P1347">
            <v>264.29124446386214</v>
          </cell>
          <cell r="Q1347">
            <v>274.90117891965031</v>
          </cell>
          <cell r="R1347" t="e">
            <v>#REF!</v>
          </cell>
          <cell r="S1347" t="e">
            <v>#REF!</v>
          </cell>
          <cell r="T1347" t="e">
            <v>#REF!</v>
          </cell>
          <cell r="U1347" t="e">
            <v>#REF!</v>
          </cell>
          <cell r="V1347" t="e">
            <v>#REF!</v>
          </cell>
        </row>
        <row r="1348">
          <cell r="F1348">
            <v>123.84930159889669</v>
          </cell>
          <cell r="G1348">
            <v>30.948300808237477</v>
          </cell>
          <cell r="H1348">
            <v>73.798437514547089</v>
          </cell>
          <cell r="I1348">
            <v>46.293595966558186</v>
          </cell>
          <cell r="J1348">
            <v>48.705249827837378</v>
          </cell>
          <cell r="K1348">
            <v>50.435322369898969</v>
          </cell>
          <cell r="L1348">
            <v>-690.11358486113545</v>
          </cell>
          <cell r="M1348">
            <v>19.512096676810557</v>
          </cell>
          <cell r="N1348">
            <v>18.281817157523463</v>
          </cell>
          <cell r="O1348">
            <v>16.930213575817191</v>
          </cell>
          <cell r="P1348">
            <v>8.2457695092996612</v>
          </cell>
          <cell r="Q1348">
            <v>11.781498954559009</v>
          </cell>
          <cell r="R1348" t="e">
            <v>#REF!</v>
          </cell>
          <cell r="S1348" t="e">
            <v>#REF!</v>
          </cell>
          <cell r="T1348" t="e">
            <v>#REF!</v>
          </cell>
          <cell r="U1348" t="e">
            <v>#REF!</v>
          </cell>
          <cell r="V1348" t="e">
            <v>#REF!</v>
          </cell>
        </row>
        <row r="1349">
          <cell r="F1349">
            <v>11.530085040888281</v>
          </cell>
          <cell r="G1349">
            <v>3.5136276355930658</v>
          </cell>
          <cell r="H1349">
            <v>4.4714713320534392</v>
          </cell>
          <cell r="I1349">
            <v>4.2779956699844721</v>
          </cell>
          <cell r="J1349">
            <v>5.2966149102527682</v>
          </cell>
          <cell r="K1349">
            <v>5.5016293740570124</v>
          </cell>
          <cell r="L1349">
            <v>-44.443486126576005</v>
          </cell>
          <cell r="M1349">
            <v>2.1349504320054575</v>
          </cell>
          <cell r="N1349">
            <v>2.2812788526015293</v>
          </cell>
          <cell r="O1349">
            <v>2.287520596668549</v>
          </cell>
          <cell r="P1349">
            <v>1.8668021725184105</v>
          </cell>
          <cell r="Q1349">
            <v>1.5946243009490157</v>
          </cell>
          <cell r="R1349" t="e">
            <v>#REF!</v>
          </cell>
          <cell r="S1349" t="e">
            <v>#REF!</v>
          </cell>
          <cell r="T1349" t="e">
            <v>#REF!</v>
          </cell>
          <cell r="U1349" t="e">
            <v>#REF!</v>
          </cell>
          <cell r="V1349" t="e">
            <v>#REF!</v>
          </cell>
        </row>
        <row r="1350">
          <cell r="F1350">
            <v>47.969276081674352</v>
          </cell>
          <cell r="G1350">
            <v>172.00818308594205</v>
          </cell>
          <cell r="H1350">
            <v>112.57320371045282</v>
          </cell>
          <cell r="I1350">
            <v>84.555683616537507</v>
          </cell>
          <cell r="J1350">
            <v>83.450029887863138</v>
          </cell>
          <cell r="K1350">
            <v>83.444815378134308</v>
          </cell>
          <cell r="L1350">
            <v>-1531.8650886571438</v>
          </cell>
          <cell r="M1350">
            <v>26.726900985014275</v>
          </cell>
          <cell r="N1350">
            <v>21.246177227508774</v>
          </cell>
          <cell r="O1350">
            <v>15.292290744824406</v>
          </cell>
          <cell r="P1350">
            <v>7.5345354448750754</v>
          </cell>
          <cell r="Q1350">
            <v>12.508709709839239</v>
          </cell>
          <cell r="R1350" t="e">
            <v>#REF!</v>
          </cell>
          <cell r="S1350" t="e">
            <v>#REF!</v>
          </cell>
          <cell r="T1350" t="e">
            <v>#REF!</v>
          </cell>
          <cell r="U1350" t="e">
            <v>#REF!</v>
          </cell>
          <cell r="V1350" t="e">
            <v>#REF!</v>
          </cell>
        </row>
        <row r="1351">
          <cell r="F1351">
            <v>51.667612881283063</v>
          </cell>
          <cell r="G1351">
            <v>451.58246048284809</v>
          </cell>
          <cell r="H1351">
            <v>502.71040651731244</v>
          </cell>
          <cell r="I1351">
            <v>566.59022135887119</v>
          </cell>
          <cell r="J1351">
            <v>581.78878230911118</v>
          </cell>
          <cell r="K1351">
            <v>626.02532720522686</v>
          </cell>
          <cell r="L1351">
            <v>-9302.1968677970872</v>
          </cell>
          <cell r="M1351">
            <v>156.06832159276144</v>
          </cell>
          <cell r="N1351">
            <v>141.86372780713938</v>
          </cell>
          <cell r="O1351">
            <v>120.52757845892364</v>
          </cell>
          <cell r="P1351">
            <v>74.978001352884888</v>
          </cell>
          <cell r="Q1351">
            <v>94.50577173966829</v>
          </cell>
          <cell r="R1351" t="e">
            <v>#REF!</v>
          </cell>
          <cell r="S1351" t="e">
            <v>#REF!</v>
          </cell>
          <cell r="T1351" t="e">
            <v>#REF!</v>
          </cell>
          <cell r="U1351" t="e">
            <v>#REF!</v>
          </cell>
          <cell r="V1351" t="e">
            <v>#REF!</v>
          </cell>
        </row>
        <row r="1352">
          <cell r="F1352">
            <v>114.56716283155934</v>
          </cell>
          <cell r="G1352">
            <v>48.442040214995941</v>
          </cell>
          <cell r="H1352">
            <v>80.145521232523777</v>
          </cell>
          <cell r="I1352">
            <v>52.820266263509119</v>
          </cell>
          <cell r="J1352">
            <v>54.065238624764916</v>
          </cell>
          <cell r="K1352">
            <v>62.907634403062971</v>
          </cell>
          <cell r="L1352">
            <v>-932.41498250152051</v>
          </cell>
          <cell r="M1352">
            <v>18.063429342101536</v>
          </cell>
          <cell r="N1352">
            <v>17.652090122280597</v>
          </cell>
          <cell r="O1352">
            <v>15.10385923043791</v>
          </cell>
          <cell r="P1352">
            <v>7.9167449166066266</v>
          </cell>
          <cell r="Q1352">
            <v>8.2662600547756302</v>
          </cell>
          <cell r="R1352" t="e">
            <v>#REF!</v>
          </cell>
          <cell r="S1352" t="e">
            <v>#REF!</v>
          </cell>
          <cell r="T1352" t="e">
            <v>#REF!</v>
          </cell>
          <cell r="U1352" t="e">
            <v>#REF!</v>
          </cell>
          <cell r="V1352" t="e">
            <v>#REF!</v>
          </cell>
        </row>
        <row r="1353">
          <cell r="F1353">
            <v>14.906952182420502</v>
          </cell>
          <cell r="G1353">
            <v>16.33446162614181</v>
          </cell>
          <cell r="H1353">
            <v>15.915209498666384</v>
          </cell>
          <cell r="I1353">
            <v>15.552204790417523</v>
          </cell>
          <cell r="J1353">
            <v>6.7660542296238564</v>
          </cell>
          <cell r="K1353">
            <v>9.337943642958999</v>
          </cell>
          <cell r="L1353">
            <v>-338.84919156342539</v>
          </cell>
          <cell r="M1353">
            <v>12.261094725578991</v>
          </cell>
          <cell r="N1353">
            <v>13.962415122951228</v>
          </cell>
          <cell r="O1353">
            <v>12.571881708038111</v>
          </cell>
          <cell r="P1353">
            <v>11.874129105152036</v>
          </cell>
          <cell r="Q1353">
            <v>12.072372698714371</v>
          </cell>
          <cell r="R1353" t="e">
            <v>#REF!</v>
          </cell>
          <cell r="S1353" t="e">
            <v>#REF!</v>
          </cell>
          <cell r="T1353" t="e">
            <v>#REF!</v>
          </cell>
          <cell r="U1353" t="e">
            <v>#REF!</v>
          </cell>
          <cell r="V1353" t="e">
            <v>#REF!</v>
          </cell>
        </row>
      </sheetData>
      <sheetData sheetId="23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29"/>
      <sheetData sheetId="30" refreshError="1"/>
      <sheetData sheetId="31"/>
      <sheetData sheetId="32"/>
      <sheetData sheetId="33"/>
      <sheetData sheetId="34"/>
      <sheetData sheetId="35"/>
      <sheetData sheetId="36">
        <row r="4">
          <cell r="Y4">
            <v>1</v>
          </cell>
        </row>
      </sheetData>
      <sheetData sheetId="37"/>
      <sheetData sheetId="38"/>
      <sheetData sheetId="39"/>
      <sheetData sheetId="40">
        <row r="2">
          <cell r="B2" t="str">
            <v>Выпуски</v>
          </cell>
        </row>
      </sheetData>
      <sheetData sheetId="4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ВП"/>
      <sheetName val="ФактАнализКомм"/>
      <sheetName val="БазаКомм2018"/>
      <sheetName val="ДС№173"/>
      <sheetName val="ДС№174"/>
      <sheetName val="РН2018"/>
      <sheetName val="БНК"/>
      <sheetName val="ГПН"/>
      <sheetName val="САРЕХ_UPSTR"/>
      <sheetName val="План2017комм"/>
      <sheetName val="БАЗА"/>
      <sheetName val="Дт07;08"/>
      <sheetName val="ФА_Выручка_Помесячно(2017)"/>
      <sheetName val="БДР2016Ф"/>
      <sheetName val="БДР2017П"/>
      <sheetName val="БДР2017Ф"/>
    </sheetNames>
    <sheetDataSet>
      <sheetData sheetId="0"/>
      <sheetData sheetId="1"/>
      <sheetData sheetId="2"/>
      <sheetData sheetId="3"/>
      <sheetData sheetId="4"/>
      <sheetData sheetId="5">
        <row r="21">
          <cell r="E21">
            <v>57.026699999999998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актАнализКомм"/>
      <sheetName val="РВП"/>
      <sheetName val="РеализацияПлан2020"/>
      <sheetName val="ИСХОДНЫЙ"/>
      <sheetName val="ФактАнализКомм2020"/>
      <sheetName val="РН_NEW"/>
      <sheetName val="ГПН"/>
      <sheetName val="Приморск"/>
      <sheetName val="data.input"/>
      <sheetName val="Реализация2019"/>
      <sheetName val="АСБУ_факт10м2019"/>
      <sheetName val="МаркетПлан(ИСХОДНЫЙ)"/>
      <sheetName val="БазаКомм2019"/>
    </sheetNames>
    <sheetDataSet>
      <sheetData sheetId="0">
        <row r="26">
          <cell r="Q26">
            <v>392080184.61459392</v>
          </cell>
        </row>
      </sheetData>
      <sheetData sheetId="1" refreshError="1"/>
      <sheetData sheetId="2">
        <row r="1">
          <cell r="B1" t="str">
            <v xml:space="preserve">
Январь</v>
          </cell>
        </row>
      </sheetData>
      <sheetData sheetId="3"/>
      <sheetData sheetId="4" refreshError="1"/>
      <sheetData sheetId="5">
        <row r="9">
          <cell r="J9">
            <v>207862</v>
          </cell>
        </row>
        <row r="21">
          <cell r="E21">
            <v>73.318299999999994</v>
          </cell>
        </row>
      </sheetData>
      <sheetData sheetId="6">
        <row r="9">
          <cell r="J9">
            <v>30000</v>
          </cell>
        </row>
      </sheetData>
      <sheetData sheetId="7" refreshError="1"/>
      <sheetData sheetId="8" refreshError="1"/>
      <sheetData sheetId="9"/>
      <sheetData sheetId="10" refreshError="1"/>
      <sheetData sheetId="11">
        <row r="6">
          <cell r="D6">
            <v>63.9</v>
          </cell>
        </row>
      </sheetData>
      <sheetData sheetId="12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ВП"/>
      <sheetName val="ФА выручка"/>
      <sheetName val="ПланPnL19"/>
      <sheetName val="ПланPnL18"/>
      <sheetName val="ПланВыручка18"/>
      <sheetName val="ПланСАРЕХ18"/>
      <sheetName val="ФактСАРЕХ_7м"/>
      <sheetName val="ФактСАРЕХ_8м"/>
      <sheetName val="ФактАнализВыручка"/>
      <sheetName val="БазаКомм2019"/>
      <sheetName val="ФактАнализКомм2018"/>
      <sheetName val="ПланСАРЕХ19"/>
      <sheetName val="CAPEX_Факт_12"/>
      <sheetName val="ПланВыручка19"/>
      <sheetName val="3+9_ОПиУ_АСБУ"/>
      <sheetName val="CAPEX_факт2019"/>
      <sheetName val="9.1.3_АСБУ"/>
      <sheetName val="9.1.1_АСБУ"/>
      <sheetName val="Резерв на комиссию"/>
      <sheetName val="ФактАнализКомм2019"/>
      <sheetName val="ФактPnL"/>
      <sheetName val="МаркетПлан(ИСХОДНЫЙ)"/>
      <sheetName val="Приморск"/>
      <sheetName val="БНК"/>
      <sheetName val="ГПН"/>
      <sheetName val="РН"/>
      <sheetName val="Пошлины"/>
      <sheetName val="ФактАнализВыр"/>
      <sheetName val="Сч44"/>
      <sheetName val="Расш96"/>
      <sheetName val="БазаКомм2018"/>
    </sheetNames>
    <sheetDataSet>
      <sheetData sheetId="0">
        <row r="23">
          <cell r="GE23">
            <v>275.49599999999998</v>
          </cell>
        </row>
      </sheetData>
      <sheetData sheetId="1"/>
      <sheetData sheetId="2">
        <row r="1">
          <cell r="B1" t="str">
            <v xml:space="preserve">
Январь</v>
          </cell>
        </row>
      </sheetData>
      <sheetData sheetId="3">
        <row r="1">
          <cell r="B1" t="str">
            <v xml:space="preserve">
Январь</v>
          </cell>
        </row>
      </sheetData>
      <sheetData sheetId="4">
        <row r="1">
          <cell r="E1" t="str">
            <v xml:space="preserve">
Январь</v>
          </cell>
        </row>
      </sheetData>
      <sheetData sheetId="5">
        <row r="1">
          <cell r="D1" t="str">
            <v xml:space="preserve">
Январь</v>
          </cell>
        </row>
      </sheetData>
      <sheetData sheetId="6"/>
      <sheetData sheetId="7"/>
      <sheetData sheetId="8"/>
      <sheetData sheetId="9"/>
      <sheetData sheetId="10">
        <row r="1">
          <cell r="Q1">
            <v>62.707799999999999</v>
          </cell>
        </row>
      </sheetData>
      <sheetData sheetId="11">
        <row r="1">
          <cell r="A1">
            <v>0</v>
          </cell>
        </row>
      </sheetData>
      <sheetData sheetId="12"/>
      <sheetData sheetId="13">
        <row r="1">
          <cell r="E1" t="str">
            <v xml:space="preserve">
Январь</v>
          </cell>
        </row>
      </sheetData>
      <sheetData sheetId="14">
        <row r="20">
          <cell r="P20">
            <v>430467.25365001889</v>
          </cell>
        </row>
      </sheetData>
      <sheetData sheetId="15">
        <row r="3">
          <cell r="A3" t="str">
            <v xml:space="preserve"> Факт 2019</v>
          </cell>
        </row>
      </sheetData>
      <sheetData sheetId="16"/>
      <sheetData sheetId="17"/>
      <sheetData sheetId="18">
        <row r="1196">
          <cell r="X1196">
            <v>26042013.279999997</v>
          </cell>
        </row>
      </sheetData>
      <sheetData sheetId="19">
        <row r="5">
          <cell r="B5" t="str">
            <v>Сумма по полю Сумма</v>
          </cell>
        </row>
      </sheetData>
      <sheetData sheetId="20">
        <row r="20">
          <cell r="F20">
            <v>435879.13888999994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. Статус ГТМ"/>
      <sheetName val="1. Макропараметры"/>
      <sheetName val="2. основные показатели"/>
      <sheetName val="БДР факт 18"/>
      <sheetName val="02.01 факт 18"/>
      <sheetName val="0204 факт2018"/>
      <sheetName val="02.01 План 19"/>
      <sheetName val="02.01 факт 2019"/>
      <sheetName val="3. Слайд_ОРЕХ"/>
      <sheetName val="24а. СлайдОРЕХ"/>
      <sheetName val="3. Слайд_ОРЕХ (год)"/>
      <sheetName val="3. Слайд_ОРЕХ (кв.)"/>
      <sheetName val="3. Слайд_ОРЕХ (9 мес.-IVкв.)"/>
      <sheetName val="3. Слайд_ОРЕХ (9 мес.-IVкв. (2"/>
      <sheetName val="ОРЕХ кв. база"/>
      <sheetName val="ОРЕХ кв. база (2)"/>
      <sheetName val="Чек-лист"/>
      <sheetName val="Дол слайд 1.ЭкономПоказатели"/>
      <sheetName val="Доп слайд 2.СлайдEBITDA V1"/>
      <sheetName val="Доп слайд 3.FCF 2017 v3"/>
      <sheetName val="4. Слайд_АУР"/>
      <sheetName val="5. EBITDA 2018"/>
      <sheetName val="5. EBITDA 2019 (норм)"/>
      <sheetName val="5. динамика EBITDA (норм) (2)"/>
      <sheetName val="5. динамика EBITDA (норм) 2"/>
      <sheetName val="6. анализ ЧП"/>
      <sheetName val="ИТОГИ"/>
      <sheetName val="7. Слайд_САРЕХ"/>
      <sheetName val="8. FCF"/>
      <sheetName val="9. EBITDA-FCF"/>
      <sheetName val="WopkCap"/>
      <sheetName val="11. МТР"/>
      <sheetName val="11.МТР"/>
      <sheetName val="12. Кадры"/>
      <sheetName val="13. Кадры"/>
      <sheetName val="11 и 12. Кадры_"/>
      <sheetName val="13. Кадры_"/>
      <sheetName val="14. Налоги"/>
      <sheetName val="15.Об капитал"/>
      <sheetName val="16. ПОЗ"/>
      <sheetName val="17. ДЗ_КЗ"/>
      <sheetName val="17. Трансформационная таблица"/>
      <sheetName val="17.0 Коммерческие"/>
      <sheetName val="17.1 Нетбэки"/>
      <sheetName val="17.2Коммерческие ФА"/>
      <sheetName val="Лист2"/>
      <sheetName val="18 Проект решения"/>
      <sheetName val="17.2 Коммерческие 2018  ФА"/>
      <sheetName val="20. Check-list ZN"/>
      <sheetName val="ФА_Прогноз"/>
      <sheetName val="ФА_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План
2019 
утв.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H8">
            <v>1130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2">
          <cell r="G42">
            <v>11.277322596533752</v>
          </cell>
        </row>
      </sheetData>
      <sheetData sheetId="45"/>
      <sheetData sheetId="46"/>
      <sheetData sheetId="47">
        <row r="2">
          <cell r="Q2">
            <v>70.37</v>
          </cell>
        </row>
      </sheetData>
      <sheetData sheetId="48"/>
      <sheetData sheetId="49"/>
      <sheetData sheetId="50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УКС"/>
      <sheetName val="Выпадающий список"/>
      <sheetName val="Статья"/>
      <sheetName val="ЦФО map ахо"/>
      <sheetName val="Мэп_Категория"/>
      <sheetName val="Мэп для проверки"/>
      <sheetName val="впр прочие"/>
      <sheetName val="Драйверы"/>
    </sheetNames>
    <sheetDataSet>
      <sheetData sheetId="0" refreshError="1"/>
      <sheetData sheetId="1">
        <row r="2">
          <cell r="O2" t="str">
            <v>Объекты добычи нефти (Общее)</v>
          </cell>
        </row>
        <row r="3">
          <cell r="O3" t="str">
            <v>Северо-Хоседаюское месторождение (Общее)</v>
          </cell>
        </row>
        <row r="4">
          <cell r="O4" t="str">
            <v>Висовое месторождение (Общее)</v>
          </cell>
        </row>
        <row r="5">
          <cell r="O5" t="str">
            <v>Верхнеколвинское месторождение (Общее)</v>
          </cell>
        </row>
        <row r="6">
          <cell r="O6" t="str">
            <v>Западно-Хоседаюское месторождение (Общее)</v>
          </cell>
        </row>
        <row r="7">
          <cell r="O7" t="str">
            <v>Сихорейское месторождение (Общее)</v>
          </cell>
        </row>
        <row r="8">
          <cell r="O8" t="str">
            <v>Северо-Сихорейское месторождение (Общее)</v>
          </cell>
        </row>
        <row r="9">
          <cell r="O9" t="str">
            <v>Восточно-Сихорейское месторождение (Общее)</v>
          </cell>
        </row>
        <row r="10">
          <cell r="O10" t="str">
            <v>Северо-Ошкотынское месторождение (Общее)</v>
          </cell>
        </row>
        <row r="11">
          <cell r="O11" t="str">
            <v>Восточно-Янемдейское месторождение (Общее)</v>
          </cell>
        </row>
        <row r="12">
          <cell r="O12" t="str">
            <v>Сюрхаратинское месторождение (Общее)</v>
          </cell>
        </row>
        <row r="13">
          <cell r="O13" t="str">
            <v>Южно-Сюрхаратинское месторождение (Общее)</v>
          </cell>
        </row>
        <row r="14">
          <cell r="O14" t="str">
            <v>Урернырдское месторождение (Общее)</v>
          </cell>
        </row>
        <row r="15">
          <cell r="O15" t="str">
            <v>Пюсейское месторождение (Общее)</v>
          </cell>
        </row>
        <row r="16">
          <cell r="O16" t="str">
            <v>Объекты подготовки и перекачки нефти (Общее)</v>
          </cell>
        </row>
        <row r="17">
          <cell r="O17" t="str">
            <v>ЦПС Северное Хоседаю</v>
          </cell>
        </row>
        <row r="18">
          <cell r="O18" t="str">
            <v>УПСВ-2</v>
          </cell>
        </row>
        <row r="19">
          <cell r="O19" t="str">
            <v>УПСВ-3</v>
          </cell>
        </row>
        <row r="20">
          <cell r="O20" t="str">
            <v>МФНС-1</v>
          </cell>
        </row>
        <row r="21">
          <cell r="O21" t="str">
            <v>МФНС-2</v>
          </cell>
        </row>
        <row r="22">
          <cell r="O22" t="str">
            <v>Участок транспортировки Урернырдское м/р - Западно-Хоседаюское м/р</v>
          </cell>
        </row>
        <row r="23">
          <cell r="O23" t="str">
            <v>Участок транспортировки Северо-Ошкотынское м/р - Западно-Хоседаюское м/р</v>
          </cell>
        </row>
        <row r="24">
          <cell r="O24" t="str">
            <v>Участок транспортировки Западно-Хоседаюское м/р - ЦПС Северное Хоседаю</v>
          </cell>
        </row>
        <row r="25">
          <cell r="O25" t="str">
            <v>Объекты ППД  (Общее)</v>
          </cell>
        </row>
        <row r="26">
          <cell r="O26" t="str">
            <v>Ремонтно-механическая мастерская</v>
          </cell>
        </row>
        <row r="27">
          <cell r="O27" t="str">
            <v>Трубно-инструментальная площадка</v>
          </cell>
        </row>
        <row r="28">
          <cell r="O28" t="str">
            <v>Объекты транспортного цеха</v>
          </cell>
        </row>
        <row r="29">
          <cell r="O29" t="str">
            <v>Лаборатория (Промысел)</v>
          </cell>
        </row>
        <row r="30">
          <cell r="O30" t="str">
            <v>Вахтовые жилые комплексы Промысла</v>
          </cell>
        </row>
        <row r="31">
          <cell r="O31" t="str">
            <v>Склады Промысла</v>
          </cell>
        </row>
        <row r="32">
          <cell r="O32" t="str">
            <v>Объекты транспортировки и сдачи нефти (Общее)</v>
          </cell>
        </row>
        <row r="33">
          <cell r="O33" t="str">
            <v>Участок транспортировки нефти ЦПС-ПСП Мусюршор</v>
          </cell>
        </row>
        <row r="34">
          <cell r="O34" t="str">
            <v>ПСП Мусюршор</v>
          </cell>
        </row>
        <row r="35">
          <cell r="O35" t="str">
            <v>ПСП Мусюршор-ПСН Головные (н/п Печоранефть)</v>
          </cell>
        </row>
        <row r="36">
          <cell r="O36" t="str">
            <v>ПСП Мусюршор-ПСН Головные (н/п Северного Сияния)</v>
          </cell>
        </row>
        <row r="37">
          <cell r="O37" t="str">
            <v>ПНС 32 км</v>
          </cell>
        </row>
        <row r="38">
          <cell r="O38" t="str">
            <v>ПНС 49 км</v>
          </cell>
        </row>
        <row r="39">
          <cell r="O39" t="str">
            <v>ДНС 64 км</v>
          </cell>
        </row>
        <row r="40">
          <cell r="O40" t="str">
            <v>ВПСН 148 км</v>
          </cell>
        </row>
        <row r="41">
          <cell r="O41" t="str">
            <v>ПСН Головные</v>
          </cell>
        </row>
        <row r="42">
          <cell r="O42" t="str">
            <v>Склады ПСП</v>
          </cell>
        </row>
        <row r="43">
          <cell r="O43" t="str">
            <v>Вахтовые жилые комплексы ПСП</v>
          </cell>
        </row>
        <row r="44">
          <cell r="O44" t="str">
            <v>Лаборатория ПСП</v>
          </cell>
        </row>
        <row r="45">
          <cell r="O45" t="str">
            <v>Объекты энергетики промысла (Общее)</v>
          </cell>
        </row>
        <row r="46">
          <cell r="O46" t="str">
            <v>Энергоцентр -1</v>
          </cell>
        </row>
        <row r="47">
          <cell r="O47" t="str">
            <v>Энергоцентр -2</v>
          </cell>
        </row>
        <row r="48">
          <cell r="O48" t="str">
            <v>Энергоцентр НЭС</v>
          </cell>
        </row>
        <row r="49">
          <cell r="O49" t="str">
            <v>Энергоцентр Западно-Хоседаюское месторождение</v>
          </cell>
        </row>
        <row r="50">
          <cell r="O50" t="str">
            <v>Объекты энергетики ЦТСН (Общее)</v>
          </cell>
        </row>
        <row r="51">
          <cell r="O51" t="str">
            <v>Энергоцентр 32 км</v>
          </cell>
        </row>
        <row r="52">
          <cell r="O52" t="str">
            <v>Энергоцентр 49 км</v>
          </cell>
        </row>
        <row r="53">
          <cell r="O53" t="str">
            <v>Энергоцентр 148 км</v>
          </cell>
        </row>
        <row r="54">
          <cell r="O54" t="str">
            <v>Энергоцентр ПСП (ДЭС)</v>
          </cell>
        </row>
        <row r="55">
          <cell r="O55" t="str">
            <v>Энергоцентр ПСП (НЭС)</v>
          </cell>
        </row>
        <row r="56">
          <cell r="O56" t="str">
            <v>Котельные</v>
          </cell>
        </row>
        <row r="57">
          <cell r="O57" t="str">
            <v>Карьеры</v>
          </cell>
        </row>
        <row r="58">
          <cell r="O58" t="str">
            <v>Сопровождение бурения</v>
          </cell>
        </row>
        <row r="59">
          <cell r="O59" t="str">
            <v>Сопровождение строительства</v>
          </cell>
        </row>
        <row r="60">
          <cell r="O60" t="str">
            <v>Офис Москва</v>
          </cell>
        </row>
        <row r="61">
          <cell r="O61" t="str">
            <v>Офис Усинск</v>
          </cell>
        </row>
        <row r="62">
          <cell r="O62" t="str">
            <v>Офис НАО</v>
          </cell>
        </row>
        <row r="63">
          <cell r="O63" t="str">
            <v>Реализация нефти (общее)</v>
          </cell>
        </row>
        <row r="64">
          <cell r="O64" t="str">
            <v>Реализация нефти (Внутренний рынок)</v>
          </cell>
        </row>
        <row r="65">
          <cell r="O65" t="str">
            <v>Реализация нефти (Дальнее зарубежье)</v>
          </cell>
        </row>
        <row r="66">
          <cell r="O66" t="str">
            <v>Реализация нефти (Ближнее зарубежье)</v>
          </cell>
        </row>
        <row r="67">
          <cell r="O67" t="str">
            <v>Администрирование бурения</v>
          </cell>
        </row>
        <row r="68">
          <cell r="O68" t="str">
            <v>Администрирование строительства</v>
          </cell>
        </row>
        <row r="69">
          <cell r="O69" t="str">
            <v>Западно-Ярейягинское месторождение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енежные_потоки"/>
      <sheetName val="Налоги"/>
      <sheetName val="Цены"/>
      <sheetName val="Ключевые_показатели"/>
      <sheetName val="Входящие_данные"/>
      <sheetName val="Панель"/>
      <sheetName val="Временная_шкал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voz-nis"/>
      <sheetName val="uvoz-nafte"/>
    </sheetNames>
    <sheetDataSet>
      <sheetData sheetId="0" refreshError="1"/>
      <sheetData sheetId="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ldata frac analysis"/>
    </sheetNames>
    <sheetDataSet>
      <sheetData sheetId="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за общ"/>
    </sheetNames>
    <sheetDataSet>
      <sheetData sheetId="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акт Dink-Inv 2004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) Core Financials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 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Э_USD"/>
      <sheetName val="Вн_об_USD"/>
      <sheetName val="ОК_USD"/>
      <sheetName val="КПЭ_руб"/>
      <sheetName val="Вн_об_руб"/>
      <sheetName val="ОК_руб"/>
      <sheetName val="Производство нат.ед."/>
      <sheetName val="ТЭП"/>
      <sheetName val="Производство денеж"/>
      <sheetName val="АнализФС"/>
      <sheetName val="Бюджет"/>
      <sheetName val="АУР (ГФО-2)"/>
      <sheetName val="Кап.ремонт"/>
      <sheetName val="Аренда"/>
      <sheetName val="ГСМ"/>
      <sheetName val=" Э-энергия"/>
      <sheetName val="ФЗП"/>
      <sheetName val="Расшифровки"/>
      <sheetName val="Услуги связи"/>
      <sheetName val="Прочие услуги сторонних организ"/>
      <sheetName val=" расх на охр труда "/>
      <sheetName val="прочий транспорт"/>
      <sheetName val="Авиа "/>
      <sheetName val="Соцвыплаты"/>
      <sheetName val="Прочие доходы_расходы"/>
      <sheetName val="Посналогразн"/>
      <sheetName val="Инвестиции"/>
      <sheetName val="Подг кадров"/>
      <sheetName val="Факт Dink-Inv 2004"/>
      <sheetName val="a) Core Financials"/>
      <sheetName val="Производство_нат_ед_"/>
      <sheetName val="Производство_денеж"/>
      <sheetName val="АУР_(ГФО-2)"/>
      <sheetName val="Кап_ремонт"/>
      <sheetName val="_Э-энергия"/>
      <sheetName val="Услуги_связи"/>
      <sheetName val="Прочие_услуги_сторонних_организ"/>
      <sheetName val="_расх_на_охр_труда_"/>
      <sheetName val="прочий_транспорт"/>
      <sheetName val="Авиа_"/>
      <sheetName val="Прочие_доходы_расходы"/>
      <sheetName val="Подг_кадров"/>
      <sheetName val="Добыча график"/>
      <sheetName val="Словарь"/>
      <sheetName val="МУБР_ ГФО_2009_2_уточнен_13_14_"/>
      <sheetName val="X-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1">
          <cell r="C11" t="str">
            <v>2009 год</v>
          </cell>
          <cell r="G11" t="str">
            <v>в том числе по месяцам</v>
          </cell>
          <cell r="K11" t="str">
            <v>в том числе по месяцам</v>
          </cell>
          <cell r="P11" t="str">
            <v xml:space="preserve"> в том числе по месяцам</v>
          </cell>
          <cell r="U11" t="str">
            <v xml:space="preserve"> в том числе по месяцам</v>
          </cell>
        </row>
        <row r="12">
          <cell r="C12" t="str">
            <v>план</v>
          </cell>
          <cell r="E12" t="str">
            <v>Отклон. к  плану 2009 г., (%)</v>
          </cell>
          <cell r="G12" t="str">
            <v>январь факт</v>
          </cell>
          <cell r="H12" t="str">
            <v>февраль  факт</v>
          </cell>
          <cell r="K12" t="str">
            <v>апрель, прогноз</v>
          </cell>
          <cell r="L12" t="str">
            <v>май , прогноз</v>
          </cell>
          <cell r="M12" t="str">
            <v>июнь, прогноз</v>
          </cell>
          <cell r="P12" t="str">
            <v>июль, прогноз</v>
          </cell>
          <cell r="Q12" t="str">
            <v>август, прогноз</v>
          </cell>
          <cell r="U12" t="str">
            <v>октябрь, прогноз</v>
          </cell>
          <cell r="V12" t="str">
            <v>ноябрь, прогноз</v>
          </cell>
        </row>
        <row r="13">
          <cell r="C13">
            <v>22016</v>
          </cell>
          <cell r="E13">
            <v>90.1</v>
          </cell>
          <cell r="G13">
            <v>38</v>
          </cell>
          <cell r="H13">
            <v>1627</v>
          </cell>
          <cell r="K13">
            <v>1818</v>
          </cell>
          <cell r="L13">
            <v>1818</v>
          </cell>
          <cell r="M13">
            <v>1818</v>
          </cell>
          <cell r="P13">
            <v>1818</v>
          </cell>
          <cell r="Q13">
            <v>1818</v>
          </cell>
          <cell r="U13">
            <v>1818</v>
          </cell>
          <cell r="V13">
            <v>1818</v>
          </cell>
        </row>
        <row r="14">
          <cell r="C14">
            <v>36</v>
          </cell>
          <cell r="E14">
            <v>125</v>
          </cell>
          <cell r="G14">
            <v>9</v>
          </cell>
          <cell r="H14">
            <v>6</v>
          </cell>
          <cell r="K14">
            <v>3</v>
          </cell>
          <cell r="L14">
            <v>3</v>
          </cell>
          <cell r="M14">
            <v>3</v>
          </cell>
          <cell r="P14">
            <v>3</v>
          </cell>
          <cell r="Q14">
            <v>3</v>
          </cell>
          <cell r="U14">
            <v>3</v>
          </cell>
          <cell r="V14">
            <v>3</v>
          </cell>
        </row>
        <row r="15">
          <cell r="C15">
            <v>21980</v>
          </cell>
          <cell r="E15">
            <v>90.1</v>
          </cell>
          <cell r="G15">
            <v>29</v>
          </cell>
          <cell r="H15">
            <v>1621</v>
          </cell>
          <cell r="K15">
            <v>1815</v>
          </cell>
          <cell r="L15">
            <v>1815</v>
          </cell>
          <cell r="M15">
            <v>1815</v>
          </cell>
          <cell r="P15">
            <v>1815</v>
          </cell>
          <cell r="Q15">
            <v>1815</v>
          </cell>
          <cell r="U15">
            <v>1815</v>
          </cell>
          <cell r="V15">
            <v>1815</v>
          </cell>
        </row>
        <row r="16">
          <cell r="K16">
            <v>460</v>
          </cell>
        </row>
        <row r="17">
          <cell r="C17">
            <v>21800</v>
          </cell>
          <cell r="E17">
            <v>89.9</v>
          </cell>
          <cell r="G17">
            <v>0</v>
          </cell>
          <cell r="H17">
            <v>1603</v>
          </cell>
          <cell r="K17">
            <v>1800</v>
          </cell>
          <cell r="L17">
            <v>1800</v>
          </cell>
          <cell r="M17">
            <v>1800</v>
          </cell>
          <cell r="P17">
            <v>1800</v>
          </cell>
          <cell r="Q17">
            <v>1800</v>
          </cell>
          <cell r="U17">
            <v>1800</v>
          </cell>
          <cell r="V17">
            <v>1800</v>
          </cell>
        </row>
        <row r="19">
          <cell r="C19">
            <v>24</v>
          </cell>
          <cell r="E19">
            <v>83.3</v>
          </cell>
          <cell r="H19">
            <v>0</v>
          </cell>
          <cell r="K19">
            <v>2</v>
          </cell>
          <cell r="L19">
            <v>2</v>
          </cell>
          <cell r="M19">
            <v>2</v>
          </cell>
          <cell r="P19">
            <v>2</v>
          </cell>
          <cell r="Q19">
            <v>2</v>
          </cell>
          <cell r="U19">
            <v>2</v>
          </cell>
          <cell r="V19">
            <v>2</v>
          </cell>
        </row>
        <row r="20">
          <cell r="C20">
            <v>900</v>
          </cell>
          <cell r="E20">
            <v>108.9</v>
          </cell>
          <cell r="H20">
            <v>0</v>
          </cell>
          <cell r="K20">
            <v>900</v>
          </cell>
          <cell r="L20">
            <v>900</v>
          </cell>
          <cell r="M20">
            <v>900</v>
          </cell>
          <cell r="P20">
            <v>900</v>
          </cell>
          <cell r="Q20">
            <v>900</v>
          </cell>
          <cell r="U20">
            <v>900</v>
          </cell>
          <cell r="V20">
            <v>900</v>
          </cell>
        </row>
        <row r="21">
          <cell r="C21">
            <v>21600</v>
          </cell>
          <cell r="E21">
            <v>90.8</v>
          </cell>
          <cell r="G21">
            <v>0</v>
          </cell>
          <cell r="H21">
            <v>1603</v>
          </cell>
          <cell r="K21">
            <v>1800</v>
          </cell>
          <cell r="L21">
            <v>1800</v>
          </cell>
          <cell r="M21">
            <v>1800</v>
          </cell>
          <cell r="P21">
            <v>1800</v>
          </cell>
          <cell r="Q21">
            <v>1800</v>
          </cell>
          <cell r="U21">
            <v>1800</v>
          </cell>
          <cell r="V21">
            <v>1800</v>
          </cell>
        </row>
        <row r="23">
          <cell r="E23" t="str">
            <v>-</v>
          </cell>
          <cell r="H23">
            <v>0</v>
          </cell>
          <cell r="K23">
            <v>0</v>
          </cell>
          <cell r="L23">
            <v>0</v>
          </cell>
          <cell r="M23">
            <v>0</v>
          </cell>
          <cell r="P23">
            <v>0</v>
          </cell>
          <cell r="Q23">
            <v>0</v>
          </cell>
          <cell r="U23">
            <v>0</v>
          </cell>
          <cell r="V23">
            <v>0</v>
          </cell>
        </row>
        <row r="24">
          <cell r="E24" t="str">
            <v>-</v>
          </cell>
          <cell r="H24">
            <v>0</v>
          </cell>
          <cell r="K24">
            <v>80</v>
          </cell>
          <cell r="L24">
            <v>80</v>
          </cell>
          <cell r="M24">
            <v>80</v>
          </cell>
          <cell r="P24">
            <v>80</v>
          </cell>
          <cell r="Q24">
            <v>80</v>
          </cell>
          <cell r="U24">
            <v>80</v>
          </cell>
          <cell r="V24">
            <v>80</v>
          </cell>
        </row>
        <row r="25">
          <cell r="E25" t="str">
            <v>-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P25">
            <v>0</v>
          </cell>
          <cell r="Q25">
            <v>0</v>
          </cell>
          <cell r="U25">
            <v>0</v>
          </cell>
          <cell r="V25">
            <v>0</v>
          </cell>
        </row>
        <row r="27">
          <cell r="C27">
            <v>2</v>
          </cell>
          <cell r="E27">
            <v>100</v>
          </cell>
          <cell r="H27">
            <v>0</v>
          </cell>
          <cell r="K27">
            <v>1</v>
          </cell>
          <cell r="L27">
            <v>1</v>
          </cell>
          <cell r="M27">
            <v>1</v>
          </cell>
          <cell r="P27">
            <v>1</v>
          </cell>
          <cell r="Q27">
            <v>1</v>
          </cell>
          <cell r="U27">
            <v>1</v>
          </cell>
          <cell r="V27">
            <v>1</v>
          </cell>
        </row>
        <row r="28">
          <cell r="C28">
            <v>100</v>
          </cell>
          <cell r="E28">
            <v>0</v>
          </cell>
          <cell r="H28">
            <v>0</v>
          </cell>
          <cell r="K28">
            <v>0</v>
          </cell>
          <cell r="L28">
            <v>0</v>
          </cell>
          <cell r="M28">
            <v>0</v>
          </cell>
          <cell r="P28">
            <v>0</v>
          </cell>
          <cell r="Q28">
            <v>0</v>
          </cell>
          <cell r="U28">
            <v>0</v>
          </cell>
          <cell r="V28">
            <v>0</v>
          </cell>
        </row>
        <row r="29">
          <cell r="C29">
            <v>200</v>
          </cell>
          <cell r="E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  <cell r="M29">
            <v>0</v>
          </cell>
          <cell r="P29">
            <v>0</v>
          </cell>
          <cell r="Q29">
            <v>0</v>
          </cell>
          <cell r="U29">
            <v>0</v>
          </cell>
          <cell r="V29">
            <v>0</v>
          </cell>
        </row>
        <row r="33">
          <cell r="C33">
            <v>180</v>
          </cell>
          <cell r="E33">
            <v>109.4</v>
          </cell>
          <cell r="G33">
            <v>29</v>
          </cell>
          <cell r="H33">
            <v>18</v>
          </cell>
          <cell r="K33">
            <v>15</v>
          </cell>
          <cell r="L33">
            <v>15</v>
          </cell>
          <cell r="M33">
            <v>15</v>
          </cell>
          <cell r="P33">
            <v>15</v>
          </cell>
          <cell r="Q33">
            <v>15</v>
          </cell>
          <cell r="U33">
            <v>15</v>
          </cell>
          <cell r="V33">
            <v>15</v>
          </cell>
        </row>
        <row r="34">
          <cell r="E34" t="str">
            <v>-</v>
          </cell>
        </row>
        <row r="35">
          <cell r="C35">
            <v>5</v>
          </cell>
          <cell r="E35">
            <v>108</v>
          </cell>
          <cell r="U35">
            <v>1.8</v>
          </cell>
          <cell r="V35">
            <v>1.8</v>
          </cell>
        </row>
        <row r="37">
          <cell r="M37"/>
        </row>
        <row r="39">
          <cell r="E39" t="str">
            <v>-</v>
          </cell>
        </row>
        <row r="40">
          <cell r="E40" t="str">
            <v>-</v>
          </cell>
        </row>
        <row r="41">
          <cell r="E41" t="str">
            <v>-</v>
          </cell>
        </row>
        <row r="42">
          <cell r="E42" t="str">
            <v>-</v>
          </cell>
        </row>
        <row r="43">
          <cell r="E43" t="str">
            <v>-</v>
          </cell>
        </row>
        <row r="44">
          <cell r="E44" t="str">
            <v>-</v>
          </cell>
        </row>
        <row r="45">
          <cell r="E45" t="str">
            <v>-</v>
          </cell>
        </row>
        <row r="46">
          <cell r="E46" t="str">
            <v>-</v>
          </cell>
        </row>
        <row r="47">
          <cell r="E47" t="str">
            <v>-</v>
          </cell>
        </row>
        <row r="48">
          <cell r="E48" t="str">
            <v>-</v>
          </cell>
        </row>
        <row r="49">
          <cell r="E49" t="str">
            <v>-</v>
          </cell>
        </row>
        <row r="50">
          <cell r="E50" t="str">
            <v>-</v>
          </cell>
        </row>
        <row r="51">
          <cell r="E51" t="str">
            <v>-</v>
          </cell>
        </row>
        <row r="52">
          <cell r="E52" t="str">
            <v>-</v>
          </cell>
        </row>
        <row r="53">
          <cell r="E53" t="str">
            <v>-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C11" t="str">
            <v>2009 год</v>
          </cell>
        </row>
      </sheetData>
      <sheetData sheetId="40">
        <row r="11">
          <cell r="C11" t="str">
            <v>2009 год</v>
          </cell>
        </row>
      </sheetData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ля 2"/>
    </sheetNames>
    <sheetDataSet>
      <sheetData sheetId="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ЛАНС"/>
      <sheetName val="Перечень"/>
      <sheetName val="ПланСчетов (1)"/>
      <sheetName val="ПланСчетов (2)"/>
      <sheetName val="Исх. данные"/>
      <sheetName val="Услуги"/>
      <sheetName val="Оборудование"/>
      <sheetName val="Накладные"/>
      <sheetName val="Реклама"/>
      <sheetName val="Прочие"/>
      <sheetName val="ПРИБЫЛЬ"/>
      <sheetName val="Налоги"/>
      <sheetName val="Зарплата"/>
      <sheetName val="Кредиты"/>
      <sheetName val="Лизинг"/>
      <sheetName val="НДС"/>
      <sheetName val="Развитие"/>
      <sheetName val="Кредиторы"/>
      <sheetName val="Дебиторы"/>
      <sheetName val="Запасы"/>
      <sheetName val="ДЕНЬГИ"/>
      <sheetName val="Анализ"/>
      <sheetName val="Анализ (корр.)"/>
    </sheetNames>
    <sheetDataSet>
      <sheetData sheetId="0" refreshError="1">
        <row r="267">
          <cell r="G267">
            <v>2490.9734482758618</v>
          </cell>
          <cell r="J267">
            <v>3368.2151590163935</v>
          </cell>
        </row>
        <row r="270">
          <cell r="G270">
            <v>3833.4084482758622</v>
          </cell>
          <cell r="J270">
            <v>1770.281818032787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Budget Highlights"/>
      <sheetName val="Cost Detail Old"/>
      <sheetName val="Assumptions old"/>
      <sheetName val="Assumptions"/>
      <sheetName val="Cost Detail"/>
      <sheetName val="GAAP Net Income"/>
      <sheetName val="Cost per Barrel Old"/>
      <sheetName val="Cost per Barrel"/>
      <sheetName val="CF 2013"/>
      <sheetName val="Financing"/>
      <sheetName val="PL Mrur"/>
      <sheetName val="CF 2013 Mrur"/>
      <sheetName val="Financing Mrur"/>
      <sheetName val="Cost Detail Mrur"/>
      <sheetName val="Cost per Barrel (2)"/>
    </sheetNames>
    <sheetDataSet>
      <sheetData sheetId="0">
        <row r="10">
          <cell r="D10">
            <v>31</v>
          </cell>
          <cell r="E10">
            <v>28</v>
          </cell>
          <cell r="F10">
            <v>31</v>
          </cell>
          <cell r="G10">
            <v>30</v>
          </cell>
          <cell r="H10">
            <v>31</v>
          </cell>
          <cell r="I10">
            <v>30</v>
          </cell>
          <cell r="J10">
            <v>31</v>
          </cell>
          <cell r="K10">
            <v>31</v>
          </cell>
          <cell r="L10">
            <v>30</v>
          </cell>
          <cell r="M10">
            <v>31</v>
          </cell>
          <cell r="N10">
            <v>30</v>
          </cell>
          <cell r="O10">
            <v>31</v>
          </cell>
        </row>
        <row r="11">
          <cell r="O11">
            <v>365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48">
          <cell r="O48">
            <v>1414778</v>
          </cell>
        </row>
        <row r="49">
          <cell r="D49">
            <v>34191</v>
          </cell>
          <cell r="E49">
            <v>30731</v>
          </cell>
          <cell r="F49">
            <v>34425</v>
          </cell>
          <cell r="G49">
            <v>33669</v>
          </cell>
          <cell r="H49">
            <v>35398</v>
          </cell>
          <cell r="I49">
            <v>34390</v>
          </cell>
          <cell r="J49">
            <v>37331</v>
          </cell>
          <cell r="K49">
            <v>37695</v>
          </cell>
          <cell r="L49">
            <v>35321</v>
          </cell>
          <cell r="M49">
            <v>35931</v>
          </cell>
          <cell r="N49">
            <v>33613</v>
          </cell>
          <cell r="O49">
            <v>33805</v>
          </cell>
        </row>
        <row r="50">
          <cell r="O50">
            <v>416500</v>
          </cell>
        </row>
        <row r="51">
          <cell r="D51">
            <v>46369</v>
          </cell>
          <cell r="E51">
            <v>50197</v>
          </cell>
          <cell r="F51">
            <v>61471</v>
          </cell>
          <cell r="G51">
            <v>72270</v>
          </cell>
          <cell r="H51">
            <v>79297</v>
          </cell>
          <cell r="I51">
            <v>82219</v>
          </cell>
          <cell r="J51">
            <v>93216</v>
          </cell>
          <cell r="K51">
            <v>98198</v>
          </cell>
          <cell r="L51">
            <v>97832</v>
          </cell>
          <cell r="M51">
            <v>111503</v>
          </cell>
          <cell r="N51">
            <v>111629</v>
          </cell>
          <cell r="O51">
            <v>118626</v>
          </cell>
        </row>
        <row r="52">
          <cell r="O52">
            <v>1022827</v>
          </cell>
        </row>
        <row r="53">
          <cell r="D53">
            <v>0</v>
          </cell>
          <cell r="E53">
            <v>0</v>
          </cell>
          <cell r="F53">
            <v>5278</v>
          </cell>
          <cell r="G53">
            <v>7297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O54">
            <v>12575</v>
          </cell>
        </row>
        <row r="55">
          <cell r="D55">
            <v>800</v>
          </cell>
          <cell r="E55">
            <v>800</v>
          </cell>
          <cell r="F55">
            <v>800</v>
          </cell>
          <cell r="G55">
            <v>800</v>
          </cell>
          <cell r="H55">
            <v>800</v>
          </cell>
          <cell r="L55">
            <v>800</v>
          </cell>
          <cell r="M55">
            <v>800</v>
          </cell>
          <cell r="N55">
            <v>800</v>
          </cell>
          <cell r="O55">
            <v>800</v>
          </cell>
        </row>
        <row r="62">
          <cell r="D62">
            <v>0.4</v>
          </cell>
          <cell r="E62">
            <v>0.4</v>
          </cell>
          <cell r="F62">
            <v>0.4</v>
          </cell>
          <cell r="G62">
            <v>0.4</v>
          </cell>
          <cell r="H62">
            <v>0.4</v>
          </cell>
          <cell r="I62">
            <v>0.4</v>
          </cell>
          <cell r="J62">
            <v>0.4</v>
          </cell>
          <cell r="K62">
            <v>0.4</v>
          </cell>
          <cell r="L62">
            <v>0.4</v>
          </cell>
          <cell r="M62">
            <v>0.4</v>
          </cell>
          <cell r="N62">
            <v>0.4</v>
          </cell>
          <cell r="O62">
            <v>0.4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D66">
            <v>0.6</v>
          </cell>
          <cell r="E66">
            <v>0.6</v>
          </cell>
          <cell r="F66">
            <v>0.6</v>
          </cell>
          <cell r="G66">
            <v>0.6</v>
          </cell>
          <cell r="H66">
            <v>0.6</v>
          </cell>
          <cell r="I66">
            <v>0.6</v>
          </cell>
          <cell r="J66">
            <v>0.6</v>
          </cell>
          <cell r="K66">
            <v>0.6</v>
          </cell>
          <cell r="L66">
            <v>0.6</v>
          </cell>
          <cell r="M66">
            <v>0.6</v>
          </cell>
          <cell r="N66">
            <v>0.6</v>
          </cell>
          <cell r="O66">
            <v>0.6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9">
          <cell r="D69">
            <v>100</v>
          </cell>
          <cell r="E69">
            <v>100</v>
          </cell>
          <cell r="F69">
            <v>100</v>
          </cell>
          <cell r="G69">
            <v>100</v>
          </cell>
          <cell r="H69">
            <v>100</v>
          </cell>
          <cell r="I69">
            <v>100</v>
          </cell>
          <cell r="J69">
            <v>100</v>
          </cell>
          <cell r="K69">
            <v>100</v>
          </cell>
          <cell r="L69">
            <v>100</v>
          </cell>
          <cell r="M69">
            <v>100</v>
          </cell>
          <cell r="N69">
            <v>100</v>
          </cell>
          <cell r="O69">
            <v>100</v>
          </cell>
        </row>
        <row r="70">
          <cell r="D70">
            <v>3</v>
          </cell>
          <cell r="E70">
            <v>3</v>
          </cell>
          <cell r="F70">
            <v>3</v>
          </cell>
          <cell r="G70">
            <v>3</v>
          </cell>
          <cell r="H70">
            <v>3</v>
          </cell>
          <cell r="I70">
            <v>3</v>
          </cell>
          <cell r="J70">
            <v>3</v>
          </cell>
          <cell r="K70">
            <v>3</v>
          </cell>
          <cell r="L70">
            <v>3</v>
          </cell>
          <cell r="M70">
            <v>3</v>
          </cell>
          <cell r="N70">
            <v>3</v>
          </cell>
          <cell r="O70">
            <v>3</v>
          </cell>
        </row>
        <row r="71">
          <cell r="D71">
            <v>4.5</v>
          </cell>
          <cell r="E71">
            <v>4.5</v>
          </cell>
          <cell r="F71">
            <v>4.5</v>
          </cell>
          <cell r="G71">
            <v>4.5</v>
          </cell>
          <cell r="H71">
            <v>4.5</v>
          </cell>
          <cell r="I71">
            <v>4.5</v>
          </cell>
          <cell r="J71">
            <v>4.5</v>
          </cell>
          <cell r="K71">
            <v>4.5</v>
          </cell>
          <cell r="L71">
            <v>4.5</v>
          </cell>
          <cell r="M71">
            <v>4.5</v>
          </cell>
          <cell r="N71">
            <v>4.5</v>
          </cell>
          <cell r="O71">
            <v>4.5</v>
          </cell>
        </row>
        <row r="72">
          <cell r="D72">
            <v>4.5</v>
          </cell>
          <cell r="E72">
            <v>4.5</v>
          </cell>
          <cell r="F72">
            <v>4.5</v>
          </cell>
          <cell r="G72">
            <v>4.5</v>
          </cell>
          <cell r="H72">
            <v>4.5</v>
          </cell>
          <cell r="I72">
            <v>4.5</v>
          </cell>
          <cell r="J72">
            <v>4.5</v>
          </cell>
          <cell r="K72">
            <v>4.5</v>
          </cell>
          <cell r="L72">
            <v>4.5</v>
          </cell>
          <cell r="M72">
            <v>4.5</v>
          </cell>
          <cell r="N72">
            <v>4.5</v>
          </cell>
          <cell r="O72">
            <v>4.5</v>
          </cell>
        </row>
        <row r="75">
          <cell r="D75">
            <v>50.757575757575758</v>
          </cell>
          <cell r="E75">
            <v>50.757575757575758</v>
          </cell>
          <cell r="F75">
            <v>50.757575757575758</v>
          </cell>
          <cell r="G75">
            <v>50.757575757575758</v>
          </cell>
          <cell r="H75">
            <v>50.757575757575758</v>
          </cell>
          <cell r="I75">
            <v>50.757575757575758</v>
          </cell>
          <cell r="J75">
            <v>50.757575757575758</v>
          </cell>
          <cell r="K75">
            <v>50.757575757575758</v>
          </cell>
          <cell r="L75">
            <v>50.757575757575758</v>
          </cell>
          <cell r="M75">
            <v>50.757575757575758</v>
          </cell>
          <cell r="N75">
            <v>50.757575757575758</v>
          </cell>
          <cell r="O75">
            <v>50.757575757575758</v>
          </cell>
        </row>
        <row r="76">
          <cell r="D76">
            <v>30.709999999999997</v>
          </cell>
          <cell r="E76">
            <v>30.709999999999997</v>
          </cell>
          <cell r="F76">
            <v>30.709999999999997</v>
          </cell>
          <cell r="G76">
            <v>30.709999999999997</v>
          </cell>
          <cell r="H76">
            <v>30.709999999999997</v>
          </cell>
          <cell r="I76">
            <v>30.709999999999997</v>
          </cell>
          <cell r="J76">
            <v>30.709999999999997</v>
          </cell>
          <cell r="K76">
            <v>30.709999999999997</v>
          </cell>
          <cell r="L76">
            <v>30.709999999999997</v>
          </cell>
          <cell r="M76">
            <v>30.709999999999997</v>
          </cell>
          <cell r="N76">
            <v>30.709999999999997</v>
          </cell>
          <cell r="O76">
            <v>30.709999999999997</v>
          </cell>
        </row>
        <row r="82">
          <cell r="D82">
            <v>3.2299999999999998E-3</v>
          </cell>
          <cell r="E82">
            <v>3.2299999999999998E-3</v>
          </cell>
          <cell r="F82">
            <v>3.2299999999999998E-3</v>
          </cell>
          <cell r="G82">
            <v>3.2299999999999998E-3</v>
          </cell>
          <cell r="H82">
            <v>3.2299999999999998E-3</v>
          </cell>
          <cell r="I82">
            <v>3.2299999999999998E-3</v>
          </cell>
          <cell r="J82">
            <v>3.2299999999999998E-3</v>
          </cell>
          <cell r="K82">
            <v>3.2299999999999998E-3</v>
          </cell>
          <cell r="L82">
            <v>3.2299999999999998E-3</v>
          </cell>
          <cell r="M82">
            <v>3.2299999999999998E-3</v>
          </cell>
          <cell r="N82">
            <v>3.2299999999999998E-3</v>
          </cell>
          <cell r="O82">
            <v>3.2299999999999998E-3</v>
          </cell>
        </row>
        <row r="83">
          <cell r="D83">
            <v>3.8E-3</v>
          </cell>
          <cell r="E83">
            <v>3.8E-3</v>
          </cell>
          <cell r="F83">
            <v>3.8E-3</v>
          </cell>
          <cell r="G83">
            <v>3.8E-3</v>
          </cell>
          <cell r="H83">
            <v>3.8E-3</v>
          </cell>
          <cell r="I83">
            <v>3.8E-3</v>
          </cell>
          <cell r="J83">
            <v>3.8E-3</v>
          </cell>
          <cell r="K83">
            <v>3.8E-3</v>
          </cell>
          <cell r="L83">
            <v>3.8E-3</v>
          </cell>
          <cell r="M83">
            <v>3.8E-3</v>
          </cell>
          <cell r="N83">
            <v>3.8E-3</v>
          </cell>
          <cell r="O83">
            <v>3.8E-3</v>
          </cell>
        </row>
        <row r="84">
          <cell r="D84">
            <v>3.1080000000000001E-3</v>
          </cell>
          <cell r="E84">
            <v>3.1080000000000001E-3</v>
          </cell>
          <cell r="F84">
            <v>3.1080000000000001E-3</v>
          </cell>
          <cell r="G84">
            <v>3.1080000000000001E-3</v>
          </cell>
          <cell r="H84">
            <v>3.1080000000000001E-3</v>
          </cell>
          <cell r="I84">
            <v>3.1080000000000001E-3</v>
          </cell>
          <cell r="J84">
            <v>3.1080000000000001E-3</v>
          </cell>
          <cell r="K84">
            <v>3.1080000000000001E-3</v>
          </cell>
          <cell r="L84">
            <v>3.1080000000000001E-3</v>
          </cell>
          <cell r="M84">
            <v>3.1080000000000001E-3</v>
          </cell>
          <cell r="N84">
            <v>3.1080000000000001E-3</v>
          </cell>
          <cell r="O84">
            <v>3.1080000000000001E-3</v>
          </cell>
        </row>
        <row r="85">
          <cell r="D85">
            <v>3.1080000000000001E-3</v>
          </cell>
          <cell r="E85">
            <v>3.1080000000000001E-3</v>
          </cell>
          <cell r="F85">
            <v>3.1080000000000001E-3</v>
          </cell>
          <cell r="G85">
            <v>3.1080000000000001E-3</v>
          </cell>
          <cell r="H85">
            <v>3.1080000000000001E-3</v>
          </cell>
          <cell r="I85">
            <v>3.1080000000000001E-3</v>
          </cell>
          <cell r="J85">
            <v>3.1080000000000001E-3</v>
          </cell>
          <cell r="K85">
            <v>3.1080000000000001E-3</v>
          </cell>
          <cell r="L85">
            <v>3.1080000000000001E-3</v>
          </cell>
          <cell r="M85">
            <v>3.1080000000000001E-3</v>
          </cell>
          <cell r="N85">
            <v>3.1080000000000001E-3</v>
          </cell>
          <cell r="O85">
            <v>3.1080000000000001E-3</v>
          </cell>
        </row>
        <row r="87">
          <cell r="D87">
            <v>1.7799999999999999E-3</v>
          </cell>
          <cell r="E87">
            <v>1.7799999999999999E-3</v>
          </cell>
          <cell r="F87">
            <v>1.7799999999999999E-3</v>
          </cell>
          <cell r="G87">
            <v>1.7799999999999999E-3</v>
          </cell>
          <cell r="H87">
            <v>1.7799999999999999E-3</v>
          </cell>
          <cell r="I87">
            <v>1.7799999999999999E-3</v>
          </cell>
          <cell r="J87">
            <v>1.7799999999999999E-3</v>
          </cell>
          <cell r="K87">
            <v>1.7799999999999999E-3</v>
          </cell>
          <cell r="L87">
            <v>1.7799999999999999E-3</v>
          </cell>
          <cell r="M87">
            <v>1.7799999999999999E-3</v>
          </cell>
          <cell r="N87">
            <v>1.7799999999999999E-3</v>
          </cell>
          <cell r="O87">
            <v>1.7799999999999999E-3</v>
          </cell>
        </row>
        <row r="88">
          <cell r="D88">
            <v>6.0000000000000002E-5</v>
          </cell>
          <cell r="E88">
            <v>6.0000000000000002E-5</v>
          </cell>
          <cell r="F88">
            <v>6.0000000000000002E-5</v>
          </cell>
          <cell r="G88">
            <v>6.0000000000000002E-5</v>
          </cell>
          <cell r="H88">
            <v>6.0000000000000002E-5</v>
          </cell>
          <cell r="I88">
            <v>6.0000000000000002E-5</v>
          </cell>
          <cell r="J88">
            <v>6.0000000000000002E-5</v>
          </cell>
          <cell r="K88">
            <v>6.0000000000000002E-5</v>
          </cell>
          <cell r="L88">
            <v>6.0000000000000002E-5</v>
          </cell>
          <cell r="M88">
            <v>6.0000000000000002E-5</v>
          </cell>
          <cell r="N88">
            <v>6.0000000000000002E-5</v>
          </cell>
          <cell r="O88">
            <v>6.0000000000000002E-5</v>
          </cell>
        </row>
        <row r="89">
          <cell r="D89">
            <v>6.0000000000000002E-5</v>
          </cell>
          <cell r="E89">
            <v>6.0000000000000002E-5</v>
          </cell>
          <cell r="F89">
            <v>6.0000000000000002E-5</v>
          </cell>
          <cell r="G89">
            <v>6.0000000000000002E-5</v>
          </cell>
          <cell r="H89">
            <v>6.0000000000000002E-5</v>
          </cell>
          <cell r="I89">
            <v>6.0000000000000002E-5</v>
          </cell>
          <cell r="J89">
            <v>6.0000000000000002E-5</v>
          </cell>
          <cell r="K89">
            <v>6.0000000000000002E-5</v>
          </cell>
          <cell r="L89">
            <v>6.0000000000000002E-5</v>
          </cell>
          <cell r="M89">
            <v>6.0000000000000002E-5</v>
          </cell>
          <cell r="N89">
            <v>6.0000000000000002E-5</v>
          </cell>
          <cell r="O89">
            <v>6.0000000000000002E-5</v>
          </cell>
        </row>
        <row r="94">
          <cell r="D94">
            <v>95.899923266607871</v>
          </cell>
          <cell r="E94">
            <v>94.334431387401352</v>
          </cell>
          <cell r="F94">
            <v>107.8694535741874</v>
          </cell>
          <cell r="G94">
            <v>88.511844559163137</v>
          </cell>
          <cell r="H94">
            <v>90.904453741609643</v>
          </cell>
          <cell r="I94">
            <v>91.950906052535842</v>
          </cell>
          <cell r="J94">
            <v>99.953047530864197</v>
          </cell>
          <cell r="K94">
            <v>99.768578086419737</v>
          </cell>
          <cell r="L94">
            <v>97.992334567901224</v>
          </cell>
          <cell r="M94">
            <v>128.48771265432097</v>
          </cell>
          <cell r="N94">
            <v>124.95857716049383</v>
          </cell>
          <cell r="O94">
            <v>127.09675833333331</v>
          </cell>
        </row>
        <row r="99">
          <cell r="D99">
            <v>53.423799367901246</v>
          </cell>
          <cell r="E99">
            <v>43.774691358024697</v>
          </cell>
          <cell r="F99">
            <v>53.423799367901246</v>
          </cell>
          <cell r="G99">
            <v>185.12482646913583</v>
          </cell>
          <cell r="H99">
            <v>192.83989270123459</v>
          </cell>
          <cell r="I99">
            <v>183.8550024691358</v>
          </cell>
          <cell r="J99">
            <v>191.52774123456791</v>
          </cell>
          <cell r="K99">
            <v>191.52774123456791</v>
          </cell>
          <cell r="L99">
            <v>183.8550024691358</v>
          </cell>
          <cell r="M99">
            <v>191.52774123456791</v>
          </cell>
          <cell r="N99">
            <v>183.8550024691358</v>
          </cell>
          <cell r="O99">
            <v>192.83989270123459</v>
          </cell>
        </row>
        <row r="100">
          <cell r="D100">
            <v>2428.0720061728393</v>
          </cell>
          <cell r="E100">
            <v>2523.6306018518517</v>
          </cell>
          <cell r="F100">
            <v>1541.5679012345681</v>
          </cell>
          <cell r="G100">
            <v>1479.8395061728397</v>
          </cell>
          <cell r="H100">
            <v>739.92006172839501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11">
          <cell r="D111">
            <v>16187.438070702765</v>
          </cell>
          <cell r="E111">
            <v>18042.619700988194</v>
          </cell>
          <cell r="F111">
            <v>22112.080751595375</v>
          </cell>
          <cell r="G111">
            <v>14719.209248033108</v>
          </cell>
          <cell r="H111">
            <v>13388.683094222781</v>
          </cell>
          <cell r="I111">
            <v>14147.143864824082</v>
          </cell>
          <cell r="J111">
            <v>15045.850353256545</v>
          </cell>
          <cell r="K111">
            <v>13305.486328515584</v>
          </cell>
          <cell r="L111">
            <v>15543.465723898573</v>
          </cell>
          <cell r="M111">
            <v>13723.165879573726</v>
          </cell>
          <cell r="N111">
            <v>13423.859532710067</v>
          </cell>
          <cell r="O111">
            <v>18857.267084029514</v>
          </cell>
        </row>
        <row r="122">
          <cell r="D122">
            <v>49.524242424242431</v>
          </cell>
          <cell r="E122">
            <v>49.524242424242431</v>
          </cell>
          <cell r="F122">
            <v>49.524242424242431</v>
          </cell>
          <cell r="G122">
            <v>49.524242424242431</v>
          </cell>
          <cell r="H122">
            <v>49.524242424242431</v>
          </cell>
          <cell r="I122">
            <v>49.524242424242431</v>
          </cell>
          <cell r="J122">
            <v>49.524242424242431</v>
          </cell>
          <cell r="K122">
            <v>49.524242424242431</v>
          </cell>
          <cell r="L122">
            <v>49.524242424242431</v>
          </cell>
          <cell r="M122">
            <v>49.524242424242431</v>
          </cell>
          <cell r="N122">
            <v>49.524242424242431</v>
          </cell>
          <cell r="O122">
            <v>49.524242424242431</v>
          </cell>
        </row>
        <row r="123">
          <cell r="D123">
            <v>49.524242424242431</v>
          </cell>
          <cell r="E123">
            <v>49.524242424242431</v>
          </cell>
          <cell r="F123">
            <v>49.524242424242431</v>
          </cell>
          <cell r="G123">
            <v>49.524242424242431</v>
          </cell>
          <cell r="H123">
            <v>49.524242424242431</v>
          </cell>
          <cell r="I123">
            <v>49.524242424242431</v>
          </cell>
          <cell r="J123">
            <v>49.524242424242431</v>
          </cell>
          <cell r="K123">
            <v>49.524242424242431</v>
          </cell>
          <cell r="L123">
            <v>49.524242424242431</v>
          </cell>
          <cell r="M123">
            <v>49.524242424242431</v>
          </cell>
          <cell r="N123">
            <v>49.524242424242431</v>
          </cell>
          <cell r="O123">
            <v>49.524242424242431</v>
          </cell>
        </row>
        <row r="133">
          <cell r="D133" t="str">
            <v>Threshold</v>
          </cell>
          <cell r="E133" t="str">
            <v>Deduct</v>
          </cell>
          <cell r="F133" t="str">
            <v>%</v>
          </cell>
          <cell r="G133" t="str">
            <v>Factor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D135">
            <v>15.01</v>
          </cell>
          <cell r="E135">
            <v>15.08</v>
          </cell>
          <cell r="F135">
            <v>0.35</v>
          </cell>
          <cell r="G135">
            <v>0</v>
          </cell>
        </row>
        <row r="136">
          <cell r="D136">
            <v>20.010000000000002</v>
          </cell>
          <cell r="E136">
            <v>20.11</v>
          </cell>
          <cell r="F136">
            <v>0.45</v>
          </cell>
          <cell r="G136">
            <v>12.78</v>
          </cell>
        </row>
        <row r="137">
          <cell r="D137">
            <v>25</v>
          </cell>
          <cell r="E137">
            <v>25.137</v>
          </cell>
          <cell r="F137">
            <v>0.6</v>
          </cell>
          <cell r="G137">
            <v>29.2</v>
          </cell>
        </row>
        <row r="150">
          <cell r="D150">
            <v>17.260000000000002</v>
          </cell>
          <cell r="E150">
            <v>17.260000000000002</v>
          </cell>
          <cell r="F150">
            <v>17.260000000000002</v>
          </cell>
          <cell r="G150">
            <v>17.260000000000002</v>
          </cell>
          <cell r="H150">
            <v>17.260000000000002</v>
          </cell>
          <cell r="I150">
            <v>17.260000000000002</v>
          </cell>
          <cell r="J150">
            <v>17.260000000000002</v>
          </cell>
          <cell r="K150">
            <v>17.260000000000002</v>
          </cell>
          <cell r="L150">
            <v>17.260000000000002</v>
          </cell>
          <cell r="M150">
            <v>17.260000000000002</v>
          </cell>
          <cell r="N150">
            <v>17.260000000000002</v>
          </cell>
          <cell r="O150">
            <v>17.260000000000002</v>
          </cell>
        </row>
        <row r="151">
          <cell r="D151">
            <v>66.75</v>
          </cell>
          <cell r="E151">
            <v>66.75</v>
          </cell>
          <cell r="F151">
            <v>66.75</v>
          </cell>
          <cell r="G151">
            <v>66.75</v>
          </cell>
          <cell r="H151">
            <v>66.75</v>
          </cell>
          <cell r="I151">
            <v>66.75</v>
          </cell>
          <cell r="J151">
            <v>66.75</v>
          </cell>
          <cell r="K151">
            <v>66.75</v>
          </cell>
          <cell r="L151">
            <v>66.75</v>
          </cell>
          <cell r="M151">
            <v>66.75</v>
          </cell>
          <cell r="N151">
            <v>66.75</v>
          </cell>
          <cell r="O151">
            <v>66.75</v>
          </cell>
        </row>
        <row r="152">
          <cell r="D152">
            <v>7.8</v>
          </cell>
          <cell r="E152">
            <v>7.8</v>
          </cell>
          <cell r="F152">
            <v>7.8</v>
          </cell>
          <cell r="G152">
            <v>7.8</v>
          </cell>
          <cell r="H152">
            <v>7.8</v>
          </cell>
          <cell r="I152">
            <v>7.8</v>
          </cell>
          <cell r="J152">
            <v>7.8</v>
          </cell>
          <cell r="K152">
            <v>7.8</v>
          </cell>
          <cell r="L152">
            <v>7.8</v>
          </cell>
          <cell r="M152">
            <v>7.8</v>
          </cell>
          <cell r="N152">
            <v>7.8</v>
          </cell>
          <cell r="O152">
            <v>7.8</v>
          </cell>
        </row>
        <row r="153">
          <cell r="D153">
            <v>0.94</v>
          </cell>
          <cell r="E153">
            <v>0.94</v>
          </cell>
          <cell r="F153">
            <v>0.94</v>
          </cell>
          <cell r="G153">
            <v>0.94</v>
          </cell>
          <cell r="H153">
            <v>0.94</v>
          </cell>
          <cell r="I153">
            <v>0.94</v>
          </cell>
          <cell r="J153">
            <v>0.94</v>
          </cell>
          <cell r="K153">
            <v>0.94</v>
          </cell>
          <cell r="L153">
            <v>0.94</v>
          </cell>
          <cell r="M153">
            <v>0.94</v>
          </cell>
          <cell r="N153">
            <v>0.94</v>
          </cell>
          <cell r="O153">
            <v>0.94</v>
          </cell>
        </row>
        <row r="162">
          <cell r="D162">
            <v>-2668.6725588819272</v>
          </cell>
          <cell r="E162">
            <v>-3447.8454139253895</v>
          </cell>
          <cell r="F162">
            <v>-3474.3720471641295</v>
          </cell>
          <cell r="G162">
            <v>-2264.776313207326</v>
          </cell>
          <cell r="H162">
            <v>-2675.2823814271533</v>
          </cell>
          <cell r="I162">
            <v>-2799.1435142290015</v>
          </cell>
          <cell r="J162">
            <v>-2218.6927846195472</v>
          </cell>
          <cell r="K162">
            <v>-2048.6725995210277</v>
          </cell>
          <cell r="L162">
            <v>-2882.1305122049193</v>
          </cell>
          <cell r="M162">
            <v>-1897.7394595428918</v>
          </cell>
          <cell r="N162">
            <v>-1928.8327850293731</v>
          </cell>
          <cell r="O162">
            <v>-3194.0520268925461</v>
          </cell>
        </row>
        <row r="180">
          <cell r="D180">
            <v>1557.2430555555557</v>
          </cell>
          <cell r="E180">
            <v>2145.5763888888891</v>
          </cell>
          <cell r="F180">
            <v>6130.761677911767</v>
          </cell>
          <cell r="G180">
            <v>5398.0283445784344</v>
          </cell>
          <cell r="H180">
            <v>2543.428344578434</v>
          </cell>
          <cell r="I180">
            <v>3748.428344578434</v>
          </cell>
          <cell r="J180">
            <v>3335.0950112451005</v>
          </cell>
          <cell r="K180">
            <v>2205.6992112451012</v>
          </cell>
          <cell r="L180">
            <v>2331.7616779117675</v>
          </cell>
          <cell r="M180">
            <v>2085.6283445784343</v>
          </cell>
          <cell r="N180">
            <v>934.50774337252676</v>
          </cell>
          <cell r="O180">
            <v>510.90972222222223</v>
          </cell>
        </row>
        <row r="189">
          <cell r="D189">
            <v>22935.210567667094</v>
          </cell>
          <cell r="E189">
            <v>32445.795225856684</v>
          </cell>
          <cell r="F189">
            <v>48948.85506766459</v>
          </cell>
          <cell r="G189">
            <v>23073.232558382915</v>
          </cell>
          <cell r="H189">
            <v>21265.054717382111</v>
          </cell>
          <cell r="I189">
            <v>11603.700041304248</v>
          </cell>
          <cell r="J189">
            <v>10621.179415129724</v>
          </cell>
          <cell r="K189">
            <v>8420.3224151297236</v>
          </cell>
          <cell r="L189">
            <v>6794.0543653534014</v>
          </cell>
          <cell r="M189">
            <v>8720.5943417603921</v>
          </cell>
          <cell r="N189">
            <v>7189.2128888888892</v>
          </cell>
          <cell r="O189">
            <v>7707.9823333333325</v>
          </cell>
        </row>
        <row r="198">
          <cell r="D198">
            <v>13790.799999999997</v>
          </cell>
          <cell r="E198">
            <v>6225.321639928512</v>
          </cell>
          <cell r="F198">
            <v>10735.300113190358</v>
          </cell>
          <cell r="G198">
            <v>7137.5041131903563</v>
          </cell>
          <cell r="H198">
            <v>8989.0217798570229</v>
          </cell>
          <cell r="I198">
            <v>7876.9133930473809</v>
          </cell>
          <cell r="J198">
            <v>6912.9438930473816</v>
          </cell>
          <cell r="K198">
            <v>6372.7219839571071</v>
          </cell>
          <cell r="L198">
            <v>6262.7613060041058</v>
          </cell>
          <cell r="M198">
            <v>5191.5111111111119</v>
          </cell>
          <cell r="N198">
            <v>5168.6777777777779</v>
          </cell>
          <cell r="O198">
            <v>4236.1222222222223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16">
          <cell r="D216">
            <v>25729.17448359491</v>
          </cell>
          <cell r="E216">
            <v>10860.662956953824</v>
          </cell>
          <cell r="F216">
            <v>16371.771912150913</v>
          </cell>
          <cell r="G216">
            <v>20189.694801039801</v>
          </cell>
          <cell r="H216">
            <v>21236.752455236732</v>
          </cell>
          <cell r="I216">
            <v>15590.546161690008</v>
          </cell>
          <cell r="J216">
            <v>14399.021313646977</v>
          </cell>
          <cell r="K216">
            <v>13785.782053355444</v>
          </cell>
          <cell r="L216">
            <v>13167.320823849876</v>
          </cell>
          <cell r="M216">
            <v>11301.645010396996</v>
          </cell>
          <cell r="N216">
            <v>10701.645010396996</v>
          </cell>
          <cell r="O216">
            <v>7874.1360164110347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34">
          <cell r="D234">
            <v>0</v>
          </cell>
          <cell r="E234">
            <v>0</v>
          </cell>
          <cell r="F234">
            <v>0</v>
          </cell>
          <cell r="G234">
            <v>13.333333333333334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302">
          <cell r="D302">
            <v>2964.1920903954806</v>
          </cell>
          <cell r="E302">
            <v>1654.9</v>
          </cell>
          <cell r="F302">
            <v>1152</v>
          </cell>
          <cell r="G302">
            <v>15.666666666666668</v>
          </cell>
          <cell r="H302">
            <v>87.666666666666671</v>
          </cell>
          <cell r="I302">
            <v>15.666666666666668</v>
          </cell>
          <cell r="J302">
            <v>22.333333333333332</v>
          </cell>
          <cell r="K302">
            <v>15.666666666666668</v>
          </cell>
          <cell r="L302">
            <v>52.666666666666671</v>
          </cell>
          <cell r="M302">
            <v>199</v>
          </cell>
          <cell r="N302">
            <v>1747.3333333333333</v>
          </cell>
          <cell r="O302">
            <v>15.666666666666668</v>
          </cell>
        </row>
        <row r="311">
          <cell r="D311">
            <v>3450.8532617720252</v>
          </cell>
          <cell r="E311">
            <v>3360.5113419789677</v>
          </cell>
          <cell r="F311">
            <v>2942.0380353936921</v>
          </cell>
          <cell r="G311">
            <v>1993.7492526704966</v>
          </cell>
          <cell r="H311">
            <v>2201.0408183620257</v>
          </cell>
          <cell r="I311">
            <v>2955.5492256132743</v>
          </cell>
          <cell r="J311">
            <v>2502.9822234049493</v>
          </cell>
          <cell r="K311">
            <v>2478.3921417082829</v>
          </cell>
          <cell r="L311">
            <v>3265.9795641001247</v>
          </cell>
          <cell r="M311">
            <v>2491.7823505347087</v>
          </cell>
          <cell r="N311">
            <v>2400.2778223437354</v>
          </cell>
          <cell r="O311">
            <v>3603.7185012244317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D314">
            <v>13114.064418137101</v>
          </cell>
          <cell r="E314">
            <v>13114.064418137101</v>
          </cell>
          <cell r="F314">
            <v>13114.064418137101</v>
          </cell>
          <cell r="G314">
            <v>13256.848986367551</v>
          </cell>
          <cell r="H314">
            <v>13256.848986367551</v>
          </cell>
          <cell r="I314">
            <v>13256.848986367551</v>
          </cell>
          <cell r="J314">
            <v>13728.636511146819</v>
          </cell>
          <cell r="K314">
            <v>13728.636511146819</v>
          </cell>
          <cell r="L314">
            <v>13728.636511146819</v>
          </cell>
          <cell r="M314">
            <v>14149.223017031225</v>
          </cell>
          <cell r="N314">
            <v>14149.223017031225</v>
          </cell>
          <cell r="O314">
            <v>14948.122766516381</v>
          </cell>
        </row>
        <row r="317">
          <cell r="D317">
            <v>31</v>
          </cell>
          <cell r="E317">
            <v>28</v>
          </cell>
          <cell r="F317">
            <v>31</v>
          </cell>
          <cell r="G317">
            <v>30</v>
          </cell>
          <cell r="H317">
            <v>31</v>
          </cell>
          <cell r="I317">
            <v>30</v>
          </cell>
          <cell r="J317">
            <v>31</v>
          </cell>
          <cell r="K317">
            <v>31</v>
          </cell>
          <cell r="L317">
            <v>30</v>
          </cell>
          <cell r="M317">
            <v>31</v>
          </cell>
          <cell r="N317">
            <v>30</v>
          </cell>
          <cell r="O317">
            <v>31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D321">
            <v>5</v>
          </cell>
          <cell r="E321">
            <v>5</v>
          </cell>
          <cell r="F321">
            <v>5</v>
          </cell>
          <cell r="G321">
            <v>5</v>
          </cell>
          <cell r="H321">
            <v>5</v>
          </cell>
          <cell r="I321">
            <v>5</v>
          </cell>
          <cell r="J321">
            <v>5</v>
          </cell>
          <cell r="K321">
            <v>5</v>
          </cell>
          <cell r="L321">
            <v>5</v>
          </cell>
          <cell r="M321">
            <v>5</v>
          </cell>
          <cell r="N321">
            <v>5</v>
          </cell>
          <cell r="O321">
            <v>5</v>
          </cell>
        </row>
        <row r="322">
          <cell r="D322">
            <v>5</v>
          </cell>
          <cell r="E322">
            <v>5</v>
          </cell>
          <cell r="F322">
            <v>5</v>
          </cell>
          <cell r="G322">
            <v>5</v>
          </cell>
          <cell r="H322">
            <v>5</v>
          </cell>
          <cell r="I322">
            <v>5</v>
          </cell>
          <cell r="J322">
            <v>5</v>
          </cell>
          <cell r="K322">
            <v>5</v>
          </cell>
          <cell r="L322">
            <v>5</v>
          </cell>
          <cell r="M322">
            <v>5</v>
          </cell>
          <cell r="N322">
            <v>5</v>
          </cell>
          <cell r="O322">
            <v>5</v>
          </cell>
        </row>
        <row r="327">
          <cell r="D327">
            <v>30</v>
          </cell>
          <cell r="E327">
            <v>30</v>
          </cell>
          <cell r="F327">
            <v>30</v>
          </cell>
          <cell r="G327">
            <v>30</v>
          </cell>
          <cell r="H327">
            <v>30</v>
          </cell>
          <cell r="I327">
            <v>30</v>
          </cell>
          <cell r="J327">
            <v>30</v>
          </cell>
          <cell r="K327">
            <v>30</v>
          </cell>
          <cell r="L327">
            <v>30</v>
          </cell>
          <cell r="M327">
            <v>30</v>
          </cell>
          <cell r="N327">
            <v>30</v>
          </cell>
          <cell r="O327">
            <v>30</v>
          </cell>
        </row>
        <row r="328">
          <cell r="D328">
            <v>30</v>
          </cell>
          <cell r="E328">
            <v>30</v>
          </cell>
          <cell r="F328">
            <v>30</v>
          </cell>
          <cell r="G328">
            <v>30</v>
          </cell>
          <cell r="H328">
            <v>30</v>
          </cell>
          <cell r="I328">
            <v>30</v>
          </cell>
          <cell r="J328">
            <v>30</v>
          </cell>
          <cell r="K328">
            <v>30</v>
          </cell>
          <cell r="L328">
            <v>30</v>
          </cell>
          <cell r="M328">
            <v>30</v>
          </cell>
          <cell r="N328">
            <v>36</v>
          </cell>
          <cell r="O328">
            <v>41</v>
          </cell>
        </row>
        <row r="331">
          <cell r="D331">
            <v>255.4515061900502</v>
          </cell>
          <cell r="E331">
            <v>277.23754094514658</v>
          </cell>
          <cell r="F331">
            <v>499.88142263162376</v>
          </cell>
          <cell r="G331">
            <v>392.47105617082576</v>
          </cell>
          <cell r="H331">
            <v>276.64989293124518</v>
          </cell>
          <cell r="I331">
            <v>376.99052420432702</v>
          </cell>
          <cell r="J331">
            <v>276.91330668419505</v>
          </cell>
          <cell r="K331">
            <v>278.06095531859495</v>
          </cell>
          <cell r="L331">
            <v>299.75737907148886</v>
          </cell>
          <cell r="M331">
            <v>394.21487907639079</v>
          </cell>
          <cell r="N331">
            <v>280.22202450174336</v>
          </cell>
          <cell r="O331">
            <v>317.44895877364758</v>
          </cell>
        </row>
        <row r="332">
          <cell r="D332">
            <v>483.98782142857141</v>
          </cell>
          <cell r="E332">
            <v>304.83878571428573</v>
          </cell>
          <cell r="F332">
            <v>308.11428571428576</v>
          </cell>
          <cell r="G332">
            <v>243.15967857142854</v>
          </cell>
          <cell r="H332">
            <v>160.71428571428572</v>
          </cell>
          <cell r="I332">
            <v>89.408027166517584</v>
          </cell>
          <cell r="J332">
            <v>97.033139330801291</v>
          </cell>
          <cell r="K332">
            <v>174.9584979210683</v>
          </cell>
          <cell r="L332">
            <v>4459.8754858568336</v>
          </cell>
          <cell r="M332">
            <v>96.827462525935815</v>
          </cell>
          <cell r="N332">
            <v>4416.181018046228</v>
          </cell>
          <cell r="O332">
            <v>4188.4760231785485</v>
          </cell>
        </row>
        <row r="333">
          <cell r="D333">
            <v>1001.6315357142856</v>
          </cell>
          <cell r="E333">
            <v>672.95652097646746</v>
          </cell>
          <cell r="F333">
            <v>1110.3029827856546</v>
          </cell>
          <cell r="G333">
            <v>2116.0372022894448</v>
          </cell>
          <cell r="H333">
            <v>1144.2252646889633</v>
          </cell>
          <cell r="I333">
            <v>1216.6604557946905</v>
          </cell>
          <cell r="J333">
            <v>1224.4802233191874</v>
          </cell>
          <cell r="K333">
            <v>1408.9276887352733</v>
          </cell>
          <cell r="L333">
            <v>0</v>
          </cell>
          <cell r="M333">
            <v>676.52831531147945</v>
          </cell>
          <cell r="N333">
            <v>0</v>
          </cell>
          <cell r="O333">
            <v>0</v>
          </cell>
        </row>
        <row r="336">
          <cell r="F336">
            <v>423.73</v>
          </cell>
          <cell r="G336">
            <v>0</v>
          </cell>
          <cell r="I336">
            <v>0</v>
          </cell>
        </row>
        <row r="337">
          <cell r="D337">
            <v>65.702033898305075</v>
          </cell>
          <cell r="E337">
            <v>65.702033898305075</v>
          </cell>
          <cell r="F337">
            <v>69.421016949152559</v>
          </cell>
          <cell r="G337">
            <v>57.024406779661014</v>
          </cell>
          <cell r="H337">
            <v>53.305423728813551</v>
          </cell>
          <cell r="I337">
            <v>49.586440677966102</v>
          </cell>
          <cell r="J337">
            <v>49.586440677966102</v>
          </cell>
          <cell r="K337">
            <v>49.586440677966102</v>
          </cell>
          <cell r="L337">
            <v>49.586440677966102</v>
          </cell>
          <cell r="M337">
            <v>49.586440677966102</v>
          </cell>
          <cell r="N337">
            <v>49.586440677966102</v>
          </cell>
          <cell r="O337">
            <v>49.586440677966102</v>
          </cell>
        </row>
        <row r="338">
          <cell r="D338">
            <v>394.18</v>
          </cell>
          <cell r="E338">
            <v>463.8</v>
          </cell>
          <cell r="F338">
            <v>903.35</v>
          </cell>
          <cell r="G338">
            <v>1022.37</v>
          </cell>
          <cell r="H338">
            <v>311.29000000000002</v>
          </cell>
          <cell r="I338">
            <v>852.66</v>
          </cell>
          <cell r="J338">
            <v>277.02</v>
          </cell>
          <cell r="K338">
            <v>280.85000000000002</v>
          </cell>
          <cell r="L338">
            <v>348.46</v>
          </cell>
          <cell r="M338">
            <v>958.17</v>
          </cell>
          <cell r="N338">
            <v>274.64</v>
          </cell>
          <cell r="O338">
            <v>454.03</v>
          </cell>
        </row>
        <row r="341">
          <cell r="D341">
            <v>-1100</v>
          </cell>
          <cell r="E341">
            <v>0</v>
          </cell>
          <cell r="F341">
            <v>0</v>
          </cell>
          <cell r="G341">
            <v>-42.095679012345677</v>
          </cell>
          <cell r="H341">
            <v>-42.095679012345684</v>
          </cell>
          <cell r="I341">
            <v>-120.79938271604939</v>
          </cell>
          <cell r="J341">
            <v>0</v>
          </cell>
          <cell r="K341">
            <v>0</v>
          </cell>
          <cell r="L341">
            <v>0</v>
          </cell>
          <cell r="M341">
            <v>-299.14197530864203</v>
          </cell>
          <cell r="N341">
            <v>0</v>
          </cell>
          <cell r="O341">
            <v>0</v>
          </cell>
        </row>
        <row r="345">
          <cell r="D345">
            <v>1000000</v>
          </cell>
        </row>
        <row r="346">
          <cell r="D346">
            <v>0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</row>
        <row r="354">
          <cell r="D354">
            <v>0</v>
          </cell>
          <cell r="E354">
            <v>0</v>
          </cell>
          <cell r="F354">
            <v>0.34049382716049387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</row>
        <row r="356">
          <cell r="D356">
            <v>4425.3794350903345</v>
          </cell>
          <cell r="E356">
            <v>3997.1169091138509</v>
          </cell>
          <cell r="F356">
            <v>4381.1039044854024</v>
          </cell>
          <cell r="G356">
            <v>4239.7779720826475</v>
          </cell>
          <cell r="H356">
            <v>4381.1039044854024</v>
          </cell>
          <cell r="I356">
            <v>4196.9306844004568</v>
          </cell>
          <cell r="J356">
            <v>4336.8283738804703</v>
          </cell>
          <cell r="K356">
            <v>4336.8283738804703</v>
          </cell>
          <cell r="L356">
            <v>4051.855856971943</v>
          </cell>
          <cell r="M356">
            <v>4151.7060113513053</v>
          </cell>
          <cell r="N356">
            <v>4017.7800109851346</v>
          </cell>
          <cell r="O356">
            <v>4072.2187732266716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</row>
        <row r="358">
          <cell r="D358">
            <v>1974.4201386341244</v>
          </cell>
          <cell r="E358">
            <v>2566.0718654999996</v>
          </cell>
          <cell r="F358">
            <v>2709.301023</v>
          </cell>
          <cell r="G358">
            <v>2927.6253434999994</v>
          </cell>
          <cell r="H358">
            <v>3195.3365730000005</v>
          </cell>
          <cell r="I358">
            <v>3321.7592264999994</v>
          </cell>
          <cell r="J358">
            <v>3321.7592264999994</v>
          </cell>
          <cell r="K358">
            <v>3360.6865792499998</v>
          </cell>
          <cell r="L358">
            <v>3588.8740387500002</v>
          </cell>
          <cell r="M358">
            <v>3588.8740387500002</v>
          </cell>
          <cell r="N358">
            <v>3588.8740387500002</v>
          </cell>
          <cell r="O358">
            <v>3588.8740387500002</v>
          </cell>
        </row>
        <row r="359">
          <cell r="F359">
            <v>7249.7930271341238</v>
          </cell>
          <cell r="I359">
            <v>9444.7211429999988</v>
          </cell>
          <cell r="L359">
            <v>10271.3198445</v>
          </cell>
          <cell r="O359">
            <v>10766.622116250001</v>
          </cell>
        </row>
        <row r="361"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</row>
        <row r="362"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</row>
        <row r="363">
          <cell r="D363">
            <v>414.93348594681794</v>
          </cell>
          <cell r="E363">
            <v>374.77863246809369</v>
          </cell>
          <cell r="F363">
            <v>410.5099319554526</v>
          </cell>
          <cell r="G363">
            <v>397.26767608592206</v>
          </cell>
          <cell r="H363">
            <v>410.5099319554526</v>
          </cell>
          <cell r="I363">
            <v>392.98681738460084</v>
          </cell>
          <cell r="J363">
            <v>406.08637796408743</v>
          </cell>
          <cell r="K363">
            <v>406.08637796408743</v>
          </cell>
          <cell r="L363">
            <v>379.42356155968332</v>
          </cell>
          <cell r="M363">
            <v>388.87374354717866</v>
          </cell>
          <cell r="N363">
            <v>376.32942923920518</v>
          </cell>
          <cell r="O363">
            <v>381.25291949131935</v>
          </cell>
        </row>
        <row r="364">
          <cell r="D364">
            <v>786.57254618439049</v>
          </cell>
          <cell r="E364">
            <v>1022.2756754977006</v>
          </cell>
          <cell r="F364">
            <v>1079.335528615162</v>
          </cell>
          <cell r="G364">
            <v>1166.3119088239155</v>
          </cell>
          <cell r="H364">
            <v>1272.963122164781</v>
          </cell>
          <cell r="I364">
            <v>1323.3275742452145</v>
          </cell>
          <cell r="J364">
            <v>1323.3275742452145</v>
          </cell>
          <cell r="K364">
            <v>1338.8355131937949</v>
          </cell>
          <cell r="L364">
            <v>1429.7411859602958</v>
          </cell>
          <cell r="M364">
            <v>1429.7411859602958</v>
          </cell>
          <cell r="N364">
            <v>1429.7411859602958</v>
          </cell>
          <cell r="O364">
            <v>1429.7411859602958</v>
          </cell>
        </row>
        <row r="365"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67"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</row>
        <row r="372">
          <cell r="D372">
            <v>0</v>
          </cell>
        </row>
        <row r="373">
          <cell r="D373">
            <v>0.3</v>
          </cell>
          <cell r="E373">
            <v>0.3</v>
          </cell>
          <cell r="F373">
            <v>0.3</v>
          </cell>
          <cell r="G373">
            <v>0.3</v>
          </cell>
          <cell r="H373">
            <v>0.3</v>
          </cell>
          <cell r="I373">
            <v>0.3</v>
          </cell>
          <cell r="J373">
            <v>0.3</v>
          </cell>
          <cell r="K373">
            <v>0.3</v>
          </cell>
          <cell r="L373">
            <v>0.3</v>
          </cell>
          <cell r="M373">
            <v>0.3</v>
          </cell>
          <cell r="N373">
            <v>0.3</v>
          </cell>
          <cell r="O373">
            <v>0.3</v>
          </cell>
        </row>
        <row r="376"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</row>
        <row r="377">
          <cell r="D377">
            <v>0</v>
          </cell>
          <cell r="E377">
            <v>0</v>
          </cell>
          <cell r="F377">
            <v>189.428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</row>
        <row r="380">
          <cell r="D380">
            <v>14500</v>
          </cell>
        </row>
        <row r="382">
          <cell r="D382">
            <v>3.5999999999999997E-2</v>
          </cell>
        </row>
        <row r="387">
          <cell r="D387">
            <v>66.727178127765271</v>
          </cell>
        </row>
        <row r="388">
          <cell r="D388">
            <v>1909.0353232489338</v>
          </cell>
        </row>
        <row r="389">
          <cell r="D389">
            <v>6639.1453452381402</v>
          </cell>
        </row>
        <row r="390">
          <cell r="D390">
            <v>2925.0961790430329</v>
          </cell>
        </row>
        <row r="391">
          <cell r="D391">
            <v>941</v>
          </cell>
        </row>
        <row r="392">
          <cell r="D392">
            <v>12404.305175249041</v>
          </cell>
        </row>
        <row r="393">
          <cell r="D393">
            <v>788.45927439415755</v>
          </cell>
        </row>
        <row r="396">
          <cell r="D396">
            <v>49183</v>
          </cell>
        </row>
        <row r="397">
          <cell r="D397">
            <v>267973</v>
          </cell>
        </row>
        <row r="398">
          <cell r="D398">
            <v>0</v>
          </cell>
        </row>
        <row r="400">
          <cell r="D400">
            <v>10022.352123534525</v>
          </cell>
        </row>
        <row r="403">
          <cell r="D403">
            <v>1443.9481449692571</v>
          </cell>
        </row>
        <row r="405">
          <cell r="D405">
            <v>2478.2861331277463</v>
          </cell>
        </row>
        <row r="407">
          <cell r="D407">
            <v>1103.0682349009346</v>
          </cell>
        </row>
        <row r="408">
          <cell r="D408">
            <v>102109.33713365564</v>
          </cell>
        </row>
        <row r="410">
          <cell r="D410">
            <v>169.91314453251098</v>
          </cell>
        </row>
        <row r="411">
          <cell r="D411">
            <v>46.784296896065875</v>
          </cell>
        </row>
        <row r="412">
          <cell r="D412">
            <v>0</v>
          </cell>
        </row>
        <row r="413">
          <cell r="D413">
            <v>0.37977904455187972</v>
          </cell>
        </row>
        <row r="414">
          <cell r="D414">
            <v>8154.2358655734097</v>
          </cell>
        </row>
      </sheetData>
      <sheetData sheetId="1">
        <row r="3">
          <cell r="F3">
            <v>90</v>
          </cell>
        </row>
        <row r="4">
          <cell r="I4">
            <v>91</v>
          </cell>
        </row>
        <row r="5">
          <cell r="L5">
            <v>92</v>
          </cell>
        </row>
        <row r="6">
          <cell r="O6">
            <v>92</v>
          </cell>
        </row>
        <row r="14">
          <cell r="D14">
            <v>0.8</v>
          </cell>
          <cell r="E14">
            <v>0.8</v>
          </cell>
          <cell r="F14">
            <v>0.8</v>
          </cell>
          <cell r="G14">
            <v>0.8</v>
          </cell>
          <cell r="H14">
            <v>0.8</v>
          </cell>
          <cell r="I14">
            <v>0</v>
          </cell>
          <cell r="J14">
            <v>0</v>
          </cell>
          <cell r="K14">
            <v>0</v>
          </cell>
          <cell r="L14">
            <v>0.8</v>
          </cell>
          <cell r="M14">
            <v>0.8</v>
          </cell>
          <cell r="N14">
            <v>0.8</v>
          </cell>
          <cell r="O14">
            <v>0.8</v>
          </cell>
        </row>
        <row r="24">
          <cell r="D24">
            <v>4.8000000000000001E-2</v>
          </cell>
          <cell r="E24">
            <v>4.8000000000000001E-2</v>
          </cell>
          <cell r="F24">
            <v>4.8000000000000001E-2</v>
          </cell>
          <cell r="G24">
            <v>4.8000000000000001E-2</v>
          </cell>
          <cell r="H24">
            <v>4.8000000000000001E-2</v>
          </cell>
          <cell r="I24">
            <v>0</v>
          </cell>
          <cell r="J24">
            <v>0</v>
          </cell>
          <cell r="K24">
            <v>0</v>
          </cell>
          <cell r="L24">
            <v>4.8000000000000001E-2</v>
          </cell>
          <cell r="M24">
            <v>4.8000000000000001E-2</v>
          </cell>
          <cell r="N24">
            <v>4.8000000000000001E-2</v>
          </cell>
          <cell r="O24">
            <v>4.8000000000000001E-2</v>
          </cell>
        </row>
        <row r="27">
          <cell r="D27">
            <v>12741.935483870968</v>
          </cell>
          <cell r="E27">
            <v>12963.028623225808</v>
          </cell>
          <cell r="F27">
            <v>13460.620885714286</v>
          </cell>
          <cell r="G27">
            <v>14163.98881935484</v>
          </cell>
          <cell r="H27">
            <v>15179.422513333333</v>
          </cell>
          <cell r="I27">
            <v>15192.63677419355</v>
          </cell>
          <cell r="J27">
            <v>15731.456056000001</v>
          </cell>
          <cell r="K27">
            <v>16289.474185806454</v>
          </cell>
          <cell r="L27">
            <v>16522.815023225809</v>
          </cell>
          <cell r="M27">
            <v>16654.267350666669</v>
          </cell>
          <cell r="N27">
            <v>17128.843175483871</v>
          </cell>
          <cell r="O27">
            <v>17202.567783999999</v>
          </cell>
        </row>
        <row r="28">
          <cell r="D28">
            <v>221.09313935483988</v>
          </cell>
          <cell r="E28">
            <v>497.59226248847881</v>
          </cell>
          <cell r="F28">
            <v>703.36793364055302</v>
          </cell>
          <cell r="G28">
            <v>1015.4336939784935</v>
          </cell>
          <cell r="H28">
            <v>13.214260860217109</v>
          </cell>
          <cell r="I28">
            <v>538.81928180645082</v>
          </cell>
          <cell r="J28">
            <v>558.01812980645263</v>
          </cell>
          <cell r="K28">
            <v>233.34083741935501</v>
          </cell>
          <cell r="L28">
            <v>131.45232744086024</v>
          </cell>
          <cell r="M28">
            <v>474.57582481720237</v>
          </cell>
          <cell r="N28">
            <v>73.724608516127773</v>
          </cell>
          <cell r="O28">
            <v>16.915114064519003</v>
          </cell>
        </row>
        <row r="29">
          <cell r="D29">
            <v>12963.028623225808</v>
          </cell>
          <cell r="E29">
            <v>13460.620885714286</v>
          </cell>
          <cell r="F29">
            <v>14163.98881935484</v>
          </cell>
          <cell r="G29">
            <v>15179.422513333333</v>
          </cell>
          <cell r="H29">
            <v>15192.63677419355</v>
          </cell>
          <cell r="I29">
            <v>15731.456056000001</v>
          </cell>
          <cell r="J29">
            <v>16289.474185806454</v>
          </cell>
          <cell r="K29">
            <v>16522.815023225809</v>
          </cell>
          <cell r="L29">
            <v>16654.267350666669</v>
          </cell>
          <cell r="M29">
            <v>17128.843175483871</v>
          </cell>
          <cell r="N29">
            <v>17202.567783999999</v>
          </cell>
          <cell r="O29">
            <v>17219.482898064518</v>
          </cell>
        </row>
        <row r="31">
          <cell r="D31">
            <v>200926.94366000002</v>
          </cell>
          <cell r="E31">
            <v>188448.6924</v>
          </cell>
          <cell r="F31">
            <v>219541.82670000001</v>
          </cell>
          <cell r="G31">
            <v>227691.3377</v>
          </cell>
          <cell r="H31">
            <v>235485.87000000002</v>
          </cell>
          <cell r="I31">
            <v>235971.84084000002</v>
          </cell>
          <cell r="J31">
            <v>252486.84988000002</v>
          </cell>
          <cell r="K31">
            <v>256103.63286000004</v>
          </cell>
          <cell r="L31">
            <v>249814.01026000001</v>
          </cell>
          <cell r="M31">
            <v>265497.06922</v>
          </cell>
          <cell r="N31">
            <v>258038.51675999997</v>
          </cell>
          <cell r="O31">
            <v>266901.98492000002</v>
          </cell>
        </row>
        <row r="32">
          <cell r="F32">
            <v>608917.46276000002</v>
          </cell>
        </row>
        <row r="33">
          <cell r="I33">
            <v>699149.04854000011</v>
          </cell>
        </row>
        <row r="34">
          <cell r="L34">
            <v>758404.49300000002</v>
          </cell>
        </row>
        <row r="35">
          <cell r="O35">
            <v>790437.57089999993</v>
          </cell>
        </row>
        <row r="38">
          <cell r="D38">
            <v>84167.15477909203</v>
          </cell>
          <cell r="E38">
            <v>76021.946252083115</v>
          </cell>
          <cell r="F38">
            <v>84167.15477909203</v>
          </cell>
          <cell r="G38">
            <v>92494.23530839778</v>
          </cell>
          <cell r="H38">
            <v>95577.376485344372</v>
          </cell>
          <cell r="I38">
            <v>92494.23530839778</v>
          </cell>
          <cell r="J38">
            <v>102550.97566443961</v>
          </cell>
          <cell r="K38">
            <v>102550.97566443961</v>
          </cell>
          <cell r="L38">
            <v>99242.87967526415</v>
          </cell>
          <cell r="M38">
            <v>106882.46818920765</v>
          </cell>
          <cell r="N38">
            <v>103434.64663471708</v>
          </cell>
          <cell r="O38">
            <v>106882.46818920765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116538.69574155315</v>
          </cell>
          <cell r="E42">
            <v>111929.1538854284</v>
          </cell>
          <cell r="F42">
            <v>134671.30398726743</v>
          </cell>
          <cell r="G42">
            <v>134181.66869762374</v>
          </cell>
          <cell r="H42">
            <v>139895.27925379542</v>
          </cell>
          <cell r="I42">
            <v>142938.78624979578</v>
          </cell>
          <cell r="J42">
            <v>149377.85608575397</v>
          </cell>
          <cell r="K42">
            <v>153319.31635814108</v>
          </cell>
          <cell r="L42">
            <v>150439.67825729499</v>
          </cell>
          <cell r="M42">
            <v>158140.02520597514</v>
          </cell>
          <cell r="N42">
            <v>154530.14551676679</v>
          </cell>
          <cell r="O42">
            <v>160002.60161672783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D46">
            <v>83895.294869155565</v>
          </cell>
          <cell r="E46">
            <v>75776.395365688892</v>
          </cell>
          <cell r="F46">
            <v>83895.294869155565</v>
          </cell>
          <cell r="G46">
            <v>92195.478928351658</v>
          </cell>
          <cell r="H46">
            <v>95268.661559296714</v>
          </cell>
          <cell r="I46">
            <v>92195.478928351658</v>
          </cell>
          <cell r="J46">
            <v>102219.73601304348</v>
          </cell>
          <cell r="K46">
            <v>102219.73601304348</v>
          </cell>
          <cell r="L46">
            <v>98922.32517391305</v>
          </cell>
          <cell r="M46">
            <v>106537.23781695651</v>
          </cell>
          <cell r="N46">
            <v>103100.55272608694</v>
          </cell>
          <cell r="O46">
            <v>106537.23781695651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116538.69574155315</v>
          </cell>
          <cell r="E50">
            <v>111929.1538854284</v>
          </cell>
          <cell r="F50">
            <v>134671.30398726743</v>
          </cell>
          <cell r="G50">
            <v>134181.66869762374</v>
          </cell>
          <cell r="H50">
            <v>139895.27925379542</v>
          </cell>
          <cell r="I50">
            <v>142938.78624979578</v>
          </cell>
          <cell r="J50">
            <v>149377.85608575397</v>
          </cell>
          <cell r="K50">
            <v>153319.31635814108</v>
          </cell>
          <cell r="L50">
            <v>150439.67825729499</v>
          </cell>
          <cell r="M50">
            <v>158140.02520597514</v>
          </cell>
          <cell r="N50">
            <v>154530.14551676679</v>
          </cell>
          <cell r="O50">
            <v>160002.60161672783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4"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</row>
        <row r="55">
          <cell r="D55">
            <v>97</v>
          </cell>
          <cell r="E55">
            <v>97</v>
          </cell>
          <cell r="F55">
            <v>97</v>
          </cell>
          <cell r="G55">
            <v>97</v>
          </cell>
          <cell r="H55">
            <v>97</v>
          </cell>
          <cell r="I55">
            <v>97</v>
          </cell>
          <cell r="J55">
            <v>97</v>
          </cell>
          <cell r="K55">
            <v>97</v>
          </cell>
          <cell r="L55">
            <v>97</v>
          </cell>
          <cell r="M55">
            <v>97</v>
          </cell>
          <cell r="N55">
            <v>97</v>
          </cell>
          <cell r="O55">
            <v>97</v>
          </cell>
        </row>
        <row r="56">
          <cell r="D56">
            <v>95.5</v>
          </cell>
          <cell r="E56">
            <v>95.5</v>
          </cell>
          <cell r="F56">
            <v>95.5</v>
          </cell>
          <cell r="G56">
            <v>95.5</v>
          </cell>
          <cell r="H56">
            <v>95.5</v>
          </cell>
          <cell r="I56">
            <v>95.5</v>
          </cell>
          <cell r="J56">
            <v>95.5</v>
          </cell>
          <cell r="K56">
            <v>95.5</v>
          </cell>
          <cell r="L56">
            <v>95.5</v>
          </cell>
          <cell r="M56">
            <v>95.5</v>
          </cell>
          <cell r="N56">
            <v>95.5</v>
          </cell>
          <cell r="O56">
            <v>95.5</v>
          </cell>
        </row>
        <row r="57">
          <cell r="D57">
            <v>95.5</v>
          </cell>
          <cell r="E57">
            <v>95.5</v>
          </cell>
          <cell r="F57">
            <v>95.5</v>
          </cell>
          <cell r="G57">
            <v>95.5</v>
          </cell>
          <cell r="H57">
            <v>95.5</v>
          </cell>
          <cell r="I57">
            <v>95.5</v>
          </cell>
          <cell r="J57">
            <v>95.5</v>
          </cell>
          <cell r="K57">
            <v>95.5</v>
          </cell>
          <cell r="L57">
            <v>95.5</v>
          </cell>
          <cell r="M57">
            <v>95.5</v>
          </cell>
          <cell r="N57">
            <v>95.5</v>
          </cell>
          <cell r="O57">
            <v>95.5</v>
          </cell>
        </row>
        <row r="58">
          <cell r="D58">
            <v>100</v>
          </cell>
          <cell r="E58">
            <v>100</v>
          </cell>
          <cell r="F58">
            <v>100</v>
          </cell>
          <cell r="G58">
            <v>100</v>
          </cell>
          <cell r="H58">
            <v>100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100</v>
          </cell>
          <cell r="N58">
            <v>100</v>
          </cell>
          <cell r="O58">
            <v>100</v>
          </cell>
        </row>
        <row r="59">
          <cell r="D59">
            <v>100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</row>
        <row r="60">
          <cell r="D60">
            <v>49.242424242424242</v>
          </cell>
          <cell r="E60">
            <v>49.242424242424242</v>
          </cell>
          <cell r="F60">
            <v>49.242424242424242</v>
          </cell>
          <cell r="G60">
            <v>49.242424242424242</v>
          </cell>
          <cell r="H60">
            <v>49.242424242424242</v>
          </cell>
          <cell r="I60">
            <v>49.242424242424242</v>
          </cell>
          <cell r="J60">
            <v>49.242424242424242</v>
          </cell>
          <cell r="K60">
            <v>49.242424242424242</v>
          </cell>
          <cell r="L60">
            <v>49.242424242424242</v>
          </cell>
          <cell r="M60">
            <v>49.242424242424242</v>
          </cell>
          <cell r="N60">
            <v>49.242424242424242</v>
          </cell>
          <cell r="O60">
            <v>49.242424242424242</v>
          </cell>
        </row>
        <row r="61">
          <cell r="D61">
            <v>69.290000000000006</v>
          </cell>
          <cell r="E61">
            <v>69.290000000000006</v>
          </cell>
          <cell r="F61">
            <v>69.290000000000006</v>
          </cell>
          <cell r="G61">
            <v>69.290000000000006</v>
          </cell>
          <cell r="H61">
            <v>69.290000000000006</v>
          </cell>
          <cell r="I61">
            <v>69.290000000000006</v>
          </cell>
          <cell r="J61">
            <v>69.290000000000006</v>
          </cell>
          <cell r="K61">
            <v>69.290000000000006</v>
          </cell>
          <cell r="L61">
            <v>69.290000000000006</v>
          </cell>
          <cell r="M61">
            <v>69.290000000000006</v>
          </cell>
          <cell r="N61">
            <v>69.290000000000006</v>
          </cell>
          <cell r="O61">
            <v>69.290000000000006</v>
          </cell>
        </row>
        <row r="66">
          <cell r="D66">
            <v>693.32999999999993</v>
          </cell>
          <cell r="E66">
            <v>693.32999999999993</v>
          </cell>
          <cell r="F66">
            <v>693.32999999999993</v>
          </cell>
          <cell r="G66">
            <v>693.32999999999993</v>
          </cell>
          <cell r="H66">
            <v>693.32999999999993</v>
          </cell>
          <cell r="I66">
            <v>693.32999999999993</v>
          </cell>
          <cell r="J66">
            <v>693.32999999999993</v>
          </cell>
          <cell r="K66">
            <v>693.32999999999993</v>
          </cell>
          <cell r="L66">
            <v>693.32999999999993</v>
          </cell>
          <cell r="M66">
            <v>693.32999999999993</v>
          </cell>
          <cell r="N66">
            <v>693.32999999999993</v>
          </cell>
          <cell r="O66">
            <v>693.32999999999993</v>
          </cell>
        </row>
        <row r="67">
          <cell r="D67">
            <v>693.32999999999993</v>
          </cell>
          <cell r="E67">
            <v>693.32999999999993</v>
          </cell>
          <cell r="F67">
            <v>693.32999999999993</v>
          </cell>
          <cell r="G67">
            <v>693.32999999999993</v>
          </cell>
          <cell r="H67">
            <v>693.32999999999993</v>
          </cell>
          <cell r="I67">
            <v>693.32999999999993</v>
          </cell>
          <cell r="J67">
            <v>693.32999999999993</v>
          </cell>
          <cell r="K67">
            <v>693.32999999999993</v>
          </cell>
          <cell r="L67">
            <v>693.32999999999993</v>
          </cell>
          <cell r="M67">
            <v>693.32999999999993</v>
          </cell>
          <cell r="N67">
            <v>693.32999999999993</v>
          </cell>
          <cell r="O67">
            <v>693.32999999999993</v>
          </cell>
        </row>
        <row r="68">
          <cell r="D68">
            <v>726</v>
          </cell>
          <cell r="E68">
            <v>726</v>
          </cell>
          <cell r="F68">
            <v>726</v>
          </cell>
          <cell r="G68">
            <v>726</v>
          </cell>
          <cell r="H68">
            <v>726</v>
          </cell>
          <cell r="I68">
            <v>726</v>
          </cell>
          <cell r="J68">
            <v>726</v>
          </cell>
          <cell r="K68">
            <v>726</v>
          </cell>
          <cell r="L68">
            <v>726</v>
          </cell>
          <cell r="M68">
            <v>726</v>
          </cell>
          <cell r="N68">
            <v>726</v>
          </cell>
          <cell r="O68">
            <v>726</v>
          </cell>
        </row>
        <row r="69">
          <cell r="D69">
            <v>726</v>
          </cell>
          <cell r="E69">
            <v>726</v>
          </cell>
          <cell r="F69">
            <v>726</v>
          </cell>
          <cell r="G69">
            <v>726</v>
          </cell>
          <cell r="H69">
            <v>726</v>
          </cell>
          <cell r="I69">
            <v>726</v>
          </cell>
          <cell r="J69">
            <v>726</v>
          </cell>
          <cell r="K69">
            <v>726</v>
          </cell>
          <cell r="L69">
            <v>726</v>
          </cell>
          <cell r="M69">
            <v>726</v>
          </cell>
          <cell r="N69">
            <v>726</v>
          </cell>
          <cell r="O69">
            <v>726</v>
          </cell>
        </row>
        <row r="70">
          <cell r="D70">
            <v>357.5</v>
          </cell>
          <cell r="E70">
            <v>357.5</v>
          </cell>
          <cell r="F70">
            <v>357.5</v>
          </cell>
          <cell r="G70">
            <v>357.5</v>
          </cell>
          <cell r="H70">
            <v>357.5</v>
          </cell>
          <cell r="I70">
            <v>357.5</v>
          </cell>
          <cell r="J70">
            <v>357.5</v>
          </cell>
          <cell r="K70">
            <v>357.5</v>
          </cell>
          <cell r="L70">
            <v>357.5</v>
          </cell>
          <cell r="M70">
            <v>357.5</v>
          </cell>
          <cell r="N70">
            <v>357.5</v>
          </cell>
          <cell r="O70">
            <v>357.5</v>
          </cell>
        </row>
        <row r="71">
          <cell r="D71">
            <v>503.04540000000003</v>
          </cell>
          <cell r="E71">
            <v>503.04540000000003</v>
          </cell>
          <cell r="F71">
            <v>503.04540000000003</v>
          </cell>
          <cell r="G71">
            <v>503.04540000000003</v>
          </cell>
          <cell r="H71">
            <v>503.04540000000003</v>
          </cell>
          <cell r="I71">
            <v>503.04540000000003</v>
          </cell>
          <cell r="J71">
            <v>503.04540000000003</v>
          </cell>
          <cell r="K71">
            <v>503.04540000000003</v>
          </cell>
          <cell r="L71">
            <v>503.04540000000003</v>
          </cell>
          <cell r="M71">
            <v>503.04540000000003</v>
          </cell>
          <cell r="N71">
            <v>503.04540000000003</v>
          </cell>
          <cell r="O71">
            <v>503.04540000000003</v>
          </cell>
        </row>
        <row r="77">
          <cell r="D77">
            <v>0.6</v>
          </cell>
          <cell r="E77">
            <v>0.6</v>
          </cell>
          <cell r="F77">
            <v>0.6</v>
          </cell>
          <cell r="G77">
            <v>0.6</v>
          </cell>
          <cell r="H77">
            <v>0.6</v>
          </cell>
          <cell r="I77">
            <v>0.6</v>
          </cell>
          <cell r="J77">
            <v>0.6</v>
          </cell>
          <cell r="K77">
            <v>0.6</v>
          </cell>
          <cell r="L77">
            <v>0.6</v>
          </cell>
          <cell r="M77">
            <v>0.6</v>
          </cell>
          <cell r="N77">
            <v>0.6</v>
          </cell>
          <cell r="O77">
            <v>0.6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80">
          <cell r="D80">
            <v>83.895294869155563</v>
          </cell>
          <cell r="E80">
            <v>75.776395365688899</v>
          </cell>
          <cell r="F80">
            <v>83.895294869155563</v>
          </cell>
          <cell r="G80">
            <v>92.195478928351662</v>
          </cell>
          <cell r="H80">
            <v>95.268661559296717</v>
          </cell>
          <cell r="I80">
            <v>92.195478928351662</v>
          </cell>
          <cell r="J80">
            <v>102.21973601304349</v>
          </cell>
          <cell r="K80">
            <v>102.21973601304349</v>
          </cell>
          <cell r="L80">
            <v>98.922325173913052</v>
          </cell>
          <cell r="M80">
            <v>106.53723781695651</v>
          </cell>
          <cell r="N80">
            <v>103.10055272608695</v>
          </cell>
          <cell r="O80">
            <v>106.53723781695651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D84">
            <v>116.53869574155316</v>
          </cell>
          <cell r="E84">
            <v>111.92915388542841</v>
          </cell>
          <cell r="F84">
            <v>134.67130398726744</v>
          </cell>
          <cell r="G84">
            <v>134.18166869762373</v>
          </cell>
          <cell r="H84">
            <v>139.89527925379542</v>
          </cell>
          <cell r="I84">
            <v>142.93878624979578</v>
          </cell>
          <cell r="J84">
            <v>149.37785608575396</v>
          </cell>
          <cell r="K84">
            <v>153.31931635814107</v>
          </cell>
          <cell r="L84">
            <v>150.43967825729499</v>
          </cell>
          <cell r="M84">
            <v>158.14002520597515</v>
          </cell>
          <cell r="N84">
            <v>154.53014551676679</v>
          </cell>
          <cell r="O84">
            <v>160.00260161672782</v>
          </cell>
        </row>
        <row r="85">
          <cell r="D85">
            <v>0.799952</v>
          </cell>
          <cell r="E85">
            <v>0.799952</v>
          </cell>
          <cell r="F85">
            <v>0.799952</v>
          </cell>
          <cell r="G85">
            <v>0.799952</v>
          </cell>
          <cell r="H85">
            <v>0.799952</v>
          </cell>
          <cell r="I85">
            <v>0</v>
          </cell>
          <cell r="J85">
            <v>0</v>
          </cell>
          <cell r="K85">
            <v>0</v>
          </cell>
          <cell r="L85">
            <v>0.799952</v>
          </cell>
          <cell r="M85">
            <v>0.799952</v>
          </cell>
          <cell r="N85">
            <v>0.799952</v>
          </cell>
          <cell r="O85">
            <v>0.799952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8">
          <cell r="D88">
            <v>58167.124791631621</v>
          </cell>
          <cell r="E88">
            <v>52538.048198893077</v>
          </cell>
          <cell r="F88">
            <v>58167.124791631621</v>
          </cell>
          <cell r="G88">
            <v>63921.891405394053</v>
          </cell>
          <cell r="H88">
            <v>66052.621118907191</v>
          </cell>
          <cell r="I88">
            <v>63921.891405394053</v>
          </cell>
          <cell r="J88">
            <v>70872.009569923437</v>
          </cell>
          <cell r="K88">
            <v>70872.009569923437</v>
          </cell>
          <cell r="L88">
            <v>68585.815712829135</v>
          </cell>
          <cell r="M88">
            <v>73865.463095630446</v>
          </cell>
          <cell r="N88">
            <v>71482.706221577857</v>
          </cell>
          <cell r="O88">
            <v>73865.463095630446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D92">
            <v>41662.583727605255</v>
          </cell>
          <cell r="E92">
            <v>40014.672514040656</v>
          </cell>
          <cell r="F92">
            <v>48144.991175448107</v>
          </cell>
          <cell r="G92">
            <v>47969.946559400487</v>
          </cell>
          <cell r="H92">
            <v>50012.562333231865</v>
          </cell>
          <cell r="I92">
            <v>51100.61608430199</v>
          </cell>
          <cell r="J92">
            <v>53402.583550657044</v>
          </cell>
          <cell r="K92">
            <v>54811.655598035431</v>
          </cell>
          <cell r="L92">
            <v>53782.184976982957</v>
          </cell>
          <cell r="M92">
            <v>56535.059011136116</v>
          </cell>
          <cell r="N92">
            <v>55244.527022244132</v>
          </cell>
          <cell r="O92">
            <v>57200.930077980192</v>
          </cell>
        </row>
        <row r="93">
          <cell r="D93">
            <v>285.98284000000001</v>
          </cell>
          <cell r="E93">
            <v>285.98284000000001</v>
          </cell>
          <cell r="F93">
            <v>285.98284000000001</v>
          </cell>
          <cell r="G93">
            <v>285.98284000000001</v>
          </cell>
          <cell r="H93">
            <v>285.98284000000001</v>
          </cell>
          <cell r="I93">
            <v>0</v>
          </cell>
          <cell r="J93">
            <v>0</v>
          </cell>
          <cell r="K93">
            <v>0</v>
          </cell>
          <cell r="L93">
            <v>285.98284000000001</v>
          </cell>
          <cell r="M93">
            <v>285.98284000000001</v>
          </cell>
          <cell r="N93">
            <v>285.98284000000001</v>
          </cell>
          <cell r="O93">
            <v>285.98284000000001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D98">
            <v>35549.632684411234</v>
          </cell>
          <cell r="E98">
            <v>34153.09775766157</v>
          </cell>
          <cell r="F98">
            <v>41043.198318176364</v>
          </cell>
          <cell r="G98">
            <v>40894.855423220753</v>
          </cell>
          <cell r="H98">
            <v>42625.885740027006</v>
          </cell>
          <cell r="I98">
            <v>43305.606851103381</v>
          </cell>
          <cell r="J98">
            <v>45256.426737844951</v>
          </cell>
          <cell r="K98">
            <v>46450.555591555451</v>
          </cell>
          <cell r="L98">
            <v>45820.481200833012</v>
          </cell>
          <cell r="M98">
            <v>48153.425297572983</v>
          </cell>
          <cell r="N98">
            <v>47059.754120545877</v>
          </cell>
          <cell r="O98">
            <v>48717.72281184762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4">
          <cell r="D104">
            <v>6406.4084594652077</v>
          </cell>
          <cell r="E104">
            <v>6155.032172650268</v>
          </cell>
          <cell r="F104">
            <v>7395.2502735429307</v>
          </cell>
          <cell r="G104">
            <v>7368.5485524509213</v>
          </cell>
          <cell r="H104">
            <v>7680.1340094760462</v>
          </cell>
          <cell r="I104">
            <v>7802.4838094697943</v>
          </cell>
          <cell r="J104">
            <v>8153.6313890832771</v>
          </cell>
          <cell r="K104">
            <v>8368.5745827511673</v>
          </cell>
          <cell r="L104">
            <v>8255.1611924211284</v>
          </cell>
          <cell r="M104">
            <v>8675.0911298343217</v>
          </cell>
          <cell r="N104">
            <v>8478.2303179694427</v>
          </cell>
          <cell r="O104">
            <v>8776.6646824037562</v>
          </cell>
        </row>
        <row r="105">
          <cell r="D105">
            <v>93758.282899771672</v>
          </cell>
          <cell r="E105">
            <v>86732.671380283471</v>
          </cell>
          <cell r="F105">
            <v>99251.848533536802</v>
          </cell>
          <cell r="G105">
            <v>104858.27225234362</v>
          </cell>
          <cell r="H105">
            <v>108720.03228266301</v>
          </cell>
          <cell r="I105">
            <v>107269.02368022625</v>
          </cell>
          <cell r="J105">
            <v>116169.96173149721</v>
          </cell>
          <cell r="K105">
            <v>117364.0905852077</v>
          </cell>
          <cell r="L105">
            <v>114447.82233739096</v>
          </cell>
          <cell r="M105">
            <v>122060.41381693225</v>
          </cell>
          <cell r="N105">
            <v>118583.98576585254</v>
          </cell>
          <cell r="O105">
            <v>122624.71133120688</v>
          </cell>
        </row>
        <row r="108">
          <cell r="D108">
            <v>16187.438070702765</v>
          </cell>
          <cell r="E108">
            <v>18042.619700988194</v>
          </cell>
          <cell r="F108">
            <v>22112.080751595375</v>
          </cell>
          <cell r="G108">
            <v>14719.209248033108</v>
          </cell>
          <cell r="H108">
            <v>13388.683094222781</v>
          </cell>
          <cell r="I108">
            <v>14147.143864824082</v>
          </cell>
          <cell r="J108">
            <v>15045.850353256545</v>
          </cell>
          <cell r="K108">
            <v>13305.486328515584</v>
          </cell>
          <cell r="L108">
            <v>15543.465723898573</v>
          </cell>
          <cell r="M108">
            <v>13723.165879573726</v>
          </cell>
          <cell r="N108">
            <v>13423.859532710067</v>
          </cell>
          <cell r="O108">
            <v>18857.267084029514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D114">
            <v>75.505765382240014</v>
          </cell>
          <cell r="E114">
            <v>68.198755829120017</v>
          </cell>
          <cell r="F114">
            <v>75.505765382240014</v>
          </cell>
          <cell r="G114">
            <v>82.975931035516496</v>
          </cell>
          <cell r="H114">
            <v>85.74179540336705</v>
          </cell>
          <cell r="I114">
            <v>82.975931035516496</v>
          </cell>
          <cell r="J114">
            <v>91.997762411739146</v>
          </cell>
          <cell r="K114">
            <v>91.997762411739146</v>
          </cell>
          <cell r="L114">
            <v>89.030092656521745</v>
          </cell>
          <cell r="M114">
            <v>95.883514035260887</v>
          </cell>
          <cell r="N114">
            <v>92.790497453478281</v>
          </cell>
          <cell r="O114">
            <v>95.883514035260887</v>
          </cell>
        </row>
        <row r="115">
          <cell r="D115">
            <v>104.88482616739785</v>
          </cell>
          <cell r="E115">
            <v>100.73623849688556</v>
          </cell>
          <cell r="F115">
            <v>121.2041735885407</v>
          </cell>
          <cell r="G115">
            <v>120.76350182786136</v>
          </cell>
          <cell r="H115">
            <v>125.90575132841589</v>
          </cell>
          <cell r="I115">
            <v>128.6449076248162</v>
          </cell>
          <cell r="J115">
            <v>134.44007047717858</v>
          </cell>
          <cell r="K115">
            <v>137.98738472232694</v>
          </cell>
          <cell r="L115">
            <v>135.3957104315655</v>
          </cell>
          <cell r="M115">
            <v>142.32602268537764</v>
          </cell>
          <cell r="N115">
            <v>139.07713096509011</v>
          </cell>
          <cell r="O115">
            <v>144.00234145505505</v>
          </cell>
        </row>
        <row r="116">
          <cell r="D116">
            <v>1.9027414278791008</v>
          </cell>
          <cell r="E116">
            <v>1.9757790982837287</v>
          </cell>
          <cell r="F116">
            <v>2.0790209675473452</v>
          </cell>
          <cell r="G116">
            <v>2.2280685252558454</v>
          </cell>
          <cell r="H116">
            <v>2.2300081430958065</v>
          </cell>
          <cell r="I116">
            <v>2.3090972047211347</v>
          </cell>
          <cell r="J116">
            <v>2.391004314853407</v>
          </cell>
          <cell r="K116">
            <v>2.4252545885416343</v>
          </cell>
          <cell r="L116">
            <v>2.4445494459767803</v>
          </cell>
          <cell r="M116">
            <v>2.5142087137910694</v>
          </cell>
          <cell r="N116">
            <v>2.5250301715657186</v>
          </cell>
          <cell r="O116">
            <v>2.5275130086575222</v>
          </cell>
        </row>
        <row r="117">
          <cell r="D117">
            <v>854.8548444094514</v>
          </cell>
          <cell r="E117">
            <v>801.76543118760014</v>
          </cell>
          <cell r="F117">
            <v>1868.1057969266003</v>
          </cell>
          <cell r="G117">
            <v>1937.4508915268225</v>
          </cell>
          <cell r="H117">
            <v>2003.7754329266672</v>
          </cell>
          <cell r="I117">
            <v>2007.9106128009869</v>
          </cell>
          <cell r="J117">
            <v>2148.4386597233515</v>
          </cell>
          <cell r="K117">
            <v>2179.2142679649469</v>
          </cell>
          <cell r="L117">
            <v>2125.6951704145918</v>
          </cell>
          <cell r="M117">
            <v>2259.1440616673381</v>
          </cell>
          <cell r="N117">
            <v>2195.6784100571472</v>
          </cell>
          <cell r="O117">
            <v>2271.0986454603826</v>
          </cell>
        </row>
        <row r="118">
          <cell r="D118">
            <v>3945.101582617775</v>
          </cell>
          <cell r="E118">
            <v>3563.3175584934738</v>
          </cell>
          <cell r="F118">
            <v>3945.101582617775</v>
          </cell>
          <cell r="G118">
            <v>4335.4103516497344</v>
          </cell>
          <cell r="H118">
            <v>4479.9240300380588</v>
          </cell>
          <cell r="I118">
            <v>4335.4103516497344</v>
          </cell>
          <cell r="J118">
            <v>4806.7921204493177</v>
          </cell>
          <cell r="K118">
            <v>4806.7921204493177</v>
          </cell>
          <cell r="L118">
            <v>4651.7343101122424</v>
          </cell>
          <cell r="M118">
            <v>5009.8188006241407</v>
          </cell>
          <cell r="N118">
            <v>4848.2117425394908</v>
          </cell>
          <cell r="O118">
            <v>5009.8188006241407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D122">
            <v>28906.962800116242</v>
          </cell>
          <cell r="E122">
            <v>26109.514787201766</v>
          </cell>
          <cell r="F122">
            <v>28906.962800116242</v>
          </cell>
          <cell r="G122">
            <v>31766.87421955285</v>
          </cell>
          <cell r="H122">
            <v>32825.77002687128</v>
          </cell>
          <cell r="I122">
            <v>31766.87421955285</v>
          </cell>
          <cell r="J122">
            <v>35220.832240654265</v>
          </cell>
          <cell r="K122">
            <v>35220.832240654265</v>
          </cell>
          <cell r="L122">
            <v>34084.676361923484</v>
          </cell>
          <cell r="M122">
            <v>36708.470662210544</v>
          </cell>
          <cell r="N122">
            <v>35524.326447300526</v>
          </cell>
          <cell r="O122">
            <v>36708.470662210544</v>
          </cell>
        </row>
        <row r="123">
          <cell r="D123">
            <v>6.1728395061728394</v>
          </cell>
          <cell r="E123">
            <v>6.1728395061728394</v>
          </cell>
          <cell r="F123">
            <v>6.1728395061728394</v>
          </cell>
          <cell r="G123">
            <v>6.1728395061728394</v>
          </cell>
          <cell r="H123">
            <v>6.1728395061728394</v>
          </cell>
          <cell r="I123">
            <v>6.1728395061728394</v>
          </cell>
          <cell r="J123">
            <v>6.1728395061728394</v>
          </cell>
          <cell r="K123">
            <v>6.1728395061728394</v>
          </cell>
          <cell r="L123">
            <v>6.1728395061728394</v>
          </cell>
          <cell r="M123">
            <v>6.1728395061728394</v>
          </cell>
          <cell r="N123">
            <v>6.1728395061728394</v>
          </cell>
          <cell r="O123">
            <v>6.1728395061728394</v>
          </cell>
        </row>
        <row r="124">
          <cell r="D124">
            <v>4</v>
          </cell>
          <cell r="E124">
            <v>4</v>
          </cell>
          <cell r="F124">
            <v>4</v>
          </cell>
          <cell r="G124">
            <v>4</v>
          </cell>
          <cell r="H124">
            <v>4</v>
          </cell>
          <cell r="I124">
            <v>4</v>
          </cell>
          <cell r="J124">
            <v>4</v>
          </cell>
          <cell r="K124">
            <v>4</v>
          </cell>
          <cell r="L124">
            <v>4</v>
          </cell>
          <cell r="M124">
            <v>4</v>
          </cell>
          <cell r="N124">
            <v>4</v>
          </cell>
          <cell r="O124">
            <v>4</v>
          </cell>
        </row>
        <row r="125">
          <cell r="D125">
            <v>134.51147608064812</v>
          </cell>
          <cell r="E125">
            <v>121.49423645994023</v>
          </cell>
          <cell r="F125">
            <v>134.51147608064812</v>
          </cell>
          <cell r="G125">
            <v>147.81937387497376</v>
          </cell>
          <cell r="H125">
            <v>152.74668633747285</v>
          </cell>
          <cell r="I125">
            <v>147.81937387497376</v>
          </cell>
          <cell r="J125">
            <v>163.89152213044795</v>
          </cell>
          <cell r="K125">
            <v>163.89152213044795</v>
          </cell>
          <cell r="L125">
            <v>158.60469883591736</v>
          </cell>
          <cell r="M125">
            <v>170.81388340864544</v>
          </cell>
          <cell r="N125">
            <v>165.30375813739883</v>
          </cell>
          <cell r="O125">
            <v>170.81388340864544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D127">
            <v>17.872818712099271</v>
          </cell>
          <cell r="E127">
            <v>16.143191094799342</v>
          </cell>
          <cell r="F127">
            <v>17.872818712099271</v>
          </cell>
          <cell r="G127">
            <v>19.641066683555042</v>
          </cell>
          <cell r="H127">
            <v>20.295768906340211</v>
          </cell>
          <cell r="I127">
            <v>19.641066683555042</v>
          </cell>
          <cell r="J127">
            <v>21.776606344957951</v>
          </cell>
          <cell r="K127">
            <v>21.776606344957951</v>
          </cell>
          <cell r="L127">
            <v>21.074135172539954</v>
          </cell>
          <cell r="M127">
            <v>22.696394840258538</v>
          </cell>
          <cell r="N127">
            <v>21.964253071217939</v>
          </cell>
          <cell r="O127">
            <v>22.696394840258538</v>
          </cell>
        </row>
        <row r="128">
          <cell r="D128">
            <v>217.24220521396339</v>
          </cell>
          <cell r="E128">
            <v>196.21876599970889</v>
          </cell>
          <cell r="F128">
            <v>217.24220521396339</v>
          </cell>
          <cell r="G128">
            <v>238.73507071391506</v>
          </cell>
          <cell r="H128">
            <v>246.6929064043789</v>
          </cell>
          <cell r="I128">
            <v>238.73507071391506</v>
          </cell>
          <cell r="J128">
            <v>264.69232753155319</v>
          </cell>
          <cell r="K128">
            <v>264.69232753155319</v>
          </cell>
          <cell r="L128">
            <v>256.15386535311598</v>
          </cell>
          <cell r="M128">
            <v>275.87225859157468</v>
          </cell>
          <cell r="N128">
            <v>266.97315347571748</v>
          </cell>
          <cell r="O128">
            <v>275.87225859157468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D136">
            <v>34269.011899633872</v>
          </cell>
          <cell r="E136">
            <v>30989.537583367743</v>
          </cell>
          <cell r="F136">
            <v>35298.758479111835</v>
          </cell>
          <cell r="G136">
            <v>38662.071314896653</v>
          </cell>
          <cell r="H136">
            <v>39953.255245865243</v>
          </cell>
          <cell r="I136">
            <v>38740.493470647241</v>
          </cell>
          <cell r="J136">
            <v>42865.425153543838</v>
          </cell>
          <cell r="K136">
            <v>42899.782326304274</v>
          </cell>
          <cell r="L136">
            <v>41534.981733852132</v>
          </cell>
          <cell r="M136">
            <v>44697.712646283093</v>
          </cell>
          <cell r="N136">
            <v>43267.023262677794</v>
          </cell>
          <cell r="O136">
            <v>44711.356853140685</v>
          </cell>
        </row>
        <row r="138">
          <cell r="D138">
            <v>160.93540618460395</v>
          </cell>
          <cell r="E138">
            <v>150.83685697220557</v>
          </cell>
          <cell r="F138">
            <v>318.01539288463232</v>
          </cell>
          <cell r="G138">
            <v>329.95822265069609</v>
          </cell>
          <cell r="H138">
            <v>341.38201373510026</v>
          </cell>
          <cell r="I138">
            <v>341.92092437536201</v>
          </cell>
          <cell r="J138">
            <v>365.95588016014813</v>
          </cell>
          <cell r="K138">
            <v>371.19680481851969</v>
          </cell>
          <cell r="L138">
            <v>362.08062581509807</v>
          </cell>
          <cell r="M138">
            <v>384.79792910979893</v>
          </cell>
          <cell r="N138">
            <v>374.03928636383728</v>
          </cell>
          <cell r="O138">
            <v>386.87924879994017</v>
          </cell>
        </row>
        <row r="140">
          <cell r="D140">
            <v>-2668.6725588819272</v>
          </cell>
          <cell r="E140">
            <v>-3447.8454139253895</v>
          </cell>
          <cell r="F140">
            <v>-3474.3720471641295</v>
          </cell>
          <cell r="G140">
            <v>-2264.776313207326</v>
          </cell>
          <cell r="H140">
            <v>-2675.2823814271533</v>
          </cell>
          <cell r="I140">
            <v>-2799.1435142290015</v>
          </cell>
          <cell r="J140">
            <v>-2218.6927846195472</v>
          </cell>
          <cell r="K140">
            <v>-2048.6725995210277</v>
          </cell>
          <cell r="L140">
            <v>-2882.1305122049193</v>
          </cell>
          <cell r="M140">
            <v>-1897.7394595428918</v>
          </cell>
          <cell r="N140">
            <v>-1928.8327850293731</v>
          </cell>
          <cell r="O140">
            <v>-3194.0520268925461</v>
          </cell>
        </row>
        <row r="141">
          <cell r="D141">
            <v>47626.842005270111</v>
          </cell>
          <cell r="E141">
            <v>45433.475013458345</v>
          </cell>
          <cell r="F141">
            <v>53618.451790658444</v>
          </cell>
          <cell r="G141">
            <v>50786.546027071745</v>
          </cell>
          <cell r="H141">
            <v>50325.273944925772</v>
          </cell>
          <cell r="I141">
            <v>49746.572896866957</v>
          </cell>
          <cell r="J141">
            <v>55326.626842020691</v>
          </cell>
          <cell r="K141">
            <v>53785.399250480303</v>
          </cell>
          <cell r="L141">
            <v>53834.236319730691</v>
          </cell>
          <cell r="M141">
            <v>56138.341137204123</v>
          </cell>
          <cell r="N141">
            <v>54388.010723994652</v>
          </cell>
          <cell r="O141">
            <v>59987.692661477711</v>
          </cell>
        </row>
        <row r="144">
          <cell r="D144">
            <v>45.791255144032917</v>
          </cell>
          <cell r="E144">
            <v>45.791255144032917</v>
          </cell>
          <cell r="F144">
            <v>45.791255144032917</v>
          </cell>
          <cell r="G144">
            <v>45.791255144032917</v>
          </cell>
          <cell r="H144">
            <v>45.791255144032917</v>
          </cell>
          <cell r="I144">
            <v>45.791255144032917</v>
          </cell>
          <cell r="J144">
            <v>45.791255144032917</v>
          </cell>
          <cell r="K144">
            <v>45.791255144032917</v>
          </cell>
          <cell r="L144">
            <v>45.791255144032917</v>
          </cell>
          <cell r="M144">
            <v>45.791255144032917</v>
          </cell>
          <cell r="N144">
            <v>45.791255144032917</v>
          </cell>
          <cell r="O144">
            <v>45.791255144032917</v>
          </cell>
        </row>
        <row r="145">
          <cell r="D145">
            <v>996.01070463600422</v>
          </cell>
          <cell r="E145">
            <v>1236.5604413628805</v>
          </cell>
          <cell r="F145">
            <v>884.97201984849369</v>
          </cell>
          <cell r="G145">
            <v>825.35936737209465</v>
          </cell>
          <cell r="H145">
            <v>742.63088622795055</v>
          </cell>
          <cell r="I145">
            <v>878.25304314302252</v>
          </cell>
          <cell r="J145">
            <v>835.11591761003911</v>
          </cell>
          <cell r="K145">
            <v>598.07242909752893</v>
          </cell>
          <cell r="L145">
            <v>658.77934926922035</v>
          </cell>
          <cell r="M145">
            <v>498.85811567991971</v>
          </cell>
          <cell r="N145">
            <v>494.43356493280032</v>
          </cell>
          <cell r="O145">
            <v>1191.6442546035821</v>
          </cell>
        </row>
        <row r="146">
          <cell r="D146">
            <v>0</v>
          </cell>
          <cell r="E146">
            <v>0</v>
          </cell>
          <cell r="F146">
            <v>1100.7251624305554</v>
          </cell>
          <cell r="G146">
            <v>0</v>
          </cell>
          <cell r="H146">
            <v>0</v>
          </cell>
          <cell r="I146">
            <v>1100.7251624305554</v>
          </cell>
          <cell r="J146">
            <v>0</v>
          </cell>
          <cell r="K146">
            <v>0</v>
          </cell>
          <cell r="L146">
            <v>1100.7251624305554</v>
          </cell>
          <cell r="M146">
            <v>0</v>
          </cell>
          <cell r="N146">
            <v>0</v>
          </cell>
          <cell r="O146">
            <v>1100.7498537885801</v>
          </cell>
        </row>
        <row r="147">
          <cell r="D147">
            <v>0</v>
          </cell>
          <cell r="E147">
            <v>0</v>
          </cell>
          <cell r="F147">
            <v>5843.561361089698</v>
          </cell>
          <cell r="G147">
            <v>0</v>
          </cell>
          <cell r="H147">
            <v>0</v>
          </cell>
          <cell r="I147">
            <v>6041.540872592881</v>
          </cell>
          <cell r="J147">
            <v>0</v>
          </cell>
          <cell r="K147">
            <v>0</v>
          </cell>
          <cell r="L147">
            <v>6262.8731334677605</v>
          </cell>
          <cell r="M147">
            <v>0</v>
          </cell>
          <cell r="N147">
            <v>0</v>
          </cell>
          <cell r="O147">
            <v>7942.3737631426966</v>
          </cell>
        </row>
        <row r="153">
          <cell r="D153">
            <v>22935.210567667094</v>
          </cell>
          <cell r="E153">
            <v>32445.795225856684</v>
          </cell>
          <cell r="F153">
            <v>48948.85506766459</v>
          </cell>
          <cell r="G153">
            <v>23073.232558382915</v>
          </cell>
          <cell r="H153">
            <v>21265.054717382111</v>
          </cell>
          <cell r="I153">
            <v>11603.700041304248</v>
          </cell>
          <cell r="J153">
            <v>10621.179415129724</v>
          </cell>
          <cell r="K153">
            <v>8420.3224151297236</v>
          </cell>
          <cell r="L153">
            <v>6794.0543653534014</v>
          </cell>
          <cell r="M153">
            <v>8720.5943417603921</v>
          </cell>
          <cell r="N153">
            <v>7189.2128888888892</v>
          </cell>
          <cell r="O153">
            <v>7707.9823333333325</v>
          </cell>
        </row>
        <row r="154">
          <cell r="D154">
            <v>13790.799999999997</v>
          </cell>
          <cell r="E154">
            <v>6225.321639928512</v>
          </cell>
          <cell r="F154">
            <v>10735.300113190358</v>
          </cell>
          <cell r="G154">
            <v>7137.5041131903563</v>
          </cell>
          <cell r="H154">
            <v>8989.0217798570229</v>
          </cell>
          <cell r="I154">
            <v>7876.9133930473809</v>
          </cell>
          <cell r="J154">
            <v>6912.9438930473816</v>
          </cell>
          <cell r="K154">
            <v>6372.7219839571071</v>
          </cell>
          <cell r="L154">
            <v>6262.7613060041058</v>
          </cell>
          <cell r="M154">
            <v>5191.5111111111119</v>
          </cell>
          <cell r="N154">
            <v>5168.6777777777779</v>
          </cell>
          <cell r="O154">
            <v>4236.1222222222223</v>
          </cell>
        </row>
        <row r="155">
          <cell r="D155">
            <v>25729.17448359491</v>
          </cell>
          <cell r="E155">
            <v>10860.662956953824</v>
          </cell>
          <cell r="F155">
            <v>16371.771912150913</v>
          </cell>
          <cell r="G155">
            <v>20189.694801039801</v>
          </cell>
          <cell r="H155">
            <v>21236.752455236732</v>
          </cell>
          <cell r="I155">
            <v>15590.546161690008</v>
          </cell>
          <cell r="J155">
            <v>14399.021313646977</v>
          </cell>
          <cell r="K155">
            <v>13785.782053355444</v>
          </cell>
          <cell r="L155">
            <v>13167.320823849876</v>
          </cell>
          <cell r="M155">
            <v>11301.645010396996</v>
          </cell>
          <cell r="N155">
            <v>10701.645010396996</v>
          </cell>
          <cell r="O155">
            <v>7874.1360164110347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8">
          <cell r="D158">
            <v>2964.1920903954806</v>
          </cell>
          <cell r="E158">
            <v>1654.9</v>
          </cell>
          <cell r="F158">
            <v>1152</v>
          </cell>
          <cell r="G158">
            <v>15.666666666666668</v>
          </cell>
          <cell r="H158">
            <v>87.666666666666671</v>
          </cell>
          <cell r="I158">
            <v>15.666666666666668</v>
          </cell>
          <cell r="J158">
            <v>22.333333333333332</v>
          </cell>
          <cell r="K158">
            <v>15.666666666666668</v>
          </cell>
          <cell r="L158">
            <v>52.666666666666671</v>
          </cell>
          <cell r="M158">
            <v>199</v>
          </cell>
          <cell r="N158">
            <v>1747.3333333333333</v>
          </cell>
          <cell r="O158">
            <v>15.666666666666668</v>
          </cell>
        </row>
        <row r="161">
          <cell r="D161">
            <v>317156</v>
          </cell>
          <cell r="E161">
            <v>375670.91507297917</v>
          </cell>
          <cell r="F161">
            <v>420646.67251641478</v>
          </cell>
          <cell r="G161">
            <v>495303.18036515964</v>
          </cell>
          <cell r="H161">
            <v>541431.12003356393</v>
          </cell>
          <cell r="I161">
            <v>586180.70888339949</v>
          </cell>
          <cell r="J161">
            <v>616430.9781215617</v>
          </cell>
          <cell r="K161">
            <v>642225.31075243163</v>
          </cell>
          <cell r="L161">
            <v>663520.180604505</v>
          </cell>
          <cell r="M161">
            <v>683475.25324476417</v>
          </cell>
          <cell r="N161">
            <v>701134.80631562206</v>
          </cell>
          <cell r="O161">
            <v>716933.30848990357</v>
          </cell>
        </row>
        <row r="162">
          <cell r="D162">
            <v>1201.5060321312085</v>
          </cell>
          <cell r="E162">
            <v>1397.0543079657944</v>
          </cell>
          <cell r="F162">
            <v>1489.8454605706147</v>
          </cell>
          <cell r="G162">
            <v>1563.5795849098376</v>
          </cell>
          <cell r="H162">
            <v>1683.4730541202337</v>
          </cell>
          <cell r="I162">
            <v>1716.3143916298154</v>
          </cell>
          <cell r="J162">
            <v>1729.4139522093019</v>
          </cell>
          <cell r="K162">
            <v>1744.9218911578823</v>
          </cell>
          <cell r="L162">
            <v>1809.1647475199791</v>
          </cell>
          <cell r="M162">
            <v>1818.6149295074745</v>
          </cell>
          <cell r="N162">
            <v>1806.0706151995009</v>
          </cell>
          <cell r="O162">
            <v>1810.994105451615</v>
          </cell>
        </row>
        <row r="164">
          <cell r="D164">
            <v>13114.064418137101</v>
          </cell>
          <cell r="E164">
            <v>13114.064418137101</v>
          </cell>
          <cell r="F164">
            <v>13114.064418137101</v>
          </cell>
          <cell r="G164">
            <v>13256.848986367551</v>
          </cell>
          <cell r="H164">
            <v>13256.848986367551</v>
          </cell>
          <cell r="I164">
            <v>13256.848986367551</v>
          </cell>
          <cell r="J164">
            <v>13728.636511146819</v>
          </cell>
          <cell r="K164">
            <v>13728.636511146819</v>
          </cell>
          <cell r="L164">
            <v>13728.636511146819</v>
          </cell>
          <cell r="M164">
            <v>14149.223017031225</v>
          </cell>
          <cell r="N164">
            <v>14149.223017031225</v>
          </cell>
          <cell r="O164">
            <v>14948.122766516381</v>
          </cell>
        </row>
        <row r="165">
          <cell r="D165">
            <v>375670.91507297917</v>
          </cell>
          <cell r="E165">
            <v>420646.67251641478</v>
          </cell>
          <cell r="F165">
            <v>495303.18036515964</v>
          </cell>
          <cell r="G165">
            <v>541431.12003356393</v>
          </cell>
          <cell r="H165">
            <v>586180.70888339949</v>
          </cell>
          <cell r="I165">
            <v>616430.9781215617</v>
          </cell>
          <cell r="J165">
            <v>642225.31075243163</v>
          </cell>
          <cell r="K165">
            <v>663520.180604505</v>
          </cell>
          <cell r="L165">
            <v>683475.25324476417</v>
          </cell>
          <cell r="M165">
            <v>701134.80631562206</v>
          </cell>
          <cell r="N165">
            <v>716933.30848990357</v>
          </cell>
          <cell r="O165">
            <v>727744.71529091871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70"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5">
          <cell r="D175">
            <v>1909.0353232489338</v>
          </cell>
          <cell r="E175">
            <v>58167.124791631621</v>
          </cell>
          <cell r="F175">
            <v>52538.048198893077</v>
          </cell>
          <cell r="G175">
            <v>58167.124791631621</v>
          </cell>
          <cell r="H175">
            <v>63921.891405394053</v>
          </cell>
          <cell r="I175">
            <v>66052.621118907191</v>
          </cell>
          <cell r="J175">
            <v>63921.891405394053</v>
          </cell>
          <cell r="K175">
            <v>70872.009569923437</v>
          </cell>
          <cell r="L175">
            <v>70872.009569923437</v>
          </cell>
          <cell r="M175">
            <v>68585.815712829135</v>
          </cell>
          <cell r="N175">
            <v>73865.463095630446</v>
          </cell>
          <cell r="O175">
            <v>71482.706221577857</v>
          </cell>
        </row>
        <row r="176">
          <cell r="D176">
            <v>56258.089468382685</v>
          </cell>
          <cell r="E176">
            <v>-5629.0765927385437</v>
          </cell>
          <cell r="F176">
            <v>5629.0765927385437</v>
          </cell>
          <cell r="G176">
            <v>5754.7666137624328</v>
          </cell>
          <cell r="H176">
            <v>2130.7297135131375</v>
          </cell>
          <cell r="I176">
            <v>-2130.7297135131375</v>
          </cell>
          <cell r="J176">
            <v>6950.1181645293836</v>
          </cell>
          <cell r="K176">
            <v>0</v>
          </cell>
          <cell r="L176">
            <v>-2286.1938570943021</v>
          </cell>
          <cell r="M176">
            <v>5279.6473828013113</v>
          </cell>
          <cell r="N176">
            <v>-2382.7568740525894</v>
          </cell>
          <cell r="O176">
            <v>2382.7568740525894</v>
          </cell>
        </row>
        <row r="177">
          <cell r="D177">
            <v>58167.124791631621</v>
          </cell>
          <cell r="E177">
            <v>52538.048198893077</v>
          </cell>
          <cell r="F177">
            <v>58167.124791631621</v>
          </cell>
          <cell r="G177">
            <v>63921.891405394053</v>
          </cell>
          <cell r="H177">
            <v>66052.621118907191</v>
          </cell>
          <cell r="I177">
            <v>63921.891405394053</v>
          </cell>
          <cell r="J177">
            <v>70872.009569923437</v>
          </cell>
          <cell r="K177">
            <v>70872.009569923437</v>
          </cell>
          <cell r="L177">
            <v>68585.815712829135</v>
          </cell>
          <cell r="M177">
            <v>73865.463095630446</v>
          </cell>
          <cell r="N177">
            <v>71482.706221577857</v>
          </cell>
          <cell r="O177">
            <v>73865.463095630446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3"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7"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1">
          <cell r="D191">
            <v>1909.0353232489338</v>
          </cell>
          <cell r="E191">
            <v>58167.124791631621</v>
          </cell>
          <cell r="F191">
            <v>52538.048198893077</v>
          </cell>
          <cell r="G191">
            <v>58167.124791631621</v>
          </cell>
          <cell r="H191">
            <v>63921.891405394053</v>
          </cell>
          <cell r="I191">
            <v>66052.621118907191</v>
          </cell>
          <cell r="J191">
            <v>63921.891405394053</v>
          </cell>
          <cell r="K191">
            <v>70872.009569923437</v>
          </cell>
          <cell r="L191">
            <v>70872.009569923437</v>
          </cell>
          <cell r="M191">
            <v>68585.815712829135</v>
          </cell>
          <cell r="N191">
            <v>73865.463095630446</v>
          </cell>
          <cell r="O191">
            <v>71482.706221577857</v>
          </cell>
        </row>
        <row r="193">
          <cell r="D193">
            <v>58167.124791631621</v>
          </cell>
          <cell r="E193">
            <v>52538.048198893077</v>
          </cell>
          <cell r="F193">
            <v>58167.124791631621</v>
          </cell>
          <cell r="G193">
            <v>63921.891405394053</v>
          </cell>
          <cell r="H193">
            <v>66052.621118907191</v>
          </cell>
          <cell r="I193">
            <v>63921.891405394053</v>
          </cell>
          <cell r="J193">
            <v>70872.009569923437</v>
          </cell>
          <cell r="K193">
            <v>70872.009569923437</v>
          </cell>
          <cell r="L193">
            <v>68585.815712829135</v>
          </cell>
          <cell r="M193">
            <v>73865.463095630446</v>
          </cell>
          <cell r="N193">
            <v>71482.706221577857</v>
          </cell>
          <cell r="O193">
            <v>73865.463095630446</v>
          </cell>
        </row>
        <row r="196">
          <cell r="D196">
            <v>6639.1453452381402</v>
          </cell>
          <cell r="E196">
            <v>1166.7675124333009</v>
          </cell>
          <cell r="F196">
            <v>-4192.0725270374332</v>
          </cell>
          <cell r="G196">
            <v>-9967.2372879927389</v>
          </cell>
          <cell r="H196">
            <v>-14740.479037904122</v>
          </cell>
          <cell r="I196">
            <v>-20819.070161739146</v>
          </cell>
          <cell r="J196">
            <v>-26775.390094001079</v>
          </cell>
          <cell r="K196">
            <v>-33158.705212251625</v>
          </cell>
          <cell r="L196">
            <v>-39644.052844051475</v>
          </cell>
          <cell r="M196">
            <v>-51697.251517442848</v>
          </cell>
          <cell r="N196">
            <v>-59013.628986305434</v>
          </cell>
          <cell r="O196">
            <v>-71253.779011455525</v>
          </cell>
        </row>
        <row r="197">
          <cell r="D197">
            <v>-5472.3778328048393</v>
          </cell>
          <cell r="E197">
            <v>-5358.8400394707342</v>
          </cell>
          <cell r="F197">
            <v>-5775.1647609553065</v>
          </cell>
          <cell r="G197">
            <v>-4773.2417499113826</v>
          </cell>
          <cell r="H197">
            <v>-6078.5911238350227</v>
          </cell>
          <cell r="I197">
            <v>-5956.3199322619321</v>
          </cell>
          <cell r="J197">
            <v>-6383.315118250548</v>
          </cell>
          <cell r="K197">
            <v>-6485.3476317998475</v>
          </cell>
          <cell r="L197">
            <v>-12053.198673391375</v>
          </cell>
          <cell r="M197">
            <v>-7316.3774688625881</v>
          </cell>
          <cell r="N197">
            <v>-12240.150025150091</v>
          </cell>
          <cell r="O197">
            <v>-12260.812498008718</v>
          </cell>
        </row>
        <row r="198">
          <cell r="D198">
            <v>1166.7675124333009</v>
          </cell>
          <cell r="E198">
            <v>-4192.0725270374332</v>
          </cell>
          <cell r="F198">
            <v>-9967.2372879927389</v>
          </cell>
          <cell r="G198">
            <v>-14740.479037904122</v>
          </cell>
          <cell r="H198">
            <v>-20819.070161739146</v>
          </cell>
          <cell r="I198">
            <v>-26775.390094001079</v>
          </cell>
          <cell r="J198">
            <v>-33158.705212251625</v>
          </cell>
          <cell r="K198">
            <v>-39644.052844051475</v>
          </cell>
          <cell r="L198">
            <v>-51697.251517442848</v>
          </cell>
          <cell r="M198">
            <v>-59013.628986305434</v>
          </cell>
          <cell r="N198">
            <v>-71253.779011455525</v>
          </cell>
          <cell r="O198">
            <v>-83514.591509464241</v>
          </cell>
        </row>
        <row r="200">
          <cell r="D200">
            <v>2925.0961790430329</v>
          </cell>
          <cell r="E200">
            <v>676.17841633737908</v>
          </cell>
          <cell r="F200">
            <v>-1587.4633421582037</v>
          </cell>
          <cell r="G200">
            <v>-2032.6655132840131</v>
          </cell>
          <cell r="H200">
            <v>-2820.7960972648125</v>
          </cell>
          <cell r="I200">
            <v>-3586.4759291648652</v>
          </cell>
          <cell r="J200">
            <v>-3059.2082783645033</v>
          </cell>
          <cell r="K200">
            <v>-3123.2555078079013</v>
          </cell>
          <cell r="L200">
            <v>-3183.2882678068549</v>
          </cell>
          <cell r="M200">
            <v>-3166.262045521858</v>
          </cell>
          <cell r="N200">
            <v>-2577.6939400887131</v>
          </cell>
          <cell r="O200">
            <v>-2661.453960396309</v>
          </cell>
        </row>
        <row r="201">
          <cell r="D201">
            <v>394.18</v>
          </cell>
          <cell r="E201">
            <v>463.8</v>
          </cell>
          <cell r="F201">
            <v>1327.08</v>
          </cell>
          <cell r="G201">
            <v>1022.37</v>
          </cell>
          <cell r="H201">
            <v>311.29000000000002</v>
          </cell>
          <cell r="I201">
            <v>852.66</v>
          </cell>
          <cell r="J201">
            <v>277.02</v>
          </cell>
          <cell r="K201">
            <v>280.85000000000002</v>
          </cell>
          <cell r="L201">
            <v>348.46</v>
          </cell>
          <cell r="M201">
            <v>958.17</v>
          </cell>
          <cell r="N201">
            <v>274.64</v>
          </cell>
          <cell r="O201">
            <v>454.03</v>
          </cell>
        </row>
        <row r="202">
          <cell r="D202">
            <v>2643.0977627056536</v>
          </cell>
          <cell r="E202">
            <v>2727.4417584955827</v>
          </cell>
          <cell r="F202">
            <v>1772.2821711258093</v>
          </cell>
          <cell r="G202">
            <v>1810.5005839807995</v>
          </cell>
          <cell r="H202">
            <v>1076.9698319000529</v>
          </cell>
          <cell r="I202">
            <v>325.39234919963775</v>
          </cell>
          <cell r="J202">
            <v>341.06722944339822</v>
          </cell>
          <cell r="K202">
            <v>340.88275999895376</v>
          </cell>
          <cell r="L202">
            <v>331.43377771500309</v>
          </cell>
          <cell r="M202">
            <v>369.60189456685498</v>
          </cell>
          <cell r="N202">
            <v>358.4000203075957</v>
          </cell>
          <cell r="O202">
            <v>369.52309171253398</v>
          </cell>
        </row>
        <row r="203">
          <cell r="D203">
            <v>676.17841633737908</v>
          </cell>
          <cell r="E203">
            <v>-1587.4633421582037</v>
          </cell>
          <cell r="F203">
            <v>-2032.6655132840131</v>
          </cell>
          <cell r="G203">
            <v>-2820.7960972648125</v>
          </cell>
          <cell r="H203">
            <v>-3586.4759291648652</v>
          </cell>
          <cell r="I203">
            <v>-3059.2082783645033</v>
          </cell>
          <cell r="J203">
            <v>-3123.2555078079013</v>
          </cell>
          <cell r="K203">
            <v>-3183.2882678068549</v>
          </cell>
          <cell r="L203">
            <v>-3166.262045521858</v>
          </cell>
          <cell r="M203">
            <v>-2577.6939400887131</v>
          </cell>
          <cell r="N203">
            <v>-2661.453960396309</v>
          </cell>
          <cell r="O203">
            <v>-2576.9470521088429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4">
          <cell r="D224">
            <v>2618.2627944914188</v>
          </cell>
          <cell r="E224">
            <v>3230.073385023612</v>
          </cell>
          <cell r="F224">
            <v>3573.8503236676461</v>
          </cell>
          <cell r="G224">
            <v>2460.8334171961906</v>
          </cell>
          <cell r="H224">
            <v>2166.8507015107771</v>
          </cell>
          <cell r="I224">
            <v>2365.4891866613534</v>
          </cell>
          <cell r="J224">
            <v>2434.1357432904169</v>
          </cell>
          <cell r="K224">
            <v>2153.4318683321972</v>
          </cell>
          <cell r="L224">
            <v>2598.2094965071019</v>
          </cell>
          <cell r="M224">
            <v>2220.7995378577039</v>
          </cell>
          <cell r="N224">
            <v>2244.941797975684</v>
          </cell>
          <cell r="O224">
            <v>3048.8803772860565</v>
          </cell>
        </row>
        <row r="227">
          <cell r="D227">
            <v>10022.352123534525</v>
          </cell>
          <cell r="E227">
            <v>114246.11173960178</v>
          </cell>
          <cell r="F227">
            <v>109420.97417899847</v>
          </cell>
          <cell r="G227">
            <v>135386.30186803528</v>
          </cell>
          <cell r="H227">
            <v>108607.75509693375</v>
          </cell>
          <cell r="I227">
            <v>103207.97296162139</v>
          </cell>
          <cell r="J227">
            <v>91537.376729766969</v>
          </cell>
          <cell r="K227">
            <v>90116.305192091764</v>
          </cell>
          <cell r="L227">
            <v>84255.468118589648</v>
          </cell>
          <cell r="M227">
            <v>85708.780723616641</v>
          </cell>
          <cell r="N227">
            <v>83350.163511857201</v>
          </cell>
          <cell r="O227">
            <v>82529.665300107896</v>
          </cell>
        </row>
        <row r="231">
          <cell r="D231">
            <v>2478.2861331277463</v>
          </cell>
          <cell r="E231">
            <v>1008.1954449484231</v>
          </cell>
          <cell r="F231">
            <v>1373.9482462574072</v>
          </cell>
          <cell r="G231">
            <v>7621.0159340446262</v>
          </cell>
          <cell r="H231">
            <v>871.15062251612756</v>
          </cell>
          <cell r="I231">
            <v>762.98916906966144</v>
          </cell>
          <cell r="J231">
            <v>8066.3103333104918</v>
          </cell>
          <cell r="K231">
            <v>852.49081234265032</v>
          </cell>
          <cell r="L231">
            <v>623.093887975705</v>
          </cell>
          <cell r="M231">
            <v>8068.1689003115689</v>
          </cell>
          <cell r="N231">
            <v>527.08003628124447</v>
          </cell>
          <cell r="O231">
            <v>648.26978409219987</v>
          </cell>
        </row>
        <row r="232">
          <cell r="D232">
            <v>-1470.0906881793233</v>
          </cell>
          <cell r="E232">
            <v>365.75280130898409</v>
          </cell>
          <cell r="F232">
            <v>6247.0676877872193</v>
          </cell>
          <cell r="G232">
            <v>-6749.8653115284988</v>
          </cell>
          <cell r="H232">
            <v>-108.16145344646611</v>
          </cell>
          <cell r="I232">
            <v>7303.3211642408305</v>
          </cell>
          <cell r="J232">
            <v>-7213.8195209678415</v>
          </cell>
          <cell r="K232">
            <v>-229.39692436694531</v>
          </cell>
          <cell r="L232">
            <v>7445.0750123358639</v>
          </cell>
          <cell r="M232">
            <v>-7541.0888640303247</v>
          </cell>
          <cell r="N232">
            <v>121.1897478109554</v>
          </cell>
          <cell r="O232">
            <v>12948.598738289558</v>
          </cell>
        </row>
        <row r="233">
          <cell r="D233">
            <v>1008.1954449484231</v>
          </cell>
          <cell r="E233">
            <v>1373.9482462574072</v>
          </cell>
          <cell r="F233">
            <v>7621.0159340446262</v>
          </cell>
          <cell r="G233">
            <v>871.15062251612756</v>
          </cell>
          <cell r="H233">
            <v>762.98916906966144</v>
          </cell>
          <cell r="I233">
            <v>8066.3103333104918</v>
          </cell>
          <cell r="J233">
            <v>852.49081234265032</v>
          </cell>
          <cell r="K233">
            <v>623.093887975705</v>
          </cell>
          <cell r="L233">
            <v>8068.1689003115689</v>
          </cell>
          <cell r="M233">
            <v>527.08003628124447</v>
          </cell>
          <cell r="N233">
            <v>648.26978409219987</v>
          </cell>
          <cell r="O233">
            <v>13596.868522381757</v>
          </cell>
        </row>
        <row r="236">
          <cell r="D236">
            <v>12404.305175249041</v>
          </cell>
          <cell r="E236">
            <v>12404.305175249041</v>
          </cell>
          <cell r="F236">
            <v>12404.305175249041</v>
          </cell>
          <cell r="G236">
            <v>12404.305175249041</v>
          </cell>
          <cell r="H236">
            <v>12404.305175249041</v>
          </cell>
          <cell r="I236">
            <v>12404.305175249041</v>
          </cell>
          <cell r="J236">
            <v>12404.305175249041</v>
          </cell>
          <cell r="K236">
            <v>12404.305175249041</v>
          </cell>
          <cell r="L236">
            <v>12404.305175249041</v>
          </cell>
          <cell r="M236">
            <v>12404.305175249041</v>
          </cell>
          <cell r="N236">
            <v>12404.305175249041</v>
          </cell>
          <cell r="O236">
            <v>12404.305175249041</v>
          </cell>
        </row>
        <row r="238">
          <cell r="D238">
            <v>12404.305175249041</v>
          </cell>
          <cell r="E238">
            <v>12404.305175249041</v>
          </cell>
          <cell r="F238">
            <v>12404.305175249041</v>
          </cell>
          <cell r="G238">
            <v>12404.305175249041</v>
          </cell>
          <cell r="H238">
            <v>12404.305175249041</v>
          </cell>
          <cell r="I238">
            <v>12404.305175249041</v>
          </cell>
          <cell r="J238">
            <v>12404.305175249041</v>
          </cell>
          <cell r="K238">
            <v>12404.305175249041</v>
          </cell>
          <cell r="L238">
            <v>12404.305175249041</v>
          </cell>
          <cell r="M238">
            <v>12404.305175249041</v>
          </cell>
          <cell r="N238">
            <v>12404.305175249041</v>
          </cell>
          <cell r="O238">
            <v>12404.305175249041</v>
          </cell>
        </row>
        <row r="241">
          <cell r="D241">
            <v>788.45927439415755</v>
          </cell>
          <cell r="E241">
            <v>788.45927439415755</v>
          </cell>
          <cell r="F241">
            <v>788.45927439415755</v>
          </cell>
          <cell r="G241">
            <v>977.88727439415754</v>
          </cell>
          <cell r="H241">
            <v>977.88727439415754</v>
          </cell>
          <cell r="I241">
            <v>977.88727439415754</v>
          </cell>
          <cell r="J241">
            <v>977.88727439415754</v>
          </cell>
          <cell r="K241">
            <v>977.88727439415754</v>
          </cell>
          <cell r="L241">
            <v>977.88727439415754</v>
          </cell>
          <cell r="M241">
            <v>977.88727439415754</v>
          </cell>
          <cell r="N241">
            <v>977.88727439415754</v>
          </cell>
          <cell r="O241">
            <v>977.88727439415754</v>
          </cell>
        </row>
        <row r="243">
          <cell r="D243">
            <v>788.45927439415755</v>
          </cell>
          <cell r="E243">
            <v>788.45927439415755</v>
          </cell>
          <cell r="F243">
            <v>977.88727439415754</v>
          </cell>
          <cell r="G243">
            <v>977.88727439415754</v>
          </cell>
          <cell r="H243">
            <v>977.88727439415754</v>
          </cell>
          <cell r="I243">
            <v>977.88727439415754</v>
          </cell>
          <cell r="J243">
            <v>977.88727439415754</v>
          </cell>
          <cell r="K243">
            <v>977.88727439415754</v>
          </cell>
          <cell r="L243">
            <v>977.88727439415754</v>
          </cell>
          <cell r="M243">
            <v>977.88727439415754</v>
          </cell>
          <cell r="N243">
            <v>977.88727439415754</v>
          </cell>
          <cell r="O243">
            <v>977.88727439415754</v>
          </cell>
        </row>
        <row r="246">
          <cell r="D246">
            <v>13106.403040511035</v>
          </cell>
          <cell r="E246">
            <v>-39433.209220013283</v>
          </cell>
          <cell r="F246">
            <v>-47613.572260891618</v>
          </cell>
          <cell r="G246">
            <v>-79884.053038414189</v>
          </cell>
          <cell r="H246">
            <v>-47275.263582385363</v>
          </cell>
          <cell r="I246">
            <v>-46774.843951533891</v>
          </cell>
          <cell r="J246">
            <v>-49768.712393744441</v>
          </cell>
          <cell r="K246">
            <v>-40562.418961636882</v>
          </cell>
          <cell r="L246">
            <v>-41298.269230524849</v>
          </cell>
          <cell r="M246">
            <v>-64074.245527913474</v>
          </cell>
          <cell r="N246">
            <v>-56000.111391401246</v>
          </cell>
          <cell r="O246">
            <v>-69983.327586855186</v>
          </cell>
        </row>
        <row r="247">
          <cell r="D247">
            <v>-52539.612260524314</v>
          </cell>
          <cell r="E247">
            <v>-8180.3630408783356</v>
          </cell>
          <cell r="F247">
            <v>-32270.480777522571</v>
          </cell>
          <cell r="G247">
            <v>32608.789456028826</v>
          </cell>
          <cell r="H247">
            <v>500.4196308514729</v>
          </cell>
          <cell r="I247">
            <v>-2993.8684422105507</v>
          </cell>
          <cell r="J247">
            <v>9206.2934321075591</v>
          </cell>
          <cell r="K247">
            <v>-735.8502688879671</v>
          </cell>
          <cell r="L247">
            <v>-22775.976297388625</v>
          </cell>
          <cell r="M247">
            <v>8074.134136512228</v>
          </cell>
          <cell r="N247">
            <v>-13983.216195453941</v>
          </cell>
          <cell r="O247">
            <v>-20637.151436047323</v>
          </cell>
        </row>
        <row r="248">
          <cell r="D248">
            <v>-39433.209220013283</v>
          </cell>
          <cell r="E248">
            <v>-47613.572260891618</v>
          </cell>
          <cell r="F248">
            <v>-79884.053038414189</v>
          </cell>
          <cell r="G248">
            <v>-47275.263582385363</v>
          </cell>
          <cell r="H248">
            <v>-46774.843951533891</v>
          </cell>
          <cell r="I248">
            <v>-49768.712393744441</v>
          </cell>
          <cell r="J248">
            <v>-40562.418961636882</v>
          </cell>
          <cell r="K248">
            <v>-41298.269230524849</v>
          </cell>
          <cell r="L248">
            <v>-64074.245527913474</v>
          </cell>
          <cell r="M248">
            <v>-56000.111391401246</v>
          </cell>
          <cell r="N248">
            <v>-69983.327586855186</v>
          </cell>
          <cell r="O248">
            <v>-90620.479022902509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6">
          <cell r="D256">
            <v>1103.0682349009346</v>
          </cell>
          <cell r="E256">
            <v>1103.0682349009346</v>
          </cell>
          <cell r="F256">
            <v>1103.0682349009346</v>
          </cell>
          <cell r="G256">
            <v>1103.0682349009346</v>
          </cell>
          <cell r="H256">
            <v>1103.0682349009346</v>
          </cell>
          <cell r="I256">
            <v>1103.0682349009346</v>
          </cell>
          <cell r="J256">
            <v>1103.0682349009346</v>
          </cell>
          <cell r="K256">
            <v>1103.0682349009346</v>
          </cell>
          <cell r="L256">
            <v>1103.0682349009346</v>
          </cell>
          <cell r="M256">
            <v>1103.0682349009346</v>
          </cell>
          <cell r="N256">
            <v>1103.0682349009346</v>
          </cell>
          <cell r="O256">
            <v>1103.0682349009346</v>
          </cell>
        </row>
        <row r="258">
          <cell r="D258">
            <v>1103.0682349009346</v>
          </cell>
          <cell r="E258">
            <v>1103.0682349009346</v>
          </cell>
          <cell r="F258">
            <v>1103.0682349009346</v>
          </cell>
          <cell r="G258">
            <v>1103.0682349009346</v>
          </cell>
          <cell r="H258">
            <v>1103.0682349009346</v>
          </cell>
          <cell r="I258">
            <v>1103.0682349009346</v>
          </cell>
          <cell r="J258">
            <v>1103.0682349009346</v>
          </cell>
          <cell r="K258">
            <v>1103.0682349009346</v>
          </cell>
          <cell r="L258">
            <v>1103.0682349009346</v>
          </cell>
          <cell r="M258">
            <v>1103.0682349009346</v>
          </cell>
          <cell r="N258">
            <v>1103.0682349009346</v>
          </cell>
          <cell r="O258">
            <v>1103.0682349009346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3"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9">
          <cell r="D269">
            <v>33652.83731107584</v>
          </cell>
          <cell r="E269">
            <v>27514.590842713304</v>
          </cell>
          <cell r="F269">
            <v>24988.059464872509</v>
          </cell>
          <cell r="G269">
            <v>38830.709709916744</v>
          </cell>
          <cell r="H269">
            <v>44055.504494312292</v>
          </cell>
          <cell r="I269">
            <v>36397.929948831828</v>
          </cell>
          <cell r="J269">
            <v>46302.437762204696</v>
          </cell>
          <cell r="K269">
            <v>48925.48726438079</v>
          </cell>
          <cell r="L269">
            <v>39261.558234376782</v>
          </cell>
          <cell r="M269">
            <v>50850.790333223551</v>
          </cell>
          <cell r="N269">
            <v>49530.669464867817</v>
          </cell>
          <cell r="O269">
            <v>38212.275355844271</v>
          </cell>
        </row>
        <row r="273">
          <cell r="D273">
            <v>8154.2358655734097</v>
          </cell>
          <cell r="E273">
            <v>35508.779635056002</v>
          </cell>
          <cell r="F273">
            <v>57857.236011121247</v>
          </cell>
          <cell r="G273">
            <v>63426.39551525181</v>
          </cell>
          <cell r="H273">
            <v>96611.18581548339</v>
          </cell>
          <cell r="I273">
            <v>134731.62720741815</v>
          </cell>
          <cell r="J273">
            <v>144850.3822542633</v>
          </cell>
          <cell r="K273">
            <v>185223.64636829682</v>
          </cell>
          <cell r="L273">
            <v>228196.54057070502</v>
          </cell>
          <cell r="M273">
            <v>238271.33365687984</v>
          </cell>
          <cell r="N273">
            <v>282901.01689420093</v>
          </cell>
          <cell r="O273">
            <v>326631.10292453313</v>
          </cell>
        </row>
        <row r="274">
          <cell r="D274">
            <v>27354.543769482592</v>
          </cell>
          <cell r="E274">
            <v>22348.456376065249</v>
          </cell>
          <cell r="F274">
            <v>5569.1595041305627</v>
          </cell>
          <cell r="G274">
            <v>33184.790300231587</v>
          </cell>
          <cell r="H274">
            <v>38120.441391934772</v>
          </cell>
          <cell r="I274">
            <v>10118.755046845141</v>
          </cell>
          <cell r="J274">
            <v>40373.264114033533</v>
          </cell>
          <cell r="K274">
            <v>42972.894202408199</v>
          </cell>
          <cell r="L274">
            <v>10074.793086174814</v>
          </cell>
          <cell r="M274">
            <v>44629.683237321071</v>
          </cell>
          <cell r="N274">
            <v>43730.086030332175</v>
          </cell>
          <cell r="O274">
            <v>8217.7766493192139</v>
          </cell>
        </row>
        <row r="278">
          <cell r="D278">
            <v>27734.040530752201</v>
          </cell>
          <cell r="E278">
            <v>-7928.7492518781364</v>
          </cell>
          <cell r="F278">
            <v>-15953.122145779147</v>
          </cell>
          <cell r="G278">
            <v>-38384.535508618887</v>
          </cell>
          <cell r="H278">
            <v>446.8733887330323</v>
          </cell>
          <cell r="I278">
            <v>10737.04416179387</v>
          </cell>
          <cell r="J278">
            <v>13031.225651436484</v>
          </cell>
          <cell r="K278">
            <v>30111.389572353248</v>
          </cell>
          <cell r="L278">
            <v>43891.626639026283</v>
          </cell>
          <cell r="M278">
            <v>26636.576080052258</v>
          </cell>
          <cell r="N278">
            <v>49521.454101239731</v>
          </cell>
          <cell r="O278">
            <v>49849.014096328065</v>
          </cell>
        </row>
        <row r="280">
          <cell r="D280">
            <v>0</v>
          </cell>
          <cell r="E280">
            <v>0</v>
          </cell>
          <cell r="F280">
            <v>-2876.8963112226847</v>
          </cell>
          <cell r="G280">
            <v>38384.535508618887</v>
          </cell>
          <cell r="H280">
            <v>0</v>
          </cell>
          <cell r="I280">
            <v>-9444.7211429999988</v>
          </cell>
          <cell r="J280">
            <v>0</v>
          </cell>
          <cell r="K280">
            <v>0</v>
          </cell>
          <cell r="L280">
            <v>-10271.3198445</v>
          </cell>
          <cell r="M280">
            <v>0</v>
          </cell>
          <cell r="N280">
            <v>0</v>
          </cell>
          <cell r="O280">
            <v>-10766.622116250001</v>
          </cell>
        </row>
        <row r="282">
          <cell r="D282">
            <v>66.727178127765271</v>
          </cell>
          <cell r="E282">
            <v>27800.767708879968</v>
          </cell>
          <cell r="F282">
            <v>19872.018457001832</v>
          </cell>
          <cell r="G282">
            <v>1042</v>
          </cell>
          <cell r="H282">
            <v>1042</v>
          </cell>
          <cell r="I282">
            <v>1488.8733887330322</v>
          </cell>
          <cell r="J282">
            <v>2781.1964075269038</v>
          </cell>
          <cell r="K282">
            <v>15812.422058963388</v>
          </cell>
          <cell r="L282">
            <v>45923.811631316639</v>
          </cell>
          <cell r="M282">
            <v>79544.118425842928</v>
          </cell>
          <cell r="N282">
            <v>106180.69450589518</v>
          </cell>
          <cell r="O282">
            <v>155702.14860713491</v>
          </cell>
        </row>
        <row r="283">
          <cell r="D283">
            <v>27734.040530752201</v>
          </cell>
          <cell r="E283">
            <v>-7928.7492518781364</v>
          </cell>
          <cell r="F283">
            <v>-18830.018457001832</v>
          </cell>
          <cell r="G283">
            <v>0</v>
          </cell>
          <cell r="H283">
            <v>446.8733887330323</v>
          </cell>
          <cell r="I283">
            <v>1292.3230187938716</v>
          </cell>
          <cell r="J283">
            <v>13031.225651436484</v>
          </cell>
          <cell r="K283">
            <v>30111.389572353248</v>
          </cell>
          <cell r="L283">
            <v>33620.306794526281</v>
          </cell>
          <cell r="M283">
            <v>26636.576080052258</v>
          </cell>
          <cell r="N283">
            <v>49521.454101239731</v>
          </cell>
          <cell r="O283">
            <v>39082.391980078064</v>
          </cell>
        </row>
        <row r="284">
          <cell r="D284">
            <v>27800.767708879968</v>
          </cell>
          <cell r="E284">
            <v>19872.018457001832</v>
          </cell>
          <cell r="F284">
            <v>1042</v>
          </cell>
          <cell r="G284">
            <v>1042</v>
          </cell>
          <cell r="H284">
            <v>1488.8733887330322</v>
          </cell>
          <cell r="I284">
            <v>2781.1964075269038</v>
          </cell>
          <cell r="J284">
            <v>15812.422058963388</v>
          </cell>
          <cell r="K284">
            <v>45923.811631316639</v>
          </cell>
          <cell r="L284">
            <v>79544.118425842928</v>
          </cell>
          <cell r="M284">
            <v>106180.69450589518</v>
          </cell>
          <cell r="N284">
            <v>155702.14860713491</v>
          </cell>
          <cell r="O284">
            <v>194784.54058721298</v>
          </cell>
        </row>
        <row r="287">
          <cell r="F287">
            <v>349292</v>
          </cell>
          <cell r="G287">
            <v>343382</v>
          </cell>
          <cell r="H287">
            <v>356655</v>
          </cell>
          <cell r="I287">
            <v>356851</v>
          </cell>
          <cell r="J287">
            <v>363537</v>
          </cell>
          <cell r="K287">
            <v>362158</v>
          </cell>
          <cell r="L287">
            <v>360257</v>
          </cell>
          <cell r="M287">
            <v>357181</v>
          </cell>
          <cell r="N287">
            <v>350567</v>
          </cell>
          <cell r="O287">
            <v>348378</v>
          </cell>
        </row>
        <row r="289"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4">
          <cell r="D294">
            <v>102109.33713365564</v>
          </cell>
          <cell r="E294">
            <v>105061.33713365564</v>
          </cell>
          <cell r="F294">
            <v>107731.33713365564</v>
          </cell>
          <cell r="G294">
            <v>107731.33713365564</v>
          </cell>
          <cell r="H294">
            <v>107731.33713365564</v>
          </cell>
          <cell r="I294">
            <v>107731.33713365564</v>
          </cell>
          <cell r="J294">
            <v>107731.33713365564</v>
          </cell>
          <cell r="K294">
            <v>107731.33713365564</v>
          </cell>
          <cell r="L294">
            <v>107731.33713365564</v>
          </cell>
          <cell r="M294">
            <v>107731.33713365564</v>
          </cell>
          <cell r="N294">
            <v>107731.33713365564</v>
          </cell>
          <cell r="O294">
            <v>107731.33713365564</v>
          </cell>
        </row>
        <row r="295">
          <cell r="D295">
            <v>2952</v>
          </cell>
          <cell r="E295">
            <v>2670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D297">
            <v>105061.33713365564</v>
          </cell>
          <cell r="E297">
            <v>107731.33713365564</v>
          </cell>
          <cell r="F297">
            <v>107731.33713365564</v>
          </cell>
          <cell r="G297">
            <v>107731.33713365564</v>
          </cell>
          <cell r="H297">
            <v>107731.33713365564</v>
          </cell>
          <cell r="I297">
            <v>107731.33713365564</v>
          </cell>
          <cell r="J297">
            <v>107731.33713365564</v>
          </cell>
          <cell r="K297">
            <v>107731.33713365564</v>
          </cell>
          <cell r="L297">
            <v>107731.33713365564</v>
          </cell>
          <cell r="M297">
            <v>107731.33713365564</v>
          </cell>
          <cell r="N297">
            <v>107731.33713365564</v>
          </cell>
          <cell r="O297">
            <v>107731.33713365564</v>
          </cell>
        </row>
        <row r="300">
          <cell r="D300">
            <v>1443.9481449692571</v>
          </cell>
          <cell r="E300">
            <v>3418.3682836033813</v>
          </cell>
          <cell r="F300">
            <v>5984.4401491033805</v>
          </cell>
          <cell r="G300">
            <v>1443.9481449692566</v>
          </cell>
          <cell r="H300">
            <v>4371.5734884692556</v>
          </cell>
          <cell r="I300">
            <v>7566.9100614692561</v>
          </cell>
          <cell r="J300">
            <v>1443.9481449692576</v>
          </cell>
          <cell r="K300">
            <v>4765.7073714692569</v>
          </cell>
          <cell r="L300">
            <v>8126.3939507192572</v>
          </cell>
          <cell r="M300">
            <v>1443.9481449692576</v>
          </cell>
          <cell r="N300">
            <v>5032.8221837192577</v>
          </cell>
          <cell r="O300">
            <v>8621.6962224692579</v>
          </cell>
        </row>
        <row r="301">
          <cell r="D301">
            <v>1974.4201386341244</v>
          </cell>
          <cell r="E301">
            <v>2566.0718654999996</v>
          </cell>
          <cell r="F301">
            <v>2709.301023</v>
          </cell>
          <cell r="G301">
            <v>2927.6253434999994</v>
          </cell>
          <cell r="H301">
            <v>3195.3365730000005</v>
          </cell>
          <cell r="I301">
            <v>3321.7592264999994</v>
          </cell>
          <cell r="J301">
            <v>3321.7592264999994</v>
          </cell>
          <cell r="K301">
            <v>3360.6865792499998</v>
          </cell>
          <cell r="L301">
            <v>3588.8740387500002</v>
          </cell>
          <cell r="M301">
            <v>3588.8740387500002</v>
          </cell>
          <cell r="N301">
            <v>3588.8740387500002</v>
          </cell>
          <cell r="O301">
            <v>3588.8740387500002</v>
          </cell>
        </row>
        <row r="302">
          <cell r="D302">
            <v>0</v>
          </cell>
          <cell r="E302">
            <v>0</v>
          </cell>
          <cell r="F302">
            <v>7249.7930271341238</v>
          </cell>
          <cell r="G302">
            <v>0</v>
          </cell>
          <cell r="H302">
            <v>0</v>
          </cell>
          <cell r="I302">
            <v>9444.7211429999988</v>
          </cell>
          <cell r="J302">
            <v>0</v>
          </cell>
          <cell r="K302">
            <v>0</v>
          </cell>
          <cell r="L302">
            <v>10271.3198445</v>
          </cell>
          <cell r="M302">
            <v>0</v>
          </cell>
          <cell r="N302">
            <v>0</v>
          </cell>
          <cell r="O302">
            <v>10766.622116250001</v>
          </cell>
        </row>
        <row r="303">
          <cell r="D303">
            <v>3418.3682836033813</v>
          </cell>
          <cell r="E303">
            <v>5984.4401491033805</v>
          </cell>
          <cell r="F303">
            <v>1443.9481449692566</v>
          </cell>
          <cell r="G303">
            <v>4371.5734884692556</v>
          </cell>
          <cell r="H303">
            <v>7566.9100614692561</v>
          </cell>
          <cell r="I303">
            <v>1443.9481449692576</v>
          </cell>
          <cell r="J303">
            <v>4765.7073714692569</v>
          </cell>
          <cell r="K303">
            <v>8126.3939507192572</v>
          </cell>
          <cell r="L303">
            <v>1443.9481449692576</v>
          </cell>
          <cell r="M303">
            <v>5032.8221837192577</v>
          </cell>
          <cell r="N303">
            <v>8621.6962224692579</v>
          </cell>
          <cell r="O303">
            <v>1443.9481449692576</v>
          </cell>
        </row>
        <row r="306">
          <cell r="D306">
            <v>169.91314453251098</v>
          </cell>
          <cell r="E306">
            <v>169.91314453251098</v>
          </cell>
          <cell r="F306">
            <v>169.91314453251098</v>
          </cell>
          <cell r="G306">
            <v>169.91314453251098</v>
          </cell>
          <cell r="H306">
            <v>169.91314453251098</v>
          </cell>
          <cell r="I306">
            <v>169.91314453251098</v>
          </cell>
          <cell r="J306">
            <v>169.91314453251098</v>
          </cell>
          <cell r="K306">
            <v>169.91314453251098</v>
          </cell>
          <cell r="L306">
            <v>169.91314453251098</v>
          </cell>
          <cell r="M306">
            <v>169.91314453251098</v>
          </cell>
          <cell r="N306">
            <v>169.91314453251098</v>
          </cell>
          <cell r="O306">
            <v>169.91314453251098</v>
          </cell>
        </row>
        <row r="307"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12">
          <cell r="D312">
            <v>46.784296896065875</v>
          </cell>
          <cell r="E312">
            <v>46.784296896065875</v>
          </cell>
          <cell r="F312">
            <v>46.784296896065875</v>
          </cell>
          <cell r="G312">
            <v>47.124790723226369</v>
          </cell>
          <cell r="H312">
            <v>47.124790723226369</v>
          </cell>
          <cell r="I312">
            <v>47.124790723226369</v>
          </cell>
          <cell r="J312">
            <v>47.124790723226369</v>
          </cell>
          <cell r="K312">
            <v>47.124790723226369</v>
          </cell>
          <cell r="L312">
            <v>47.124790723226369</v>
          </cell>
          <cell r="M312">
            <v>47.124790723226369</v>
          </cell>
          <cell r="N312">
            <v>47.124790723226369</v>
          </cell>
          <cell r="O312">
            <v>47.124790723226369</v>
          </cell>
        </row>
        <row r="313">
          <cell r="D313">
            <v>0</v>
          </cell>
          <cell r="E313">
            <v>0</v>
          </cell>
          <cell r="F313">
            <v>0.34049382716049387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8">
          <cell r="D318">
            <v>15621.99999240442</v>
          </cell>
          <cell r="E318">
            <v>14579.99999240442</v>
          </cell>
          <cell r="F318">
            <v>13537.99999240442</v>
          </cell>
          <cell r="G318">
            <v>12495.99999240442</v>
          </cell>
          <cell r="H318">
            <v>11453.99999240442</v>
          </cell>
          <cell r="I318">
            <v>10411.99999240442</v>
          </cell>
          <cell r="J318">
            <v>9369.9999924044205</v>
          </cell>
          <cell r="K318">
            <v>8327.9999924044205</v>
          </cell>
          <cell r="L318">
            <v>7285.9999924044205</v>
          </cell>
          <cell r="M318">
            <v>6243.9999924044205</v>
          </cell>
          <cell r="N318">
            <v>5201.9999924044205</v>
          </cell>
          <cell r="O318">
            <v>4159.9999924044205</v>
          </cell>
        </row>
        <row r="319">
          <cell r="D319">
            <v>0</v>
          </cell>
        </row>
        <row r="320">
          <cell r="D320">
            <v>1042</v>
          </cell>
          <cell r="E320">
            <v>1042</v>
          </cell>
          <cell r="F320">
            <v>1042</v>
          </cell>
          <cell r="G320">
            <v>1042</v>
          </cell>
          <cell r="H320">
            <v>1042</v>
          </cell>
          <cell r="I320">
            <v>1042</v>
          </cell>
          <cell r="J320">
            <v>1042</v>
          </cell>
          <cell r="K320">
            <v>1042</v>
          </cell>
          <cell r="L320">
            <v>1042</v>
          </cell>
          <cell r="M320">
            <v>1042</v>
          </cell>
          <cell r="N320">
            <v>1042</v>
          </cell>
          <cell r="O320">
            <v>1042</v>
          </cell>
        </row>
        <row r="325">
          <cell r="D325">
            <v>0</v>
          </cell>
          <cell r="E325">
            <v>7200</v>
          </cell>
          <cell r="F325">
            <v>18100</v>
          </cell>
          <cell r="G325">
            <v>34900</v>
          </cell>
          <cell r="H325">
            <v>37300</v>
          </cell>
          <cell r="I325">
            <v>40000</v>
          </cell>
          <cell r="J325">
            <v>40000</v>
          </cell>
          <cell r="K325">
            <v>40000</v>
          </cell>
          <cell r="L325">
            <v>40000</v>
          </cell>
          <cell r="M325">
            <v>40000</v>
          </cell>
          <cell r="N325">
            <v>40000</v>
          </cell>
          <cell r="O325">
            <v>40000</v>
          </cell>
        </row>
        <row r="326">
          <cell r="D326">
            <v>7200</v>
          </cell>
          <cell r="E326">
            <v>10900</v>
          </cell>
          <cell r="F326">
            <v>16800</v>
          </cell>
          <cell r="G326">
            <v>2400</v>
          </cell>
          <cell r="H326">
            <v>2700</v>
          </cell>
        </row>
        <row r="327"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</row>
        <row r="331"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</row>
        <row r="332"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</row>
        <row r="333"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</row>
        <row r="337">
          <cell r="D337">
            <v>0</v>
          </cell>
          <cell r="E337">
            <v>0</v>
          </cell>
          <cell r="F337">
            <v>-4372.8967159114391</v>
          </cell>
          <cell r="G337">
            <v>-38384.535508618887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</row>
        <row r="338">
          <cell r="D338">
            <v>169.91314453251098</v>
          </cell>
          <cell r="E338">
            <v>169.91314453251098</v>
          </cell>
          <cell r="F338">
            <v>169.91314453251098</v>
          </cell>
          <cell r="G338">
            <v>4542.8098604439501</v>
          </cell>
          <cell r="H338">
            <v>42927.345369062838</v>
          </cell>
          <cell r="I338">
            <v>42927.345369062838</v>
          </cell>
          <cell r="J338">
            <v>42927.345369062838</v>
          </cell>
          <cell r="K338">
            <v>42927.345369062838</v>
          </cell>
          <cell r="L338">
            <v>42927.345369062838</v>
          </cell>
          <cell r="M338">
            <v>42927.345369062838</v>
          </cell>
          <cell r="N338">
            <v>42927.345369062838</v>
          </cell>
          <cell r="O338">
            <v>42927.345369062838</v>
          </cell>
        </row>
        <row r="339">
          <cell r="D339">
            <v>0</v>
          </cell>
          <cell r="E339">
            <v>0</v>
          </cell>
          <cell r="F339">
            <v>4372.8967159114391</v>
          </cell>
          <cell r="G339">
            <v>38384.535508618887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D340">
            <v>169.91314453251098</v>
          </cell>
          <cell r="E340">
            <v>169.91314453251098</v>
          </cell>
          <cell r="F340">
            <v>4542.8098604439501</v>
          </cell>
          <cell r="G340">
            <v>42927.345369062838</v>
          </cell>
          <cell r="H340">
            <v>42927.345369062838</v>
          </cell>
          <cell r="I340">
            <v>42927.345369062838</v>
          </cell>
          <cell r="J340">
            <v>42927.345369062838</v>
          </cell>
          <cell r="K340">
            <v>42927.345369062838</v>
          </cell>
          <cell r="L340">
            <v>42927.345369062838</v>
          </cell>
          <cell r="M340">
            <v>42927.345369062838</v>
          </cell>
          <cell r="N340">
            <v>42927.345369062838</v>
          </cell>
          <cell r="O340">
            <v>42927.345369062838</v>
          </cell>
        </row>
        <row r="343">
          <cell r="D343">
            <v>1490.7324418653229</v>
          </cell>
          <cell r="E343">
            <v>5916.1118769556579</v>
          </cell>
          <cell r="F343">
            <v>9913.2287860695087</v>
          </cell>
          <cell r="G343">
            <v>14294.332690554911</v>
          </cell>
          <cell r="H343">
            <v>18534.110662637559</v>
          </cell>
          <cell r="I343">
            <v>22915.214567122959</v>
          </cell>
          <cell r="J343">
            <v>27112.145251523416</v>
          </cell>
          <cell r="K343">
            <v>31448.973625403887</v>
          </cell>
          <cell r="L343">
            <v>35785.801999284355</v>
          </cell>
          <cell r="M343">
            <v>39837.657856256301</v>
          </cell>
          <cell r="N343">
            <v>43989.363867607608</v>
          </cell>
          <cell r="O343">
            <v>48007.143878592746</v>
          </cell>
        </row>
        <row r="344">
          <cell r="D344">
            <v>4425.3794350903345</v>
          </cell>
          <cell r="E344">
            <v>3997.1169091138509</v>
          </cell>
          <cell r="F344">
            <v>4381.1039044854024</v>
          </cell>
          <cell r="G344">
            <v>4239.7779720826475</v>
          </cell>
          <cell r="H344">
            <v>4381.1039044854024</v>
          </cell>
          <cell r="I344">
            <v>4196.9306844004568</v>
          </cell>
          <cell r="J344">
            <v>4336.8283738804703</v>
          </cell>
          <cell r="K344">
            <v>4336.8283738804703</v>
          </cell>
          <cell r="L344">
            <v>4051.855856971943</v>
          </cell>
          <cell r="M344">
            <v>4151.7060113513053</v>
          </cell>
          <cell r="N344">
            <v>4017.7800109851346</v>
          </cell>
          <cell r="O344">
            <v>4072.2187732266716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</row>
        <row r="346">
          <cell r="D346">
            <v>5916.1118769556579</v>
          </cell>
          <cell r="E346">
            <v>9913.2287860695087</v>
          </cell>
          <cell r="F346">
            <v>14294.332690554911</v>
          </cell>
          <cell r="G346">
            <v>18534.110662637559</v>
          </cell>
          <cell r="H346">
            <v>22915.214567122959</v>
          </cell>
          <cell r="I346">
            <v>27112.145251523416</v>
          </cell>
          <cell r="J346">
            <v>31448.973625403887</v>
          </cell>
          <cell r="K346">
            <v>35785.801999284355</v>
          </cell>
          <cell r="L346">
            <v>39837.657856256301</v>
          </cell>
          <cell r="M346">
            <v>43989.363867607608</v>
          </cell>
          <cell r="N346">
            <v>48007.143878592746</v>
          </cell>
          <cell r="O346">
            <v>52079.362651819414</v>
          </cell>
        </row>
        <row r="348"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</row>
        <row r="349">
          <cell r="D349">
            <v>1974.4201386341244</v>
          </cell>
          <cell r="E349">
            <v>2566.0718654999996</v>
          </cell>
          <cell r="F349">
            <v>2709.301023</v>
          </cell>
          <cell r="G349">
            <v>2927.6253434999994</v>
          </cell>
          <cell r="H349">
            <v>3195.3365730000005</v>
          </cell>
          <cell r="I349">
            <v>3321.7592264999994</v>
          </cell>
          <cell r="J349">
            <v>3321.7592264999994</v>
          </cell>
          <cell r="K349">
            <v>3360.6865792499998</v>
          </cell>
          <cell r="L349">
            <v>3588.8740387500002</v>
          </cell>
          <cell r="M349">
            <v>3588.8740387500002</v>
          </cell>
          <cell r="N349">
            <v>3588.8740387500002</v>
          </cell>
          <cell r="O349">
            <v>3588.8740387500002</v>
          </cell>
        </row>
        <row r="350">
          <cell r="D350">
            <v>0</v>
          </cell>
          <cell r="E350">
            <v>0</v>
          </cell>
          <cell r="F350">
            <v>7249.7930271341238</v>
          </cell>
          <cell r="G350">
            <v>0</v>
          </cell>
          <cell r="H350">
            <v>0</v>
          </cell>
          <cell r="I350">
            <v>9444.7211429999988</v>
          </cell>
          <cell r="J350">
            <v>0</v>
          </cell>
          <cell r="K350">
            <v>0</v>
          </cell>
          <cell r="L350">
            <v>10271.3198445</v>
          </cell>
          <cell r="M350">
            <v>0</v>
          </cell>
          <cell r="N350">
            <v>0</v>
          </cell>
          <cell r="O350">
            <v>10766.622116250001</v>
          </cell>
        </row>
        <row r="351">
          <cell r="D351">
            <v>414.93348594681794</v>
          </cell>
          <cell r="E351">
            <v>374.77863246809369</v>
          </cell>
          <cell r="F351">
            <v>410.5099319554526</v>
          </cell>
          <cell r="G351">
            <v>397.26767608592206</v>
          </cell>
          <cell r="H351">
            <v>410.5099319554526</v>
          </cell>
          <cell r="I351">
            <v>392.98681738460084</v>
          </cell>
          <cell r="J351">
            <v>406.08637796408743</v>
          </cell>
          <cell r="K351">
            <v>406.08637796408743</v>
          </cell>
          <cell r="L351">
            <v>379.42356155968332</v>
          </cell>
          <cell r="M351">
            <v>388.87374354717866</v>
          </cell>
          <cell r="N351">
            <v>376.32942923920518</v>
          </cell>
          <cell r="O351">
            <v>381.25291949131935</v>
          </cell>
        </row>
        <row r="352">
          <cell r="D352">
            <v>786.57254618439049</v>
          </cell>
          <cell r="E352">
            <v>1022.2756754977006</v>
          </cell>
          <cell r="F352">
            <v>1079.335528615162</v>
          </cell>
          <cell r="G352">
            <v>1166.3119088239155</v>
          </cell>
          <cell r="H352">
            <v>1272.963122164781</v>
          </cell>
          <cell r="I352">
            <v>1323.3275742452145</v>
          </cell>
          <cell r="J352">
            <v>1323.3275742452145</v>
          </cell>
          <cell r="K352">
            <v>1338.8355131937949</v>
          </cell>
          <cell r="L352">
            <v>1429.7411859602958</v>
          </cell>
          <cell r="M352">
            <v>1429.7411859602958</v>
          </cell>
          <cell r="N352">
            <v>1429.7411859602958</v>
          </cell>
          <cell r="O352">
            <v>1429.7411859602958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</row>
        <row r="356">
          <cell r="D356">
            <v>0.37977904455187972</v>
          </cell>
          <cell r="E356">
            <v>0.37977904455187972</v>
          </cell>
          <cell r="F356">
            <v>0.37977904455187972</v>
          </cell>
          <cell r="G356">
            <v>0.37977904455187972</v>
          </cell>
          <cell r="H356">
            <v>0.37977904455187972</v>
          </cell>
          <cell r="I356">
            <v>0.37977904455187972</v>
          </cell>
          <cell r="J356">
            <v>0.37977904455187972</v>
          </cell>
          <cell r="K356">
            <v>0.37977904455187972</v>
          </cell>
          <cell r="L356">
            <v>0.37977904455187972</v>
          </cell>
          <cell r="M356">
            <v>0.37977904455187972</v>
          </cell>
          <cell r="N356">
            <v>0.37977904455187972</v>
          </cell>
          <cell r="O356">
            <v>0.37977904455187972</v>
          </cell>
        </row>
        <row r="361">
          <cell r="D361">
            <v>27354.543769482592</v>
          </cell>
          <cell r="E361">
            <v>22348.456376065249</v>
          </cell>
          <cell r="F361">
            <v>19387.159504130563</v>
          </cell>
          <cell r="G361">
            <v>33184.790300231587</v>
          </cell>
          <cell r="H361">
            <v>38120.441391934772</v>
          </cell>
          <cell r="I361">
            <v>30474.755046845141</v>
          </cell>
          <cell r="J361">
            <v>40373.264114033533</v>
          </cell>
          <cell r="K361">
            <v>42972.894202408199</v>
          </cell>
          <cell r="L361">
            <v>33429.993086174814</v>
          </cell>
          <cell r="M361">
            <v>44629.683237321071</v>
          </cell>
          <cell r="N361">
            <v>43730.086030332175</v>
          </cell>
          <cell r="O361">
            <v>32362.176649319215</v>
          </cell>
        </row>
        <row r="363"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</row>
        <row r="365"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70">
          <cell r="D370">
            <v>-114.512</v>
          </cell>
          <cell r="E370">
            <v>-159.512</v>
          </cell>
          <cell r="F370">
            <v>-204.512</v>
          </cell>
          <cell r="G370">
            <v>13568.487999999999</v>
          </cell>
          <cell r="H370">
            <v>13568.487999999999</v>
          </cell>
          <cell r="I370">
            <v>13568.487999999999</v>
          </cell>
          <cell r="J370">
            <v>33924.487999999998</v>
          </cell>
          <cell r="K370">
            <v>33924.487999999998</v>
          </cell>
          <cell r="L370">
            <v>33924.487999999998</v>
          </cell>
          <cell r="M370">
            <v>57279.687999999995</v>
          </cell>
          <cell r="N370">
            <v>57279.687999999995</v>
          </cell>
          <cell r="O370">
            <v>57279.687999999995</v>
          </cell>
        </row>
        <row r="371">
          <cell r="D371">
            <v>0</v>
          </cell>
          <cell r="E371">
            <v>0</v>
          </cell>
          <cell r="F371">
            <v>13818</v>
          </cell>
          <cell r="G371">
            <v>0</v>
          </cell>
          <cell r="H371">
            <v>0</v>
          </cell>
          <cell r="I371">
            <v>20356</v>
          </cell>
          <cell r="J371">
            <v>0</v>
          </cell>
          <cell r="K371">
            <v>0</v>
          </cell>
          <cell r="L371">
            <v>23355.200000000001</v>
          </cell>
          <cell r="M371">
            <v>0</v>
          </cell>
          <cell r="N371">
            <v>0</v>
          </cell>
          <cell r="O371">
            <v>24144.400000000001</v>
          </cell>
        </row>
        <row r="378">
          <cell r="D378">
            <v>103621.86567341689</v>
          </cell>
          <cell r="E378">
            <v>83053.368621366099</v>
          </cell>
          <cell r="F378">
            <v>64165.26476366572</v>
          </cell>
          <cell r="G378">
            <v>63245.642137064511</v>
          </cell>
          <cell r="H378">
            <v>58684.991567890189</v>
          </cell>
          <cell r="I378">
            <v>52616.171076859937</v>
          </cell>
          <cell r="J378">
            <v>66218.799101760917</v>
          </cell>
          <cell r="K378">
            <v>89504.104407357139</v>
          </cell>
          <cell r="L378">
            <v>109246.82252185768</v>
          </cell>
          <cell r="M378">
            <v>134057.82666263237</v>
          </cell>
          <cell r="N378">
            <v>168896.75610447978</v>
          </cell>
          <cell r="O378">
            <v>198989.53794819955</v>
          </cell>
        </row>
        <row r="379">
          <cell r="D379">
            <v>118513.16346815358</v>
          </cell>
          <cell r="E379">
            <v>116574.85057435925</v>
          </cell>
          <cell r="F379">
            <v>158019.75394704918</v>
          </cell>
          <cell r="G379">
            <v>127418.96720791912</v>
          </cell>
          <cell r="H379">
            <v>125106.36019216031</v>
          </cell>
          <cell r="I379">
            <v>134972.12320804675</v>
          </cell>
          <cell r="J379">
            <v>129658.99137590366</v>
          </cell>
          <cell r="K379">
            <v>126929.4439572846</v>
          </cell>
          <cell r="L379">
            <v>152500.58576889746</v>
          </cell>
          <cell r="M379">
            <v>146189.75373185769</v>
          </cell>
          <cell r="N379">
            <v>149079.31930666935</v>
          </cell>
          <cell r="O379">
            <v>177693.51252885841</v>
          </cell>
        </row>
        <row r="382">
          <cell r="D382">
            <v>14298.061</v>
          </cell>
          <cell r="E382">
            <v>14108.601000000001</v>
          </cell>
          <cell r="F382">
            <v>13888.046</v>
          </cell>
          <cell r="G382">
            <v>13659.341</v>
          </cell>
          <cell r="H382">
            <v>13422.841</v>
          </cell>
          <cell r="I382">
            <v>13186.655000000001</v>
          </cell>
          <cell r="J382">
            <v>12933.953000000001</v>
          </cell>
          <cell r="K382">
            <v>12677.634000000002</v>
          </cell>
          <cell r="L382">
            <v>12426.805000000002</v>
          </cell>
          <cell r="M382">
            <v>12160.292000000001</v>
          </cell>
          <cell r="N382">
            <v>11901.238000000001</v>
          </cell>
          <cell r="O382">
            <v>11633.320000000002</v>
          </cell>
        </row>
        <row r="384">
          <cell r="D384">
            <v>3.5999999999999997E-2</v>
          </cell>
        </row>
      </sheetData>
      <sheetData sheetId="2"/>
      <sheetData sheetId="3">
        <row r="47">
          <cell r="D47">
            <v>26758.767708879983</v>
          </cell>
          <cell r="E47">
            <v>17788.018457001854</v>
          </cell>
          <cell r="F47">
            <v>-1705.1439999999857</v>
          </cell>
          <cell r="G47">
            <v>-2747.143999999993</v>
          </cell>
          <cell r="H47">
            <v>-3342.2706112669621</v>
          </cell>
          <cell r="I47">
            <v>-3091.9475924730905</v>
          </cell>
          <cell r="J47">
            <v>8897.2780589634021</v>
          </cell>
          <cell r="K47">
            <v>37966.667631316639</v>
          </cell>
          <cell r="L47">
            <v>70544.974425842927</v>
          </cell>
          <cell r="M47">
            <v>96139.550505895182</v>
          </cell>
          <cell r="N47">
            <v>144619.00460713491</v>
          </cell>
          <cell r="O47">
            <v>182659.39658721298</v>
          </cell>
        </row>
      </sheetData>
      <sheetData sheetId="4">
        <row r="50">
          <cell r="D50">
            <v>26717.242285151166</v>
          </cell>
          <cell r="E50">
            <v>17704.967609544212</v>
          </cell>
          <cell r="F50">
            <v>-1829.7202711864447</v>
          </cell>
          <cell r="G50">
            <v>-2913.245694915262</v>
          </cell>
          <cell r="H50">
            <v>-3549.8977299110484</v>
          </cell>
          <cell r="I50">
            <v>-3341.1001348460013</v>
          </cell>
          <cell r="J50">
            <v>8606.6000928616741</v>
          </cell>
          <cell r="K50">
            <v>37634.464241486086</v>
          </cell>
          <cell r="L50">
            <v>70171.245612283557</v>
          </cell>
          <cell r="M50">
            <v>95724.296268606995</v>
          </cell>
          <cell r="N50">
            <v>144162.2249461179</v>
          </cell>
          <cell r="O50">
            <v>182161.09150246714</v>
          </cell>
        </row>
      </sheetData>
      <sheetData sheetId="5">
        <row r="6">
          <cell r="D6">
            <v>27800.767708879968</v>
          </cell>
          <cell r="E6">
            <v>19872.018457001832</v>
          </cell>
          <cell r="F6">
            <v>1042</v>
          </cell>
          <cell r="G6">
            <v>1042</v>
          </cell>
          <cell r="H6">
            <v>1488.8733887330322</v>
          </cell>
          <cell r="I6">
            <v>2781.1964075269038</v>
          </cell>
          <cell r="J6">
            <v>15812.422058963388</v>
          </cell>
          <cell r="K6">
            <v>45923.811631316639</v>
          </cell>
          <cell r="L6">
            <v>79544.118425842928</v>
          </cell>
          <cell r="M6">
            <v>106180.69450589518</v>
          </cell>
          <cell r="N6">
            <v>155702.14860713491</v>
          </cell>
          <cell r="O6">
            <v>194784.54058721298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Б(0.5+ 3.5)"/>
      <sheetName val="ТБ(0.5+ 0.5+3.0)"/>
      <sheetName val="ТБ(2+ 2)"/>
      <sheetName val="ТБ(4)"/>
      <sheetName val="Чувствительность"/>
      <sheetName val="Доходы государста"/>
      <sheetName val="Итоги "/>
      <sheetName val="Нормативы"/>
      <sheetName val="Расчет"/>
      <sheetName val="освоение КВ"/>
      <sheetName val="ЭЗ"/>
      <sheetName val="освоение КВ (2)"/>
      <sheetName val="слайд"/>
      <sheetName val="ОФ"/>
      <sheetName val="инженерные сети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анализ 2003_2004исполнение МТ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H94">
            <v>6.7000000000000004E-2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ланс"/>
      <sheetName val="Критерии"/>
    </sheetNames>
    <sheetDataSet>
      <sheetData sheetId="0" refreshError="1"/>
      <sheetData sheetId="1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"/>
      <sheetName val="5"/>
      <sheetName val="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Мониторинг СИП"/>
      <sheetName val="4"/>
      <sheetName val="5"/>
      <sheetName val="6"/>
    </sheetNames>
    <sheetDataSet>
      <sheetData sheetId="0" refreshError="1">
        <row r="3">
          <cell r="F3" t="str">
            <v>ОАО «Газпромнефть-Омск»</v>
          </cell>
        </row>
        <row r="4">
          <cell r="V4">
            <v>39855</v>
          </cell>
        </row>
        <row r="5">
          <cell r="V5">
            <v>39870</v>
          </cell>
        </row>
        <row r="6">
          <cell r="V6">
            <v>39883</v>
          </cell>
        </row>
        <row r="7">
          <cell r="V7">
            <v>39898</v>
          </cell>
        </row>
        <row r="8">
          <cell r="V8">
            <v>39914</v>
          </cell>
        </row>
        <row r="9">
          <cell r="V9">
            <v>39930</v>
          </cell>
        </row>
        <row r="10">
          <cell r="V10">
            <v>39944</v>
          </cell>
        </row>
        <row r="11">
          <cell r="V11">
            <v>39959</v>
          </cell>
        </row>
        <row r="12">
          <cell r="V12">
            <v>39975</v>
          </cell>
        </row>
        <row r="13">
          <cell r="V13">
            <v>39990</v>
          </cell>
        </row>
        <row r="14">
          <cell r="V14">
            <v>40007</v>
          </cell>
        </row>
        <row r="15">
          <cell r="V15">
            <v>40021</v>
          </cell>
        </row>
        <row r="16">
          <cell r="V16">
            <v>40036</v>
          </cell>
        </row>
        <row r="17">
          <cell r="V17">
            <v>40051</v>
          </cell>
        </row>
        <row r="18">
          <cell r="V18">
            <v>40067</v>
          </cell>
        </row>
        <row r="19">
          <cell r="V19">
            <v>40084</v>
          </cell>
        </row>
        <row r="20">
          <cell r="V20">
            <v>40098</v>
          </cell>
        </row>
        <row r="21">
          <cell r="V21">
            <v>40112</v>
          </cell>
        </row>
        <row r="22">
          <cell r="V22">
            <v>40128</v>
          </cell>
        </row>
        <row r="23">
          <cell r="V23">
            <v>40143</v>
          </cell>
        </row>
        <row r="24">
          <cell r="V24">
            <v>40158</v>
          </cell>
        </row>
        <row r="25">
          <cell r="V25">
            <v>40175</v>
          </cell>
        </row>
        <row r="26">
          <cell r="V26">
            <v>40189</v>
          </cell>
        </row>
        <row r="27">
          <cell r="V27">
            <v>40204</v>
          </cell>
        </row>
        <row r="77">
          <cell r="C77" t="str">
            <v>Есть в СИП 2009</v>
          </cell>
        </row>
        <row r="78">
          <cell r="C78" t="str">
            <v>Есть в СИП 2010</v>
          </cell>
        </row>
        <row r="79">
          <cell r="C79" t="str">
            <v>Компенсирующий (Принят на ИК)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сп.лист"/>
      <sheetName val="Ост.МАРТ"/>
      <sheetName val="МАРТ"/>
      <sheetName val="Ост.АПРЕЛЬ"/>
      <sheetName val="АПРЕЛЬ"/>
      <sheetName val="План"/>
      <sheetName val="2.98"/>
      <sheetName val="3.98"/>
    </sheetNames>
    <sheetDataSet>
      <sheetData sheetId="0">
        <row r="2">
          <cell r="B2" t="str">
            <v>$</v>
          </cell>
        </row>
        <row r="3">
          <cell r="B3" t="str">
            <v>€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in сл.1"/>
    </sheetNames>
    <sheetDataSet>
      <sheetData sheetId="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становки"/>
      <sheetName val="запуски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БЕСП_ОНПЗ"/>
      <sheetName val="ОБЕСП_ЯНОС"/>
      <sheetName val="Критерии"/>
      <sheetName val="Баланс"/>
      <sheetName val="Лист1"/>
      <sheetName val="INFO"/>
    </sheetNames>
    <sheetDataSet>
      <sheetData sheetId="0" refreshError="1"/>
      <sheetData sheetId="1" refreshError="1"/>
      <sheetData sheetId="2">
        <row r="6">
          <cell r="A6" t="str">
            <v>NodeStr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"/>
      <sheetName val="Январь09"/>
      <sheetName val="Январь10"/>
      <sheetName val="Netback нефть(01.02)"/>
      <sheetName val="Январь (исп)"/>
      <sheetName val="Макро"/>
      <sheetName val="Январь_БП"/>
      <sheetName val="ГПН БП"/>
      <sheetName val="Критерии"/>
      <sheetName val="Справочни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раметры_i"/>
    </sheet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ТМ май"/>
    </sheetNames>
    <sheetDataSet>
      <sheetData sheetId="0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тказы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обыча"/>
      <sheetName val="ФОНД СКВАЖИН"/>
      <sheetName val="БУРЕНИЕ"/>
      <sheetName val="krsННГ"/>
      <sheetName val="prsННГ"/>
      <sheetName val="krsННГ-2"/>
      <sheetName val="prsННГ-2"/>
      <sheetName val="krsТНГ"/>
      <sheetName val="prsТНГ"/>
      <sheetName val="krsТНГ-2"/>
      <sheetName val="prsТНГ-2"/>
      <sheetName val="Пр.показатели"/>
      <sheetName val="ПОТЕРИ-ТНГ"/>
      <sheetName val="ПОТЕРИ-ННГ "/>
      <sheetName val="ПОРЫВЫ-ННГ"/>
      <sheetName val="ПОРЫВЫ-ТНГ"/>
      <sheetName val="БАЛАНС-ТНК"/>
      <sheetName val="БАЛАНС-ННГ"/>
      <sheetName val="БАЛАНС-ТНГ"/>
      <sheetName val="ПЛАНЫ"/>
      <sheetName val="ПЛАН-ННГ"/>
      <sheetName val="ПЛАН-ТНГ"/>
      <sheetName val="Итоги"/>
      <sheetName val="Дельта"/>
      <sheetName val="исходные данные"/>
      <sheetName val="отказы"/>
      <sheetName val="Context_LTP"/>
      <sheetName val="фонд "/>
      <sheetName val="2.98"/>
      <sheetName val="3.98"/>
      <sheetName val="История"/>
      <sheetName val="Input"/>
      <sheetName val="Calculation"/>
      <sheetName val="Вахит_Д5_Maт Баланс"/>
      <sheetName val="СНГДУ 1"/>
      <sheetName val="ФОНД_СКВАЖИН"/>
      <sheetName val="Пр_показатели"/>
      <sheetName val="ПОТЕРИ-ННГ_"/>
      <sheetName val="исходные_данные"/>
      <sheetName val="фонд_"/>
      <sheetName val="2_98"/>
      <sheetName val="3_98"/>
      <sheetName val="Вахит_Д5_Maт_Баланс"/>
      <sheetName val="СНГДУ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евраль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ЕМЫ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ppof"/>
      <sheetName val="СИП РЕФ базни"/>
      <sheetName val="PRM_ekologija"/>
      <sheetName val="Tabela grafika REF"/>
      <sheetName val="OFS"/>
      <sheetName val="СИП ОФС Базни"/>
      <sheetName val="Tabela grafika OFS"/>
      <sheetName val="Функција"/>
      <sheetName val="СИП Функције Базни "/>
      <sheetName val="Funkcije"/>
      <sheetName val="СИП УПС Базни"/>
      <sheetName val="Табела за графике УПС"/>
      <sheetName val="СИП Промет Базни"/>
      <sheetName val="Табела за графике Промет"/>
      <sheetName val="минимални сценарио"/>
      <sheetName val="НИС базни сценарио "/>
      <sheetName val="НИС Пуни сценарио "/>
      <sheetName val="ППОФ поређење"/>
      <sheetName val="bazni 2011 vs bazni 2012"/>
      <sheetName val="Sheet4"/>
      <sheetName val="Sheet5"/>
      <sheetName val="Pivot za grafike NIS"/>
      <sheetName val="Табела preradjena"/>
      <sheetName val="Референце"/>
      <sheetName val="2. Ввод мощн объекты_всего"/>
      <sheetName val="Prerada"/>
      <sheetName val="Promet"/>
      <sheetName val="Ekonomija final"/>
      <sheetName val="SIP 2012 - 2014"/>
      <sheetName val="Sheet2"/>
      <sheetName val="Sheet1"/>
      <sheetName val="Sheet3"/>
      <sheetName val="БВ10"/>
      <sheetName val="ПЛАСТ НП"/>
      <sheetName val="5. динамика EBITDA (норм)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>
        <row r="2">
          <cell r="A2" t="str">
            <v>Пројекат у току</v>
          </cell>
          <cell r="B2" t="str">
            <v>минималан</v>
          </cell>
          <cell r="C2" t="str">
            <v>NIS Cash Flow</v>
          </cell>
          <cell r="D2" t="str">
            <v>Капитална изградња</v>
          </cell>
        </row>
        <row r="3">
          <cell r="A3" t="str">
            <v>Нови пројекат (за који је урађен ПИР)</v>
          </cell>
          <cell r="B3" t="str">
            <v>базни</v>
          </cell>
          <cell r="C3" t="str">
            <v>GPN Loan</v>
          </cell>
          <cell r="D3" t="str">
            <v>Дугорочни финансијски пласмани</v>
          </cell>
        </row>
        <row r="4">
          <cell r="A4" t="str">
            <v>ПИР</v>
          </cell>
          <cell r="B4" t="str">
            <v>пуни</v>
          </cell>
          <cell r="D4" t="str">
            <v>Нематеријална улагања и ОС</v>
          </cell>
        </row>
        <row r="5">
          <cell r="A5" t="str">
            <v>Пројекат завршен</v>
          </cell>
          <cell r="B5" t="str">
            <v>резерва</v>
          </cell>
          <cell r="D5" t="str">
            <v>Лиценце, ИТ опрема</v>
          </cell>
        </row>
        <row r="6">
          <cell r="A6" t="str">
            <v>Пројекат није потврђен</v>
          </cell>
        </row>
        <row r="7">
          <cell r="A7" t="str">
            <v>Нови пројекат (за који није урађен ПИР)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бр 1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2.98"/>
      <sheetName val="3.98"/>
      <sheetName val="#ССЫЛКА"/>
      <sheetName val="Calculation"/>
      <sheetName val="ПЛАСТ НП"/>
      <sheetName val="параметры"/>
      <sheetName val="исходные данные"/>
      <sheetName val="DIF-2_INV_K"/>
      <sheetName val="2003"/>
      <sheetName val="фзп"/>
      <sheetName val="содержание офиса"/>
      <sheetName val="technology"/>
      <sheetName val="БВ10"/>
      <sheetName val="отказы"/>
      <sheetName val="СПРАВОЧНИК"/>
      <sheetName val="свод"/>
      <sheetName val="Вахит_Д5_Maт Баланс"/>
      <sheetName val="Линейная чувствительность"/>
      <sheetName val="изм"/>
      <sheetName val="Расчет"/>
      <sheetName val="Организации"/>
      <sheetName val="мсн"/>
      <sheetName val="Остановка I этап"/>
      <sheetName val="В работе"/>
      <sheetName val="Прогноз нараб (изм 51, 55, 56)"/>
      <sheetName val="Добыча"/>
      <sheetName val="welldata frac analysis"/>
      <sheetName val="таблица руководству"/>
      <sheetName val="ЦДНГ-2"/>
      <sheetName val="Инвестпортфель"/>
      <sheetName val="обр 1"/>
      <sheetName val="Лист3"/>
      <sheetName val="Возвраты и приобщения"/>
      <sheetName val="база общ"/>
      <sheetName val="2_98"/>
      <sheetName val="3_98"/>
      <sheetName val="ПЛАСТ_НП"/>
      <sheetName val="исходные_данные"/>
      <sheetName val="содержание_офиса"/>
      <sheetName val="Вахит_Д5_Maт_Баланс"/>
      <sheetName val="Линейная_чувствительность"/>
      <sheetName val="Остановка_I_этап"/>
      <sheetName val="В_работе"/>
      <sheetName val="Прогноз_нараб_(изм_51,_55,_56)"/>
      <sheetName val="welldata_frac_analysis"/>
      <sheetName val="таблица_руководству"/>
      <sheetName val="обр_1"/>
      <sheetName val="Возвраты_и_приобщения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равочники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Budget Highlights"/>
      <sheetName val="Cost Detail Old"/>
      <sheetName val="Assumptions old"/>
      <sheetName val="Assumptions"/>
      <sheetName val="Cost Detail"/>
      <sheetName val="GAAP Net Income"/>
      <sheetName val="Cost per Barrel Old"/>
      <sheetName val="Cost per Barrel"/>
      <sheetName val="CF 2011"/>
      <sheetName val="Financing"/>
      <sheetName val="PL Mrur"/>
      <sheetName val="CF 2011 Mrur"/>
      <sheetName val="Financing Mrur"/>
      <sheetName val="Cost Detail Mrur"/>
      <sheetName val="Cost per Barrel (2)"/>
      <sheetName val="Добыча график"/>
    </sheetNames>
    <sheetDataSet>
      <sheetData sheetId="0">
        <row r="10">
          <cell r="D10">
            <v>31</v>
          </cell>
        </row>
        <row r="113">
          <cell r="D113">
            <v>7</v>
          </cell>
          <cell r="E113">
            <v>7</v>
          </cell>
          <cell r="F113">
            <v>7</v>
          </cell>
          <cell r="G113">
            <v>7</v>
          </cell>
          <cell r="H113">
            <v>7</v>
          </cell>
          <cell r="I113">
            <v>7</v>
          </cell>
          <cell r="J113">
            <v>7</v>
          </cell>
          <cell r="K113">
            <v>7</v>
          </cell>
          <cell r="L113">
            <v>7</v>
          </cell>
          <cell r="M113">
            <v>7</v>
          </cell>
          <cell r="N113">
            <v>7</v>
          </cell>
          <cell r="O113">
            <v>7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D115">
            <v>0.9</v>
          </cell>
          <cell r="E115">
            <v>0.9</v>
          </cell>
          <cell r="F115">
            <v>0.9</v>
          </cell>
          <cell r="G115">
            <v>0.9</v>
          </cell>
          <cell r="H115">
            <v>0.9</v>
          </cell>
          <cell r="I115">
            <v>0.9</v>
          </cell>
          <cell r="J115">
            <v>0.9</v>
          </cell>
          <cell r="K115">
            <v>0.9</v>
          </cell>
          <cell r="L115">
            <v>0.9</v>
          </cell>
          <cell r="M115">
            <v>0.9</v>
          </cell>
          <cell r="N115">
            <v>0.9</v>
          </cell>
          <cell r="O115">
            <v>0.9</v>
          </cell>
        </row>
        <row r="116">
          <cell r="D116">
            <v>0.9</v>
          </cell>
          <cell r="E116">
            <v>0.9</v>
          </cell>
          <cell r="F116">
            <v>0.9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</row>
        <row r="117">
          <cell r="D117">
            <v>0.13531740614334473</v>
          </cell>
          <cell r="E117">
            <v>0.13531740614334473</v>
          </cell>
          <cell r="F117">
            <v>0.13531740614334473</v>
          </cell>
          <cell r="G117">
            <v>0.13531740614334473</v>
          </cell>
          <cell r="H117">
            <v>0.13531740614334473</v>
          </cell>
          <cell r="I117">
            <v>0.13531740614334473</v>
          </cell>
          <cell r="J117">
            <v>0.13531740614334473</v>
          </cell>
          <cell r="K117">
            <v>0.13531740614334473</v>
          </cell>
          <cell r="L117">
            <v>0.13531740614334473</v>
          </cell>
          <cell r="M117">
            <v>0.13531740614334473</v>
          </cell>
          <cell r="N117">
            <v>0.13531740614334473</v>
          </cell>
          <cell r="O117">
            <v>0.13531740614334473</v>
          </cell>
        </row>
        <row r="118">
          <cell r="D118">
            <v>3.54</v>
          </cell>
          <cell r="E118">
            <v>3.54</v>
          </cell>
          <cell r="F118">
            <v>3.54</v>
          </cell>
          <cell r="G118">
            <v>3.54</v>
          </cell>
          <cell r="H118">
            <v>3.54</v>
          </cell>
          <cell r="I118">
            <v>3.54</v>
          </cell>
          <cell r="J118">
            <v>3.54</v>
          </cell>
          <cell r="K118">
            <v>3.54</v>
          </cell>
          <cell r="L118">
            <v>3.54</v>
          </cell>
          <cell r="M118">
            <v>3.54</v>
          </cell>
          <cell r="N118">
            <v>3.54</v>
          </cell>
          <cell r="O118">
            <v>3.54</v>
          </cell>
        </row>
        <row r="119">
          <cell r="D119">
            <v>38.225255972696246</v>
          </cell>
          <cell r="E119">
            <v>38.225255972696246</v>
          </cell>
          <cell r="F119">
            <v>38.225255972696246</v>
          </cell>
          <cell r="G119">
            <v>38.225255972696246</v>
          </cell>
          <cell r="H119">
            <v>38.225255972696246</v>
          </cell>
          <cell r="I119">
            <v>38.225255972696246</v>
          </cell>
          <cell r="J119">
            <v>38.225255972696246</v>
          </cell>
          <cell r="K119">
            <v>38.225255972696246</v>
          </cell>
          <cell r="L119">
            <v>38.225255972696246</v>
          </cell>
          <cell r="M119">
            <v>38.225255972696246</v>
          </cell>
          <cell r="N119">
            <v>38.225255972696246</v>
          </cell>
          <cell r="O119">
            <v>38.225255972696246</v>
          </cell>
        </row>
        <row r="123">
          <cell r="D123">
            <v>21.27</v>
          </cell>
          <cell r="E123">
            <v>21.27</v>
          </cell>
          <cell r="F123">
            <v>21.27</v>
          </cell>
          <cell r="G123">
            <v>21.27</v>
          </cell>
          <cell r="H123">
            <v>21.27</v>
          </cell>
          <cell r="I123">
            <v>21.27</v>
          </cell>
          <cell r="J123">
            <v>21.27</v>
          </cell>
          <cell r="K123">
            <v>21.27</v>
          </cell>
          <cell r="L123">
            <v>21.27</v>
          </cell>
          <cell r="M123">
            <v>21.27</v>
          </cell>
          <cell r="N123">
            <v>21.27</v>
          </cell>
          <cell r="O123">
            <v>21.27</v>
          </cell>
        </row>
        <row r="124">
          <cell r="D124">
            <v>20.61</v>
          </cell>
          <cell r="E124">
            <v>20.61</v>
          </cell>
          <cell r="F124">
            <v>20.61</v>
          </cell>
          <cell r="G124">
            <v>20.61</v>
          </cell>
          <cell r="H124">
            <v>20.61</v>
          </cell>
          <cell r="I124">
            <v>20.61</v>
          </cell>
          <cell r="J124">
            <v>20.61</v>
          </cell>
          <cell r="K124">
            <v>20.61</v>
          </cell>
          <cell r="L124">
            <v>20.61</v>
          </cell>
          <cell r="M124">
            <v>20.61</v>
          </cell>
          <cell r="N124">
            <v>20.61</v>
          </cell>
          <cell r="O124">
            <v>20.61</v>
          </cell>
        </row>
        <row r="139">
          <cell r="D139">
            <v>0</v>
          </cell>
        </row>
        <row r="140">
          <cell r="D140">
            <v>0.12</v>
          </cell>
          <cell r="E140">
            <v>0.12</v>
          </cell>
          <cell r="F140">
            <v>0.12</v>
          </cell>
          <cell r="G140">
            <v>0.12</v>
          </cell>
          <cell r="H140">
            <v>0.12</v>
          </cell>
          <cell r="I140">
            <v>0.12</v>
          </cell>
          <cell r="J140">
            <v>0.12</v>
          </cell>
          <cell r="K140">
            <v>0.12</v>
          </cell>
          <cell r="L140">
            <v>0.12</v>
          </cell>
          <cell r="M140">
            <v>0.12</v>
          </cell>
          <cell r="N140">
            <v>0.12</v>
          </cell>
          <cell r="O140">
            <v>0.12</v>
          </cell>
        </row>
        <row r="141">
          <cell r="D141">
            <v>0.2</v>
          </cell>
          <cell r="E141">
            <v>0.2</v>
          </cell>
          <cell r="F141">
            <v>0.2</v>
          </cell>
          <cell r="G141">
            <v>0.2</v>
          </cell>
          <cell r="H141">
            <v>0.2</v>
          </cell>
          <cell r="I141">
            <v>0.2</v>
          </cell>
          <cell r="J141">
            <v>0.2</v>
          </cell>
          <cell r="K141">
            <v>0.2</v>
          </cell>
          <cell r="L141">
            <v>0.2</v>
          </cell>
          <cell r="M141">
            <v>0.2</v>
          </cell>
          <cell r="N141">
            <v>0.2</v>
          </cell>
          <cell r="O141">
            <v>0.2</v>
          </cell>
        </row>
        <row r="142">
          <cell r="D142">
            <v>2.156655290102389</v>
          </cell>
          <cell r="E142">
            <v>2.156655290102389</v>
          </cell>
          <cell r="F142">
            <v>2.156655290102389</v>
          </cell>
          <cell r="G142">
            <v>2.156655290102389</v>
          </cell>
          <cell r="H142">
            <v>2.156655290102389</v>
          </cell>
          <cell r="I142">
            <v>2.156655290102389</v>
          </cell>
          <cell r="J142">
            <v>2.156655290102389</v>
          </cell>
          <cell r="K142">
            <v>2.156655290102389</v>
          </cell>
          <cell r="L142">
            <v>2.156655290102389</v>
          </cell>
          <cell r="M142">
            <v>2.156655290102389</v>
          </cell>
          <cell r="N142">
            <v>2.156655290102389</v>
          </cell>
          <cell r="O142">
            <v>2.156655290102389</v>
          </cell>
        </row>
        <row r="143">
          <cell r="D143">
            <v>0.01</v>
          </cell>
          <cell r="E143">
            <v>0.01</v>
          </cell>
          <cell r="F143">
            <v>0.01</v>
          </cell>
          <cell r="G143">
            <v>0.01</v>
          </cell>
          <cell r="H143">
            <v>0.01</v>
          </cell>
          <cell r="I143">
            <v>0.01</v>
          </cell>
          <cell r="J143">
            <v>0.01</v>
          </cell>
          <cell r="K143">
            <v>0.01</v>
          </cell>
          <cell r="L143">
            <v>0.01</v>
          </cell>
          <cell r="M143">
            <v>0.01</v>
          </cell>
          <cell r="N143">
            <v>0.01</v>
          </cell>
          <cell r="O143">
            <v>0.01</v>
          </cell>
        </row>
        <row r="144">
          <cell r="D144">
            <v>6.9953385665529009</v>
          </cell>
          <cell r="E144">
            <v>6.9953385665529009</v>
          </cell>
          <cell r="F144">
            <v>6.9953385665529009</v>
          </cell>
          <cell r="G144">
            <v>6.9953385665529009</v>
          </cell>
          <cell r="H144">
            <v>6.9953385665529009</v>
          </cell>
          <cell r="I144">
            <v>6.9953385665529009</v>
          </cell>
          <cell r="J144">
            <v>6.9953385665529009</v>
          </cell>
          <cell r="K144">
            <v>6.9953385665529009</v>
          </cell>
          <cell r="L144">
            <v>6.9953385665529009</v>
          </cell>
          <cell r="M144">
            <v>6.9953385665529009</v>
          </cell>
          <cell r="N144">
            <v>6.9953385665529009</v>
          </cell>
          <cell r="O144">
            <v>6.9953385665529009</v>
          </cell>
        </row>
        <row r="167">
          <cell r="D167">
            <v>0</v>
          </cell>
          <cell r="E167">
            <v>0</v>
          </cell>
          <cell r="F167">
            <v>1021.7309647440272</v>
          </cell>
          <cell r="G167">
            <v>0</v>
          </cell>
          <cell r="H167">
            <v>0</v>
          </cell>
          <cell r="I167">
            <v>1021.7309647440272</v>
          </cell>
          <cell r="J167">
            <v>0</v>
          </cell>
          <cell r="K167">
            <v>0</v>
          </cell>
          <cell r="L167">
            <v>1021.7309647440272</v>
          </cell>
          <cell r="M167">
            <v>0</v>
          </cell>
          <cell r="N167">
            <v>0</v>
          </cell>
          <cell r="O167">
            <v>1021.7309647440272</v>
          </cell>
        </row>
        <row r="168">
          <cell r="D168">
            <v>1313.0722310910835</v>
          </cell>
          <cell r="E168">
            <v>1313.0722310910835</v>
          </cell>
          <cell r="F168">
            <v>1313.0722310910835</v>
          </cell>
          <cell r="G168">
            <v>1320.0276784882494</v>
          </cell>
          <cell r="H168">
            <v>1320.0276784882494</v>
          </cell>
          <cell r="I168">
            <v>1320.0276784882494</v>
          </cell>
          <cell r="J168">
            <v>1357.4708960788171</v>
          </cell>
          <cell r="K168">
            <v>1357.4708960788171</v>
          </cell>
          <cell r="L168">
            <v>1357.4708960788171</v>
          </cell>
          <cell r="M168">
            <v>1574.9445796223461</v>
          </cell>
          <cell r="N168">
            <v>1574.9445796223461</v>
          </cell>
          <cell r="O168">
            <v>1574.9445796223461</v>
          </cell>
        </row>
      </sheetData>
      <sheetData sheetId="1">
        <row r="3">
          <cell r="F3">
            <v>90</v>
          </cell>
        </row>
        <row r="23">
          <cell r="D23">
            <v>715.24599999999998</v>
          </cell>
          <cell r="E23">
            <v>660.1</v>
          </cell>
          <cell r="F23">
            <v>736.596</v>
          </cell>
          <cell r="G23">
            <v>729.35800000000006</v>
          </cell>
          <cell r="H23">
            <v>734.00599999999997</v>
          </cell>
          <cell r="I23">
            <v>704.12300000000005</v>
          </cell>
          <cell r="J23">
            <v>723.82799999999997</v>
          </cell>
          <cell r="K23">
            <v>1094.415</v>
          </cell>
          <cell r="L23">
            <v>1059.1210000000001</v>
          </cell>
          <cell r="M23">
            <v>1093.6590000000001</v>
          </cell>
          <cell r="N23">
            <v>1097.0330000000001</v>
          </cell>
          <cell r="O23">
            <v>1141.3150000000001</v>
          </cell>
        </row>
        <row r="62">
          <cell r="D62">
            <v>75</v>
          </cell>
          <cell r="E62">
            <v>75</v>
          </cell>
          <cell r="F62">
            <v>75</v>
          </cell>
          <cell r="G62">
            <v>75</v>
          </cell>
          <cell r="H62">
            <v>75</v>
          </cell>
          <cell r="I62">
            <v>75</v>
          </cell>
          <cell r="J62">
            <v>75</v>
          </cell>
          <cell r="K62">
            <v>75</v>
          </cell>
          <cell r="L62">
            <v>75</v>
          </cell>
          <cell r="M62">
            <v>75</v>
          </cell>
          <cell r="N62">
            <v>75</v>
          </cell>
          <cell r="O62">
            <v>75</v>
          </cell>
        </row>
      </sheetData>
      <sheetData sheetId="2"/>
      <sheetData sheetId="3">
        <row r="47">
          <cell r="D47">
            <v>-1.2235545909788925E-11</v>
          </cell>
        </row>
      </sheetData>
      <sheetData sheetId="4">
        <row r="50">
          <cell r="D50">
            <v>-1.2235545909788925E-11</v>
          </cell>
        </row>
      </sheetData>
      <sheetData sheetId="5">
        <row r="6">
          <cell r="D6">
            <v>1042</v>
          </cell>
        </row>
      </sheetData>
      <sheetData sheetId="6"/>
      <sheetData sheetId="7"/>
      <sheetData sheetId="8"/>
      <sheetData sheetId="9"/>
      <sheetData sheetId="10"/>
      <sheetData sheetId="11">
        <row r="8">
          <cell r="S8">
            <v>40197.606405005681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">
          <cell r="S8">
            <v>1177.7898676666666</v>
          </cell>
        </row>
      </sheetData>
      <sheetData sheetId="21"/>
      <sheetData sheetId="22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лавная"/>
      <sheetName val="Состав"/>
      <sheetName val="Целевые показатели"/>
      <sheetName val="Консолидация"/>
      <sheetName val="Схема"/>
      <sheetName val="Товары"/>
      <sheetName val="Добыча"/>
      <sheetName val="Газопереработка"/>
      <sheetName val="Нефтепереработка"/>
      <sheetName val="Нефтехимия"/>
      <sheetName val="Сбыт"/>
      <sheetName val="Торговля"/>
      <sheetName val="ЗРСО"/>
      <sheetName val="ЛИГ"/>
      <sheetName val="Прочие"/>
      <sheetName val="Корпоративный"/>
      <sheetName val="Элиминация"/>
      <sheetName val="Macro"/>
      <sheetName val="Oil_gas"/>
      <sheetName val="Refined"/>
      <sheetName val="Chem"/>
      <sheetName val="Market_T"/>
      <sheetName val="Market_W"/>
      <sheetName val="Market_R"/>
      <sheetName val="Опции"/>
      <sheetName val="Ключевые показатели (КПД)"/>
      <sheetName val="Транспортный"/>
      <sheetName val="Банковский"/>
      <sheetName val="Анализ"/>
      <sheetName val="Capex30.0406"/>
      <sheetName val="служебный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4">
          <cell r="C14" t="str">
            <v>Ставка НДС</v>
          </cell>
        </row>
        <row r="78">
          <cell r="C78" t="str">
            <v>Коэффициент распределения потоков в году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0.88888888888888884</v>
          </cell>
          <cell r="N78">
            <v>0.79012345679012341</v>
          </cell>
          <cell r="O78">
            <v>0.7023319615912208</v>
          </cell>
          <cell r="P78">
            <v>0.62429507696997399</v>
          </cell>
          <cell r="Q78">
            <v>0.5549289573066436</v>
          </cell>
          <cell r="R78">
            <v>0.49327018427257208</v>
          </cell>
          <cell r="S78">
            <v>0.43846238602006404</v>
          </cell>
          <cell r="T78">
            <v>0.38974434312894579</v>
          </cell>
          <cell r="U78">
            <v>0.34643941611461848</v>
          </cell>
          <cell r="V78">
            <v>0.30794614765743866</v>
          </cell>
          <cell r="W78">
            <v>0.27372990902883437</v>
          </cell>
          <cell r="X78">
            <v>0.21628042194870864</v>
          </cell>
          <cell r="Y78">
            <v>0.19224926395440767</v>
          </cell>
          <cell r="Z78">
            <v>0.17088823462614014</v>
          </cell>
          <cell r="AA78">
            <v>0.15190065300101346</v>
          </cell>
          <cell r="AB78">
            <v>0.13502280266756753</v>
          </cell>
          <cell r="AC78">
            <v>0.1200202690378378</v>
          </cell>
          <cell r="AD78">
            <v>0.10668468358918916</v>
          </cell>
          <cell r="AQ78" t="str">
            <v>Коэффициент распределения потоков в году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CE78" t="str">
            <v>Коэффициент распределения потоков в году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S78" t="str">
            <v>Коэффициент распределения потоков в году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FG78" t="str">
            <v>Коэффициент распределения потоков в году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U78" t="str">
            <v>Коэффициент распределения потоков в году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</row>
        <row r="79">
          <cell r="C79" t="str">
            <v>Коэффициент приведения разногодовых потоков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0.94335411285597393</v>
          </cell>
          <cell r="M79">
            <v>0.94335411285597393</v>
          </cell>
          <cell r="N79">
            <v>0.94335411285597393</v>
          </cell>
          <cell r="O79">
            <v>0.94335411285597393</v>
          </cell>
          <cell r="P79">
            <v>0.94335411285597393</v>
          </cell>
          <cell r="Q79">
            <v>0.94335411285597393</v>
          </cell>
          <cell r="R79">
            <v>0.94335411285597393</v>
          </cell>
          <cell r="S79">
            <v>0.94335411285597393</v>
          </cell>
          <cell r="T79">
            <v>0.94335411285597393</v>
          </cell>
          <cell r="U79">
            <v>0.94335411285597393</v>
          </cell>
          <cell r="V79">
            <v>0.94335411285597393</v>
          </cell>
          <cell r="W79">
            <v>0.94335411285597393</v>
          </cell>
          <cell r="X79">
            <v>0.94335411285597393</v>
          </cell>
          <cell r="Y79">
            <v>0.94335411285597393</v>
          </cell>
          <cell r="Z79">
            <v>0.94335411285597393</v>
          </cell>
          <cell r="AA79">
            <v>0.94335411285597393</v>
          </cell>
          <cell r="AB79">
            <v>0.94335411285597393</v>
          </cell>
          <cell r="AC79">
            <v>0.94335411285597393</v>
          </cell>
          <cell r="AD79">
            <v>0.94335411285597393</v>
          </cell>
          <cell r="AQ79" t="str">
            <v>Коэффициент приведения разногодовых потоков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CE79" t="str">
            <v>Коэффициент приведения разногодовых потоков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S79" t="str">
            <v>Коэффициент приведения разногодовых потоков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FG79" t="str">
            <v>Коэффициент приведения разногодовых потоков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U79" t="str">
            <v>Коэффициент приведения разногодовых потоков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Проверка_Заявок"/>
      <sheetName val="Cash"/>
      <sheetName val="CashFl"/>
      <sheetName val="Пр"/>
      <sheetName val="План"/>
      <sheetName val="План ($)"/>
      <sheetName val="ДохО"/>
      <sheetName val="РсхО"/>
      <sheetName val="ДохФ"/>
      <sheetName val="РсхФ"/>
      <sheetName val="НАЛОГИ"/>
      <sheetName val="ННГ"/>
      <sheetName val="ННГФ"/>
      <sheetName val="ОНПЗ"/>
      <sheetName val="ОНП"/>
      <sheetName val="КНП"/>
      <sheetName val="БНП"/>
      <sheetName val="ЕкНП"/>
      <sheetName val="СвНП"/>
      <sheetName val="ТНП"/>
      <sheetName val="ННП"/>
      <sheetName val="NPR"/>
      <sheetName val="БалНф"/>
      <sheetName val="NNG"/>
      <sheetName val="ONPZ"/>
      <sheetName val="SibOil"/>
      <sheetName val="ЭксНф"/>
      <sheetName val="ТамПошл"/>
      <sheetName val="Check"/>
      <sheetName val="Sales"/>
      <sheetName val="Пр_СНК"/>
      <sheetName val="САС"/>
      <sheetName val="МК"/>
      <sheetName val="Лист1"/>
      <sheetName val="акциз"/>
      <sheetName val="Лист2"/>
      <sheetName val="Лист3"/>
      <sheetName val="Лист4"/>
      <sheetName val="Macro"/>
      <sheetName val="????"/>
      <sheetName val="INFO"/>
      <sheetName val="Себестоимость_корр"/>
      <sheetName val="Лист7"/>
      <sheetName val="РАСЧЕТ"/>
      <sheetName val="P&amp;L"/>
      <sheetName val="[April_budget_n_x0000__x0000__x0000__x0000__x0000__x0000__xffff__xffff_ист3"/>
      <sheetName val="[April_budget_n"/>
      <sheetName val="План_($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I5">
            <v>31.3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сн.ТЭТ сл.3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акладные"/>
    </sheetNames>
    <sheetDataSet>
      <sheetData sheetId="0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кросценарии (МЭР)"/>
    </sheetNames>
    <sheetDataSet>
      <sheetData sheetId="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Списки"/>
      <sheetName val="Данные 2010"/>
      <sheetName val="Итоги 2010"/>
      <sheetName val="Анализ"/>
      <sheetName val="Не усп. ГТМ"/>
      <sheetName val="Класс. ТКРС"/>
      <sheetName val="потери по гтм 2003г"/>
      <sheetName val="список гтм "/>
    </sheetNames>
    <sheetDataSet>
      <sheetData sheetId="0"/>
      <sheetData sheetId="1">
        <row r="2">
          <cell r="H2" t="str">
            <v>Астрахановское</v>
          </cell>
        </row>
        <row r="3">
          <cell r="H3" t="str">
            <v>В.Даги</v>
          </cell>
        </row>
        <row r="4">
          <cell r="H4" t="str">
            <v>Волчинка</v>
          </cell>
        </row>
        <row r="5">
          <cell r="H5" t="str">
            <v>Восточное Эхаби</v>
          </cell>
        </row>
        <row r="6">
          <cell r="H6" t="str">
            <v>Восточный Кайган</v>
          </cell>
        </row>
        <row r="7">
          <cell r="H7" t="str">
            <v>Гиляко-Абунан</v>
          </cell>
        </row>
        <row r="8">
          <cell r="H8" t="str">
            <v>Западное Сабо</v>
          </cell>
        </row>
        <row r="9">
          <cell r="H9" t="str">
            <v>Катангли</v>
          </cell>
        </row>
        <row r="10">
          <cell r="H10" t="str">
            <v>Каурунани</v>
          </cell>
        </row>
        <row r="11">
          <cell r="H11" t="str">
            <v>Колендо</v>
          </cell>
        </row>
        <row r="12">
          <cell r="H12" t="str">
            <v>Крапивненское</v>
          </cell>
        </row>
        <row r="13">
          <cell r="H13" t="str">
            <v>Кыдыланьи</v>
          </cell>
        </row>
        <row r="14">
          <cell r="H14" t="str">
            <v>Малое Сабо</v>
          </cell>
        </row>
        <row r="15">
          <cell r="H15" t="str">
            <v>Мирзоева</v>
          </cell>
        </row>
        <row r="16">
          <cell r="H16" t="str">
            <v>Монги</v>
          </cell>
        </row>
        <row r="17">
          <cell r="H17" t="str">
            <v>Мухто</v>
          </cell>
        </row>
        <row r="18">
          <cell r="H18" t="str">
            <v>Набиль</v>
          </cell>
        </row>
        <row r="19">
          <cell r="H19" t="str">
            <v>Нельма</v>
          </cell>
        </row>
        <row r="20">
          <cell r="H20" t="str">
            <v>Нижнее Даги</v>
          </cell>
        </row>
        <row r="21">
          <cell r="H21" t="str">
            <v>Одопту</v>
          </cell>
        </row>
        <row r="22">
          <cell r="H22" t="str">
            <v>Одопту-Северный купол</v>
          </cell>
        </row>
        <row r="23">
          <cell r="H23" t="str">
            <v>Северная Оха</v>
          </cell>
        </row>
        <row r="24">
          <cell r="H24" t="str">
            <v>Тунгор</v>
          </cell>
        </row>
        <row r="25">
          <cell r="H25" t="str">
            <v>Узловое</v>
          </cell>
        </row>
        <row r="26">
          <cell r="H26" t="str">
            <v>Уйглекуты</v>
          </cell>
        </row>
        <row r="27">
          <cell r="H27" t="str">
            <v>Усть-Томи</v>
          </cell>
        </row>
        <row r="28">
          <cell r="H28" t="str">
            <v>Усть-Эвай</v>
          </cell>
        </row>
        <row r="29">
          <cell r="H29" t="str">
            <v>Центральная Оха</v>
          </cell>
        </row>
        <row r="30">
          <cell r="H30" t="str">
            <v>Центральный Паромай</v>
          </cell>
        </row>
        <row r="31">
          <cell r="H31" t="str">
            <v>Центральный. Сабо</v>
          </cell>
        </row>
        <row r="32">
          <cell r="H32" t="str">
            <v>Шхунное</v>
          </cell>
        </row>
        <row r="33">
          <cell r="H33" t="str">
            <v>Эхаби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чий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.пар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отказы"/>
      <sheetName val="Организации"/>
      <sheetName val="Расчет"/>
      <sheetName val="Расчет темпов падения"/>
      <sheetName val="Help"/>
      <sheetName val="Осн.ТЭТ сл.3"/>
      <sheetName val="Inpu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Valuation Strategy"/>
      <sheetName val="Assumptions and offsets &gt;&gt;&gt;"/>
      <sheetName val="Offsets"/>
      <sheetName val="Assumptions"/>
      <sheetName val="Balance Sheet Reconciliation"/>
      <sheetName val="Summaries of Value &gt;&gt;&gt;"/>
      <sheetName val="Summary by Location by SumClass"/>
      <sheetName val="Подходы к оценке"/>
      <sheetName val="СВОД_RVP"/>
      <sheetName val="Балансы"/>
      <sheetName val="Valuation &gt;&gt;&gt;"/>
      <sheetName val="РЕЕЕСТР ОС"/>
      <sheetName val="Реестр НЗС"/>
      <sheetName val="Методы оценки"/>
      <sheetName val="Companies"/>
      <sheetName val="Valuation sheet"/>
      <sheetName val="Месторождения"/>
      <sheetName val="REAS"/>
      <sheetName val="CIP valuation sheet"/>
      <sheetName val="RCN &amp; Market Data "/>
      <sheetName val="Diagnostics &gt;&gt;&gt;"/>
      <sheetName val="Input Diagnostics"/>
      <sheetName val="Output Diagnostics"/>
      <sheetName val="Inputs &gt;&gt;&gt;"/>
      <sheetName val="From_bev"/>
      <sheetName val="Запасы"/>
      <sheetName val="EO"/>
      <sheetName val="EY Price Index"/>
      <sheetName val="Depreciation"/>
      <sheetName val="RUL"/>
      <sheetName val="Currency adj"/>
      <sheetName val="GKS depreciation curve"/>
      <sheetName val="CSD &gt;&gt;&gt; "/>
      <sheetName val="FAR "/>
      <sheetName val="Balance Sheet"/>
      <sheetName val="ББС ЦБ РФ"/>
      <sheetName val="IDC"/>
      <sheetName val="износ"/>
    </sheetNames>
    <sheetDataSet>
      <sheetData sheetId="0"/>
      <sheetData sheetId="1"/>
      <sheetData sheetId="2"/>
      <sheetData sheetId="3"/>
      <sheetData sheetId="4">
        <row r="9">
          <cell r="A9" t="str">
            <v>Asset Class</v>
          </cell>
          <cell r="B9" t="str">
            <v>Asset Class Description</v>
          </cell>
          <cell r="C9" t="str">
            <v>Summary Class Description</v>
          </cell>
          <cell r="D9" t="str">
            <v>Trend Description</v>
          </cell>
          <cell r="E9" t="str">
            <v>Useful Life</v>
          </cell>
          <cell r="F9" t="str">
            <v>Depreciation Curve</v>
          </cell>
          <cell r="G9" t="str">
            <v>Depreciation Hold Factor</v>
          </cell>
          <cell r="H9" t="str">
            <v>VLR Hold Factor</v>
          </cell>
          <cell r="I9" t="str">
            <v>Val Code</v>
          </cell>
          <cell r="J9" t="str">
            <v>Val Code Description</v>
          </cell>
          <cell r="K9" t="str">
            <v>Country of manufacture by default</v>
          </cell>
        </row>
        <row r="10">
          <cell r="A10" t="str">
            <v>Земельные участки</v>
          </cell>
          <cell r="B10" t="str">
            <v>Земельные участки</v>
          </cell>
          <cell r="C10" t="str">
            <v>Земельные участки</v>
          </cell>
          <cell r="D10" t="str">
            <v>Земельные участки</v>
          </cell>
          <cell r="E10">
            <v>55</v>
          </cell>
          <cell r="F10" t="str">
            <v>R3</v>
          </cell>
          <cell r="G10">
            <v>1</v>
          </cell>
          <cell r="H10">
            <v>1</v>
          </cell>
          <cell r="I10">
            <v>1</v>
          </cell>
          <cell r="J10" t="str">
            <v>Indirect Cost Approach</v>
          </cell>
          <cell r="K10" t="str">
            <v>Russia</v>
          </cell>
        </row>
        <row r="11">
          <cell r="A11" t="str">
            <v>Здания - АБК</v>
          </cell>
          <cell r="B11" t="str">
            <v>Здания - АБК</v>
          </cell>
          <cell r="C11" t="str">
            <v>Здания</v>
          </cell>
          <cell r="D11" t="str">
            <v>КС-1</v>
          </cell>
          <cell r="E11">
            <v>55</v>
          </cell>
          <cell r="F11" t="str">
            <v>M&amp;S</v>
          </cell>
          <cell r="G11">
            <v>0.2</v>
          </cell>
          <cell r="H11">
            <v>1</v>
          </cell>
          <cell r="I11">
            <v>1</v>
          </cell>
          <cell r="J11" t="str">
            <v>Indirect Cost Approach</v>
          </cell>
          <cell r="K11" t="str">
            <v>Russia</v>
          </cell>
        </row>
        <row r="12">
          <cell r="A12" t="str">
            <v>Здания - Ангар</v>
          </cell>
          <cell r="B12" t="str">
            <v>Здания - Ангар</v>
          </cell>
          <cell r="C12" t="str">
            <v>Здания</v>
          </cell>
          <cell r="D12" t="str">
            <v>КС-11</v>
          </cell>
          <cell r="E12">
            <v>55</v>
          </cell>
          <cell r="F12" t="str">
            <v>M&amp;S</v>
          </cell>
          <cell r="G12">
            <v>0.2</v>
          </cell>
          <cell r="H12">
            <v>1</v>
          </cell>
          <cell r="I12">
            <v>1</v>
          </cell>
          <cell r="J12" t="str">
            <v>Indirect Cost Approach</v>
          </cell>
          <cell r="K12" t="str">
            <v>Russia</v>
          </cell>
        </row>
        <row r="13">
          <cell r="A13" t="str">
            <v>Здания - Бытовой корпус</v>
          </cell>
          <cell r="B13" t="str">
            <v>Здания - Бытовой корпус</v>
          </cell>
          <cell r="C13" t="str">
            <v>Здания</v>
          </cell>
          <cell r="D13" t="str">
            <v>КС-1</v>
          </cell>
          <cell r="E13">
            <v>55</v>
          </cell>
          <cell r="F13" t="str">
            <v>M&amp;S</v>
          </cell>
          <cell r="G13">
            <v>0.2</v>
          </cell>
          <cell r="H13">
            <v>1</v>
          </cell>
          <cell r="I13">
            <v>1</v>
          </cell>
          <cell r="J13" t="str">
            <v>Indirect Cost Approach</v>
          </cell>
          <cell r="K13" t="str">
            <v>Russia</v>
          </cell>
        </row>
        <row r="14">
          <cell r="A14" t="str">
            <v>Здания - Гараж</v>
          </cell>
          <cell r="B14" t="str">
            <v>Здания - Гараж</v>
          </cell>
          <cell r="C14" t="str">
            <v>Здания</v>
          </cell>
          <cell r="D14" t="str">
            <v>КС-1</v>
          </cell>
          <cell r="E14">
            <v>55</v>
          </cell>
          <cell r="F14" t="str">
            <v>M&amp;S</v>
          </cell>
          <cell r="G14">
            <v>0.2</v>
          </cell>
          <cell r="H14">
            <v>1</v>
          </cell>
          <cell r="I14">
            <v>1</v>
          </cell>
          <cell r="J14" t="str">
            <v>Indirect Cost Approach</v>
          </cell>
          <cell r="K14" t="str">
            <v>Russia</v>
          </cell>
        </row>
        <row r="15">
          <cell r="A15" t="str">
            <v>Здания - дом сборный</v>
          </cell>
          <cell r="B15" t="str">
            <v>Здания - дом сборный</v>
          </cell>
          <cell r="C15" t="str">
            <v>Здания</v>
          </cell>
          <cell r="D15" t="str">
            <v>КС-7</v>
          </cell>
          <cell r="E15">
            <v>55</v>
          </cell>
          <cell r="F15" t="str">
            <v>M&amp;S</v>
          </cell>
          <cell r="G15">
            <v>0.2</v>
          </cell>
          <cell r="H15">
            <v>1</v>
          </cell>
          <cell r="I15">
            <v>1</v>
          </cell>
          <cell r="J15" t="str">
            <v>Indirect Cost Approach</v>
          </cell>
          <cell r="K15" t="str">
            <v>Russia</v>
          </cell>
        </row>
        <row r="16">
          <cell r="A16" t="str">
            <v>Здания - Жилой комплекс</v>
          </cell>
          <cell r="B16" t="str">
            <v>Здания - Жилой комплекс</v>
          </cell>
          <cell r="C16" t="str">
            <v>Здания</v>
          </cell>
          <cell r="D16" t="str">
            <v>КС-4</v>
          </cell>
          <cell r="E16">
            <v>55</v>
          </cell>
          <cell r="F16" t="str">
            <v>M&amp;S</v>
          </cell>
          <cell r="G16">
            <v>0.2</v>
          </cell>
          <cell r="H16">
            <v>1</v>
          </cell>
          <cell r="I16">
            <v>1</v>
          </cell>
          <cell r="J16" t="str">
            <v>Indirect Cost Approach</v>
          </cell>
          <cell r="K16" t="str">
            <v>Russia</v>
          </cell>
        </row>
        <row r="17">
          <cell r="A17" t="str">
            <v>Здания - мобильное</v>
          </cell>
          <cell r="B17" t="str">
            <v>Здания - мобильное</v>
          </cell>
          <cell r="C17" t="str">
            <v>Здания</v>
          </cell>
          <cell r="D17" t="str">
            <v>КС-7</v>
          </cell>
          <cell r="E17">
            <v>15</v>
          </cell>
          <cell r="F17" t="str">
            <v>R3</v>
          </cell>
          <cell r="G17">
            <v>0.2</v>
          </cell>
          <cell r="H17">
            <v>1</v>
          </cell>
          <cell r="I17">
            <v>1</v>
          </cell>
          <cell r="J17" t="str">
            <v>Indirect Cost Approach</v>
          </cell>
          <cell r="K17" t="str">
            <v>Russia</v>
          </cell>
        </row>
        <row r="18">
          <cell r="A18" t="str">
            <v>Здания - база отдыха</v>
          </cell>
          <cell r="B18" t="str">
            <v>Здания - база отдыха</v>
          </cell>
          <cell r="C18" t="str">
            <v>Здания</v>
          </cell>
          <cell r="D18" t="str">
            <v>КС-7</v>
          </cell>
          <cell r="E18">
            <v>15</v>
          </cell>
          <cell r="F18" t="str">
            <v>R3</v>
          </cell>
          <cell r="G18">
            <v>0.05</v>
          </cell>
          <cell r="H18">
            <v>1</v>
          </cell>
          <cell r="I18">
            <v>1</v>
          </cell>
          <cell r="J18" t="str">
            <v>Indirect Cost Approach</v>
          </cell>
          <cell r="K18" t="str">
            <v>Russia</v>
          </cell>
        </row>
        <row r="19">
          <cell r="A19" t="str">
            <v>Здания - Производственный корпус</v>
          </cell>
          <cell r="B19" t="str">
            <v>Здания - Производственный корпус</v>
          </cell>
          <cell r="C19" t="str">
            <v>Здания</v>
          </cell>
          <cell r="D19" t="str">
            <v>КС-1</v>
          </cell>
          <cell r="E19">
            <v>55</v>
          </cell>
          <cell r="F19" t="str">
            <v>M&amp;S</v>
          </cell>
          <cell r="G19">
            <v>0.2</v>
          </cell>
          <cell r="H19">
            <v>1</v>
          </cell>
          <cell r="I19">
            <v>1</v>
          </cell>
          <cell r="J19" t="str">
            <v>Indirect Cost Approach</v>
          </cell>
          <cell r="K19" t="str">
            <v>Russia</v>
          </cell>
        </row>
        <row r="20">
          <cell r="A20" t="str">
            <v>Здания - Прочие</v>
          </cell>
          <cell r="B20" t="str">
            <v>Здания - Прочие</v>
          </cell>
          <cell r="C20" t="str">
            <v>Здания</v>
          </cell>
          <cell r="D20" t="str">
            <v>КС-1</v>
          </cell>
          <cell r="E20">
            <v>55</v>
          </cell>
          <cell r="F20" t="str">
            <v>M&amp;S</v>
          </cell>
          <cell r="G20">
            <v>0.2</v>
          </cell>
          <cell r="H20">
            <v>1</v>
          </cell>
          <cell r="I20">
            <v>1</v>
          </cell>
          <cell r="J20" t="str">
            <v>Indirect Cost Approach</v>
          </cell>
          <cell r="K20" t="str">
            <v>Russia</v>
          </cell>
        </row>
        <row r="21">
          <cell r="A21" t="str">
            <v>Здания - Склад</v>
          </cell>
          <cell r="B21" t="str">
            <v>Здания - Склад</v>
          </cell>
          <cell r="C21" t="str">
            <v>Здания</v>
          </cell>
          <cell r="D21" t="str">
            <v>КС-1</v>
          </cell>
          <cell r="E21">
            <v>55</v>
          </cell>
          <cell r="F21" t="str">
            <v>M&amp;S</v>
          </cell>
          <cell r="G21">
            <v>0.2</v>
          </cell>
          <cell r="H21">
            <v>1</v>
          </cell>
          <cell r="I21">
            <v>1</v>
          </cell>
          <cell r="J21" t="str">
            <v>Indirect Cost Approach</v>
          </cell>
          <cell r="K21" t="str">
            <v>Russia</v>
          </cell>
        </row>
        <row r="22">
          <cell r="A22" t="str">
            <v>Здания - Столовая</v>
          </cell>
          <cell r="B22" t="str">
            <v>Здания - Столовая</v>
          </cell>
          <cell r="C22" t="str">
            <v>Здания</v>
          </cell>
          <cell r="D22" t="str">
            <v>КС-1</v>
          </cell>
          <cell r="E22">
            <v>45</v>
          </cell>
          <cell r="F22" t="str">
            <v>M&amp;S</v>
          </cell>
          <cell r="G22">
            <v>0.2</v>
          </cell>
          <cell r="H22">
            <v>1</v>
          </cell>
          <cell r="I22">
            <v>1</v>
          </cell>
          <cell r="J22" t="str">
            <v>Indirect Cost Approach</v>
          </cell>
          <cell r="K22" t="str">
            <v>Russia</v>
          </cell>
        </row>
        <row r="23">
          <cell r="A23" t="str">
            <v>Здания - Спорткомплекс</v>
          </cell>
          <cell r="B23" t="str">
            <v>Здания - Спорткомплекс</v>
          </cell>
          <cell r="C23" t="str">
            <v>Здания</v>
          </cell>
          <cell r="D23" t="str">
            <v>КС-1</v>
          </cell>
          <cell r="E23">
            <v>45</v>
          </cell>
          <cell r="F23" t="str">
            <v>M&amp;S</v>
          </cell>
          <cell r="G23">
            <v>0.2</v>
          </cell>
          <cell r="H23">
            <v>1</v>
          </cell>
          <cell r="I23">
            <v>1</v>
          </cell>
          <cell r="J23" t="str">
            <v>Indirect Cost Approach</v>
          </cell>
          <cell r="K23" t="str">
            <v>Russia</v>
          </cell>
        </row>
        <row r="24">
          <cell r="A24" t="str">
            <v>Здания - Трансформаторная</v>
          </cell>
          <cell r="B24" t="str">
            <v>Здания - Трансформаторная</v>
          </cell>
          <cell r="C24" t="str">
            <v>Здания</v>
          </cell>
          <cell r="D24" t="str">
            <v>КС-1</v>
          </cell>
          <cell r="E24">
            <v>55</v>
          </cell>
          <cell r="F24" t="str">
            <v>M&amp;S</v>
          </cell>
          <cell r="G24">
            <v>0.2</v>
          </cell>
          <cell r="H24">
            <v>1</v>
          </cell>
          <cell r="I24">
            <v>1</v>
          </cell>
          <cell r="J24" t="str">
            <v>Indirect Cost Approach</v>
          </cell>
          <cell r="K24" t="str">
            <v>Russia</v>
          </cell>
        </row>
        <row r="25">
          <cell r="A25" t="str">
            <v>Школа</v>
          </cell>
          <cell r="B25" t="str">
            <v>Школа</v>
          </cell>
          <cell r="C25" t="str">
            <v>Здания</v>
          </cell>
          <cell r="D25" t="str">
            <v>КС-1</v>
          </cell>
          <cell r="E25">
            <v>55</v>
          </cell>
          <cell r="F25" t="str">
            <v>M&amp;S</v>
          </cell>
          <cell r="G25">
            <v>0.2</v>
          </cell>
          <cell r="H25">
            <v>1</v>
          </cell>
          <cell r="I25">
            <v>1</v>
          </cell>
          <cell r="J25" t="str">
            <v>Exclude - Zero Cost</v>
          </cell>
          <cell r="K25" t="str">
            <v>Russia</v>
          </cell>
        </row>
        <row r="26">
          <cell r="A26" t="str">
            <v>Благоустройство</v>
          </cell>
          <cell r="B26" t="str">
            <v>Благоустройство</v>
          </cell>
          <cell r="C26" t="str">
            <v>Сооружения</v>
          </cell>
          <cell r="D26" t="str">
            <v>КС-8</v>
          </cell>
          <cell r="E26">
            <v>30</v>
          </cell>
          <cell r="F26" t="str">
            <v>M&amp;S</v>
          </cell>
          <cell r="G26">
            <v>0.2</v>
          </cell>
          <cell r="H26">
            <v>1</v>
          </cell>
          <cell r="I26">
            <v>1</v>
          </cell>
          <cell r="J26" t="str">
            <v>Indirect Cost Approach</v>
          </cell>
          <cell r="K26" t="str">
            <v>Russia</v>
          </cell>
        </row>
        <row r="27">
          <cell r="A27" t="str">
            <v>Дороги и площадки</v>
          </cell>
          <cell r="B27" t="str">
            <v>Дороги и площадки</v>
          </cell>
          <cell r="C27" t="str">
            <v>Сооружения</v>
          </cell>
          <cell r="D27" t="str">
            <v>КС-8</v>
          </cell>
          <cell r="E27">
            <v>30</v>
          </cell>
          <cell r="F27" t="str">
            <v>M&amp;S</v>
          </cell>
          <cell r="G27">
            <v>0.2</v>
          </cell>
          <cell r="H27">
            <v>1</v>
          </cell>
          <cell r="I27">
            <v>1</v>
          </cell>
          <cell r="J27" t="str">
            <v>Indirect Cost Approach</v>
          </cell>
          <cell r="K27" t="str">
            <v>Russia</v>
          </cell>
        </row>
        <row r="28">
          <cell r="A28" t="str">
            <v>Емкости/резервуары</v>
          </cell>
          <cell r="B28" t="str">
            <v>Емкости/резервуары</v>
          </cell>
          <cell r="C28" t="str">
            <v>Сооружения</v>
          </cell>
          <cell r="D28" t="str">
            <v>КС-11</v>
          </cell>
          <cell r="E28">
            <v>35</v>
          </cell>
          <cell r="F28" t="str">
            <v>M&amp;S</v>
          </cell>
          <cell r="G28">
            <v>0.2</v>
          </cell>
          <cell r="H28">
            <v>1</v>
          </cell>
          <cell r="I28">
            <v>1</v>
          </cell>
          <cell r="J28" t="str">
            <v>Indirect Cost Approach</v>
          </cell>
          <cell r="K28" t="str">
            <v>Russia</v>
          </cell>
        </row>
        <row r="29">
          <cell r="A29" t="str">
            <v>Кабельные линии и линии связи</v>
          </cell>
          <cell r="B29" t="str">
            <v>Кабельные линии и линии связи</v>
          </cell>
          <cell r="C29" t="str">
            <v>Сооружения</v>
          </cell>
          <cell r="D29" t="str">
            <v>КС-14</v>
          </cell>
          <cell r="E29">
            <v>30</v>
          </cell>
          <cell r="F29" t="str">
            <v>M&amp;S</v>
          </cell>
          <cell r="G29">
            <v>0.2</v>
          </cell>
          <cell r="H29">
            <v>1</v>
          </cell>
          <cell r="I29">
            <v>1</v>
          </cell>
          <cell r="J29" t="str">
            <v>Indirect Cost Approach</v>
          </cell>
          <cell r="K29" t="str">
            <v>Russia</v>
          </cell>
        </row>
        <row r="30">
          <cell r="A30" t="str">
            <v>Мачты</v>
          </cell>
          <cell r="B30" t="str">
            <v>Мачты</v>
          </cell>
          <cell r="C30" t="str">
            <v>Сооружения</v>
          </cell>
          <cell r="D30" t="str">
            <v>КС-11</v>
          </cell>
          <cell r="E30">
            <v>20</v>
          </cell>
          <cell r="F30" t="str">
            <v>M&amp;S</v>
          </cell>
          <cell r="G30">
            <v>0.2</v>
          </cell>
          <cell r="H30">
            <v>1</v>
          </cell>
          <cell r="I30">
            <v>1</v>
          </cell>
          <cell r="J30" t="str">
            <v>Indirect Cost Approach</v>
          </cell>
          <cell r="K30" t="str">
            <v>Russia</v>
          </cell>
        </row>
        <row r="31">
          <cell r="A31" t="str">
            <v>Площадка налива</v>
          </cell>
          <cell r="B31" t="str">
            <v>Площадка налива</v>
          </cell>
          <cell r="C31" t="str">
            <v>Сооружения</v>
          </cell>
          <cell r="D31" t="str">
            <v>SMR_Добыча сырой нефти и природного газа; предоставление услуг в этих отраслях</v>
          </cell>
          <cell r="E31">
            <v>20</v>
          </cell>
          <cell r="F31" t="str">
            <v>M&amp;S</v>
          </cell>
          <cell r="G31">
            <v>0.2</v>
          </cell>
          <cell r="H31">
            <v>1</v>
          </cell>
          <cell r="I31">
            <v>1</v>
          </cell>
          <cell r="J31" t="str">
            <v>Indirect Cost Approach</v>
          </cell>
          <cell r="K31" t="str">
            <v>Russia</v>
          </cell>
        </row>
        <row r="32">
          <cell r="A32" t="str">
            <v>Прочие сооружения</v>
          </cell>
          <cell r="B32" t="str">
            <v>Прочие сооружения</v>
          </cell>
          <cell r="C32" t="str">
            <v>Сооружения</v>
          </cell>
          <cell r="D32" t="str">
            <v>КС-11</v>
          </cell>
          <cell r="E32">
            <v>20</v>
          </cell>
          <cell r="F32" t="str">
            <v>M&amp;S</v>
          </cell>
          <cell r="G32">
            <v>0.2</v>
          </cell>
          <cell r="H32">
            <v>1</v>
          </cell>
          <cell r="I32">
            <v>1</v>
          </cell>
          <cell r="J32" t="str">
            <v>Indirect Cost Approach</v>
          </cell>
          <cell r="K32" t="str">
            <v>Russia</v>
          </cell>
        </row>
        <row r="33">
          <cell r="A33" t="str">
            <v>Пункт сбора нефти</v>
          </cell>
          <cell r="B33" t="str">
            <v>Пункт сбора нефти</v>
          </cell>
          <cell r="C33" t="str">
            <v>Сооружения</v>
          </cell>
          <cell r="D33" t="str">
            <v>SMR_Добыча сырой нефти и природного газа; предоставление услуг в этих отраслях</v>
          </cell>
          <cell r="E33">
            <v>20</v>
          </cell>
          <cell r="F33" t="str">
            <v>M&amp;S</v>
          </cell>
          <cell r="G33">
            <v>0.2</v>
          </cell>
          <cell r="H33">
            <v>1</v>
          </cell>
          <cell r="I33">
            <v>1</v>
          </cell>
          <cell r="J33" t="str">
            <v>Indirect Cost Approach</v>
          </cell>
          <cell r="K33" t="str">
            <v>Russia</v>
          </cell>
        </row>
        <row r="34">
          <cell r="A34" t="str">
            <v>Сети канализации</v>
          </cell>
          <cell r="B34" t="str">
            <v>Сети канализации</v>
          </cell>
          <cell r="C34" t="str">
            <v>Сооружения</v>
          </cell>
          <cell r="D34" t="str">
            <v>КС-12</v>
          </cell>
          <cell r="E34">
            <v>25</v>
          </cell>
          <cell r="F34" t="str">
            <v>M&amp;S</v>
          </cell>
          <cell r="G34">
            <v>0.2</v>
          </cell>
          <cell r="H34">
            <v>1</v>
          </cell>
          <cell r="I34">
            <v>1</v>
          </cell>
          <cell r="J34" t="str">
            <v>Indirect Cost Approach</v>
          </cell>
          <cell r="K34" t="str">
            <v>Russia</v>
          </cell>
        </row>
        <row r="35">
          <cell r="A35" t="str">
            <v>Скважины</v>
          </cell>
          <cell r="B35" t="str">
            <v>Скважины</v>
          </cell>
          <cell r="C35" t="str">
            <v>Сооружения</v>
          </cell>
          <cell r="D35" t="str">
            <v>SMR_Добыча сырой нефти и природного газа; предоставление услуг в этих отраслях</v>
          </cell>
          <cell r="E35">
            <v>40</v>
          </cell>
          <cell r="F35" t="str">
            <v>M&amp;S</v>
          </cell>
          <cell r="G35">
            <v>0.2</v>
          </cell>
          <cell r="H35">
            <v>1</v>
          </cell>
          <cell r="I35">
            <v>1</v>
          </cell>
          <cell r="J35" t="str">
            <v>Indirect Cost Approach</v>
          </cell>
          <cell r="K35" t="str">
            <v>Russia</v>
          </cell>
        </row>
        <row r="36">
          <cell r="A36" t="str">
            <v>Прочие ОС скважин</v>
          </cell>
          <cell r="B36" t="str">
            <v>Прочие ОС скважин</v>
          </cell>
          <cell r="C36" t="str">
            <v>Сооружения</v>
          </cell>
          <cell r="D36" t="str">
            <v>TehObor_Транспортирование по трубопроводам нефти и нефтепродуктов</v>
          </cell>
          <cell r="E36">
            <v>15</v>
          </cell>
          <cell r="F36" t="str">
            <v>R3</v>
          </cell>
          <cell r="G36">
            <v>0.2</v>
          </cell>
          <cell r="H36">
            <v>1</v>
          </cell>
          <cell r="I36">
            <v>1</v>
          </cell>
          <cell r="J36" t="str">
            <v>Indirect Cost Approach</v>
          </cell>
          <cell r="K36" t="str">
            <v>Russia</v>
          </cell>
        </row>
        <row r="37">
          <cell r="A37" t="str">
            <v>Трубопроводы</v>
          </cell>
          <cell r="B37" t="str">
            <v>Трубопроводы</v>
          </cell>
          <cell r="C37" t="str">
            <v>Сооружения</v>
          </cell>
          <cell r="D37" t="str">
            <v>КС-12</v>
          </cell>
          <cell r="E37">
            <v>30</v>
          </cell>
          <cell r="F37" t="str">
            <v>M&amp;S</v>
          </cell>
          <cell r="G37">
            <v>0.2</v>
          </cell>
          <cell r="H37">
            <v>1</v>
          </cell>
          <cell r="I37">
            <v>1</v>
          </cell>
          <cell r="J37" t="str">
            <v>Indirect Cost Approach</v>
          </cell>
          <cell r="K37" t="str">
            <v>Russia</v>
          </cell>
        </row>
        <row r="38">
          <cell r="A38" t="str">
            <v>Трубы_НКТ</v>
          </cell>
          <cell r="B38" t="str">
            <v>Трубы_НКТ</v>
          </cell>
          <cell r="C38" t="str">
            <v>Машины и оборудование</v>
          </cell>
          <cell r="D38" t="str">
            <v>TehObor_Транспортирование по трубопроводам нефти и нефтепродуктов</v>
          </cell>
          <cell r="E38">
            <v>7</v>
          </cell>
          <cell r="F38" t="str">
            <v>R3</v>
          </cell>
          <cell r="G38">
            <v>0.2</v>
          </cell>
          <cell r="H38">
            <v>1</v>
          </cell>
          <cell r="I38">
            <v>1</v>
          </cell>
          <cell r="J38" t="str">
            <v>Indirect Cost Approach</v>
          </cell>
          <cell r="K38" t="str">
            <v>Russia</v>
          </cell>
        </row>
        <row r="39">
          <cell r="A39" t="str">
            <v>Узел учета</v>
          </cell>
          <cell r="B39" t="str">
            <v>Узел учета</v>
          </cell>
          <cell r="C39" t="str">
            <v>Сооружения</v>
          </cell>
          <cell r="D39" t="str">
            <v>SMR_Добыча сырой нефти и природного газа; предоставление услуг в этих отраслях</v>
          </cell>
          <cell r="E39">
            <v>15</v>
          </cell>
          <cell r="F39" t="str">
            <v>r3</v>
          </cell>
          <cell r="G39">
            <v>0.2</v>
          </cell>
          <cell r="H39">
            <v>1</v>
          </cell>
          <cell r="I39">
            <v>1</v>
          </cell>
          <cell r="J39" t="str">
            <v>Indirect Cost Approach</v>
          </cell>
          <cell r="K39" t="str">
            <v>Russia</v>
          </cell>
        </row>
        <row r="40">
          <cell r="A40" t="str">
            <v>Факельное хозяйство</v>
          </cell>
          <cell r="B40" t="str">
            <v>Факельное хозяйство</v>
          </cell>
          <cell r="C40" t="str">
            <v>Сооружения</v>
          </cell>
          <cell r="D40" t="str">
            <v>SMR_Добыча сырой нефти и природного газа; предоставление услуг в этих отраслях</v>
          </cell>
          <cell r="E40">
            <v>20</v>
          </cell>
          <cell r="F40" t="str">
            <v>M&amp;S</v>
          </cell>
          <cell r="G40">
            <v>0.2</v>
          </cell>
          <cell r="H40">
            <v>1</v>
          </cell>
          <cell r="I40">
            <v>1</v>
          </cell>
          <cell r="J40" t="str">
            <v>Indirect Cost Approach</v>
          </cell>
          <cell r="K40" t="str">
            <v>Russia</v>
          </cell>
        </row>
        <row r="41">
          <cell r="A41" t="str">
            <v>Эстакады</v>
          </cell>
          <cell r="B41" t="str">
            <v>Эстакады</v>
          </cell>
          <cell r="C41" t="str">
            <v>Сооружения</v>
          </cell>
          <cell r="D41" t="str">
            <v>КС-11</v>
          </cell>
          <cell r="E41">
            <v>20</v>
          </cell>
          <cell r="F41" t="str">
            <v>M&amp;S</v>
          </cell>
          <cell r="G41">
            <v>0.2</v>
          </cell>
          <cell r="H41">
            <v>1</v>
          </cell>
          <cell r="I41">
            <v>1</v>
          </cell>
          <cell r="J41" t="str">
            <v>Indirect Cost Approach</v>
          </cell>
          <cell r="K41" t="str">
            <v>Russia</v>
          </cell>
        </row>
        <row r="42">
          <cell r="A42" t="str">
            <v>АГЗУ</v>
          </cell>
          <cell r="B42" t="str">
            <v>АГЗУ</v>
          </cell>
          <cell r="C42" t="str">
            <v>Машины и оборудование</v>
          </cell>
          <cell r="D42" t="str">
            <v>TehObor_Добыча сырой нефти и природного газа; предоставление услуг в этих отраслях</v>
          </cell>
          <cell r="E42">
            <v>15</v>
          </cell>
          <cell r="F42" t="str">
            <v>R3</v>
          </cell>
          <cell r="G42">
            <v>0.1</v>
          </cell>
          <cell r="H42">
            <v>1</v>
          </cell>
          <cell r="I42">
            <v>1</v>
          </cell>
          <cell r="J42" t="str">
            <v>Indirect Cost Approach</v>
          </cell>
          <cell r="K42" t="str">
            <v>Russia</v>
          </cell>
        </row>
        <row r="43">
          <cell r="A43" t="str">
            <v>Арматура</v>
          </cell>
          <cell r="B43" t="str">
            <v>Арматура</v>
          </cell>
          <cell r="C43" t="str">
            <v>Машины и оборудование</v>
          </cell>
          <cell r="D43" t="str">
            <v>GKS_Краны, вентили, клапаны и арматура аналогичная для трубопроводов, котлов, цистерн, баков и аналогичных емкостей</v>
          </cell>
          <cell r="E43">
            <v>15</v>
          </cell>
          <cell r="F43" t="str">
            <v>R3</v>
          </cell>
          <cell r="G43">
            <v>0.1</v>
          </cell>
          <cell r="H43">
            <v>1</v>
          </cell>
          <cell r="I43">
            <v>1</v>
          </cell>
          <cell r="J43" t="str">
            <v>Indirect Cost Approach</v>
          </cell>
          <cell r="K43" t="str">
            <v>Russia</v>
          </cell>
        </row>
        <row r="44">
          <cell r="A44" t="str">
            <v>АСУ</v>
          </cell>
          <cell r="B44" t="str">
            <v>АСУ</v>
          </cell>
          <cell r="C44" t="str">
            <v>Машины и оборудование</v>
          </cell>
          <cell r="D44" t="str">
            <v>GKS_Приборы и аппаратура для контроля и измерения электрических величин, ионизирующих излучений и параметров электросвязи</v>
          </cell>
          <cell r="E44">
            <v>10</v>
          </cell>
          <cell r="F44" t="str">
            <v>R3</v>
          </cell>
          <cell r="G44">
            <v>0.1</v>
          </cell>
          <cell r="H44">
            <v>1</v>
          </cell>
          <cell r="I44">
            <v>1</v>
          </cell>
          <cell r="J44" t="str">
            <v>Indirect Cost Approach</v>
          </cell>
          <cell r="K44" t="str">
            <v>Russia</v>
          </cell>
        </row>
        <row r="45">
          <cell r="A45" t="str">
            <v>Буровое оборудование</v>
          </cell>
          <cell r="B45" t="str">
            <v>Буровое оборудование</v>
          </cell>
          <cell r="C45" t="str">
            <v>Транспортные средства</v>
          </cell>
          <cell r="D45" t="str">
            <v>TehObor_Добыча сырой нефти и природного газа; предоставление услуг в этих отраслях</v>
          </cell>
          <cell r="E45">
            <v>7</v>
          </cell>
          <cell r="F45" t="str">
            <v>R3</v>
          </cell>
          <cell r="G45">
            <v>0.1</v>
          </cell>
          <cell r="H45">
            <v>1</v>
          </cell>
          <cell r="I45">
            <v>1</v>
          </cell>
          <cell r="J45" t="str">
            <v>Indirect Cost Approach</v>
          </cell>
          <cell r="K45" t="str">
            <v>Russia</v>
          </cell>
        </row>
        <row r="46">
          <cell r="A46" t="str">
            <v>ИБП</v>
          </cell>
          <cell r="B46" t="str">
            <v>ИБП</v>
          </cell>
          <cell r="C46" t="str">
            <v>Машины и оборудование</v>
          </cell>
          <cell r="D46" t="str">
            <v>GKS_Приборы и аппаратура для контроля и измерения электрических величин, ионизирующих излучений и параметров электросвязи</v>
          </cell>
          <cell r="E46">
            <v>10</v>
          </cell>
          <cell r="F46" t="str">
            <v>R3</v>
          </cell>
          <cell r="G46">
            <v>0.1</v>
          </cell>
          <cell r="H46">
            <v>1</v>
          </cell>
          <cell r="I46">
            <v>1</v>
          </cell>
          <cell r="J46" t="str">
            <v>Indirect Cost Approach</v>
          </cell>
          <cell r="K46" t="str">
            <v>Russia</v>
          </cell>
        </row>
        <row r="47">
          <cell r="A47" t="str">
            <v>инструмент</v>
          </cell>
          <cell r="B47" t="str">
            <v>инструмент</v>
          </cell>
          <cell r="C47" t="str">
            <v>Машины и оборудование</v>
          </cell>
          <cell r="D47" t="str">
            <v>TehObor_Добыча сырой нефти и природного газа; предоставление услуг в этих отраслях</v>
          </cell>
          <cell r="E47">
            <v>7</v>
          </cell>
          <cell r="F47" t="str">
            <v>R3</v>
          </cell>
          <cell r="G47">
            <v>0.1</v>
          </cell>
          <cell r="H47">
            <v>1</v>
          </cell>
          <cell r="I47">
            <v>1</v>
          </cell>
          <cell r="J47" t="str">
            <v>Indirect Cost Approach</v>
          </cell>
          <cell r="K47" t="str">
            <v>Russia</v>
          </cell>
        </row>
        <row r="48">
          <cell r="A48" t="str">
            <v>Компрессоры</v>
          </cell>
          <cell r="B48" t="str">
            <v>Компрессоры</v>
          </cell>
          <cell r="C48" t="str">
            <v>Машины и оборудование</v>
          </cell>
          <cell r="D48" t="str">
            <v>GKS_Насосы воздушные или вакуумные, компрессоры воздушные или газовые прочие</v>
          </cell>
          <cell r="E48">
            <v>15</v>
          </cell>
          <cell r="F48" t="str">
            <v>R3</v>
          </cell>
          <cell r="G48">
            <v>0.1</v>
          </cell>
          <cell r="H48">
            <v>1</v>
          </cell>
          <cell r="I48">
            <v>1</v>
          </cell>
          <cell r="J48" t="str">
            <v>Indirect Cost Approach</v>
          </cell>
          <cell r="K48" t="str">
            <v>Russia</v>
          </cell>
        </row>
        <row r="49">
          <cell r="A49" t="str">
            <v>Контейнеры</v>
          </cell>
          <cell r="B49" t="str">
            <v>Контейнеры</v>
          </cell>
          <cell r="C49" t="str">
            <v>Машины и оборудование</v>
          </cell>
          <cell r="D49" t="str">
            <v>GKS_PPI</v>
          </cell>
          <cell r="E49">
            <v>15</v>
          </cell>
          <cell r="F49" t="str">
            <v>R3</v>
          </cell>
          <cell r="G49">
            <v>0.1</v>
          </cell>
          <cell r="H49">
            <v>1</v>
          </cell>
          <cell r="I49">
            <v>1</v>
          </cell>
          <cell r="J49" t="str">
            <v>Indirect Cost Approach</v>
          </cell>
          <cell r="K49" t="str">
            <v>Russia</v>
          </cell>
        </row>
        <row r="50">
          <cell r="A50" t="str">
            <v>Лабороторное оборудование</v>
          </cell>
          <cell r="B50" t="str">
            <v>Лабороторное оборудование</v>
          </cell>
          <cell r="C50" t="str">
            <v>Машины и оборудование</v>
          </cell>
          <cell r="D50" t="str">
            <v>GKS_Приборы и аппаратура для контроля и измерения электрических величин, ионизирующих излучений и параметров электросвязи</v>
          </cell>
          <cell r="E50">
            <v>15</v>
          </cell>
          <cell r="F50" t="str">
            <v>R3</v>
          </cell>
          <cell r="G50">
            <v>0.1</v>
          </cell>
          <cell r="H50">
            <v>1</v>
          </cell>
          <cell r="I50">
            <v>1</v>
          </cell>
          <cell r="J50" t="str">
            <v>Indirect Cost Approach</v>
          </cell>
          <cell r="K50" t="str">
            <v>Russia</v>
          </cell>
        </row>
        <row r="51">
          <cell r="A51" t="str">
            <v>Лифты</v>
          </cell>
          <cell r="B51" t="str">
            <v>Лифты</v>
          </cell>
          <cell r="C51" t="str">
            <v>Машины и оборудование</v>
          </cell>
          <cell r="D51" t="str">
            <v>TehObor_Добыча сырой нефти и природного газа; предоставление услуг в этих отраслях</v>
          </cell>
          <cell r="E51">
            <v>25</v>
          </cell>
          <cell r="F51" t="str">
            <v>R3</v>
          </cell>
          <cell r="G51">
            <v>0.1</v>
          </cell>
          <cell r="H51">
            <v>1</v>
          </cell>
          <cell r="I51">
            <v>1</v>
          </cell>
          <cell r="J51" t="str">
            <v>Indirect Cost Approach</v>
          </cell>
          <cell r="K51" t="str">
            <v>Russia</v>
          </cell>
        </row>
        <row r="52">
          <cell r="A52" t="str">
            <v>Насосы</v>
          </cell>
          <cell r="B52" t="str">
            <v>Насосы</v>
          </cell>
          <cell r="C52" t="str">
            <v>Машины и оборудование</v>
          </cell>
          <cell r="D52" t="str">
            <v>GKS_Насосы центробежные для перекачки жидкостей прочие, насосы прочие, подъемники жидкостей</v>
          </cell>
          <cell r="E52">
            <v>15</v>
          </cell>
          <cell r="F52" t="str">
            <v>R3</v>
          </cell>
          <cell r="G52">
            <v>0.1</v>
          </cell>
          <cell r="H52">
            <v>1</v>
          </cell>
          <cell r="I52">
            <v>1</v>
          </cell>
          <cell r="J52" t="str">
            <v>Indirect Cost Approach</v>
          </cell>
          <cell r="K52" t="str">
            <v>Russia</v>
          </cell>
        </row>
        <row r="53">
          <cell r="A53" t="str">
            <v>Оборудование сигнализации/безопасности</v>
          </cell>
          <cell r="B53" t="str">
            <v>Оборудование сигнализации/безопасности</v>
          </cell>
          <cell r="C53" t="str">
            <v>Машины и оборудование</v>
          </cell>
          <cell r="D53" t="str">
            <v>GKS_Приборы и аппаратура для контроля и измерения электрических величин, ионизирующих излучений и параметров электросвязи</v>
          </cell>
          <cell r="E53">
            <v>15</v>
          </cell>
          <cell r="F53" t="str">
            <v>R3</v>
          </cell>
          <cell r="G53">
            <v>0.1</v>
          </cell>
          <cell r="H53">
            <v>1</v>
          </cell>
          <cell r="I53">
            <v>1</v>
          </cell>
          <cell r="J53" t="str">
            <v>Indirect Cost Approach</v>
          </cell>
          <cell r="K53" t="str">
            <v>Russia</v>
          </cell>
        </row>
        <row r="54">
          <cell r="A54" t="str">
            <v>Промысловое оборудование</v>
          </cell>
          <cell r="B54" t="str">
            <v>Промысловое оборудование</v>
          </cell>
          <cell r="C54" t="str">
            <v>Машины и оборудование</v>
          </cell>
          <cell r="D54" t="str">
            <v>TehObor_Добыча сырой нефти и природного газа; предоставление услуг в этих отраслях</v>
          </cell>
          <cell r="E54">
            <v>15</v>
          </cell>
          <cell r="F54" t="str">
            <v>R3</v>
          </cell>
          <cell r="G54">
            <v>0.1</v>
          </cell>
          <cell r="H54">
            <v>1</v>
          </cell>
          <cell r="I54">
            <v>1</v>
          </cell>
          <cell r="J54" t="str">
            <v>Indirect Cost Approach</v>
          </cell>
          <cell r="K54" t="str">
            <v>Russia</v>
          </cell>
        </row>
        <row r="55">
          <cell r="A55" t="str">
            <v>Прочее дорогостоящее оборудование</v>
          </cell>
          <cell r="B55" t="str">
            <v>Прочее дорогостоящее оборудование</v>
          </cell>
          <cell r="C55" t="str">
            <v>Машины и оборудование</v>
          </cell>
          <cell r="D55" t="str">
            <v>TehObor_Добыча сырой нефти и природного газа; предоставление услуг в этих отраслях</v>
          </cell>
          <cell r="E55">
            <v>15</v>
          </cell>
          <cell r="F55" t="str">
            <v>R3</v>
          </cell>
          <cell r="G55">
            <v>0.1</v>
          </cell>
          <cell r="H55">
            <v>1</v>
          </cell>
          <cell r="I55">
            <v>1</v>
          </cell>
          <cell r="J55" t="str">
            <v>Indirect Cost Approach</v>
          </cell>
          <cell r="K55" t="str">
            <v>Russia</v>
          </cell>
        </row>
        <row r="56">
          <cell r="A56" t="str">
            <v>Прочие МиО</v>
          </cell>
          <cell r="B56" t="str">
            <v>Прочие МиО</v>
          </cell>
          <cell r="C56" t="str">
            <v>Машины и оборудование</v>
          </cell>
          <cell r="D56" t="str">
            <v>GKS_PPI</v>
          </cell>
          <cell r="E56">
            <v>15</v>
          </cell>
          <cell r="F56" t="str">
            <v>R3</v>
          </cell>
          <cell r="G56">
            <v>0.1</v>
          </cell>
          <cell r="H56">
            <v>1</v>
          </cell>
          <cell r="I56">
            <v>1</v>
          </cell>
          <cell r="J56" t="str">
            <v>Indirect Cost Approach</v>
          </cell>
          <cell r="K56" t="str">
            <v>Russia</v>
          </cell>
        </row>
        <row r="57">
          <cell r="A57" t="str">
            <v>Станки</v>
          </cell>
          <cell r="B57" t="str">
            <v>Станки</v>
          </cell>
          <cell r="C57" t="str">
            <v>Машины и оборудование</v>
          </cell>
          <cell r="D57" t="str">
            <v>GKS_Приборы и аппаратура для контроля и измерения электрических величин, ионизирующих излучений и параметров электросвязи</v>
          </cell>
          <cell r="E57">
            <v>20</v>
          </cell>
          <cell r="F57" t="str">
            <v>R3</v>
          </cell>
          <cell r="G57">
            <v>0.1</v>
          </cell>
          <cell r="H57">
            <v>1</v>
          </cell>
          <cell r="I57">
            <v>1</v>
          </cell>
          <cell r="J57" t="str">
            <v>Indirect Cost Approach</v>
          </cell>
          <cell r="K57" t="str">
            <v>Russia</v>
          </cell>
        </row>
        <row r="58">
          <cell r="A58" t="str">
            <v>Станок_качалка</v>
          </cell>
          <cell r="B58" t="str">
            <v>Станок_качалка</v>
          </cell>
          <cell r="C58" t="str">
            <v>Машины и оборудование</v>
          </cell>
          <cell r="D58" t="str">
            <v>TehObor_Добыча сырой нефти и природного газа; предоставление услуг в этих отраслях</v>
          </cell>
          <cell r="E58">
            <v>20</v>
          </cell>
          <cell r="F58" t="str">
            <v>R3</v>
          </cell>
          <cell r="G58">
            <v>0.1</v>
          </cell>
          <cell r="H58">
            <v>1</v>
          </cell>
          <cell r="I58">
            <v>1</v>
          </cell>
          <cell r="J58" t="str">
            <v>Indirect Cost Approach</v>
          </cell>
          <cell r="K58" t="str">
            <v>Russia</v>
          </cell>
        </row>
        <row r="59">
          <cell r="A59" t="str">
            <v>Установка депарафинизации</v>
          </cell>
          <cell r="B59" t="str">
            <v>Установка депарафинизации</v>
          </cell>
          <cell r="C59" t="str">
            <v>Машины и оборудование</v>
          </cell>
          <cell r="D59" t="str">
            <v>TehObor_Добыча сырой нефти и природного газа; предоставление услуг в этих отраслях</v>
          </cell>
          <cell r="E59">
            <v>15</v>
          </cell>
          <cell r="F59" t="str">
            <v>R3</v>
          </cell>
          <cell r="G59">
            <v>0.1</v>
          </cell>
          <cell r="H59">
            <v>1</v>
          </cell>
          <cell r="I59">
            <v>1</v>
          </cell>
          <cell r="J59" t="str">
            <v>Indirect Cost Approach</v>
          </cell>
          <cell r="K59" t="str">
            <v>Russia</v>
          </cell>
        </row>
        <row r="60">
          <cell r="A60" t="str">
            <v>Фонтанная арматура</v>
          </cell>
          <cell r="B60" t="str">
            <v>Фонтанная арматура</v>
          </cell>
          <cell r="C60" t="str">
            <v>Машины и оборудование</v>
          </cell>
          <cell r="D60" t="str">
            <v>GKS_Краны, вентили, клапаны и арматура аналогичная для трубопроводов, котлов, цистерн, баков и аналогичных емкостей</v>
          </cell>
          <cell r="E60">
            <v>15</v>
          </cell>
          <cell r="F60" t="str">
            <v>R3</v>
          </cell>
          <cell r="G60">
            <v>0.1</v>
          </cell>
          <cell r="H60">
            <v>1</v>
          </cell>
          <cell r="I60">
            <v>1</v>
          </cell>
          <cell r="J60" t="str">
            <v>Indirect Cost Approach</v>
          </cell>
          <cell r="K60" t="str">
            <v>Russia</v>
          </cell>
        </row>
        <row r="61">
          <cell r="A61" t="str">
            <v>шлагбаум</v>
          </cell>
          <cell r="B61" t="str">
            <v>шлагбаум</v>
          </cell>
          <cell r="C61" t="str">
            <v>Машины и оборудование</v>
          </cell>
          <cell r="D61" t="str">
            <v>GKS_PPI</v>
          </cell>
          <cell r="E61">
            <v>15</v>
          </cell>
          <cell r="F61" t="str">
            <v>R3</v>
          </cell>
          <cell r="G61">
            <v>0.1</v>
          </cell>
          <cell r="H61">
            <v>1</v>
          </cell>
          <cell r="I61">
            <v>1</v>
          </cell>
          <cell r="J61" t="str">
            <v>Indirect Cost Approach</v>
          </cell>
          <cell r="K61" t="str">
            <v>Russia</v>
          </cell>
        </row>
        <row r="62">
          <cell r="A62" t="str">
            <v>Электрика</v>
          </cell>
          <cell r="B62" t="str">
            <v>Электрика</v>
          </cell>
          <cell r="C62" t="str">
            <v>Машины и оборудование</v>
          </cell>
          <cell r="D62" t="str">
            <v>GKS_Трансформаторы электрические</v>
          </cell>
          <cell r="E62">
            <v>25</v>
          </cell>
          <cell r="F62" t="str">
            <v>R3</v>
          </cell>
          <cell r="G62">
            <v>0.1</v>
          </cell>
          <cell r="H62">
            <v>1</v>
          </cell>
          <cell r="I62">
            <v>1</v>
          </cell>
          <cell r="J62" t="str">
            <v>Indirect Cost Approach</v>
          </cell>
          <cell r="K62" t="str">
            <v>Russia</v>
          </cell>
        </row>
        <row r="63">
          <cell r="A63" t="str">
            <v>Грузовые автомобили</v>
          </cell>
          <cell r="B63" t="str">
            <v>Грузовые автомобили</v>
          </cell>
          <cell r="C63" t="str">
            <v>Транспортные средства</v>
          </cell>
          <cell r="D63" t="str">
            <v>GKS_Автомобили грузовые (включая шасси)</v>
          </cell>
          <cell r="E63">
            <v>10</v>
          </cell>
          <cell r="F63" t="str">
            <v>R3</v>
          </cell>
          <cell r="G63">
            <v>0.1</v>
          </cell>
          <cell r="H63">
            <v>1</v>
          </cell>
          <cell r="I63">
            <v>1</v>
          </cell>
          <cell r="J63" t="str">
            <v>Indirect Cost Approach</v>
          </cell>
          <cell r="K63" t="str">
            <v>Russia</v>
          </cell>
        </row>
        <row r="64">
          <cell r="A64" t="str">
            <v>Легковые автомобили</v>
          </cell>
          <cell r="B64" t="str">
            <v>Легковые автомобили</v>
          </cell>
          <cell r="C64" t="str">
            <v>Транспортные средства</v>
          </cell>
          <cell r="D64" t="str">
            <v>GKS_Автомобили легковые (новые)</v>
          </cell>
          <cell r="E64">
            <v>10</v>
          </cell>
          <cell r="F64" t="str">
            <v>R3</v>
          </cell>
          <cell r="G64">
            <v>0.1</v>
          </cell>
          <cell r="H64">
            <v>1</v>
          </cell>
          <cell r="I64">
            <v>1</v>
          </cell>
          <cell r="J64" t="str">
            <v>Indirect Cost Approach</v>
          </cell>
          <cell r="K64" t="str">
            <v>Russia</v>
          </cell>
        </row>
        <row r="65">
          <cell r="A65" t="str">
            <v>Легковые автомобили (имп)</v>
          </cell>
          <cell r="B65" t="str">
            <v>Легковые автомобили (имп)</v>
          </cell>
          <cell r="C65" t="str">
            <v>Транспортные средства</v>
          </cell>
          <cell r="D65" t="str">
            <v>GKS_Автомобили легковые (новые)</v>
          </cell>
          <cell r="E65">
            <v>10</v>
          </cell>
          <cell r="F65" t="str">
            <v>R3</v>
          </cell>
          <cell r="G65">
            <v>0.1</v>
          </cell>
          <cell r="H65">
            <v>1</v>
          </cell>
          <cell r="I65">
            <v>1</v>
          </cell>
          <cell r="J65" t="str">
            <v>Indirect Cost Approach</v>
          </cell>
          <cell r="K65" t="str">
            <v>Russia</v>
          </cell>
        </row>
        <row r="66">
          <cell r="A66" t="str">
            <v>Самолет</v>
          </cell>
          <cell r="B66" t="str">
            <v>Самолет</v>
          </cell>
          <cell r="C66" t="str">
            <v>Транспортные средства</v>
          </cell>
          <cell r="D66" t="str">
            <v>GKS_PPI</v>
          </cell>
          <cell r="E66">
            <v>15</v>
          </cell>
          <cell r="F66" t="str">
            <v>R3</v>
          </cell>
          <cell r="G66">
            <v>0.1</v>
          </cell>
          <cell r="H66">
            <v>1</v>
          </cell>
          <cell r="I66">
            <v>1</v>
          </cell>
          <cell r="J66" t="str">
            <v>Indirect Cost Approach</v>
          </cell>
          <cell r="K66" t="str">
            <v>Russia</v>
          </cell>
        </row>
        <row r="67">
          <cell r="A67" t="str">
            <v>Мебель</v>
          </cell>
          <cell r="B67" t="str">
            <v>Мебель</v>
          </cell>
          <cell r="C67" t="str">
            <v>Прочие основные фонды</v>
          </cell>
          <cell r="D67" t="str">
            <v>GKS_Мебель для офисов, административных помещений, учебных заведений, учреждений культуры, предприятий торговли, общественного питания, бытового обслуживания и т.п., кроме мебели для сидения</v>
          </cell>
          <cell r="E67">
            <v>10</v>
          </cell>
          <cell r="F67" t="str">
            <v>R3</v>
          </cell>
          <cell r="G67">
            <v>0.1</v>
          </cell>
          <cell r="H67">
            <v>1</v>
          </cell>
          <cell r="I67">
            <v>1</v>
          </cell>
          <cell r="J67" t="str">
            <v>Indirect Cost Approach</v>
          </cell>
          <cell r="K67" t="str">
            <v>Russia</v>
          </cell>
        </row>
        <row r="68">
          <cell r="A68" t="str">
            <v>Офисная техника</v>
          </cell>
          <cell r="B68" t="str">
            <v>Офисная техника</v>
          </cell>
          <cell r="C68" t="str">
            <v>Прочие основные фонды</v>
          </cell>
          <cell r="D68" t="str">
            <v>US_Electronic computers and computer equipment</v>
          </cell>
          <cell r="E68">
            <v>5</v>
          </cell>
          <cell r="F68" t="str">
            <v>R3</v>
          </cell>
          <cell r="G68">
            <v>0.1</v>
          </cell>
          <cell r="H68">
            <v>1</v>
          </cell>
          <cell r="I68">
            <v>1</v>
          </cell>
          <cell r="J68" t="str">
            <v>Indirect Cost Approach</v>
          </cell>
          <cell r="K68" t="str">
            <v>Russia</v>
          </cell>
        </row>
        <row r="69">
          <cell r="A69" t="str">
            <v>Прочие ОС</v>
          </cell>
          <cell r="B69" t="str">
            <v>Прочие ОС</v>
          </cell>
          <cell r="C69" t="str">
            <v>Прочие основные фонды</v>
          </cell>
          <cell r="D69" t="str">
            <v>GKS_PPI</v>
          </cell>
          <cell r="E69">
            <v>10</v>
          </cell>
          <cell r="F69" t="str">
            <v>R3</v>
          </cell>
          <cell r="G69">
            <v>0.1</v>
          </cell>
          <cell r="H69">
            <v>1</v>
          </cell>
          <cell r="I69">
            <v>1</v>
          </cell>
          <cell r="J69" t="str">
            <v>Indirect Cost Approach</v>
          </cell>
          <cell r="K69" t="str">
            <v>Russia</v>
          </cell>
        </row>
        <row r="70">
          <cell r="A70" t="str">
            <v>Кондиционеры</v>
          </cell>
          <cell r="B70" t="str">
            <v>Кондиционеры</v>
          </cell>
          <cell r="C70" t="str">
            <v>Прочие основные фонды</v>
          </cell>
          <cell r="D70" t="str">
            <v>US_Office machinery and parts</v>
          </cell>
          <cell r="E70">
            <v>5</v>
          </cell>
          <cell r="F70" t="str">
            <v>R3</v>
          </cell>
          <cell r="G70">
            <v>0.1</v>
          </cell>
          <cell r="H70">
            <v>1</v>
          </cell>
          <cell r="I70">
            <v>1</v>
          </cell>
          <cell r="J70" t="str">
            <v>Indirect Cost Approach</v>
          </cell>
          <cell r="K70" t="str">
            <v>Russia</v>
          </cell>
        </row>
        <row r="71">
          <cell r="A71" t="str">
            <v>Серверы</v>
          </cell>
          <cell r="B71" t="str">
            <v>Серверы</v>
          </cell>
          <cell r="C71" t="str">
            <v>Прочие основные фонды</v>
          </cell>
          <cell r="D71" t="str">
            <v>US_Electronic computers and computer equipment</v>
          </cell>
          <cell r="E71">
            <v>5</v>
          </cell>
          <cell r="F71" t="str">
            <v>R3</v>
          </cell>
          <cell r="G71">
            <v>0.1</v>
          </cell>
          <cell r="H71">
            <v>1</v>
          </cell>
          <cell r="I71">
            <v>1</v>
          </cell>
          <cell r="J71" t="str">
            <v>Indirect Cost Approach</v>
          </cell>
          <cell r="K71" t="str">
            <v>Russia</v>
          </cell>
        </row>
        <row r="72">
          <cell r="A72" t="str">
            <v>Стеллажи</v>
          </cell>
          <cell r="B72" t="str">
            <v>Стеллажи</v>
          </cell>
          <cell r="C72" t="str">
            <v>Прочие основные фонды</v>
          </cell>
          <cell r="D72" t="str">
            <v>GKS_Мебель для офисов, административных помещений, учебных заведений, учреждений культуры, предприятий торговли, общественного питания, бытового обслуживания и т.п., кроме мебели для сидения</v>
          </cell>
          <cell r="E72">
            <v>15</v>
          </cell>
          <cell r="F72" t="str">
            <v>R3</v>
          </cell>
          <cell r="G72">
            <v>0.1</v>
          </cell>
          <cell r="H72">
            <v>1</v>
          </cell>
          <cell r="I72">
            <v>1</v>
          </cell>
          <cell r="J72" t="str">
            <v>Indirect Cost Approach</v>
          </cell>
          <cell r="K72" t="str">
            <v>Russia</v>
          </cell>
        </row>
        <row r="73">
          <cell r="A73" t="str">
            <v>тележки</v>
          </cell>
          <cell r="B73" t="str">
            <v>тележки</v>
          </cell>
          <cell r="C73" t="str">
            <v>Прочие основные фонды</v>
          </cell>
          <cell r="D73" t="str">
            <v>GKS_PPI</v>
          </cell>
          <cell r="E73">
            <v>15</v>
          </cell>
          <cell r="F73" t="str">
            <v>R3</v>
          </cell>
          <cell r="G73">
            <v>0.1</v>
          </cell>
          <cell r="H73">
            <v>1</v>
          </cell>
          <cell r="I73">
            <v>1</v>
          </cell>
          <cell r="J73" t="str">
            <v>Indirect Cost Approach</v>
          </cell>
          <cell r="K73" t="str">
            <v>Russia</v>
          </cell>
        </row>
        <row r="74">
          <cell r="A74" t="str">
            <v>Тренажеры</v>
          </cell>
          <cell r="B74" t="str">
            <v>Тренажеры</v>
          </cell>
          <cell r="C74" t="str">
            <v>Прочие основные фонды</v>
          </cell>
          <cell r="D74" t="str">
            <v>GKS_Мебель для офисов, административных помещений, учебных заведений, учреждений культуры, предприятий торговли, общественного питания, бытового обслуживания и т.п., кроме мебели для сидения</v>
          </cell>
          <cell r="E74">
            <v>10</v>
          </cell>
          <cell r="F74" t="str">
            <v>R3</v>
          </cell>
          <cell r="G74">
            <v>0.1</v>
          </cell>
          <cell r="H74">
            <v>1</v>
          </cell>
          <cell r="I74">
            <v>1</v>
          </cell>
          <cell r="J74" t="str">
            <v>Indirect Cost Approach</v>
          </cell>
          <cell r="K74" t="str">
            <v>Russia</v>
          </cell>
        </row>
      </sheetData>
      <sheetData sheetId="5">
        <row r="1">
          <cell r="B1" t="str">
            <v>Компания ОАО «Зарубежнефть»</v>
          </cell>
        </row>
        <row r="2">
          <cell r="B2" t="str">
            <v>Оценка имущества отдельных основных средств Компаний ОАО «Зарубежнефть»</v>
          </cell>
        </row>
        <row r="3">
          <cell r="B3" t="str">
            <v>As at 31 December 2010</v>
          </cell>
        </row>
        <row r="4">
          <cell r="B4">
            <v>40543</v>
          </cell>
        </row>
        <row r="5">
          <cell r="B5" t="str">
            <v>All values are reported in RUR</v>
          </cell>
        </row>
        <row r="7">
          <cell r="B7" t="str">
            <v>Draft document. All data subject to change upon completion of additional analysis.</v>
          </cell>
        </row>
        <row r="9">
          <cell r="C9" t="str">
            <v>ON</v>
          </cell>
        </row>
        <row r="15">
          <cell r="A15">
            <v>-100000000</v>
          </cell>
          <cell r="C15">
            <v>-10</v>
          </cell>
        </row>
        <row r="16">
          <cell r="A16">
            <v>0</v>
          </cell>
          <cell r="C16">
            <v>10</v>
          </cell>
        </row>
        <row r="17">
          <cell r="A17">
            <v>100</v>
          </cell>
          <cell r="C17">
            <v>50</v>
          </cell>
        </row>
        <row r="18">
          <cell r="A18">
            <v>1000</v>
          </cell>
          <cell r="C18">
            <v>100</v>
          </cell>
        </row>
        <row r="19">
          <cell r="A19">
            <v>10000</v>
          </cell>
          <cell r="C19">
            <v>1000</v>
          </cell>
        </row>
        <row r="20">
          <cell r="A20">
            <v>50000</v>
          </cell>
          <cell r="C20">
            <v>5000</v>
          </cell>
        </row>
        <row r="21">
          <cell r="A21">
            <v>1000000</v>
          </cell>
          <cell r="C21">
            <v>10000</v>
          </cell>
        </row>
        <row r="22">
          <cell r="A22">
            <v>100000000</v>
          </cell>
          <cell r="C22">
            <v>1000000</v>
          </cell>
        </row>
        <row r="42">
          <cell r="A42">
            <v>-5</v>
          </cell>
          <cell r="B42" t="str">
            <v>Exclude - Exclusion</v>
          </cell>
        </row>
        <row r="43">
          <cell r="A43">
            <v>-4</v>
          </cell>
          <cell r="B43" t="str">
            <v>Exclude - Not in Scope</v>
          </cell>
        </row>
        <row r="44">
          <cell r="A44">
            <v>-3</v>
          </cell>
          <cell r="B44" t="str">
            <v>Exclude - Retired Asset</v>
          </cell>
        </row>
        <row r="45">
          <cell r="A45">
            <v>-2</v>
          </cell>
          <cell r="B45" t="str">
            <v>Exclude - After Val Date</v>
          </cell>
        </row>
        <row r="46">
          <cell r="A46">
            <v>-1</v>
          </cell>
          <cell r="B46" t="str">
            <v>Exclude - Zero Cost</v>
          </cell>
        </row>
        <row r="47">
          <cell r="A47">
            <v>0</v>
          </cell>
          <cell r="B47" t="str">
            <v>Do Not Use</v>
          </cell>
        </row>
        <row r="48">
          <cell r="A48">
            <v>1</v>
          </cell>
          <cell r="B48" t="str">
            <v>Indirect Cost Approach</v>
          </cell>
        </row>
        <row r="49">
          <cell r="A49">
            <v>2</v>
          </cell>
          <cell r="B49" t="str">
            <v>Include at Cost</v>
          </cell>
        </row>
        <row r="50">
          <cell r="A50">
            <v>3</v>
          </cell>
          <cell r="B50" t="str">
            <v>Include at NBV</v>
          </cell>
        </row>
        <row r="51">
          <cell r="A51">
            <v>4</v>
          </cell>
          <cell r="B51" t="str">
            <v>Direct Cost Approach</v>
          </cell>
        </row>
        <row r="52">
          <cell r="A52">
            <v>5</v>
          </cell>
          <cell r="B52" t="str">
            <v>Direct Market Value</v>
          </cell>
        </row>
        <row r="53">
          <cell r="A53">
            <v>6</v>
          </cell>
          <cell r="B53" t="str">
            <v>Income Approach Value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CB6">
            <v>1985929960</v>
          </cell>
        </row>
        <row r="8">
          <cell r="K8" t="str">
            <v>NBV</v>
          </cell>
          <cell r="Y8" t="str">
            <v>Final year</v>
          </cell>
          <cell r="AT8" t="str">
            <v>Final Cost (reporting currency)</v>
          </cell>
          <cell r="BK8" t="str">
            <v>RCN</v>
          </cell>
          <cell r="BX8" t="str">
            <v>DRC or Market Value (Unrounded)</v>
          </cell>
          <cell r="CB8" t="str">
            <v>Fair Value Rounded</v>
          </cell>
          <cell r="CF8" t="str">
            <v>Age * RCN</v>
          </cell>
          <cell r="CG8" t="str">
            <v>RUL * Fair Value</v>
          </cell>
          <cell r="CK8" t="str">
            <v>Final Summary Class</v>
          </cell>
        </row>
        <row r="9">
          <cell r="K9">
            <v>69742424.579999998</v>
          </cell>
          <cell r="Y9">
            <v>2007</v>
          </cell>
          <cell r="AT9">
            <v>79375710.75</v>
          </cell>
          <cell r="BK9">
            <v>130978836.90516596</v>
          </cell>
          <cell r="BX9">
            <v>94204588.013686255</v>
          </cell>
          <cell r="CB9">
            <v>94200000</v>
          </cell>
          <cell r="CF9">
            <v>392936510.71549785</v>
          </cell>
          <cell r="CG9">
            <v>4898400000</v>
          </cell>
          <cell r="CK9" t="str">
            <v>Здания</v>
          </cell>
        </row>
        <row r="10">
          <cell r="K10">
            <v>0</v>
          </cell>
          <cell r="Y10">
            <v>1900</v>
          </cell>
          <cell r="AT10">
            <v>0</v>
          </cell>
          <cell r="BK10">
            <v>0</v>
          </cell>
          <cell r="BX10">
            <v>514116181.87302423</v>
          </cell>
          <cell r="CB10">
            <v>514000000</v>
          </cell>
          <cell r="CF10">
            <v>0</v>
          </cell>
          <cell r="CG10" t="e">
            <v>#N/A</v>
          </cell>
          <cell r="CK10" t="str">
            <v>Земельные участки</v>
          </cell>
        </row>
        <row r="11">
          <cell r="K11">
            <v>0</v>
          </cell>
          <cell r="Y11">
            <v>1983</v>
          </cell>
          <cell r="AT11">
            <v>0</v>
          </cell>
          <cell r="BK11">
            <v>0</v>
          </cell>
          <cell r="BX11">
            <v>128140105.85807157</v>
          </cell>
          <cell r="CB11">
            <v>128000000</v>
          </cell>
          <cell r="CF11">
            <v>0</v>
          </cell>
          <cell r="CG11" t="e">
            <v>#N/A</v>
          </cell>
          <cell r="CK11" t="str">
            <v>Земельные участки</v>
          </cell>
        </row>
        <row r="12">
          <cell r="K12">
            <v>0</v>
          </cell>
          <cell r="Y12">
            <v>1983</v>
          </cell>
          <cell r="AT12">
            <v>0</v>
          </cell>
          <cell r="BK12">
            <v>0</v>
          </cell>
          <cell r="BX12">
            <v>974890879.8568927</v>
          </cell>
          <cell r="CB12">
            <v>975000000</v>
          </cell>
          <cell r="CF12">
            <v>0</v>
          </cell>
          <cell r="CG12" t="e">
            <v>#N/A</v>
          </cell>
          <cell r="CK12" t="str">
            <v>Земельные участки</v>
          </cell>
        </row>
        <row r="13">
          <cell r="K13">
            <v>189074230.27000001</v>
          </cell>
          <cell r="Y13">
            <v>2001</v>
          </cell>
          <cell r="AT13">
            <v>217937929.56</v>
          </cell>
          <cell r="BK13">
            <v>900597223.16978455</v>
          </cell>
          <cell r="BX13">
            <v>103359212.51783764</v>
          </cell>
          <cell r="CB13">
            <v>103000000</v>
          </cell>
          <cell r="CF13">
            <v>8105375008.5280609</v>
          </cell>
          <cell r="CG13">
            <v>4738000000</v>
          </cell>
          <cell r="CK13" t="str">
            <v>Здания</v>
          </cell>
        </row>
        <row r="14">
          <cell r="K14">
            <v>176844834.52000001</v>
          </cell>
          <cell r="Y14">
            <v>2007</v>
          </cell>
          <cell r="AT14">
            <v>201097158.49000001</v>
          </cell>
          <cell r="BK14">
            <v>331832895.41699028</v>
          </cell>
          <cell r="BX14">
            <v>26292640.997978803</v>
          </cell>
          <cell r="CB14">
            <v>26290000</v>
          </cell>
          <cell r="CF14">
            <v>995498686.25097084</v>
          </cell>
          <cell r="CG14">
            <v>1367080000</v>
          </cell>
          <cell r="CK14" t="str">
            <v>Здания</v>
          </cell>
        </row>
        <row r="15">
          <cell r="K15">
            <v>10168869.91</v>
          </cell>
          <cell r="Y15">
            <v>2003</v>
          </cell>
          <cell r="AT15">
            <v>12711131.85</v>
          </cell>
          <cell r="BK15">
            <v>39331012.589943841</v>
          </cell>
          <cell r="BX15">
            <v>1144230.8076665292</v>
          </cell>
          <cell r="CB15">
            <v>1140000</v>
          </cell>
          <cell r="CF15">
            <v>275317088.1296069</v>
          </cell>
          <cell r="CG15">
            <v>54720000</v>
          </cell>
          <cell r="CK15" t="str">
            <v>Здания</v>
          </cell>
        </row>
        <row r="16">
          <cell r="K16">
            <v>6608866.5200000005</v>
          </cell>
          <cell r="Y16">
            <v>2010</v>
          </cell>
          <cell r="AT16">
            <v>6680507.3600000003</v>
          </cell>
          <cell r="BK16">
            <v>7060225.2271700939</v>
          </cell>
          <cell r="BX16">
            <v>15857103.832514631</v>
          </cell>
          <cell r="CB16">
            <v>15860000</v>
          </cell>
          <cell r="CF16">
            <v>0</v>
          </cell>
          <cell r="CG16">
            <v>872300000</v>
          </cell>
          <cell r="CK16" t="str">
            <v>Здания</v>
          </cell>
        </row>
        <row r="17">
          <cell r="K17">
            <v>339632267.88</v>
          </cell>
          <cell r="Y17">
            <v>1983</v>
          </cell>
          <cell r="AT17">
            <v>484418483.19999999</v>
          </cell>
          <cell r="BK17">
            <v>4275301647.4296689</v>
          </cell>
          <cell r="BX17">
            <v>45349432.554742381</v>
          </cell>
          <cell r="CB17">
            <v>45350000</v>
          </cell>
          <cell r="CF17">
            <v>119708446128.03073</v>
          </cell>
          <cell r="CG17">
            <v>1224450000</v>
          </cell>
          <cell r="CK17" t="str">
            <v>Здания</v>
          </cell>
        </row>
        <row r="18">
          <cell r="K18">
            <v>792347374.86000001</v>
          </cell>
          <cell r="Y18">
            <v>2001</v>
          </cell>
          <cell r="AT18">
            <v>1008443586.15</v>
          </cell>
          <cell r="BK18">
            <v>4167248423.6390548</v>
          </cell>
          <cell r="BX18">
            <v>54449515.055023722</v>
          </cell>
          <cell r="CB18">
            <v>54450000</v>
          </cell>
          <cell r="CF18">
            <v>37505235812.751495</v>
          </cell>
          <cell r="CG18">
            <v>2504700000</v>
          </cell>
          <cell r="CK18" t="str">
            <v>Здания</v>
          </cell>
        </row>
        <row r="19">
          <cell r="K19">
            <v>4371088.7</v>
          </cell>
          <cell r="Y19">
            <v>2003</v>
          </cell>
          <cell r="AT19">
            <v>4371088.7</v>
          </cell>
          <cell r="BK19">
            <v>14576478.490869679</v>
          </cell>
          <cell r="BX19">
            <v>3348814.1707916227</v>
          </cell>
          <cell r="CB19">
            <v>3350000</v>
          </cell>
          <cell r="CF19">
            <v>102035349.43608776</v>
          </cell>
          <cell r="CG19">
            <v>77050000</v>
          </cell>
          <cell r="CK19" t="str">
            <v>Сооружения</v>
          </cell>
        </row>
        <row r="20">
          <cell r="K20">
            <v>80048.240000000005</v>
          </cell>
          <cell r="Y20">
            <v>2005</v>
          </cell>
          <cell r="AT20">
            <v>80048.240000000005</v>
          </cell>
          <cell r="BK20">
            <v>209821.72405547</v>
          </cell>
          <cell r="BX20">
            <v>55351.576968393594</v>
          </cell>
          <cell r="CB20">
            <v>55000</v>
          </cell>
          <cell r="CF20">
            <v>1258930.34433282</v>
          </cell>
          <cell r="CG20">
            <v>1320000</v>
          </cell>
          <cell r="CK20" t="str">
            <v>Сооружения</v>
          </cell>
        </row>
        <row r="21">
          <cell r="K21">
            <v>21457.59</v>
          </cell>
          <cell r="Y21">
            <v>2008</v>
          </cell>
          <cell r="AT21">
            <v>26584.62</v>
          </cell>
          <cell r="BK21">
            <v>37386.892332740063</v>
          </cell>
          <cell r="BX21">
            <v>76459.638584379951</v>
          </cell>
          <cell r="CB21">
            <v>75000</v>
          </cell>
          <cell r="CF21">
            <v>74773.784665480125</v>
          </cell>
          <cell r="CG21">
            <v>2100000</v>
          </cell>
          <cell r="CK21" t="str">
            <v>Сооружения</v>
          </cell>
        </row>
        <row r="22">
          <cell r="K22">
            <v>0</v>
          </cell>
          <cell r="Y22">
            <v>2002</v>
          </cell>
          <cell r="AT22">
            <v>275081.26</v>
          </cell>
          <cell r="BK22">
            <v>377604.4248359105</v>
          </cell>
          <cell r="BX22">
            <v>135495.3899781924</v>
          </cell>
          <cell r="CB22">
            <v>135000</v>
          </cell>
          <cell r="CF22">
            <v>3398439.8235231945</v>
          </cell>
          <cell r="CG22">
            <v>928800</v>
          </cell>
          <cell r="CK22" t="str">
            <v>Машины и оборудование</v>
          </cell>
        </row>
        <row r="23">
          <cell r="K23">
            <v>0</v>
          </cell>
          <cell r="Y23">
            <v>2002</v>
          </cell>
          <cell r="AT23">
            <v>19334.11</v>
          </cell>
          <cell r="BK23">
            <v>9633.2039923744724</v>
          </cell>
          <cell r="BX23">
            <v>963.3203992374473</v>
          </cell>
          <cell r="CB23">
            <v>950</v>
          </cell>
          <cell r="CF23">
            <v>77065.631938995779</v>
          </cell>
          <cell r="CG23">
            <v>950</v>
          </cell>
          <cell r="CK23" t="str">
            <v>Прочие основные фонды</v>
          </cell>
        </row>
        <row r="24">
          <cell r="K24">
            <v>0</v>
          </cell>
          <cell r="Y24">
            <v>2003</v>
          </cell>
          <cell r="AT24">
            <v>44300.2</v>
          </cell>
          <cell r="BK24">
            <v>24992.393705912848</v>
          </cell>
          <cell r="BX24">
            <v>2499.239370591285</v>
          </cell>
          <cell r="CB24">
            <v>2500</v>
          </cell>
          <cell r="CF24">
            <v>199939.14964730278</v>
          </cell>
          <cell r="CG24">
            <v>2500</v>
          </cell>
          <cell r="CK24" t="str">
            <v>Прочие основные фонды</v>
          </cell>
        </row>
        <row r="25">
          <cell r="K25">
            <v>0</v>
          </cell>
          <cell r="Y25">
            <v>2003</v>
          </cell>
          <cell r="AT25">
            <v>87484.92</v>
          </cell>
          <cell r="BK25">
            <v>49355.478394460726</v>
          </cell>
          <cell r="BX25">
            <v>4935.5478394460733</v>
          </cell>
          <cell r="CB25">
            <v>4900</v>
          </cell>
          <cell r="CF25">
            <v>394843.82715568581</v>
          </cell>
          <cell r="CG25">
            <v>4900</v>
          </cell>
          <cell r="CK25" t="str">
            <v>Прочие основные фонды</v>
          </cell>
        </row>
        <row r="26">
          <cell r="K26">
            <v>0</v>
          </cell>
          <cell r="Y26">
            <v>2003</v>
          </cell>
          <cell r="AT26">
            <v>10063.049999999999</v>
          </cell>
          <cell r="BK26">
            <v>5677.1686692675494</v>
          </cell>
          <cell r="BX26">
            <v>567.71686692675496</v>
          </cell>
          <cell r="CB26">
            <v>550</v>
          </cell>
          <cell r="CF26">
            <v>45417.349354140395</v>
          </cell>
          <cell r="CG26">
            <v>550</v>
          </cell>
          <cell r="CK26" t="str">
            <v>Прочие основные фонды</v>
          </cell>
        </row>
        <row r="27">
          <cell r="K27">
            <v>0</v>
          </cell>
          <cell r="Y27">
            <v>2003</v>
          </cell>
          <cell r="AT27">
            <v>23445.64</v>
          </cell>
          <cell r="BK27">
            <v>13227.088490957118</v>
          </cell>
          <cell r="BX27">
            <v>1322.7088490957119</v>
          </cell>
          <cell r="CB27">
            <v>1300</v>
          </cell>
          <cell r="CF27">
            <v>105816.70792765694</v>
          </cell>
          <cell r="CG27">
            <v>1300</v>
          </cell>
          <cell r="CK27" t="str">
            <v>Прочие основные фонды</v>
          </cell>
        </row>
        <row r="28">
          <cell r="K28">
            <v>0</v>
          </cell>
          <cell r="Y28">
            <v>2003</v>
          </cell>
          <cell r="AT28">
            <v>1051471.24</v>
          </cell>
          <cell r="BK28">
            <v>1374094.8940485059</v>
          </cell>
          <cell r="BX28">
            <v>569533.9482954113</v>
          </cell>
          <cell r="CB28">
            <v>570000</v>
          </cell>
          <cell r="CF28">
            <v>10992759.152388047</v>
          </cell>
          <cell r="CG28">
            <v>4371900</v>
          </cell>
          <cell r="CK28" t="str">
            <v>Машины и оборудование</v>
          </cell>
        </row>
        <row r="29">
          <cell r="K29">
            <v>0</v>
          </cell>
          <cell r="Y29">
            <v>2003</v>
          </cell>
          <cell r="AT29">
            <v>712869.42</v>
          </cell>
          <cell r="BK29">
            <v>402172.29731571738</v>
          </cell>
          <cell r="BX29">
            <v>40217.229731571744</v>
          </cell>
          <cell r="CB29">
            <v>40000</v>
          </cell>
          <cell r="CF29">
            <v>3217378.3785257391</v>
          </cell>
          <cell r="CG29">
            <v>40000</v>
          </cell>
          <cell r="CK29" t="str">
            <v>Прочие основные фонды</v>
          </cell>
        </row>
        <row r="30">
          <cell r="K30">
            <v>0</v>
          </cell>
          <cell r="Y30">
            <v>2003</v>
          </cell>
          <cell r="AT30">
            <v>3482365.38</v>
          </cell>
          <cell r="BK30">
            <v>4550861.9787539644</v>
          </cell>
          <cell r="BX30">
            <v>1886238.2810191272</v>
          </cell>
          <cell r="CB30">
            <v>1890000</v>
          </cell>
          <cell r="CF30">
            <v>36406895.830031715</v>
          </cell>
          <cell r="CG30">
            <v>14496300</v>
          </cell>
          <cell r="CK30" t="str">
            <v>Машины и оборудование</v>
          </cell>
        </row>
        <row r="31">
          <cell r="K31">
            <v>986313.48999999976</v>
          </cell>
          <cell r="Y31">
            <v>2003</v>
          </cell>
          <cell r="AT31">
            <v>3792117.19</v>
          </cell>
          <cell r="BK31">
            <v>7403127.5413783314</v>
          </cell>
          <cell r="BX31">
            <v>3068443.4362121024</v>
          </cell>
          <cell r="CB31">
            <v>3070000</v>
          </cell>
          <cell r="CF31">
            <v>59225020.331026651</v>
          </cell>
          <cell r="CG31">
            <v>23546900</v>
          </cell>
          <cell r="CK31" t="str">
            <v>Машины и оборудование</v>
          </cell>
        </row>
        <row r="32">
          <cell r="K32">
            <v>0</v>
          </cell>
          <cell r="Y32">
            <v>2003</v>
          </cell>
          <cell r="AT32">
            <v>7480927.5</v>
          </cell>
          <cell r="BK32">
            <v>9776305.7033277042</v>
          </cell>
          <cell r="BX32">
            <v>2037732.6312071974</v>
          </cell>
          <cell r="CB32">
            <v>2040000</v>
          </cell>
          <cell r="CF32">
            <v>78210445.626621634</v>
          </cell>
          <cell r="CG32">
            <v>6487200</v>
          </cell>
          <cell r="CK32" t="str">
            <v>Машины и оборудование</v>
          </cell>
        </row>
        <row r="33">
          <cell r="K33">
            <v>0</v>
          </cell>
          <cell r="Y33">
            <v>2003</v>
          </cell>
          <cell r="AT33">
            <v>41693.75</v>
          </cell>
          <cell r="BK33">
            <v>23804.918329702119</v>
          </cell>
          <cell r="BX33">
            <v>2380.4918329702118</v>
          </cell>
          <cell r="CB33">
            <v>2400</v>
          </cell>
          <cell r="CF33">
            <v>190439.34663761695</v>
          </cell>
          <cell r="CG33">
            <v>2400</v>
          </cell>
          <cell r="CK33" t="str">
            <v>Прочие основные фонды</v>
          </cell>
        </row>
        <row r="34">
          <cell r="K34">
            <v>0</v>
          </cell>
          <cell r="Y34">
            <v>2003</v>
          </cell>
          <cell r="AT34">
            <v>121463.32</v>
          </cell>
          <cell r="BK34">
            <v>128000.94690939004</v>
          </cell>
          <cell r="BX34">
            <v>12800.094690939004</v>
          </cell>
          <cell r="CB34">
            <v>13000</v>
          </cell>
          <cell r="CF34">
            <v>896006.62836573028</v>
          </cell>
          <cell r="CG34">
            <v>13000</v>
          </cell>
          <cell r="CK34" t="str">
            <v>Прочие основные фонды</v>
          </cell>
        </row>
        <row r="35">
          <cell r="K35">
            <v>0</v>
          </cell>
          <cell r="Y35">
            <v>2003</v>
          </cell>
          <cell r="AT35">
            <v>121463.32</v>
          </cell>
          <cell r="BK35">
            <v>128000.94690939004</v>
          </cell>
          <cell r="BX35">
            <v>12800.094690939004</v>
          </cell>
          <cell r="CB35">
            <v>13000</v>
          </cell>
          <cell r="CF35">
            <v>896006.62836573028</v>
          </cell>
          <cell r="CG35">
            <v>13000</v>
          </cell>
          <cell r="CK35" t="str">
            <v>Прочие основные фонды</v>
          </cell>
        </row>
        <row r="36">
          <cell r="K36">
            <v>0</v>
          </cell>
          <cell r="Y36">
            <v>2003</v>
          </cell>
          <cell r="AT36">
            <v>117913.82</v>
          </cell>
          <cell r="BK36">
            <v>124260.39905465595</v>
          </cell>
          <cell r="BX36">
            <v>12426.039905465595</v>
          </cell>
          <cell r="CB36">
            <v>12000</v>
          </cell>
          <cell r="CF36">
            <v>869822.79338259168</v>
          </cell>
          <cell r="CG36">
            <v>12000</v>
          </cell>
          <cell r="CK36" t="str">
            <v>Прочие основные фонды</v>
          </cell>
        </row>
        <row r="37">
          <cell r="K37">
            <v>0</v>
          </cell>
          <cell r="Y37">
            <v>2003</v>
          </cell>
          <cell r="AT37">
            <v>100467.18</v>
          </cell>
          <cell r="BK37">
            <v>106659.70595463965</v>
          </cell>
          <cell r="BX37">
            <v>10665.970595463965</v>
          </cell>
          <cell r="CB37">
            <v>11000</v>
          </cell>
          <cell r="CF37">
            <v>746617.94168247748</v>
          </cell>
          <cell r="CG37">
            <v>11000</v>
          </cell>
          <cell r="CK37" t="str">
            <v>Прочие основные фонды</v>
          </cell>
        </row>
        <row r="38">
          <cell r="K38">
            <v>0</v>
          </cell>
          <cell r="Y38">
            <v>2003</v>
          </cell>
          <cell r="AT38">
            <v>100467.18</v>
          </cell>
          <cell r="BK38">
            <v>106659.70595463965</v>
          </cell>
          <cell r="BX38">
            <v>10665.970595463965</v>
          </cell>
          <cell r="CB38">
            <v>11000</v>
          </cell>
          <cell r="CF38">
            <v>746617.94168247748</v>
          </cell>
          <cell r="CG38">
            <v>11000</v>
          </cell>
          <cell r="CK38" t="str">
            <v>Прочие основные фонды</v>
          </cell>
        </row>
        <row r="39">
          <cell r="K39">
            <v>0</v>
          </cell>
          <cell r="Y39">
            <v>2003</v>
          </cell>
          <cell r="AT39">
            <v>686845.32</v>
          </cell>
          <cell r="BK39">
            <v>1710991.1634647567</v>
          </cell>
          <cell r="BX39">
            <v>812622.82326079346</v>
          </cell>
          <cell r="CB39">
            <v>815000</v>
          </cell>
          <cell r="CF39">
            <v>11976938.144253297</v>
          </cell>
          <cell r="CG39">
            <v>6927500</v>
          </cell>
          <cell r="CK39" t="str">
            <v>Машины и оборудование</v>
          </cell>
        </row>
        <row r="40">
          <cell r="K40">
            <v>0</v>
          </cell>
          <cell r="Y40">
            <v>2003</v>
          </cell>
          <cell r="AT40">
            <v>18476.7</v>
          </cell>
          <cell r="BK40">
            <v>20164.705544555054</v>
          </cell>
          <cell r="BX40">
            <v>2016.4705544555054</v>
          </cell>
          <cell r="CB40">
            <v>2000</v>
          </cell>
          <cell r="CF40">
            <v>141152.93881188537</v>
          </cell>
          <cell r="CG40">
            <v>2000</v>
          </cell>
          <cell r="CK40" t="str">
            <v>Прочие основные фонды</v>
          </cell>
        </row>
        <row r="41">
          <cell r="K41">
            <v>0</v>
          </cell>
          <cell r="Y41">
            <v>2003</v>
          </cell>
          <cell r="AT41">
            <v>18476.7</v>
          </cell>
          <cell r="BK41">
            <v>20164.705544555054</v>
          </cell>
          <cell r="BX41">
            <v>2016.4705544555054</v>
          </cell>
          <cell r="CB41">
            <v>2000</v>
          </cell>
          <cell r="CF41">
            <v>141152.93881188537</v>
          </cell>
          <cell r="CG41">
            <v>2000</v>
          </cell>
          <cell r="CK41" t="str">
            <v>Прочие основные фонды</v>
          </cell>
        </row>
        <row r="42">
          <cell r="K42">
            <v>0</v>
          </cell>
          <cell r="Y42">
            <v>2003</v>
          </cell>
          <cell r="AT42">
            <v>22015.98</v>
          </cell>
          <cell r="BK42">
            <v>24027.32922950598</v>
          </cell>
          <cell r="BX42">
            <v>2402.7329229505981</v>
          </cell>
          <cell r="CB42">
            <v>2400</v>
          </cell>
          <cell r="CF42">
            <v>168191.30460654187</v>
          </cell>
          <cell r="CG42">
            <v>2400</v>
          </cell>
          <cell r="CK42" t="str">
            <v>Прочие основные фонды</v>
          </cell>
        </row>
        <row r="43">
          <cell r="K43">
            <v>0</v>
          </cell>
          <cell r="Y43">
            <v>2004</v>
          </cell>
          <cell r="AT43">
            <v>14994.05</v>
          </cell>
          <cell r="BK43">
            <v>9660.3090565498987</v>
          </cell>
          <cell r="BX43">
            <v>966.03090565498997</v>
          </cell>
          <cell r="CB43">
            <v>950</v>
          </cell>
          <cell r="CF43">
            <v>67622.163395849289</v>
          </cell>
          <cell r="CG43">
            <v>950</v>
          </cell>
          <cell r="CK43" t="str">
            <v>Прочие основные фонды</v>
          </cell>
        </row>
        <row r="44">
          <cell r="K44">
            <v>0</v>
          </cell>
          <cell r="Y44">
            <v>2004</v>
          </cell>
          <cell r="AT44">
            <v>14994.05</v>
          </cell>
          <cell r="BK44">
            <v>9660.3090565498987</v>
          </cell>
          <cell r="BX44">
            <v>966.03090565498997</v>
          </cell>
          <cell r="CB44">
            <v>950</v>
          </cell>
          <cell r="CF44">
            <v>67622.163395849289</v>
          </cell>
          <cell r="CG44">
            <v>950</v>
          </cell>
          <cell r="CK44" t="str">
            <v>Прочие основные фонды</v>
          </cell>
        </row>
        <row r="45">
          <cell r="K45">
            <v>0</v>
          </cell>
          <cell r="Y45">
            <v>2004</v>
          </cell>
          <cell r="AT45">
            <v>14994.05</v>
          </cell>
          <cell r="BK45">
            <v>9660.3090565498987</v>
          </cell>
          <cell r="BX45">
            <v>966.03090565498997</v>
          </cell>
          <cell r="CB45">
            <v>950</v>
          </cell>
          <cell r="CF45">
            <v>67622.163395849289</v>
          </cell>
          <cell r="CG45">
            <v>950</v>
          </cell>
          <cell r="CK45" t="str">
            <v>Прочие основные фонды</v>
          </cell>
        </row>
        <row r="46">
          <cell r="K46">
            <v>12041.029999999999</v>
          </cell>
          <cell r="Y46">
            <v>2004</v>
          </cell>
          <cell r="AT46">
            <v>170633.53</v>
          </cell>
          <cell r="BK46">
            <v>364153.41783106292</v>
          </cell>
          <cell r="BX46">
            <v>172952.02033580877</v>
          </cell>
          <cell r="CB46">
            <v>175000</v>
          </cell>
          <cell r="CF46">
            <v>2549073.9248174406</v>
          </cell>
          <cell r="CG46">
            <v>1487500</v>
          </cell>
          <cell r="CK46" t="str">
            <v>Машины и оборудование</v>
          </cell>
        </row>
        <row r="47">
          <cell r="K47">
            <v>0</v>
          </cell>
          <cell r="Y47">
            <v>2004</v>
          </cell>
          <cell r="AT47">
            <v>11575.44</v>
          </cell>
          <cell r="BK47">
            <v>7457.7801104804885</v>
          </cell>
          <cell r="BX47">
            <v>745.77801104804894</v>
          </cell>
          <cell r="CB47">
            <v>750</v>
          </cell>
          <cell r="CF47">
            <v>52204.460773363418</v>
          </cell>
          <cell r="CG47">
            <v>750</v>
          </cell>
          <cell r="CK47" t="str">
            <v>Прочие основные фонды</v>
          </cell>
        </row>
        <row r="48">
          <cell r="K48">
            <v>0</v>
          </cell>
          <cell r="Y48">
            <v>2004</v>
          </cell>
          <cell r="AT48">
            <v>32903.18</v>
          </cell>
          <cell r="BK48">
            <v>35900.817222582431</v>
          </cell>
          <cell r="BX48">
            <v>3590.0817222582432</v>
          </cell>
          <cell r="CB48">
            <v>3600</v>
          </cell>
          <cell r="CF48">
            <v>215404.90333549457</v>
          </cell>
          <cell r="CG48">
            <v>3600</v>
          </cell>
          <cell r="CK48" t="str">
            <v>Прочие основные фонды</v>
          </cell>
        </row>
        <row r="49">
          <cell r="K49">
            <v>0</v>
          </cell>
          <cell r="Y49">
            <v>2004</v>
          </cell>
          <cell r="AT49">
            <v>11941.92</v>
          </cell>
          <cell r="BK49">
            <v>15009.774172884079</v>
          </cell>
          <cell r="BX49">
            <v>8101.0413872061117</v>
          </cell>
          <cell r="CB49">
            <v>8100</v>
          </cell>
          <cell r="CF49">
            <v>90058.645037304479</v>
          </cell>
          <cell r="CG49">
            <v>75816</v>
          </cell>
          <cell r="CK49" t="str">
            <v>Машины и оборудование</v>
          </cell>
        </row>
        <row r="50">
          <cell r="K50">
            <v>0</v>
          </cell>
          <cell r="Y50">
            <v>2004</v>
          </cell>
          <cell r="AT50">
            <v>38240.04</v>
          </cell>
          <cell r="BK50">
            <v>26734.639396760969</v>
          </cell>
          <cell r="BX50">
            <v>2673.4639396760972</v>
          </cell>
          <cell r="CB50">
            <v>2700</v>
          </cell>
          <cell r="CF50">
            <v>160407.83638056583</v>
          </cell>
          <cell r="CG50">
            <v>2700</v>
          </cell>
          <cell r="CK50" t="str">
            <v>Прочие основные фонды</v>
          </cell>
        </row>
        <row r="51">
          <cell r="K51">
            <v>0</v>
          </cell>
          <cell r="Y51">
            <v>2004</v>
          </cell>
          <cell r="AT51">
            <v>11261.25</v>
          </cell>
          <cell r="BK51">
            <v>7873.0424420783675</v>
          </cell>
          <cell r="BX51">
            <v>787.30424420783675</v>
          </cell>
          <cell r="CB51">
            <v>800</v>
          </cell>
          <cell r="CF51">
            <v>47238.254652470205</v>
          </cell>
          <cell r="CG51">
            <v>800</v>
          </cell>
          <cell r="CK51" t="str">
            <v>Прочие основные фонды</v>
          </cell>
        </row>
        <row r="52">
          <cell r="K52">
            <v>0</v>
          </cell>
          <cell r="Y52">
            <v>2004</v>
          </cell>
          <cell r="AT52">
            <v>2172674.86</v>
          </cell>
          <cell r="BK52">
            <v>2720214.9962910777</v>
          </cell>
          <cell r="BX52">
            <v>1468148.2887905757</v>
          </cell>
          <cell r="CB52">
            <v>1470000</v>
          </cell>
          <cell r="CF52">
            <v>16321289.977746466</v>
          </cell>
          <cell r="CG52">
            <v>13759200</v>
          </cell>
          <cell r="CK52" t="str">
            <v>Машины и оборудование</v>
          </cell>
        </row>
        <row r="53">
          <cell r="K53">
            <v>7098.9499999999971</v>
          </cell>
          <cell r="Y53">
            <v>2005</v>
          </cell>
          <cell r="AT53">
            <v>37717.699999999997</v>
          </cell>
          <cell r="BK53">
            <v>27011.077771260927</v>
          </cell>
          <cell r="BX53">
            <v>2701.107777126093</v>
          </cell>
          <cell r="CB53">
            <v>2700</v>
          </cell>
          <cell r="CF53">
            <v>162066.46662756556</v>
          </cell>
          <cell r="CG53">
            <v>2700</v>
          </cell>
          <cell r="CK53" t="str">
            <v>Прочие основные фонды</v>
          </cell>
        </row>
        <row r="54">
          <cell r="K54">
            <v>0</v>
          </cell>
          <cell r="Y54">
            <v>2005</v>
          </cell>
          <cell r="AT54">
            <v>11559.59</v>
          </cell>
          <cell r="BK54">
            <v>8413.7324694246763</v>
          </cell>
          <cell r="BX54">
            <v>1007.4647167480082</v>
          </cell>
          <cell r="CB54">
            <v>1000</v>
          </cell>
          <cell r="CF54">
            <v>42068.662347123383</v>
          </cell>
          <cell r="CG54">
            <v>1140</v>
          </cell>
          <cell r="CK54" t="str">
            <v>Прочие основные фонды</v>
          </cell>
        </row>
        <row r="55">
          <cell r="K55">
            <v>0</v>
          </cell>
          <cell r="Y55">
            <v>2005</v>
          </cell>
          <cell r="AT55">
            <v>14385.54</v>
          </cell>
          <cell r="BK55">
            <v>10470.620929306961</v>
          </cell>
          <cell r="BX55">
            <v>1253.7576143589124</v>
          </cell>
          <cell r="CB55">
            <v>1300</v>
          </cell>
          <cell r="CF55">
            <v>52353.104646534804</v>
          </cell>
          <cell r="CG55">
            <v>1481.9999999999998</v>
          </cell>
          <cell r="CK55" t="str">
            <v>Прочие основные фонды</v>
          </cell>
        </row>
        <row r="56">
          <cell r="K56">
            <v>0</v>
          </cell>
          <cell r="Y56">
            <v>2005</v>
          </cell>
          <cell r="AT56">
            <v>14385.53</v>
          </cell>
          <cell r="BK56">
            <v>10470.613650733527</v>
          </cell>
          <cell r="BX56">
            <v>1253.756742818731</v>
          </cell>
          <cell r="CB56">
            <v>1300</v>
          </cell>
          <cell r="CF56">
            <v>52353.068253667632</v>
          </cell>
          <cell r="CG56">
            <v>1481.9999999999998</v>
          </cell>
          <cell r="CK56" t="str">
            <v>Прочие основные фонды</v>
          </cell>
        </row>
        <row r="57">
          <cell r="K57">
            <v>0</v>
          </cell>
          <cell r="Y57">
            <v>2005</v>
          </cell>
          <cell r="AT57">
            <v>46265.49</v>
          </cell>
          <cell r="BK57">
            <v>34120.814075402086</v>
          </cell>
          <cell r="BX57">
            <v>4085.6440839551651</v>
          </cell>
          <cell r="CB57">
            <v>4100</v>
          </cell>
          <cell r="CF57">
            <v>170604.07037701044</v>
          </cell>
          <cell r="CG57">
            <v>4674</v>
          </cell>
          <cell r="CK57" t="str">
            <v>Прочие основные фонды</v>
          </cell>
        </row>
        <row r="58">
          <cell r="K58">
            <v>0</v>
          </cell>
          <cell r="Y58">
            <v>2005</v>
          </cell>
          <cell r="AT58">
            <v>46265.48</v>
          </cell>
          <cell r="BK58">
            <v>34120.806700398804</v>
          </cell>
          <cell r="BX58">
            <v>4085.6432008684233</v>
          </cell>
          <cell r="CB58">
            <v>4100</v>
          </cell>
          <cell r="CF58">
            <v>170604.03350199401</v>
          </cell>
          <cell r="CG58">
            <v>4674</v>
          </cell>
          <cell r="CK58" t="str">
            <v>Прочие основные фонды</v>
          </cell>
        </row>
        <row r="59">
          <cell r="K59">
            <v>44853.330000000016</v>
          </cell>
          <cell r="Y59">
            <v>2006</v>
          </cell>
          <cell r="AT59">
            <v>455898.03</v>
          </cell>
          <cell r="BK59">
            <v>558071.35797742219</v>
          </cell>
          <cell r="BX59">
            <v>339635.87329378858</v>
          </cell>
          <cell r="CB59">
            <v>340000</v>
          </cell>
          <cell r="CF59">
            <v>2790356.7898871107</v>
          </cell>
          <cell r="CG59">
            <v>3485000</v>
          </cell>
          <cell r="CK59" t="str">
            <v>Машины и оборудование</v>
          </cell>
        </row>
        <row r="60">
          <cell r="K60">
            <v>49757.589999999967</v>
          </cell>
          <cell r="Y60">
            <v>2006</v>
          </cell>
          <cell r="AT60">
            <v>505744.99</v>
          </cell>
          <cell r="BK60">
            <v>619089.74109753838</v>
          </cell>
          <cell r="BX60">
            <v>376770.96639923705</v>
          </cell>
          <cell r="CB60">
            <v>375000</v>
          </cell>
          <cell r="CF60">
            <v>3095448.7054876918</v>
          </cell>
          <cell r="CG60">
            <v>3843750</v>
          </cell>
          <cell r="CK60" t="str">
            <v>Машины и оборудование</v>
          </cell>
        </row>
        <row r="61">
          <cell r="K61">
            <v>3832123.55</v>
          </cell>
          <cell r="Y61">
            <v>2006</v>
          </cell>
          <cell r="AT61">
            <v>5376909.4199999999</v>
          </cell>
          <cell r="BK61">
            <v>5998091.3263924085</v>
          </cell>
          <cell r="BX61">
            <v>4926864.7097323146</v>
          </cell>
          <cell r="CB61">
            <v>4930000</v>
          </cell>
          <cell r="CF61">
            <v>23992365.305569634</v>
          </cell>
          <cell r="CG61">
            <v>104072300</v>
          </cell>
          <cell r="CK61" t="str">
            <v>Машины и оборудование</v>
          </cell>
        </row>
        <row r="62">
          <cell r="K62">
            <v>7909.1699999999983</v>
          </cell>
          <cell r="Y62">
            <v>2006</v>
          </cell>
          <cell r="AT62">
            <v>43855.67</v>
          </cell>
          <cell r="BK62">
            <v>38021.569862263561</v>
          </cell>
          <cell r="BX62">
            <v>7673.0060589592604</v>
          </cell>
          <cell r="CB62">
            <v>7700</v>
          </cell>
          <cell r="CF62">
            <v>152086.27944905424</v>
          </cell>
          <cell r="CG62">
            <v>12705</v>
          </cell>
          <cell r="CK62" t="str">
            <v>Прочие основные фонды</v>
          </cell>
        </row>
        <row r="63">
          <cell r="K63">
            <v>273155.33000000007</v>
          </cell>
          <cell r="Y63">
            <v>2006</v>
          </cell>
          <cell r="AT63">
            <v>1388387</v>
          </cell>
          <cell r="BK63">
            <v>1706170.4684321254</v>
          </cell>
          <cell r="BX63">
            <v>1161924.8193383047</v>
          </cell>
          <cell r="CB63">
            <v>1160000</v>
          </cell>
          <cell r="CF63">
            <v>6824681.8737285016</v>
          </cell>
          <cell r="CG63">
            <v>12945600</v>
          </cell>
          <cell r="CK63" t="str">
            <v>Машины и оборудование</v>
          </cell>
        </row>
        <row r="64">
          <cell r="K64">
            <v>10327.920000000002</v>
          </cell>
          <cell r="Y64">
            <v>2007</v>
          </cell>
          <cell r="AT64">
            <v>41997.54</v>
          </cell>
          <cell r="BK64">
            <v>37836.820671925299</v>
          </cell>
          <cell r="BX64">
            <v>7635.7224417391244</v>
          </cell>
          <cell r="CB64">
            <v>7600</v>
          </cell>
          <cell r="CF64">
            <v>151347.2826877012</v>
          </cell>
          <cell r="CG64">
            <v>12540</v>
          </cell>
          <cell r="CK64" t="str">
            <v>Прочие основные фонды</v>
          </cell>
        </row>
        <row r="65">
          <cell r="K65">
            <v>42042.950000000012</v>
          </cell>
          <cell r="Y65">
            <v>2006</v>
          </cell>
          <cell r="AT65">
            <v>197257.67</v>
          </cell>
          <cell r="BK65">
            <v>242407.34840194386</v>
          </cell>
          <cell r="BX65">
            <v>165082.63371656818</v>
          </cell>
          <cell r="CB65">
            <v>165000</v>
          </cell>
          <cell r="CF65">
            <v>969629.39360777545</v>
          </cell>
          <cell r="CG65">
            <v>1841400</v>
          </cell>
          <cell r="CK65" t="str">
            <v>Машины и оборудование</v>
          </cell>
        </row>
        <row r="66">
          <cell r="K66">
            <v>10410.539999999997</v>
          </cell>
          <cell r="Y66">
            <v>2007</v>
          </cell>
          <cell r="AT66">
            <v>39687.089999999997</v>
          </cell>
          <cell r="BK66">
            <v>35755.268220961501</v>
          </cell>
          <cell r="BX66">
            <v>7215.651291964251</v>
          </cell>
          <cell r="CB66">
            <v>7200</v>
          </cell>
          <cell r="CF66">
            <v>143021.07288384601</v>
          </cell>
          <cell r="CG66">
            <v>11880</v>
          </cell>
          <cell r="CK66" t="str">
            <v>Прочие основные фонды</v>
          </cell>
        </row>
        <row r="67">
          <cell r="K67">
            <v>10410.549999999999</v>
          </cell>
          <cell r="Y67">
            <v>2007</v>
          </cell>
          <cell r="AT67">
            <v>39687.1</v>
          </cell>
          <cell r="BK67">
            <v>35755.277230256019</v>
          </cell>
          <cell r="BX67">
            <v>7215.6531100998955</v>
          </cell>
          <cell r="CB67">
            <v>7200</v>
          </cell>
          <cell r="CF67">
            <v>143021.10892102408</v>
          </cell>
          <cell r="CG67">
            <v>11880</v>
          </cell>
          <cell r="CK67" t="str">
            <v>Прочие основные фонды</v>
          </cell>
        </row>
        <row r="68">
          <cell r="K68">
            <v>10410.560000000001</v>
          </cell>
          <cell r="Y68">
            <v>2007</v>
          </cell>
          <cell r="AT68">
            <v>39687.11</v>
          </cell>
          <cell r="BK68">
            <v>35755.286239550536</v>
          </cell>
          <cell r="BX68">
            <v>7215.65492823554</v>
          </cell>
          <cell r="CB68">
            <v>7200</v>
          </cell>
          <cell r="CF68">
            <v>143021.14495820215</v>
          </cell>
          <cell r="CG68">
            <v>11880</v>
          </cell>
          <cell r="CK68" t="str">
            <v>Прочие основные фонды</v>
          </cell>
        </row>
        <row r="69">
          <cell r="K69">
            <v>10410.549999999999</v>
          </cell>
          <cell r="Y69">
            <v>2007</v>
          </cell>
          <cell r="AT69">
            <v>39687.1</v>
          </cell>
          <cell r="BK69">
            <v>35755.277230256019</v>
          </cell>
          <cell r="BX69">
            <v>7215.6531100998955</v>
          </cell>
          <cell r="CB69">
            <v>7200</v>
          </cell>
          <cell r="CF69">
            <v>143021.10892102408</v>
          </cell>
          <cell r="CG69">
            <v>11880</v>
          </cell>
          <cell r="CK69" t="str">
            <v>Прочие основные фонды</v>
          </cell>
        </row>
        <row r="70">
          <cell r="K70">
            <v>10410.549999999999</v>
          </cell>
          <cell r="Y70">
            <v>2007</v>
          </cell>
          <cell r="AT70">
            <v>39687.1</v>
          </cell>
          <cell r="BK70">
            <v>35755.277230256019</v>
          </cell>
          <cell r="BX70">
            <v>7215.6531100998955</v>
          </cell>
          <cell r="CB70">
            <v>7200</v>
          </cell>
          <cell r="CF70">
            <v>143021.10892102408</v>
          </cell>
          <cell r="CG70">
            <v>11880</v>
          </cell>
          <cell r="CK70" t="str">
            <v>Прочие основные фонды</v>
          </cell>
        </row>
        <row r="71">
          <cell r="K71">
            <v>10410.549999999999</v>
          </cell>
          <cell r="Y71">
            <v>2007</v>
          </cell>
          <cell r="AT71">
            <v>39687.1</v>
          </cell>
          <cell r="BK71">
            <v>35755.277230256019</v>
          </cell>
          <cell r="BX71">
            <v>7215.6531100998955</v>
          </cell>
          <cell r="CB71">
            <v>7200</v>
          </cell>
          <cell r="CF71">
            <v>143021.10892102408</v>
          </cell>
          <cell r="CG71">
            <v>11880</v>
          </cell>
          <cell r="CK71" t="str">
            <v>Прочие основные фонды</v>
          </cell>
        </row>
        <row r="72">
          <cell r="K72">
            <v>5071.9000000000015</v>
          </cell>
          <cell r="Y72">
            <v>2007</v>
          </cell>
          <cell r="AT72">
            <v>15467.86</v>
          </cell>
          <cell r="BK72">
            <v>15343.321156292812</v>
          </cell>
          <cell r="BX72">
            <v>5069.1858698443593</v>
          </cell>
          <cell r="CB72">
            <v>5100</v>
          </cell>
          <cell r="CF72">
            <v>46029.963468878435</v>
          </cell>
          <cell r="CG72">
            <v>11883</v>
          </cell>
          <cell r="CK72" t="str">
            <v>Прочие основные фонды</v>
          </cell>
        </row>
        <row r="73">
          <cell r="K73">
            <v>879443.48</v>
          </cell>
          <cell r="Y73">
            <v>2007</v>
          </cell>
          <cell r="AT73">
            <v>2554443.08</v>
          </cell>
          <cell r="BK73">
            <v>3071547.360380074</v>
          </cell>
          <cell r="BX73">
            <v>2324861.2962774811</v>
          </cell>
          <cell r="CB73">
            <v>2320000</v>
          </cell>
          <cell r="CF73">
            <v>9214642.081140222</v>
          </cell>
          <cell r="CG73">
            <v>28072000</v>
          </cell>
          <cell r="CK73" t="str">
            <v>Машины и оборудование</v>
          </cell>
        </row>
        <row r="74">
          <cell r="K74">
            <v>42741</v>
          </cell>
          <cell r="Y74">
            <v>2007</v>
          </cell>
          <cell r="AT74">
            <v>113351.84</v>
          </cell>
          <cell r="BK74">
            <v>115910.59412368765</v>
          </cell>
          <cell r="BX74">
            <v>38294.991019990404</v>
          </cell>
          <cell r="CB74">
            <v>38000</v>
          </cell>
          <cell r="CF74">
            <v>347731.78237106296</v>
          </cell>
          <cell r="CG74">
            <v>88540</v>
          </cell>
          <cell r="CK74" t="str">
            <v>Прочие основные фонды</v>
          </cell>
        </row>
        <row r="75">
          <cell r="K75">
            <v>66271.150000000009</v>
          </cell>
          <cell r="Y75">
            <v>2007</v>
          </cell>
          <cell r="AT75">
            <v>161694.91</v>
          </cell>
          <cell r="BK75">
            <v>165344.93912825946</v>
          </cell>
          <cell r="BX75">
            <v>54627.301386798463</v>
          </cell>
          <cell r="CB75">
            <v>55000</v>
          </cell>
          <cell r="CF75">
            <v>496034.81738477841</v>
          </cell>
          <cell r="CG75">
            <v>128150</v>
          </cell>
          <cell r="CK75" t="str">
            <v>Прочие основные фонды</v>
          </cell>
        </row>
        <row r="76">
          <cell r="K76">
            <v>66271.160000000018</v>
          </cell>
          <cell r="Y76">
            <v>2007</v>
          </cell>
          <cell r="AT76">
            <v>161694.92000000001</v>
          </cell>
          <cell r="BK76">
            <v>165344.94935399503</v>
          </cell>
          <cell r="BX76">
            <v>54627.304765216591</v>
          </cell>
          <cell r="CB76">
            <v>55000</v>
          </cell>
          <cell r="CF76">
            <v>496034.8480619851</v>
          </cell>
          <cell r="CG76">
            <v>128150</v>
          </cell>
          <cell r="CK76" t="str">
            <v>Прочие основные фонды</v>
          </cell>
        </row>
        <row r="77">
          <cell r="K77">
            <v>12980.46</v>
          </cell>
          <cell r="Y77">
            <v>2007</v>
          </cell>
          <cell r="AT77">
            <v>31671.3</v>
          </cell>
          <cell r="BK77">
            <v>32386.233868541956</v>
          </cell>
          <cell r="BX77">
            <v>10699.889380634864</v>
          </cell>
          <cell r="CB77">
            <v>11000</v>
          </cell>
          <cell r="CF77">
            <v>97158.701605625873</v>
          </cell>
          <cell r="CG77">
            <v>25630</v>
          </cell>
          <cell r="CK77" t="str">
            <v>Прочие основные фонды</v>
          </cell>
        </row>
        <row r="78">
          <cell r="K78">
            <v>12980.46</v>
          </cell>
          <cell r="Y78">
            <v>2007</v>
          </cell>
          <cell r="AT78">
            <v>31671.3</v>
          </cell>
          <cell r="BK78">
            <v>32386.233868541956</v>
          </cell>
          <cell r="BX78">
            <v>10699.889380634864</v>
          </cell>
          <cell r="CB78">
            <v>11000</v>
          </cell>
          <cell r="CF78">
            <v>97158.701605625873</v>
          </cell>
          <cell r="CG78">
            <v>25630</v>
          </cell>
          <cell r="CK78" t="str">
            <v>Прочие основные фонды</v>
          </cell>
        </row>
        <row r="79">
          <cell r="K79">
            <v>262432.73999999993</v>
          </cell>
          <cell r="Y79">
            <v>2007</v>
          </cell>
          <cell r="AT79">
            <v>640310.69999999995</v>
          </cell>
          <cell r="BK79">
            <v>768427.12121904874</v>
          </cell>
          <cell r="BX79">
            <v>581624.26410088968</v>
          </cell>
          <cell r="CB79">
            <v>580000</v>
          </cell>
          <cell r="CF79">
            <v>2305281.3636571462</v>
          </cell>
          <cell r="CG79">
            <v>7018000</v>
          </cell>
          <cell r="CK79" t="str">
            <v>Машины и оборудование</v>
          </cell>
        </row>
        <row r="80">
          <cell r="K80">
            <v>51841.359999999993</v>
          </cell>
          <cell r="Y80">
            <v>2008</v>
          </cell>
          <cell r="AT80">
            <v>117118.98</v>
          </cell>
          <cell r="BK80">
            <v>129055.78993499294</v>
          </cell>
          <cell r="BX80">
            <v>42637.951724796912</v>
          </cell>
          <cell r="CB80">
            <v>43000</v>
          </cell>
          <cell r="CF80">
            <v>387167.36980497884</v>
          </cell>
          <cell r="CG80">
            <v>100190</v>
          </cell>
          <cell r="CK80" t="str">
            <v>Прочие основные фонды</v>
          </cell>
        </row>
        <row r="81">
          <cell r="K81">
            <v>27923.88</v>
          </cell>
          <cell r="Y81">
            <v>2008</v>
          </cell>
          <cell r="AT81">
            <v>47122.29</v>
          </cell>
          <cell r="BK81">
            <v>51925.011296169236</v>
          </cell>
          <cell r="BX81">
            <v>17155.186342827445</v>
          </cell>
          <cell r="CB81">
            <v>17000</v>
          </cell>
          <cell r="CF81">
            <v>155775.03388850769</v>
          </cell>
          <cell r="CG81">
            <v>39610</v>
          </cell>
          <cell r="CK81" t="str">
            <v>Прочие основные фонды</v>
          </cell>
        </row>
        <row r="82">
          <cell r="K82">
            <v>20374.8</v>
          </cell>
          <cell r="Y82">
            <v>2008</v>
          </cell>
          <cell r="AT82">
            <v>32072.03</v>
          </cell>
          <cell r="BK82">
            <v>35747.827094931927</v>
          </cell>
          <cell r="BX82">
            <v>11810.505570558755</v>
          </cell>
          <cell r="CB82">
            <v>12000</v>
          </cell>
          <cell r="CF82">
            <v>107243.48128479578</v>
          </cell>
          <cell r="CG82">
            <v>27960</v>
          </cell>
          <cell r="CK82" t="str">
            <v>Прочие основные фонды</v>
          </cell>
        </row>
        <row r="83">
          <cell r="K83">
            <v>20374.810000000001</v>
          </cell>
          <cell r="Y83">
            <v>2008</v>
          </cell>
          <cell r="AT83">
            <v>32072.04</v>
          </cell>
          <cell r="BK83">
            <v>35747.838241038706</v>
          </cell>
          <cell r="BX83">
            <v>11810.509253052682</v>
          </cell>
          <cell r="CB83">
            <v>12000</v>
          </cell>
          <cell r="CF83">
            <v>107243.51472311612</v>
          </cell>
          <cell r="CG83">
            <v>27960</v>
          </cell>
          <cell r="CK83" t="str">
            <v>Прочие основные фонды</v>
          </cell>
        </row>
        <row r="84">
          <cell r="K84">
            <v>37205.33</v>
          </cell>
          <cell r="Y84">
            <v>2008</v>
          </cell>
          <cell r="AT84">
            <v>57499.97</v>
          </cell>
          <cell r="BK84">
            <v>70553.718485347665</v>
          </cell>
          <cell r="BX84">
            <v>44458.825266079264</v>
          </cell>
          <cell r="CB84">
            <v>44000</v>
          </cell>
          <cell r="CF84">
            <v>211661.15545604299</v>
          </cell>
          <cell r="CG84">
            <v>314160</v>
          </cell>
          <cell r="CK84" t="str">
            <v>Прочие основные фонды</v>
          </cell>
        </row>
        <row r="85">
          <cell r="K85">
            <v>18513.419999999998</v>
          </cell>
          <cell r="Y85">
            <v>2008</v>
          </cell>
          <cell r="AT85">
            <v>33214.379999999997</v>
          </cell>
          <cell r="BK85">
            <v>34840.395450548887</v>
          </cell>
          <cell r="BX85">
            <v>17728.527473419996</v>
          </cell>
          <cell r="CB85">
            <v>18000</v>
          </cell>
          <cell r="CF85">
            <v>69680.790901097775</v>
          </cell>
          <cell r="CG85">
            <v>56520</v>
          </cell>
          <cell r="CK85" t="str">
            <v>Прочие основные фонды</v>
          </cell>
        </row>
        <row r="86">
          <cell r="K86">
            <v>6173.9600000000028</v>
          </cell>
          <cell r="Y86">
            <v>2008</v>
          </cell>
          <cell r="AT86">
            <v>22843.22</v>
          </cell>
          <cell r="BK86">
            <v>25537.334082103691</v>
          </cell>
          <cell r="BX86">
            <v>19044.172698051108</v>
          </cell>
          <cell r="CB86">
            <v>19000</v>
          </cell>
          <cell r="CF86">
            <v>51074.668164207382</v>
          </cell>
          <cell r="CG86">
            <v>153330</v>
          </cell>
          <cell r="CK86" t="str">
            <v>Транспортные средства</v>
          </cell>
        </row>
        <row r="87">
          <cell r="K87">
            <v>6173.9600000000028</v>
          </cell>
          <cell r="Y87">
            <v>2008</v>
          </cell>
          <cell r="AT87">
            <v>22843.22</v>
          </cell>
          <cell r="BK87">
            <v>25537.334082103691</v>
          </cell>
          <cell r="BX87">
            <v>19044.172698051108</v>
          </cell>
          <cell r="CB87">
            <v>19000</v>
          </cell>
          <cell r="CF87">
            <v>51074.668164207382</v>
          </cell>
          <cell r="CG87">
            <v>153330</v>
          </cell>
          <cell r="CK87" t="str">
            <v>Транспортные средства</v>
          </cell>
        </row>
        <row r="88">
          <cell r="K88">
            <v>6173.9500000000007</v>
          </cell>
          <cell r="Y88">
            <v>2008</v>
          </cell>
          <cell r="AT88">
            <v>22843.21</v>
          </cell>
          <cell r="BK88">
            <v>25537.322902710381</v>
          </cell>
          <cell r="BX88">
            <v>19044.164361147337</v>
          </cell>
          <cell r="CB88">
            <v>19000</v>
          </cell>
          <cell r="CF88">
            <v>51074.645805420761</v>
          </cell>
          <cell r="CG88">
            <v>153330</v>
          </cell>
          <cell r="CK88" t="str">
            <v>Транспортные средства</v>
          </cell>
        </row>
        <row r="89">
          <cell r="K89">
            <v>6173.9400000000023</v>
          </cell>
          <cell r="Y89">
            <v>2008</v>
          </cell>
          <cell r="AT89">
            <v>22843.200000000001</v>
          </cell>
          <cell r="BK89">
            <v>25537.311723317074</v>
          </cell>
          <cell r="BX89">
            <v>19044.156024243566</v>
          </cell>
          <cell r="CB89">
            <v>19000</v>
          </cell>
          <cell r="CF89">
            <v>51074.623446634148</v>
          </cell>
          <cell r="CG89">
            <v>153330</v>
          </cell>
          <cell r="CK89" t="str">
            <v>Транспортные средства</v>
          </cell>
        </row>
        <row r="90">
          <cell r="K90">
            <v>45008.19</v>
          </cell>
          <cell r="Y90">
            <v>2009</v>
          </cell>
          <cell r="AT90">
            <v>70396.19</v>
          </cell>
          <cell r="BK90">
            <v>57424.995029902602</v>
          </cell>
          <cell r="BX90">
            <v>29220.695944557549</v>
          </cell>
          <cell r="CB90">
            <v>29000</v>
          </cell>
          <cell r="CF90">
            <v>114849.9900598052</v>
          </cell>
          <cell r="CG90">
            <v>91060</v>
          </cell>
          <cell r="CK90" t="str">
            <v>Прочие основные фонды</v>
          </cell>
        </row>
        <row r="91">
          <cell r="K91">
            <v>273361.23</v>
          </cell>
          <cell r="Y91">
            <v>2009</v>
          </cell>
          <cell r="AT91">
            <v>387787.05</v>
          </cell>
          <cell r="BK91">
            <v>354792.9832968167</v>
          </cell>
          <cell r="BX91">
            <v>180536.33061318088</v>
          </cell>
          <cell r="CB91">
            <v>180000</v>
          </cell>
          <cell r="CF91">
            <v>709585.96659363341</v>
          </cell>
          <cell r="CG91">
            <v>565200</v>
          </cell>
          <cell r="CK91" t="str">
            <v>Прочие основные фонды</v>
          </cell>
        </row>
        <row r="92">
          <cell r="K92">
            <v>373581.43000000005</v>
          </cell>
          <cell r="Y92">
            <v>2009</v>
          </cell>
          <cell r="AT92">
            <v>529958.41</v>
          </cell>
          <cell r="BK92">
            <v>484867.98439281964</v>
          </cell>
          <cell r="BX92">
            <v>246724.96598067335</v>
          </cell>
          <cell r="CB92">
            <v>245000</v>
          </cell>
          <cell r="CF92">
            <v>969735.96878563927</v>
          </cell>
          <cell r="CG92">
            <v>769300</v>
          </cell>
          <cell r="CK92" t="str">
            <v>Прочие основные фонды</v>
          </cell>
        </row>
        <row r="93">
          <cell r="K93">
            <v>43593.51</v>
          </cell>
          <cell r="Y93">
            <v>2009</v>
          </cell>
          <cell r="AT93">
            <v>59092.87</v>
          </cell>
          <cell r="BK93">
            <v>56373.818680538941</v>
          </cell>
          <cell r="BX93">
            <v>41393.238184266927</v>
          </cell>
          <cell r="CB93">
            <v>41000</v>
          </cell>
          <cell r="CF93">
            <v>56373.818680538941</v>
          </cell>
          <cell r="CG93">
            <v>165640</v>
          </cell>
          <cell r="CK93" t="str">
            <v>Прочие основные фонды</v>
          </cell>
        </row>
        <row r="94">
          <cell r="K94">
            <v>43593.51</v>
          </cell>
          <cell r="Y94">
            <v>2009</v>
          </cell>
          <cell r="AT94">
            <v>59092.87</v>
          </cell>
          <cell r="BK94">
            <v>56373.818680538941</v>
          </cell>
          <cell r="BX94">
            <v>41393.238184266927</v>
          </cell>
          <cell r="CB94">
            <v>41000</v>
          </cell>
          <cell r="CF94">
            <v>56373.818680538941</v>
          </cell>
          <cell r="CG94">
            <v>165640</v>
          </cell>
          <cell r="CK94" t="str">
            <v>Прочие основные фонды</v>
          </cell>
        </row>
        <row r="95">
          <cell r="K95">
            <v>43593.5</v>
          </cell>
          <cell r="Y95">
            <v>2009</v>
          </cell>
          <cell r="AT95">
            <v>59092.86</v>
          </cell>
          <cell r="BK95">
            <v>56373.809140670819</v>
          </cell>
          <cell r="BX95">
            <v>41393.231179489834</v>
          </cell>
          <cell r="CB95">
            <v>41000</v>
          </cell>
          <cell r="CF95">
            <v>56373.809140670819</v>
          </cell>
          <cell r="CG95">
            <v>165640</v>
          </cell>
          <cell r="CK95" t="str">
            <v>Прочие основные фонды</v>
          </cell>
        </row>
        <row r="96">
          <cell r="K96">
            <v>686671.54</v>
          </cell>
          <cell r="Y96">
            <v>2010</v>
          </cell>
          <cell r="AT96">
            <v>793963.99</v>
          </cell>
          <cell r="BK96">
            <v>814208.65425177792</v>
          </cell>
          <cell r="BX96">
            <v>597843.70734441571</v>
          </cell>
          <cell r="CB96">
            <v>600000</v>
          </cell>
          <cell r="CF96">
            <v>814208.65425177792</v>
          </cell>
          <cell r="CG96">
            <v>2424000</v>
          </cell>
          <cell r="CK96" t="str">
            <v>Прочие основные фонды</v>
          </cell>
        </row>
        <row r="97">
          <cell r="K97">
            <v>43074.149999999994</v>
          </cell>
          <cell r="Y97">
            <v>2009</v>
          </cell>
          <cell r="AT97">
            <v>55904.31</v>
          </cell>
          <cell r="BK97">
            <v>53020.305478136375</v>
          </cell>
          <cell r="BX97">
            <v>38930.87579707861</v>
          </cell>
          <cell r="CB97">
            <v>39000</v>
          </cell>
          <cell r="CF97">
            <v>53020.305478136375</v>
          </cell>
          <cell r="CG97">
            <v>157560</v>
          </cell>
          <cell r="CK97" t="str">
            <v>Прочие основные фонды</v>
          </cell>
        </row>
        <row r="98">
          <cell r="K98">
            <v>44471.100000000006</v>
          </cell>
          <cell r="Y98">
            <v>2009</v>
          </cell>
          <cell r="AT98">
            <v>55361.58</v>
          </cell>
          <cell r="BK98">
            <v>52505.573959365305</v>
          </cell>
          <cell r="BX98">
            <v>38552.927223500861</v>
          </cell>
          <cell r="CB98">
            <v>39000</v>
          </cell>
          <cell r="CF98">
            <v>52505.573959365305</v>
          </cell>
          <cell r="CG98">
            <v>157560</v>
          </cell>
          <cell r="CK98" t="str">
            <v>Прочие основные фонды</v>
          </cell>
        </row>
        <row r="99">
          <cell r="K99">
            <v>14644.05</v>
          </cell>
          <cell r="Y99">
            <v>2009</v>
          </cell>
          <cell r="AT99">
            <v>21673.17</v>
          </cell>
          <cell r="BK99">
            <v>24579.542096999994</v>
          </cell>
          <cell r="BX99">
            <v>22531.982150328688</v>
          </cell>
          <cell r="CB99">
            <v>23000</v>
          </cell>
          <cell r="CF99">
            <v>24579.542096999994</v>
          </cell>
          <cell r="CG99">
            <v>322460</v>
          </cell>
          <cell r="CK99" t="str">
            <v>Машины и оборудование</v>
          </cell>
        </row>
        <row r="100">
          <cell r="K100">
            <v>47113.520000000004</v>
          </cell>
          <cell r="Y100">
            <v>2009</v>
          </cell>
          <cell r="AT100">
            <v>58651.16</v>
          </cell>
          <cell r="BK100">
            <v>55625.45034268473</v>
          </cell>
          <cell r="BX100">
            <v>40843.738618982781</v>
          </cell>
          <cell r="CB100">
            <v>41000</v>
          </cell>
          <cell r="CF100">
            <v>55625.45034268473</v>
          </cell>
          <cell r="CG100">
            <v>165640</v>
          </cell>
          <cell r="CK100" t="str">
            <v>Прочие основные фонды</v>
          </cell>
        </row>
        <row r="101">
          <cell r="K101">
            <v>98365.04</v>
          </cell>
          <cell r="Y101">
            <v>2010</v>
          </cell>
          <cell r="AT101">
            <v>117651.7</v>
          </cell>
          <cell r="BK101">
            <v>115438.62987368701</v>
          </cell>
          <cell r="BX101">
            <v>84762.373986144798</v>
          </cell>
          <cell r="CB101">
            <v>85000</v>
          </cell>
          <cell r="CF101">
            <v>115438.62987368701</v>
          </cell>
          <cell r="CG101">
            <v>343400</v>
          </cell>
          <cell r="CK101" t="str">
            <v>Прочие основные фонды</v>
          </cell>
        </row>
        <row r="102">
          <cell r="K102">
            <v>47538.07</v>
          </cell>
          <cell r="Y102">
            <v>2009</v>
          </cell>
          <cell r="AT102">
            <v>59179.63</v>
          </cell>
          <cell r="BK102">
            <v>56126.657509646102</v>
          </cell>
          <cell r="BX102">
            <v>41211.756754480419</v>
          </cell>
          <cell r="CB102">
            <v>41000</v>
          </cell>
          <cell r="CF102">
            <v>56126.657509646102</v>
          </cell>
          <cell r="CG102">
            <v>165640</v>
          </cell>
          <cell r="CK102" t="str">
            <v>Прочие основные фонды</v>
          </cell>
        </row>
        <row r="103">
          <cell r="K103">
            <v>47476.729999999996</v>
          </cell>
          <cell r="Y103">
            <v>2010</v>
          </cell>
          <cell r="AT103">
            <v>57921.56</v>
          </cell>
          <cell r="BK103">
            <v>56832.034951866859</v>
          </cell>
          <cell r="BX103">
            <v>41729.689673680237</v>
          </cell>
          <cell r="CB103">
            <v>42000</v>
          </cell>
          <cell r="CF103">
            <v>56832.034951866859</v>
          </cell>
          <cell r="CG103">
            <v>169680</v>
          </cell>
          <cell r="CK103" t="str">
            <v>Прочие основные фонды</v>
          </cell>
        </row>
        <row r="104">
          <cell r="K104">
            <v>98437.43</v>
          </cell>
          <cell r="Y104">
            <v>2010</v>
          </cell>
          <cell r="AT104">
            <v>120093.68</v>
          </cell>
          <cell r="BK104">
            <v>117834.67536541339</v>
          </cell>
          <cell r="BX104">
            <v>86521.70276785118</v>
          </cell>
          <cell r="CB104">
            <v>85000</v>
          </cell>
          <cell r="CF104">
            <v>117834.67536541339</v>
          </cell>
          <cell r="CG104">
            <v>343400</v>
          </cell>
          <cell r="CK104" t="str">
            <v>Прочие основные фонды</v>
          </cell>
        </row>
        <row r="105">
          <cell r="K105">
            <v>47476.729999999996</v>
          </cell>
          <cell r="Y105">
            <v>2010</v>
          </cell>
          <cell r="AT105">
            <v>57921.56</v>
          </cell>
          <cell r="BK105">
            <v>56832.034951866859</v>
          </cell>
          <cell r="BX105">
            <v>41729.689673680237</v>
          </cell>
          <cell r="CB105">
            <v>42000</v>
          </cell>
          <cell r="CF105">
            <v>56832.034951866859</v>
          </cell>
          <cell r="CG105">
            <v>169680</v>
          </cell>
          <cell r="CK105" t="str">
            <v>Прочие основные фонды</v>
          </cell>
        </row>
        <row r="106">
          <cell r="K106">
            <v>48426.259999999995</v>
          </cell>
          <cell r="Y106">
            <v>2010</v>
          </cell>
          <cell r="AT106">
            <v>57921.56</v>
          </cell>
          <cell r="BK106">
            <v>56832.034951866859</v>
          </cell>
          <cell r="BX106">
            <v>41729.689673680237</v>
          </cell>
          <cell r="CB106">
            <v>42000</v>
          </cell>
          <cell r="CF106">
            <v>56832.034951866859</v>
          </cell>
          <cell r="CG106">
            <v>169680</v>
          </cell>
          <cell r="CK106" t="str">
            <v>Прочие основные фонды</v>
          </cell>
        </row>
        <row r="107">
          <cell r="K107">
            <v>48426.259999999995</v>
          </cell>
          <cell r="Y107">
            <v>2010</v>
          </cell>
          <cell r="AT107">
            <v>57921.56</v>
          </cell>
          <cell r="BK107">
            <v>56832.034951866859</v>
          </cell>
          <cell r="BX107">
            <v>41729.689673680237</v>
          </cell>
          <cell r="CB107">
            <v>42000</v>
          </cell>
          <cell r="CF107">
            <v>56832.034951866859</v>
          </cell>
          <cell r="CG107">
            <v>169680</v>
          </cell>
          <cell r="CK107" t="str">
            <v>Прочие основные фонды</v>
          </cell>
        </row>
        <row r="108">
          <cell r="K108">
            <v>46800.82</v>
          </cell>
          <cell r="Y108">
            <v>2010</v>
          </cell>
          <cell r="AT108">
            <v>54901</v>
          </cell>
          <cell r="BK108">
            <v>53868.292754760791</v>
          </cell>
          <cell r="BX108">
            <v>39553.521914373829</v>
          </cell>
          <cell r="CB108">
            <v>40000</v>
          </cell>
          <cell r="CF108">
            <v>53868.292754760791</v>
          </cell>
          <cell r="CG108">
            <v>161600</v>
          </cell>
          <cell r="CK108" t="str">
            <v>Прочие основные фонды</v>
          </cell>
        </row>
        <row r="109">
          <cell r="K109">
            <v>46800.82</v>
          </cell>
          <cell r="Y109">
            <v>2010</v>
          </cell>
          <cell r="AT109">
            <v>54901</v>
          </cell>
          <cell r="BK109">
            <v>53868.292754760791</v>
          </cell>
          <cell r="BX109">
            <v>39553.521914373829</v>
          </cell>
          <cell r="CB109">
            <v>40000</v>
          </cell>
          <cell r="CF109">
            <v>53868.292754760791</v>
          </cell>
          <cell r="CG109">
            <v>161600</v>
          </cell>
          <cell r="CK109" t="str">
            <v>Прочие основные фонды</v>
          </cell>
        </row>
        <row r="110">
          <cell r="K110">
            <v>46800.81</v>
          </cell>
          <cell r="Y110">
            <v>2010</v>
          </cell>
          <cell r="AT110">
            <v>54900.99</v>
          </cell>
          <cell r="BK110">
            <v>53868.282942864331</v>
          </cell>
          <cell r="BX110">
            <v>39553.514709856259</v>
          </cell>
          <cell r="CB110">
            <v>40000</v>
          </cell>
          <cell r="CF110">
            <v>53868.282942864331</v>
          </cell>
          <cell r="CG110">
            <v>161600</v>
          </cell>
          <cell r="CK110" t="str">
            <v>Прочие основные фонды</v>
          </cell>
        </row>
        <row r="111">
          <cell r="K111">
            <v>17712.710000000003</v>
          </cell>
          <cell r="Y111">
            <v>2010</v>
          </cell>
          <cell r="AT111">
            <v>20386.310000000001</v>
          </cell>
          <cell r="BK111">
            <v>19352.479835694587</v>
          </cell>
          <cell r="BX111">
            <v>14209.81984269352</v>
          </cell>
          <cell r="CB111">
            <v>14000</v>
          </cell>
          <cell r="CF111">
            <v>19352.479835694587</v>
          </cell>
          <cell r="CG111">
            <v>56560</v>
          </cell>
          <cell r="CK111" t="str">
            <v>Прочие основные фонды</v>
          </cell>
        </row>
        <row r="112">
          <cell r="K112">
            <v>99954.240000000005</v>
          </cell>
          <cell r="Y112">
            <v>2010</v>
          </cell>
          <cell r="AT112">
            <v>117253.5</v>
          </cell>
          <cell r="BK112">
            <v>115047.92015665188</v>
          </cell>
          <cell r="BX112">
            <v>84475.490096483336</v>
          </cell>
          <cell r="CB112">
            <v>85000</v>
          </cell>
          <cell r="CF112">
            <v>115047.92015665188</v>
          </cell>
          <cell r="CG112">
            <v>343400</v>
          </cell>
          <cell r="CK112" t="str">
            <v>Прочие основные фонды</v>
          </cell>
        </row>
        <row r="113">
          <cell r="K113">
            <v>230507.6</v>
          </cell>
          <cell r="Y113">
            <v>2010</v>
          </cell>
          <cell r="AT113">
            <v>265301.2</v>
          </cell>
          <cell r="BK113">
            <v>251847.25060030856</v>
          </cell>
          <cell r="BX113">
            <v>184922.24713792745</v>
          </cell>
          <cell r="CB113">
            <v>185000</v>
          </cell>
          <cell r="CF113">
            <v>251847.25060030856</v>
          </cell>
          <cell r="CG113">
            <v>747400</v>
          </cell>
          <cell r="CK113" t="str">
            <v>Прочие основные фонды</v>
          </cell>
        </row>
        <row r="114">
          <cell r="K114">
            <v>218493.12</v>
          </cell>
          <cell r="Y114">
            <v>2010</v>
          </cell>
          <cell r="AT114">
            <v>251473.2</v>
          </cell>
          <cell r="BK114">
            <v>238720.49587284762</v>
          </cell>
          <cell r="BX114">
            <v>175283.75008844837</v>
          </cell>
          <cell r="CB114">
            <v>175000</v>
          </cell>
          <cell r="CF114">
            <v>238720.49587284762</v>
          </cell>
          <cell r="CG114">
            <v>707000</v>
          </cell>
          <cell r="CK114" t="str">
            <v>Прочие основные фонды</v>
          </cell>
        </row>
        <row r="115">
          <cell r="K115">
            <v>686671.55</v>
          </cell>
          <cell r="Y115">
            <v>2010</v>
          </cell>
          <cell r="AT115">
            <v>793964</v>
          </cell>
          <cell r="BK115">
            <v>814208.66450676008</v>
          </cell>
          <cell r="BX115">
            <v>597843.71487427503</v>
          </cell>
          <cell r="CB115">
            <v>600000</v>
          </cell>
          <cell r="CF115">
            <v>814208.66450676008</v>
          </cell>
          <cell r="CG115">
            <v>2424000</v>
          </cell>
          <cell r="CK115" t="str">
            <v>Прочие основные фонды</v>
          </cell>
        </row>
        <row r="116">
          <cell r="K116">
            <v>43439.32</v>
          </cell>
          <cell r="Y116">
            <v>2010</v>
          </cell>
          <cell r="AT116">
            <v>48704.68</v>
          </cell>
          <cell r="BK116">
            <v>48846.23606782662</v>
          </cell>
          <cell r="BX116">
            <v>48846.23606782662</v>
          </cell>
          <cell r="CB116">
            <v>49000</v>
          </cell>
          <cell r="CF116">
            <v>0</v>
          </cell>
          <cell r="CG116">
            <v>245000</v>
          </cell>
          <cell r="CK116" t="str">
            <v>Прочие основные фонды</v>
          </cell>
        </row>
        <row r="117">
          <cell r="K117">
            <v>32085.500000000004</v>
          </cell>
          <cell r="Y117">
            <v>2010</v>
          </cell>
          <cell r="AT117">
            <v>35974.660000000003</v>
          </cell>
          <cell r="BK117">
            <v>36079.217332293316</v>
          </cell>
          <cell r="BX117">
            <v>36079.217332293316</v>
          </cell>
          <cell r="CB117">
            <v>36000</v>
          </cell>
          <cell r="CF117">
            <v>0</v>
          </cell>
          <cell r="CG117">
            <v>180000</v>
          </cell>
          <cell r="CK117" t="str">
            <v>Прочие основные фонды</v>
          </cell>
        </row>
        <row r="118">
          <cell r="K118">
            <v>18528.510000000002</v>
          </cell>
          <cell r="Y118">
            <v>2010</v>
          </cell>
          <cell r="AT118">
            <v>21423.56</v>
          </cell>
          <cell r="BK118">
            <v>21969.822531727441</v>
          </cell>
          <cell r="BX118">
            <v>21969.822531727441</v>
          </cell>
          <cell r="CB118">
            <v>22000</v>
          </cell>
          <cell r="CF118">
            <v>0</v>
          </cell>
          <cell r="CG118">
            <v>110000</v>
          </cell>
          <cell r="CK118" t="str">
            <v>Прочие основные фонды</v>
          </cell>
        </row>
        <row r="119">
          <cell r="K119">
            <v>40115.909999999996</v>
          </cell>
          <cell r="Y119">
            <v>2010</v>
          </cell>
          <cell r="AT119">
            <v>42930.99</v>
          </cell>
          <cell r="BK119">
            <v>42338.97125381427</v>
          </cell>
          <cell r="BX119">
            <v>42338.97125381427</v>
          </cell>
          <cell r="CB119">
            <v>42000</v>
          </cell>
          <cell r="CF119">
            <v>0</v>
          </cell>
          <cell r="CG119">
            <v>210000</v>
          </cell>
          <cell r="CK119" t="str">
            <v>Прочие основные фонды</v>
          </cell>
        </row>
        <row r="120">
          <cell r="K120">
            <v>21384.45</v>
          </cell>
          <cell r="Y120">
            <v>2010</v>
          </cell>
          <cell r="AT120">
            <v>22885.09</v>
          </cell>
          <cell r="BK120">
            <v>22569.504398825942</v>
          </cell>
          <cell r="BX120">
            <v>22569.504398825942</v>
          </cell>
          <cell r="CB120">
            <v>23000</v>
          </cell>
          <cell r="CF120">
            <v>0</v>
          </cell>
          <cell r="CG120">
            <v>115000</v>
          </cell>
          <cell r="CK120" t="str">
            <v>Прочие основные фонды</v>
          </cell>
        </row>
        <row r="121">
          <cell r="K121">
            <v>274698.31</v>
          </cell>
          <cell r="Y121">
            <v>2010</v>
          </cell>
          <cell r="AT121">
            <v>284010.11</v>
          </cell>
          <cell r="BK121">
            <v>284010.11</v>
          </cell>
          <cell r="BX121">
            <v>284010.11</v>
          </cell>
          <cell r="CB121">
            <v>285000</v>
          </cell>
          <cell r="CF121">
            <v>0</v>
          </cell>
          <cell r="CG121">
            <v>1425000</v>
          </cell>
          <cell r="CK121" t="str">
            <v>Прочие основные фонды</v>
          </cell>
        </row>
        <row r="122">
          <cell r="K122">
            <v>274698.31</v>
          </cell>
          <cell r="Y122">
            <v>2010</v>
          </cell>
          <cell r="AT122">
            <v>284010.11</v>
          </cell>
          <cell r="BK122">
            <v>284010.11</v>
          </cell>
          <cell r="BX122">
            <v>284010.11</v>
          </cell>
          <cell r="CB122">
            <v>285000</v>
          </cell>
          <cell r="CF122">
            <v>0</v>
          </cell>
          <cell r="CG122">
            <v>1425000</v>
          </cell>
          <cell r="CK122" t="str">
            <v>Прочие основные фонды</v>
          </cell>
        </row>
        <row r="123">
          <cell r="K123">
            <v>0</v>
          </cell>
          <cell r="Y123">
            <v>2001</v>
          </cell>
          <cell r="AT123">
            <v>19734</v>
          </cell>
          <cell r="BK123">
            <v>9297.4675924019921</v>
          </cell>
          <cell r="BX123">
            <v>929.74675924019925</v>
          </cell>
          <cell r="CB123">
            <v>950</v>
          </cell>
          <cell r="CF123">
            <v>83677.208331617934</v>
          </cell>
          <cell r="CG123">
            <v>950</v>
          </cell>
          <cell r="CK123" t="str">
            <v>Прочие основные фонды</v>
          </cell>
        </row>
        <row r="124">
          <cell r="K124">
            <v>0</v>
          </cell>
          <cell r="Y124">
            <v>2001</v>
          </cell>
          <cell r="AT124">
            <v>19734</v>
          </cell>
          <cell r="BK124">
            <v>9297.4675924019921</v>
          </cell>
          <cell r="BX124">
            <v>929.74675924019925</v>
          </cell>
          <cell r="CB124">
            <v>950</v>
          </cell>
          <cell r="CF124">
            <v>83677.208331617934</v>
          </cell>
          <cell r="CG124">
            <v>950</v>
          </cell>
          <cell r="CK124" t="str">
            <v>Прочие основные фонды</v>
          </cell>
        </row>
        <row r="125">
          <cell r="K125">
            <v>0</v>
          </cell>
          <cell r="Y125">
            <v>2001</v>
          </cell>
          <cell r="AT125">
            <v>19734</v>
          </cell>
          <cell r="BK125">
            <v>9297.4675924019921</v>
          </cell>
          <cell r="BX125">
            <v>929.74675924019925</v>
          </cell>
          <cell r="CB125">
            <v>950</v>
          </cell>
          <cell r="CF125">
            <v>83677.208331617934</v>
          </cell>
          <cell r="CG125">
            <v>950</v>
          </cell>
          <cell r="CK125" t="str">
            <v>Прочие основные фонды</v>
          </cell>
        </row>
        <row r="126">
          <cell r="K126">
            <v>0</v>
          </cell>
          <cell r="Y126">
            <v>2001</v>
          </cell>
          <cell r="AT126">
            <v>19734</v>
          </cell>
          <cell r="BK126">
            <v>9297.4675924019921</v>
          </cell>
          <cell r="BX126">
            <v>929.74675924019925</v>
          </cell>
          <cell r="CB126">
            <v>950</v>
          </cell>
          <cell r="CF126">
            <v>83677.208331617934</v>
          </cell>
          <cell r="CG126">
            <v>950</v>
          </cell>
          <cell r="CK126" t="str">
            <v>Прочие основные фонды</v>
          </cell>
        </row>
        <row r="127">
          <cell r="K127">
            <v>0</v>
          </cell>
          <cell r="Y127">
            <v>2001</v>
          </cell>
          <cell r="AT127">
            <v>19734</v>
          </cell>
          <cell r="BK127">
            <v>9297.4675924019921</v>
          </cell>
          <cell r="BX127">
            <v>929.74675924019925</v>
          </cell>
          <cell r="CB127">
            <v>950</v>
          </cell>
          <cell r="CF127">
            <v>83677.208331617934</v>
          </cell>
          <cell r="CG127">
            <v>950</v>
          </cell>
          <cell r="CK127" t="str">
            <v>Прочие основные фонды</v>
          </cell>
        </row>
        <row r="128">
          <cell r="K128">
            <v>0</v>
          </cell>
          <cell r="Y128">
            <v>2001</v>
          </cell>
          <cell r="AT128">
            <v>19734</v>
          </cell>
          <cell r="BK128">
            <v>9297.4675924019921</v>
          </cell>
          <cell r="BX128">
            <v>929.74675924019925</v>
          </cell>
          <cell r="CB128">
            <v>950</v>
          </cell>
          <cell r="CF128">
            <v>83677.208331617934</v>
          </cell>
          <cell r="CG128">
            <v>950</v>
          </cell>
          <cell r="CK128" t="str">
            <v>Прочие основные фонды</v>
          </cell>
        </row>
        <row r="129">
          <cell r="K129">
            <v>0</v>
          </cell>
          <cell r="Y129">
            <v>2001</v>
          </cell>
          <cell r="AT129">
            <v>19734</v>
          </cell>
          <cell r="BK129">
            <v>9297.4675924019921</v>
          </cell>
          <cell r="BX129">
            <v>929.74675924019925</v>
          </cell>
          <cell r="CB129">
            <v>950</v>
          </cell>
          <cell r="CF129">
            <v>83677.208331617934</v>
          </cell>
          <cell r="CG129">
            <v>950</v>
          </cell>
          <cell r="CK129" t="str">
            <v>Прочие основные фонды</v>
          </cell>
        </row>
        <row r="130">
          <cell r="K130">
            <v>0</v>
          </cell>
          <cell r="Y130">
            <v>2001</v>
          </cell>
          <cell r="AT130">
            <v>19734</v>
          </cell>
          <cell r="BK130">
            <v>9297.4675924019921</v>
          </cell>
          <cell r="BX130">
            <v>929.74675924019925</v>
          </cell>
          <cell r="CB130">
            <v>950</v>
          </cell>
          <cell r="CF130">
            <v>83677.208331617934</v>
          </cell>
          <cell r="CG130">
            <v>950</v>
          </cell>
          <cell r="CK130" t="str">
            <v>Прочие основные фонды</v>
          </cell>
        </row>
        <row r="131">
          <cell r="K131">
            <v>0</v>
          </cell>
          <cell r="Y131">
            <v>2001</v>
          </cell>
          <cell r="AT131">
            <v>19734</v>
          </cell>
          <cell r="BK131">
            <v>9297.4675924019921</v>
          </cell>
          <cell r="BX131">
            <v>929.74675924019925</v>
          </cell>
          <cell r="CB131">
            <v>950</v>
          </cell>
          <cell r="CF131">
            <v>83677.208331617934</v>
          </cell>
          <cell r="CG131">
            <v>950</v>
          </cell>
          <cell r="CK131" t="str">
            <v>Прочие основные фонды</v>
          </cell>
        </row>
        <row r="132">
          <cell r="K132">
            <v>0</v>
          </cell>
          <cell r="Y132">
            <v>2001</v>
          </cell>
          <cell r="AT132">
            <v>19734</v>
          </cell>
          <cell r="BK132">
            <v>9297.4675924019921</v>
          </cell>
          <cell r="BX132">
            <v>929.74675924019925</v>
          </cell>
          <cell r="CB132">
            <v>950</v>
          </cell>
          <cell r="CF132">
            <v>83677.208331617934</v>
          </cell>
          <cell r="CG132">
            <v>950</v>
          </cell>
          <cell r="CK132" t="str">
            <v>Прочие основные фонды</v>
          </cell>
        </row>
        <row r="133">
          <cell r="K133">
            <v>1644.6899999999951</v>
          </cell>
          <cell r="Y133">
            <v>2000</v>
          </cell>
          <cell r="AT133">
            <v>36088.519999999997</v>
          </cell>
          <cell r="BK133">
            <v>16121.877132568727</v>
          </cell>
          <cell r="BX133">
            <v>1612.1877132568727</v>
          </cell>
          <cell r="CB133">
            <v>1600</v>
          </cell>
          <cell r="CF133">
            <v>161218.77132568727</v>
          </cell>
          <cell r="CG133">
            <v>1600</v>
          </cell>
          <cell r="CK133" t="str">
            <v>Прочие основные фонды</v>
          </cell>
        </row>
        <row r="134">
          <cell r="K134">
            <v>0</v>
          </cell>
          <cell r="Y134">
            <v>2001</v>
          </cell>
          <cell r="AT134">
            <v>36246.589999999997</v>
          </cell>
          <cell r="BK134">
            <v>17166.20084953203</v>
          </cell>
          <cell r="BX134">
            <v>1716.6200849532031</v>
          </cell>
          <cell r="CB134">
            <v>1700</v>
          </cell>
          <cell r="CF134">
            <v>154495.80764578827</v>
          </cell>
          <cell r="CG134">
            <v>1700</v>
          </cell>
          <cell r="CK134" t="str">
            <v>Прочие основные фонды</v>
          </cell>
        </row>
        <row r="135">
          <cell r="K135">
            <v>0</v>
          </cell>
          <cell r="Y135">
            <v>2001</v>
          </cell>
          <cell r="AT135">
            <v>42448.31</v>
          </cell>
          <cell r="BK135">
            <v>19999.077053675555</v>
          </cell>
          <cell r="BX135">
            <v>1999.9077053675555</v>
          </cell>
          <cell r="CB135">
            <v>2000</v>
          </cell>
          <cell r="CF135">
            <v>179991.69348307999</v>
          </cell>
          <cell r="CG135">
            <v>2000</v>
          </cell>
          <cell r="CK135" t="str">
            <v>Прочие основные фонды</v>
          </cell>
        </row>
        <row r="136">
          <cell r="K136">
            <v>0</v>
          </cell>
          <cell r="Y136">
            <v>2001</v>
          </cell>
          <cell r="AT136">
            <v>42448.31</v>
          </cell>
          <cell r="BK136">
            <v>19999.077053675555</v>
          </cell>
          <cell r="BX136">
            <v>1999.9077053675555</v>
          </cell>
          <cell r="CB136">
            <v>2000</v>
          </cell>
          <cell r="CF136">
            <v>179991.69348307999</v>
          </cell>
          <cell r="CG136">
            <v>2000</v>
          </cell>
          <cell r="CK136" t="str">
            <v>Прочие основные фонды</v>
          </cell>
        </row>
        <row r="137">
          <cell r="K137">
            <v>0</v>
          </cell>
          <cell r="Y137">
            <v>1994</v>
          </cell>
          <cell r="AT137">
            <v>134488.70000000001</v>
          </cell>
          <cell r="BK137">
            <v>1333587.8243833859</v>
          </cell>
          <cell r="BX137">
            <v>133358.78243833859</v>
          </cell>
          <cell r="CB137">
            <v>135000</v>
          </cell>
          <cell r="CF137">
            <v>22670993.014517561</v>
          </cell>
          <cell r="CG137">
            <v>306450</v>
          </cell>
          <cell r="CK137" t="str">
            <v>Машины и оборудование</v>
          </cell>
        </row>
        <row r="138">
          <cell r="K138">
            <v>0</v>
          </cell>
          <cell r="Y138">
            <v>1999</v>
          </cell>
          <cell r="AT138">
            <v>7852.5</v>
          </cell>
          <cell r="BK138">
            <v>48036.064700278715</v>
          </cell>
          <cell r="BX138">
            <v>10591.99084213863</v>
          </cell>
          <cell r="CB138">
            <v>11000</v>
          </cell>
          <cell r="CF138">
            <v>576432.77640334459</v>
          </cell>
          <cell r="CG138">
            <v>52140</v>
          </cell>
          <cell r="CK138" t="str">
            <v>Машины и оборудование</v>
          </cell>
        </row>
        <row r="139">
          <cell r="K139">
            <v>0</v>
          </cell>
          <cell r="Y139">
            <v>1995</v>
          </cell>
          <cell r="AT139">
            <v>6672</v>
          </cell>
          <cell r="BK139">
            <v>39350.745336174252</v>
          </cell>
          <cell r="BX139">
            <v>3935.0745336174255</v>
          </cell>
          <cell r="CB139">
            <v>3900</v>
          </cell>
          <cell r="CF139">
            <v>590261.18004261376</v>
          </cell>
          <cell r="CG139">
            <v>3900</v>
          </cell>
          <cell r="CK139" t="str">
            <v>Прочие основные фонды</v>
          </cell>
        </row>
        <row r="140">
          <cell r="K140">
            <v>0</v>
          </cell>
          <cell r="Y140">
            <v>1995</v>
          </cell>
          <cell r="AT140">
            <v>6672</v>
          </cell>
          <cell r="BK140">
            <v>39350.745336174252</v>
          </cell>
          <cell r="BX140">
            <v>3935.0745336174255</v>
          </cell>
          <cell r="CB140">
            <v>3900</v>
          </cell>
          <cell r="CF140">
            <v>590261.18004261376</v>
          </cell>
          <cell r="CG140">
            <v>3900</v>
          </cell>
          <cell r="CK140" t="str">
            <v>Прочие основные фонды</v>
          </cell>
        </row>
        <row r="141">
          <cell r="K141">
            <v>0</v>
          </cell>
          <cell r="Y141">
            <v>1995</v>
          </cell>
          <cell r="AT141">
            <v>6672</v>
          </cell>
          <cell r="BK141">
            <v>39350.745336174252</v>
          </cell>
          <cell r="BX141">
            <v>3935.0745336174255</v>
          </cell>
          <cell r="CB141">
            <v>3900</v>
          </cell>
          <cell r="CF141">
            <v>590261.18004261376</v>
          </cell>
          <cell r="CG141">
            <v>3900</v>
          </cell>
          <cell r="CK141" t="str">
            <v>Прочие основные фонды</v>
          </cell>
        </row>
        <row r="142">
          <cell r="K142">
            <v>0</v>
          </cell>
          <cell r="Y142">
            <v>1995</v>
          </cell>
          <cell r="AT142">
            <v>6672</v>
          </cell>
          <cell r="BK142">
            <v>39350.745336174252</v>
          </cell>
          <cell r="BX142">
            <v>3935.0745336174255</v>
          </cell>
          <cell r="CB142">
            <v>3900</v>
          </cell>
          <cell r="CF142">
            <v>590261.18004261376</v>
          </cell>
          <cell r="CG142">
            <v>3900</v>
          </cell>
          <cell r="CK142" t="str">
            <v>Прочие основные фонды</v>
          </cell>
        </row>
        <row r="143">
          <cell r="K143">
            <v>0</v>
          </cell>
          <cell r="Y143">
            <v>2001</v>
          </cell>
          <cell r="AT143">
            <v>3837.14</v>
          </cell>
          <cell r="BK143">
            <v>1756.7755473977445</v>
          </cell>
          <cell r="BX143">
            <v>175.67755473977445</v>
          </cell>
          <cell r="CB143">
            <v>200</v>
          </cell>
          <cell r="CF143">
            <v>17567.755473977446</v>
          </cell>
          <cell r="CG143">
            <v>200</v>
          </cell>
          <cell r="CK143" t="str">
            <v>Прочие основные фонды</v>
          </cell>
        </row>
        <row r="144">
          <cell r="K144">
            <v>0</v>
          </cell>
          <cell r="Y144">
            <v>2001</v>
          </cell>
          <cell r="AT144">
            <v>7392</v>
          </cell>
          <cell r="BK144">
            <v>3500.8136401173406</v>
          </cell>
          <cell r="BX144">
            <v>350.08136401173408</v>
          </cell>
          <cell r="CB144">
            <v>350</v>
          </cell>
          <cell r="CF144">
            <v>31507.322761056064</v>
          </cell>
          <cell r="CG144">
            <v>350</v>
          </cell>
          <cell r="CK144" t="str">
            <v>Прочие основные фонды</v>
          </cell>
        </row>
        <row r="145">
          <cell r="K145">
            <v>0</v>
          </cell>
          <cell r="Y145">
            <v>1997</v>
          </cell>
          <cell r="AT145">
            <v>2332</v>
          </cell>
          <cell r="BK145">
            <v>13216.498039773267</v>
          </cell>
          <cell r="BX145">
            <v>1321.6498039773269</v>
          </cell>
          <cell r="CB145">
            <v>1300</v>
          </cell>
          <cell r="CF145">
            <v>171814.47451705247</v>
          </cell>
          <cell r="CG145">
            <v>1300</v>
          </cell>
          <cell r="CK145" t="str">
            <v>Прочие основные фонды</v>
          </cell>
        </row>
        <row r="146">
          <cell r="K146">
            <v>0</v>
          </cell>
          <cell r="Y146">
            <v>1997</v>
          </cell>
          <cell r="AT146">
            <v>2652.65</v>
          </cell>
          <cell r="BK146">
            <v>15033.76652024209</v>
          </cell>
          <cell r="BX146">
            <v>1503.3766520242091</v>
          </cell>
          <cell r="CB146">
            <v>1500</v>
          </cell>
          <cell r="CF146">
            <v>195438.96476314717</v>
          </cell>
          <cell r="CG146">
            <v>1500</v>
          </cell>
          <cell r="CK146" t="str">
            <v>Прочие основные фонды</v>
          </cell>
        </row>
        <row r="147">
          <cell r="K147">
            <v>0</v>
          </cell>
          <cell r="Y147">
            <v>1995</v>
          </cell>
          <cell r="AT147">
            <v>27.49</v>
          </cell>
          <cell r="BK147">
            <v>113.07199406135119</v>
          </cell>
          <cell r="BX147">
            <v>11.837647340697112</v>
          </cell>
          <cell r="CB147">
            <v>10</v>
          </cell>
          <cell r="CF147">
            <v>1809.1519049816191</v>
          </cell>
          <cell r="CG147">
            <v>26.400000000000002</v>
          </cell>
          <cell r="CK147" t="str">
            <v>Машины и оборудование</v>
          </cell>
        </row>
        <row r="148">
          <cell r="K148">
            <v>0</v>
          </cell>
          <cell r="Y148">
            <v>1994</v>
          </cell>
          <cell r="AT148">
            <v>9581.4599999999991</v>
          </cell>
          <cell r="BK148">
            <v>56510.430516897497</v>
          </cell>
          <cell r="BX148">
            <v>5651.0430516897504</v>
          </cell>
          <cell r="CB148">
            <v>5700</v>
          </cell>
          <cell r="CF148">
            <v>904166.88827035995</v>
          </cell>
          <cell r="CG148">
            <v>5700</v>
          </cell>
          <cell r="CK148" t="str">
            <v>Прочие основные фонды</v>
          </cell>
        </row>
        <row r="149">
          <cell r="K149">
            <v>0</v>
          </cell>
          <cell r="Y149">
            <v>1994</v>
          </cell>
          <cell r="AT149">
            <v>9581.4599999999991</v>
          </cell>
          <cell r="BK149">
            <v>56510.430516897497</v>
          </cell>
          <cell r="BX149">
            <v>5651.0430516897504</v>
          </cell>
          <cell r="CB149">
            <v>5700</v>
          </cell>
          <cell r="CF149">
            <v>904166.88827035995</v>
          </cell>
          <cell r="CG149">
            <v>5700</v>
          </cell>
          <cell r="CK149" t="str">
            <v>Прочие основные фонды</v>
          </cell>
        </row>
        <row r="150">
          <cell r="K150">
            <v>0</v>
          </cell>
          <cell r="Y150">
            <v>1994</v>
          </cell>
          <cell r="AT150">
            <v>9581.4599999999991</v>
          </cell>
          <cell r="BK150">
            <v>56510.430516897497</v>
          </cell>
          <cell r="BX150">
            <v>5651.0430516897504</v>
          </cell>
          <cell r="CB150">
            <v>5700</v>
          </cell>
          <cell r="CF150">
            <v>904166.88827035995</v>
          </cell>
          <cell r="CG150">
            <v>5700</v>
          </cell>
          <cell r="CK150" t="str">
            <v>Прочие основные фонды</v>
          </cell>
        </row>
        <row r="151">
          <cell r="K151">
            <v>0</v>
          </cell>
          <cell r="Y151">
            <v>1994</v>
          </cell>
          <cell r="AT151">
            <v>9581.4599999999991</v>
          </cell>
          <cell r="BK151">
            <v>56510.430516897497</v>
          </cell>
          <cell r="BX151">
            <v>5651.0430516897504</v>
          </cell>
          <cell r="CB151">
            <v>5700</v>
          </cell>
          <cell r="CF151">
            <v>904166.88827035995</v>
          </cell>
          <cell r="CG151">
            <v>5700</v>
          </cell>
          <cell r="CK151" t="str">
            <v>Прочие основные фонды</v>
          </cell>
        </row>
        <row r="152">
          <cell r="K152">
            <v>0</v>
          </cell>
          <cell r="Y152">
            <v>1994</v>
          </cell>
          <cell r="AT152">
            <v>9581.4599999999991</v>
          </cell>
          <cell r="BK152">
            <v>56510.430516897497</v>
          </cell>
          <cell r="BX152">
            <v>5651.0430516897504</v>
          </cell>
          <cell r="CB152">
            <v>5700</v>
          </cell>
          <cell r="CF152">
            <v>904166.88827035995</v>
          </cell>
          <cell r="CG152">
            <v>5700</v>
          </cell>
          <cell r="CK152" t="str">
            <v>Прочие основные фонды</v>
          </cell>
        </row>
        <row r="153">
          <cell r="K153">
            <v>0</v>
          </cell>
          <cell r="Y153">
            <v>1994</v>
          </cell>
          <cell r="AT153">
            <v>9581.4599999999991</v>
          </cell>
          <cell r="BK153">
            <v>56510.430516897497</v>
          </cell>
          <cell r="BX153">
            <v>5651.0430516897504</v>
          </cell>
          <cell r="CB153">
            <v>5700</v>
          </cell>
          <cell r="CF153">
            <v>904166.88827035995</v>
          </cell>
          <cell r="CG153">
            <v>5700</v>
          </cell>
          <cell r="CK153" t="str">
            <v>Прочие основные фонды</v>
          </cell>
        </row>
        <row r="154">
          <cell r="K154">
            <v>0</v>
          </cell>
          <cell r="Y154">
            <v>1994</v>
          </cell>
          <cell r="AT154">
            <v>9581.4599999999991</v>
          </cell>
          <cell r="BK154">
            <v>56510.430516897497</v>
          </cell>
          <cell r="BX154">
            <v>5651.0430516897504</v>
          </cell>
          <cell r="CB154">
            <v>5700</v>
          </cell>
          <cell r="CF154">
            <v>904166.88827035995</v>
          </cell>
          <cell r="CG154">
            <v>5700</v>
          </cell>
          <cell r="CK154" t="str">
            <v>Прочие основные фонды</v>
          </cell>
        </row>
        <row r="155">
          <cell r="K155">
            <v>66532.56</v>
          </cell>
          <cell r="Y155">
            <v>2010</v>
          </cell>
          <cell r="AT155">
            <v>66532.56</v>
          </cell>
          <cell r="BK155">
            <v>66532.56</v>
          </cell>
          <cell r="BX155">
            <v>66532.56</v>
          </cell>
          <cell r="CB155">
            <v>65000</v>
          </cell>
          <cell r="CF155">
            <v>0</v>
          </cell>
          <cell r="CG155">
            <v>325000</v>
          </cell>
          <cell r="CK155" t="str">
            <v>Прочие основные фонды</v>
          </cell>
        </row>
        <row r="156">
          <cell r="K156">
            <v>54247.37</v>
          </cell>
          <cell r="Y156">
            <v>2010</v>
          </cell>
          <cell r="AT156">
            <v>54247.37</v>
          </cell>
          <cell r="BK156">
            <v>54247.37</v>
          </cell>
          <cell r="BX156">
            <v>54247.37</v>
          </cell>
          <cell r="CB156">
            <v>55000</v>
          </cell>
          <cell r="CF156">
            <v>0</v>
          </cell>
          <cell r="CG156">
            <v>275000</v>
          </cell>
          <cell r="CK156" t="str">
            <v>Прочие основные фонды</v>
          </cell>
        </row>
        <row r="157">
          <cell r="K157">
            <v>20748.800000000003</v>
          </cell>
          <cell r="Y157">
            <v>2010</v>
          </cell>
          <cell r="AT157">
            <v>21325.15</v>
          </cell>
          <cell r="BK157">
            <v>20991.015742729534</v>
          </cell>
          <cell r="BX157">
            <v>20991.015742729534</v>
          </cell>
          <cell r="CB157">
            <v>21000</v>
          </cell>
          <cell r="CF157">
            <v>0</v>
          </cell>
          <cell r="CG157">
            <v>105000</v>
          </cell>
          <cell r="CK157" t="str">
            <v>Прочие основные фонды</v>
          </cell>
        </row>
        <row r="158">
          <cell r="K158">
            <v>3257.9799999999996</v>
          </cell>
          <cell r="Y158">
            <v>2007</v>
          </cell>
          <cell r="AT158">
            <v>18824.41</v>
          </cell>
          <cell r="BK158">
            <v>17755.425176853219</v>
          </cell>
          <cell r="BX158">
            <v>3583.1630691453479</v>
          </cell>
          <cell r="CB158">
            <v>3600</v>
          </cell>
          <cell r="CF158">
            <v>71021.700707412878</v>
          </cell>
          <cell r="CG158">
            <v>5940</v>
          </cell>
          <cell r="CK158" t="str">
            <v>Прочие основные фонды</v>
          </cell>
        </row>
        <row r="159">
          <cell r="K159">
            <v>0</v>
          </cell>
          <cell r="Y159">
            <v>2002</v>
          </cell>
          <cell r="AT159">
            <v>13424.57</v>
          </cell>
          <cell r="BK159">
            <v>6515.557603634059</v>
          </cell>
          <cell r="BX159">
            <v>651.55576036340597</v>
          </cell>
          <cell r="CB159">
            <v>650</v>
          </cell>
          <cell r="CF159">
            <v>58640.018432706529</v>
          </cell>
          <cell r="CG159">
            <v>650</v>
          </cell>
          <cell r="CK159" t="str">
            <v>Прочие основные фонды</v>
          </cell>
        </row>
        <row r="160">
          <cell r="K160">
            <v>0</v>
          </cell>
          <cell r="Y160">
            <v>2002</v>
          </cell>
          <cell r="AT160">
            <v>223920.02</v>
          </cell>
          <cell r="BK160">
            <v>111567.96100966487</v>
          </cell>
          <cell r="BX160">
            <v>11156.796100966487</v>
          </cell>
          <cell r="CB160">
            <v>11000</v>
          </cell>
          <cell r="CF160">
            <v>892543.68807731895</v>
          </cell>
          <cell r="CG160">
            <v>11000</v>
          </cell>
          <cell r="CK160" t="str">
            <v>Прочие основные фонды</v>
          </cell>
        </row>
        <row r="161">
          <cell r="K161">
            <v>0</v>
          </cell>
          <cell r="Y161">
            <v>2002</v>
          </cell>
          <cell r="AT161">
            <v>342444.6</v>
          </cell>
          <cell r="BK161">
            <v>164170.38882895626</v>
          </cell>
          <cell r="BX161">
            <v>16417.038882895627</v>
          </cell>
          <cell r="CB161">
            <v>16000</v>
          </cell>
          <cell r="CF161">
            <v>1477533.4994606064</v>
          </cell>
          <cell r="CG161">
            <v>16000</v>
          </cell>
          <cell r="CK161" t="str">
            <v>Прочие основные фонды</v>
          </cell>
        </row>
        <row r="162">
          <cell r="K162">
            <v>0</v>
          </cell>
          <cell r="Y162">
            <v>2002</v>
          </cell>
          <cell r="AT162">
            <v>66150</v>
          </cell>
          <cell r="BK162">
            <v>101278.18950116153</v>
          </cell>
          <cell r="BX162">
            <v>16005.083700508019</v>
          </cell>
          <cell r="CB162">
            <v>16000</v>
          </cell>
          <cell r="CF162">
            <v>911503.70551045379</v>
          </cell>
          <cell r="CG162">
            <v>41280</v>
          </cell>
          <cell r="CK162" t="str">
            <v>Машины и оборудование</v>
          </cell>
        </row>
        <row r="163">
          <cell r="K163">
            <v>0</v>
          </cell>
          <cell r="Y163">
            <v>2002</v>
          </cell>
          <cell r="AT163">
            <v>210675.56</v>
          </cell>
          <cell r="BK163">
            <v>102250.48153183778</v>
          </cell>
          <cell r="BX163">
            <v>10225.04815318378</v>
          </cell>
          <cell r="CB163">
            <v>10000</v>
          </cell>
          <cell r="CF163">
            <v>920254.33378653997</v>
          </cell>
          <cell r="CG163">
            <v>10000</v>
          </cell>
          <cell r="CK163" t="str">
            <v>Прочие основные фонды</v>
          </cell>
        </row>
        <row r="164">
          <cell r="K164">
            <v>0</v>
          </cell>
          <cell r="Y164">
            <v>2002</v>
          </cell>
          <cell r="AT164">
            <v>210675.55</v>
          </cell>
          <cell r="BK164">
            <v>102250.47667838057</v>
          </cell>
          <cell r="BX164">
            <v>10225.047667838058</v>
          </cell>
          <cell r="CB164">
            <v>10000</v>
          </cell>
          <cell r="CF164">
            <v>920254.29010542505</v>
          </cell>
          <cell r="CG164">
            <v>10000</v>
          </cell>
          <cell r="CK164" t="str">
            <v>Прочие основные фонды</v>
          </cell>
        </row>
        <row r="165">
          <cell r="K165">
            <v>0</v>
          </cell>
          <cell r="Y165">
            <v>2002</v>
          </cell>
          <cell r="AT165">
            <v>210675.56</v>
          </cell>
          <cell r="BK165">
            <v>102250.48153183778</v>
          </cell>
          <cell r="BX165">
            <v>10225.04815318378</v>
          </cell>
          <cell r="CB165">
            <v>10000</v>
          </cell>
          <cell r="CF165">
            <v>920254.33378653997</v>
          </cell>
          <cell r="CG165">
            <v>10000</v>
          </cell>
          <cell r="CK165" t="str">
            <v>Прочие основные фонды</v>
          </cell>
        </row>
        <row r="166">
          <cell r="K166">
            <v>0</v>
          </cell>
          <cell r="Y166">
            <v>2002</v>
          </cell>
          <cell r="AT166">
            <v>12731.58</v>
          </cell>
          <cell r="BK166">
            <v>6103.6104497105898</v>
          </cell>
          <cell r="BX166">
            <v>610.36104497105896</v>
          </cell>
          <cell r="CB166">
            <v>600</v>
          </cell>
          <cell r="CF166">
            <v>54932.49404739531</v>
          </cell>
          <cell r="CG166">
            <v>600</v>
          </cell>
          <cell r="CK166" t="str">
            <v>Прочие основные фонды</v>
          </cell>
        </row>
        <row r="167">
          <cell r="K167">
            <v>0</v>
          </cell>
          <cell r="Y167">
            <v>2002</v>
          </cell>
          <cell r="AT167">
            <v>14040.1</v>
          </cell>
          <cell r="BK167">
            <v>6730.9242902280512</v>
          </cell>
          <cell r="BX167">
            <v>673.09242902280516</v>
          </cell>
          <cell r="CB167">
            <v>650</v>
          </cell>
          <cell r="CF167">
            <v>60578.318612052462</v>
          </cell>
          <cell r="CG167">
            <v>650</v>
          </cell>
          <cell r="CK167" t="str">
            <v>Прочие основные фонды</v>
          </cell>
        </row>
        <row r="168">
          <cell r="K168">
            <v>0</v>
          </cell>
          <cell r="Y168">
            <v>2002</v>
          </cell>
          <cell r="AT168">
            <v>14042.8</v>
          </cell>
          <cell r="BK168">
            <v>6732.2186895260338</v>
          </cell>
          <cell r="BX168">
            <v>673.22186895260347</v>
          </cell>
          <cell r="CB168">
            <v>650</v>
          </cell>
          <cell r="CF168">
            <v>60589.968205734302</v>
          </cell>
          <cell r="CG168">
            <v>650</v>
          </cell>
          <cell r="CK168" t="str">
            <v>Прочие основные фонды</v>
          </cell>
        </row>
        <row r="169">
          <cell r="K169">
            <v>0</v>
          </cell>
          <cell r="Y169">
            <v>2002</v>
          </cell>
          <cell r="AT169">
            <v>186680.4</v>
          </cell>
          <cell r="BK169">
            <v>90604.533304936223</v>
          </cell>
          <cell r="BX169">
            <v>9060.4533304936231</v>
          </cell>
          <cell r="CB169">
            <v>9100</v>
          </cell>
          <cell r="CF169">
            <v>815440.79974442604</v>
          </cell>
          <cell r="CG169">
            <v>9100</v>
          </cell>
          <cell r="CK169" t="str">
            <v>Прочие основные фонды</v>
          </cell>
        </row>
        <row r="170">
          <cell r="K170">
            <v>0</v>
          </cell>
          <cell r="Y170">
            <v>2002</v>
          </cell>
          <cell r="AT170">
            <v>65607.55</v>
          </cell>
          <cell r="BK170">
            <v>31842.343647379526</v>
          </cell>
          <cell r="BX170">
            <v>3184.234364737953</v>
          </cell>
          <cell r="CB170">
            <v>3200</v>
          </cell>
          <cell r="CF170">
            <v>286581.09282641573</v>
          </cell>
          <cell r="CG170">
            <v>3200</v>
          </cell>
          <cell r="CK170" t="str">
            <v>Прочие основные фонды</v>
          </cell>
        </row>
        <row r="171">
          <cell r="K171">
            <v>0</v>
          </cell>
          <cell r="Y171">
            <v>2002</v>
          </cell>
          <cell r="AT171">
            <v>35024.17</v>
          </cell>
          <cell r="BK171">
            <v>16998.831035517109</v>
          </cell>
          <cell r="BX171">
            <v>1699.883103551711</v>
          </cell>
          <cell r="CB171">
            <v>1700</v>
          </cell>
          <cell r="CF171">
            <v>152989.47931965397</v>
          </cell>
          <cell r="CG171">
            <v>1700</v>
          </cell>
          <cell r="CK171" t="str">
            <v>Прочие основные фонды</v>
          </cell>
        </row>
        <row r="172">
          <cell r="K172">
            <v>0</v>
          </cell>
          <cell r="Y172">
            <v>2002</v>
          </cell>
          <cell r="AT172">
            <v>26565.5</v>
          </cell>
          <cell r="BK172">
            <v>12893.451747008701</v>
          </cell>
          <cell r="BX172">
            <v>1289.3451747008703</v>
          </cell>
          <cell r="CB172">
            <v>1300</v>
          </cell>
          <cell r="CF172">
            <v>116041.06572307831</v>
          </cell>
          <cell r="CG172">
            <v>1300</v>
          </cell>
          <cell r="CK172" t="str">
            <v>Прочие основные фонды</v>
          </cell>
        </row>
        <row r="173">
          <cell r="K173">
            <v>0</v>
          </cell>
          <cell r="Y173">
            <v>2002</v>
          </cell>
          <cell r="AT173">
            <v>35476.5</v>
          </cell>
          <cell r="BK173">
            <v>17218.367465425239</v>
          </cell>
          <cell r="BX173">
            <v>1721.836746542524</v>
          </cell>
          <cell r="CB173">
            <v>1700</v>
          </cell>
          <cell r="CF173">
            <v>154965.30718882714</v>
          </cell>
          <cell r="CG173">
            <v>1700</v>
          </cell>
          <cell r="CK173" t="str">
            <v>Прочие основные фонды</v>
          </cell>
        </row>
        <row r="174">
          <cell r="K174">
            <v>0</v>
          </cell>
          <cell r="Y174">
            <v>2002</v>
          </cell>
          <cell r="AT174">
            <v>18782.580000000002</v>
          </cell>
          <cell r="BK174">
            <v>9116.0448293587815</v>
          </cell>
          <cell r="BX174">
            <v>911.6044829358782</v>
          </cell>
          <cell r="CB174">
            <v>900</v>
          </cell>
          <cell r="CF174">
            <v>82044.403464229035</v>
          </cell>
          <cell r="CG174">
            <v>900</v>
          </cell>
          <cell r="CK174" t="str">
            <v>Прочие основные фонды</v>
          </cell>
        </row>
        <row r="175">
          <cell r="K175">
            <v>0</v>
          </cell>
          <cell r="Y175">
            <v>2002</v>
          </cell>
          <cell r="AT175">
            <v>10940.35</v>
          </cell>
          <cell r="BK175">
            <v>5244.8819850710797</v>
          </cell>
          <cell r="BX175">
            <v>524.488198507108</v>
          </cell>
          <cell r="CB175">
            <v>500</v>
          </cell>
          <cell r="CF175">
            <v>47203.937865639717</v>
          </cell>
          <cell r="CG175">
            <v>500</v>
          </cell>
          <cell r="CK175" t="str">
            <v>Прочие основные фонды</v>
          </cell>
        </row>
        <row r="176">
          <cell r="K176">
            <v>0</v>
          </cell>
          <cell r="Y176">
            <v>2002</v>
          </cell>
          <cell r="AT176">
            <v>25230.58</v>
          </cell>
          <cell r="BK176">
            <v>12245.554037343278</v>
          </cell>
          <cell r="BX176">
            <v>1224.5554037343279</v>
          </cell>
          <cell r="CB176">
            <v>1200</v>
          </cell>
          <cell r="CF176">
            <v>110209.9863360895</v>
          </cell>
          <cell r="CG176">
            <v>1200</v>
          </cell>
          <cell r="CK176" t="str">
            <v>Прочие основные фонды</v>
          </cell>
        </row>
        <row r="177">
          <cell r="K177">
            <v>0</v>
          </cell>
          <cell r="Y177">
            <v>2002</v>
          </cell>
          <cell r="AT177">
            <v>12482.49</v>
          </cell>
          <cell r="BK177">
            <v>6058.323106943918</v>
          </cell>
          <cell r="BX177">
            <v>605.83231069439182</v>
          </cell>
          <cell r="CB177">
            <v>600</v>
          </cell>
          <cell r="CF177">
            <v>54524.907962495265</v>
          </cell>
          <cell r="CG177">
            <v>600</v>
          </cell>
          <cell r="CK177" t="str">
            <v>Прочие основные фонды</v>
          </cell>
        </row>
        <row r="178">
          <cell r="K178">
            <v>0</v>
          </cell>
          <cell r="Y178">
            <v>2002</v>
          </cell>
          <cell r="AT178">
            <v>75665.83</v>
          </cell>
          <cell r="BK178">
            <v>36274.739716046635</v>
          </cell>
          <cell r="BX178">
            <v>3627.4739716046638</v>
          </cell>
          <cell r="CB178">
            <v>3600</v>
          </cell>
          <cell r="CF178">
            <v>326472.65744441969</v>
          </cell>
          <cell r="CG178">
            <v>3600</v>
          </cell>
          <cell r="CK178" t="str">
            <v>Прочие основные фонды</v>
          </cell>
        </row>
        <row r="179">
          <cell r="K179">
            <v>0</v>
          </cell>
          <cell r="Y179">
            <v>2002</v>
          </cell>
          <cell r="AT179">
            <v>227864.98</v>
          </cell>
          <cell r="BK179">
            <v>109240.10005443901</v>
          </cell>
          <cell r="BX179">
            <v>10924.010005443903</v>
          </cell>
          <cell r="CB179">
            <v>11000</v>
          </cell>
          <cell r="CF179">
            <v>983160.90048995113</v>
          </cell>
          <cell r="CG179">
            <v>11000</v>
          </cell>
          <cell r="CK179" t="str">
            <v>Прочие основные фонды</v>
          </cell>
        </row>
        <row r="180">
          <cell r="K180">
            <v>886.66000000000349</v>
          </cell>
          <cell r="Y180">
            <v>2002</v>
          </cell>
          <cell r="AT180">
            <v>159990.15</v>
          </cell>
          <cell r="BK180">
            <v>76700.421423795371</v>
          </cell>
          <cell r="BX180">
            <v>7670.0421423795378</v>
          </cell>
          <cell r="CB180">
            <v>7700</v>
          </cell>
          <cell r="CF180">
            <v>690303.79281415837</v>
          </cell>
          <cell r="CG180">
            <v>7700</v>
          </cell>
          <cell r="CK180" t="str">
            <v>Прочие основные фонды</v>
          </cell>
        </row>
        <row r="181">
          <cell r="K181">
            <v>886.66000000000349</v>
          </cell>
          <cell r="Y181">
            <v>2002</v>
          </cell>
          <cell r="AT181">
            <v>159990.15</v>
          </cell>
          <cell r="BK181">
            <v>76700.421423795371</v>
          </cell>
          <cell r="BX181">
            <v>7670.0421423795378</v>
          </cell>
          <cell r="CB181">
            <v>7700</v>
          </cell>
          <cell r="CF181">
            <v>690303.79281415837</v>
          </cell>
          <cell r="CG181">
            <v>7700</v>
          </cell>
          <cell r="CK181" t="str">
            <v>Прочие основные фонды</v>
          </cell>
        </row>
        <row r="182">
          <cell r="K182">
            <v>0</v>
          </cell>
          <cell r="Y182">
            <v>2002</v>
          </cell>
          <cell r="AT182">
            <v>12379.96</v>
          </cell>
          <cell r="BK182">
            <v>5935.0413085413675</v>
          </cell>
          <cell r="BX182">
            <v>593.50413085413675</v>
          </cell>
          <cell r="CB182">
            <v>600</v>
          </cell>
          <cell r="CF182">
            <v>53415.371776872307</v>
          </cell>
          <cell r="CG182">
            <v>600</v>
          </cell>
          <cell r="CK182" t="str">
            <v>Прочие основные фонды</v>
          </cell>
        </row>
        <row r="183">
          <cell r="K183">
            <v>0</v>
          </cell>
          <cell r="Y183">
            <v>2002</v>
          </cell>
          <cell r="AT183">
            <v>12379.97</v>
          </cell>
          <cell r="BK183">
            <v>5935.0461026128414</v>
          </cell>
          <cell r="BX183">
            <v>593.50461026128414</v>
          </cell>
          <cell r="CB183">
            <v>600</v>
          </cell>
          <cell r="CF183">
            <v>53415.414923515571</v>
          </cell>
          <cell r="CG183">
            <v>600</v>
          </cell>
          <cell r="CK183" t="str">
            <v>Прочие основные фонды</v>
          </cell>
        </row>
        <row r="184">
          <cell r="K184">
            <v>0</v>
          </cell>
          <cell r="Y184">
            <v>2002</v>
          </cell>
          <cell r="AT184">
            <v>373516.5</v>
          </cell>
          <cell r="BK184">
            <v>181284.63493860743</v>
          </cell>
          <cell r="BX184">
            <v>18128.463493860745</v>
          </cell>
          <cell r="CB184">
            <v>18000</v>
          </cell>
          <cell r="CF184">
            <v>1631561.7144474669</v>
          </cell>
          <cell r="CG184">
            <v>18000</v>
          </cell>
          <cell r="CK184" t="str">
            <v>Прочие основные фонды</v>
          </cell>
        </row>
        <row r="185">
          <cell r="K185">
            <v>0</v>
          </cell>
          <cell r="Y185">
            <v>2002</v>
          </cell>
          <cell r="AT185">
            <v>12235.03</v>
          </cell>
          <cell r="BK185">
            <v>5938.2194548645375</v>
          </cell>
          <cell r="BX185">
            <v>593.82194548645373</v>
          </cell>
          <cell r="CB185">
            <v>600</v>
          </cell>
          <cell r="CF185">
            <v>53443.975093780835</v>
          </cell>
          <cell r="CG185">
            <v>600</v>
          </cell>
          <cell r="CK185" t="str">
            <v>Прочие основные фонды</v>
          </cell>
        </row>
        <row r="186">
          <cell r="K186">
            <v>0</v>
          </cell>
          <cell r="Y186">
            <v>2002</v>
          </cell>
          <cell r="AT186">
            <v>110546.67</v>
          </cell>
          <cell r="BK186">
            <v>55079.785042482079</v>
          </cell>
          <cell r="BX186">
            <v>5507.9785042482081</v>
          </cell>
          <cell r="CB186">
            <v>5500</v>
          </cell>
          <cell r="CF186">
            <v>440638.28033985663</v>
          </cell>
          <cell r="CG186">
            <v>5500</v>
          </cell>
          <cell r="CK186" t="str">
            <v>Прочие основные фонды</v>
          </cell>
        </row>
        <row r="187">
          <cell r="K187">
            <v>0</v>
          </cell>
          <cell r="Y187">
            <v>2002</v>
          </cell>
          <cell r="AT187">
            <v>973599.3</v>
          </cell>
          <cell r="BK187">
            <v>485095.02965137735</v>
          </cell>
          <cell r="BX187">
            <v>48509.502965137741</v>
          </cell>
          <cell r="CB187">
            <v>49000</v>
          </cell>
          <cell r="CF187">
            <v>3880760.2372110188</v>
          </cell>
          <cell r="CG187">
            <v>49000</v>
          </cell>
          <cell r="CK187" t="str">
            <v>Прочие основные фонды</v>
          </cell>
        </row>
        <row r="188">
          <cell r="K188">
            <v>0</v>
          </cell>
          <cell r="Y188">
            <v>2002</v>
          </cell>
          <cell r="AT188">
            <v>4699034.53</v>
          </cell>
          <cell r="BK188">
            <v>2341289.9892832669</v>
          </cell>
          <cell r="BX188">
            <v>234128.99892832671</v>
          </cell>
          <cell r="CB188">
            <v>235000</v>
          </cell>
          <cell r="CF188">
            <v>18730319.914266136</v>
          </cell>
          <cell r="CG188">
            <v>235000</v>
          </cell>
          <cell r="CK188" t="str">
            <v>Прочие основные фонды</v>
          </cell>
        </row>
        <row r="189">
          <cell r="K189">
            <v>0</v>
          </cell>
          <cell r="Y189">
            <v>2002</v>
          </cell>
          <cell r="AT189">
            <v>977151.3</v>
          </cell>
          <cell r="BK189">
            <v>486864.8106540154</v>
          </cell>
          <cell r="BX189">
            <v>48686.481065401545</v>
          </cell>
          <cell r="CB189">
            <v>49000</v>
          </cell>
          <cell r="CF189">
            <v>3894918.4852321232</v>
          </cell>
          <cell r="CG189">
            <v>49000</v>
          </cell>
          <cell r="CK189" t="str">
            <v>Прочие основные фонды</v>
          </cell>
        </row>
        <row r="190">
          <cell r="K190">
            <v>0</v>
          </cell>
          <cell r="Y190">
            <v>2002</v>
          </cell>
          <cell r="AT190">
            <v>270405.88</v>
          </cell>
          <cell r="BK190">
            <v>134729.50152748343</v>
          </cell>
          <cell r="BX190">
            <v>13472.950152748344</v>
          </cell>
          <cell r="CB190">
            <v>13000</v>
          </cell>
          <cell r="CF190">
            <v>1077836.0122198674</v>
          </cell>
          <cell r="CG190">
            <v>13000</v>
          </cell>
          <cell r="CK190" t="str">
            <v>Прочие основные фонды</v>
          </cell>
        </row>
        <row r="191">
          <cell r="K191">
            <v>0</v>
          </cell>
          <cell r="Y191">
            <v>2002</v>
          </cell>
          <cell r="AT191">
            <v>219392.71</v>
          </cell>
          <cell r="BK191">
            <v>109312.23262254402</v>
          </cell>
          <cell r="BX191">
            <v>10931.223262254403</v>
          </cell>
          <cell r="CB191">
            <v>11000</v>
          </cell>
          <cell r="CF191">
            <v>874497.86098035215</v>
          </cell>
          <cell r="CG191">
            <v>11000</v>
          </cell>
          <cell r="CK191" t="str">
            <v>Прочие основные фонды</v>
          </cell>
        </row>
        <row r="192">
          <cell r="K192">
            <v>0</v>
          </cell>
          <cell r="Y192">
            <v>2002</v>
          </cell>
          <cell r="AT192">
            <v>35925.22</v>
          </cell>
          <cell r="BK192">
            <v>17899.710549434716</v>
          </cell>
          <cell r="BX192">
            <v>1789.9710549434717</v>
          </cell>
          <cell r="CB192">
            <v>1800</v>
          </cell>
          <cell r="CF192">
            <v>143197.68439547773</v>
          </cell>
          <cell r="CG192">
            <v>1800</v>
          </cell>
          <cell r="CK192" t="str">
            <v>Прочие основные фонды</v>
          </cell>
        </row>
        <row r="193">
          <cell r="K193">
            <v>0</v>
          </cell>
          <cell r="Y193">
            <v>2002</v>
          </cell>
          <cell r="AT193">
            <v>35924.83</v>
          </cell>
          <cell r="BK193">
            <v>17899.516232263817</v>
          </cell>
          <cell r="BX193">
            <v>1789.9516232263818</v>
          </cell>
          <cell r="CB193">
            <v>1800</v>
          </cell>
          <cell r="CF193">
            <v>143196.12985811054</v>
          </cell>
          <cell r="CG193">
            <v>1800</v>
          </cell>
          <cell r="CK193" t="str">
            <v>Прочие основные фонды</v>
          </cell>
        </row>
        <row r="194">
          <cell r="K194">
            <v>886.66000000000349</v>
          </cell>
          <cell r="Y194">
            <v>2002</v>
          </cell>
          <cell r="AT194">
            <v>184407.99</v>
          </cell>
          <cell r="BK194">
            <v>93967.840284580321</v>
          </cell>
          <cell r="BX194">
            <v>9396.7840284580325</v>
          </cell>
          <cell r="CB194">
            <v>9400</v>
          </cell>
          <cell r="CF194">
            <v>751742.72227664257</v>
          </cell>
          <cell r="CG194">
            <v>9400</v>
          </cell>
          <cell r="CK194" t="str">
            <v>Прочие основные фонды</v>
          </cell>
        </row>
        <row r="195">
          <cell r="K195">
            <v>0</v>
          </cell>
          <cell r="Y195">
            <v>2002</v>
          </cell>
          <cell r="AT195">
            <v>120312.23</v>
          </cell>
          <cell r="BK195">
            <v>59945.467071795683</v>
          </cell>
          <cell r="BX195">
            <v>5994.5467071795683</v>
          </cell>
          <cell r="CB195">
            <v>6000</v>
          </cell>
          <cell r="CF195">
            <v>479563.73657436547</v>
          </cell>
          <cell r="CG195">
            <v>6000</v>
          </cell>
          <cell r="CK195" t="str">
            <v>Прочие основные фонды</v>
          </cell>
        </row>
        <row r="196">
          <cell r="K196">
            <v>0</v>
          </cell>
          <cell r="Y196">
            <v>2002</v>
          </cell>
          <cell r="AT196">
            <v>19114.2</v>
          </cell>
          <cell r="BK196">
            <v>9523.6340204459448</v>
          </cell>
          <cell r="BX196">
            <v>952.36340204459452</v>
          </cell>
          <cell r="CB196">
            <v>950</v>
          </cell>
          <cell r="CF196">
            <v>76189.072163567558</v>
          </cell>
          <cell r="CG196">
            <v>950</v>
          </cell>
          <cell r="CK196" t="str">
            <v>Прочие основные фонды</v>
          </cell>
        </row>
        <row r="197">
          <cell r="K197">
            <v>0</v>
          </cell>
          <cell r="Y197">
            <v>2002</v>
          </cell>
          <cell r="AT197">
            <v>73608.800000000003</v>
          </cell>
          <cell r="BK197">
            <v>37508.461330442442</v>
          </cell>
          <cell r="BX197">
            <v>3750.8461330442442</v>
          </cell>
          <cell r="CB197">
            <v>3800</v>
          </cell>
          <cell r="CF197">
            <v>300067.69064353954</v>
          </cell>
          <cell r="CG197">
            <v>3800</v>
          </cell>
          <cell r="CK197" t="str">
            <v>Прочие основные фонды</v>
          </cell>
        </row>
        <row r="198">
          <cell r="K198">
            <v>0</v>
          </cell>
          <cell r="Y198">
            <v>2002</v>
          </cell>
          <cell r="AT198">
            <v>82081.94</v>
          </cell>
          <cell r="BK198">
            <v>41826.076127007866</v>
          </cell>
          <cell r="BX198">
            <v>4182.6076127007864</v>
          </cell>
          <cell r="CB198">
            <v>4200</v>
          </cell>
          <cell r="CF198">
            <v>334608.60901606292</v>
          </cell>
          <cell r="CG198">
            <v>4200</v>
          </cell>
          <cell r="CK198" t="str">
            <v>Прочие основные фонды</v>
          </cell>
        </row>
        <row r="199">
          <cell r="K199">
            <v>886.66000000000349</v>
          </cell>
          <cell r="Y199">
            <v>2002</v>
          </cell>
          <cell r="AT199">
            <v>170008.91</v>
          </cell>
          <cell r="BK199">
            <v>86630.574422700403</v>
          </cell>
          <cell r="BX199">
            <v>8663.0574422700411</v>
          </cell>
          <cell r="CB199">
            <v>8700</v>
          </cell>
          <cell r="CF199">
            <v>693044.59538160323</v>
          </cell>
          <cell r="CG199">
            <v>8700</v>
          </cell>
          <cell r="CK199" t="str">
            <v>Прочие основные фонды</v>
          </cell>
        </row>
        <row r="200">
          <cell r="K200">
            <v>886.66000000000349</v>
          </cell>
          <cell r="Y200">
            <v>2002</v>
          </cell>
          <cell r="AT200">
            <v>195456.81</v>
          </cell>
          <cell r="BK200">
            <v>99597.931220949613</v>
          </cell>
          <cell r="BX200">
            <v>9959.7931220949613</v>
          </cell>
          <cell r="CB200">
            <v>10000</v>
          </cell>
          <cell r="CF200">
            <v>796783.4497675969</v>
          </cell>
          <cell r="CG200">
            <v>10000</v>
          </cell>
          <cell r="CK200" t="str">
            <v>Прочие основные фонды</v>
          </cell>
        </row>
        <row r="201">
          <cell r="K201">
            <v>886.66000000000349</v>
          </cell>
          <cell r="Y201">
            <v>2002</v>
          </cell>
          <cell r="AT201">
            <v>242821.5</v>
          </cell>
          <cell r="BK201">
            <v>123733.31507849645</v>
          </cell>
          <cell r="BX201">
            <v>12373.331507849645</v>
          </cell>
          <cell r="CB201">
            <v>12000</v>
          </cell>
          <cell r="CF201">
            <v>989866.52062797162</v>
          </cell>
          <cell r="CG201">
            <v>12000</v>
          </cell>
          <cell r="CK201" t="str">
            <v>Прочие основные фонды</v>
          </cell>
        </row>
        <row r="202">
          <cell r="K202">
            <v>886.66000000000349</v>
          </cell>
          <cell r="Y202">
            <v>2002</v>
          </cell>
          <cell r="AT202">
            <v>104110.74</v>
          </cell>
          <cell r="BK202">
            <v>53051.179551544752</v>
          </cell>
          <cell r="BX202">
            <v>5305.1179551544756</v>
          </cell>
          <cell r="CB202">
            <v>5300</v>
          </cell>
          <cell r="CF202">
            <v>424409.43641235802</v>
          </cell>
          <cell r="CG202">
            <v>5300</v>
          </cell>
          <cell r="CK202" t="str">
            <v>Прочие основные фонды</v>
          </cell>
        </row>
        <row r="203">
          <cell r="K203">
            <v>0</v>
          </cell>
          <cell r="Y203">
            <v>2002</v>
          </cell>
          <cell r="AT203">
            <v>356894.06</v>
          </cell>
          <cell r="BK203">
            <v>726191.73708489246</v>
          </cell>
          <cell r="BX203">
            <v>151364.39510757395</v>
          </cell>
          <cell r="CB203">
            <v>150000</v>
          </cell>
          <cell r="CF203">
            <v>5809533.8966791397</v>
          </cell>
          <cell r="CG203">
            <v>477000</v>
          </cell>
          <cell r="CK203" t="str">
            <v>Прочие основные фонды</v>
          </cell>
        </row>
        <row r="204">
          <cell r="K204">
            <v>886.65999999997439</v>
          </cell>
          <cell r="Y204">
            <v>2002</v>
          </cell>
          <cell r="AT204">
            <v>302111.3</v>
          </cell>
          <cell r="BK204">
            <v>153945.31650481594</v>
          </cell>
          <cell r="BX204">
            <v>15394.531650481595</v>
          </cell>
          <cell r="CB204">
            <v>15000</v>
          </cell>
          <cell r="CF204">
            <v>1231562.5320385275</v>
          </cell>
          <cell r="CG204">
            <v>15000</v>
          </cell>
          <cell r="CK204" t="str">
            <v>Прочие основные фонды</v>
          </cell>
        </row>
        <row r="205">
          <cell r="K205">
            <v>0</v>
          </cell>
          <cell r="Y205">
            <v>2002</v>
          </cell>
          <cell r="AT205">
            <v>208803.32</v>
          </cell>
          <cell r="BK205">
            <v>106398.84434861048</v>
          </cell>
          <cell r="BX205">
            <v>10639.884434861049</v>
          </cell>
          <cell r="CB205">
            <v>11000</v>
          </cell>
          <cell r="CF205">
            <v>851190.75478888385</v>
          </cell>
          <cell r="CG205">
            <v>11000</v>
          </cell>
          <cell r="CK205" t="str">
            <v>Прочие основные фонды</v>
          </cell>
        </row>
        <row r="206">
          <cell r="K206">
            <v>0</v>
          </cell>
          <cell r="Y206">
            <v>2002</v>
          </cell>
          <cell r="AT206">
            <v>28805.33</v>
          </cell>
          <cell r="BK206">
            <v>14678.185304143441</v>
          </cell>
          <cell r="BX206">
            <v>1467.8185304143442</v>
          </cell>
          <cell r="CB206">
            <v>1500</v>
          </cell>
          <cell r="CF206">
            <v>117425.48243314752</v>
          </cell>
          <cell r="CG206">
            <v>1500</v>
          </cell>
          <cell r="CK206" t="str">
            <v>Прочие основные фонды</v>
          </cell>
        </row>
        <row r="207">
          <cell r="K207">
            <v>0</v>
          </cell>
          <cell r="Y207">
            <v>2002</v>
          </cell>
          <cell r="AT207">
            <v>255780.24</v>
          </cell>
          <cell r="BK207">
            <v>127442.28873935757</v>
          </cell>
          <cell r="BX207">
            <v>12744.228873935757</v>
          </cell>
          <cell r="CB207">
            <v>13000</v>
          </cell>
          <cell r="CF207">
            <v>1019538.3099148605</v>
          </cell>
          <cell r="CG207">
            <v>13000</v>
          </cell>
          <cell r="CK207" t="str">
            <v>Прочие основные фонды</v>
          </cell>
        </row>
        <row r="208">
          <cell r="K208">
            <v>0</v>
          </cell>
          <cell r="Y208">
            <v>2002</v>
          </cell>
          <cell r="AT208">
            <v>186680.41</v>
          </cell>
          <cell r="BK208">
            <v>90604.538158393436</v>
          </cell>
          <cell r="BX208">
            <v>9060.4538158393443</v>
          </cell>
          <cell r="CB208">
            <v>9100</v>
          </cell>
          <cell r="CF208">
            <v>815440.84342554095</v>
          </cell>
          <cell r="CG208">
            <v>9100</v>
          </cell>
          <cell r="CK208" t="str">
            <v>Прочие основные фонды</v>
          </cell>
        </row>
        <row r="209">
          <cell r="K209">
            <v>0</v>
          </cell>
          <cell r="Y209">
            <v>2002</v>
          </cell>
          <cell r="AT209">
            <v>10940.35</v>
          </cell>
          <cell r="BK209">
            <v>5244.8819850710797</v>
          </cell>
          <cell r="BX209">
            <v>524.488198507108</v>
          </cell>
          <cell r="CB209">
            <v>500</v>
          </cell>
          <cell r="CF209">
            <v>47203.937865639717</v>
          </cell>
          <cell r="CG209">
            <v>500</v>
          </cell>
          <cell r="CK209" t="str">
            <v>Прочие основные фонды</v>
          </cell>
        </row>
        <row r="210">
          <cell r="K210">
            <v>0</v>
          </cell>
          <cell r="Y210">
            <v>2003</v>
          </cell>
          <cell r="AT210">
            <v>10719</v>
          </cell>
          <cell r="BK210">
            <v>5752.2874379811219</v>
          </cell>
          <cell r="BX210">
            <v>575.22874379811219</v>
          </cell>
          <cell r="CB210">
            <v>600</v>
          </cell>
          <cell r="CF210">
            <v>46018.299503848975</v>
          </cell>
          <cell r="CG210">
            <v>600</v>
          </cell>
          <cell r="CK210" t="str">
            <v>Прочие основные фонды</v>
          </cell>
        </row>
        <row r="211">
          <cell r="K211">
            <v>0</v>
          </cell>
          <cell r="Y211">
            <v>2003</v>
          </cell>
          <cell r="AT211">
            <v>36094.800000000003</v>
          </cell>
          <cell r="BK211">
            <v>19370.05920481771</v>
          </cell>
          <cell r="BX211">
            <v>1937.005920481771</v>
          </cell>
          <cell r="CB211">
            <v>1900</v>
          </cell>
          <cell r="CF211">
            <v>154960.47363854168</v>
          </cell>
          <cell r="CG211">
            <v>1900</v>
          </cell>
          <cell r="CK211" t="str">
            <v>Прочие основные фонды</v>
          </cell>
        </row>
        <row r="212">
          <cell r="K212">
            <v>109.7699999999968</v>
          </cell>
          <cell r="Y212">
            <v>2003</v>
          </cell>
          <cell r="AT212">
            <v>38836.89</v>
          </cell>
          <cell r="BK212">
            <v>20841.585453610845</v>
          </cell>
          <cell r="BX212">
            <v>2084.1585453610846</v>
          </cell>
          <cell r="CB212">
            <v>2100</v>
          </cell>
          <cell r="CF212">
            <v>166732.68362888676</v>
          </cell>
          <cell r="CG212">
            <v>2100</v>
          </cell>
          <cell r="CK212" t="str">
            <v>Прочие основные фонды</v>
          </cell>
        </row>
        <row r="213">
          <cell r="K213">
            <v>0</v>
          </cell>
          <cell r="Y213">
            <v>2003</v>
          </cell>
          <cell r="AT213">
            <v>36168.959999999999</v>
          </cell>
          <cell r="BK213">
            <v>20405.074655496217</v>
          </cell>
          <cell r="BX213">
            <v>2040.5074655496219</v>
          </cell>
          <cell r="CB213">
            <v>2000</v>
          </cell>
          <cell r="CF213">
            <v>163240.59724396974</v>
          </cell>
          <cell r="CG213">
            <v>2000</v>
          </cell>
          <cell r="CK213" t="str">
            <v>Прочие основные фонды</v>
          </cell>
        </row>
        <row r="214">
          <cell r="K214">
            <v>0</v>
          </cell>
          <cell r="Y214">
            <v>2003</v>
          </cell>
          <cell r="AT214">
            <v>74411</v>
          </cell>
          <cell r="BK214">
            <v>41979.697790318802</v>
          </cell>
          <cell r="BX214">
            <v>4197.9697790318805</v>
          </cell>
          <cell r="CB214">
            <v>4200</v>
          </cell>
          <cell r="CF214">
            <v>335837.58232255041</v>
          </cell>
          <cell r="CG214">
            <v>4200</v>
          </cell>
          <cell r="CK214" t="str">
            <v>Прочие основные фонды</v>
          </cell>
        </row>
        <row r="215">
          <cell r="K215">
            <v>0</v>
          </cell>
          <cell r="Y215">
            <v>2003</v>
          </cell>
          <cell r="AT215">
            <v>74411</v>
          </cell>
          <cell r="BK215">
            <v>41979.697790318802</v>
          </cell>
          <cell r="BX215">
            <v>4197.9697790318805</v>
          </cell>
          <cell r="CB215">
            <v>4200</v>
          </cell>
          <cell r="CF215">
            <v>335837.58232255041</v>
          </cell>
          <cell r="CG215">
            <v>4200</v>
          </cell>
          <cell r="CK215" t="str">
            <v>Прочие основные фонды</v>
          </cell>
        </row>
        <row r="216">
          <cell r="K216">
            <v>0</v>
          </cell>
          <cell r="Y216">
            <v>2003</v>
          </cell>
          <cell r="AT216">
            <v>69000</v>
          </cell>
          <cell r="BK216">
            <v>38927.028900727004</v>
          </cell>
          <cell r="BX216">
            <v>3892.7028900727005</v>
          </cell>
          <cell r="CB216">
            <v>3900</v>
          </cell>
          <cell r="CF216">
            <v>311416.23120581603</v>
          </cell>
          <cell r="CG216">
            <v>3900</v>
          </cell>
          <cell r="CK216" t="str">
            <v>Прочие основные фонды</v>
          </cell>
        </row>
        <row r="217">
          <cell r="K217">
            <v>0</v>
          </cell>
          <cell r="Y217">
            <v>2003</v>
          </cell>
          <cell r="AT217">
            <v>69000</v>
          </cell>
          <cell r="BK217">
            <v>38927.028900727004</v>
          </cell>
          <cell r="BX217">
            <v>3892.7028900727005</v>
          </cell>
          <cell r="CB217">
            <v>3900</v>
          </cell>
          <cell r="CF217">
            <v>311416.23120581603</v>
          </cell>
          <cell r="CG217">
            <v>3900</v>
          </cell>
          <cell r="CK217" t="str">
            <v>Прочие основные фонды</v>
          </cell>
        </row>
        <row r="218">
          <cell r="K218">
            <v>0</v>
          </cell>
          <cell r="Y218">
            <v>2003</v>
          </cell>
          <cell r="AT218">
            <v>69000</v>
          </cell>
          <cell r="BK218">
            <v>38927.028900727004</v>
          </cell>
          <cell r="BX218">
            <v>3892.7028900727005</v>
          </cell>
          <cell r="CB218">
            <v>3900</v>
          </cell>
          <cell r="CF218">
            <v>311416.23120581603</v>
          </cell>
          <cell r="CG218">
            <v>3900</v>
          </cell>
          <cell r="CK218" t="str">
            <v>Прочие основные фонды</v>
          </cell>
        </row>
        <row r="219">
          <cell r="K219">
            <v>0</v>
          </cell>
          <cell r="Y219">
            <v>2003</v>
          </cell>
          <cell r="AT219">
            <v>69000</v>
          </cell>
          <cell r="BK219">
            <v>38927.028900727004</v>
          </cell>
          <cell r="BX219">
            <v>3892.7028900727005</v>
          </cell>
          <cell r="CB219">
            <v>3900</v>
          </cell>
          <cell r="CF219">
            <v>311416.23120581603</v>
          </cell>
          <cell r="CG219">
            <v>3900</v>
          </cell>
          <cell r="CK219" t="str">
            <v>Прочие основные фонды</v>
          </cell>
        </row>
        <row r="220">
          <cell r="K220">
            <v>0</v>
          </cell>
          <cell r="Y220">
            <v>2003</v>
          </cell>
          <cell r="AT220">
            <v>69000</v>
          </cell>
          <cell r="BK220">
            <v>38927.028900727004</v>
          </cell>
          <cell r="BX220">
            <v>3892.7028900727005</v>
          </cell>
          <cell r="CB220">
            <v>3900</v>
          </cell>
          <cell r="CF220">
            <v>311416.23120581603</v>
          </cell>
          <cell r="CG220">
            <v>3900</v>
          </cell>
          <cell r="CK220" t="str">
            <v>Прочие основные фонды</v>
          </cell>
        </row>
        <row r="221">
          <cell r="K221">
            <v>0</v>
          </cell>
          <cell r="Y221">
            <v>2003</v>
          </cell>
          <cell r="AT221">
            <v>29841.24</v>
          </cell>
          <cell r="BK221">
            <v>16835.229158167112</v>
          </cell>
          <cell r="BX221">
            <v>1683.5229158167112</v>
          </cell>
          <cell r="CB221">
            <v>1700</v>
          </cell>
          <cell r="CF221">
            <v>134681.8332653369</v>
          </cell>
          <cell r="CG221">
            <v>1700</v>
          </cell>
          <cell r="CK221" t="str">
            <v>Прочие основные фонды</v>
          </cell>
        </row>
        <row r="222">
          <cell r="K222">
            <v>0</v>
          </cell>
          <cell r="Y222">
            <v>2003</v>
          </cell>
          <cell r="AT222">
            <v>29841.24</v>
          </cell>
          <cell r="BK222">
            <v>16835.229158167112</v>
          </cell>
          <cell r="BX222">
            <v>1683.5229158167112</v>
          </cell>
          <cell r="CB222">
            <v>1700</v>
          </cell>
          <cell r="CF222">
            <v>134681.8332653369</v>
          </cell>
          <cell r="CG222">
            <v>1700</v>
          </cell>
          <cell r="CK222" t="str">
            <v>Прочие основные фонды</v>
          </cell>
        </row>
        <row r="223">
          <cell r="K223">
            <v>0</v>
          </cell>
          <cell r="Y223">
            <v>2003</v>
          </cell>
          <cell r="AT223">
            <v>29841.24</v>
          </cell>
          <cell r="BK223">
            <v>16835.229158167112</v>
          </cell>
          <cell r="BX223">
            <v>1683.5229158167112</v>
          </cell>
          <cell r="CB223">
            <v>1700</v>
          </cell>
          <cell r="CF223">
            <v>134681.8332653369</v>
          </cell>
          <cell r="CG223">
            <v>1700</v>
          </cell>
          <cell r="CK223" t="str">
            <v>Прочие основные фонды</v>
          </cell>
        </row>
        <row r="224">
          <cell r="K224">
            <v>0</v>
          </cell>
          <cell r="Y224">
            <v>2003</v>
          </cell>
          <cell r="AT224">
            <v>29841.24</v>
          </cell>
          <cell r="BK224">
            <v>16835.229158167112</v>
          </cell>
          <cell r="BX224">
            <v>1683.5229158167112</v>
          </cell>
          <cell r="CB224">
            <v>1700</v>
          </cell>
          <cell r="CF224">
            <v>134681.8332653369</v>
          </cell>
          <cell r="CG224">
            <v>1700</v>
          </cell>
          <cell r="CK224" t="str">
            <v>Прочие основные фонды</v>
          </cell>
        </row>
        <row r="225">
          <cell r="K225">
            <v>0</v>
          </cell>
          <cell r="Y225">
            <v>2003</v>
          </cell>
          <cell r="AT225">
            <v>29841.24</v>
          </cell>
          <cell r="BK225">
            <v>16835.229158167112</v>
          </cell>
          <cell r="BX225">
            <v>1683.5229158167112</v>
          </cell>
          <cell r="CB225">
            <v>1700</v>
          </cell>
          <cell r="CF225">
            <v>134681.8332653369</v>
          </cell>
          <cell r="CG225">
            <v>1700</v>
          </cell>
          <cell r="CK225" t="str">
            <v>Прочие основные фонды</v>
          </cell>
        </row>
        <row r="226">
          <cell r="K226">
            <v>0</v>
          </cell>
          <cell r="Y226">
            <v>2003</v>
          </cell>
          <cell r="AT226">
            <v>32211.79</v>
          </cell>
          <cell r="BK226">
            <v>18391.222430304671</v>
          </cell>
          <cell r="BX226">
            <v>1839.1222430304672</v>
          </cell>
          <cell r="CB226">
            <v>1800</v>
          </cell>
          <cell r="CF226">
            <v>128738.5570121327</v>
          </cell>
          <cell r="CG226">
            <v>1800</v>
          </cell>
          <cell r="CK226" t="str">
            <v>Прочие основные фонды</v>
          </cell>
        </row>
        <row r="227">
          <cell r="K227">
            <v>0</v>
          </cell>
          <cell r="Y227">
            <v>2003</v>
          </cell>
          <cell r="AT227">
            <v>32211.79</v>
          </cell>
          <cell r="BK227">
            <v>18391.222430304671</v>
          </cell>
          <cell r="BX227">
            <v>1839.1222430304672</v>
          </cell>
          <cell r="CB227">
            <v>1800</v>
          </cell>
          <cell r="CF227">
            <v>128738.5570121327</v>
          </cell>
          <cell r="CG227">
            <v>1800</v>
          </cell>
          <cell r="CK227" t="str">
            <v>Прочие основные фонды</v>
          </cell>
        </row>
        <row r="228">
          <cell r="K228">
            <v>0</v>
          </cell>
          <cell r="Y228">
            <v>2003</v>
          </cell>
          <cell r="AT228">
            <v>32211.79</v>
          </cell>
          <cell r="BK228">
            <v>18391.222430304671</v>
          </cell>
          <cell r="BX228">
            <v>1839.1222430304672</v>
          </cell>
          <cell r="CB228">
            <v>1800</v>
          </cell>
          <cell r="CF228">
            <v>128738.5570121327</v>
          </cell>
          <cell r="CG228">
            <v>1800</v>
          </cell>
          <cell r="CK228" t="str">
            <v>Прочие основные фонды</v>
          </cell>
        </row>
        <row r="229">
          <cell r="K229">
            <v>0</v>
          </cell>
          <cell r="Y229">
            <v>2003</v>
          </cell>
          <cell r="AT229">
            <v>32211.79</v>
          </cell>
          <cell r="BK229">
            <v>18391.222430304671</v>
          </cell>
          <cell r="BX229">
            <v>1839.1222430304672</v>
          </cell>
          <cell r="CB229">
            <v>1800</v>
          </cell>
          <cell r="CF229">
            <v>128738.5570121327</v>
          </cell>
          <cell r="CG229">
            <v>1800</v>
          </cell>
          <cell r="CK229" t="str">
            <v>Прочие основные фонды</v>
          </cell>
        </row>
        <row r="230">
          <cell r="K230">
            <v>0</v>
          </cell>
          <cell r="Y230">
            <v>2003</v>
          </cell>
          <cell r="AT230">
            <v>32211.79</v>
          </cell>
          <cell r="BK230">
            <v>18391.222430304671</v>
          </cell>
          <cell r="BX230">
            <v>1839.1222430304672</v>
          </cell>
          <cell r="CB230">
            <v>1800</v>
          </cell>
          <cell r="CF230">
            <v>128738.5570121327</v>
          </cell>
          <cell r="CG230">
            <v>1800</v>
          </cell>
          <cell r="CK230" t="str">
            <v>Прочие основные фонды</v>
          </cell>
        </row>
        <row r="231">
          <cell r="K231">
            <v>0</v>
          </cell>
          <cell r="Y231">
            <v>2003</v>
          </cell>
          <cell r="AT231">
            <v>32211.79</v>
          </cell>
          <cell r="BK231">
            <v>18391.222430304671</v>
          </cell>
          <cell r="BX231">
            <v>1839.1222430304672</v>
          </cell>
          <cell r="CB231">
            <v>1800</v>
          </cell>
          <cell r="CF231">
            <v>128738.5570121327</v>
          </cell>
          <cell r="CG231">
            <v>1800</v>
          </cell>
          <cell r="CK231" t="str">
            <v>Прочие основные фонды</v>
          </cell>
        </row>
        <row r="232">
          <cell r="K232">
            <v>0</v>
          </cell>
          <cell r="Y232">
            <v>2003</v>
          </cell>
          <cell r="AT232">
            <v>32211.79</v>
          </cell>
          <cell r="BK232">
            <v>18391.222430304671</v>
          </cell>
          <cell r="BX232">
            <v>1839.1222430304672</v>
          </cell>
          <cell r="CB232">
            <v>1800</v>
          </cell>
          <cell r="CF232">
            <v>128738.5570121327</v>
          </cell>
          <cell r="CG232">
            <v>1800</v>
          </cell>
          <cell r="CK232" t="str">
            <v>Прочие основные фонды</v>
          </cell>
        </row>
        <row r="233">
          <cell r="K233">
            <v>0</v>
          </cell>
          <cell r="Y233">
            <v>2003</v>
          </cell>
          <cell r="AT233">
            <v>32211.79</v>
          </cell>
          <cell r="BK233">
            <v>18391.222430304671</v>
          </cell>
          <cell r="BX233">
            <v>1839.1222430304672</v>
          </cell>
          <cell r="CB233">
            <v>1800</v>
          </cell>
          <cell r="CF233">
            <v>128738.5570121327</v>
          </cell>
          <cell r="CG233">
            <v>1800</v>
          </cell>
          <cell r="CK233" t="str">
            <v>Прочие основные фонды</v>
          </cell>
        </row>
        <row r="234">
          <cell r="K234">
            <v>0</v>
          </cell>
          <cell r="Y234">
            <v>2003</v>
          </cell>
          <cell r="AT234">
            <v>32211.79</v>
          </cell>
          <cell r="BK234">
            <v>18391.222430304671</v>
          </cell>
          <cell r="BX234">
            <v>1839.1222430304672</v>
          </cell>
          <cell r="CB234">
            <v>1800</v>
          </cell>
          <cell r="CF234">
            <v>128738.5570121327</v>
          </cell>
          <cell r="CG234">
            <v>1800</v>
          </cell>
          <cell r="CK234" t="str">
            <v>Прочие основные фонды</v>
          </cell>
        </row>
        <row r="235">
          <cell r="K235">
            <v>0</v>
          </cell>
          <cell r="Y235">
            <v>2003</v>
          </cell>
          <cell r="AT235">
            <v>32211.79</v>
          </cell>
          <cell r="BK235">
            <v>18391.222430304671</v>
          </cell>
          <cell r="BX235">
            <v>1839.1222430304672</v>
          </cell>
          <cell r="CB235">
            <v>1800</v>
          </cell>
          <cell r="CF235">
            <v>128738.5570121327</v>
          </cell>
          <cell r="CG235">
            <v>1800</v>
          </cell>
          <cell r="CK235" t="str">
            <v>Прочие основные фонды</v>
          </cell>
        </row>
        <row r="236">
          <cell r="K236">
            <v>0</v>
          </cell>
          <cell r="Y236">
            <v>2003</v>
          </cell>
          <cell r="AT236">
            <v>32211.79</v>
          </cell>
          <cell r="BK236">
            <v>18391.222430304671</v>
          </cell>
          <cell r="BX236">
            <v>1839.1222430304672</v>
          </cell>
          <cell r="CB236">
            <v>1800</v>
          </cell>
          <cell r="CF236">
            <v>128738.5570121327</v>
          </cell>
          <cell r="CG236">
            <v>1800</v>
          </cell>
          <cell r="CK236" t="str">
            <v>Прочие основные фонды</v>
          </cell>
        </row>
        <row r="237">
          <cell r="K237">
            <v>0</v>
          </cell>
          <cell r="Y237">
            <v>2003</v>
          </cell>
          <cell r="AT237">
            <v>20734.349999999999</v>
          </cell>
          <cell r="BK237">
            <v>11838.213362181599</v>
          </cell>
          <cell r="BX237">
            <v>1183.82133621816</v>
          </cell>
          <cell r="CB237">
            <v>1200</v>
          </cell>
          <cell r="CF237">
            <v>82867.493535271191</v>
          </cell>
          <cell r="CG237">
            <v>1200</v>
          </cell>
          <cell r="CK237" t="str">
            <v>Прочие основные фонды</v>
          </cell>
        </row>
        <row r="238">
          <cell r="K238">
            <v>0</v>
          </cell>
          <cell r="Y238">
            <v>2003</v>
          </cell>
          <cell r="AT238">
            <v>186713.98</v>
          </cell>
          <cell r="BK238">
            <v>100198.94408521862</v>
          </cell>
          <cell r="BX238">
            <v>10019.894408521863</v>
          </cell>
          <cell r="CB238">
            <v>10000</v>
          </cell>
          <cell r="CF238">
            <v>801591.55268174899</v>
          </cell>
          <cell r="CG238">
            <v>10000</v>
          </cell>
          <cell r="CK238" t="str">
            <v>Прочие основные фонды</v>
          </cell>
        </row>
        <row r="239">
          <cell r="K239">
            <v>109.77000000000407</v>
          </cell>
          <cell r="Y239">
            <v>2003</v>
          </cell>
          <cell r="AT239">
            <v>64256.33</v>
          </cell>
          <cell r="BK239">
            <v>36686.953987501438</v>
          </cell>
          <cell r="BX239">
            <v>3668.6953987501438</v>
          </cell>
          <cell r="CB239">
            <v>3700</v>
          </cell>
          <cell r="CF239">
            <v>256808.67791251006</v>
          </cell>
          <cell r="CG239">
            <v>3700</v>
          </cell>
          <cell r="CK239" t="str">
            <v>Прочие основные фонды</v>
          </cell>
        </row>
        <row r="240">
          <cell r="K240">
            <v>109.77000000000407</v>
          </cell>
          <cell r="Y240">
            <v>2003</v>
          </cell>
          <cell r="AT240">
            <v>64256.33</v>
          </cell>
          <cell r="BK240">
            <v>36686.953987501438</v>
          </cell>
          <cell r="BX240">
            <v>3668.6953987501438</v>
          </cell>
          <cell r="CB240">
            <v>3700</v>
          </cell>
          <cell r="CF240">
            <v>256808.67791251006</v>
          </cell>
          <cell r="CG240">
            <v>3700</v>
          </cell>
          <cell r="CK240" t="str">
            <v>Прочие основные фонды</v>
          </cell>
        </row>
        <row r="241">
          <cell r="K241">
            <v>109.77000000000407</v>
          </cell>
          <cell r="Y241">
            <v>2003</v>
          </cell>
          <cell r="AT241">
            <v>64256.33</v>
          </cell>
          <cell r="BK241">
            <v>36686.953987501438</v>
          </cell>
          <cell r="BX241">
            <v>3668.6953987501438</v>
          </cell>
          <cell r="CB241">
            <v>3700</v>
          </cell>
          <cell r="CF241">
            <v>256808.67791251006</v>
          </cell>
          <cell r="CG241">
            <v>3700</v>
          </cell>
          <cell r="CK241" t="str">
            <v>Прочие основные фонды</v>
          </cell>
        </row>
        <row r="242">
          <cell r="K242">
            <v>0</v>
          </cell>
          <cell r="Y242">
            <v>2003</v>
          </cell>
          <cell r="AT242">
            <v>762686.12</v>
          </cell>
          <cell r="BK242">
            <v>435453.29450570862</v>
          </cell>
          <cell r="BX242">
            <v>43545.329450570862</v>
          </cell>
          <cell r="CB242">
            <v>44000</v>
          </cell>
          <cell r="CF242">
            <v>3048173.0615399601</v>
          </cell>
          <cell r="CG242">
            <v>44000</v>
          </cell>
          <cell r="CK242" t="str">
            <v>Прочие основные фонды</v>
          </cell>
        </row>
        <row r="243">
          <cell r="K243">
            <v>0</v>
          </cell>
          <cell r="Y243">
            <v>2003</v>
          </cell>
          <cell r="AT243">
            <v>167248.79999999999</v>
          </cell>
          <cell r="BK243">
            <v>95490.18797159486</v>
          </cell>
          <cell r="BX243">
            <v>9549.018797159486</v>
          </cell>
          <cell r="CB243">
            <v>9500</v>
          </cell>
          <cell r="CF243">
            <v>668431.31580116402</v>
          </cell>
          <cell r="CG243">
            <v>9500</v>
          </cell>
          <cell r="CK243" t="str">
            <v>Прочие основные фонды</v>
          </cell>
        </row>
        <row r="244">
          <cell r="K244">
            <v>0</v>
          </cell>
          <cell r="Y244">
            <v>2003</v>
          </cell>
          <cell r="AT244">
            <v>112285.56</v>
          </cell>
          <cell r="BK244">
            <v>279713.05234298133</v>
          </cell>
          <cell r="BX244">
            <v>132847.68218063889</v>
          </cell>
          <cell r="CB244">
            <v>135000</v>
          </cell>
          <cell r="CF244">
            <v>1957991.3664008693</v>
          </cell>
          <cell r="CG244">
            <v>1147500</v>
          </cell>
          <cell r="CK244" t="str">
            <v>Машины и оборудование</v>
          </cell>
        </row>
        <row r="245">
          <cell r="K245">
            <v>0</v>
          </cell>
          <cell r="Y245">
            <v>2003</v>
          </cell>
          <cell r="AT245">
            <v>96236.97</v>
          </cell>
          <cell r="BK245">
            <v>239734.62506612539</v>
          </cell>
          <cell r="BX245">
            <v>113860.2185765265</v>
          </cell>
          <cell r="CB245">
            <v>115000</v>
          </cell>
          <cell r="CF245">
            <v>1678142.3754628778</v>
          </cell>
          <cell r="CG245">
            <v>977500</v>
          </cell>
          <cell r="CK245" t="str">
            <v>Машины и оборудование</v>
          </cell>
        </row>
        <row r="246">
          <cell r="K246">
            <v>0</v>
          </cell>
          <cell r="Y246">
            <v>2003</v>
          </cell>
          <cell r="AT246">
            <v>98210</v>
          </cell>
          <cell r="BK246">
            <v>244649.61363334875</v>
          </cell>
          <cell r="BX246">
            <v>116194.55669064257</v>
          </cell>
          <cell r="CB246">
            <v>115000</v>
          </cell>
          <cell r="CF246">
            <v>1712547.2954334412</v>
          </cell>
          <cell r="CG246">
            <v>977500</v>
          </cell>
          <cell r="CK246" t="str">
            <v>Машины и оборудование</v>
          </cell>
        </row>
        <row r="247">
          <cell r="K247">
            <v>0</v>
          </cell>
          <cell r="Y247">
            <v>2003</v>
          </cell>
          <cell r="AT247">
            <v>107804.1</v>
          </cell>
          <cell r="BK247">
            <v>268549.34745026875</v>
          </cell>
          <cell r="BX247">
            <v>127545.56164274209</v>
          </cell>
          <cell r="CB247">
            <v>130000</v>
          </cell>
          <cell r="CF247">
            <v>1879845.4321518813</v>
          </cell>
          <cell r="CG247">
            <v>1105000</v>
          </cell>
          <cell r="CK247" t="str">
            <v>Машины и оборудование</v>
          </cell>
        </row>
        <row r="248">
          <cell r="K248">
            <v>109.7699999999968</v>
          </cell>
          <cell r="Y248">
            <v>2003</v>
          </cell>
          <cell r="AT248">
            <v>45857.13</v>
          </cell>
          <cell r="BK248">
            <v>28237.981265199898</v>
          </cell>
          <cell r="BX248">
            <v>2823.7981265199901</v>
          </cell>
          <cell r="CB248">
            <v>2800</v>
          </cell>
          <cell r="CF248">
            <v>197665.86885639929</v>
          </cell>
          <cell r="CG248">
            <v>2800</v>
          </cell>
          <cell r="CK248" t="str">
            <v>Прочие основные фонды</v>
          </cell>
        </row>
        <row r="249">
          <cell r="K249">
            <v>109.76000000000204</v>
          </cell>
          <cell r="Y249">
            <v>2003</v>
          </cell>
          <cell r="AT249">
            <v>45857.120000000003</v>
          </cell>
          <cell r="BK249">
            <v>28237.975107382947</v>
          </cell>
          <cell r="BX249">
            <v>2823.7975107382949</v>
          </cell>
          <cell r="CB249">
            <v>2800</v>
          </cell>
          <cell r="CF249">
            <v>197665.82575168062</v>
          </cell>
          <cell r="CG249">
            <v>2800</v>
          </cell>
          <cell r="CK249" t="str">
            <v>Прочие основные фонды</v>
          </cell>
        </row>
        <row r="250">
          <cell r="K250">
            <v>109.7699999999968</v>
          </cell>
          <cell r="Y250">
            <v>2003</v>
          </cell>
          <cell r="AT250">
            <v>45857.13</v>
          </cell>
          <cell r="BK250">
            <v>28237.981265199898</v>
          </cell>
          <cell r="BX250">
            <v>2823.7981265199901</v>
          </cell>
          <cell r="CB250">
            <v>2800</v>
          </cell>
          <cell r="CF250">
            <v>197665.86885639929</v>
          </cell>
          <cell r="CG250">
            <v>2800</v>
          </cell>
          <cell r="CK250" t="str">
            <v>Прочие основные фонды</v>
          </cell>
        </row>
        <row r="251">
          <cell r="K251">
            <v>0</v>
          </cell>
          <cell r="Y251">
            <v>2003</v>
          </cell>
          <cell r="AT251">
            <v>13651.05</v>
          </cell>
          <cell r="BK251">
            <v>8406.0667152590468</v>
          </cell>
          <cell r="BX251">
            <v>840.60667152590474</v>
          </cell>
          <cell r="CB251">
            <v>850</v>
          </cell>
          <cell r="CF251">
            <v>58842.467006813327</v>
          </cell>
          <cell r="CG251">
            <v>850</v>
          </cell>
          <cell r="CK251" t="str">
            <v>Прочие основные фонды</v>
          </cell>
        </row>
        <row r="252">
          <cell r="K252">
            <v>54.889999999999418</v>
          </cell>
          <cell r="Y252">
            <v>2003</v>
          </cell>
          <cell r="AT252">
            <v>44485.85</v>
          </cell>
          <cell r="BK252">
            <v>27393.572141703873</v>
          </cell>
          <cell r="BX252">
            <v>2739.3572141703876</v>
          </cell>
          <cell r="CB252">
            <v>2700</v>
          </cell>
          <cell r="CF252">
            <v>191755.00499192713</v>
          </cell>
          <cell r="CG252">
            <v>2700</v>
          </cell>
          <cell r="CK252" t="str">
            <v>Прочие основные фонды</v>
          </cell>
        </row>
        <row r="253">
          <cell r="K253">
            <v>109.7699999999968</v>
          </cell>
          <cell r="Y253">
            <v>2004</v>
          </cell>
          <cell r="AT253">
            <v>64870.34</v>
          </cell>
          <cell r="BK253">
            <v>41762.524087792881</v>
          </cell>
          <cell r="BX253">
            <v>4176.2524087792881</v>
          </cell>
          <cell r="CB253">
            <v>4200</v>
          </cell>
          <cell r="CF253">
            <v>292337.66861455014</v>
          </cell>
          <cell r="CG253">
            <v>4200</v>
          </cell>
          <cell r="CK253" t="str">
            <v>Прочие основные фонды</v>
          </cell>
        </row>
        <row r="254">
          <cell r="K254">
            <v>109.7699999999968</v>
          </cell>
          <cell r="Y254">
            <v>2004</v>
          </cell>
          <cell r="AT254">
            <v>64870.34</v>
          </cell>
          <cell r="BK254">
            <v>41762.524087792881</v>
          </cell>
          <cell r="BX254">
            <v>4176.2524087792881</v>
          </cell>
          <cell r="CB254">
            <v>4200</v>
          </cell>
          <cell r="CF254">
            <v>292337.66861455014</v>
          </cell>
          <cell r="CG254">
            <v>4200</v>
          </cell>
          <cell r="CK254" t="str">
            <v>Прочие основные фонды</v>
          </cell>
        </row>
        <row r="255">
          <cell r="K255">
            <v>0</v>
          </cell>
          <cell r="Y255">
            <v>2003</v>
          </cell>
          <cell r="AT255">
            <v>27525.23</v>
          </cell>
          <cell r="BK255">
            <v>16949.532800249781</v>
          </cell>
          <cell r="BX255">
            <v>1694.9532800249781</v>
          </cell>
          <cell r="CB255">
            <v>1700</v>
          </cell>
          <cell r="CF255">
            <v>118646.72960174846</v>
          </cell>
          <cell r="CG255">
            <v>1700</v>
          </cell>
          <cell r="CK255" t="str">
            <v>Прочие основные фонды</v>
          </cell>
        </row>
        <row r="256">
          <cell r="K256">
            <v>0</v>
          </cell>
          <cell r="Y256">
            <v>2003</v>
          </cell>
          <cell r="AT256">
            <v>171039.24</v>
          </cell>
          <cell r="BK256">
            <v>105322.83321555512</v>
          </cell>
          <cell r="BX256">
            <v>10532.283321555513</v>
          </cell>
          <cell r="CB256">
            <v>11000</v>
          </cell>
          <cell r="CF256">
            <v>737259.83250888577</v>
          </cell>
          <cell r="CG256">
            <v>11000</v>
          </cell>
          <cell r="CK256" t="str">
            <v>Прочие основные фонды</v>
          </cell>
        </row>
        <row r="257">
          <cell r="K257">
            <v>0</v>
          </cell>
          <cell r="Y257">
            <v>2004</v>
          </cell>
          <cell r="AT257">
            <v>30944.31</v>
          </cell>
          <cell r="BK257">
            <v>19921.469376530637</v>
          </cell>
          <cell r="BX257">
            <v>1992.1469376530638</v>
          </cell>
          <cell r="CB257">
            <v>2000</v>
          </cell>
          <cell r="CF257">
            <v>139450.28563571445</v>
          </cell>
          <cell r="CG257">
            <v>2000</v>
          </cell>
          <cell r="CK257" t="str">
            <v>Прочие основные фонды</v>
          </cell>
        </row>
        <row r="258">
          <cell r="K258">
            <v>0</v>
          </cell>
          <cell r="Y258">
            <v>2004</v>
          </cell>
          <cell r="AT258">
            <v>10612.94</v>
          </cell>
          <cell r="BK258">
            <v>6837.6643000804115</v>
          </cell>
          <cell r="BX258">
            <v>683.7664300080412</v>
          </cell>
          <cell r="CB258">
            <v>700</v>
          </cell>
          <cell r="CF258">
            <v>47863.650100562882</v>
          </cell>
          <cell r="CG258">
            <v>700</v>
          </cell>
          <cell r="CK258" t="str">
            <v>Прочие основные фонды</v>
          </cell>
        </row>
        <row r="259">
          <cell r="K259">
            <v>0</v>
          </cell>
          <cell r="Y259">
            <v>2004</v>
          </cell>
          <cell r="AT259">
            <v>19240.66</v>
          </cell>
          <cell r="BK259">
            <v>12476.235197853099</v>
          </cell>
          <cell r="BX259">
            <v>1247.62351978531</v>
          </cell>
          <cell r="CB259">
            <v>1200</v>
          </cell>
          <cell r="CF259">
            <v>74857.411187118589</v>
          </cell>
          <cell r="CG259">
            <v>1200</v>
          </cell>
          <cell r="CK259" t="str">
            <v>Прочие основные фонды</v>
          </cell>
        </row>
        <row r="260">
          <cell r="K260">
            <v>0</v>
          </cell>
          <cell r="Y260">
            <v>2004</v>
          </cell>
          <cell r="AT260">
            <v>19240.650000000001</v>
          </cell>
          <cell r="BK260">
            <v>12476.228713545806</v>
          </cell>
          <cell r="BX260">
            <v>1247.6228713545806</v>
          </cell>
          <cell r="CB260">
            <v>1200</v>
          </cell>
          <cell r="CF260">
            <v>74857.372281274846</v>
          </cell>
          <cell r="CG260">
            <v>1200</v>
          </cell>
          <cell r="CK260" t="str">
            <v>Прочие основные фонды</v>
          </cell>
        </row>
        <row r="261">
          <cell r="K261">
            <v>0</v>
          </cell>
          <cell r="Y261">
            <v>2004</v>
          </cell>
          <cell r="AT261">
            <v>27866.799999999999</v>
          </cell>
          <cell r="BK261">
            <v>18069.689449921818</v>
          </cell>
          <cell r="BX261">
            <v>1806.9689449921818</v>
          </cell>
          <cell r="CB261">
            <v>1800</v>
          </cell>
          <cell r="CF261">
            <v>108418.13669953091</v>
          </cell>
          <cell r="CG261">
            <v>1800</v>
          </cell>
          <cell r="CK261" t="str">
            <v>Прочие основные фонды</v>
          </cell>
        </row>
        <row r="262">
          <cell r="K262">
            <v>0</v>
          </cell>
          <cell r="Y262">
            <v>2004</v>
          </cell>
          <cell r="AT262">
            <v>27959.99</v>
          </cell>
          <cell r="BK262">
            <v>18130.116709594196</v>
          </cell>
          <cell r="BX262">
            <v>1813.0116709594197</v>
          </cell>
          <cell r="CB262">
            <v>1800</v>
          </cell>
          <cell r="CF262">
            <v>108780.70025756519</v>
          </cell>
          <cell r="CG262">
            <v>1800</v>
          </cell>
          <cell r="CK262" t="str">
            <v>Прочие основные фонды</v>
          </cell>
        </row>
        <row r="263">
          <cell r="K263">
            <v>0</v>
          </cell>
          <cell r="Y263">
            <v>2004</v>
          </cell>
          <cell r="AT263">
            <v>27960</v>
          </cell>
          <cell r="BK263">
            <v>18130.123193901491</v>
          </cell>
          <cell r="BX263">
            <v>1813.0123193901491</v>
          </cell>
          <cell r="CB263">
            <v>1800</v>
          </cell>
          <cell r="CF263">
            <v>108780.73916340894</v>
          </cell>
          <cell r="CG263">
            <v>1800</v>
          </cell>
          <cell r="CK263" t="str">
            <v>Прочие основные фонды</v>
          </cell>
        </row>
        <row r="264">
          <cell r="K264">
            <v>0</v>
          </cell>
          <cell r="Y264">
            <v>2004</v>
          </cell>
          <cell r="AT264">
            <v>100152.8</v>
          </cell>
          <cell r="BK264">
            <v>64942.153155013497</v>
          </cell>
          <cell r="BX264">
            <v>6494.2153155013502</v>
          </cell>
          <cell r="CB264">
            <v>6500</v>
          </cell>
          <cell r="CF264">
            <v>389652.91893008095</v>
          </cell>
          <cell r="CG264">
            <v>6500</v>
          </cell>
          <cell r="CK264" t="str">
            <v>Прочие основные фонды</v>
          </cell>
        </row>
        <row r="265">
          <cell r="K265">
            <v>0</v>
          </cell>
          <cell r="Y265">
            <v>2004</v>
          </cell>
          <cell r="AT265">
            <v>204663.95</v>
          </cell>
          <cell r="BK265">
            <v>132710.3943794884</v>
          </cell>
          <cell r="BX265">
            <v>13271.039437948841</v>
          </cell>
          <cell r="CB265">
            <v>13000</v>
          </cell>
          <cell r="CF265">
            <v>796262.36627693032</v>
          </cell>
          <cell r="CG265">
            <v>13000</v>
          </cell>
          <cell r="CK265" t="str">
            <v>Прочие основные фонды</v>
          </cell>
        </row>
        <row r="266">
          <cell r="K266">
            <v>0</v>
          </cell>
          <cell r="Y266">
            <v>2004</v>
          </cell>
          <cell r="AT266">
            <v>204663.95</v>
          </cell>
          <cell r="BK266">
            <v>132710.3943794884</v>
          </cell>
          <cell r="BX266">
            <v>13271.039437948841</v>
          </cell>
          <cell r="CB266">
            <v>13000</v>
          </cell>
          <cell r="CF266">
            <v>796262.36627693032</v>
          </cell>
          <cell r="CG266">
            <v>13000</v>
          </cell>
          <cell r="CK266" t="str">
            <v>Прочие основные фонды</v>
          </cell>
        </row>
        <row r="267">
          <cell r="K267">
            <v>109.7699999999968</v>
          </cell>
          <cell r="Y267">
            <v>2004</v>
          </cell>
          <cell r="AT267">
            <v>52885.09</v>
          </cell>
          <cell r="BK267">
            <v>34292.317482852923</v>
          </cell>
          <cell r="BX267">
            <v>3429.2317482852923</v>
          </cell>
          <cell r="CB267">
            <v>3400</v>
          </cell>
          <cell r="CF267">
            <v>205753.90489711752</v>
          </cell>
          <cell r="CG267">
            <v>3400</v>
          </cell>
          <cell r="CK267" t="str">
            <v>Прочие основные фонды</v>
          </cell>
        </row>
        <row r="268">
          <cell r="K268">
            <v>109.76000000000204</v>
          </cell>
          <cell r="Y268">
            <v>2004</v>
          </cell>
          <cell r="AT268">
            <v>52885.08</v>
          </cell>
          <cell r="BK268">
            <v>34292.310998545632</v>
          </cell>
          <cell r="BX268">
            <v>3429.2310998545636</v>
          </cell>
          <cell r="CB268">
            <v>3400</v>
          </cell>
          <cell r="CF268">
            <v>205753.86599127378</v>
          </cell>
          <cell r="CG268">
            <v>3400</v>
          </cell>
          <cell r="CK268" t="str">
            <v>Прочие основные фонды</v>
          </cell>
        </row>
        <row r="269">
          <cell r="K269">
            <v>109.7699999999968</v>
          </cell>
          <cell r="Y269">
            <v>2004</v>
          </cell>
          <cell r="AT269">
            <v>52885.09</v>
          </cell>
          <cell r="BK269">
            <v>34292.317482852923</v>
          </cell>
          <cell r="BX269">
            <v>3429.2317482852923</v>
          </cell>
          <cell r="CB269">
            <v>3400</v>
          </cell>
          <cell r="CF269">
            <v>205753.90489711752</v>
          </cell>
          <cell r="CG269">
            <v>3400</v>
          </cell>
          <cell r="CK269" t="str">
            <v>Прочие основные фонды</v>
          </cell>
        </row>
        <row r="270">
          <cell r="K270">
            <v>0</v>
          </cell>
          <cell r="Y270">
            <v>2004</v>
          </cell>
          <cell r="AT270">
            <v>301601.21999999997</v>
          </cell>
          <cell r="BK270">
            <v>195567.49907120835</v>
          </cell>
          <cell r="BX270">
            <v>19556.749907120837</v>
          </cell>
          <cell r="CB270">
            <v>20000</v>
          </cell>
          <cell r="CF270">
            <v>1173404.9944272502</v>
          </cell>
          <cell r="CG270">
            <v>20000</v>
          </cell>
          <cell r="CK270" t="str">
            <v>Прочие основные фонды</v>
          </cell>
        </row>
        <row r="271">
          <cell r="K271">
            <v>2194.6100000000006</v>
          </cell>
          <cell r="Y271">
            <v>2004</v>
          </cell>
          <cell r="AT271">
            <v>26488.45</v>
          </cell>
          <cell r="BK271">
            <v>17175.92495405937</v>
          </cell>
          <cell r="BX271">
            <v>1717.5924954059371</v>
          </cell>
          <cell r="CB271">
            <v>1700</v>
          </cell>
          <cell r="CF271">
            <v>103055.54972435621</v>
          </cell>
          <cell r="CG271">
            <v>1700</v>
          </cell>
          <cell r="CK271" t="str">
            <v>Прочие основные фонды</v>
          </cell>
        </row>
        <row r="272">
          <cell r="K272">
            <v>0</v>
          </cell>
          <cell r="Y272">
            <v>2004</v>
          </cell>
          <cell r="AT272">
            <v>129911.6</v>
          </cell>
          <cell r="BK272">
            <v>90824.690022715789</v>
          </cell>
          <cell r="BX272">
            <v>9082.4690022715786</v>
          </cell>
          <cell r="CB272">
            <v>9100</v>
          </cell>
          <cell r="CF272">
            <v>544948.14013629477</v>
          </cell>
          <cell r="CG272">
            <v>9100</v>
          </cell>
          <cell r="CK272" t="str">
            <v>Прочие основные фонды</v>
          </cell>
        </row>
        <row r="273">
          <cell r="K273">
            <v>0</v>
          </cell>
          <cell r="Y273">
            <v>2004</v>
          </cell>
          <cell r="AT273">
            <v>95838.399999999994</v>
          </cell>
          <cell r="BK273">
            <v>67003.200424542869</v>
          </cell>
          <cell r="BX273">
            <v>6700.3200424542874</v>
          </cell>
          <cell r="CB273">
            <v>6700</v>
          </cell>
          <cell r="CF273">
            <v>402019.20254725718</v>
          </cell>
          <cell r="CG273">
            <v>6700</v>
          </cell>
          <cell r="CK273" t="str">
            <v>Прочие основные фонды</v>
          </cell>
        </row>
        <row r="274">
          <cell r="K274">
            <v>0</v>
          </cell>
          <cell r="Y274">
            <v>2004</v>
          </cell>
          <cell r="AT274">
            <v>95838.399999999994</v>
          </cell>
          <cell r="BK274">
            <v>67003.200424542869</v>
          </cell>
          <cell r="BX274">
            <v>6700.3200424542874</v>
          </cell>
          <cell r="CB274">
            <v>6700</v>
          </cell>
          <cell r="CF274">
            <v>402019.20254725718</v>
          </cell>
          <cell r="CG274">
            <v>6700</v>
          </cell>
          <cell r="CK274" t="str">
            <v>Прочие основные фонды</v>
          </cell>
        </row>
        <row r="275">
          <cell r="K275">
            <v>0</v>
          </cell>
          <cell r="Y275">
            <v>2004</v>
          </cell>
          <cell r="AT275">
            <v>95838.399999999994</v>
          </cell>
          <cell r="BK275">
            <v>67003.200424542869</v>
          </cell>
          <cell r="BX275">
            <v>6700.3200424542874</v>
          </cell>
          <cell r="CB275">
            <v>6700</v>
          </cell>
          <cell r="CF275">
            <v>402019.20254725718</v>
          </cell>
          <cell r="CG275">
            <v>6700</v>
          </cell>
          <cell r="CK275" t="str">
            <v>Прочие основные фонды</v>
          </cell>
        </row>
        <row r="276">
          <cell r="K276">
            <v>0</v>
          </cell>
          <cell r="Y276">
            <v>2004</v>
          </cell>
          <cell r="AT276">
            <v>112453.6</v>
          </cell>
          <cell r="BK276">
            <v>78619.333161461109</v>
          </cell>
          <cell r="BX276">
            <v>7861.9333161461109</v>
          </cell>
          <cell r="CB276">
            <v>7900</v>
          </cell>
          <cell r="CF276">
            <v>471715.99896876665</v>
          </cell>
          <cell r="CG276">
            <v>7900</v>
          </cell>
          <cell r="CK276" t="str">
            <v>Прочие основные фонды</v>
          </cell>
        </row>
        <row r="277">
          <cell r="K277">
            <v>0</v>
          </cell>
          <cell r="Y277">
            <v>2004</v>
          </cell>
          <cell r="AT277">
            <v>36722</v>
          </cell>
          <cell r="BK277">
            <v>25673.336846087408</v>
          </cell>
          <cell r="BX277">
            <v>2567.3336846087409</v>
          </cell>
          <cell r="CB277">
            <v>2600</v>
          </cell>
          <cell r="CF277">
            <v>154040.02107652446</v>
          </cell>
          <cell r="CG277">
            <v>2600</v>
          </cell>
          <cell r="CK277" t="str">
            <v>Прочие основные фонды</v>
          </cell>
        </row>
        <row r="278">
          <cell r="K278">
            <v>0</v>
          </cell>
          <cell r="Y278">
            <v>2004</v>
          </cell>
          <cell r="AT278">
            <v>36722</v>
          </cell>
          <cell r="BK278">
            <v>25673.336846087408</v>
          </cell>
          <cell r="BX278">
            <v>2567.3336846087409</v>
          </cell>
          <cell r="CB278">
            <v>2600</v>
          </cell>
          <cell r="CF278">
            <v>154040.02107652446</v>
          </cell>
          <cell r="CG278">
            <v>2600</v>
          </cell>
          <cell r="CK278" t="str">
            <v>Прочие основные фонды</v>
          </cell>
        </row>
        <row r="279">
          <cell r="K279">
            <v>0</v>
          </cell>
          <cell r="Y279">
            <v>2004</v>
          </cell>
          <cell r="AT279">
            <v>36722</v>
          </cell>
          <cell r="BK279">
            <v>25673.336846087408</v>
          </cell>
          <cell r="BX279">
            <v>2567.3336846087409</v>
          </cell>
          <cell r="CB279">
            <v>2600</v>
          </cell>
          <cell r="CF279">
            <v>154040.02107652446</v>
          </cell>
          <cell r="CG279">
            <v>2600</v>
          </cell>
          <cell r="CK279" t="str">
            <v>Прочие основные фонды</v>
          </cell>
        </row>
        <row r="280">
          <cell r="K280">
            <v>0</v>
          </cell>
          <cell r="Y280">
            <v>2004</v>
          </cell>
          <cell r="AT280">
            <v>11579.93</v>
          </cell>
          <cell r="BK280">
            <v>8095.8401923673264</v>
          </cell>
          <cell r="BX280">
            <v>809.58401923673273</v>
          </cell>
          <cell r="CB280">
            <v>800</v>
          </cell>
          <cell r="CF280">
            <v>48575.041154203958</v>
          </cell>
          <cell r="CG280">
            <v>800</v>
          </cell>
          <cell r="CK280" t="str">
            <v>Прочие основные фонды</v>
          </cell>
        </row>
        <row r="281">
          <cell r="K281">
            <v>0</v>
          </cell>
          <cell r="Y281">
            <v>2004</v>
          </cell>
          <cell r="AT281">
            <v>18056</v>
          </cell>
          <cell r="BK281">
            <v>12623.434728308759</v>
          </cell>
          <cell r="BX281">
            <v>1262.343472830876</v>
          </cell>
          <cell r="CB281">
            <v>1300</v>
          </cell>
          <cell r="CF281">
            <v>75740.608369852562</v>
          </cell>
          <cell r="CG281">
            <v>1300</v>
          </cell>
          <cell r="CK281" t="str">
            <v>Прочие основные фонды</v>
          </cell>
        </row>
        <row r="282">
          <cell r="K282">
            <v>0</v>
          </cell>
          <cell r="Y282">
            <v>2004</v>
          </cell>
          <cell r="AT282">
            <v>12814.8</v>
          </cell>
          <cell r="BK282">
            <v>8959.1709878340207</v>
          </cell>
          <cell r="BX282">
            <v>895.91709878340214</v>
          </cell>
          <cell r="CB282">
            <v>900</v>
          </cell>
          <cell r="CF282">
            <v>53755.025927004128</v>
          </cell>
          <cell r="CG282">
            <v>900</v>
          </cell>
          <cell r="CK282" t="str">
            <v>Прочие основные фонды</v>
          </cell>
        </row>
        <row r="283">
          <cell r="K283">
            <v>0</v>
          </cell>
          <cell r="Y283">
            <v>2005</v>
          </cell>
          <cell r="AT283">
            <v>79535.95</v>
          </cell>
          <cell r="BK283">
            <v>56958.715167179354</v>
          </cell>
          <cell r="BX283">
            <v>5695.8715167179362</v>
          </cell>
          <cell r="CB283">
            <v>5700</v>
          </cell>
          <cell r="CF283">
            <v>341752.29100307613</v>
          </cell>
          <cell r="CG283">
            <v>5700</v>
          </cell>
          <cell r="CK283" t="str">
            <v>Прочие основные фонды</v>
          </cell>
        </row>
        <row r="284">
          <cell r="K284">
            <v>0</v>
          </cell>
          <cell r="Y284">
            <v>2005</v>
          </cell>
          <cell r="AT284">
            <v>563185.19999999995</v>
          </cell>
          <cell r="BK284">
            <v>403318.31571975863</v>
          </cell>
          <cell r="BX284">
            <v>40331.831571975868</v>
          </cell>
          <cell r="CB284">
            <v>40000</v>
          </cell>
          <cell r="CF284">
            <v>2419909.8943185518</v>
          </cell>
          <cell r="CG284">
            <v>40000</v>
          </cell>
          <cell r="CK284" t="str">
            <v>Прочие основные фонды</v>
          </cell>
        </row>
        <row r="285">
          <cell r="K285">
            <v>0</v>
          </cell>
          <cell r="Y285">
            <v>2005</v>
          </cell>
          <cell r="AT285">
            <v>82441.63</v>
          </cell>
          <cell r="BK285">
            <v>58547.193414617446</v>
          </cell>
          <cell r="BX285">
            <v>5854.719341461745</v>
          </cell>
          <cell r="CB285">
            <v>5900</v>
          </cell>
          <cell r="CF285">
            <v>351283.16048770468</v>
          </cell>
          <cell r="CG285">
            <v>5900</v>
          </cell>
          <cell r="CK285" t="str">
            <v>Прочие основные фонды</v>
          </cell>
        </row>
        <row r="286">
          <cell r="K286">
            <v>0</v>
          </cell>
          <cell r="Y286">
            <v>2005</v>
          </cell>
          <cell r="AT286">
            <v>82441.62</v>
          </cell>
          <cell r="BK286">
            <v>58547.186312963408</v>
          </cell>
          <cell r="BX286">
            <v>5854.7186312963413</v>
          </cell>
          <cell r="CB286">
            <v>5900</v>
          </cell>
          <cell r="CF286">
            <v>351283.11787778046</v>
          </cell>
          <cell r="CG286">
            <v>5900</v>
          </cell>
          <cell r="CK286" t="str">
            <v>Прочие основные фонды</v>
          </cell>
        </row>
        <row r="287">
          <cell r="K287">
            <v>0</v>
          </cell>
          <cell r="Y287">
            <v>2005</v>
          </cell>
          <cell r="AT287">
            <v>79041.440000000002</v>
          </cell>
          <cell r="BK287">
            <v>56132.496112096276</v>
          </cell>
          <cell r="BX287">
            <v>5613.2496112096278</v>
          </cell>
          <cell r="CB287">
            <v>5600</v>
          </cell>
          <cell r="CF287">
            <v>336794.97667257767</v>
          </cell>
          <cell r="CG287">
            <v>5600</v>
          </cell>
          <cell r="CK287" t="str">
            <v>Прочие основные фонды</v>
          </cell>
        </row>
        <row r="288">
          <cell r="K288">
            <v>0</v>
          </cell>
          <cell r="Y288">
            <v>2005</v>
          </cell>
          <cell r="AT288">
            <v>397885.69</v>
          </cell>
          <cell r="BK288">
            <v>282564.65149146755</v>
          </cell>
          <cell r="BX288">
            <v>28256.465149146756</v>
          </cell>
          <cell r="CB288">
            <v>28000</v>
          </cell>
          <cell r="CF288">
            <v>1695387.9089488052</v>
          </cell>
          <cell r="CG288">
            <v>28000</v>
          </cell>
          <cell r="CK288" t="str">
            <v>Прочие основные фонды</v>
          </cell>
        </row>
        <row r="289">
          <cell r="K289">
            <v>0</v>
          </cell>
          <cell r="Y289">
            <v>2005</v>
          </cell>
          <cell r="AT289">
            <v>327202.31</v>
          </cell>
          <cell r="BK289">
            <v>232367.7604297685</v>
          </cell>
          <cell r="BX289">
            <v>23236.776042976853</v>
          </cell>
          <cell r="CB289">
            <v>23000</v>
          </cell>
          <cell r="CF289">
            <v>1394206.5625786111</v>
          </cell>
          <cell r="CG289">
            <v>23000</v>
          </cell>
          <cell r="CK289" t="str">
            <v>Прочие основные фонды</v>
          </cell>
        </row>
        <row r="290">
          <cell r="K290">
            <v>0</v>
          </cell>
          <cell r="Y290">
            <v>2005</v>
          </cell>
          <cell r="AT290">
            <v>60349.48</v>
          </cell>
          <cell r="BK290">
            <v>43925.812194800601</v>
          </cell>
          <cell r="BX290">
            <v>5259.6996756882882</v>
          </cell>
          <cell r="CB290">
            <v>5300</v>
          </cell>
          <cell r="CF290">
            <v>219629.06097400299</v>
          </cell>
          <cell r="CG290">
            <v>6041.9999999999991</v>
          </cell>
          <cell r="CK290" t="str">
            <v>Прочие основные фонды</v>
          </cell>
        </row>
        <row r="291">
          <cell r="K291">
            <v>0</v>
          </cell>
          <cell r="Y291">
            <v>2005</v>
          </cell>
          <cell r="AT291">
            <v>33341.550000000003</v>
          </cell>
          <cell r="BK291">
            <v>24267.892011390224</v>
          </cell>
          <cell r="BX291">
            <v>2905.8500540840596</v>
          </cell>
          <cell r="CB291">
            <v>2900</v>
          </cell>
          <cell r="CF291">
            <v>121339.46005695112</v>
          </cell>
          <cell r="CG291">
            <v>3305.9999999999995</v>
          </cell>
          <cell r="CK291" t="str">
            <v>Прочие основные фонды</v>
          </cell>
        </row>
        <row r="292">
          <cell r="K292">
            <v>0</v>
          </cell>
          <cell r="Y292">
            <v>2005</v>
          </cell>
          <cell r="AT292">
            <v>17388.189999999999</v>
          </cell>
          <cell r="BK292">
            <v>12656.121781786849</v>
          </cell>
          <cell r="BX292">
            <v>1515.4506269781666</v>
          </cell>
          <cell r="CB292">
            <v>1500</v>
          </cell>
          <cell r="CF292">
            <v>63280.608908934242</v>
          </cell>
          <cell r="CG292">
            <v>1709.9999999999998</v>
          </cell>
          <cell r="CK292" t="str">
            <v>Прочие основные фонды</v>
          </cell>
        </row>
        <row r="293">
          <cell r="K293">
            <v>0</v>
          </cell>
          <cell r="Y293">
            <v>2005</v>
          </cell>
          <cell r="AT293">
            <v>59331.040000000001</v>
          </cell>
          <cell r="BK293">
            <v>43756.66149305334</v>
          </cell>
          <cell r="BX293">
            <v>5239.4454823867054</v>
          </cell>
          <cell r="CB293">
            <v>5200</v>
          </cell>
          <cell r="CF293">
            <v>218783.3074652667</v>
          </cell>
          <cell r="CG293">
            <v>5927.9999999999991</v>
          </cell>
          <cell r="CK293" t="str">
            <v>Прочие основные фонды</v>
          </cell>
        </row>
        <row r="294">
          <cell r="K294">
            <v>0</v>
          </cell>
          <cell r="Y294">
            <v>2005</v>
          </cell>
          <cell r="AT294">
            <v>58284.55</v>
          </cell>
          <cell r="BK294">
            <v>42984.874774231874</v>
          </cell>
          <cell r="BX294">
            <v>5147.0313379041072</v>
          </cell>
          <cell r="CB294">
            <v>5100</v>
          </cell>
          <cell r="CF294">
            <v>214924.37387115936</v>
          </cell>
          <cell r="CG294">
            <v>5813.9999999999991</v>
          </cell>
          <cell r="CK294" t="str">
            <v>Прочие основные фонды</v>
          </cell>
        </row>
        <row r="295">
          <cell r="K295">
            <v>0</v>
          </cell>
          <cell r="Y295">
            <v>2005</v>
          </cell>
          <cell r="AT295">
            <v>26030.47</v>
          </cell>
          <cell r="BK295">
            <v>19197.480177240788</v>
          </cell>
          <cell r="BX295">
            <v>2298.7162949765025</v>
          </cell>
          <cell r="CB295">
            <v>2300</v>
          </cell>
          <cell r="CF295">
            <v>95987.400886203948</v>
          </cell>
          <cell r="CG295">
            <v>2622</v>
          </cell>
          <cell r="CK295" t="str">
            <v>Прочие основные фонды</v>
          </cell>
        </row>
        <row r="296">
          <cell r="K296">
            <v>0</v>
          </cell>
          <cell r="Y296">
            <v>2005</v>
          </cell>
          <cell r="AT296">
            <v>24967.41</v>
          </cell>
          <cell r="BK296">
            <v>18413.473077975286</v>
          </cell>
          <cell r="BX296">
            <v>2204.8388757621078</v>
          </cell>
          <cell r="CB296">
            <v>2200</v>
          </cell>
          <cell r="CF296">
            <v>92067.365389876431</v>
          </cell>
          <cell r="CG296">
            <v>2508</v>
          </cell>
          <cell r="CK296" t="str">
            <v>Прочие основные фонды</v>
          </cell>
        </row>
        <row r="297">
          <cell r="K297">
            <v>0</v>
          </cell>
          <cell r="Y297">
            <v>2005</v>
          </cell>
          <cell r="AT297">
            <v>24967.41</v>
          </cell>
          <cell r="BK297">
            <v>18413.473077975286</v>
          </cell>
          <cell r="BX297">
            <v>2204.8388757621078</v>
          </cell>
          <cell r="CB297">
            <v>2200</v>
          </cell>
          <cell r="CF297">
            <v>92067.365389876431</v>
          </cell>
          <cell r="CG297">
            <v>2508</v>
          </cell>
          <cell r="CK297" t="str">
            <v>Прочие основные фонды</v>
          </cell>
        </row>
        <row r="298">
          <cell r="K298">
            <v>26911.070000000007</v>
          </cell>
          <cell r="Y298">
            <v>2006</v>
          </cell>
          <cell r="AT298">
            <v>273528.32000000001</v>
          </cell>
          <cell r="BK298">
            <v>225444.95880398367</v>
          </cell>
          <cell r="BX298">
            <v>26994.897019735236</v>
          </cell>
          <cell r="CB298">
            <v>27000</v>
          </cell>
          <cell r="CF298">
            <v>1127224.7940199184</v>
          </cell>
          <cell r="CG298">
            <v>30779.999999999996</v>
          </cell>
          <cell r="CK298" t="str">
            <v>Прочие основные фонды</v>
          </cell>
        </row>
        <row r="299">
          <cell r="K299">
            <v>0</v>
          </cell>
          <cell r="Y299">
            <v>2006</v>
          </cell>
          <cell r="AT299">
            <v>33740.81</v>
          </cell>
          <cell r="BK299">
            <v>27809.535482333384</v>
          </cell>
          <cell r="BX299">
            <v>3329.9282915657614</v>
          </cell>
          <cell r="CB299">
            <v>3300</v>
          </cell>
          <cell r="CF299">
            <v>139047.67741166693</v>
          </cell>
          <cell r="CG299">
            <v>3761.9999999999995</v>
          </cell>
          <cell r="CK299" t="str">
            <v>Прочие основные фонды</v>
          </cell>
        </row>
        <row r="300">
          <cell r="K300">
            <v>0</v>
          </cell>
          <cell r="Y300">
            <v>2006</v>
          </cell>
          <cell r="AT300">
            <v>33740.81</v>
          </cell>
          <cell r="BK300">
            <v>27809.535482333384</v>
          </cell>
          <cell r="BX300">
            <v>3329.9282915657614</v>
          </cell>
          <cell r="CB300">
            <v>3300</v>
          </cell>
          <cell r="CF300">
            <v>139047.67741166693</v>
          </cell>
          <cell r="CG300">
            <v>3761.9999999999995</v>
          </cell>
          <cell r="CK300" t="str">
            <v>Прочие основные фонды</v>
          </cell>
        </row>
        <row r="301">
          <cell r="K301">
            <v>0</v>
          </cell>
          <cell r="Y301">
            <v>2006</v>
          </cell>
          <cell r="AT301">
            <v>33740.800000000003</v>
          </cell>
          <cell r="BK301">
            <v>27809.527240226726</v>
          </cell>
          <cell r="BX301">
            <v>3329.9273046516087</v>
          </cell>
          <cell r="CB301">
            <v>3300</v>
          </cell>
          <cell r="CF301">
            <v>139047.63620113363</v>
          </cell>
          <cell r="CG301">
            <v>3761.9999999999995</v>
          </cell>
          <cell r="CK301" t="str">
            <v>Прочие основные фонды</v>
          </cell>
        </row>
        <row r="302">
          <cell r="K302">
            <v>0</v>
          </cell>
          <cell r="Y302">
            <v>2006</v>
          </cell>
          <cell r="AT302">
            <v>24179.08</v>
          </cell>
          <cell r="BK302">
            <v>19928.655630679215</v>
          </cell>
          <cell r="BX302">
            <v>2386.2676253484096</v>
          </cell>
          <cell r="CB302">
            <v>2400</v>
          </cell>
          <cell r="CF302">
            <v>99643.278153396081</v>
          </cell>
          <cell r="CG302">
            <v>2735.9999999999995</v>
          </cell>
          <cell r="CK302" t="str">
            <v>Прочие основные фонды</v>
          </cell>
        </row>
        <row r="303">
          <cell r="K303">
            <v>0</v>
          </cell>
          <cell r="Y303">
            <v>2006</v>
          </cell>
          <cell r="AT303">
            <v>38849.279999999999</v>
          </cell>
          <cell r="BK303">
            <v>32019.990943403689</v>
          </cell>
          <cell r="BX303">
            <v>3834.0904257769712</v>
          </cell>
          <cell r="CB303">
            <v>3800</v>
          </cell>
          <cell r="CF303">
            <v>160099.95471701844</v>
          </cell>
          <cell r="CG303">
            <v>4332</v>
          </cell>
          <cell r="CK303" t="str">
            <v>Прочие основные фонды</v>
          </cell>
        </row>
        <row r="304">
          <cell r="K304">
            <v>0</v>
          </cell>
          <cell r="Y304">
            <v>2006</v>
          </cell>
          <cell r="AT304">
            <v>38905.25</v>
          </cell>
          <cell r="BK304">
            <v>32066.122014381126</v>
          </cell>
          <cell r="BX304">
            <v>3839.6141842901466</v>
          </cell>
          <cell r="CB304">
            <v>3800</v>
          </cell>
          <cell r="CF304">
            <v>160330.61007190563</v>
          </cell>
          <cell r="CG304">
            <v>4332</v>
          </cell>
          <cell r="CK304" t="str">
            <v>Прочие основные фонды</v>
          </cell>
        </row>
        <row r="305">
          <cell r="K305">
            <v>0</v>
          </cell>
          <cell r="Y305">
            <v>2006</v>
          </cell>
          <cell r="AT305">
            <v>38905.25</v>
          </cell>
          <cell r="BK305">
            <v>32066.122014381126</v>
          </cell>
          <cell r="BX305">
            <v>3839.6141842901466</v>
          </cell>
          <cell r="CB305">
            <v>3800</v>
          </cell>
          <cell r="CF305">
            <v>160330.61007190563</v>
          </cell>
          <cell r="CG305">
            <v>4332</v>
          </cell>
          <cell r="CK305" t="str">
            <v>Прочие основные фонды</v>
          </cell>
        </row>
        <row r="306">
          <cell r="K306">
            <v>9800.7799999999988</v>
          </cell>
          <cell r="Y306">
            <v>2006</v>
          </cell>
          <cell r="AT306">
            <v>85387.28</v>
          </cell>
          <cell r="BK306">
            <v>70377.106918889491</v>
          </cell>
          <cell r="BX306">
            <v>8426.9915100392464</v>
          </cell>
          <cell r="CB306">
            <v>8400</v>
          </cell>
          <cell r="CF306">
            <v>351885.53459444747</v>
          </cell>
          <cell r="CG306">
            <v>9576</v>
          </cell>
          <cell r="CK306" t="str">
            <v>Прочие основные фонды</v>
          </cell>
        </row>
        <row r="307">
          <cell r="K307">
            <v>0</v>
          </cell>
          <cell r="Y307">
            <v>2006</v>
          </cell>
          <cell r="AT307">
            <v>16730.04</v>
          </cell>
          <cell r="BK307">
            <v>14139.480469675831</v>
          </cell>
          <cell r="BX307">
            <v>2853.4413415169765</v>
          </cell>
          <cell r="CB307">
            <v>2900</v>
          </cell>
          <cell r="CF307">
            <v>56557.921878703324</v>
          </cell>
          <cell r="CG307">
            <v>4785</v>
          </cell>
          <cell r="CK307" t="str">
            <v>Прочие основные фонды</v>
          </cell>
        </row>
        <row r="308">
          <cell r="K308">
            <v>0</v>
          </cell>
          <cell r="Y308">
            <v>2006</v>
          </cell>
          <cell r="AT308">
            <v>26374.12</v>
          </cell>
          <cell r="BK308">
            <v>22865.582629012908</v>
          </cell>
          <cell r="BX308">
            <v>4614.4268816259928</v>
          </cell>
          <cell r="CB308">
            <v>4600</v>
          </cell>
          <cell r="CF308">
            <v>91462.330516051632</v>
          </cell>
          <cell r="CG308">
            <v>7590</v>
          </cell>
          <cell r="CK308" t="str">
            <v>Прочие основные фонды</v>
          </cell>
        </row>
        <row r="309">
          <cell r="K309">
            <v>0</v>
          </cell>
          <cell r="Y309">
            <v>2006</v>
          </cell>
          <cell r="AT309">
            <v>26374.12</v>
          </cell>
          <cell r="BK309">
            <v>22865.582629012908</v>
          </cell>
          <cell r="BX309">
            <v>4614.4268816259928</v>
          </cell>
          <cell r="CB309">
            <v>4600</v>
          </cell>
          <cell r="CF309">
            <v>91462.330516051632</v>
          </cell>
          <cell r="CG309">
            <v>7590</v>
          </cell>
          <cell r="CK309" t="str">
            <v>Прочие основные фонды</v>
          </cell>
        </row>
        <row r="310">
          <cell r="K310">
            <v>0</v>
          </cell>
          <cell r="Y310">
            <v>2006</v>
          </cell>
          <cell r="AT310">
            <v>26374.12</v>
          </cell>
          <cell r="BK310">
            <v>22865.582629012908</v>
          </cell>
          <cell r="BX310">
            <v>4614.4268816259928</v>
          </cell>
          <cell r="CB310">
            <v>4600</v>
          </cell>
          <cell r="CF310">
            <v>91462.330516051632</v>
          </cell>
          <cell r="CG310">
            <v>7590</v>
          </cell>
          <cell r="CK310" t="str">
            <v>Прочие основные фонды</v>
          </cell>
        </row>
        <row r="311">
          <cell r="K311">
            <v>0</v>
          </cell>
          <cell r="Y311">
            <v>2006</v>
          </cell>
          <cell r="AT311">
            <v>26374.11</v>
          </cell>
          <cell r="BK311">
            <v>22865.573959308433</v>
          </cell>
          <cell r="BX311">
            <v>4614.4251320218809</v>
          </cell>
          <cell r="CB311">
            <v>4600</v>
          </cell>
          <cell r="CF311">
            <v>91462.295837233731</v>
          </cell>
          <cell r="CG311">
            <v>7590</v>
          </cell>
          <cell r="CK311" t="str">
            <v>Прочие основные фонды</v>
          </cell>
        </row>
        <row r="312">
          <cell r="K312">
            <v>0</v>
          </cell>
          <cell r="Y312">
            <v>2006</v>
          </cell>
          <cell r="AT312">
            <v>26830.46</v>
          </cell>
          <cell r="BK312">
            <v>23261.215923201446</v>
          </cell>
          <cell r="BX312">
            <v>4694.2683156970143</v>
          </cell>
          <cell r="CB312">
            <v>4700</v>
          </cell>
          <cell r="CF312">
            <v>93044.863692805782</v>
          </cell>
          <cell r="CG312">
            <v>7755</v>
          </cell>
          <cell r="CK312" t="str">
            <v>Прочие основные фонды</v>
          </cell>
        </row>
        <row r="313">
          <cell r="K313">
            <v>0</v>
          </cell>
          <cell r="Y313">
            <v>2006</v>
          </cell>
          <cell r="AT313">
            <v>436755.86</v>
          </cell>
          <cell r="BK313">
            <v>378654.4235612636</v>
          </cell>
          <cell r="BX313">
            <v>76414.984882592427</v>
          </cell>
          <cell r="CB313">
            <v>75000</v>
          </cell>
          <cell r="CF313">
            <v>1514617.6942450544</v>
          </cell>
          <cell r="CG313">
            <v>123750</v>
          </cell>
          <cell r="CK313" t="str">
            <v>Прочие основные фонды</v>
          </cell>
        </row>
        <row r="314">
          <cell r="K314">
            <v>0</v>
          </cell>
          <cell r="Y314">
            <v>2006</v>
          </cell>
          <cell r="AT314">
            <v>75983.69</v>
          </cell>
          <cell r="BK314">
            <v>65875.613751370736</v>
          </cell>
          <cell r="BX314">
            <v>13294.137650891713</v>
          </cell>
          <cell r="CB314">
            <v>13000</v>
          </cell>
          <cell r="CF314">
            <v>263502.45500548295</v>
          </cell>
          <cell r="CG314">
            <v>21450</v>
          </cell>
          <cell r="CK314" t="str">
            <v>Прочие основные фонды</v>
          </cell>
        </row>
        <row r="315">
          <cell r="K315">
            <v>22060.159999999989</v>
          </cell>
          <cell r="Y315">
            <v>2007</v>
          </cell>
          <cell r="AT315">
            <v>96110.54</v>
          </cell>
          <cell r="BK315">
            <v>86588.81607498684</v>
          </cell>
          <cell r="BX315">
            <v>17474.19984993563</v>
          </cell>
          <cell r="CB315">
            <v>17000</v>
          </cell>
          <cell r="CF315">
            <v>346355.26429994736</v>
          </cell>
          <cell r="CG315">
            <v>28050</v>
          </cell>
          <cell r="CK315" t="str">
            <v>Прочие основные фонды</v>
          </cell>
        </row>
        <row r="316">
          <cell r="K316">
            <v>58840.5</v>
          </cell>
          <cell r="Y316">
            <v>2007</v>
          </cell>
          <cell r="AT316">
            <v>239264.46</v>
          </cell>
          <cell r="BK316">
            <v>215560.3986849002</v>
          </cell>
          <cell r="BX316">
            <v>43501.524297199147</v>
          </cell>
          <cell r="CB316">
            <v>44000</v>
          </cell>
          <cell r="CF316">
            <v>862241.59473960078</v>
          </cell>
          <cell r="CG316">
            <v>72600</v>
          </cell>
          <cell r="CK316" t="str">
            <v>Прочие основные фонды</v>
          </cell>
        </row>
        <row r="317">
          <cell r="K317">
            <v>0</v>
          </cell>
          <cell r="Y317">
            <v>2007</v>
          </cell>
          <cell r="AT317">
            <v>18451.93</v>
          </cell>
          <cell r="BK317">
            <v>16623.887171984799</v>
          </cell>
          <cell r="BX317">
            <v>3354.8111626157006</v>
          </cell>
          <cell r="CB317">
            <v>3400</v>
          </cell>
          <cell r="CF317">
            <v>66495.548687939197</v>
          </cell>
          <cell r="CG317">
            <v>5610</v>
          </cell>
          <cell r="CK317" t="str">
            <v>Прочие основные фонды</v>
          </cell>
        </row>
        <row r="318">
          <cell r="K318">
            <v>0</v>
          </cell>
          <cell r="Y318">
            <v>2007</v>
          </cell>
          <cell r="AT318">
            <v>12790.43</v>
          </cell>
          <cell r="BK318">
            <v>12064.097777554714</v>
          </cell>
          <cell r="BX318">
            <v>2434.6152901731707</v>
          </cell>
          <cell r="CB318">
            <v>2400</v>
          </cell>
          <cell r="CF318">
            <v>48256.391110218858</v>
          </cell>
          <cell r="CG318">
            <v>3960</v>
          </cell>
          <cell r="CK318" t="str">
            <v>Прочие основные фонды</v>
          </cell>
        </row>
        <row r="319">
          <cell r="K319">
            <v>1469.0099999999984</v>
          </cell>
          <cell r="Y319">
            <v>2001</v>
          </cell>
          <cell r="AT319">
            <v>29387.48</v>
          </cell>
          <cell r="BK319">
            <v>13917.761205719093</v>
          </cell>
          <cell r="BX319">
            <v>1391.7761205719094</v>
          </cell>
          <cell r="CB319">
            <v>1400</v>
          </cell>
          <cell r="CF319">
            <v>125259.85085147183</v>
          </cell>
          <cell r="CG319">
            <v>1400</v>
          </cell>
          <cell r="CK319" t="str">
            <v>Прочие основные фонды</v>
          </cell>
        </row>
        <row r="320">
          <cell r="K320">
            <v>0</v>
          </cell>
          <cell r="Y320">
            <v>2007</v>
          </cell>
          <cell r="AT320">
            <v>30577.07</v>
          </cell>
          <cell r="BK320">
            <v>28840.684967677782</v>
          </cell>
          <cell r="BX320">
            <v>5820.2423335802896</v>
          </cell>
          <cell r="CB320">
            <v>5800</v>
          </cell>
          <cell r="CF320">
            <v>115362.73987071113</v>
          </cell>
          <cell r="CG320">
            <v>9570</v>
          </cell>
          <cell r="CK320" t="str">
            <v>Прочие основные фонды</v>
          </cell>
        </row>
        <row r="321">
          <cell r="K321">
            <v>0</v>
          </cell>
          <cell r="Y321">
            <v>2007</v>
          </cell>
          <cell r="AT321">
            <v>40628.519999999997</v>
          </cell>
          <cell r="BK321">
            <v>38321.341646632463</v>
          </cell>
          <cell r="BX321">
            <v>7733.5020018174882</v>
          </cell>
          <cell r="CB321">
            <v>7700</v>
          </cell>
          <cell r="CF321">
            <v>153285.36658652985</v>
          </cell>
          <cell r="CG321">
            <v>12705</v>
          </cell>
          <cell r="CK321" t="str">
            <v>Прочие основные фонды</v>
          </cell>
        </row>
        <row r="322">
          <cell r="K322">
            <v>2003499.8900000001</v>
          </cell>
          <cell r="Y322">
            <v>2007</v>
          </cell>
          <cell r="AT322">
            <v>4511539.29</v>
          </cell>
          <cell r="BK322">
            <v>6055440.5999669163</v>
          </cell>
          <cell r="BX322">
            <v>4583376.9859333532</v>
          </cell>
          <cell r="CB322">
            <v>4580000</v>
          </cell>
          <cell r="CF322">
            <v>18166321.799900748</v>
          </cell>
          <cell r="CG322">
            <v>55418000</v>
          </cell>
          <cell r="CK322" t="str">
            <v>Машины и оборудование</v>
          </cell>
        </row>
        <row r="323">
          <cell r="K323">
            <v>0</v>
          </cell>
          <cell r="Y323">
            <v>2007</v>
          </cell>
          <cell r="AT323">
            <v>112713.79</v>
          </cell>
          <cell r="BK323">
            <v>111806.2795184948</v>
          </cell>
          <cell r="BX323">
            <v>36938.991664302906</v>
          </cell>
          <cell r="CB323">
            <v>37000</v>
          </cell>
          <cell r="CF323">
            <v>335418.83855548443</v>
          </cell>
          <cell r="CG323">
            <v>86210</v>
          </cell>
          <cell r="CK323" t="str">
            <v>Прочие основные фонды</v>
          </cell>
        </row>
        <row r="324">
          <cell r="K324">
            <v>0</v>
          </cell>
          <cell r="Y324">
            <v>2007</v>
          </cell>
          <cell r="AT324">
            <v>33386.17</v>
          </cell>
          <cell r="BK324">
            <v>33117.362614388046</v>
          </cell>
          <cell r="BX324">
            <v>10941.442527422772</v>
          </cell>
          <cell r="CB324">
            <v>11000</v>
          </cell>
          <cell r="CF324">
            <v>99352.087843164132</v>
          </cell>
          <cell r="CG324">
            <v>25630</v>
          </cell>
          <cell r="CK324" t="str">
            <v>Прочие основные фонды</v>
          </cell>
        </row>
        <row r="325">
          <cell r="K325">
            <v>0</v>
          </cell>
          <cell r="Y325">
            <v>2007</v>
          </cell>
          <cell r="AT325">
            <v>39893.730000000003</v>
          </cell>
          <cell r="BK325">
            <v>39572.52726055403</v>
          </cell>
          <cell r="BX325">
            <v>13074.124824725981</v>
          </cell>
          <cell r="CB325">
            <v>13000</v>
          </cell>
          <cell r="CF325">
            <v>118717.5817816621</v>
          </cell>
          <cell r="CG325">
            <v>30290</v>
          </cell>
          <cell r="CK325" t="str">
            <v>Прочие основные фонды</v>
          </cell>
        </row>
        <row r="326">
          <cell r="K326">
            <v>0</v>
          </cell>
          <cell r="Y326">
            <v>2007</v>
          </cell>
          <cell r="AT326">
            <v>111323.02</v>
          </cell>
          <cell r="BK326">
            <v>110426.70724640692</v>
          </cell>
          <cell r="BX326">
            <v>36483.203233828142</v>
          </cell>
          <cell r="CB326">
            <v>36000</v>
          </cell>
          <cell r="CF326">
            <v>331280.12173922075</v>
          </cell>
          <cell r="CG326">
            <v>83880</v>
          </cell>
          <cell r="CK326" t="str">
            <v>Прочие основные фонды</v>
          </cell>
        </row>
        <row r="327">
          <cell r="K327">
            <v>0</v>
          </cell>
          <cell r="Y327">
            <v>2007</v>
          </cell>
          <cell r="AT327">
            <v>24812.080000000002</v>
          </cell>
          <cell r="BK327">
            <v>24612.306550203437</v>
          </cell>
          <cell r="BX327">
            <v>8131.5091639986285</v>
          </cell>
          <cell r="CB327">
            <v>8100</v>
          </cell>
          <cell r="CF327">
            <v>73836.919650610304</v>
          </cell>
          <cell r="CG327">
            <v>18873</v>
          </cell>
          <cell r="CK327" t="str">
            <v>Прочие основные фонды</v>
          </cell>
        </row>
        <row r="328">
          <cell r="K328">
            <v>0</v>
          </cell>
          <cell r="Y328">
            <v>2007</v>
          </cell>
          <cell r="AT328">
            <v>392940.03</v>
          </cell>
          <cell r="BK328">
            <v>401810.08382642624</v>
          </cell>
          <cell r="BX328">
            <v>132751.57174550288</v>
          </cell>
          <cell r="CB328">
            <v>135000</v>
          </cell>
          <cell r="CF328">
            <v>1205430.2514792788</v>
          </cell>
          <cell r="CG328">
            <v>314550</v>
          </cell>
          <cell r="CK328" t="str">
            <v>Прочие основные фонды</v>
          </cell>
        </row>
        <row r="329">
          <cell r="K329">
            <v>0</v>
          </cell>
          <cell r="Y329">
            <v>2008</v>
          </cell>
          <cell r="AT329">
            <v>43685.66</v>
          </cell>
          <cell r="BK329">
            <v>48138.118690339725</v>
          </cell>
          <cell r="BX329">
            <v>15904.058096696981</v>
          </cell>
          <cell r="CB329">
            <v>16000</v>
          </cell>
          <cell r="CF329">
            <v>144414.35607101917</v>
          </cell>
          <cell r="CG329">
            <v>37280</v>
          </cell>
          <cell r="CK329" t="str">
            <v>Прочие основные фонды</v>
          </cell>
        </row>
        <row r="330">
          <cell r="K330">
            <v>28274.870000000003</v>
          </cell>
          <cell r="Y330">
            <v>2007</v>
          </cell>
          <cell r="AT330">
            <v>68987.63</v>
          </cell>
          <cell r="BK330">
            <v>70544.926138694704</v>
          </cell>
          <cell r="BX330">
            <v>23306.905925306739</v>
          </cell>
          <cell r="CB330">
            <v>23000</v>
          </cell>
          <cell r="CF330">
            <v>211634.77841608413</v>
          </cell>
          <cell r="CG330">
            <v>53590</v>
          </cell>
          <cell r="CK330" t="str">
            <v>Прочие основные фонды</v>
          </cell>
        </row>
        <row r="331">
          <cell r="K331">
            <v>0</v>
          </cell>
          <cell r="Y331">
            <v>2008</v>
          </cell>
          <cell r="AT331">
            <v>50603.69</v>
          </cell>
          <cell r="BK331">
            <v>55761.236877024574</v>
          </cell>
          <cell r="BX331">
            <v>18422.613408318521</v>
          </cell>
          <cell r="CB331">
            <v>18000</v>
          </cell>
          <cell r="CF331">
            <v>167283.71063107371</v>
          </cell>
          <cell r="CG331">
            <v>41940</v>
          </cell>
          <cell r="CK331" t="str">
            <v>Прочие основные фонды</v>
          </cell>
        </row>
        <row r="332">
          <cell r="K332">
            <v>0</v>
          </cell>
          <cell r="Y332">
            <v>2008</v>
          </cell>
          <cell r="AT332">
            <v>48312.57</v>
          </cell>
          <cell r="BK332">
            <v>53236.605075792519</v>
          </cell>
          <cell r="BX332">
            <v>17588.515775674205</v>
          </cell>
          <cell r="CB332">
            <v>18000</v>
          </cell>
          <cell r="CF332">
            <v>159709.81522737755</v>
          </cell>
          <cell r="CG332">
            <v>41940</v>
          </cell>
          <cell r="CK332" t="str">
            <v>Прочие основные фонды</v>
          </cell>
        </row>
        <row r="333">
          <cell r="K333">
            <v>0</v>
          </cell>
          <cell r="Y333">
            <v>2008</v>
          </cell>
          <cell r="AT333">
            <v>18829</v>
          </cell>
          <cell r="BK333">
            <v>20748.058672351672</v>
          </cell>
          <cell r="BX333">
            <v>6854.8239834926935</v>
          </cell>
          <cell r="CB333">
            <v>6900</v>
          </cell>
          <cell r="CF333">
            <v>62244.176017055011</v>
          </cell>
          <cell r="CG333">
            <v>16077</v>
          </cell>
          <cell r="CK333" t="str">
            <v>Прочие основные фонды</v>
          </cell>
        </row>
        <row r="334">
          <cell r="K334">
            <v>0</v>
          </cell>
          <cell r="Y334">
            <v>2008</v>
          </cell>
          <cell r="AT334">
            <v>17645</v>
          </cell>
          <cell r="BK334">
            <v>19443.384952660537</v>
          </cell>
          <cell r="BX334">
            <v>6423.7808268484032</v>
          </cell>
          <cell r="CB334">
            <v>6400</v>
          </cell>
          <cell r="CF334">
            <v>58330.154857981615</v>
          </cell>
          <cell r="CG334">
            <v>14912</v>
          </cell>
          <cell r="CK334" t="str">
            <v>Прочие основные фонды</v>
          </cell>
        </row>
        <row r="335">
          <cell r="K335">
            <v>0</v>
          </cell>
          <cell r="Y335">
            <v>2008</v>
          </cell>
          <cell r="AT335">
            <v>17645</v>
          </cell>
          <cell r="BK335">
            <v>19443.384952660537</v>
          </cell>
          <cell r="BX335">
            <v>6423.7808268484032</v>
          </cell>
          <cell r="CB335">
            <v>6400</v>
          </cell>
          <cell r="CF335">
            <v>58330.154857981615</v>
          </cell>
          <cell r="CG335">
            <v>14912</v>
          </cell>
          <cell r="CK335" t="str">
            <v>Прочие основные фонды</v>
          </cell>
        </row>
        <row r="336">
          <cell r="K336">
            <v>0</v>
          </cell>
          <cell r="Y336">
            <v>2008</v>
          </cell>
          <cell r="AT336">
            <v>21640.31</v>
          </cell>
          <cell r="BK336">
            <v>23845.89843156188</v>
          </cell>
          <cell r="BX336">
            <v>7878.3002813859885</v>
          </cell>
          <cell r="CB336">
            <v>7900</v>
          </cell>
          <cell r="CF336">
            <v>71537.695294685633</v>
          </cell>
          <cell r="CG336">
            <v>18407</v>
          </cell>
          <cell r="CK336" t="str">
            <v>Прочие основные фонды</v>
          </cell>
        </row>
        <row r="337">
          <cell r="K337">
            <v>0</v>
          </cell>
          <cell r="Y337">
            <v>2008</v>
          </cell>
          <cell r="AT337">
            <v>19876</v>
          </cell>
          <cell r="BK337">
            <v>21901.769301166383</v>
          </cell>
          <cell r="BX337">
            <v>7235.9913694779743</v>
          </cell>
          <cell r="CB337">
            <v>7200</v>
          </cell>
          <cell r="CF337">
            <v>65705.307903499153</v>
          </cell>
          <cell r="CG337">
            <v>16776</v>
          </cell>
          <cell r="CK337" t="str">
            <v>Прочие основные фонды</v>
          </cell>
        </row>
        <row r="338">
          <cell r="K338">
            <v>0</v>
          </cell>
          <cell r="Y338">
            <v>2008</v>
          </cell>
          <cell r="AT338">
            <v>34012.47</v>
          </cell>
          <cell r="BK338">
            <v>37910.662238453864</v>
          </cell>
          <cell r="BX338">
            <v>12525.071422153902</v>
          </cell>
          <cell r="CB338">
            <v>13000</v>
          </cell>
          <cell r="CF338">
            <v>113731.98671536159</v>
          </cell>
          <cell r="CG338">
            <v>30290</v>
          </cell>
          <cell r="CK338" t="str">
            <v>Прочие основные фонды</v>
          </cell>
        </row>
        <row r="339">
          <cell r="K339">
            <v>0</v>
          </cell>
          <cell r="Y339">
            <v>2008</v>
          </cell>
          <cell r="AT339">
            <v>34012.47</v>
          </cell>
          <cell r="BK339">
            <v>37910.662238453864</v>
          </cell>
          <cell r="BX339">
            <v>12525.071422153902</v>
          </cell>
          <cell r="CB339">
            <v>13000</v>
          </cell>
          <cell r="CF339">
            <v>113731.98671536159</v>
          </cell>
          <cell r="CG339">
            <v>30290</v>
          </cell>
          <cell r="CK339" t="str">
            <v>Прочие основные фонды</v>
          </cell>
        </row>
        <row r="340">
          <cell r="K340">
            <v>0</v>
          </cell>
          <cell r="Y340">
            <v>2008</v>
          </cell>
          <cell r="AT340">
            <v>34012.47</v>
          </cell>
          <cell r="BK340">
            <v>37910.662238453864</v>
          </cell>
          <cell r="BX340">
            <v>12525.071422153902</v>
          </cell>
          <cell r="CB340">
            <v>13000</v>
          </cell>
          <cell r="CF340">
            <v>113731.98671536159</v>
          </cell>
          <cell r="CG340">
            <v>30290</v>
          </cell>
          <cell r="CK340" t="str">
            <v>Прочие основные фонды</v>
          </cell>
        </row>
        <row r="341">
          <cell r="K341">
            <v>0</v>
          </cell>
          <cell r="Y341">
            <v>2008</v>
          </cell>
          <cell r="AT341">
            <v>34012.47</v>
          </cell>
          <cell r="BK341">
            <v>37910.662238453864</v>
          </cell>
          <cell r="BX341">
            <v>12525.071422153902</v>
          </cell>
          <cell r="CB341">
            <v>13000</v>
          </cell>
          <cell r="CF341">
            <v>113731.98671536159</v>
          </cell>
          <cell r="CG341">
            <v>30290</v>
          </cell>
          <cell r="CK341" t="str">
            <v>Прочие основные фонды</v>
          </cell>
        </row>
        <row r="342">
          <cell r="K342">
            <v>0</v>
          </cell>
          <cell r="Y342">
            <v>2008</v>
          </cell>
          <cell r="AT342">
            <v>34012.47</v>
          </cell>
          <cell r="BK342">
            <v>37910.662238453864</v>
          </cell>
          <cell r="BX342">
            <v>12525.071422153902</v>
          </cell>
          <cell r="CB342">
            <v>13000</v>
          </cell>
          <cell r="CF342">
            <v>113731.98671536159</v>
          </cell>
          <cell r="CG342">
            <v>30290</v>
          </cell>
          <cell r="CK342" t="str">
            <v>Прочие основные фонды</v>
          </cell>
        </row>
        <row r="343">
          <cell r="K343">
            <v>0</v>
          </cell>
          <cell r="Y343">
            <v>2008</v>
          </cell>
          <cell r="AT343">
            <v>34012.47</v>
          </cell>
          <cell r="BK343">
            <v>37910.662238453864</v>
          </cell>
          <cell r="BX343">
            <v>12525.071422153902</v>
          </cell>
          <cell r="CB343">
            <v>13000</v>
          </cell>
          <cell r="CF343">
            <v>113731.98671536159</v>
          </cell>
          <cell r="CG343">
            <v>30290</v>
          </cell>
          <cell r="CK343" t="str">
            <v>Прочие основные фонды</v>
          </cell>
        </row>
        <row r="344">
          <cell r="K344">
            <v>0</v>
          </cell>
          <cell r="Y344">
            <v>2008</v>
          </cell>
          <cell r="AT344">
            <v>34012.47</v>
          </cell>
          <cell r="BK344">
            <v>37910.662238453864</v>
          </cell>
          <cell r="BX344">
            <v>12525.071422153902</v>
          </cell>
          <cell r="CB344">
            <v>13000</v>
          </cell>
          <cell r="CF344">
            <v>113731.98671536159</v>
          </cell>
          <cell r="CG344">
            <v>30290</v>
          </cell>
          <cell r="CK344" t="str">
            <v>Прочие основные фонды</v>
          </cell>
        </row>
        <row r="345">
          <cell r="K345">
            <v>0</v>
          </cell>
          <cell r="Y345">
            <v>2008</v>
          </cell>
          <cell r="AT345">
            <v>34012.47</v>
          </cell>
          <cell r="BK345">
            <v>37910.662238453864</v>
          </cell>
          <cell r="BX345">
            <v>12525.071422153902</v>
          </cell>
          <cell r="CB345">
            <v>13000</v>
          </cell>
          <cell r="CF345">
            <v>113731.98671536159</v>
          </cell>
          <cell r="CG345">
            <v>30290</v>
          </cell>
          <cell r="CK345" t="str">
            <v>Прочие основные фонды</v>
          </cell>
        </row>
        <row r="346">
          <cell r="K346">
            <v>0</v>
          </cell>
          <cell r="Y346">
            <v>2008</v>
          </cell>
          <cell r="AT346">
            <v>34012.480000000003</v>
          </cell>
          <cell r="BK346">
            <v>37910.673384560643</v>
          </cell>
          <cell r="BX346">
            <v>12525.075104647829</v>
          </cell>
          <cell r="CB346">
            <v>13000</v>
          </cell>
          <cell r="CF346">
            <v>113732.02015368192</v>
          </cell>
          <cell r="CG346">
            <v>30290</v>
          </cell>
          <cell r="CK346" t="str">
            <v>Прочие основные фонды</v>
          </cell>
        </row>
        <row r="347">
          <cell r="K347">
            <v>0</v>
          </cell>
          <cell r="Y347">
            <v>2008</v>
          </cell>
          <cell r="AT347">
            <v>34012.47</v>
          </cell>
          <cell r="BK347">
            <v>37910.662238453864</v>
          </cell>
          <cell r="BX347">
            <v>12525.071422153902</v>
          </cell>
          <cell r="CB347">
            <v>13000</v>
          </cell>
          <cell r="CF347">
            <v>113731.98671536159</v>
          </cell>
          <cell r="CG347">
            <v>30290</v>
          </cell>
          <cell r="CK347" t="str">
            <v>Прочие основные фонды</v>
          </cell>
        </row>
        <row r="348">
          <cell r="K348">
            <v>0</v>
          </cell>
          <cell r="Y348">
            <v>2008</v>
          </cell>
          <cell r="AT348">
            <v>34012.47</v>
          </cell>
          <cell r="BK348">
            <v>37910.662238453864</v>
          </cell>
          <cell r="BX348">
            <v>12525.071422153902</v>
          </cell>
          <cell r="CB348">
            <v>13000</v>
          </cell>
          <cell r="CF348">
            <v>113731.98671536159</v>
          </cell>
          <cell r="CG348">
            <v>30290</v>
          </cell>
          <cell r="CK348" t="str">
            <v>Прочие основные фонды</v>
          </cell>
        </row>
        <row r="349">
          <cell r="K349">
            <v>0</v>
          </cell>
          <cell r="Y349">
            <v>2008</v>
          </cell>
          <cell r="AT349">
            <v>34012.47</v>
          </cell>
          <cell r="BK349">
            <v>37910.662238453864</v>
          </cell>
          <cell r="BX349">
            <v>12525.071422153902</v>
          </cell>
          <cell r="CB349">
            <v>13000</v>
          </cell>
          <cell r="CF349">
            <v>113731.98671536159</v>
          </cell>
          <cell r="CG349">
            <v>30290</v>
          </cell>
          <cell r="CK349" t="str">
            <v>Прочие основные фонды</v>
          </cell>
        </row>
        <row r="350">
          <cell r="K350">
            <v>0</v>
          </cell>
          <cell r="Y350">
            <v>2008</v>
          </cell>
          <cell r="AT350">
            <v>34012.47</v>
          </cell>
          <cell r="BK350">
            <v>37910.662238453864</v>
          </cell>
          <cell r="BX350">
            <v>12525.071422153902</v>
          </cell>
          <cell r="CB350">
            <v>13000</v>
          </cell>
          <cell r="CF350">
            <v>113731.98671536159</v>
          </cell>
          <cell r="CG350">
            <v>30290</v>
          </cell>
          <cell r="CK350" t="str">
            <v>Прочие основные фонды</v>
          </cell>
        </row>
        <row r="351">
          <cell r="K351">
            <v>0</v>
          </cell>
          <cell r="Y351">
            <v>2008</v>
          </cell>
          <cell r="AT351">
            <v>34012.480000000003</v>
          </cell>
          <cell r="BK351">
            <v>37910.673384560643</v>
          </cell>
          <cell r="BX351">
            <v>12525.075104647829</v>
          </cell>
          <cell r="CB351">
            <v>13000</v>
          </cell>
          <cell r="CF351">
            <v>113732.02015368192</v>
          </cell>
          <cell r="CG351">
            <v>30290</v>
          </cell>
          <cell r="CK351" t="str">
            <v>Прочие основные фонды</v>
          </cell>
        </row>
        <row r="352">
          <cell r="K352">
            <v>0</v>
          </cell>
          <cell r="Y352">
            <v>2008</v>
          </cell>
          <cell r="AT352">
            <v>34012.49</v>
          </cell>
          <cell r="BK352">
            <v>37910.684530667415</v>
          </cell>
          <cell r="BX352">
            <v>12525.078787141754</v>
          </cell>
          <cell r="CB352">
            <v>13000</v>
          </cell>
          <cell r="CF352">
            <v>113732.05359200225</v>
          </cell>
          <cell r="CG352">
            <v>30290</v>
          </cell>
          <cell r="CK352" t="str">
            <v>Прочие основные фонды</v>
          </cell>
        </row>
        <row r="353">
          <cell r="K353">
            <v>0</v>
          </cell>
          <cell r="Y353">
            <v>2008</v>
          </cell>
          <cell r="AT353">
            <v>34012.5</v>
          </cell>
          <cell r="BK353">
            <v>37910.695676774194</v>
          </cell>
          <cell r="BX353">
            <v>12525.082469635681</v>
          </cell>
          <cell r="CB353">
            <v>13000</v>
          </cell>
          <cell r="CF353">
            <v>113732.08703032258</v>
          </cell>
          <cell r="CG353">
            <v>30290</v>
          </cell>
          <cell r="CK353" t="str">
            <v>Прочие основные фонды</v>
          </cell>
        </row>
        <row r="354">
          <cell r="K354">
            <v>0</v>
          </cell>
          <cell r="Y354">
            <v>2008</v>
          </cell>
          <cell r="AT354">
            <v>34012.49</v>
          </cell>
          <cell r="BK354">
            <v>37910.684530667415</v>
          </cell>
          <cell r="BX354">
            <v>12525.078787141754</v>
          </cell>
          <cell r="CB354">
            <v>13000</v>
          </cell>
          <cell r="CF354">
            <v>113732.05359200225</v>
          </cell>
          <cell r="CG354">
            <v>30290</v>
          </cell>
          <cell r="CK354" t="str">
            <v>Прочие основные фонды</v>
          </cell>
        </row>
        <row r="355">
          <cell r="K355">
            <v>0</v>
          </cell>
          <cell r="Y355">
            <v>2008</v>
          </cell>
          <cell r="AT355">
            <v>34012.5</v>
          </cell>
          <cell r="BK355">
            <v>37910.695676774194</v>
          </cell>
          <cell r="BX355">
            <v>12525.082469635681</v>
          </cell>
          <cell r="CB355">
            <v>13000</v>
          </cell>
          <cell r="CF355">
            <v>113732.08703032258</v>
          </cell>
          <cell r="CG355">
            <v>30290</v>
          </cell>
          <cell r="CK355" t="str">
            <v>Прочие основные фонды</v>
          </cell>
        </row>
        <row r="356">
          <cell r="K356">
            <v>0</v>
          </cell>
          <cell r="Y356">
            <v>2008</v>
          </cell>
          <cell r="AT356">
            <v>34012.49</v>
          </cell>
          <cell r="BK356">
            <v>37910.684530667415</v>
          </cell>
          <cell r="BX356">
            <v>12525.078787141754</v>
          </cell>
          <cell r="CB356">
            <v>13000</v>
          </cell>
          <cell r="CF356">
            <v>113732.05359200225</v>
          </cell>
          <cell r="CG356">
            <v>30290</v>
          </cell>
          <cell r="CK356" t="str">
            <v>Прочие основные фонды</v>
          </cell>
        </row>
        <row r="357">
          <cell r="K357">
            <v>0</v>
          </cell>
          <cell r="Y357">
            <v>2008</v>
          </cell>
          <cell r="AT357">
            <v>34012.5</v>
          </cell>
          <cell r="BK357">
            <v>37910.695676774194</v>
          </cell>
          <cell r="BX357">
            <v>12525.082469635681</v>
          </cell>
          <cell r="CB357">
            <v>13000</v>
          </cell>
          <cell r="CF357">
            <v>113732.08703032258</v>
          </cell>
          <cell r="CG357">
            <v>30290</v>
          </cell>
          <cell r="CK357" t="str">
            <v>Прочие основные фонды</v>
          </cell>
        </row>
        <row r="358">
          <cell r="K358">
            <v>0</v>
          </cell>
          <cell r="Y358">
            <v>2008</v>
          </cell>
          <cell r="AT358">
            <v>34012.49</v>
          </cell>
          <cell r="BK358">
            <v>37910.684530667415</v>
          </cell>
          <cell r="BX358">
            <v>12525.078787141754</v>
          </cell>
          <cell r="CB358">
            <v>13000</v>
          </cell>
          <cell r="CF358">
            <v>113732.05359200225</v>
          </cell>
          <cell r="CG358">
            <v>30290</v>
          </cell>
          <cell r="CK358" t="str">
            <v>Прочие основные фонды</v>
          </cell>
        </row>
        <row r="359">
          <cell r="K359">
            <v>0</v>
          </cell>
          <cell r="Y359">
            <v>2008</v>
          </cell>
          <cell r="AT359">
            <v>34012.5</v>
          </cell>
          <cell r="BK359">
            <v>37910.695676774194</v>
          </cell>
          <cell r="BX359">
            <v>12525.082469635681</v>
          </cell>
          <cell r="CB359">
            <v>13000</v>
          </cell>
          <cell r="CF359">
            <v>113732.08703032258</v>
          </cell>
          <cell r="CG359">
            <v>30290</v>
          </cell>
          <cell r="CK359" t="str">
            <v>Прочие основные фонды</v>
          </cell>
        </row>
        <row r="360">
          <cell r="K360">
            <v>0</v>
          </cell>
          <cell r="Y360">
            <v>2008</v>
          </cell>
          <cell r="AT360">
            <v>46493.56</v>
          </cell>
          <cell r="BK360">
            <v>51822.218422340069</v>
          </cell>
          <cell r="BX360">
            <v>17121.225235044611</v>
          </cell>
          <cell r="CB360">
            <v>17000</v>
          </cell>
          <cell r="CF360">
            <v>155466.65526702022</v>
          </cell>
          <cell r="CG360">
            <v>39610</v>
          </cell>
          <cell r="CK360" t="str">
            <v>Прочие основные фонды</v>
          </cell>
        </row>
        <row r="361">
          <cell r="K361">
            <v>0</v>
          </cell>
          <cell r="Y361">
            <v>2008</v>
          </cell>
          <cell r="AT361">
            <v>46493.55</v>
          </cell>
          <cell r="BK361">
            <v>51822.207276233297</v>
          </cell>
          <cell r="BX361">
            <v>17121.221552550684</v>
          </cell>
          <cell r="CB361">
            <v>17000</v>
          </cell>
          <cell r="CF361">
            <v>155466.62182869989</v>
          </cell>
          <cell r="CG361">
            <v>39610</v>
          </cell>
          <cell r="CK361" t="str">
            <v>Прочие основные фонды</v>
          </cell>
        </row>
        <row r="362">
          <cell r="K362">
            <v>0</v>
          </cell>
          <cell r="Y362">
            <v>2008</v>
          </cell>
          <cell r="AT362">
            <v>46493.56</v>
          </cell>
          <cell r="BK362">
            <v>51822.218422340069</v>
          </cell>
          <cell r="BX362">
            <v>17121.225235044611</v>
          </cell>
          <cell r="CB362">
            <v>17000</v>
          </cell>
          <cell r="CF362">
            <v>155466.65526702022</v>
          </cell>
          <cell r="CG362">
            <v>39610</v>
          </cell>
          <cell r="CK362" t="str">
            <v>Прочие основные фонды</v>
          </cell>
        </row>
        <row r="363">
          <cell r="K363">
            <v>22185.43</v>
          </cell>
          <cell r="Y363">
            <v>2008</v>
          </cell>
          <cell r="AT363">
            <v>42289.68</v>
          </cell>
          <cell r="BK363">
            <v>44430.391868482147</v>
          </cell>
          <cell r="BX363">
            <v>37122.350605871114</v>
          </cell>
          <cell r="CB363">
            <v>37000</v>
          </cell>
          <cell r="CF363">
            <v>88860.783736964295</v>
          </cell>
          <cell r="CG363">
            <v>482850</v>
          </cell>
          <cell r="CK363" t="str">
            <v>Машины и оборудование</v>
          </cell>
        </row>
        <row r="364">
          <cell r="K364">
            <v>0</v>
          </cell>
          <cell r="Y364">
            <v>2008</v>
          </cell>
          <cell r="AT364">
            <v>40436.129999999997</v>
          </cell>
          <cell r="BK364">
            <v>42415.687412795407</v>
          </cell>
          <cell r="BX364">
            <v>21583.21310299282</v>
          </cell>
          <cell r="CB364">
            <v>22000</v>
          </cell>
          <cell r="CF364">
            <v>84831.374825590814</v>
          </cell>
          <cell r="CG364">
            <v>69080</v>
          </cell>
          <cell r="CK364" t="str">
            <v>Прочие основные фонды</v>
          </cell>
        </row>
        <row r="365">
          <cell r="K365">
            <v>0</v>
          </cell>
          <cell r="Y365">
            <v>2008</v>
          </cell>
          <cell r="AT365">
            <v>69976.509999999995</v>
          </cell>
          <cell r="BK365">
            <v>73402.22158743559</v>
          </cell>
          <cell r="BX365">
            <v>37350.704123606985</v>
          </cell>
          <cell r="CB365">
            <v>37000</v>
          </cell>
          <cell r="CF365">
            <v>146804.44317487118</v>
          </cell>
          <cell r="CG365">
            <v>116180</v>
          </cell>
          <cell r="CK365" t="str">
            <v>Прочие основные фонды</v>
          </cell>
        </row>
        <row r="366">
          <cell r="K366">
            <v>0</v>
          </cell>
          <cell r="Y366">
            <v>2008</v>
          </cell>
          <cell r="AT366">
            <v>25862.17</v>
          </cell>
          <cell r="BK366">
            <v>23898.37676578141</v>
          </cell>
          <cell r="BX366">
            <v>12160.683700150797</v>
          </cell>
          <cell r="CB366">
            <v>12000</v>
          </cell>
          <cell r="CF366">
            <v>47796.753531562819</v>
          </cell>
          <cell r="CG366">
            <v>37680</v>
          </cell>
          <cell r="CK366" t="str">
            <v>Прочие основные фонды</v>
          </cell>
        </row>
        <row r="367">
          <cell r="K367">
            <v>0</v>
          </cell>
          <cell r="Y367">
            <v>2008</v>
          </cell>
          <cell r="AT367">
            <v>30029.94</v>
          </cell>
          <cell r="BK367">
            <v>27749.675312389092</v>
          </cell>
          <cell r="BX367">
            <v>14120.416108721985</v>
          </cell>
          <cell r="CB367">
            <v>14000</v>
          </cell>
          <cell r="CF367">
            <v>55499.350624778184</v>
          </cell>
          <cell r="CG367">
            <v>43960</v>
          </cell>
          <cell r="CK367" t="str">
            <v>Прочие основные фонды</v>
          </cell>
        </row>
        <row r="368">
          <cell r="K368">
            <v>0</v>
          </cell>
          <cell r="Y368">
            <v>2008</v>
          </cell>
          <cell r="AT368">
            <v>30029.94</v>
          </cell>
          <cell r="BK368">
            <v>27749.675312389092</v>
          </cell>
          <cell r="BX368">
            <v>14120.416108721985</v>
          </cell>
          <cell r="CB368">
            <v>14000</v>
          </cell>
          <cell r="CF368">
            <v>55499.350624778184</v>
          </cell>
          <cell r="CG368">
            <v>43960</v>
          </cell>
          <cell r="CK368" t="str">
            <v>Прочие основные фонды</v>
          </cell>
        </row>
        <row r="369">
          <cell r="K369">
            <v>1006.5</v>
          </cell>
          <cell r="Y369">
            <v>2008</v>
          </cell>
          <cell r="AT369">
            <v>25161.78</v>
          </cell>
          <cell r="BK369">
            <v>23251.169508888983</v>
          </cell>
          <cell r="BX369">
            <v>11831.352431477342</v>
          </cell>
          <cell r="CB369">
            <v>12000</v>
          </cell>
          <cell r="CF369">
            <v>46502.339017777966</v>
          </cell>
          <cell r="CG369">
            <v>37680</v>
          </cell>
          <cell r="CK369" t="str">
            <v>Прочие основные фонды</v>
          </cell>
        </row>
        <row r="370">
          <cell r="K370">
            <v>1006.4799999999996</v>
          </cell>
          <cell r="Y370">
            <v>2008</v>
          </cell>
          <cell r="AT370">
            <v>25161.759999999998</v>
          </cell>
          <cell r="BK370">
            <v>23251.151027549815</v>
          </cell>
          <cell r="BX370">
            <v>11831.343027252018</v>
          </cell>
          <cell r="CB370">
            <v>12000</v>
          </cell>
          <cell r="CF370">
            <v>46502.30205509963</v>
          </cell>
          <cell r="CG370">
            <v>37680</v>
          </cell>
          <cell r="CK370" t="str">
            <v>Прочие основные фонды</v>
          </cell>
        </row>
        <row r="371">
          <cell r="K371">
            <v>1487.1600000000035</v>
          </cell>
          <cell r="Y371">
            <v>2008</v>
          </cell>
          <cell r="AT371">
            <v>35736.720000000001</v>
          </cell>
          <cell r="BK371">
            <v>33023.122148421258</v>
          </cell>
          <cell r="BX371">
            <v>16803.808357954997</v>
          </cell>
          <cell r="CB371">
            <v>17000</v>
          </cell>
          <cell r="CF371">
            <v>66046.244296842517</v>
          </cell>
          <cell r="CG371">
            <v>53380</v>
          </cell>
          <cell r="CK371" t="str">
            <v>Прочие основные фонды</v>
          </cell>
        </row>
        <row r="372">
          <cell r="K372">
            <v>1006.4799999999996</v>
          </cell>
          <cell r="Y372">
            <v>2008</v>
          </cell>
          <cell r="AT372">
            <v>25161.759999999998</v>
          </cell>
          <cell r="BK372">
            <v>23251.151027549815</v>
          </cell>
          <cell r="BX372">
            <v>11831.343027252018</v>
          </cell>
          <cell r="CB372">
            <v>12000</v>
          </cell>
          <cell r="CF372">
            <v>46502.30205509963</v>
          </cell>
          <cell r="CG372">
            <v>37680</v>
          </cell>
          <cell r="CK372" t="str">
            <v>Прочие основные фонды</v>
          </cell>
        </row>
        <row r="373">
          <cell r="K373">
            <v>1006.4700000000012</v>
          </cell>
          <cell r="Y373">
            <v>2008</v>
          </cell>
          <cell r="AT373">
            <v>25161.75</v>
          </cell>
          <cell r="BK373">
            <v>23251.141786880235</v>
          </cell>
          <cell r="BX373">
            <v>11831.338325139357</v>
          </cell>
          <cell r="CB373">
            <v>12000</v>
          </cell>
          <cell r="CF373">
            <v>46502.283573760469</v>
          </cell>
          <cell r="CG373">
            <v>37680</v>
          </cell>
          <cell r="CK373" t="str">
            <v>Прочие основные фонды</v>
          </cell>
        </row>
        <row r="374">
          <cell r="K374">
            <v>1006.4799999999996</v>
          </cell>
          <cell r="Y374">
            <v>2008</v>
          </cell>
          <cell r="AT374">
            <v>25161.759999999998</v>
          </cell>
          <cell r="BK374">
            <v>23251.151027549815</v>
          </cell>
          <cell r="BX374">
            <v>11831.343027252018</v>
          </cell>
          <cell r="CB374">
            <v>12000</v>
          </cell>
          <cell r="CF374">
            <v>46502.30205509963</v>
          </cell>
          <cell r="CG374">
            <v>37680</v>
          </cell>
          <cell r="CK374" t="str">
            <v>Прочие основные фонды</v>
          </cell>
        </row>
        <row r="375">
          <cell r="K375">
            <v>1006.4799999999996</v>
          </cell>
          <cell r="Y375">
            <v>2008</v>
          </cell>
          <cell r="AT375">
            <v>25161.759999999998</v>
          </cell>
          <cell r="BK375">
            <v>23251.151027549815</v>
          </cell>
          <cell r="BX375">
            <v>11831.343027252018</v>
          </cell>
          <cell r="CB375">
            <v>12000</v>
          </cell>
          <cell r="CF375">
            <v>46502.30205509963</v>
          </cell>
          <cell r="CG375">
            <v>37680</v>
          </cell>
          <cell r="CK375" t="str">
            <v>Прочие основные фонды</v>
          </cell>
        </row>
        <row r="376">
          <cell r="K376">
            <v>1006.4799999999996</v>
          </cell>
          <cell r="Y376">
            <v>2008</v>
          </cell>
          <cell r="AT376">
            <v>25161.759999999998</v>
          </cell>
          <cell r="BK376">
            <v>23251.151027549815</v>
          </cell>
          <cell r="BX376">
            <v>11831.343027252018</v>
          </cell>
          <cell r="CB376">
            <v>12000</v>
          </cell>
          <cell r="CF376">
            <v>46502.30205509963</v>
          </cell>
          <cell r="CG376">
            <v>37680</v>
          </cell>
          <cell r="CK376" t="str">
            <v>Прочие основные фонды</v>
          </cell>
        </row>
        <row r="377">
          <cell r="K377">
            <v>1006.4700000000012</v>
          </cell>
          <cell r="Y377">
            <v>2008</v>
          </cell>
          <cell r="AT377">
            <v>25161.75</v>
          </cell>
          <cell r="BK377">
            <v>23251.141786880235</v>
          </cell>
          <cell r="BX377">
            <v>11831.338325139357</v>
          </cell>
          <cell r="CB377">
            <v>12000</v>
          </cell>
          <cell r="CF377">
            <v>46502.283573760469</v>
          </cell>
          <cell r="CG377">
            <v>37680</v>
          </cell>
          <cell r="CK377" t="str">
            <v>Прочие основные фонды</v>
          </cell>
        </row>
        <row r="378">
          <cell r="K378">
            <v>1006.4799999999996</v>
          </cell>
          <cell r="Y378">
            <v>2008</v>
          </cell>
          <cell r="AT378">
            <v>25161.759999999998</v>
          </cell>
          <cell r="BK378">
            <v>23251.151027549815</v>
          </cell>
          <cell r="BX378">
            <v>11831.343027252018</v>
          </cell>
          <cell r="CB378">
            <v>12000</v>
          </cell>
          <cell r="CF378">
            <v>46502.30205509963</v>
          </cell>
          <cell r="CG378">
            <v>37680</v>
          </cell>
          <cell r="CK378" t="str">
            <v>Прочие основные фонды</v>
          </cell>
        </row>
        <row r="379">
          <cell r="K379">
            <v>1006.4799999999996</v>
          </cell>
          <cell r="Y379">
            <v>2008</v>
          </cell>
          <cell r="AT379">
            <v>25161.759999999998</v>
          </cell>
          <cell r="BK379">
            <v>23251.151027549815</v>
          </cell>
          <cell r="BX379">
            <v>11831.343027252018</v>
          </cell>
          <cell r="CB379">
            <v>12000</v>
          </cell>
          <cell r="CF379">
            <v>46502.30205509963</v>
          </cell>
          <cell r="CG379">
            <v>37680</v>
          </cell>
          <cell r="CK379" t="str">
            <v>Прочие основные фонды</v>
          </cell>
        </row>
        <row r="380">
          <cell r="K380">
            <v>1006.4799999999996</v>
          </cell>
          <cell r="Y380">
            <v>2008</v>
          </cell>
          <cell r="AT380">
            <v>25161.759999999998</v>
          </cell>
          <cell r="BK380">
            <v>23251.151027549815</v>
          </cell>
          <cell r="BX380">
            <v>11831.343027252018</v>
          </cell>
          <cell r="CB380">
            <v>12000</v>
          </cell>
          <cell r="CF380">
            <v>46502.30205509963</v>
          </cell>
          <cell r="CG380">
            <v>37680</v>
          </cell>
          <cell r="CK380" t="str">
            <v>Прочие основные фонды</v>
          </cell>
        </row>
        <row r="381">
          <cell r="K381">
            <v>1006.4700000000012</v>
          </cell>
          <cell r="Y381">
            <v>2008</v>
          </cell>
          <cell r="AT381">
            <v>25161.75</v>
          </cell>
          <cell r="BK381">
            <v>23251.141786880235</v>
          </cell>
          <cell r="BX381">
            <v>11831.338325139357</v>
          </cell>
          <cell r="CB381">
            <v>12000</v>
          </cell>
          <cell r="CF381">
            <v>46502.283573760469</v>
          </cell>
          <cell r="CG381">
            <v>37680</v>
          </cell>
          <cell r="CK381" t="str">
            <v>Прочие основные фонды</v>
          </cell>
        </row>
        <row r="382">
          <cell r="K382">
            <v>1006.4799999999996</v>
          </cell>
          <cell r="Y382">
            <v>2008</v>
          </cell>
          <cell r="AT382">
            <v>25161.759999999998</v>
          </cell>
          <cell r="BK382">
            <v>23251.151027549815</v>
          </cell>
          <cell r="BX382">
            <v>11831.343027252018</v>
          </cell>
          <cell r="CB382">
            <v>12000</v>
          </cell>
          <cell r="CF382">
            <v>46502.30205509963</v>
          </cell>
          <cell r="CG382">
            <v>37680</v>
          </cell>
          <cell r="CK382" t="str">
            <v>Прочие основные фонды</v>
          </cell>
        </row>
        <row r="383">
          <cell r="K383">
            <v>1006.4799999999996</v>
          </cell>
          <cell r="Y383">
            <v>2008</v>
          </cell>
          <cell r="AT383">
            <v>25161.759999999998</v>
          </cell>
          <cell r="BK383">
            <v>23251.151027549815</v>
          </cell>
          <cell r="BX383">
            <v>11831.343027252018</v>
          </cell>
          <cell r="CB383">
            <v>12000</v>
          </cell>
          <cell r="CF383">
            <v>46502.30205509963</v>
          </cell>
          <cell r="CG383">
            <v>37680</v>
          </cell>
          <cell r="CK383" t="str">
            <v>Прочие основные фонды</v>
          </cell>
        </row>
        <row r="384">
          <cell r="K384">
            <v>1006.4700000000012</v>
          </cell>
          <cell r="Y384">
            <v>2008</v>
          </cell>
          <cell r="AT384">
            <v>25161.75</v>
          </cell>
          <cell r="BK384">
            <v>23251.141786880235</v>
          </cell>
          <cell r="BX384">
            <v>11831.338325139357</v>
          </cell>
          <cell r="CB384">
            <v>12000</v>
          </cell>
          <cell r="CF384">
            <v>46502.283573760469</v>
          </cell>
          <cell r="CG384">
            <v>37680</v>
          </cell>
          <cell r="CK384" t="str">
            <v>Прочие основные фонды</v>
          </cell>
        </row>
        <row r="385">
          <cell r="K385">
            <v>1006.4799999999996</v>
          </cell>
          <cell r="Y385">
            <v>2008</v>
          </cell>
          <cell r="AT385">
            <v>25161.759999999998</v>
          </cell>
          <cell r="BK385">
            <v>23251.151027549815</v>
          </cell>
          <cell r="BX385">
            <v>11831.343027252018</v>
          </cell>
          <cell r="CB385">
            <v>12000</v>
          </cell>
          <cell r="CF385">
            <v>46502.30205509963</v>
          </cell>
          <cell r="CG385">
            <v>37680</v>
          </cell>
          <cell r="CK385" t="str">
            <v>Прочие основные фонды</v>
          </cell>
        </row>
        <row r="386">
          <cell r="K386">
            <v>1006.4799999999996</v>
          </cell>
          <cell r="Y386">
            <v>2008</v>
          </cell>
          <cell r="AT386">
            <v>25161.759999999998</v>
          </cell>
          <cell r="BK386">
            <v>23251.151027549815</v>
          </cell>
          <cell r="BX386">
            <v>11831.343027252018</v>
          </cell>
          <cell r="CB386">
            <v>12000</v>
          </cell>
          <cell r="CF386">
            <v>46502.30205509963</v>
          </cell>
          <cell r="CG386">
            <v>37680</v>
          </cell>
          <cell r="CK386" t="str">
            <v>Прочие основные фонды</v>
          </cell>
        </row>
        <row r="387">
          <cell r="K387">
            <v>1006.4799999999996</v>
          </cell>
          <cell r="Y387">
            <v>2008</v>
          </cell>
          <cell r="AT387">
            <v>25161.759999999998</v>
          </cell>
          <cell r="BK387">
            <v>23251.151027549815</v>
          </cell>
          <cell r="BX387">
            <v>11831.343027252018</v>
          </cell>
          <cell r="CB387">
            <v>12000</v>
          </cell>
          <cell r="CF387">
            <v>46502.30205509963</v>
          </cell>
          <cell r="CG387">
            <v>37680</v>
          </cell>
          <cell r="CK387" t="str">
            <v>Прочие основные фонды</v>
          </cell>
        </row>
        <row r="388">
          <cell r="K388">
            <v>1006.4700000000012</v>
          </cell>
          <cell r="Y388">
            <v>2008</v>
          </cell>
          <cell r="AT388">
            <v>25161.75</v>
          </cell>
          <cell r="BK388">
            <v>23251.141786880235</v>
          </cell>
          <cell r="BX388">
            <v>11831.338325139357</v>
          </cell>
          <cell r="CB388">
            <v>12000</v>
          </cell>
          <cell r="CF388">
            <v>46502.283573760469</v>
          </cell>
          <cell r="CG388">
            <v>37680</v>
          </cell>
          <cell r="CK388" t="str">
            <v>Прочие основные фонды</v>
          </cell>
        </row>
        <row r="389">
          <cell r="K389">
            <v>1006.4799999999996</v>
          </cell>
          <cell r="Y389">
            <v>2008</v>
          </cell>
          <cell r="AT389">
            <v>25161.759999999998</v>
          </cell>
          <cell r="BK389">
            <v>23251.151027549815</v>
          </cell>
          <cell r="BX389">
            <v>11831.343027252018</v>
          </cell>
          <cell r="CB389">
            <v>12000</v>
          </cell>
          <cell r="CF389">
            <v>46502.30205509963</v>
          </cell>
          <cell r="CG389">
            <v>37680</v>
          </cell>
          <cell r="CK389" t="str">
            <v>Прочие основные фонды</v>
          </cell>
        </row>
        <row r="390">
          <cell r="K390">
            <v>1006.4799999999996</v>
          </cell>
          <cell r="Y390">
            <v>2008</v>
          </cell>
          <cell r="AT390">
            <v>25161.759999999998</v>
          </cell>
          <cell r="BK390">
            <v>23251.151027549815</v>
          </cell>
          <cell r="BX390">
            <v>11831.343027252018</v>
          </cell>
          <cell r="CB390">
            <v>12000</v>
          </cell>
          <cell r="CF390">
            <v>46502.30205509963</v>
          </cell>
          <cell r="CG390">
            <v>37680</v>
          </cell>
          <cell r="CK390" t="str">
            <v>Прочие основные фонды</v>
          </cell>
        </row>
        <row r="391">
          <cell r="K391">
            <v>1006.4799999999996</v>
          </cell>
          <cell r="Y391">
            <v>2008</v>
          </cell>
          <cell r="AT391">
            <v>25161.759999999998</v>
          </cell>
          <cell r="BK391">
            <v>23251.151027549815</v>
          </cell>
          <cell r="BX391">
            <v>11831.343027252018</v>
          </cell>
          <cell r="CB391">
            <v>12000</v>
          </cell>
          <cell r="CF391">
            <v>46502.30205509963</v>
          </cell>
          <cell r="CG391">
            <v>37680</v>
          </cell>
          <cell r="CK391" t="str">
            <v>Прочие основные фонды</v>
          </cell>
        </row>
        <row r="392">
          <cell r="K392">
            <v>1006.4700000000012</v>
          </cell>
          <cell r="Y392">
            <v>2008</v>
          </cell>
          <cell r="AT392">
            <v>25161.75</v>
          </cell>
          <cell r="BK392">
            <v>23251.141786880235</v>
          </cell>
          <cell r="BX392">
            <v>11831.338325139357</v>
          </cell>
          <cell r="CB392">
            <v>12000</v>
          </cell>
          <cell r="CF392">
            <v>46502.283573760469</v>
          </cell>
          <cell r="CG392">
            <v>37680</v>
          </cell>
          <cell r="CK392" t="str">
            <v>Прочие основные фонды</v>
          </cell>
        </row>
        <row r="393">
          <cell r="K393">
            <v>1006.4799999999996</v>
          </cell>
          <cell r="Y393">
            <v>2008</v>
          </cell>
          <cell r="AT393">
            <v>25161.759999999998</v>
          </cell>
          <cell r="BK393">
            <v>23251.151027549815</v>
          </cell>
          <cell r="BX393">
            <v>11831.343027252018</v>
          </cell>
          <cell r="CB393">
            <v>12000</v>
          </cell>
          <cell r="CF393">
            <v>46502.30205509963</v>
          </cell>
          <cell r="CG393">
            <v>37680</v>
          </cell>
          <cell r="CK393" t="str">
            <v>Прочие основные фонды</v>
          </cell>
        </row>
        <row r="394">
          <cell r="K394">
            <v>1006.4799999999996</v>
          </cell>
          <cell r="Y394">
            <v>2008</v>
          </cell>
          <cell r="AT394">
            <v>25161.759999999998</v>
          </cell>
          <cell r="BK394">
            <v>23251.151027549815</v>
          </cell>
          <cell r="BX394">
            <v>11831.343027252018</v>
          </cell>
          <cell r="CB394">
            <v>12000</v>
          </cell>
          <cell r="CF394">
            <v>46502.30205509963</v>
          </cell>
          <cell r="CG394">
            <v>37680</v>
          </cell>
          <cell r="CK394" t="str">
            <v>Прочие основные фонды</v>
          </cell>
        </row>
        <row r="395">
          <cell r="K395">
            <v>1006.4799999999996</v>
          </cell>
          <cell r="Y395">
            <v>2008</v>
          </cell>
          <cell r="AT395">
            <v>25161.759999999998</v>
          </cell>
          <cell r="BK395">
            <v>23251.151027549815</v>
          </cell>
          <cell r="BX395">
            <v>11831.343027252018</v>
          </cell>
          <cell r="CB395">
            <v>12000</v>
          </cell>
          <cell r="CF395">
            <v>46502.30205509963</v>
          </cell>
          <cell r="CG395">
            <v>37680</v>
          </cell>
          <cell r="CK395" t="str">
            <v>Прочие основные фонды</v>
          </cell>
        </row>
        <row r="396">
          <cell r="K396">
            <v>1006.4700000000012</v>
          </cell>
          <cell r="Y396">
            <v>2008</v>
          </cell>
          <cell r="AT396">
            <v>25161.75</v>
          </cell>
          <cell r="BK396">
            <v>23251.141786880235</v>
          </cell>
          <cell r="BX396">
            <v>11831.338325139357</v>
          </cell>
          <cell r="CB396">
            <v>12000</v>
          </cell>
          <cell r="CF396">
            <v>46502.283573760469</v>
          </cell>
          <cell r="CG396">
            <v>37680</v>
          </cell>
          <cell r="CK396" t="str">
            <v>Прочие основные фонды</v>
          </cell>
        </row>
        <row r="397">
          <cell r="K397">
            <v>2319.510000000002</v>
          </cell>
          <cell r="Y397">
            <v>2008</v>
          </cell>
          <cell r="AT397">
            <v>57989.43</v>
          </cell>
          <cell r="BK397">
            <v>53586.1161910585</v>
          </cell>
          <cell r="BX397">
            <v>27267.283301518615</v>
          </cell>
          <cell r="CB397">
            <v>27000</v>
          </cell>
          <cell r="CF397">
            <v>107172.232382117</v>
          </cell>
          <cell r="CG397">
            <v>84780</v>
          </cell>
          <cell r="CK397" t="str">
            <v>Прочие основные фонды</v>
          </cell>
        </row>
        <row r="398">
          <cell r="K398">
            <v>4347.5099999999984</v>
          </cell>
          <cell r="Y398">
            <v>2009</v>
          </cell>
          <cell r="AT398">
            <v>36229.03</v>
          </cell>
          <cell r="BK398">
            <v>29553.472534354376</v>
          </cell>
          <cell r="BX398">
            <v>15038.277923794649</v>
          </cell>
          <cell r="CB398">
            <v>15000</v>
          </cell>
          <cell r="CF398">
            <v>59106.945068708752</v>
          </cell>
          <cell r="CG398">
            <v>47100</v>
          </cell>
          <cell r="CK398" t="str">
            <v>Прочие основные фонды</v>
          </cell>
        </row>
        <row r="399">
          <cell r="K399">
            <v>3606.5200000000004</v>
          </cell>
          <cell r="Y399">
            <v>2009</v>
          </cell>
          <cell r="AT399">
            <v>30054.04</v>
          </cell>
          <cell r="BK399">
            <v>24516.285577791838</v>
          </cell>
          <cell r="BX399">
            <v>12475.10646166462</v>
          </cell>
          <cell r="CB399">
            <v>12000</v>
          </cell>
          <cell r="CF399">
            <v>49032.571155583675</v>
          </cell>
          <cell r="CG399">
            <v>37680</v>
          </cell>
          <cell r="CK399" t="str">
            <v>Прочие основные фонды</v>
          </cell>
        </row>
        <row r="400">
          <cell r="K400">
            <v>2865.41</v>
          </cell>
          <cell r="Y400">
            <v>2009</v>
          </cell>
          <cell r="AT400">
            <v>23879.15</v>
          </cell>
          <cell r="BK400">
            <v>19479.180195239242</v>
          </cell>
          <cell r="BX400">
            <v>9911.9765084514002</v>
          </cell>
          <cell r="CB400">
            <v>9900</v>
          </cell>
          <cell r="CF400">
            <v>38958.360390478483</v>
          </cell>
          <cell r="CG400">
            <v>31086</v>
          </cell>
          <cell r="CK400" t="str">
            <v>Прочие основные фонды</v>
          </cell>
        </row>
        <row r="401">
          <cell r="K401">
            <v>3606.5099999999984</v>
          </cell>
          <cell r="Y401">
            <v>2009</v>
          </cell>
          <cell r="AT401">
            <v>30054.03</v>
          </cell>
          <cell r="BK401">
            <v>24516.277420390841</v>
          </cell>
          <cell r="BX401">
            <v>12475.102310772938</v>
          </cell>
          <cell r="CB401">
            <v>12000</v>
          </cell>
          <cell r="CF401">
            <v>49032.554840781682</v>
          </cell>
          <cell r="CG401">
            <v>37680</v>
          </cell>
          <cell r="CK401" t="str">
            <v>Прочие основные фонды</v>
          </cell>
        </row>
        <row r="402">
          <cell r="K402">
            <v>3606.5099999999984</v>
          </cell>
          <cell r="Y402">
            <v>2009</v>
          </cell>
          <cell r="AT402">
            <v>30054.03</v>
          </cell>
          <cell r="BK402">
            <v>24516.277420390841</v>
          </cell>
          <cell r="BX402">
            <v>12475.102310772938</v>
          </cell>
          <cell r="CB402">
            <v>12000</v>
          </cell>
          <cell r="CF402">
            <v>49032.554840781682</v>
          </cell>
          <cell r="CG402">
            <v>37680</v>
          </cell>
          <cell r="CK402" t="str">
            <v>Прочие основные фонды</v>
          </cell>
        </row>
        <row r="403">
          <cell r="K403">
            <v>2865.41</v>
          </cell>
          <cell r="Y403">
            <v>2009</v>
          </cell>
          <cell r="AT403">
            <v>23879.15</v>
          </cell>
          <cell r="BK403">
            <v>19479.180195239242</v>
          </cell>
          <cell r="BX403">
            <v>9911.9765084514002</v>
          </cell>
          <cell r="CB403">
            <v>9900</v>
          </cell>
          <cell r="CF403">
            <v>38958.360390478483</v>
          </cell>
          <cell r="CG403">
            <v>31086</v>
          </cell>
          <cell r="CK403" t="str">
            <v>Прочие основные фонды</v>
          </cell>
        </row>
        <row r="404">
          <cell r="K404">
            <v>3606.5200000000004</v>
          </cell>
          <cell r="Y404">
            <v>2009</v>
          </cell>
          <cell r="AT404">
            <v>30054.04</v>
          </cell>
          <cell r="BK404">
            <v>24516.285577791838</v>
          </cell>
          <cell r="BX404">
            <v>12475.10646166462</v>
          </cell>
          <cell r="CB404">
            <v>12000</v>
          </cell>
          <cell r="CF404">
            <v>49032.571155583675</v>
          </cell>
          <cell r="CG404">
            <v>37680</v>
          </cell>
          <cell r="CK404" t="str">
            <v>Прочие основные фонды</v>
          </cell>
        </row>
        <row r="405">
          <cell r="K405">
            <v>3606.5099999999984</v>
          </cell>
          <cell r="Y405">
            <v>2009</v>
          </cell>
          <cell r="AT405">
            <v>30054.03</v>
          </cell>
          <cell r="BK405">
            <v>24516.277420390841</v>
          </cell>
          <cell r="BX405">
            <v>12475.102310772938</v>
          </cell>
          <cell r="CB405">
            <v>12000</v>
          </cell>
          <cell r="CF405">
            <v>49032.554840781682</v>
          </cell>
          <cell r="CG405">
            <v>37680</v>
          </cell>
          <cell r="CK405" t="str">
            <v>Прочие основные фонды</v>
          </cell>
        </row>
        <row r="406">
          <cell r="K406">
            <v>2865.41</v>
          </cell>
          <cell r="Y406">
            <v>2009</v>
          </cell>
          <cell r="AT406">
            <v>23879.15</v>
          </cell>
          <cell r="BK406">
            <v>19479.180195239242</v>
          </cell>
          <cell r="BX406">
            <v>9911.9765084514002</v>
          </cell>
          <cell r="CB406">
            <v>9900</v>
          </cell>
          <cell r="CF406">
            <v>38958.360390478483</v>
          </cell>
          <cell r="CG406">
            <v>31086</v>
          </cell>
          <cell r="CK406" t="str">
            <v>Прочие основные фонды</v>
          </cell>
        </row>
        <row r="407">
          <cell r="K407">
            <v>2865.41</v>
          </cell>
          <cell r="Y407">
            <v>2009</v>
          </cell>
          <cell r="AT407">
            <v>23879.15</v>
          </cell>
          <cell r="BK407">
            <v>19479.180195239242</v>
          </cell>
          <cell r="BX407">
            <v>9911.9765084514002</v>
          </cell>
          <cell r="CB407">
            <v>9900</v>
          </cell>
          <cell r="CF407">
            <v>38958.360390478483</v>
          </cell>
          <cell r="CG407">
            <v>31086</v>
          </cell>
          <cell r="CK407" t="str">
            <v>Прочие основные фонды</v>
          </cell>
        </row>
        <row r="408">
          <cell r="K408">
            <v>3140.2599999999984</v>
          </cell>
          <cell r="Y408">
            <v>2009</v>
          </cell>
          <cell r="AT408">
            <v>26168.98</v>
          </cell>
          <cell r="BK408">
            <v>21347.086347110839</v>
          </cell>
          <cell r="BX408">
            <v>10862.460138243385</v>
          </cell>
          <cell r="CB408">
            <v>11000</v>
          </cell>
          <cell r="CF408">
            <v>42694.172694221677</v>
          </cell>
          <cell r="CG408">
            <v>34540</v>
          </cell>
          <cell r="CK408" t="str">
            <v>Прочие основные фонды</v>
          </cell>
        </row>
        <row r="409">
          <cell r="K409">
            <v>3140.3600000000006</v>
          </cell>
          <cell r="Y409">
            <v>2009</v>
          </cell>
          <cell r="AT409">
            <v>26169.08</v>
          </cell>
          <cell r="BK409">
            <v>21347.167921120781</v>
          </cell>
          <cell r="BX409">
            <v>10862.501647160194</v>
          </cell>
          <cell r="CB409">
            <v>11000</v>
          </cell>
          <cell r="CF409">
            <v>42694.335842241562</v>
          </cell>
          <cell r="CG409">
            <v>34540</v>
          </cell>
          <cell r="CK409" t="str">
            <v>Прочие основные фонды</v>
          </cell>
        </row>
        <row r="410">
          <cell r="K410">
            <v>3140.369999999999</v>
          </cell>
          <cell r="Y410">
            <v>2009</v>
          </cell>
          <cell r="AT410">
            <v>26169.09</v>
          </cell>
          <cell r="BK410">
            <v>21347.176078521774</v>
          </cell>
          <cell r="BX410">
            <v>10862.505798051874</v>
          </cell>
          <cell r="CB410">
            <v>11000</v>
          </cell>
          <cell r="CF410">
            <v>42694.352157043548</v>
          </cell>
          <cell r="CG410">
            <v>34540</v>
          </cell>
          <cell r="CK410" t="str">
            <v>Прочие основные фонды</v>
          </cell>
        </row>
        <row r="411">
          <cell r="K411">
            <v>3140.369999999999</v>
          </cell>
          <cell r="Y411">
            <v>2009</v>
          </cell>
          <cell r="AT411">
            <v>26169.09</v>
          </cell>
          <cell r="BK411">
            <v>21347.176078521774</v>
          </cell>
          <cell r="BX411">
            <v>10862.505798051874</v>
          </cell>
          <cell r="CB411">
            <v>11000</v>
          </cell>
          <cell r="CF411">
            <v>42694.352157043548</v>
          </cell>
          <cell r="CG411">
            <v>34540</v>
          </cell>
          <cell r="CK411" t="str">
            <v>Прочие основные фонды</v>
          </cell>
        </row>
        <row r="412">
          <cell r="K412">
            <v>3140.3600000000006</v>
          </cell>
          <cell r="Y412">
            <v>2009</v>
          </cell>
          <cell r="AT412">
            <v>26169.08</v>
          </cell>
          <cell r="BK412">
            <v>21347.167921120781</v>
          </cell>
          <cell r="BX412">
            <v>10862.501647160194</v>
          </cell>
          <cell r="CB412">
            <v>11000</v>
          </cell>
          <cell r="CF412">
            <v>42694.335842241562</v>
          </cell>
          <cell r="CG412">
            <v>34540</v>
          </cell>
          <cell r="CK412" t="str">
            <v>Прочие основные фонды</v>
          </cell>
        </row>
        <row r="413">
          <cell r="K413">
            <v>3140.369999999999</v>
          </cell>
          <cell r="Y413">
            <v>2009</v>
          </cell>
          <cell r="AT413">
            <v>26169.09</v>
          </cell>
          <cell r="BK413">
            <v>21347.176078521774</v>
          </cell>
          <cell r="BX413">
            <v>10862.505798051874</v>
          </cell>
          <cell r="CB413">
            <v>11000</v>
          </cell>
          <cell r="CF413">
            <v>42694.352157043548</v>
          </cell>
          <cell r="CG413">
            <v>34540</v>
          </cell>
          <cell r="CK413" t="str">
            <v>Прочие основные фонды</v>
          </cell>
        </row>
        <row r="414">
          <cell r="K414">
            <v>3140.3600000000006</v>
          </cell>
          <cell r="Y414">
            <v>2009</v>
          </cell>
          <cell r="AT414">
            <v>26169.08</v>
          </cell>
          <cell r="BK414">
            <v>21347.167921120781</v>
          </cell>
          <cell r="BX414">
            <v>10862.501647160194</v>
          </cell>
          <cell r="CB414">
            <v>11000</v>
          </cell>
          <cell r="CF414">
            <v>42694.335842241562</v>
          </cell>
          <cell r="CG414">
            <v>34540</v>
          </cell>
          <cell r="CK414" t="str">
            <v>Прочие основные фонды</v>
          </cell>
        </row>
        <row r="415">
          <cell r="K415">
            <v>3140.3600000000006</v>
          </cell>
          <cell r="Y415">
            <v>2009</v>
          </cell>
          <cell r="AT415">
            <v>26169.08</v>
          </cell>
          <cell r="BK415">
            <v>21347.167921120781</v>
          </cell>
          <cell r="BX415">
            <v>10862.501647160194</v>
          </cell>
          <cell r="CB415">
            <v>11000</v>
          </cell>
          <cell r="CF415">
            <v>42694.335842241562</v>
          </cell>
          <cell r="CG415">
            <v>34540</v>
          </cell>
          <cell r="CK415" t="str">
            <v>Прочие основные фонды</v>
          </cell>
        </row>
        <row r="416">
          <cell r="K416">
            <v>3927.2799999999988</v>
          </cell>
          <cell r="Y416">
            <v>2009</v>
          </cell>
          <cell r="AT416">
            <v>24545.71</v>
          </cell>
          <cell r="BK416">
            <v>20022.919915913495</v>
          </cell>
          <cell r="BX416">
            <v>10188.658344340589</v>
          </cell>
          <cell r="CB416">
            <v>10000</v>
          </cell>
          <cell r="CF416">
            <v>40045.83983182699</v>
          </cell>
          <cell r="CG416">
            <v>31400</v>
          </cell>
          <cell r="CK416" t="str">
            <v>Прочие основные фонды</v>
          </cell>
        </row>
        <row r="417">
          <cell r="K417">
            <v>4057.8599999999969</v>
          </cell>
          <cell r="Y417">
            <v>2009</v>
          </cell>
          <cell r="AT417">
            <v>25361.94</v>
          </cell>
          <cell r="BK417">
            <v>20688.751457269034</v>
          </cell>
          <cell r="BX417">
            <v>10527.466576019409</v>
          </cell>
          <cell r="CB417">
            <v>11000</v>
          </cell>
          <cell r="CF417">
            <v>41377.502914538069</v>
          </cell>
          <cell r="CG417">
            <v>34540</v>
          </cell>
          <cell r="CK417" t="str">
            <v>Прочие основные фонды</v>
          </cell>
        </row>
        <row r="418">
          <cell r="K418">
            <v>4038.3500000000022</v>
          </cell>
          <cell r="Y418">
            <v>2009</v>
          </cell>
          <cell r="AT418">
            <v>25239.95</v>
          </cell>
          <cell r="BK418">
            <v>20589.239322539903</v>
          </cell>
          <cell r="BX418">
            <v>10476.829848402809</v>
          </cell>
          <cell r="CB418">
            <v>10000</v>
          </cell>
          <cell r="CF418">
            <v>41178.478645079806</v>
          </cell>
          <cell r="CG418">
            <v>31400</v>
          </cell>
          <cell r="CK418" t="str">
            <v>Прочие основные фонды</v>
          </cell>
        </row>
        <row r="419">
          <cell r="K419">
            <v>4057.8599999999969</v>
          </cell>
          <cell r="Y419">
            <v>2009</v>
          </cell>
          <cell r="AT419">
            <v>25361.94</v>
          </cell>
          <cell r="BK419">
            <v>20688.751457269034</v>
          </cell>
          <cell r="BX419">
            <v>10527.466576019409</v>
          </cell>
          <cell r="CB419">
            <v>11000</v>
          </cell>
          <cell r="CF419">
            <v>41377.502914538069</v>
          </cell>
          <cell r="CG419">
            <v>34540</v>
          </cell>
          <cell r="CK419" t="str">
            <v>Прочие основные фонды</v>
          </cell>
        </row>
        <row r="420">
          <cell r="K420">
            <v>3989.0999999999985</v>
          </cell>
          <cell r="Y420">
            <v>2009</v>
          </cell>
          <cell r="AT420">
            <v>24931.35</v>
          </cell>
          <cell r="BK420">
            <v>20337.501927856636</v>
          </cell>
          <cell r="BX420">
            <v>10348.733331126936</v>
          </cell>
          <cell r="CB420">
            <v>10000</v>
          </cell>
          <cell r="CF420">
            <v>40675.003855713272</v>
          </cell>
          <cell r="CG420">
            <v>31400</v>
          </cell>
          <cell r="CK420" t="str">
            <v>Прочие основные фонды</v>
          </cell>
        </row>
        <row r="421">
          <cell r="K421">
            <v>4038.3500000000022</v>
          </cell>
          <cell r="Y421">
            <v>2009</v>
          </cell>
          <cell r="AT421">
            <v>25239.95</v>
          </cell>
          <cell r="BK421">
            <v>20589.239322539903</v>
          </cell>
          <cell r="BX421">
            <v>10476.829848402809</v>
          </cell>
          <cell r="CB421">
            <v>10000</v>
          </cell>
          <cell r="CF421">
            <v>41178.478645079806</v>
          </cell>
          <cell r="CG421">
            <v>31400</v>
          </cell>
          <cell r="CK421" t="str">
            <v>Прочие основные фонды</v>
          </cell>
        </row>
        <row r="422">
          <cell r="K422">
            <v>4057.8499999999985</v>
          </cell>
          <cell r="Y422">
            <v>2009</v>
          </cell>
          <cell r="AT422">
            <v>25361.93</v>
          </cell>
          <cell r="BK422">
            <v>20688.743299868042</v>
          </cell>
          <cell r="BX422">
            <v>10527.462425127729</v>
          </cell>
          <cell r="CB422">
            <v>11000</v>
          </cell>
          <cell r="CF422">
            <v>41377.486599736083</v>
          </cell>
          <cell r="CG422">
            <v>34540</v>
          </cell>
          <cell r="CK422" t="str">
            <v>Прочие основные фонды</v>
          </cell>
        </row>
        <row r="423">
          <cell r="K423">
            <v>4038.3500000000022</v>
          </cell>
          <cell r="Y423">
            <v>2009</v>
          </cell>
          <cell r="AT423">
            <v>25239.95</v>
          </cell>
          <cell r="BK423">
            <v>20589.239322539903</v>
          </cell>
          <cell r="BX423">
            <v>10476.829848402809</v>
          </cell>
          <cell r="CB423">
            <v>10000</v>
          </cell>
          <cell r="CF423">
            <v>41178.478645079806</v>
          </cell>
          <cell r="CG423">
            <v>31400</v>
          </cell>
          <cell r="CK423" t="str">
            <v>Прочие основные фонды</v>
          </cell>
        </row>
        <row r="424">
          <cell r="K424">
            <v>4051.6100000000006</v>
          </cell>
          <cell r="Y424">
            <v>2009</v>
          </cell>
          <cell r="AT424">
            <v>25323.14</v>
          </cell>
          <cell r="BK424">
            <v>20657.100741411257</v>
          </cell>
          <cell r="BX424">
            <v>10511.361116297103</v>
          </cell>
          <cell r="CB424">
            <v>11000</v>
          </cell>
          <cell r="CF424">
            <v>41314.201482822515</v>
          </cell>
          <cell r="CG424">
            <v>34540</v>
          </cell>
          <cell r="CK424" t="str">
            <v>Прочие основные фонды</v>
          </cell>
        </row>
        <row r="425">
          <cell r="K425">
            <v>4051.7000000000007</v>
          </cell>
          <cell r="Y425">
            <v>2009</v>
          </cell>
          <cell r="AT425">
            <v>25323.23</v>
          </cell>
          <cell r="BK425">
            <v>20657.174158020203</v>
          </cell>
          <cell r="BX425">
            <v>10511.398474322232</v>
          </cell>
          <cell r="CB425">
            <v>11000</v>
          </cell>
          <cell r="CF425">
            <v>41314.348316040407</v>
          </cell>
          <cell r="CG425">
            <v>34540</v>
          </cell>
          <cell r="CK425" t="str">
            <v>Прочие основные фонды</v>
          </cell>
        </row>
        <row r="426">
          <cell r="K426">
            <v>4051.6100000000006</v>
          </cell>
          <cell r="Y426">
            <v>2009</v>
          </cell>
          <cell r="AT426">
            <v>25323.14</v>
          </cell>
          <cell r="BK426">
            <v>20657.100741411257</v>
          </cell>
          <cell r="BX426">
            <v>10511.361116297103</v>
          </cell>
          <cell r="CB426">
            <v>11000</v>
          </cell>
          <cell r="CF426">
            <v>41314.201482822515</v>
          </cell>
          <cell r="CG426">
            <v>34540</v>
          </cell>
          <cell r="CK426" t="str">
            <v>Прочие основные фонды</v>
          </cell>
        </row>
        <row r="427">
          <cell r="K427">
            <v>4051.6200000000026</v>
          </cell>
          <cell r="Y427">
            <v>2009</v>
          </cell>
          <cell r="AT427">
            <v>25323.15</v>
          </cell>
          <cell r="BK427">
            <v>20657.108898812254</v>
          </cell>
          <cell r="BX427">
            <v>10511.365267188785</v>
          </cell>
          <cell r="CB427">
            <v>11000</v>
          </cell>
          <cell r="CF427">
            <v>41314.217797624508</v>
          </cell>
          <cell r="CG427">
            <v>34540</v>
          </cell>
          <cell r="CK427" t="str">
            <v>Прочие основные фонды</v>
          </cell>
        </row>
        <row r="428">
          <cell r="K428">
            <v>4057.8599999999969</v>
          </cell>
          <cell r="Y428">
            <v>2009</v>
          </cell>
          <cell r="AT428">
            <v>25361.94</v>
          </cell>
          <cell r="BK428">
            <v>20688.751457269034</v>
          </cell>
          <cell r="BX428">
            <v>10527.466576019409</v>
          </cell>
          <cell r="CB428">
            <v>11000</v>
          </cell>
          <cell r="CF428">
            <v>41377.502914538069</v>
          </cell>
          <cell r="CG428">
            <v>34540</v>
          </cell>
          <cell r="CK428" t="str">
            <v>Прочие основные фонды</v>
          </cell>
        </row>
        <row r="429">
          <cell r="K429">
            <v>4057.869999999999</v>
          </cell>
          <cell r="Y429">
            <v>2009</v>
          </cell>
          <cell r="AT429">
            <v>25361.95</v>
          </cell>
          <cell r="BK429">
            <v>20688.759614670031</v>
          </cell>
          <cell r="BX429">
            <v>10527.470726911091</v>
          </cell>
          <cell r="CB429">
            <v>11000</v>
          </cell>
          <cell r="CF429">
            <v>41377.519229340061</v>
          </cell>
          <cell r="CG429">
            <v>34540</v>
          </cell>
          <cell r="CK429" t="str">
            <v>Прочие основные фонды</v>
          </cell>
        </row>
        <row r="430">
          <cell r="K430">
            <v>4051.6100000000006</v>
          </cell>
          <cell r="Y430">
            <v>2009</v>
          </cell>
          <cell r="AT430">
            <v>25323.14</v>
          </cell>
          <cell r="BK430">
            <v>20657.100741411257</v>
          </cell>
          <cell r="BX430">
            <v>10511.361116297103</v>
          </cell>
          <cell r="CB430">
            <v>11000</v>
          </cell>
          <cell r="CF430">
            <v>41314.201482822515</v>
          </cell>
          <cell r="CG430">
            <v>34540</v>
          </cell>
          <cell r="CK430" t="str">
            <v>Прочие основные фонды</v>
          </cell>
        </row>
        <row r="431">
          <cell r="K431">
            <v>4051.6100000000006</v>
          </cell>
          <cell r="Y431">
            <v>2009</v>
          </cell>
          <cell r="AT431">
            <v>25323.14</v>
          </cell>
          <cell r="BK431">
            <v>20657.100741411257</v>
          </cell>
          <cell r="BX431">
            <v>10511.361116297103</v>
          </cell>
          <cell r="CB431">
            <v>11000</v>
          </cell>
          <cell r="CF431">
            <v>41314.201482822515</v>
          </cell>
          <cell r="CG431">
            <v>34540</v>
          </cell>
          <cell r="CK431" t="str">
            <v>Прочие основные фонды</v>
          </cell>
        </row>
        <row r="432">
          <cell r="K432">
            <v>4057.8499999999985</v>
          </cell>
          <cell r="Y432">
            <v>2009</v>
          </cell>
          <cell r="AT432">
            <v>25361.93</v>
          </cell>
          <cell r="BK432">
            <v>20688.743299868042</v>
          </cell>
          <cell r="BX432">
            <v>10527.462425127729</v>
          </cell>
          <cell r="CB432">
            <v>11000</v>
          </cell>
          <cell r="CF432">
            <v>41377.486599736083</v>
          </cell>
          <cell r="CG432">
            <v>34540</v>
          </cell>
          <cell r="CK432" t="str">
            <v>Прочие основные фонды</v>
          </cell>
        </row>
        <row r="433">
          <cell r="K433">
            <v>4051.7000000000007</v>
          </cell>
          <cell r="Y433">
            <v>2009</v>
          </cell>
          <cell r="AT433">
            <v>25323.23</v>
          </cell>
          <cell r="BK433">
            <v>20657.174158020203</v>
          </cell>
          <cell r="BX433">
            <v>10511.398474322232</v>
          </cell>
          <cell r="CB433">
            <v>11000</v>
          </cell>
          <cell r="CF433">
            <v>41314.348316040407</v>
          </cell>
          <cell r="CG433">
            <v>34540</v>
          </cell>
          <cell r="CK433" t="str">
            <v>Прочие основные фонды</v>
          </cell>
        </row>
        <row r="434">
          <cell r="K434">
            <v>4037.7299999999996</v>
          </cell>
          <cell r="Y434">
            <v>2009</v>
          </cell>
          <cell r="AT434">
            <v>25236.39</v>
          </cell>
          <cell r="BK434">
            <v>20586.33528778594</v>
          </cell>
          <cell r="BX434">
            <v>10475.352130964369</v>
          </cell>
          <cell r="CB434">
            <v>10000</v>
          </cell>
          <cell r="CF434">
            <v>41172.670575571879</v>
          </cell>
          <cell r="CG434">
            <v>31400</v>
          </cell>
          <cell r="CK434" t="str">
            <v>Прочие основные фонды</v>
          </cell>
        </row>
        <row r="435">
          <cell r="K435">
            <v>4037.739999999998</v>
          </cell>
          <cell r="Y435">
            <v>2009</v>
          </cell>
          <cell r="AT435">
            <v>25236.39</v>
          </cell>
          <cell r="BK435">
            <v>20586.33528778594</v>
          </cell>
          <cell r="BX435">
            <v>10475.352130964369</v>
          </cell>
          <cell r="CB435">
            <v>10000</v>
          </cell>
          <cell r="CF435">
            <v>41172.670575571879</v>
          </cell>
          <cell r="CG435">
            <v>31400</v>
          </cell>
          <cell r="CK435" t="str">
            <v>Прочие основные фонды</v>
          </cell>
        </row>
        <row r="436">
          <cell r="K436">
            <v>4037.7200000000012</v>
          </cell>
          <cell r="Y436">
            <v>2009</v>
          </cell>
          <cell r="AT436">
            <v>25236.38</v>
          </cell>
          <cell r="BK436">
            <v>20586.327130384947</v>
          </cell>
          <cell r="BX436">
            <v>10475.347980072689</v>
          </cell>
          <cell r="CB436">
            <v>10000</v>
          </cell>
          <cell r="CF436">
            <v>41172.654260769894</v>
          </cell>
          <cell r="CG436">
            <v>31400</v>
          </cell>
          <cell r="CK436" t="str">
            <v>Прочие основные фонды</v>
          </cell>
        </row>
        <row r="437">
          <cell r="K437">
            <v>3989.0999999999985</v>
          </cell>
          <cell r="Y437">
            <v>2009</v>
          </cell>
          <cell r="AT437">
            <v>24931.35</v>
          </cell>
          <cell r="BK437">
            <v>20337.501927856636</v>
          </cell>
          <cell r="BX437">
            <v>10348.733331126936</v>
          </cell>
          <cell r="CB437">
            <v>10000</v>
          </cell>
          <cell r="CF437">
            <v>40675.003855713272</v>
          </cell>
          <cell r="CG437">
            <v>31400</v>
          </cell>
          <cell r="CK437" t="str">
            <v>Прочие основные фонды</v>
          </cell>
        </row>
        <row r="438">
          <cell r="K438">
            <v>3140.369999999999</v>
          </cell>
          <cell r="Y438">
            <v>2009</v>
          </cell>
          <cell r="AT438">
            <v>26169.09</v>
          </cell>
          <cell r="BK438">
            <v>21347.176078521774</v>
          </cell>
          <cell r="BX438">
            <v>10862.505798051874</v>
          </cell>
          <cell r="CB438">
            <v>11000</v>
          </cell>
          <cell r="CF438">
            <v>42694.352157043548</v>
          </cell>
          <cell r="CG438">
            <v>34540</v>
          </cell>
          <cell r="CK438" t="str">
            <v>Прочие основные фонды</v>
          </cell>
        </row>
        <row r="439">
          <cell r="K439">
            <v>3140.3600000000006</v>
          </cell>
          <cell r="Y439">
            <v>2009</v>
          </cell>
          <cell r="AT439">
            <v>26169.08</v>
          </cell>
          <cell r="BK439">
            <v>21347.167921120781</v>
          </cell>
          <cell r="BX439">
            <v>10862.501647160194</v>
          </cell>
          <cell r="CB439">
            <v>11000</v>
          </cell>
          <cell r="CF439">
            <v>42694.335842241562</v>
          </cell>
          <cell r="CG439">
            <v>34540</v>
          </cell>
          <cell r="CK439" t="str">
            <v>Прочие основные фонды</v>
          </cell>
        </row>
        <row r="440">
          <cell r="K440">
            <v>3210.3899999999994</v>
          </cell>
          <cell r="Y440">
            <v>2009</v>
          </cell>
          <cell r="AT440">
            <v>26754.13</v>
          </cell>
          <cell r="BK440">
            <v>21824.416666290719</v>
          </cell>
          <cell r="BX440">
            <v>11105.349564957498</v>
          </cell>
          <cell r="CB440">
            <v>11000</v>
          </cell>
          <cell r="CF440">
            <v>43648.833332581438</v>
          </cell>
          <cell r="CG440">
            <v>34540</v>
          </cell>
          <cell r="CK440" t="str">
            <v>Прочие основные фонды</v>
          </cell>
        </row>
        <row r="441">
          <cell r="K441">
            <v>2579.8299999999981</v>
          </cell>
          <cell r="Y441">
            <v>2009</v>
          </cell>
          <cell r="AT441">
            <v>21499.39</v>
          </cell>
          <cell r="BK441">
            <v>17537.914536226144</v>
          </cell>
          <cell r="BX441">
            <v>8924.16390977212</v>
          </cell>
          <cell r="CB441">
            <v>8900</v>
          </cell>
          <cell r="CF441">
            <v>35075.829072452289</v>
          </cell>
          <cell r="CG441">
            <v>27946</v>
          </cell>
          <cell r="CK441" t="str">
            <v>Прочие основные фонды</v>
          </cell>
        </row>
        <row r="442">
          <cell r="K442">
            <v>2579.8299999999981</v>
          </cell>
          <cell r="Y442">
            <v>2009</v>
          </cell>
          <cell r="AT442">
            <v>21499.39</v>
          </cell>
          <cell r="BK442">
            <v>17537.914536226144</v>
          </cell>
          <cell r="BX442">
            <v>8924.16390977212</v>
          </cell>
          <cell r="CB442">
            <v>8900</v>
          </cell>
          <cell r="CF442">
            <v>35075.829072452289</v>
          </cell>
          <cell r="CG442">
            <v>27946</v>
          </cell>
          <cell r="CK442" t="str">
            <v>Прочие основные фонды</v>
          </cell>
        </row>
        <row r="443">
          <cell r="K443">
            <v>12225.86</v>
          </cell>
          <cell r="Y443">
            <v>2009</v>
          </cell>
          <cell r="AT443">
            <v>101882.9</v>
          </cell>
          <cell r="BK443">
            <v>83109.96697594093</v>
          </cell>
          <cell r="BX443">
            <v>42290.488204684967</v>
          </cell>
          <cell r="CB443">
            <v>42000</v>
          </cell>
          <cell r="CF443">
            <v>166219.93395188186</v>
          </cell>
          <cell r="CG443">
            <v>131880</v>
          </cell>
          <cell r="CK443" t="str">
            <v>Прочие основные фонды</v>
          </cell>
        </row>
        <row r="444">
          <cell r="K444">
            <v>8629.18</v>
          </cell>
          <cell r="Y444">
            <v>2009</v>
          </cell>
          <cell r="AT444">
            <v>53932.9</v>
          </cell>
          <cell r="BK444">
            <v>43995.229208402241</v>
          </cell>
          <cell r="BX444">
            <v>22386.962594257267</v>
          </cell>
          <cell r="CB444">
            <v>22000</v>
          </cell>
          <cell r="CF444">
            <v>87990.458416804482</v>
          </cell>
          <cell r="CG444">
            <v>69080</v>
          </cell>
          <cell r="CK444" t="str">
            <v>Прочие основные фонды</v>
          </cell>
        </row>
        <row r="445">
          <cell r="K445">
            <v>8629.18</v>
          </cell>
          <cell r="Y445">
            <v>2009</v>
          </cell>
          <cell r="AT445">
            <v>53932.9</v>
          </cell>
          <cell r="BK445">
            <v>43995.229208402241</v>
          </cell>
          <cell r="BX445">
            <v>22386.962594257267</v>
          </cell>
          <cell r="CB445">
            <v>22000</v>
          </cell>
          <cell r="CF445">
            <v>87990.458416804482</v>
          </cell>
          <cell r="CG445">
            <v>69080</v>
          </cell>
          <cell r="CK445" t="str">
            <v>Прочие основные фонды</v>
          </cell>
        </row>
        <row r="446">
          <cell r="K446">
            <v>8629.1699999999983</v>
          </cell>
          <cell r="Y446">
            <v>2009</v>
          </cell>
          <cell r="AT446">
            <v>53932.89</v>
          </cell>
          <cell r="BK446">
            <v>43995.221051001252</v>
          </cell>
          <cell r="BX446">
            <v>22386.958443365591</v>
          </cell>
          <cell r="CB446">
            <v>22000</v>
          </cell>
          <cell r="CF446">
            <v>87990.442102002504</v>
          </cell>
          <cell r="CG446">
            <v>69080</v>
          </cell>
          <cell r="CK446" t="str">
            <v>Прочие основные фонды</v>
          </cell>
        </row>
        <row r="447">
          <cell r="K447">
            <v>8629.1699999999983</v>
          </cell>
          <cell r="Y447">
            <v>2009</v>
          </cell>
          <cell r="AT447">
            <v>53932.89</v>
          </cell>
          <cell r="BK447">
            <v>43995.221051001252</v>
          </cell>
          <cell r="BX447">
            <v>22386.958443365591</v>
          </cell>
          <cell r="CB447">
            <v>22000</v>
          </cell>
          <cell r="CF447">
            <v>87990.442102002504</v>
          </cell>
          <cell r="CG447">
            <v>69080</v>
          </cell>
          <cell r="CK447" t="str">
            <v>Прочие основные фонды</v>
          </cell>
        </row>
        <row r="448">
          <cell r="K448">
            <v>8629.1599999999962</v>
          </cell>
          <cell r="Y448">
            <v>2009</v>
          </cell>
          <cell r="AT448">
            <v>53932.88</v>
          </cell>
          <cell r="BK448">
            <v>43995.212893600255</v>
          </cell>
          <cell r="BX448">
            <v>22386.954292473907</v>
          </cell>
          <cell r="CB448">
            <v>22000</v>
          </cell>
          <cell r="CF448">
            <v>87990.425787200511</v>
          </cell>
          <cell r="CG448">
            <v>69080</v>
          </cell>
          <cell r="CK448" t="str">
            <v>Прочие основные фонды</v>
          </cell>
        </row>
        <row r="449">
          <cell r="K449">
            <v>8629.1599999999962</v>
          </cell>
          <cell r="Y449">
            <v>2009</v>
          </cell>
          <cell r="AT449">
            <v>53932.88</v>
          </cell>
          <cell r="BK449">
            <v>43995.212893600255</v>
          </cell>
          <cell r="BX449">
            <v>22386.954292473907</v>
          </cell>
          <cell r="CB449">
            <v>22000</v>
          </cell>
          <cell r="CF449">
            <v>87990.425787200511</v>
          </cell>
          <cell r="CG449">
            <v>69080</v>
          </cell>
          <cell r="CK449" t="str">
            <v>Прочие основные фонды</v>
          </cell>
        </row>
        <row r="450">
          <cell r="K450">
            <v>8557.82</v>
          </cell>
          <cell r="Y450">
            <v>2009</v>
          </cell>
          <cell r="AT450">
            <v>53486.27</v>
          </cell>
          <cell r="BK450">
            <v>43630.895207795031</v>
          </cell>
          <cell r="BX450">
            <v>22201.571319108461</v>
          </cell>
          <cell r="CB450">
            <v>22000</v>
          </cell>
          <cell r="CF450">
            <v>87261.790415590061</v>
          </cell>
          <cell r="CG450">
            <v>69080</v>
          </cell>
          <cell r="CK450" t="str">
            <v>Прочие основные фонды</v>
          </cell>
        </row>
        <row r="451">
          <cell r="K451">
            <v>30758.619999999995</v>
          </cell>
          <cell r="Y451">
            <v>2009</v>
          </cell>
          <cell r="AT451">
            <v>192241.9</v>
          </cell>
          <cell r="BK451">
            <v>156819.42662009169</v>
          </cell>
          <cell r="BX451">
            <v>79797.530345094492</v>
          </cell>
          <cell r="CB451">
            <v>80000</v>
          </cell>
          <cell r="CF451">
            <v>313638.85324018338</v>
          </cell>
          <cell r="CG451">
            <v>251200</v>
          </cell>
          <cell r="CK451" t="str">
            <v>Прочие основные фонды</v>
          </cell>
        </row>
        <row r="452">
          <cell r="K452">
            <v>61675.170000000013</v>
          </cell>
          <cell r="Y452">
            <v>2009</v>
          </cell>
          <cell r="AT452">
            <v>308375.77</v>
          </cell>
          <cell r="BK452">
            <v>282138.24936844333</v>
          </cell>
          <cell r="BX452">
            <v>143565.98541858021</v>
          </cell>
          <cell r="CB452">
            <v>145000</v>
          </cell>
          <cell r="CF452">
            <v>564276.49873688666</v>
          </cell>
          <cell r="CG452">
            <v>455300</v>
          </cell>
          <cell r="CK452" t="str">
            <v>Прочие основные фонды</v>
          </cell>
        </row>
        <row r="453">
          <cell r="K453">
            <v>61675.170000000013</v>
          </cell>
          <cell r="Y453">
            <v>2009</v>
          </cell>
          <cell r="AT453">
            <v>308375.77</v>
          </cell>
          <cell r="BK453">
            <v>282138.24936844333</v>
          </cell>
          <cell r="BX453">
            <v>143565.98541858021</v>
          </cell>
          <cell r="CB453">
            <v>145000</v>
          </cell>
          <cell r="CF453">
            <v>564276.49873688666</v>
          </cell>
          <cell r="CG453">
            <v>455300</v>
          </cell>
          <cell r="CK453" t="str">
            <v>Прочие основные фонды</v>
          </cell>
        </row>
        <row r="454">
          <cell r="K454">
            <v>7866.52</v>
          </cell>
          <cell r="Y454">
            <v>2009</v>
          </cell>
          <cell r="AT454">
            <v>28094.74</v>
          </cell>
          <cell r="BK454">
            <v>25704.356603832977</v>
          </cell>
          <cell r="BX454">
            <v>13079.65613893336</v>
          </cell>
          <cell r="CB454">
            <v>13000</v>
          </cell>
          <cell r="CF454">
            <v>51408.713207665955</v>
          </cell>
          <cell r="CG454">
            <v>40820</v>
          </cell>
          <cell r="CK454" t="str">
            <v>Прочие основные фонды</v>
          </cell>
        </row>
        <row r="455">
          <cell r="K455">
            <v>25110.519999999997</v>
          </cell>
          <cell r="Y455">
            <v>2009</v>
          </cell>
          <cell r="AT455">
            <v>89680.48</v>
          </cell>
          <cell r="BK455">
            <v>82050.200084532233</v>
          </cell>
          <cell r="BX455">
            <v>41751.226057777734</v>
          </cell>
          <cell r="CB455">
            <v>42000</v>
          </cell>
          <cell r="CF455">
            <v>164100.40016906447</v>
          </cell>
          <cell r="CG455">
            <v>131880</v>
          </cell>
          <cell r="CK455" t="str">
            <v>Прочие основные фонды</v>
          </cell>
        </row>
        <row r="456">
          <cell r="K456">
            <v>10623.3</v>
          </cell>
          <cell r="Y456">
            <v>2009</v>
          </cell>
          <cell r="AT456">
            <v>37940.639999999999</v>
          </cell>
          <cell r="BK456">
            <v>34712.538373291572</v>
          </cell>
          <cell r="BX456">
            <v>17663.467428104359</v>
          </cell>
          <cell r="CB456">
            <v>18000</v>
          </cell>
          <cell r="CF456">
            <v>69425.076746583145</v>
          </cell>
          <cell r="CG456">
            <v>56520</v>
          </cell>
          <cell r="CK456" t="str">
            <v>Прочие основные фонды</v>
          </cell>
        </row>
        <row r="457">
          <cell r="K457">
            <v>10623.460000000003</v>
          </cell>
          <cell r="Y457">
            <v>2009</v>
          </cell>
          <cell r="AT457">
            <v>37940.620000000003</v>
          </cell>
          <cell r="BK457">
            <v>34712.520074950597</v>
          </cell>
          <cell r="BX457">
            <v>17663.458116997623</v>
          </cell>
          <cell r="CB457">
            <v>18000</v>
          </cell>
          <cell r="CF457">
            <v>69425.040149901193</v>
          </cell>
          <cell r="CG457">
            <v>56520</v>
          </cell>
          <cell r="CK457" t="str">
            <v>Прочие основные фонды</v>
          </cell>
        </row>
        <row r="458">
          <cell r="K458">
            <v>8387.1699999999983</v>
          </cell>
          <cell r="Y458">
            <v>2009</v>
          </cell>
          <cell r="AT458">
            <v>29954.41</v>
          </cell>
          <cell r="BK458">
            <v>27405.800391725305</v>
          </cell>
          <cell r="BX458">
            <v>13945.435431850476</v>
          </cell>
          <cell r="CB458">
            <v>14000</v>
          </cell>
          <cell r="CF458">
            <v>54811.600783450609</v>
          </cell>
          <cell r="CG458">
            <v>43960</v>
          </cell>
          <cell r="CK458" t="str">
            <v>Прочие основные фонды</v>
          </cell>
        </row>
        <row r="459">
          <cell r="K459">
            <v>8387.1799999999967</v>
          </cell>
          <cell r="Y459">
            <v>2009</v>
          </cell>
          <cell r="AT459">
            <v>29954.42</v>
          </cell>
          <cell r="BK459">
            <v>27405.809540895789</v>
          </cell>
          <cell r="BX459">
            <v>13945.440087403842</v>
          </cell>
          <cell r="CB459">
            <v>14000</v>
          </cell>
          <cell r="CF459">
            <v>54811.619081791578</v>
          </cell>
          <cell r="CG459">
            <v>43960</v>
          </cell>
          <cell r="CK459" t="str">
            <v>Прочие основные фонды</v>
          </cell>
        </row>
        <row r="460">
          <cell r="K460">
            <v>8387.1699999999983</v>
          </cell>
          <cell r="Y460">
            <v>2009</v>
          </cell>
          <cell r="AT460">
            <v>29954.41</v>
          </cell>
          <cell r="BK460">
            <v>27405.800391725305</v>
          </cell>
          <cell r="BX460">
            <v>13945.435431850476</v>
          </cell>
          <cell r="CB460">
            <v>14000</v>
          </cell>
          <cell r="CF460">
            <v>54811.600783450609</v>
          </cell>
          <cell r="CG460">
            <v>43960</v>
          </cell>
          <cell r="CK460" t="str">
            <v>Прочие основные фонды</v>
          </cell>
        </row>
        <row r="461">
          <cell r="K461">
            <v>8387.1799999999967</v>
          </cell>
          <cell r="Y461">
            <v>2009</v>
          </cell>
          <cell r="AT461">
            <v>29954.42</v>
          </cell>
          <cell r="BK461">
            <v>27405.809540895789</v>
          </cell>
          <cell r="BX461">
            <v>13945.440087403842</v>
          </cell>
          <cell r="CB461">
            <v>14000</v>
          </cell>
          <cell r="CF461">
            <v>54811.619081791578</v>
          </cell>
          <cell r="CG461">
            <v>43960</v>
          </cell>
          <cell r="CK461" t="str">
            <v>Прочие основные фонды</v>
          </cell>
        </row>
        <row r="462">
          <cell r="K462">
            <v>8387.1799999999967</v>
          </cell>
          <cell r="Y462">
            <v>2009</v>
          </cell>
          <cell r="AT462">
            <v>29954.42</v>
          </cell>
          <cell r="BK462">
            <v>27405.809540895789</v>
          </cell>
          <cell r="BX462">
            <v>13945.440087403842</v>
          </cell>
          <cell r="CB462">
            <v>14000</v>
          </cell>
          <cell r="CF462">
            <v>54811.619081791578</v>
          </cell>
          <cell r="CG462">
            <v>43960</v>
          </cell>
          <cell r="CK462" t="str">
            <v>Прочие основные фонды</v>
          </cell>
        </row>
        <row r="463">
          <cell r="K463">
            <v>8387.1799999999967</v>
          </cell>
          <cell r="Y463">
            <v>2009</v>
          </cell>
          <cell r="AT463">
            <v>29954.42</v>
          </cell>
          <cell r="BK463">
            <v>27405.809540895789</v>
          </cell>
          <cell r="BX463">
            <v>13945.440087403842</v>
          </cell>
          <cell r="CB463">
            <v>14000</v>
          </cell>
          <cell r="CF463">
            <v>54811.619081791578</v>
          </cell>
          <cell r="CG463">
            <v>43960</v>
          </cell>
          <cell r="CK463" t="str">
            <v>Прочие основные фонды</v>
          </cell>
        </row>
        <row r="464">
          <cell r="K464">
            <v>18934.730000000003</v>
          </cell>
          <cell r="Y464">
            <v>2009</v>
          </cell>
          <cell r="AT464">
            <v>67624.19</v>
          </cell>
          <cell r="BK464">
            <v>61870.52433321526</v>
          </cell>
          <cell r="BX464">
            <v>31482.802541468474</v>
          </cell>
          <cell r="CB464">
            <v>31000</v>
          </cell>
          <cell r="CF464">
            <v>123741.04866643052</v>
          </cell>
          <cell r="CG464">
            <v>97340</v>
          </cell>
          <cell r="CK464" t="str">
            <v>Прочие основные фонды</v>
          </cell>
        </row>
        <row r="465">
          <cell r="K465">
            <v>18934.730000000003</v>
          </cell>
          <cell r="Y465">
            <v>2009</v>
          </cell>
          <cell r="AT465">
            <v>67624.19</v>
          </cell>
          <cell r="BK465">
            <v>61870.52433321526</v>
          </cell>
          <cell r="BX465">
            <v>31482.802541468474</v>
          </cell>
          <cell r="CB465">
            <v>31000</v>
          </cell>
          <cell r="CF465">
            <v>123741.04866643052</v>
          </cell>
          <cell r="CG465">
            <v>97340</v>
          </cell>
          <cell r="CK465" t="str">
            <v>Прочие основные фонды</v>
          </cell>
        </row>
        <row r="466">
          <cell r="K466">
            <v>18934.739999999998</v>
          </cell>
          <cell r="Y466">
            <v>2009</v>
          </cell>
          <cell r="AT466">
            <v>67624.2</v>
          </cell>
          <cell r="BK466">
            <v>61870.533482385741</v>
          </cell>
          <cell r="BX466">
            <v>31482.807197021837</v>
          </cell>
          <cell r="CB466">
            <v>31000</v>
          </cell>
          <cell r="CF466">
            <v>123741.06696477148</v>
          </cell>
          <cell r="CG466">
            <v>97340</v>
          </cell>
          <cell r="CK466" t="str">
            <v>Прочие основные фонды</v>
          </cell>
        </row>
        <row r="467">
          <cell r="K467">
            <v>18934.739999999998</v>
          </cell>
          <cell r="Y467">
            <v>2009</v>
          </cell>
          <cell r="AT467">
            <v>67624.2</v>
          </cell>
          <cell r="BK467">
            <v>61870.533482385741</v>
          </cell>
          <cell r="BX467">
            <v>31482.807197021837</v>
          </cell>
          <cell r="CB467">
            <v>31000</v>
          </cell>
          <cell r="CF467">
            <v>123741.06696477148</v>
          </cell>
          <cell r="CG467">
            <v>97340</v>
          </cell>
          <cell r="CK467" t="str">
            <v>Прочие основные фонды</v>
          </cell>
        </row>
        <row r="468">
          <cell r="K468">
            <v>18934.739999999998</v>
          </cell>
          <cell r="Y468">
            <v>2009</v>
          </cell>
          <cell r="AT468">
            <v>67624.2</v>
          </cell>
          <cell r="BK468">
            <v>61870.533482385741</v>
          </cell>
          <cell r="BX468">
            <v>31482.807197021837</v>
          </cell>
          <cell r="CB468">
            <v>31000</v>
          </cell>
          <cell r="CF468">
            <v>123741.06696477148</v>
          </cell>
          <cell r="CG468">
            <v>97340</v>
          </cell>
          <cell r="CK468" t="str">
            <v>Прочие основные фонды</v>
          </cell>
        </row>
        <row r="469">
          <cell r="K469">
            <v>18934.739999999998</v>
          </cell>
          <cell r="Y469">
            <v>2009</v>
          </cell>
          <cell r="AT469">
            <v>67624.2</v>
          </cell>
          <cell r="BK469">
            <v>61870.533482385741</v>
          </cell>
          <cell r="BX469">
            <v>31482.807197021837</v>
          </cell>
          <cell r="CB469">
            <v>31000</v>
          </cell>
          <cell r="CF469">
            <v>123741.06696477148</v>
          </cell>
          <cell r="CG469">
            <v>97340</v>
          </cell>
          <cell r="CK469" t="str">
            <v>Прочие основные фонды</v>
          </cell>
        </row>
        <row r="470">
          <cell r="K470">
            <v>18934.739999999998</v>
          </cell>
          <cell r="Y470">
            <v>2009</v>
          </cell>
          <cell r="AT470">
            <v>67624.2</v>
          </cell>
          <cell r="BK470">
            <v>61870.533482385741</v>
          </cell>
          <cell r="BX470">
            <v>31482.807197021837</v>
          </cell>
          <cell r="CB470">
            <v>31000</v>
          </cell>
          <cell r="CF470">
            <v>123741.06696477148</v>
          </cell>
          <cell r="CG470">
            <v>97340</v>
          </cell>
          <cell r="CK470" t="str">
            <v>Прочие основные фонды</v>
          </cell>
        </row>
        <row r="471">
          <cell r="K471">
            <v>18934.730000000003</v>
          </cell>
          <cell r="Y471">
            <v>2009</v>
          </cell>
          <cell r="AT471">
            <v>67624.19</v>
          </cell>
          <cell r="BK471">
            <v>61870.52433321526</v>
          </cell>
          <cell r="BX471">
            <v>31482.802541468474</v>
          </cell>
          <cell r="CB471">
            <v>31000</v>
          </cell>
          <cell r="CF471">
            <v>123741.04866643052</v>
          </cell>
          <cell r="CG471">
            <v>97340</v>
          </cell>
          <cell r="CK471" t="str">
            <v>Прочие основные фонды</v>
          </cell>
        </row>
        <row r="472">
          <cell r="K472">
            <v>18934.760000000002</v>
          </cell>
          <cell r="Y472">
            <v>2009</v>
          </cell>
          <cell r="AT472">
            <v>67624.22</v>
          </cell>
          <cell r="BK472">
            <v>61870.551780726717</v>
          </cell>
          <cell r="BX472">
            <v>31482.816508128573</v>
          </cell>
          <cell r="CB472">
            <v>31000</v>
          </cell>
          <cell r="CF472">
            <v>123741.10356145343</v>
          </cell>
          <cell r="CG472">
            <v>97340</v>
          </cell>
          <cell r="CK472" t="str">
            <v>Прочие основные фонды</v>
          </cell>
        </row>
        <row r="473">
          <cell r="K473">
            <v>19214.97</v>
          </cell>
          <cell r="Y473">
            <v>2009</v>
          </cell>
          <cell r="AT473">
            <v>68624.61</v>
          </cell>
          <cell r="BK473">
            <v>62785.825647041493</v>
          </cell>
          <cell r="BX473">
            <v>31948.553411364821</v>
          </cell>
          <cell r="CB473">
            <v>32000</v>
          </cell>
          <cell r="CF473">
            <v>125571.65129408299</v>
          </cell>
          <cell r="CG473">
            <v>100480</v>
          </cell>
          <cell r="CK473" t="str">
            <v>Прочие основные фонды</v>
          </cell>
        </row>
        <row r="474">
          <cell r="K474">
            <v>24541.120000000003</v>
          </cell>
          <cell r="Y474">
            <v>2009</v>
          </cell>
          <cell r="AT474">
            <v>87647.14</v>
          </cell>
          <cell r="BK474">
            <v>80189.862652798125</v>
          </cell>
          <cell r="BX474">
            <v>40804.593769543753</v>
          </cell>
          <cell r="CB474">
            <v>41000</v>
          </cell>
          <cell r="CF474">
            <v>160379.72530559625</v>
          </cell>
          <cell r="CG474">
            <v>128740</v>
          </cell>
          <cell r="CK474" t="str">
            <v>Прочие основные фонды</v>
          </cell>
        </row>
        <row r="475">
          <cell r="K475">
            <v>178254.62999999995</v>
          </cell>
          <cell r="Y475">
            <v>2009</v>
          </cell>
          <cell r="AT475">
            <v>557045.56999999995</v>
          </cell>
          <cell r="BK475">
            <v>607733.77367400331</v>
          </cell>
          <cell r="BX475">
            <v>528304.81623891077</v>
          </cell>
          <cell r="CB475">
            <v>530000</v>
          </cell>
          <cell r="CF475">
            <v>607733.77367400331</v>
          </cell>
          <cell r="CG475">
            <v>4780600</v>
          </cell>
          <cell r="CK475" t="str">
            <v>Прочие основные фонды</v>
          </cell>
        </row>
        <row r="476">
          <cell r="K476">
            <v>12878.609999999997</v>
          </cell>
          <cell r="Y476">
            <v>2009</v>
          </cell>
          <cell r="AT476">
            <v>35774.129999999997</v>
          </cell>
          <cell r="BK476">
            <v>34128.04824125192</v>
          </cell>
          <cell r="BX476">
            <v>25058.980616865094</v>
          </cell>
          <cell r="CB476">
            <v>25000</v>
          </cell>
          <cell r="CF476">
            <v>34128.04824125192</v>
          </cell>
          <cell r="CG476">
            <v>101000</v>
          </cell>
          <cell r="CK476" t="str">
            <v>Прочие основные фонды</v>
          </cell>
        </row>
        <row r="477">
          <cell r="K477">
            <v>12878.619999999999</v>
          </cell>
          <cell r="Y477">
            <v>2009</v>
          </cell>
          <cell r="AT477">
            <v>35774.14</v>
          </cell>
          <cell r="BK477">
            <v>34128.057781120049</v>
          </cell>
          <cell r="BX477">
            <v>25058.987621642187</v>
          </cell>
          <cell r="CB477">
            <v>25000</v>
          </cell>
          <cell r="CF477">
            <v>34128.057781120049</v>
          </cell>
          <cell r="CG477">
            <v>101000</v>
          </cell>
          <cell r="CK477" t="str">
            <v>Прочие основные фонды</v>
          </cell>
        </row>
        <row r="478">
          <cell r="K478">
            <v>12878.619999999999</v>
          </cell>
          <cell r="Y478">
            <v>2009</v>
          </cell>
          <cell r="AT478">
            <v>35774.14</v>
          </cell>
          <cell r="BK478">
            <v>34128.057781120049</v>
          </cell>
          <cell r="BX478">
            <v>25058.987621642187</v>
          </cell>
          <cell r="CB478">
            <v>25000</v>
          </cell>
          <cell r="CF478">
            <v>34128.057781120049</v>
          </cell>
          <cell r="CG478">
            <v>101000</v>
          </cell>
          <cell r="CK478" t="str">
            <v>Прочие основные фонды</v>
          </cell>
        </row>
        <row r="479">
          <cell r="K479">
            <v>12878.619999999999</v>
          </cell>
          <cell r="Y479">
            <v>2009</v>
          </cell>
          <cell r="AT479">
            <v>35774.14</v>
          </cell>
          <cell r="BK479">
            <v>34128.057781120049</v>
          </cell>
          <cell r="BX479">
            <v>25058.987621642187</v>
          </cell>
          <cell r="CB479">
            <v>25000</v>
          </cell>
          <cell r="CF479">
            <v>34128.057781120049</v>
          </cell>
          <cell r="CG479">
            <v>101000</v>
          </cell>
          <cell r="CK479" t="str">
            <v>Прочие основные фонды</v>
          </cell>
        </row>
        <row r="480">
          <cell r="K480">
            <v>19909.519999999997</v>
          </cell>
          <cell r="Y480">
            <v>2009</v>
          </cell>
          <cell r="AT480">
            <v>55304.24</v>
          </cell>
          <cell r="BK480">
            <v>52759.515623881678</v>
          </cell>
          <cell r="BX480">
            <v>38739.387322359908</v>
          </cell>
          <cell r="CB480">
            <v>39000</v>
          </cell>
          <cell r="CF480">
            <v>52759.515623881678</v>
          </cell>
          <cell r="CG480">
            <v>157560</v>
          </cell>
          <cell r="CK480" t="str">
            <v>Прочие основные фонды</v>
          </cell>
        </row>
        <row r="481">
          <cell r="K481">
            <v>12845.849999999999</v>
          </cell>
          <cell r="Y481">
            <v>2009</v>
          </cell>
          <cell r="AT481">
            <v>35683.129999999997</v>
          </cell>
          <cell r="BK481">
            <v>34041.235441333265</v>
          </cell>
          <cell r="BX481">
            <v>24995.237145363906</v>
          </cell>
          <cell r="CB481">
            <v>25000</v>
          </cell>
          <cell r="CF481">
            <v>34041.235441333265</v>
          </cell>
          <cell r="CG481">
            <v>101000</v>
          </cell>
          <cell r="CK481" t="str">
            <v>Прочие основные фонды</v>
          </cell>
        </row>
        <row r="482">
          <cell r="K482">
            <v>12845.849999999999</v>
          </cell>
          <cell r="Y482">
            <v>2008</v>
          </cell>
          <cell r="AT482">
            <v>35683.129999999997</v>
          </cell>
          <cell r="BK482">
            <v>37430.003513940188</v>
          </cell>
          <cell r="BX482">
            <v>19046.248960318313</v>
          </cell>
          <cell r="CB482">
            <v>19000</v>
          </cell>
          <cell r="CF482">
            <v>74860.007027880376</v>
          </cell>
          <cell r="CG482">
            <v>59660</v>
          </cell>
          <cell r="CK482" t="str">
            <v>Прочие основные фонды</v>
          </cell>
        </row>
        <row r="483">
          <cell r="K483">
            <v>54080.440000000017</v>
          </cell>
          <cell r="Y483">
            <v>2009</v>
          </cell>
          <cell r="AT483">
            <v>150223.64000000001</v>
          </cell>
          <cell r="BK483">
            <v>143311.37145463671</v>
          </cell>
          <cell r="BX483">
            <v>105228.31115543329</v>
          </cell>
          <cell r="CB483">
            <v>105000</v>
          </cell>
          <cell r="CF483">
            <v>143311.37145463671</v>
          </cell>
          <cell r="CG483">
            <v>424200</v>
          </cell>
          <cell r="CK483" t="str">
            <v>Прочие основные фонды</v>
          </cell>
        </row>
        <row r="484">
          <cell r="K484">
            <v>54080.45</v>
          </cell>
          <cell r="Y484">
            <v>2009</v>
          </cell>
          <cell r="AT484">
            <v>150223.65</v>
          </cell>
          <cell r="BK484">
            <v>143311.38099450481</v>
          </cell>
          <cell r="BX484">
            <v>105228.31816021036</v>
          </cell>
          <cell r="CB484">
            <v>105000</v>
          </cell>
          <cell r="CF484">
            <v>143311.38099450481</v>
          </cell>
          <cell r="CG484">
            <v>424200</v>
          </cell>
          <cell r="CK484" t="str">
            <v>Прочие основные фонды</v>
          </cell>
        </row>
        <row r="485">
          <cell r="K485">
            <v>54080.45</v>
          </cell>
          <cell r="Y485">
            <v>2009</v>
          </cell>
          <cell r="AT485">
            <v>150223.65</v>
          </cell>
          <cell r="BK485">
            <v>143311.38099450481</v>
          </cell>
          <cell r="BX485">
            <v>105228.31816021036</v>
          </cell>
          <cell r="CB485">
            <v>105000</v>
          </cell>
          <cell r="CF485">
            <v>143311.38099450481</v>
          </cell>
          <cell r="CG485">
            <v>424200</v>
          </cell>
          <cell r="CK485" t="str">
            <v>Прочие основные фонды</v>
          </cell>
        </row>
        <row r="486">
          <cell r="K486">
            <v>54080.460000000006</v>
          </cell>
          <cell r="Y486">
            <v>2009</v>
          </cell>
          <cell r="AT486">
            <v>150223.66</v>
          </cell>
          <cell r="BK486">
            <v>143311.39053437294</v>
          </cell>
          <cell r="BX486">
            <v>105228.32516498746</v>
          </cell>
          <cell r="CB486">
            <v>105000</v>
          </cell>
          <cell r="CF486">
            <v>143311.39053437294</v>
          </cell>
          <cell r="CG486">
            <v>424200</v>
          </cell>
          <cell r="CK486" t="str">
            <v>Прочие основные фонды</v>
          </cell>
        </row>
        <row r="487">
          <cell r="K487">
            <v>18963.250000000004</v>
          </cell>
          <cell r="Y487">
            <v>2009</v>
          </cell>
          <cell r="AT487">
            <v>47408.05</v>
          </cell>
          <cell r="BK487">
            <v>45226.654496522584</v>
          </cell>
          <cell r="BX487">
            <v>33208.282242876943</v>
          </cell>
          <cell r="CB487">
            <v>33000</v>
          </cell>
          <cell r="CF487">
            <v>45226.654496522584</v>
          </cell>
          <cell r="CG487">
            <v>133320</v>
          </cell>
          <cell r="CK487" t="str">
            <v>Прочие основные фонды</v>
          </cell>
        </row>
        <row r="488">
          <cell r="K488">
            <v>10234.339999999998</v>
          </cell>
          <cell r="Y488">
            <v>2009</v>
          </cell>
          <cell r="AT488">
            <v>25585.94</v>
          </cell>
          <cell r="BK488">
            <v>24408.649340117488</v>
          </cell>
          <cell r="BX488">
            <v>17922.380628802806</v>
          </cell>
          <cell r="CB488">
            <v>18000</v>
          </cell>
          <cell r="CF488">
            <v>24408.649340117488</v>
          </cell>
          <cell r="CG488">
            <v>72720</v>
          </cell>
          <cell r="CK488" t="str">
            <v>Прочие основные фонды</v>
          </cell>
        </row>
        <row r="489">
          <cell r="K489">
            <v>13325.5</v>
          </cell>
          <cell r="Y489">
            <v>2009</v>
          </cell>
          <cell r="AT489">
            <v>33313.9</v>
          </cell>
          <cell r="BK489">
            <v>31781.021266044554</v>
          </cell>
          <cell r="BX489">
            <v>23335.644343333635</v>
          </cell>
          <cell r="CB489">
            <v>23000</v>
          </cell>
          <cell r="CF489">
            <v>31781.021266044554</v>
          </cell>
          <cell r="CG489">
            <v>92920</v>
          </cell>
          <cell r="CK489" t="str">
            <v>Прочие основные фонды</v>
          </cell>
        </row>
        <row r="490">
          <cell r="K490">
            <v>13325.489999999998</v>
          </cell>
          <cell r="Y490">
            <v>2009</v>
          </cell>
          <cell r="AT490">
            <v>33313.89</v>
          </cell>
          <cell r="BK490">
            <v>31781.011726176432</v>
          </cell>
          <cell r="BX490">
            <v>23335.637338556549</v>
          </cell>
          <cell r="CB490">
            <v>23000</v>
          </cell>
          <cell r="CF490">
            <v>31781.011726176432</v>
          </cell>
          <cell r="CG490">
            <v>92920</v>
          </cell>
          <cell r="CK490" t="str">
            <v>Прочие основные фонды</v>
          </cell>
        </row>
        <row r="491">
          <cell r="K491">
            <v>13208.810000000001</v>
          </cell>
          <cell r="Y491">
            <v>2009</v>
          </cell>
          <cell r="AT491">
            <v>33021.86</v>
          </cell>
          <cell r="BK491">
            <v>31502.418957382535</v>
          </cell>
          <cell r="BX491">
            <v>23131.076833254447</v>
          </cell>
          <cell r="CB491">
            <v>23000</v>
          </cell>
          <cell r="CF491">
            <v>31502.418957382535</v>
          </cell>
          <cell r="CG491">
            <v>92920</v>
          </cell>
          <cell r="CK491" t="str">
            <v>Прочие основные фонды</v>
          </cell>
        </row>
        <row r="492">
          <cell r="K492">
            <v>12195.3</v>
          </cell>
          <cell r="Y492">
            <v>2009</v>
          </cell>
          <cell r="AT492">
            <v>30488.25</v>
          </cell>
          <cell r="BK492">
            <v>29085.38842988911</v>
          </cell>
          <cell r="BX492">
            <v>21356.339505450927</v>
          </cell>
          <cell r="CB492">
            <v>21000</v>
          </cell>
          <cell r="CF492">
            <v>29085.38842988911</v>
          </cell>
          <cell r="CG492">
            <v>84840</v>
          </cell>
          <cell r="CK492" t="str">
            <v>Прочие основные фонды</v>
          </cell>
        </row>
        <row r="493">
          <cell r="K493">
            <v>12195.309999999998</v>
          </cell>
          <cell r="Y493">
            <v>2009</v>
          </cell>
          <cell r="AT493">
            <v>30488.26</v>
          </cell>
          <cell r="BK493">
            <v>29085.397969757232</v>
          </cell>
          <cell r="BX493">
            <v>21356.346510228017</v>
          </cell>
          <cell r="CB493">
            <v>21000</v>
          </cell>
          <cell r="CF493">
            <v>29085.397969757232</v>
          </cell>
          <cell r="CG493">
            <v>84840</v>
          </cell>
          <cell r="CK493" t="str">
            <v>Прочие основные фонды</v>
          </cell>
        </row>
        <row r="494">
          <cell r="K494">
            <v>12195.29</v>
          </cell>
          <cell r="Y494">
            <v>2009</v>
          </cell>
          <cell r="AT494">
            <v>30488.240000000002</v>
          </cell>
          <cell r="BK494">
            <v>29085.378890020991</v>
          </cell>
          <cell r="BX494">
            <v>21356.332500673841</v>
          </cell>
          <cell r="CB494">
            <v>21000</v>
          </cell>
          <cell r="CF494">
            <v>29085.378890020991</v>
          </cell>
          <cell r="CG494">
            <v>84840</v>
          </cell>
          <cell r="CK494" t="str">
            <v>Прочие основные фонды</v>
          </cell>
        </row>
        <row r="495">
          <cell r="K495">
            <v>12195.29</v>
          </cell>
          <cell r="Y495">
            <v>2009</v>
          </cell>
          <cell r="AT495">
            <v>30488.240000000002</v>
          </cell>
          <cell r="BK495">
            <v>29085.378890020991</v>
          </cell>
          <cell r="BX495">
            <v>21356.332500673841</v>
          </cell>
          <cell r="CB495">
            <v>21000</v>
          </cell>
          <cell r="CF495">
            <v>29085.378890020991</v>
          </cell>
          <cell r="CG495">
            <v>84840</v>
          </cell>
          <cell r="CK495" t="str">
            <v>Прочие основные фонды</v>
          </cell>
        </row>
        <row r="496">
          <cell r="K496">
            <v>13821.82</v>
          </cell>
          <cell r="Y496">
            <v>2009</v>
          </cell>
          <cell r="AT496">
            <v>31413.38</v>
          </cell>
          <cell r="BK496">
            <v>29792.819260282075</v>
          </cell>
          <cell r="BX496">
            <v>21875.780152665033</v>
          </cell>
          <cell r="CB496">
            <v>22000</v>
          </cell>
          <cell r="CF496">
            <v>29792.819260282075</v>
          </cell>
          <cell r="CG496">
            <v>88880</v>
          </cell>
          <cell r="CK496" t="str">
            <v>Прочие основные фонды</v>
          </cell>
        </row>
        <row r="497">
          <cell r="K497">
            <v>14440.619999999999</v>
          </cell>
          <cell r="Y497">
            <v>2009</v>
          </cell>
          <cell r="AT497">
            <v>30084.69</v>
          </cell>
          <cell r="BK497">
            <v>28532.674028443151</v>
          </cell>
          <cell r="BX497">
            <v>20950.501486980393</v>
          </cell>
          <cell r="CB497">
            <v>21000</v>
          </cell>
          <cell r="CF497">
            <v>28532.674028443151</v>
          </cell>
          <cell r="CG497">
            <v>84840</v>
          </cell>
          <cell r="CK497" t="str">
            <v>Прочие основные фонды</v>
          </cell>
        </row>
        <row r="498">
          <cell r="K498">
            <v>217520.40000000002</v>
          </cell>
          <cell r="Y498">
            <v>2009</v>
          </cell>
          <cell r="AT498">
            <v>494364.52</v>
          </cell>
          <cell r="BK498">
            <v>468861.12838083971</v>
          </cell>
          <cell r="BX498">
            <v>344267.61955567263</v>
          </cell>
          <cell r="CB498">
            <v>345000</v>
          </cell>
          <cell r="CF498">
            <v>468861.12838083971</v>
          </cell>
          <cell r="CG498">
            <v>1393800</v>
          </cell>
          <cell r="CK498" t="str">
            <v>Прочие основные фонды</v>
          </cell>
        </row>
        <row r="499">
          <cell r="K499">
            <v>14439.699999999999</v>
          </cell>
          <cell r="Y499">
            <v>2009</v>
          </cell>
          <cell r="AT499">
            <v>30082.6</v>
          </cell>
          <cell r="BK499">
            <v>28530.69184784832</v>
          </cell>
          <cell r="BX499">
            <v>20949.046044092072</v>
          </cell>
          <cell r="CB499">
            <v>21000</v>
          </cell>
          <cell r="CF499">
            <v>28530.69184784832</v>
          </cell>
          <cell r="CG499">
            <v>84840</v>
          </cell>
          <cell r="CK499" t="str">
            <v>Прочие основные фонды</v>
          </cell>
        </row>
        <row r="500">
          <cell r="K500">
            <v>14439.699999999999</v>
          </cell>
          <cell r="Y500">
            <v>2009</v>
          </cell>
          <cell r="AT500">
            <v>30082.6</v>
          </cell>
          <cell r="BK500">
            <v>28530.69184784832</v>
          </cell>
          <cell r="BX500">
            <v>20949.046044092072</v>
          </cell>
          <cell r="CB500">
            <v>21000</v>
          </cell>
          <cell r="CF500">
            <v>28530.69184784832</v>
          </cell>
          <cell r="CG500">
            <v>84840</v>
          </cell>
          <cell r="CK500" t="str">
            <v>Прочие основные фонды</v>
          </cell>
        </row>
        <row r="501">
          <cell r="K501">
            <v>14439.699999999999</v>
          </cell>
          <cell r="Y501">
            <v>2009</v>
          </cell>
          <cell r="AT501">
            <v>30082.6</v>
          </cell>
          <cell r="BK501">
            <v>28530.69184784832</v>
          </cell>
          <cell r="BX501">
            <v>20949.046044092072</v>
          </cell>
          <cell r="CB501">
            <v>21000</v>
          </cell>
          <cell r="CF501">
            <v>28530.69184784832</v>
          </cell>
          <cell r="CG501">
            <v>84840</v>
          </cell>
          <cell r="CK501" t="str">
            <v>Прочие основные фонды</v>
          </cell>
        </row>
        <row r="502">
          <cell r="K502">
            <v>23702.269999999997</v>
          </cell>
          <cell r="Y502">
            <v>2009</v>
          </cell>
          <cell r="AT502">
            <v>49379.74</v>
          </cell>
          <cell r="BK502">
            <v>46832.326509905048</v>
          </cell>
          <cell r="BX502">
            <v>34387.268617250338</v>
          </cell>
          <cell r="CB502">
            <v>34000</v>
          </cell>
          <cell r="CF502">
            <v>46832.326509905048</v>
          </cell>
          <cell r="CG502">
            <v>137360</v>
          </cell>
          <cell r="CK502" t="str">
            <v>Прочие основные фонды</v>
          </cell>
        </row>
        <row r="503">
          <cell r="K503">
            <v>18307.399999999998</v>
          </cell>
          <cell r="Y503">
            <v>2009</v>
          </cell>
          <cell r="AT503">
            <v>35206.519999999997</v>
          </cell>
          <cell r="BK503">
            <v>33390.277873425461</v>
          </cell>
          <cell r="BX503">
            <v>24517.262754291463</v>
          </cell>
          <cell r="CB503">
            <v>25000</v>
          </cell>
          <cell r="CF503">
            <v>33390.277873425461</v>
          </cell>
          <cell r="CG503">
            <v>101000</v>
          </cell>
          <cell r="CK503" t="str">
            <v>Прочие основные фонды</v>
          </cell>
        </row>
        <row r="504">
          <cell r="K504">
            <v>18307.41</v>
          </cell>
          <cell r="Y504">
            <v>2009</v>
          </cell>
          <cell r="AT504">
            <v>35206.53</v>
          </cell>
          <cell r="BK504">
            <v>33390.287357543144</v>
          </cell>
          <cell r="BX504">
            <v>24517.26971813304</v>
          </cell>
          <cell r="CB504">
            <v>25000</v>
          </cell>
          <cell r="CF504">
            <v>33390.287357543144</v>
          </cell>
          <cell r="CG504">
            <v>101000</v>
          </cell>
          <cell r="CK504" t="str">
            <v>Прочие основные фонды</v>
          </cell>
        </row>
        <row r="505">
          <cell r="K505">
            <v>18307.420000000002</v>
          </cell>
          <cell r="Y505">
            <v>2009</v>
          </cell>
          <cell r="AT505">
            <v>35206.54</v>
          </cell>
          <cell r="BK505">
            <v>33390.29684166082</v>
          </cell>
          <cell r="BX505">
            <v>24517.276681974607</v>
          </cell>
          <cell r="CB505">
            <v>25000</v>
          </cell>
          <cell r="CF505">
            <v>33390.29684166082</v>
          </cell>
          <cell r="CG505">
            <v>101000</v>
          </cell>
          <cell r="CK505" t="str">
            <v>Прочие основные фонды</v>
          </cell>
        </row>
        <row r="506">
          <cell r="K506">
            <v>18307.399999999998</v>
          </cell>
          <cell r="Y506">
            <v>2009</v>
          </cell>
          <cell r="AT506">
            <v>35206.519999999997</v>
          </cell>
          <cell r="BK506">
            <v>33390.277873425461</v>
          </cell>
          <cell r="BX506">
            <v>24517.262754291463</v>
          </cell>
          <cell r="CB506">
            <v>25000</v>
          </cell>
          <cell r="CF506">
            <v>33390.277873425461</v>
          </cell>
          <cell r="CG506">
            <v>101000</v>
          </cell>
          <cell r="CK506" t="str">
            <v>Прочие основные фонды</v>
          </cell>
        </row>
        <row r="507">
          <cell r="K507">
            <v>18307.399999999998</v>
          </cell>
          <cell r="Y507">
            <v>2009</v>
          </cell>
          <cell r="AT507">
            <v>35206.519999999997</v>
          </cell>
          <cell r="BK507">
            <v>33390.277873425461</v>
          </cell>
          <cell r="BX507">
            <v>24517.262754291463</v>
          </cell>
          <cell r="CB507">
            <v>25000</v>
          </cell>
          <cell r="CF507">
            <v>33390.277873425461</v>
          </cell>
          <cell r="CG507">
            <v>101000</v>
          </cell>
          <cell r="CK507" t="str">
            <v>Прочие основные фонды</v>
          </cell>
        </row>
        <row r="508">
          <cell r="K508">
            <v>16971.300000000003</v>
          </cell>
          <cell r="Y508">
            <v>2009</v>
          </cell>
          <cell r="AT508">
            <v>32637.06</v>
          </cell>
          <cell r="BK508">
            <v>30953.371772377941</v>
          </cell>
          <cell r="BX508">
            <v>22727.931518013596</v>
          </cell>
          <cell r="CB508">
            <v>23000</v>
          </cell>
          <cell r="CF508">
            <v>30953.371772377941</v>
          </cell>
          <cell r="CG508">
            <v>92920</v>
          </cell>
          <cell r="CK508" t="str">
            <v>Прочие основные фонды</v>
          </cell>
        </row>
        <row r="509">
          <cell r="K509">
            <v>16971.300000000003</v>
          </cell>
          <cell r="Y509">
            <v>2009</v>
          </cell>
          <cell r="AT509">
            <v>32637.06</v>
          </cell>
          <cell r="BK509">
            <v>30953.371772377941</v>
          </cell>
          <cell r="BX509">
            <v>22727.931518013596</v>
          </cell>
          <cell r="CB509">
            <v>23000</v>
          </cell>
          <cell r="CF509">
            <v>30953.371772377941</v>
          </cell>
          <cell r="CG509">
            <v>92920</v>
          </cell>
          <cell r="CK509" t="str">
            <v>Прочие основные фонды</v>
          </cell>
        </row>
        <row r="510">
          <cell r="K510">
            <v>145591.99</v>
          </cell>
          <cell r="Y510">
            <v>2009</v>
          </cell>
          <cell r="AT510">
            <v>279984.67</v>
          </cell>
          <cell r="BK510">
            <v>265540.75584861357</v>
          </cell>
          <cell r="BX510">
            <v>194976.88841622483</v>
          </cell>
          <cell r="CB510">
            <v>195000</v>
          </cell>
          <cell r="CF510">
            <v>265540.75584861357</v>
          </cell>
          <cell r="CG510">
            <v>787800</v>
          </cell>
          <cell r="CK510" t="str">
            <v>Прочие основные фонды</v>
          </cell>
        </row>
        <row r="511">
          <cell r="K511">
            <v>15997.699999999999</v>
          </cell>
          <cell r="Y511">
            <v>2009</v>
          </cell>
          <cell r="AT511">
            <v>30764.78</v>
          </cell>
          <cell r="BK511">
            <v>29177.679387647579</v>
          </cell>
          <cell r="BX511">
            <v>21424.105388376101</v>
          </cell>
          <cell r="CB511">
            <v>21000</v>
          </cell>
          <cell r="CF511">
            <v>29177.679387647579</v>
          </cell>
          <cell r="CG511">
            <v>84840</v>
          </cell>
          <cell r="CK511" t="str">
            <v>Прочие основные фонды</v>
          </cell>
        </row>
        <row r="512">
          <cell r="K512">
            <v>15997.72</v>
          </cell>
          <cell r="Y512">
            <v>2009</v>
          </cell>
          <cell r="AT512">
            <v>30764.799999999999</v>
          </cell>
          <cell r="BK512">
            <v>29177.698355882938</v>
          </cell>
          <cell r="BX512">
            <v>21424.119316059245</v>
          </cell>
          <cell r="CB512">
            <v>21000</v>
          </cell>
          <cell r="CF512">
            <v>29177.698355882938</v>
          </cell>
          <cell r="CG512">
            <v>84840</v>
          </cell>
          <cell r="CK512" t="str">
            <v>Прочие основные фонды</v>
          </cell>
        </row>
        <row r="513">
          <cell r="K513">
            <v>15997.710000000001</v>
          </cell>
          <cell r="Y513">
            <v>2009</v>
          </cell>
          <cell r="AT513">
            <v>30764.79</v>
          </cell>
          <cell r="BK513">
            <v>29177.688871765258</v>
          </cell>
          <cell r="BX513">
            <v>21424.112352217675</v>
          </cell>
          <cell r="CB513">
            <v>21000</v>
          </cell>
          <cell r="CF513">
            <v>29177.688871765258</v>
          </cell>
          <cell r="CG513">
            <v>84840</v>
          </cell>
          <cell r="CK513" t="str">
            <v>Прочие основные фонды</v>
          </cell>
        </row>
        <row r="514">
          <cell r="K514">
            <v>15997.72</v>
          </cell>
          <cell r="Y514">
            <v>2009</v>
          </cell>
          <cell r="AT514">
            <v>30764.799999999999</v>
          </cell>
          <cell r="BK514">
            <v>29177.698355882938</v>
          </cell>
          <cell r="BX514">
            <v>21424.119316059245</v>
          </cell>
          <cell r="CB514">
            <v>21000</v>
          </cell>
          <cell r="CF514">
            <v>29177.698355882938</v>
          </cell>
          <cell r="CG514">
            <v>84840</v>
          </cell>
          <cell r="CK514" t="str">
            <v>Прочие основные фонды</v>
          </cell>
        </row>
        <row r="515">
          <cell r="K515">
            <v>15701.890000000001</v>
          </cell>
          <cell r="Y515">
            <v>2009</v>
          </cell>
          <cell r="AT515">
            <v>30195.97</v>
          </cell>
          <cell r="BK515">
            <v>28638.213289970699</v>
          </cell>
          <cell r="BX515">
            <v>21027.99511598143</v>
          </cell>
          <cell r="CB515">
            <v>21000</v>
          </cell>
          <cell r="CF515">
            <v>28638.213289970699</v>
          </cell>
          <cell r="CG515">
            <v>84840</v>
          </cell>
          <cell r="CK515" t="str">
            <v>Прочие основные фонды</v>
          </cell>
        </row>
        <row r="516">
          <cell r="K516">
            <v>15997.710000000001</v>
          </cell>
          <cell r="Y516">
            <v>2009</v>
          </cell>
          <cell r="AT516">
            <v>30764.79</v>
          </cell>
          <cell r="BK516">
            <v>29177.688871765258</v>
          </cell>
          <cell r="BX516">
            <v>21424.112352217675</v>
          </cell>
          <cell r="CB516">
            <v>21000</v>
          </cell>
          <cell r="CF516">
            <v>29177.688871765258</v>
          </cell>
          <cell r="CG516">
            <v>84840</v>
          </cell>
          <cell r="CK516" t="str">
            <v>Прочие основные фонды</v>
          </cell>
        </row>
        <row r="517">
          <cell r="K517">
            <v>15997.72</v>
          </cell>
          <cell r="Y517">
            <v>2009</v>
          </cell>
          <cell r="AT517">
            <v>30764.799999999999</v>
          </cell>
          <cell r="BK517">
            <v>29177.698355882938</v>
          </cell>
          <cell r="BX517">
            <v>21424.119316059245</v>
          </cell>
          <cell r="CB517">
            <v>21000</v>
          </cell>
          <cell r="CF517">
            <v>29177.698355882938</v>
          </cell>
          <cell r="CG517">
            <v>84840</v>
          </cell>
          <cell r="CK517" t="str">
            <v>Прочие основные фонды</v>
          </cell>
        </row>
        <row r="518">
          <cell r="K518">
            <v>15997.710000000001</v>
          </cell>
          <cell r="Y518">
            <v>2009</v>
          </cell>
          <cell r="AT518">
            <v>30764.79</v>
          </cell>
          <cell r="BK518">
            <v>29177.688871765258</v>
          </cell>
          <cell r="BX518">
            <v>21424.112352217675</v>
          </cell>
          <cell r="CB518">
            <v>21000</v>
          </cell>
          <cell r="CF518">
            <v>29177.688871765258</v>
          </cell>
          <cell r="CG518">
            <v>84840</v>
          </cell>
          <cell r="CK518" t="str">
            <v>Прочие основные фонды</v>
          </cell>
        </row>
        <row r="519">
          <cell r="K519">
            <v>15997.72</v>
          </cell>
          <cell r="Y519">
            <v>2009</v>
          </cell>
          <cell r="AT519">
            <v>30764.799999999999</v>
          </cell>
          <cell r="BK519">
            <v>29177.698355882938</v>
          </cell>
          <cell r="BX519">
            <v>21424.119316059245</v>
          </cell>
          <cell r="CB519">
            <v>21000</v>
          </cell>
          <cell r="CF519">
            <v>29177.698355882938</v>
          </cell>
          <cell r="CG519">
            <v>84840</v>
          </cell>
          <cell r="CK519" t="str">
            <v>Прочие основные фонды</v>
          </cell>
        </row>
        <row r="520">
          <cell r="K520">
            <v>14368.740000000002</v>
          </cell>
          <cell r="Y520">
            <v>2009</v>
          </cell>
          <cell r="AT520">
            <v>29934.81</v>
          </cell>
          <cell r="BK520">
            <v>28390.526072676181</v>
          </cell>
          <cell r="BX520">
            <v>20846.127429515665</v>
          </cell>
          <cell r="CB520">
            <v>21000</v>
          </cell>
          <cell r="CF520">
            <v>28390.526072676181</v>
          </cell>
          <cell r="CG520">
            <v>84840</v>
          </cell>
          <cell r="CK520" t="str">
            <v>Прочие основные фонды</v>
          </cell>
        </row>
        <row r="521">
          <cell r="K521">
            <v>16894.25</v>
          </cell>
          <cell r="Y521">
            <v>2009</v>
          </cell>
          <cell r="AT521">
            <v>32488.97</v>
          </cell>
          <cell r="BK521">
            <v>30812.921473675437</v>
          </cell>
          <cell r="BX521">
            <v>22624.803988190051</v>
          </cell>
          <cell r="CB521">
            <v>23000</v>
          </cell>
          <cell r="CF521">
            <v>30812.921473675437</v>
          </cell>
          <cell r="CG521">
            <v>92920</v>
          </cell>
          <cell r="CK521" t="str">
            <v>Прочие основные фонды</v>
          </cell>
        </row>
        <row r="522">
          <cell r="K522">
            <v>16894.25</v>
          </cell>
          <cell r="Y522">
            <v>2009</v>
          </cell>
          <cell r="AT522">
            <v>32488.97</v>
          </cell>
          <cell r="BK522">
            <v>30812.921473675437</v>
          </cell>
          <cell r="BX522">
            <v>22624.803988190051</v>
          </cell>
          <cell r="CB522">
            <v>23000</v>
          </cell>
          <cell r="CF522">
            <v>30812.921473675437</v>
          </cell>
          <cell r="CG522">
            <v>92920</v>
          </cell>
          <cell r="CK522" t="str">
            <v>Прочие основные фонды</v>
          </cell>
        </row>
        <row r="523">
          <cell r="K523">
            <v>16894.260000000002</v>
          </cell>
          <cell r="Y523">
            <v>2009</v>
          </cell>
          <cell r="AT523">
            <v>32488.98</v>
          </cell>
          <cell r="BK523">
            <v>30812.930957793116</v>
          </cell>
          <cell r="BX523">
            <v>22624.810952031625</v>
          </cell>
          <cell r="CB523">
            <v>23000</v>
          </cell>
          <cell r="CF523">
            <v>30812.930957793116</v>
          </cell>
          <cell r="CG523">
            <v>92920</v>
          </cell>
          <cell r="CK523" t="str">
            <v>Прочие основные фонды</v>
          </cell>
        </row>
        <row r="524">
          <cell r="K524">
            <v>16894.25</v>
          </cell>
          <cell r="Y524">
            <v>2009</v>
          </cell>
          <cell r="AT524">
            <v>32488.97</v>
          </cell>
          <cell r="BK524">
            <v>30812.921473675437</v>
          </cell>
          <cell r="BX524">
            <v>22624.803988190051</v>
          </cell>
          <cell r="CB524">
            <v>23000</v>
          </cell>
          <cell r="CF524">
            <v>30812.921473675437</v>
          </cell>
          <cell r="CG524">
            <v>92920</v>
          </cell>
          <cell r="CK524" t="str">
            <v>Прочие основные фонды</v>
          </cell>
        </row>
        <row r="525">
          <cell r="K525">
            <v>16894.239999999998</v>
          </cell>
          <cell r="Y525">
            <v>2009</v>
          </cell>
          <cell r="AT525">
            <v>32488.959999999999</v>
          </cell>
          <cell r="BK525">
            <v>30812.911989557757</v>
          </cell>
          <cell r="BX525">
            <v>22624.797024348482</v>
          </cell>
          <cell r="CB525">
            <v>23000</v>
          </cell>
          <cell r="CF525">
            <v>30812.911989557757</v>
          </cell>
          <cell r="CG525">
            <v>92920</v>
          </cell>
          <cell r="CK525" t="str">
            <v>Прочие основные фонды</v>
          </cell>
        </row>
        <row r="526">
          <cell r="K526">
            <v>16894.239999999998</v>
          </cell>
          <cell r="Y526">
            <v>2009</v>
          </cell>
          <cell r="AT526">
            <v>32488.959999999999</v>
          </cell>
          <cell r="BK526">
            <v>30812.911989557757</v>
          </cell>
          <cell r="BX526">
            <v>22624.797024348482</v>
          </cell>
          <cell r="CB526">
            <v>23000</v>
          </cell>
          <cell r="CF526">
            <v>30812.911989557757</v>
          </cell>
          <cell r="CG526">
            <v>92920</v>
          </cell>
          <cell r="CK526" t="str">
            <v>Прочие основные фонды</v>
          </cell>
        </row>
        <row r="527">
          <cell r="K527">
            <v>16751.760000000002</v>
          </cell>
          <cell r="Y527">
            <v>2009</v>
          </cell>
          <cell r="AT527">
            <v>32214.84</v>
          </cell>
          <cell r="BK527">
            <v>30552.933355751764</v>
          </cell>
          <cell r="BX527">
            <v>22433.90419920682</v>
          </cell>
          <cell r="CB527">
            <v>22000</v>
          </cell>
          <cell r="CF527">
            <v>30552.933355751764</v>
          </cell>
          <cell r="CG527">
            <v>88880</v>
          </cell>
          <cell r="CK527" t="str">
            <v>Прочие основные фонды</v>
          </cell>
        </row>
        <row r="528">
          <cell r="K528">
            <v>16751.760000000002</v>
          </cell>
          <cell r="Y528">
            <v>2009</v>
          </cell>
          <cell r="AT528">
            <v>32214.84</v>
          </cell>
          <cell r="BK528">
            <v>30552.933355751764</v>
          </cell>
          <cell r="BX528">
            <v>22433.90419920682</v>
          </cell>
          <cell r="CB528">
            <v>22000</v>
          </cell>
          <cell r="CF528">
            <v>30552.933355751764</v>
          </cell>
          <cell r="CG528">
            <v>88880</v>
          </cell>
          <cell r="CK528" t="str">
            <v>Прочие основные фонды</v>
          </cell>
        </row>
        <row r="529">
          <cell r="K529">
            <v>19524.669999999998</v>
          </cell>
          <cell r="Y529">
            <v>2010</v>
          </cell>
          <cell r="AT529">
            <v>32541.07</v>
          </cell>
          <cell r="BK529">
            <v>31928.96095359217</v>
          </cell>
          <cell r="BX529">
            <v>23444.271058125949</v>
          </cell>
          <cell r="CB529">
            <v>23000</v>
          </cell>
          <cell r="CF529">
            <v>31928.96095359217</v>
          </cell>
          <cell r="CG529">
            <v>92920</v>
          </cell>
          <cell r="CK529" t="str">
            <v>Прочие основные фонды</v>
          </cell>
        </row>
        <row r="530">
          <cell r="K530">
            <v>19574.449999999997</v>
          </cell>
          <cell r="Y530">
            <v>2010</v>
          </cell>
          <cell r="AT530">
            <v>32624.05</v>
          </cell>
          <cell r="BK530">
            <v>32010.380070416821</v>
          </cell>
          <cell r="BX530">
            <v>23504.054144926824</v>
          </cell>
          <cell r="CB530">
            <v>24000</v>
          </cell>
          <cell r="CF530">
            <v>32010.380070416821</v>
          </cell>
          <cell r="CG530">
            <v>96960</v>
          </cell>
          <cell r="CK530" t="str">
            <v>Прочие основные фонды</v>
          </cell>
        </row>
        <row r="531">
          <cell r="K531">
            <v>19574.449999999997</v>
          </cell>
          <cell r="Y531">
            <v>2010</v>
          </cell>
          <cell r="AT531">
            <v>32624.05</v>
          </cell>
          <cell r="BK531">
            <v>32010.380070416821</v>
          </cell>
          <cell r="BX531">
            <v>23504.054144926824</v>
          </cell>
          <cell r="CB531">
            <v>24000</v>
          </cell>
          <cell r="CF531">
            <v>32010.380070416821</v>
          </cell>
          <cell r="CG531">
            <v>96960</v>
          </cell>
          <cell r="CK531" t="str">
            <v>Прочие основные фонды</v>
          </cell>
        </row>
        <row r="532">
          <cell r="K532">
            <v>19574.440000000002</v>
          </cell>
          <cell r="Y532">
            <v>2010</v>
          </cell>
          <cell r="AT532">
            <v>32624.04</v>
          </cell>
          <cell r="BK532">
            <v>32010.370258520361</v>
          </cell>
          <cell r="BX532">
            <v>23504.046940409255</v>
          </cell>
          <cell r="CB532">
            <v>24000</v>
          </cell>
          <cell r="CF532">
            <v>32010.370258520361</v>
          </cell>
          <cell r="CG532">
            <v>96960</v>
          </cell>
          <cell r="CK532" t="str">
            <v>Прочие основные фонды</v>
          </cell>
        </row>
        <row r="533">
          <cell r="K533">
            <v>19574.449999999997</v>
          </cell>
          <cell r="Y533">
            <v>2010</v>
          </cell>
          <cell r="AT533">
            <v>32624.05</v>
          </cell>
          <cell r="BK533">
            <v>32010.380070416821</v>
          </cell>
          <cell r="BX533">
            <v>23504.054144926824</v>
          </cell>
          <cell r="CB533">
            <v>24000</v>
          </cell>
          <cell r="CF533">
            <v>32010.380070416821</v>
          </cell>
          <cell r="CG533">
            <v>96960</v>
          </cell>
          <cell r="CK533" t="str">
            <v>Прочие основные фонды</v>
          </cell>
        </row>
        <row r="534">
          <cell r="K534">
            <v>19574.449999999997</v>
          </cell>
          <cell r="Y534">
            <v>2010</v>
          </cell>
          <cell r="AT534">
            <v>32624.05</v>
          </cell>
          <cell r="BK534">
            <v>32010.380070416821</v>
          </cell>
          <cell r="BX534">
            <v>23504.054144926824</v>
          </cell>
          <cell r="CB534">
            <v>24000</v>
          </cell>
          <cell r="CF534">
            <v>32010.380070416821</v>
          </cell>
          <cell r="CG534">
            <v>96960</v>
          </cell>
          <cell r="CK534" t="str">
            <v>Прочие основные фонды</v>
          </cell>
        </row>
        <row r="535">
          <cell r="K535">
            <v>19574.449999999997</v>
          </cell>
          <cell r="Y535">
            <v>2010</v>
          </cell>
          <cell r="AT535">
            <v>32624.05</v>
          </cell>
          <cell r="BK535">
            <v>32010.380070416821</v>
          </cell>
          <cell r="BX535">
            <v>23504.054144926824</v>
          </cell>
          <cell r="CB535">
            <v>24000</v>
          </cell>
          <cell r="CF535">
            <v>32010.380070416821</v>
          </cell>
          <cell r="CG535">
            <v>96960</v>
          </cell>
          <cell r="CK535" t="str">
            <v>Прочие основные фонды</v>
          </cell>
        </row>
        <row r="536">
          <cell r="K536">
            <v>19574.440000000002</v>
          </cell>
          <cell r="Y536">
            <v>2010</v>
          </cell>
          <cell r="AT536">
            <v>32624.04</v>
          </cell>
          <cell r="BK536">
            <v>32010.370258520361</v>
          </cell>
          <cell r="BX536">
            <v>23504.046940409255</v>
          </cell>
          <cell r="CB536">
            <v>24000</v>
          </cell>
          <cell r="CF536">
            <v>32010.370258520361</v>
          </cell>
          <cell r="CG536">
            <v>96960</v>
          </cell>
          <cell r="CK536" t="str">
            <v>Прочие основные фонды</v>
          </cell>
        </row>
        <row r="537">
          <cell r="K537">
            <v>19574.449999999997</v>
          </cell>
          <cell r="Y537">
            <v>2010</v>
          </cell>
          <cell r="AT537">
            <v>32624.05</v>
          </cell>
          <cell r="BK537">
            <v>32010.380070416821</v>
          </cell>
          <cell r="BX537">
            <v>23504.054144926824</v>
          </cell>
          <cell r="CB537">
            <v>24000</v>
          </cell>
          <cell r="CF537">
            <v>32010.380070416821</v>
          </cell>
          <cell r="CG537">
            <v>96960</v>
          </cell>
          <cell r="CK537" t="str">
            <v>Прочие основные фонды</v>
          </cell>
        </row>
        <row r="538">
          <cell r="K538">
            <v>19574.449999999997</v>
          </cell>
          <cell r="Y538">
            <v>2010</v>
          </cell>
          <cell r="AT538">
            <v>32624.05</v>
          </cell>
          <cell r="BK538">
            <v>32010.380070416821</v>
          </cell>
          <cell r="BX538">
            <v>23504.054144926824</v>
          </cell>
          <cell r="CB538">
            <v>24000</v>
          </cell>
          <cell r="CF538">
            <v>32010.380070416821</v>
          </cell>
          <cell r="CG538">
            <v>96960</v>
          </cell>
          <cell r="CK538" t="str">
            <v>Прочие основные фонды</v>
          </cell>
        </row>
        <row r="539">
          <cell r="K539">
            <v>19574.449999999997</v>
          </cell>
          <cell r="Y539">
            <v>2010</v>
          </cell>
          <cell r="AT539">
            <v>32624.05</v>
          </cell>
          <cell r="BK539">
            <v>32010.380070416821</v>
          </cell>
          <cell r="BX539">
            <v>23504.054144926824</v>
          </cell>
          <cell r="CB539">
            <v>24000</v>
          </cell>
          <cell r="CF539">
            <v>32010.380070416821</v>
          </cell>
          <cell r="CG539">
            <v>96960</v>
          </cell>
          <cell r="CK539" t="str">
            <v>Прочие основные фонды</v>
          </cell>
        </row>
        <row r="540">
          <cell r="K540">
            <v>19574.440000000002</v>
          </cell>
          <cell r="Y540">
            <v>2010</v>
          </cell>
          <cell r="AT540">
            <v>32624.04</v>
          </cell>
          <cell r="BK540">
            <v>32010.370258520361</v>
          </cell>
          <cell r="BX540">
            <v>23504.046940409255</v>
          </cell>
          <cell r="CB540">
            <v>24000</v>
          </cell>
          <cell r="CF540">
            <v>32010.370258520361</v>
          </cell>
          <cell r="CG540">
            <v>96960</v>
          </cell>
          <cell r="CK540" t="str">
            <v>Прочие основные фонды</v>
          </cell>
        </row>
        <row r="541">
          <cell r="K541">
            <v>19574.440000000002</v>
          </cell>
          <cell r="Y541">
            <v>2010</v>
          </cell>
          <cell r="AT541">
            <v>32624.04</v>
          </cell>
          <cell r="BK541">
            <v>32010.370258520361</v>
          </cell>
          <cell r="BX541">
            <v>23504.046940409255</v>
          </cell>
          <cell r="CB541">
            <v>24000</v>
          </cell>
          <cell r="CF541">
            <v>32010.370258520361</v>
          </cell>
          <cell r="CG541">
            <v>96960</v>
          </cell>
          <cell r="CK541" t="str">
            <v>Прочие основные фонды</v>
          </cell>
        </row>
        <row r="542">
          <cell r="K542">
            <v>19574.46</v>
          </cell>
          <cell r="Y542">
            <v>2010</v>
          </cell>
          <cell r="AT542">
            <v>32624.06</v>
          </cell>
          <cell r="BK542">
            <v>32010.38988231328</v>
          </cell>
          <cell r="BX542">
            <v>23504.061349444393</v>
          </cell>
          <cell r="CB542">
            <v>24000</v>
          </cell>
          <cell r="CF542">
            <v>32010.38988231328</v>
          </cell>
          <cell r="CG542">
            <v>96960</v>
          </cell>
          <cell r="CK542" t="str">
            <v>Прочие основные фонды</v>
          </cell>
        </row>
        <row r="543">
          <cell r="K543">
            <v>33588.679999999993</v>
          </cell>
          <cell r="Y543">
            <v>2010</v>
          </cell>
          <cell r="AT543">
            <v>52482.38</v>
          </cell>
          <cell r="BK543">
            <v>51495.167853164836</v>
          </cell>
          <cell r="BX543">
            <v>37811.022885712366</v>
          </cell>
          <cell r="CB543">
            <v>38000</v>
          </cell>
          <cell r="CF543">
            <v>51495.167853164836</v>
          </cell>
          <cell r="CG543">
            <v>153520</v>
          </cell>
          <cell r="CK543" t="str">
            <v>Прочие основные фонды</v>
          </cell>
        </row>
        <row r="544">
          <cell r="K544">
            <v>33588.679999999993</v>
          </cell>
          <cell r="Y544">
            <v>2010</v>
          </cell>
          <cell r="AT544">
            <v>52482.38</v>
          </cell>
          <cell r="BK544">
            <v>51495.167853164836</v>
          </cell>
          <cell r="BX544">
            <v>37811.022885712366</v>
          </cell>
          <cell r="CB544">
            <v>38000</v>
          </cell>
          <cell r="CF544">
            <v>51495.167853164836</v>
          </cell>
          <cell r="CG544">
            <v>153520</v>
          </cell>
          <cell r="CK544" t="str">
            <v>Прочие основные фонды</v>
          </cell>
        </row>
        <row r="545">
          <cell r="K545">
            <v>20236.96</v>
          </cell>
          <cell r="Y545">
            <v>2010</v>
          </cell>
          <cell r="AT545">
            <v>31620.25</v>
          </cell>
          <cell r="BK545">
            <v>31025.461903767235</v>
          </cell>
          <cell r="BX545">
            <v>22780.864671189578</v>
          </cell>
          <cell r="CB545">
            <v>23000</v>
          </cell>
          <cell r="CF545">
            <v>31025.461903767235</v>
          </cell>
          <cell r="CG545">
            <v>92920</v>
          </cell>
          <cell r="CK545" t="str">
            <v>Прочие основные фонды</v>
          </cell>
        </row>
        <row r="546">
          <cell r="K546">
            <v>20236.95</v>
          </cell>
          <cell r="Y546">
            <v>2010</v>
          </cell>
          <cell r="AT546">
            <v>31620.240000000002</v>
          </cell>
          <cell r="BK546">
            <v>31025.452091870775</v>
          </cell>
          <cell r="BX546">
            <v>22780.857466672009</v>
          </cell>
          <cell r="CB546">
            <v>23000</v>
          </cell>
          <cell r="CF546">
            <v>31025.452091870775</v>
          </cell>
          <cell r="CG546">
            <v>92920</v>
          </cell>
          <cell r="CK546" t="str">
            <v>Прочие основные фонды</v>
          </cell>
        </row>
        <row r="547">
          <cell r="K547">
            <v>20805.849999999999</v>
          </cell>
          <cell r="Y547">
            <v>2010</v>
          </cell>
          <cell r="AT547">
            <v>32509.09</v>
          </cell>
          <cell r="BK547">
            <v>31897.582508713258</v>
          </cell>
          <cell r="BX547">
            <v>23421.23101093516</v>
          </cell>
          <cell r="CB547">
            <v>23000</v>
          </cell>
          <cell r="CF547">
            <v>31897.582508713258</v>
          </cell>
          <cell r="CG547">
            <v>92920</v>
          </cell>
          <cell r="CK547" t="str">
            <v>Прочие основные фонды</v>
          </cell>
        </row>
        <row r="548">
          <cell r="K548">
            <v>68498.01999999999</v>
          </cell>
          <cell r="Y548">
            <v>2010</v>
          </cell>
          <cell r="AT548">
            <v>100732.34</v>
          </cell>
          <cell r="BK548">
            <v>95624.003493144715</v>
          </cell>
          <cell r="BX548">
            <v>70213.216797593588</v>
          </cell>
          <cell r="CB548">
            <v>70000</v>
          </cell>
          <cell r="CF548">
            <v>95624.003493144715</v>
          </cell>
          <cell r="CG548">
            <v>282800</v>
          </cell>
          <cell r="CK548" t="str">
            <v>Прочие основные фонды</v>
          </cell>
        </row>
        <row r="549">
          <cell r="K549">
            <v>57998.139999999992</v>
          </cell>
          <cell r="Y549">
            <v>2010</v>
          </cell>
          <cell r="AT549">
            <v>96663.54</v>
          </cell>
          <cell r="BK549">
            <v>104010.70375637566</v>
          </cell>
          <cell r="BX549">
            <v>90416.820843607449</v>
          </cell>
          <cell r="CB549">
            <v>90000</v>
          </cell>
          <cell r="CF549">
            <v>104010.70375637566</v>
          </cell>
          <cell r="CG549">
            <v>811800</v>
          </cell>
          <cell r="CK549" t="str">
            <v>Прочие основные фонды</v>
          </cell>
        </row>
        <row r="550">
          <cell r="K550">
            <v>57998.15</v>
          </cell>
          <cell r="Y550">
            <v>2010</v>
          </cell>
          <cell r="AT550">
            <v>96663.55</v>
          </cell>
          <cell r="BK550">
            <v>104010.71451645167</v>
          </cell>
          <cell r="BX550">
            <v>90416.83019737422</v>
          </cell>
          <cell r="CB550">
            <v>90000</v>
          </cell>
          <cell r="CF550">
            <v>104010.71451645167</v>
          </cell>
          <cell r="CG550">
            <v>811800</v>
          </cell>
          <cell r="CK550" t="str">
            <v>Прочие основные фонды</v>
          </cell>
        </row>
        <row r="551">
          <cell r="K551">
            <v>17518.620000000003</v>
          </cell>
          <cell r="Y551">
            <v>2010</v>
          </cell>
          <cell r="AT551">
            <v>25762.7</v>
          </cell>
          <cell r="BK551">
            <v>24456.222448449422</v>
          </cell>
          <cell r="BX551">
            <v>17957.311826483572</v>
          </cell>
          <cell r="CB551">
            <v>18000</v>
          </cell>
          <cell r="CF551">
            <v>24456.222448449422</v>
          </cell>
          <cell r="CG551">
            <v>72720</v>
          </cell>
          <cell r="CK551" t="str">
            <v>Прочие основные фонды</v>
          </cell>
        </row>
        <row r="552">
          <cell r="K552">
            <v>22003.63</v>
          </cell>
          <cell r="Y552">
            <v>2010</v>
          </cell>
          <cell r="AT552">
            <v>32358.27</v>
          </cell>
          <cell r="BK552">
            <v>30717.318028272948</v>
          </cell>
          <cell r="BX552">
            <v>22554.605866448339</v>
          </cell>
          <cell r="CB552">
            <v>23000</v>
          </cell>
          <cell r="CF552">
            <v>30717.318028272948</v>
          </cell>
          <cell r="CG552">
            <v>92920</v>
          </cell>
          <cell r="CK552" t="str">
            <v>Прочие основные фонды</v>
          </cell>
        </row>
        <row r="553">
          <cell r="K553">
            <v>37374.929999999993</v>
          </cell>
          <cell r="Y553">
            <v>2010</v>
          </cell>
          <cell r="AT553">
            <v>54963.09</v>
          </cell>
          <cell r="BK553">
            <v>52175.802827116167</v>
          </cell>
          <cell r="BX553">
            <v>38310.788313223413</v>
          </cell>
          <cell r="CB553">
            <v>38000</v>
          </cell>
          <cell r="CF553">
            <v>52175.802827116167</v>
          </cell>
          <cell r="CG553">
            <v>153520</v>
          </cell>
          <cell r="CK553" t="str">
            <v>Прочие основные фонды</v>
          </cell>
        </row>
        <row r="554">
          <cell r="K554">
            <v>37374.929999999993</v>
          </cell>
          <cell r="Y554">
            <v>2010</v>
          </cell>
          <cell r="AT554">
            <v>54963.09</v>
          </cell>
          <cell r="BK554">
            <v>52175.802827116167</v>
          </cell>
          <cell r="BX554">
            <v>38310.788313223413</v>
          </cell>
          <cell r="CB554">
            <v>38000</v>
          </cell>
          <cell r="CF554">
            <v>52175.802827116167</v>
          </cell>
          <cell r="CG554">
            <v>153520</v>
          </cell>
          <cell r="CK554" t="str">
            <v>Прочие основные фонды</v>
          </cell>
        </row>
        <row r="555">
          <cell r="K555">
            <v>39413.509999999995</v>
          </cell>
          <cell r="Y555">
            <v>2010</v>
          </cell>
          <cell r="AT555">
            <v>57961.06</v>
          </cell>
          <cell r="BK555">
            <v>55021.739829595645</v>
          </cell>
          <cell r="BX555">
            <v>40400.45601639284</v>
          </cell>
          <cell r="CB555">
            <v>40000</v>
          </cell>
          <cell r="CF555">
            <v>55021.739829595645</v>
          </cell>
          <cell r="CG555">
            <v>161600</v>
          </cell>
          <cell r="CK555" t="str">
            <v>Прочие основные фонды</v>
          </cell>
        </row>
        <row r="556">
          <cell r="K556">
            <v>30291.649999999998</v>
          </cell>
          <cell r="Y556">
            <v>2010</v>
          </cell>
          <cell r="AT556">
            <v>42071.74</v>
          </cell>
          <cell r="BK556">
            <v>39938.198722700938</v>
          </cell>
          <cell r="BX556">
            <v>29325.162124417937</v>
          </cell>
          <cell r="CB556">
            <v>29000</v>
          </cell>
          <cell r="CF556">
            <v>39938.198722700938</v>
          </cell>
          <cell r="CG556">
            <v>117160</v>
          </cell>
          <cell r="CK556" t="str">
            <v>Прочие основные фонды</v>
          </cell>
        </row>
        <row r="557">
          <cell r="K557">
            <v>531020.19999999995</v>
          </cell>
          <cell r="Y557">
            <v>2010</v>
          </cell>
          <cell r="AT557">
            <v>663775.25</v>
          </cell>
          <cell r="BK557">
            <v>654621.78320936428</v>
          </cell>
          <cell r="BX557">
            <v>654621.78320936428</v>
          </cell>
          <cell r="CB557">
            <v>655000</v>
          </cell>
          <cell r="CF557">
            <v>0</v>
          </cell>
          <cell r="CG557">
            <v>3275000</v>
          </cell>
          <cell r="CK557" t="str">
            <v>Прочие основные фонды</v>
          </cell>
        </row>
        <row r="558">
          <cell r="K558">
            <v>140102</v>
          </cell>
          <cell r="Y558">
            <v>2010</v>
          </cell>
          <cell r="AT558">
            <v>183526.74</v>
          </cell>
          <cell r="BK558">
            <v>174219.73545780295</v>
          </cell>
          <cell r="BX558">
            <v>127923.19511068233</v>
          </cell>
          <cell r="CB558">
            <v>130000</v>
          </cell>
          <cell r="CF558">
            <v>174219.73545780295</v>
          </cell>
          <cell r="CG558">
            <v>525200</v>
          </cell>
          <cell r="CK558" t="str">
            <v>Прочие основные фонды</v>
          </cell>
        </row>
        <row r="559">
          <cell r="K559">
            <v>140101.98000000001</v>
          </cell>
          <cell r="Y559">
            <v>2010</v>
          </cell>
          <cell r="AT559">
            <v>183526.72</v>
          </cell>
          <cell r="BK559">
            <v>174219.71647204258</v>
          </cell>
          <cell r="BX559">
            <v>127923.18117013121</v>
          </cell>
          <cell r="CB559">
            <v>130000</v>
          </cell>
          <cell r="CF559">
            <v>174219.71647204258</v>
          </cell>
          <cell r="CG559">
            <v>525200</v>
          </cell>
          <cell r="CK559" t="str">
            <v>Прочие основные фонды</v>
          </cell>
        </row>
        <row r="560">
          <cell r="K560">
            <v>34215.020000000004</v>
          </cell>
          <cell r="Y560">
            <v>2010</v>
          </cell>
          <cell r="AT560">
            <v>45019.76</v>
          </cell>
          <cell r="BK560">
            <v>42736.718788628728</v>
          </cell>
          <cell r="BX560">
            <v>31380.013301146701</v>
          </cell>
          <cell r="CB560">
            <v>31000</v>
          </cell>
          <cell r="CF560">
            <v>42736.718788628728</v>
          </cell>
          <cell r="CG560">
            <v>125240</v>
          </cell>
          <cell r="CK560" t="str">
            <v>Прочие основные фонды</v>
          </cell>
        </row>
        <row r="561">
          <cell r="K561">
            <v>215805.19</v>
          </cell>
          <cell r="Y561">
            <v>2010</v>
          </cell>
          <cell r="AT561">
            <v>269756.49</v>
          </cell>
          <cell r="BK561">
            <v>290756.30005550239</v>
          </cell>
          <cell r="BX561">
            <v>290756.30005550239</v>
          </cell>
          <cell r="CB561">
            <v>290000</v>
          </cell>
          <cell r="CF561">
            <v>0</v>
          </cell>
          <cell r="CG561">
            <v>2900000</v>
          </cell>
          <cell r="CK561" t="str">
            <v>Прочие основные фонды</v>
          </cell>
        </row>
        <row r="562">
          <cell r="K562">
            <v>51573.759999999995</v>
          </cell>
          <cell r="Y562">
            <v>2010</v>
          </cell>
          <cell r="AT562">
            <v>64467.21</v>
          </cell>
          <cell r="BK562">
            <v>63578.206582322193</v>
          </cell>
          <cell r="BX562">
            <v>63578.206582322193</v>
          </cell>
          <cell r="CB562">
            <v>65000</v>
          </cell>
          <cell r="CF562">
            <v>0</v>
          </cell>
          <cell r="CG562">
            <v>325000</v>
          </cell>
          <cell r="CK562" t="str">
            <v>Прочие основные фонды</v>
          </cell>
        </row>
        <row r="563">
          <cell r="K563">
            <v>21051.829999999998</v>
          </cell>
          <cell r="Y563">
            <v>2010</v>
          </cell>
          <cell r="AT563">
            <v>26314.78</v>
          </cell>
          <cell r="BK563">
            <v>27836.074920853414</v>
          </cell>
          <cell r="BX563">
            <v>27836.074920853414</v>
          </cell>
          <cell r="CB563">
            <v>28000</v>
          </cell>
          <cell r="CF563">
            <v>0</v>
          </cell>
          <cell r="CG563">
            <v>280000</v>
          </cell>
          <cell r="CK563" t="str">
            <v>Прочие основные фонды</v>
          </cell>
        </row>
        <row r="564">
          <cell r="K564">
            <v>36632.720000000001</v>
          </cell>
          <cell r="Y564">
            <v>2010</v>
          </cell>
          <cell r="AT564">
            <v>45790.92</v>
          </cell>
          <cell r="BK564">
            <v>45159.462792861501</v>
          </cell>
          <cell r="BX564">
            <v>45159.462792861501</v>
          </cell>
          <cell r="CB564">
            <v>45000</v>
          </cell>
          <cell r="CF564">
            <v>0</v>
          </cell>
          <cell r="CG564">
            <v>225000</v>
          </cell>
          <cell r="CK564" t="str">
            <v>Прочие основные фонды</v>
          </cell>
        </row>
        <row r="565">
          <cell r="K565">
            <v>36632.720000000001</v>
          </cell>
          <cell r="Y565">
            <v>2010</v>
          </cell>
          <cell r="AT565">
            <v>45790.92</v>
          </cell>
          <cell r="BK565">
            <v>45159.462792861501</v>
          </cell>
          <cell r="BX565">
            <v>45159.462792861501</v>
          </cell>
          <cell r="CB565">
            <v>45000</v>
          </cell>
          <cell r="CF565">
            <v>0</v>
          </cell>
          <cell r="CG565">
            <v>225000</v>
          </cell>
          <cell r="CK565" t="str">
            <v>Прочие основные фонды</v>
          </cell>
        </row>
        <row r="566">
          <cell r="K566">
            <v>36632.720000000001</v>
          </cell>
          <cell r="Y566">
            <v>2010</v>
          </cell>
          <cell r="AT566">
            <v>45790.92</v>
          </cell>
          <cell r="BK566">
            <v>45159.462792861501</v>
          </cell>
          <cell r="BX566">
            <v>45159.462792861501</v>
          </cell>
          <cell r="CB566">
            <v>45000</v>
          </cell>
          <cell r="CF566">
            <v>0</v>
          </cell>
          <cell r="CG566">
            <v>225000</v>
          </cell>
          <cell r="CK566" t="str">
            <v>Прочие основные фонды</v>
          </cell>
        </row>
        <row r="567">
          <cell r="K567">
            <v>36632.710000000006</v>
          </cell>
          <cell r="Y567">
            <v>2010</v>
          </cell>
          <cell r="AT567">
            <v>45790.91</v>
          </cell>
          <cell r="BK567">
            <v>45159.452930761596</v>
          </cell>
          <cell r="BX567">
            <v>45159.452930761596</v>
          </cell>
          <cell r="CB567">
            <v>45000</v>
          </cell>
          <cell r="CF567">
            <v>0</v>
          </cell>
          <cell r="CG567">
            <v>225000</v>
          </cell>
          <cell r="CK567" t="str">
            <v>Прочие основные фонды</v>
          </cell>
        </row>
        <row r="568">
          <cell r="K568">
            <v>36632.710000000006</v>
          </cell>
          <cell r="Y568">
            <v>2010</v>
          </cell>
          <cell r="AT568">
            <v>45790.91</v>
          </cell>
          <cell r="BK568">
            <v>45159.452930761596</v>
          </cell>
          <cell r="BX568">
            <v>45159.452930761596</v>
          </cell>
          <cell r="CB568">
            <v>45000</v>
          </cell>
          <cell r="CF568">
            <v>0</v>
          </cell>
          <cell r="CG568">
            <v>225000</v>
          </cell>
          <cell r="CK568" t="str">
            <v>Прочие основные фонды</v>
          </cell>
        </row>
        <row r="569">
          <cell r="K569">
            <v>36632.720000000001</v>
          </cell>
          <cell r="Y569">
            <v>2010</v>
          </cell>
          <cell r="AT569">
            <v>45790.92</v>
          </cell>
          <cell r="BK569">
            <v>45159.462792861501</v>
          </cell>
          <cell r="BX569">
            <v>45159.462792861501</v>
          </cell>
          <cell r="CB569">
            <v>45000</v>
          </cell>
          <cell r="CF569">
            <v>0</v>
          </cell>
          <cell r="CG569">
            <v>225000</v>
          </cell>
          <cell r="CK569" t="str">
            <v>Прочие основные фонды</v>
          </cell>
        </row>
        <row r="570">
          <cell r="K570">
            <v>64430.7</v>
          </cell>
          <cell r="Y570">
            <v>2010</v>
          </cell>
          <cell r="AT570">
            <v>76703.22</v>
          </cell>
          <cell r="BK570">
            <v>75645.481892101539</v>
          </cell>
          <cell r="BX570">
            <v>75645.481892101539</v>
          </cell>
          <cell r="CB570">
            <v>75000</v>
          </cell>
          <cell r="CF570">
            <v>0</v>
          </cell>
          <cell r="CG570">
            <v>375000</v>
          </cell>
          <cell r="CK570" t="str">
            <v>Прочие основные фонды</v>
          </cell>
        </row>
        <row r="571">
          <cell r="K571">
            <v>143743.18</v>
          </cell>
          <cell r="Y571">
            <v>2010</v>
          </cell>
          <cell r="AT571">
            <v>171122.82</v>
          </cell>
          <cell r="BK571">
            <v>168763.03474137528</v>
          </cell>
          <cell r="BX571">
            <v>168763.03474137528</v>
          </cell>
          <cell r="CB571">
            <v>170000</v>
          </cell>
          <cell r="CF571">
            <v>0</v>
          </cell>
          <cell r="CG571">
            <v>850000</v>
          </cell>
          <cell r="CK571" t="str">
            <v>Прочие основные фонды</v>
          </cell>
        </row>
        <row r="572">
          <cell r="K572">
            <v>143743.20000000001</v>
          </cell>
          <cell r="Y572">
            <v>2010</v>
          </cell>
          <cell r="AT572">
            <v>171122.84</v>
          </cell>
          <cell r="BK572">
            <v>168763.05446557509</v>
          </cell>
          <cell r="BX572">
            <v>168763.05446557509</v>
          </cell>
          <cell r="CB572">
            <v>170000</v>
          </cell>
          <cell r="CF572">
            <v>0</v>
          </cell>
          <cell r="CG572">
            <v>850000</v>
          </cell>
          <cell r="CK572" t="str">
            <v>Прочие основные фонды</v>
          </cell>
        </row>
        <row r="573">
          <cell r="K573">
            <v>17728.68</v>
          </cell>
          <cell r="Y573">
            <v>2010</v>
          </cell>
          <cell r="AT573">
            <v>20146.23</v>
          </cell>
          <cell r="BK573">
            <v>19868.413303367353</v>
          </cell>
          <cell r="BX573">
            <v>19868.413303367353</v>
          </cell>
          <cell r="CB573">
            <v>20000</v>
          </cell>
          <cell r="CF573">
            <v>0</v>
          </cell>
          <cell r="CG573">
            <v>100000</v>
          </cell>
          <cell r="CK573" t="str">
            <v>Прочие основные фонды</v>
          </cell>
        </row>
        <row r="574">
          <cell r="K574">
            <v>17728.48</v>
          </cell>
          <cell r="Y574">
            <v>2010</v>
          </cell>
          <cell r="AT574">
            <v>20146</v>
          </cell>
          <cell r="BK574">
            <v>19868.186475069462</v>
          </cell>
          <cell r="BX574">
            <v>19868.186475069462</v>
          </cell>
          <cell r="CB574">
            <v>20000</v>
          </cell>
          <cell r="CF574">
            <v>0</v>
          </cell>
          <cell r="CG574">
            <v>100000</v>
          </cell>
          <cell r="CK574" t="str">
            <v>Прочие основные фонды</v>
          </cell>
        </row>
        <row r="575">
          <cell r="K575">
            <v>17728.489999999998</v>
          </cell>
          <cell r="Y575">
            <v>2010</v>
          </cell>
          <cell r="AT575">
            <v>20146.009999999998</v>
          </cell>
          <cell r="BK575">
            <v>19868.196337169371</v>
          </cell>
          <cell r="BX575">
            <v>19868.196337169371</v>
          </cell>
          <cell r="CB575">
            <v>20000</v>
          </cell>
          <cell r="CF575">
            <v>0</v>
          </cell>
          <cell r="CG575">
            <v>100000</v>
          </cell>
          <cell r="CK575" t="str">
            <v>Прочие основные фонды</v>
          </cell>
        </row>
        <row r="576">
          <cell r="K576">
            <v>56812.960000000006</v>
          </cell>
          <cell r="Y576">
            <v>2010</v>
          </cell>
          <cell r="AT576">
            <v>64560.19</v>
          </cell>
          <cell r="BK576">
            <v>63669.904387268682</v>
          </cell>
          <cell r="BX576">
            <v>63669.904387268682</v>
          </cell>
          <cell r="CB576">
            <v>65000</v>
          </cell>
          <cell r="CF576">
            <v>0</v>
          </cell>
          <cell r="CG576">
            <v>325000</v>
          </cell>
          <cell r="CK576" t="str">
            <v>Прочие основные фонды</v>
          </cell>
        </row>
        <row r="577">
          <cell r="K577">
            <v>42726.31</v>
          </cell>
          <cell r="Y577">
            <v>2010</v>
          </cell>
          <cell r="AT577">
            <v>48552.61</v>
          </cell>
          <cell r="BK577">
            <v>47883.069062410526</v>
          </cell>
          <cell r="BX577">
            <v>47883.069062410526</v>
          </cell>
          <cell r="CB577">
            <v>48000</v>
          </cell>
          <cell r="CF577">
            <v>0</v>
          </cell>
          <cell r="CG577">
            <v>240000</v>
          </cell>
          <cell r="CK577" t="str">
            <v>Прочие основные фонды</v>
          </cell>
        </row>
        <row r="578">
          <cell r="K578">
            <v>59669.770000000004</v>
          </cell>
          <cell r="Y578">
            <v>2010</v>
          </cell>
          <cell r="AT578">
            <v>67806.55</v>
          </cell>
          <cell r="BK578">
            <v>66871.49705306867</v>
          </cell>
          <cell r="BX578">
            <v>66871.49705306867</v>
          </cell>
          <cell r="CB578">
            <v>65000</v>
          </cell>
          <cell r="CF578">
            <v>0</v>
          </cell>
          <cell r="CG578">
            <v>325000</v>
          </cell>
          <cell r="CK578" t="str">
            <v>Прочие основные фонды</v>
          </cell>
        </row>
        <row r="579">
          <cell r="K579">
            <v>133899.72</v>
          </cell>
          <cell r="Y579">
            <v>2010</v>
          </cell>
          <cell r="AT579">
            <v>143295.92000000001</v>
          </cell>
          <cell r="BK579">
            <v>141319.86794781277</v>
          </cell>
          <cell r="BX579">
            <v>141319.86794781277</v>
          </cell>
          <cell r="CB579">
            <v>140000</v>
          </cell>
          <cell r="CF579">
            <v>0</v>
          </cell>
          <cell r="CG579">
            <v>700000</v>
          </cell>
          <cell r="CK579" t="str">
            <v>Прочие основные фонды</v>
          </cell>
        </row>
        <row r="580">
          <cell r="K580">
            <v>200540.40000000002</v>
          </cell>
          <cell r="Y580">
            <v>2010</v>
          </cell>
          <cell r="AT580">
            <v>217978.7</v>
          </cell>
          <cell r="BK580">
            <v>217978.7</v>
          </cell>
          <cell r="BX580">
            <v>217978.7</v>
          </cell>
          <cell r="CB580">
            <v>220000</v>
          </cell>
          <cell r="CF580">
            <v>0</v>
          </cell>
          <cell r="CG580">
            <v>1100000</v>
          </cell>
          <cell r="CK580" t="str">
            <v>Прочие основные фонды</v>
          </cell>
        </row>
        <row r="581">
          <cell r="K581">
            <v>200540.40000000002</v>
          </cell>
          <cell r="Y581">
            <v>2010</v>
          </cell>
          <cell r="AT581">
            <v>217978.7</v>
          </cell>
          <cell r="BK581">
            <v>217978.7</v>
          </cell>
          <cell r="BX581">
            <v>217978.7</v>
          </cell>
          <cell r="CB581">
            <v>220000</v>
          </cell>
          <cell r="CF581">
            <v>0</v>
          </cell>
          <cell r="CG581">
            <v>1100000</v>
          </cell>
          <cell r="CK581" t="str">
            <v>Прочие основные фонды</v>
          </cell>
        </row>
        <row r="582">
          <cell r="K582">
            <v>200540.40000000002</v>
          </cell>
          <cell r="Y582">
            <v>2010</v>
          </cell>
          <cell r="AT582">
            <v>217978.7</v>
          </cell>
          <cell r="BK582">
            <v>217978.7</v>
          </cell>
          <cell r="BX582">
            <v>217978.7</v>
          </cell>
          <cell r="CB582">
            <v>220000</v>
          </cell>
          <cell r="CF582">
            <v>0</v>
          </cell>
          <cell r="CG582">
            <v>1100000</v>
          </cell>
          <cell r="CK582" t="str">
            <v>Прочие основные фонды</v>
          </cell>
        </row>
        <row r="583">
          <cell r="K583">
            <v>200540.40000000002</v>
          </cell>
          <cell r="Y583">
            <v>2010</v>
          </cell>
          <cell r="AT583">
            <v>217978.7</v>
          </cell>
          <cell r="BK583">
            <v>217978.7</v>
          </cell>
          <cell r="BX583">
            <v>217978.7</v>
          </cell>
          <cell r="CB583">
            <v>220000</v>
          </cell>
          <cell r="CF583">
            <v>0</v>
          </cell>
          <cell r="CG583">
            <v>1100000</v>
          </cell>
          <cell r="CK583" t="str">
            <v>Прочие основные фонды</v>
          </cell>
        </row>
        <row r="584">
          <cell r="K584">
            <v>198843.69999999998</v>
          </cell>
          <cell r="Y584">
            <v>2010</v>
          </cell>
          <cell r="AT584">
            <v>216134.46</v>
          </cell>
          <cell r="BK584">
            <v>216134.46</v>
          </cell>
          <cell r="BX584">
            <v>216134.46</v>
          </cell>
          <cell r="CB584">
            <v>215000</v>
          </cell>
          <cell r="CF584">
            <v>0</v>
          </cell>
          <cell r="CG584">
            <v>1075000</v>
          </cell>
          <cell r="CK584" t="str">
            <v>Прочие основные фонды</v>
          </cell>
        </row>
        <row r="585">
          <cell r="K585">
            <v>198843.72999999998</v>
          </cell>
          <cell r="Y585">
            <v>2010</v>
          </cell>
          <cell r="AT585">
            <v>216134.49</v>
          </cell>
          <cell r="BK585">
            <v>216134.49</v>
          </cell>
          <cell r="BX585">
            <v>216134.49</v>
          </cell>
          <cell r="CB585">
            <v>215000</v>
          </cell>
          <cell r="CF585">
            <v>0</v>
          </cell>
          <cell r="CG585">
            <v>1075000</v>
          </cell>
          <cell r="CK585" t="str">
            <v>Прочие основные фонды</v>
          </cell>
        </row>
        <row r="586">
          <cell r="K586">
            <v>325426.51999999996</v>
          </cell>
          <cell r="Y586">
            <v>2010</v>
          </cell>
          <cell r="AT586">
            <v>353724.48</v>
          </cell>
          <cell r="BK586">
            <v>353724.48</v>
          </cell>
          <cell r="BX586">
            <v>353724.48</v>
          </cell>
          <cell r="CB586">
            <v>355000</v>
          </cell>
          <cell r="CF586">
            <v>0</v>
          </cell>
          <cell r="CG586">
            <v>1775000</v>
          </cell>
          <cell r="CK586" t="str">
            <v>Прочие основные фонды</v>
          </cell>
        </row>
        <row r="587">
          <cell r="K587">
            <v>325426.55</v>
          </cell>
          <cell r="Y587">
            <v>2010</v>
          </cell>
          <cell r="AT587">
            <v>353724.51</v>
          </cell>
          <cell r="BK587">
            <v>353724.51</v>
          </cell>
          <cell r="BX587">
            <v>353724.51</v>
          </cell>
          <cell r="CB587">
            <v>355000</v>
          </cell>
          <cell r="CF587">
            <v>0</v>
          </cell>
          <cell r="CG587">
            <v>1775000</v>
          </cell>
          <cell r="CK587" t="str">
            <v>Прочие основные фонды</v>
          </cell>
        </row>
        <row r="588">
          <cell r="K588">
            <v>325426.53999999998</v>
          </cell>
          <cell r="Y588">
            <v>2010</v>
          </cell>
          <cell r="AT588">
            <v>353724.5</v>
          </cell>
          <cell r="BK588">
            <v>353724.5</v>
          </cell>
          <cell r="BX588">
            <v>353724.5</v>
          </cell>
          <cell r="CB588">
            <v>355000</v>
          </cell>
          <cell r="CF588">
            <v>0</v>
          </cell>
          <cell r="CG588">
            <v>1775000</v>
          </cell>
          <cell r="CK588" t="str">
            <v>Прочие основные фонды</v>
          </cell>
        </row>
        <row r="589">
          <cell r="K589">
            <v>1562.3099999999995</v>
          </cell>
          <cell r="Y589">
            <v>2000</v>
          </cell>
          <cell r="AT589">
            <v>10003.49</v>
          </cell>
          <cell r="BK589">
            <v>4468.8736661098865</v>
          </cell>
          <cell r="BX589">
            <v>446.88736661098869</v>
          </cell>
          <cell r="CB589">
            <v>450</v>
          </cell>
          <cell r="CF589">
            <v>44688.736661098868</v>
          </cell>
          <cell r="CG589">
            <v>450</v>
          </cell>
          <cell r="CK589" t="str">
            <v>Прочие основные фонды</v>
          </cell>
        </row>
        <row r="590">
          <cell r="K590">
            <v>1562.3099999999995</v>
          </cell>
          <cell r="Y590">
            <v>2000</v>
          </cell>
          <cell r="AT590">
            <v>10003.49</v>
          </cell>
          <cell r="BK590">
            <v>4468.8736661098865</v>
          </cell>
          <cell r="BX590">
            <v>446.88736661098869</v>
          </cell>
          <cell r="CB590">
            <v>450</v>
          </cell>
          <cell r="CF590">
            <v>44688.736661098868</v>
          </cell>
          <cell r="CG590">
            <v>450</v>
          </cell>
          <cell r="CK590" t="str">
            <v>Прочие основные фонды</v>
          </cell>
        </row>
        <row r="591">
          <cell r="K591">
            <v>1703.08</v>
          </cell>
          <cell r="Y591">
            <v>2000</v>
          </cell>
          <cell r="AT591">
            <v>10021.48</v>
          </cell>
          <cell r="BK591">
            <v>4476.9103650272955</v>
          </cell>
          <cell r="BX591">
            <v>447.69103650272956</v>
          </cell>
          <cell r="CB591">
            <v>450</v>
          </cell>
          <cell r="CF591">
            <v>44769.103650272955</v>
          </cell>
          <cell r="CG591">
            <v>450</v>
          </cell>
          <cell r="CK591" t="str">
            <v>Прочие основные фонды</v>
          </cell>
        </row>
        <row r="592">
          <cell r="K592">
            <v>1805.9400000000005</v>
          </cell>
          <cell r="Y592">
            <v>2001</v>
          </cell>
          <cell r="AT592">
            <v>10208.530000000001</v>
          </cell>
          <cell r="BK592">
            <v>4673.8184895198765</v>
          </cell>
          <cell r="BX592">
            <v>467.38184895198765</v>
          </cell>
          <cell r="CB592">
            <v>450</v>
          </cell>
          <cell r="CF592">
            <v>46738.184895198763</v>
          </cell>
          <cell r="CG592">
            <v>450</v>
          </cell>
          <cell r="CK592" t="str">
            <v>Прочие основные фонды</v>
          </cell>
        </row>
        <row r="593">
          <cell r="K593">
            <v>1880.4600000000009</v>
          </cell>
          <cell r="Y593">
            <v>2001</v>
          </cell>
          <cell r="AT593">
            <v>10230.1</v>
          </cell>
          <cell r="BK593">
            <v>4683.6939823497887</v>
          </cell>
          <cell r="BX593">
            <v>468.36939823497892</v>
          </cell>
          <cell r="CB593">
            <v>450</v>
          </cell>
          <cell r="CF593">
            <v>46836.939823497887</v>
          </cell>
          <cell r="CG593">
            <v>450</v>
          </cell>
          <cell r="CK593" t="str">
            <v>Прочие основные фонды</v>
          </cell>
        </row>
        <row r="594">
          <cell r="K594">
            <v>1880.4500000000007</v>
          </cell>
          <cell r="Y594">
            <v>2001</v>
          </cell>
          <cell r="AT594">
            <v>10230.1</v>
          </cell>
          <cell r="BK594">
            <v>4683.6939823497887</v>
          </cell>
          <cell r="BX594">
            <v>468.36939823497892</v>
          </cell>
          <cell r="CB594">
            <v>450</v>
          </cell>
          <cell r="CF594">
            <v>46836.939823497887</v>
          </cell>
          <cell r="CG594">
            <v>450</v>
          </cell>
          <cell r="CK594" t="str">
            <v>Прочие основные фонды</v>
          </cell>
        </row>
        <row r="595">
          <cell r="K595">
            <v>1880.4600000000009</v>
          </cell>
          <cell r="Y595">
            <v>2001</v>
          </cell>
          <cell r="AT595">
            <v>10230.11</v>
          </cell>
          <cell r="BK595">
            <v>4683.6985606960243</v>
          </cell>
          <cell r="BX595">
            <v>468.36985606960246</v>
          </cell>
          <cell r="CB595">
            <v>450</v>
          </cell>
          <cell r="CF595">
            <v>46836.985606960239</v>
          </cell>
          <cell r="CG595">
            <v>450</v>
          </cell>
          <cell r="CK595" t="str">
            <v>Прочие основные фонды</v>
          </cell>
        </row>
        <row r="596">
          <cell r="K596">
            <v>1963.2000000000007</v>
          </cell>
          <cell r="Y596">
            <v>2001</v>
          </cell>
          <cell r="AT596">
            <v>10291.26</v>
          </cell>
          <cell r="BK596">
            <v>4711.6951479259324</v>
          </cell>
          <cell r="BX596">
            <v>471.16951479259325</v>
          </cell>
          <cell r="CB596">
            <v>450</v>
          </cell>
          <cell r="CF596">
            <v>47116.951479259325</v>
          </cell>
          <cell r="CG596">
            <v>450</v>
          </cell>
          <cell r="CK596" t="str">
            <v>Прочие основные фонды</v>
          </cell>
        </row>
        <row r="597">
          <cell r="K597">
            <v>2045.3899999999994</v>
          </cell>
          <cell r="Y597">
            <v>2001</v>
          </cell>
          <cell r="AT597">
            <v>10345.209999999999</v>
          </cell>
          <cell r="BK597">
            <v>4765.5065714192215</v>
          </cell>
          <cell r="BX597">
            <v>476.55065714192216</v>
          </cell>
          <cell r="CB597">
            <v>500</v>
          </cell>
          <cell r="CF597">
            <v>47655.065714192213</v>
          </cell>
          <cell r="CG597">
            <v>500</v>
          </cell>
          <cell r="CK597" t="str">
            <v>Прочие основные фонды</v>
          </cell>
        </row>
        <row r="598">
          <cell r="K598">
            <v>2045.3799999999992</v>
          </cell>
          <cell r="Y598">
            <v>2001</v>
          </cell>
          <cell r="AT598">
            <v>10345.209999999999</v>
          </cell>
          <cell r="BK598">
            <v>4765.5065714192215</v>
          </cell>
          <cell r="BX598">
            <v>476.55065714192216</v>
          </cell>
          <cell r="CB598">
            <v>500</v>
          </cell>
          <cell r="CF598">
            <v>47655.065714192213</v>
          </cell>
          <cell r="CG598">
            <v>500</v>
          </cell>
          <cell r="CK598" t="str">
            <v>Прочие основные фонды</v>
          </cell>
        </row>
        <row r="599">
          <cell r="K599">
            <v>2045.3799999999992</v>
          </cell>
          <cell r="Y599">
            <v>2001</v>
          </cell>
          <cell r="AT599">
            <v>10345.209999999999</v>
          </cell>
          <cell r="BK599">
            <v>4765.5065714192215</v>
          </cell>
          <cell r="BX599">
            <v>476.55065714192216</v>
          </cell>
          <cell r="CB599">
            <v>500</v>
          </cell>
          <cell r="CF599">
            <v>47655.065714192213</v>
          </cell>
          <cell r="CG599">
            <v>500</v>
          </cell>
          <cell r="CK599" t="str">
            <v>Прочие основные фонды</v>
          </cell>
        </row>
        <row r="600">
          <cell r="K600">
            <v>2216.8999999999996</v>
          </cell>
          <cell r="Y600">
            <v>2001</v>
          </cell>
          <cell r="AT600">
            <v>10481.9</v>
          </cell>
          <cell r="BK600">
            <v>4828.4726294545144</v>
          </cell>
          <cell r="BX600">
            <v>482.84726294545146</v>
          </cell>
          <cell r="CB600">
            <v>500</v>
          </cell>
          <cell r="CF600">
            <v>48284.726294545144</v>
          </cell>
          <cell r="CG600">
            <v>500</v>
          </cell>
          <cell r="CK600" t="str">
            <v>Прочие основные фонды</v>
          </cell>
        </row>
        <row r="601">
          <cell r="K601">
            <v>2216.8999999999996</v>
          </cell>
          <cell r="Y601">
            <v>2001</v>
          </cell>
          <cell r="AT601">
            <v>10481.9</v>
          </cell>
          <cell r="BK601">
            <v>4828.4726294545144</v>
          </cell>
          <cell r="BX601">
            <v>482.84726294545146</v>
          </cell>
          <cell r="CB601">
            <v>500</v>
          </cell>
          <cell r="CF601">
            <v>48284.726294545144</v>
          </cell>
          <cell r="CG601">
            <v>500</v>
          </cell>
          <cell r="CK601" t="str">
            <v>Прочие основные фонды</v>
          </cell>
        </row>
        <row r="602">
          <cell r="K602">
            <v>2695.6499999999996</v>
          </cell>
          <cell r="Y602">
            <v>2001</v>
          </cell>
          <cell r="AT602">
            <v>10954.58</v>
          </cell>
          <cell r="BK602">
            <v>5161.135732156431</v>
          </cell>
          <cell r="BX602">
            <v>516.1135732156431</v>
          </cell>
          <cell r="CB602">
            <v>500</v>
          </cell>
          <cell r="CF602">
            <v>46450.221589407876</v>
          </cell>
          <cell r="CG602">
            <v>500</v>
          </cell>
          <cell r="CK602" t="str">
            <v>Прочие основные фонды</v>
          </cell>
        </row>
        <row r="603">
          <cell r="K603">
            <v>3610.4300000000003</v>
          </cell>
          <cell r="Y603">
            <v>2001</v>
          </cell>
          <cell r="AT603">
            <v>14671.75</v>
          </cell>
          <cell r="BK603">
            <v>6912.441479113405</v>
          </cell>
          <cell r="BX603">
            <v>691.24414791134052</v>
          </cell>
          <cell r="CB603">
            <v>700</v>
          </cell>
          <cell r="CF603">
            <v>62211.973312020644</v>
          </cell>
          <cell r="CG603">
            <v>700</v>
          </cell>
          <cell r="CK603" t="str">
            <v>Прочие основные фонды</v>
          </cell>
        </row>
        <row r="604">
          <cell r="K604">
            <v>0</v>
          </cell>
          <cell r="Y604">
            <v>2001</v>
          </cell>
          <cell r="AT604">
            <v>12693.64</v>
          </cell>
          <cell r="BK604">
            <v>5811.587890843155</v>
          </cell>
          <cell r="BX604">
            <v>581.15878908431557</v>
          </cell>
          <cell r="CB604">
            <v>600</v>
          </cell>
          <cell r="CF604">
            <v>58115.87890843155</v>
          </cell>
          <cell r="CG604">
            <v>600</v>
          </cell>
          <cell r="CK604" t="str">
            <v>Прочие основные фонды</v>
          </cell>
        </row>
        <row r="605">
          <cell r="K605">
            <v>0</v>
          </cell>
          <cell r="Y605">
            <v>2001</v>
          </cell>
          <cell r="AT605">
            <v>44990.29</v>
          </cell>
          <cell r="BK605">
            <v>20724.714398746521</v>
          </cell>
          <cell r="BX605">
            <v>2072.4714398746523</v>
          </cell>
          <cell r="CB605">
            <v>2100</v>
          </cell>
          <cell r="CF605">
            <v>207247.14398746521</v>
          </cell>
          <cell r="CG605">
            <v>2100</v>
          </cell>
          <cell r="CK605" t="str">
            <v>Прочие основные фонды</v>
          </cell>
        </row>
        <row r="606">
          <cell r="K606">
            <v>0</v>
          </cell>
          <cell r="Y606">
            <v>2001</v>
          </cell>
          <cell r="AT606">
            <v>15171.17</v>
          </cell>
          <cell r="BK606">
            <v>7184.9890249646905</v>
          </cell>
          <cell r="BX606">
            <v>718.4989024964691</v>
          </cell>
          <cell r="CB606">
            <v>700</v>
          </cell>
          <cell r="CF606">
            <v>64664.901224682217</v>
          </cell>
          <cell r="CG606">
            <v>700</v>
          </cell>
          <cell r="CK606" t="str">
            <v>Прочие основные фонды</v>
          </cell>
        </row>
        <row r="607">
          <cell r="K607">
            <v>2479.7400000000016</v>
          </cell>
          <cell r="Y607">
            <v>2001</v>
          </cell>
          <cell r="AT607">
            <v>29756.45</v>
          </cell>
          <cell r="BK607">
            <v>14019.440029387366</v>
          </cell>
          <cell r="BX607">
            <v>1401.9440029387367</v>
          </cell>
          <cell r="CB607">
            <v>1400</v>
          </cell>
          <cell r="CF607">
            <v>126174.96026448629</v>
          </cell>
          <cell r="CG607">
            <v>1400</v>
          </cell>
          <cell r="CK607" t="str">
            <v>Прочие основные фонды</v>
          </cell>
        </row>
        <row r="608">
          <cell r="K608">
            <v>2479.7400000000016</v>
          </cell>
          <cell r="Y608">
            <v>2001</v>
          </cell>
          <cell r="AT608">
            <v>29756.45</v>
          </cell>
          <cell r="BK608">
            <v>14019.440029387366</v>
          </cell>
          <cell r="BX608">
            <v>1401.9440029387367</v>
          </cell>
          <cell r="CB608">
            <v>1400</v>
          </cell>
          <cell r="CF608">
            <v>126174.96026448629</v>
          </cell>
          <cell r="CG608">
            <v>1400</v>
          </cell>
          <cell r="CK608" t="str">
            <v>Прочие основные фонды</v>
          </cell>
        </row>
        <row r="609">
          <cell r="K609">
            <v>2479.7400000000016</v>
          </cell>
          <cell r="Y609">
            <v>2001</v>
          </cell>
          <cell r="AT609">
            <v>29756.45</v>
          </cell>
          <cell r="BK609">
            <v>14019.440029387366</v>
          </cell>
          <cell r="BX609">
            <v>1401.9440029387367</v>
          </cell>
          <cell r="CB609">
            <v>1400</v>
          </cell>
          <cell r="CF609">
            <v>126174.96026448629</v>
          </cell>
          <cell r="CG609">
            <v>1400</v>
          </cell>
          <cell r="CK609" t="str">
            <v>Прочие основные фонды</v>
          </cell>
        </row>
        <row r="610">
          <cell r="K610">
            <v>0</v>
          </cell>
          <cell r="Y610">
            <v>2000</v>
          </cell>
          <cell r="AT610">
            <v>11261.34</v>
          </cell>
          <cell r="BK610">
            <v>4755.713916037269</v>
          </cell>
          <cell r="BX610">
            <v>475.57139160372691</v>
          </cell>
          <cell r="CB610">
            <v>500</v>
          </cell>
          <cell r="CF610">
            <v>52312.853076409956</v>
          </cell>
          <cell r="CG610">
            <v>500</v>
          </cell>
          <cell r="CK610" t="str">
            <v>Прочие основные фонды</v>
          </cell>
        </row>
        <row r="611">
          <cell r="K611">
            <v>0</v>
          </cell>
          <cell r="Y611">
            <v>2000</v>
          </cell>
          <cell r="AT611">
            <v>31784.12</v>
          </cell>
          <cell r="BK611">
            <v>13422.575092573217</v>
          </cell>
          <cell r="BX611">
            <v>1342.2575092573218</v>
          </cell>
          <cell r="CB611">
            <v>1300</v>
          </cell>
          <cell r="CF611">
            <v>147648.32601830538</v>
          </cell>
          <cell r="CG611">
            <v>1300</v>
          </cell>
          <cell r="CK611" t="str">
            <v>Прочие основные фонды</v>
          </cell>
        </row>
        <row r="612">
          <cell r="K612">
            <v>0</v>
          </cell>
          <cell r="Y612">
            <v>2000</v>
          </cell>
          <cell r="AT612">
            <v>30335.8</v>
          </cell>
          <cell r="BK612">
            <v>12810.943121699849</v>
          </cell>
          <cell r="BX612">
            <v>1281.094312169985</v>
          </cell>
          <cell r="CB612">
            <v>1300</v>
          </cell>
          <cell r="CF612">
            <v>140920.37433869834</v>
          </cell>
          <cell r="CG612">
            <v>1300</v>
          </cell>
          <cell r="CK612" t="str">
            <v>Прочие основные фонды</v>
          </cell>
        </row>
        <row r="613">
          <cell r="K613">
            <v>0</v>
          </cell>
          <cell r="Y613">
            <v>2000</v>
          </cell>
          <cell r="AT613">
            <v>25893.5</v>
          </cell>
          <cell r="BK613">
            <v>11614.204992144905</v>
          </cell>
          <cell r="BX613">
            <v>1161.4204992144905</v>
          </cell>
          <cell r="CB613">
            <v>1200</v>
          </cell>
          <cell r="CF613">
            <v>116142.04992144906</v>
          </cell>
          <cell r="CG613">
            <v>1200</v>
          </cell>
          <cell r="CK613" t="str">
            <v>Прочие основные фонды</v>
          </cell>
        </row>
        <row r="614">
          <cell r="K614">
            <v>0</v>
          </cell>
          <cell r="Y614">
            <v>2000</v>
          </cell>
          <cell r="AT614">
            <v>25772.55</v>
          </cell>
          <cell r="BK614">
            <v>11559.954385089084</v>
          </cell>
          <cell r="BX614">
            <v>1155.9954385089084</v>
          </cell>
          <cell r="CB614">
            <v>1200</v>
          </cell>
          <cell r="CF614">
            <v>115599.54385089084</v>
          </cell>
          <cell r="CG614">
            <v>1200</v>
          </cell>
          <cell r="CK614" t="str">
            <v>Прочие основные фонды</v>
          </cell>
        </row>
        <row r="615">
          <cell r="K615">
            <v>0</v>
          </cell>
          <cell r="Y615">
            <v>2000</v>
          </cell>
          <cell r="AT615">
            <v>12866.45</v>
          </cell>
          <cell r="BK615">
            <v>5747.8479591941959</v>
          </cell>
          <cell r="BX615">
            <v>574.78479591941959</v>
          </cell>
          <cell r="CB615">
            <v>550</v>
          </cell>
          <cell r="CF615">
            <v>57478.479591941956</v>
          </cell>
          <cell r="CG615">
            <v>550</v>
          </cell>
          <cell r="CK615" t="str">
            <v>Прочие основные фонды</v>
          </cell>
        </row>
        <row r="616">
          <cell r="K616">
            <v>0</v>
          </cell>
          <cell r="Y616">
            <v>2001</v>
          </cell>
          <cell r="AT616">
            <v>11773.93</v>
          </cell>
          <cell r="BK616">
            <v>5390.5128092205987</v>
          </cell>
          <cell r="BX616">
            <v>539.05128092205985</v>
          </cell>
          <cell r="CB616">
            <v>550</v>
          </cell>
          <cell r="CF616">
            <v>53905.128092205989</v>
          </cell>
          <cell r="CG616">
            <v>550</v>
          </cell>
          <cell r="CK616" t="str">
            <v>Прочие основные фонды</v>
          </cell>
        </row>
        <row r="617">
          <cell r="K617">
            <v>0</v>
          </cell>
          <cell r="Y617">
            <v>2001</v>
          </cell>
          <cell r="AT617">
            <v>11773.93</v>
          </cell>
          <cell r="BK617">
            <v>5390.5128092205987</v>
          </cell>
          <cell r="BX617">
            <v>539.05128092205985</v>
          </cell>
          <cell r="CB617">
            <v>550</v>
          </cell>
          <cell r="CF617">
            <v>53905.128092205989</v>
          </cell>
          <cell r="CG617">
            <v>550</v>
          </cell>
          <cell r="CK617" t="str">
            <v>Прочие основные фонды</v>
          </cell>
        </row>
        <row r="618">
          <cell r="K618">
            <v>0</v>
          </cell>
          <cell r="Y618">
            <v>2001</v>
          </cell>
          <cell r="AT618">
            <v>11773.93</v>
          </cell>
          <cell r="BK618">
            <v>5390.5128092205987</v>
          </cell>
          <cell r="BX618">
            <v>539.05128092205985</v>
          </cell>
          <cell r="CB618">
            <v>550</v>
          </cell>
          <cell r="CF618">
            <v>53905.128092205989</v>
          </cell>
          <cell r="CG618">
            <v>550</v>
          </cell>
          <cell r="CK618" t="str">
            <v>Прочие основные фонды</v>
          </cell>
        </row>
        <row r="619">
          <cell r="K619">
            <v>0</v>
          </cell>
          <cell r="Y619">
            <v>2001</v>
          </cell>
          <cell r="AT619">
            <v>14853.61</v>
          </cell>
          <cell r="BK619">
            <v>6842.294749386263</v>
          </cell>
          <cell r="BX619">
            <v>684.22947493862637</v>
          </cell>
          <cell r="CB619">
            <v>700</v>
          </cell>
          <cell r="CF619">
            <v>68422.947493862623</v>
          </cell>
          <cell r="CG619">
            <v>700</v>
          </cell>
          <cell r="CK619" t="str">
            <v>Прочие основные фонды</v>
          </cell>
        </row>
        <row r="620">
          <cell r="K620">
            <v>0</v>
          </cell>
          <cell r="Y620">
            <v>2001</v>
          </cell>
          <cell r="AT620">
            <v>12117</v>
          </cell>
          <cell r="BK620">
            <v>5581.6791660958752</v>
          </cell>
          <cell r="BX620">
            <v>558.16791660958756</v>
          </cell>
          <cell r="CB620">
            <v>550</v>
          </cell>
          <cell r="CF620">
            <v>55816.791660958756</v>
          </cell>
          <cell r="CG620">
            <v>550</v>
          </cell>
          <cell r="CK620" t="str">
            <v>Прочие основные фонды</v>
          </cell>
        </row>
        <row r="621">
          <cell r="K621">
            <v>0</v>
          </cell>
          <cell r="Y621">
            <v>2001</v>
          </cell>
          <cell r="AT621">
            <v>12117</v>
          </cell>
          <cell r="BK621">
            <v>5581.6791660958752</v>
          </cell>
          <cell r="BX621">
            <v>558.16791660958756</v>
          </cell>
          <cell r="CB621">
            <v>550</v>
          </cell>
          <cell r="CF621">
            <v>55816.791660958756</v>
          </cell>
          <cell r="CG621">
            <v>550</v>
          </cell>
          <cell r="CK621" t="str">
            <v>Прочие основные фонды</v>
          </cell>
        </row>
        <row r="622">
          <cell r="K622">
            <v>0</v>
          </cell>
          <cell r="Y622">
            <v>2001</v>
          </cell>
          <cell r="AT622">
            <v>12117</v>
          </cell>
          <cell r="BK622">
            <v>5581.6791660958752</v>
          </cell>
          <cell r="BX622">
            <v>558.16791660958756</v>
          </cell>
          <cell r="CB622">
            <v>550</v>
          </cell>
          <cell r="CF622">
            <v>55816.791660958756</v>
          </cell>
          <cell r="CG622">
            <v>550</v>
          </cell>
          <cell r="CK622" t="str">
            <v>Прочие основные фонды</v>
          </cell>
        </row>
        <row r="623">
          <cell r="K623">
            <v>0</v>
          </cell>
          <cell r="Y623">
            <v>2001</v>
          </cell>
          <cell r="AT623">
            <v>23855.34</v>
          </cell>
          <cell r="BK623">
            <v>10988.929130818979</v>
          </cell>
          <cell r="BX623">
            <v>1098.8929130818979</v>
          </cell>
          <cell r="CB623">
            <v>1100</v>
          </cell>
          <cell r="CF623">
            <v>109889.29130818979</v>
          </cell>
          <cell r="CG623">
            <v>1100</v>
          </cell>
          <cell r="CK623" t="str">
            <v>Прочие основные фонды</v>
          </cell>
        </row>
        <row r="624">
          <cell r="K624">
            <v>0</v>
          </cell>
          <cell r="Y624">
            <v>2001</v>
          </cell>
          <cell r="AT624">
            <v>23855.34</v>
          </cell>
          <cell r="BK624">
            <v>10988.929130818979</v>
          </cell>
          <cell r="BX624">
            <v>1098.8929130818979</v>
          </cell>
          <cell r="CB624">
            <v>1100</v>
          </cell>
          <cell r="CF624">
            <v>109889.29130818979</v>
          </cell>
          <cell r="CG624">
            <v>1100</v>
          </cell>
          <cell r="CK624" t="str">
            <v>Прочие основные фонды</v>
          </cell>
        </row>
        <row r="625">
          <cell r="K625">
            <v>0</v>
          </cell>
          <cell r="Y625">
            <v>2001</v>
          </cell>
          <cell r="AT625">
            <v>23855.34</v>
          </cell>
          <cell r="BK625">
            <v>10988.929130818979</v>
          </cell>
          <cell r="BX625">
            <v>1098.8929130818979</v>
          </cell>
          <cell r="CB625">
            <v>1100</v>
          </cell>
          <cell r="CF625">
            <v>109889.29130818979</v>
          </cell>
          <cell r="CG625">
            <v>1100</v>
          </cell>
          <cell r="CK625" t="str">
            <v>Прочие основные фонды</v>
          </cell>
        </row>
        <row r="626">
          <cell r="K626">
            <v>0</v>
          </cell>
          <cell r="Y626">
            <v>2001</v>
          </cell>
          <cell r="AT626">
            <v>11939.22</v>
          </cell>
          <cell r="BK626">
            <v>5654.3539269969897</v>
          </cell>
          <cell r="BX626">
            <v>565.43539269969904</v>
          </cell>
          <cell r="CB626">
            <v>550</v>
          </cell>
          <cell r="CF626">
            <v>50889.185342972909</v>
          </cell>
          <cell r="CG626">
            <v>550</v>
          </cell>
          <cell r="CK626" t="str">
            <v>Прочие основные фонды</v>
          </cell>
        </row>
        <row r="627">
          <cell r="K627">
            <v>0</v>
          </cell>
          <cell r="Y627">
            <v>2001</v>
          </cell>
          <cell r="AT627">
            <v>47317.02</v>
          </cell>
          <cell r="BK627">
            <v>22292.918821274801</v>
          </cell>
          <cell r="BX627">
            <v>2229.2918821274802</v>
          </cell>
          <cell r="CB627">
            <v>2200</v>
          </cell>
          <cell r="CF627">
            <v>200636.26939147321</v>
          </cell>
          <cell r="CG627">
            <v>2200</v>
          </cell>
          <cell r="CK627" t="str">
            <v>Прочие основные фонды</v>
          </cell>
        </row>
        <row r="628">
          <cell r="K628">
            <v>0</v>
          </cell>
          <cell r="Y628">
            <v>2001</v>
          </cell>
          <cell r="AT628">
            <v>47317.03</v>
          </cell>
          <cell r="BK628">
            <v>22292.923532670156</v>
          </cell>
          <cell r="BX628">
            <v>2229.2923532670156</v>
          </cell>
          <cell r="CB628">
            <v>2200</v>
          </cell>
          <cell r="CF628">
            <v>200636.31179403141</v>
          </cell>
          <cell r="CG628">
            <v>2200</v>
          </cell>
          <cell r="CK628" t="str">
            <v>Прочие основные фонды</v>
          </cell>
        </row>
        <row r="629">
          <cell r="K629">
            <v>0</v>
          </cell>
          <cell r="Y629">
            <v>2001</v>
          </cell>
          <cell r="AT629">
            <v>47317.03</v>
          </cell>
          <cell r="BK629">
            <v>22292.923532670156</v>
          </cell>
          <cell r="BX629">
            <v>2229.2923532670156</v>
          </cell>
          <cell r="CB629">
            <v>2200</v>
          </cell>
          <cell r="CF629">
            <v>200636.31179403141</v>
          </cell>
          <cell r="CG629">
            <v>2200</v>
          </cell>
          <cell r="CK629" t="str">
            <v>Прочие основные фонды</v>
          </cell>
        </row>
        <row r="630">
          <cell r="K630">
            <v>0</v>
          </cell>
          <cell r="Y630">
            <v>2001</v>
          </cell>
          <cell r="AT630">
            <v>47317.04</v>
          </cell>
          <cell r="BK630">
            <v>22292.928244065512</v>
          </cell>
          <cell r="BX630">
            <v>2229.2928244065511</v>
          </cell>
          <cell r="CB630">
            <v>2200</v>
          </cell>
          <cell r="CF630">
            <v>200636.35419658961</v>
          </cell>
          <cell r="CG630">
            <v>2200</v>
          </cell>
          <cell r="CK630" t="str">
            <v>Прочие основные фонды</v>
          </cell>
        </row>
        <row r="631">
          <cell r="K631">
            <v>0</v>
          </cell>
          <cell r="Y631">
            <v>2001</v>
          </cell>
          <cell r="AT631">
            <v>144744.85</v>
          </cell>
          <cell r="BK631">
            <v>68195.021386545428</v>
          </cell>
          <cell r="BX631">
            <v>6819.5021386545432</v>
          </cell>
          <cell r="CB631">
            <v>6800</v>
          </cell>
          <cell r="CF631">
            <v>613755.19247890881</v>
          </cell>
          <cell r="CG631">
            <v>6800</v>
          </cell>
          <cell r="CK631" t="str">
            <v>Прочие основные фонды</v>
          </cell>
        </row>
        <row r="632">
          <cell r="K632">
            <v>0</v>
          </cell>
          <cell r="Y632">
            <v>2001</v>
          </cell>
          <cell r="AT632">
            <v>18900</v>
          </cell>
          <cell r="BK632">
            <v>8904.5372198438054</v>
          </cell>
          <cell r="BX632">
            <v>890.45372198438054</v>
          </cell>
          <cell r="CB632">
            <v>900</v>
          </cell>
          <cell r="CF632">
            <v>80140.834978594241</v>
          </cell>
          <cell r="CG632">
            <v>900</v>
          </cell>
          <cell r="CK632" t="str">
            <v>Прочие основные фонды</v>
          </cell>
        </row>
        <row r="633">
          <cell r="K633">
            <v>0</v>
          </cell>
          <cell r="Y633">
            <v>2001</v>
          </cell>
          <cell r="AT633">
            <v>306874.56</v>
          </cell>
          <cell r="BK633">
            <v>144580.73763720586</v>
          </cell>
          <cell r="BX633">
            <v>14458.073763720588</v>
          </cell>
          <cell r="CB633">
            <v>14000</v>
          </cell>
          <cell r="CF633">
            <v>1301226.6387348529</v>
          </cell>
          <cell r="CG633">
            <v>14000</v>
          </cell>
          <cell r="CK633" t="str">
            <v>Прочие основные фонды</v>
          </cell>
        </row>
        <row r="634">
          <cell r="K634">
            <v>0</v>
          </cell>
          <cell r="Y634">
            <v>2001</v>
          </cell>
          <cell r="AT634">
            <v>453462.14</v>
          </cell>
          <cell r="BK634">
            <v>213643.94197989537</v>
          </cell>
          <cell r="BX634">
            <v>21364.394197989539</v>
          </cell>
          <cell r="CB634">
            <v>21000</v>
          </cell>
          <cell r="CF634">
            <v>1922795.4778190583</v>
          </cell>
          <cell r="CG634">
            <v>21000</v>
          </cell>
          <cell r="CK634" t="str">
            <v>Прочие основные фонды</v>
          </cell>
        </row>
        <row r="635">
          <cell r="K635">
            <v>0</v>
          </cell>
          <cell r="Y635">
            <v>2001</v>
          </cell>
          <cell r="AT635">
            <v>71345.289999999994</v>
          </cell>
          <cell r="BK635">
            <v>32865.108425523504</v>
          </cell>
          <cell r="BX635">
            <v>3286.5108425523504</v>
          </cell>
          <cell r="CB635">
            <v>3300</v>
          </cell>
          <cell r="CF635">
            <v>328651.08425523504</v>
          </cell>
          <cell r="CG635">
            <v>3300</v>
          </cell>
          <cell r="CK635" t="str">
            <v>Прочие основные фонды</v>
          </cell>
        </row>
        <row r="636">
          <cell r="K636">
            <v>0</v>
          </cell>
          <cell r="Y636">
            <v>2001</v>
          </cell>
          <cell r="AT636">
            <v>201133.53</v>
          </cell>
          <cell r="BK636">
            <v>94761.957885903204</v>
          </cell>
          <cell r="BX636">
            <v>9476.1957885903212</v>
          </cell>
          <cell r="CB636">
            <v>9500</v>
          </cell>
          <cell r="CF636">
            <v>852857.62097312883</v>
          </cell>
          <cell r="CG636">
            <v>9500</v>
          </cell>
          <cell r="CK636" t="str">
            <v>Прочие основные фонды</v>
          </cell>
        </row>
        <row r="637">
          <cell r="K637">
            <v>0</v>
          </cell>
          <cell r="Y637">
            <v>2001</v>
          </cell>
          <cell r="AT637">
            <v>167474.01999999999</v>
          </cell>
          <cell r="BK637">
            <v>262306.56449531647</v>
          </cell>
          <cell r="BX637">
            <v>41452.543144959134</v>
          </cell>
          <cell r="CB637">
            <v>41000</v>
          </cell>
          <cell r="CF637">
            <v>2360759.0804578485</v>
          </cell>
          <cell r="CG637">
            <v>105780</v>
          </cell>
          <cell r="CK637" t="str">
            <v>Машины и оборудование</v>
          </cell>
        </row>
        <row r="638">
          <cell r="K638">
            <v>0</v>
          </cell>
          <cell r="Y638">
            <v>1996</v>
          </cell>
          <cell r="AT638">
            <v>11681.13</v>
          </cell>
          <cell r="BK638">
            <v>15798.970839678079</v>
          </cell>
          <cell r="BX638">
            <v>1579.8970839678079</v>
          </cell>
          <cell r="CB638">
            <v>1600</v>
          </cell>
          <cell r="CF638">
            <v>221185.59175549311</v>
          </cell>
          <cell r="CG638">
            <v>1600</v>
          </cell>
          <cell r="CK638" t="str">
            <v>Прочие основные фонды</v>
          </cell>
        </row>
        <row r="639">
          <cell r="K639">
            <v>0</v>
          </cell>
          <cell r="Y639">
            <v>2000</v>
          </cell>
          <cell r="AT639">
            <v>36625</v>
          </cell>
          <cell r="BK639">
            <v>15466.900224561639</v>
          </cell>
          <cell r="BX639">
            <v>1546.6900224561641</v>
          </cell>
          <cell r="CB639">
            <v>1500</v>
          </cell>
          <cell r="CF639">
            <v>170135.90247017803</v>
          </cell>
          <cell r="CG639">
            <v>1500</v>
          </cell>
          <cell r="CK639" t="str">
            <v>Прочие основные фонды</v>
          </cell>
        </row>
        <row r="640">
          <cell r="K640">
            <v>0</v>
          </cell>
          <cell r="Y640">
            <v>2000</v>
          </cell>
          <cell r="AT640">
            <v>18207</v>
          </cell>
          <cell r="BK640">
            <v>8003.936599640173</v>
          </cell>
          <cell r="BX640">
            <v>800.39365996401739</v>
          </cell>
          <cell r="CB640">
            <v>800</v>
          </cell>
          <cell r="CF640">
            <v>88043.302596041904</v>
          </cell>
          <cell r="CG640">
            <v>800</v>
          </cell>
          <cell r="CK640" t="str">
            <v>Прочие основные фонды</v>
          </cell>
        </row>
        <row r="641">
          <cell r="K641">
            <v>0</v>
          </cell>
          <cell r="Y641">
            <v>2000</v>
          </cell>
          <cell r="AT641">
            <v>18207</v>
          </cell>
          <cell r="BK641">
            <v>8003.936599640173</v>
          </cell>
          <cell r="BX641">
            <v>800.39365996401739</v>
          </cell>
          <cell r="CB641">
            <v>800</v>
          </cell>
          <cell r="CF641">
            <v>88043.302596041904</v>
          </cell>
          <cell r="CG641">
            <v>800</v>
          </cell>
          <cell r="CK641" t="str">
            <v>Прочие основные фонды</v>
          </cell>
        </row>
        <row r="642">
          <cell r="K642">
            <v>0</v>
          </cell>
          <cell r="Y642">
            <v>2000</v>
          </cell>
          <cell r="AT642">
            <v>17864.060000000001</v>
          </cell>
          <cell r="BK642">
            <v>8012.7002850899316</v>
          </cell>
          <cell r="BX642">
            <v>801.27002850899316</v>
          </cell>
          <cell r="CB642">
            <v>800</v>
          </cell>
          <cell r="CF642">
            <v>80127.002850899313</v>
          </cell>
          <cell r="CG642">
            <v>800</v>
          </cell>
          <cell r="CK642" t="str">
            <v>Прочие основные фонды</v>
          </cell>
        </row>
        <row r="643">
          <cell r="K643">
            <v>0</v>
          </cell>
          <cell r="Y643">
            <v>2000</v>
          </cell>
          <cell r="AT643">
            <v>17864.060000000001</v>
          </cell>
          <cell r="BK643">
            <v>8012.7002850899316</v>
          </cell>
          <cell r="BX643">
            <v>801.27002850899316</v>
          </cell>
          <cell r="CB643">
            <v>800</v>
          </cell>
          <cell r="CF643">
            <v>80127.002850899313</v>
          </cell>
          <cell r="CG643">
            <v>800</v>
          </cell>
          <cell r="CK643" t="str">
            <v>Прочие основные фонды</v>
          </cell>
        </row>
        <row r="644">
          <cell r="K644">
            <v>0</v>
          </cell>
          <cell r="Y644">
            <v>2000</v>
          </cell>
          <cell r="AT644">
            <v>17864.060000000001</v>
          </cell>
          <cell r="BK644">
            <v>8012.7002850899316</v>
          </cell>
          <cell r="BX644">
            <v>801.27002850899316</v>
          </cell>
          <cell r="CB644">
            <v>800</v>
          </cell>
          <cell r="CF644">
            <v>80127.002850899313</v>
          </cell>
          <cell r="CG644">
            <v>800</v>
          </cell>
          <cell r="CK644" t="str">
            <v>Прочие основные фонды</v>
          </cell>
        </row>
        <row r="645">
          <cell r="K645">
            <v>0</v>
          </cell>
          <cell r="Y645">
            <v>2000</v>
          </cell>
          <cell r="AT645">
            <v>17864.060000000001</v>
          </cell>
          <cell r="BK645">
            <v>8012.7002850899316</v>
          </cell>
          <cell r="BX645">
            <v>801.27002850899316</v>
          </cell>
          <cell r="CB645">
            <v>800</v>
          </cell>
          <cell r="CF645">
            <v>80127.002850899313</v>
          </cell>
          <cell r="CG645">
            <v>800</v>
          </cell>
          <cell r="CK645" t="str">
            <v>Прочие основные фонды</v>
          </cell>
        </row>
        <row r="646">
          <cell r="K646">
            <v>0</v>
          </cell>
          <cell r="Y646">
            <v>2000</v>
          </cell>
          <cell r="AT646">
            <v>17864.060000000001</v>
          </cell>
          <cell r="BK646">
            <v>8012.7002850899316</v>
          </cell>
          <cell r="BX646">
            <v>801.27002850899316</v>
          </cell>
          <cell r="CB646">
            <v>800</v>
          </cell>
          <cell r="CF646">
            <v>80127.002850899313</v>
          </cell>
          <cell r="CG646">
            <v>800</v>
          </cell>
          <cell r="CK646" t="str">
            <v>Прочие основные фонды</v>
          </cell>
        </row>
        <row r="647">
          <cell r="K647">
            <v>0</v>
          </cell>
          <cell r="Y647">
            <v>2001</v>
          </cell>
          <cell r="AT647">
            <v>18750</v>
          </cell>
          <cell r="BK647">
            <v>8637.1613736318941</v>
          </cell>
          <cell r="BX647">
            <v>863.71613736318943</v>
          </cell>
          <cell r="CB647">
            <v>850</v>
          </cell>
          <cell r="CF647">
            <v>86371.613736318948</v>
          </cell>
          <cell r="CG647">
            <v>850</v>
          </cell>
          <cell r="CK647" t="str">
            <v>Прочие основные фонды</v>
          </cell>
        </row>
        <row r="648">
          <cell r="K648">
            <v>0</v>
          </cell>
          <cell r="Y648">
            <v>2001</v>
          </cell>
          <cell r="AT648">
            <v>15361.64</v>
          </cell>
          <cell r="BK648">
            <v>7237.4759332191215</v>
          </cell>
          <cell r="BX648">
            <v>723.74759332191218</v>
          </cell>
          <cell r="CB648">
            <v>700</v>
          </cell>
          <cell r="CF648">
            <v>65137.283398972097</v>
          </cell>
          <cell r="CG648">
            <v>700</v>
          </cell>
          <cell r="CK648" t="str">
            <v>Прочие основные фонды</v>
          </cell>
        </row>
        <row r="649">
          <cell r="K649">
            <v>0</v>
          </cell>
          <cell r="Y649">
            <v>2001</v>
          </cell>
          <cell r="AT649">
            <v>57285.15</v>
          </cell>
          <cell r="BK649">
            <v>26227.125085092521</v>
          </cell>
          <cell r="BX649">
            <v>2622.7125085092521</v>
          </cell>
          <cell r="CB649">
            <v>2600</v>
          </cell>
          <cell r="CF649">
            <v>262271.25085092522</v>
          </cell>
          <cell r="CG649">
            <v>2600</v>
          </cell>
          <cell r="CK649" t="str">
            <v>Прочие основные фонды</v>
          </cell>
        </row>
        <row r="650">
          <cell r="K650">
            <v>0</v>
          </cell>
          <cell r="Y650">
            <v>2001</v>
          </cell>
          <cell r="AT650">
            <v>14831.42</v>
          </cell>
          <cell r="BK650">
            <v>6790.3375923698004</v>
          </cell>
          <cell r="BX650">
            <v>679.03375923698013</v>
          </cell>
          <cell r="CB650">
            <v>700</v>
          </cell>
          <cell r="CF650">
            <v>67903.375923698011</v>
          </cell>
          <cell r="CG650">
            <v>700</v>
          </cell>
          <cell r="CK650" t="str">
            <v>Прочие основные фонды</v>
          </cell>
        </row>
        <row r="651">
          <cell r="K651">
            <v>0</v>
          </cell>
          <cell r="Y651">
            <v>2001</v>
          </cell>
          <cell r="AT651">
            <v>71120.7</v>
          </cell>
          <cell r="BK651">
            <v>32561.51891091041</v>
          </cell>
          <cell r="BX651">
            <v>3256.1518910910413</v>
          </cell>
          <cell r="CB651">
            <v>3300</v>
          </cell>
          <cell r="CF651">
            <v>325615.1891091041</v>
          </cell>
          <cell r="CG651">
            <v>3300</v>
          </cell>
          <cell r="CK651" t="str">
            <v>Прочие основные фонды</v>
          </cell>
        </row>
        <row r="652">
          <cell r="K652">
            <v>5925.890000000014</v>
          </cell>
          <cell r="Y652">
            <v>2001</v>
          </cell>
          <cell r="AT652">
            <v>188740.91</v>
          </cell>
          <cell r="BK652">
            <v>86943.237198727133</v>
          </cell>
          <cell r="BX652">
            <v>8694.3237198727129</v>
          </cell>
          <cell r="CB652">
            <v>8700</v>
          </cell>
          <cell r="CF652">
            <v>869432.37198727136</v>
          </cell>
          <cell r="CG652">
            <v>8700</v>
          </cell>
          <cell r="CK652" t="str">
            <v>Прочие основные фонды</v>
          </cell>
        </row>
        <row r="653">
          <cell r="K653">
            <v>0</v>
          </cell>
          <cell r="Y653">
            <v>2001</v>
          </cell>
          <cell r="AT653">
            <v>102686.13</v>
          </cell>
          <cell r="BK653">
            <v>48631.629404066887</v>
          </cell>
          <cell r="BX653">
            <v>4863.1629404066889</v>
          </cell>
          <cell r="CB653">
            <v>4900</v>
          </cell>
          <cell r="CF653">
            <v>437684.66463660198</v>
          </cell>
          <cell r="CG653">
            <v>4900</v>
          </cell>
          <cell r="CK653" t="str">
            <v>Прочие основные фонды</v>
          </cell>
        </row>
        <row r="654">
          <cell r="K654">
            <v>0</v>
          </cell>
          <cell r="Y654">
            <v>2001</v>
          </cell>
          <cell r="AT654">
            <v>111804.67</v>
          </cell>
          <cell r="BK654">
            <v>51502.665446168561</v>
          </cell>
          <cell r="BX654">
            <v>5150.2665446168567</v>
          </cell>
          <cell r="CB654">
            <v>5200</v>
          </cell>
          <cell r="CF654">
            <v>515026.65446168563</v>
          </cell>
          <cell r="CG654">
            <v>5200</v>
          </cell>
          <cell r="CK654" t="str">
            <v>Прочие основные фонды</v>
          </cell>
        </row>
        <row r="655">
          <cell r="K655">
            <v>31.770000000000437</v>
          </cell>
          <cell r="Y655">
            <v>2001</v>
          </cell>
          <cell r="AT655">
            <v>31442.49</v>
          </cell>
          <cell r="BK655">
            <v>14813.800131723105</v>
          </cell>
          <cell r="BX655">
            <v>1481.3800131723106</v>
          </cell>
          <cell r="CB655">
            <v>1500</v>
          </cell>
          <cell r="CF655">
            <v>133324.20118550793</v>
          </cell>
          <cell r="CG655">
            <v>1500</v>
          </cell>
          <cell r="CK655" t="str">
            <v>Прочие основные фонды</v>
          </cell>
        </row>
        <row r="656">
          <cell r="K656">
            <v>3578.0699999999997</v>
          </cell>
          <cell r="Y656">
            <v>2001</v>
          </cell>
          <cell r="AT656">
            <v>35780.43</v>
          </cell>
          <cell r="BK656">
            <v>16857.575168096078</v>
          </cell>
          <cell r="BX656">
            <v>1685.757516809608</v>
          </cell>
          <cell r="CB656">
            <v>1700</v>
          </cell>
          <cell r="CF656">
            <v>151718.17651286471</v>
          </cell>
          <cell r="CG656">
            <v>1700</v>
          </cell>
          <cell r="CK656" t="str">
            <v>Прочие основные фонды</v>
          </cell>
        </row>
        <row r="657">
          <cell r="K657">
            <v>0</v>
          </cell>
          <cell r="Y657">
            <v>2001</v>
          </cell>
          <cell r="AT657">
            <v>26725.360000000001</v>
          </cell>
          <cell r="BK657">
            <v>12235.795134762293</v>
          </cell>
          <cell r="BX657">
            <v>1223.5795134762293</v>
          </cell>
          <cell r="CB657">
            <v>1200</v>
          </cell>
          <cell r="CF657">
            <v>122357.95134762293</v>
          </cell>
          <cell r="CG657">
            <v>1200</v>
          </cell>
          <cell r="CK657" t="str">
            <v>Прочие основные фонды</v>
          </cell>
        </row>
        <row r="658">
          <cell r="K658">
            <v>0</v>
          </cell>
          <cell r="Y658">
            <v>2001</v>
          </cell>
          <cell r="AT658">
            <v>16458.919999999998</v>
          </cell>
          <cell r="BK658">
            <v>7581.7785640371967</v>
          </cell>
          <cell r="BX658">
            <v>758.17785640371972</v>
          </cell>
          <cell r="CB658">
            <v>750</v>
          </cell>
          <cell r="CF658">
            <v>75817.785640371963</v>
          </cell>
          <cell r="CG658">
            <v>750</v>
          </cell>
          <cell r="CK658" t="str">
            <v>Прочие основные фонды</v>
          </cell>
        </row>
        <row r="659">
          <cell r="K659">
            <v>0</v>
          </cell>
          <cell r="Y659">
            <v>1996</v>
          </cell>
          <cell r="AT659">
            <v>11681.12</v>
          </cell>
          <cell r="BK659">
            <v>15798.957314470468</v>
          </cell>
          <cell r="BX659">
            <v>1579.895731447047</v>
          </cell>
          <cell r="CB659">
            <v>1600</v>
          </cell>
          <cell r="CF659">
            <v>221185.40240258657</v>
          </cell>
          <cell r="CG659">
            <v>1600</v>
          </cell>
          <cell r="CK659" t="str">
            <v>Прочие основные фонды</v>
          </cell>
        </row>
        <row r="660">
          <cell r="K660">
            <v>0</v>
          </cell>
          <cell r="Y660">
            <v>2000</v>
          </cell>
          <cell r="AT660">
            <v>11261.34</v>
          </cell>
          <cell r="BK660">
            <v>4755.713916037269</v>
          </cell>
          <cell r="BX660">
            <v>475.57139160372691</v>
          </cell>
          <cell r="CB660">
            <v>500</v>
          </cell>
          <cell r="CF660">
            <v>52312.853076409956</v>
          </cell>
          <cell r="CG660">
            <v>500</v>
          </cell>
          <cell r="CK660" t="str">
            <v>Прочие основные фонды</v>
          </cell>
        </row>
        <row r="661">
          <cell r="K661">
            <v>0</v>
          </cell>
          <cell r="Y661">
            <v>1999</v>
          </cell>
          <cell r="AT661">
            <v>12918.35</v>
          </cell>
          <cell r="BK661">
            <v>5637.3482966495694</v>
          </cell>
          <cell r="BX661">
            <v>563.73482966495692</v>
          </cell>
          <cell r="CB661">
            <v>550</v>
          </cell>
          <cell r="CF661">
            <v>62010.831263145265</v>
          </cell>
          <cell r="CG661">
            <v>550</v>
          </cell>
          <cell r="CK661" t="str">
            <v>Прочие основные фонды</v>
          </cell>
        </row>
        <row r="662">
          <cell r="K662">
            <v>0</v>
          </cell>
          <cell r="Y662">
            <v>2001</v>
          </cell>
          <cell r="AT662">
            <v>18900</v>
          </cell>
          <cell r="BK662">
            <v>8904.5372198438054</v>
          </cell>
          <cell r="BX662">
            <v>890.45372198438054</v>
          </cell>
          <cell r="CB662">
            <v>900</v>
          </cell>
          <cell r="CF662">
            <v>80140.834978594241</v>
          </cell>
          <cell r="CG662">
            <v>900</v>
          </cell>
          <cell r="CK662" t="str">
            <v>Прочие основные фонды</v>
          </cell>
        </row>
        <row r="663">
          <cell r="K663">
            <v>9413033.3599999994</v>
          </cell>
          <cell r="Y663">
            <v>2004</v>
          </cell>
          <cell r="AT663">
            <v>84627742.819999993</v>
          </cell>
          <cell r="BK663">
            <v>105954949.52301726</v>
          </cell>
          <cell r="BX663">
            <v>36387437.663368359</v>
          </cell>
          <cell r="CB663">
            <v>0</v>
          </cell>
          <cell r="CF663">
            <v>635729697.13810349</v>
          </cell>
          <cell r="CG663">
            <v>0</v>
          </cell>
          <cell r="CK663" t="str">
            <v>Машины и оборудование</v>
          </cell>
        </row>
        <row r="664">
          <cell r="K664">
            <v>0</v>
          </cell>
          <cell r="Y664">
            <v>1996</v>
          </cell>
          <cell r="AT664">
            <v>320</v>
          </cell>
          <cell r="BK664">
            <v>3173.1149442494684</v>
          </cell>
          <cell r="BX664">
            <v>317.31149442494689</v>
          </cell>
          <cell r="CB664">
            <v>300</v>
          </cell>
          <cell r="CF664">
            <v>47596.724163742023</v>
          </cell>
          <cell r="CG664">
            <v>300</v>
          </cell>
          <cell r="CK664" t="str">
            <v>Прочие основные фонды</v>
          </cell>
        </row>
        <row r="665">
          <cell r="K665">
            <v>0</v>
          </cell>
          <cell r="Y665">
            <v>1996</v>
          </cell>
          <cell r="AT665">
            <v>538.77</v>
          </cell>
          <cell r="BK665">
            <v>728.69761053026195</v>
          </cell>
          <cell r="BX665">
            <v>72.869761053026195</v>
          </cell>
          <cell r="CB665">
            <v>70</v>
          </cell>
          <cell r="CF665">
            <v>10930.464157953929</v>
          </cell>
          <cell r="CG665">
            <v>70</v>
          </cell>
          <cell r="CK665" t="str">
            <v>Прочие основные фонды</v>
          </cell>
        </row>
        <row r="666">
          <cell r="K666">
            <v>0</v>
          </cell>
          <cell r="Y666">
            <v>1996</v>
          </cell>
          <cell r="AT666">
            <v>545.5</v>
          </cell>
          <cell r="BK666">
            <v>737.80007525336953</v>
          </cell>
          <cell r="BX666">
            <v>73.780007525336956</v>
          </cell>
          <cell r="CB666">
            <v>70</v>
          </cell>
          <cell r="CF666">
            <v>11067.001128800543</v>
          </cell>
          <cell r="CG666">
            <v>70</v>
          </cell>
          <cell r="CK666" t="str">
            <v>Прочие основные фонды</v>
          </cell>
        </row>
        <row r="667">
          <cell r="K667">
            <v>0</v>
          </cell>
          <cell r="Y667">
            <v>1996</v>
          </cell>
          <cell r="AT667">
            <v>545.5</v>
          </cell>
          <cell r="BK667">
            <v>737.80007525336953</v>
          </cell>
          <cell r="BX667">
            <v>73.780007525336956</v>
          </cell>
          <cell r="CB667">
            <v>70</v>
          </cell>
          <cell r="CF667">
            <v>11067.001128800543</v>
          </cell>
          <cell r="CG667">
            <v>70</v>
          </cell>
          <cell r="CK667" t="str">
            <v>Прочие основные фонды</v>
          </cell>
        </row>
        <row r="668">
          <cell r="K668">
            <v>0</v>
          </cell>
          <cell r="Y668">
            <v>1999</v>
          </cell>
          <cell r="AT668">
            <v>5969.78</v>
          </cell>
          <cell r="BK668">
            <v>2605.1104912293495</v>
          </cell>
          <cell r="BX668">
            <v>260.51104912293493</v>
          </cell>
          <cell r="CB668">
            <v>250</v>
          </cell>
          <cell r="CF668">
            <v>28656.215403522845</v>
          </cell>
          <cell r="CG668">
            <v>250</v>
          </cell>
          <cell r="CK668" t="str">
            <v>Прочие основные фонды</v>
          </cell>
        </row>
        <row r="669">
          <cell r="K669">
            <v>0</v>
          </cell>
          <cell r="Y669">
            <v>2000</v>
          </cell>
          <cell r="AT669">
            <v>6316.95</v>
          </cell>
          <cell r="BK669">
            <v>2833.3887742147549</v>
          </cell>
          <cell r="BX669">
            <v>283.3388774214755</v>
          </cell>
          <cell r="CB669">
            <v>300</v>
          </cell>
          <cell r="CF669">
            <v>28333.887742147548</v>
          </cell>
          <cell r="CG669">
            <v>300</v>
          </cell>
          <cell r="CK669" t="str">
            <v>Прочие основные фонды</v>
          </cell>
        </row>
        <row r="670">
          <cell r="K670">
            <v>0</v>
          </cell>
          <cell r="Y670">
            <v>2000</v>
          </cell>
          <cell r="AT670">
            <v>6271.85</v>
          </cell>
          <cell r="BK670">
            <v>2801.8326906700854</v>
          </cell>
          <cell r="BX670">
            <v>280.18326906700855</v>
          </cell>
          <cell r="CB670">
            <v>300</v>
          </cell>
          <cell r="CF670">
            <v>28018.326906700855</v>
          </cell>
          <cell r="CG670">
            <v>300</v>
          </cell>
          <cell r="CK670" t="str">
            <v>Прочие основные фонды</v>
          </cell>
        </row>
        <row r="671">
          <cell r="K671">
            <v>0</v>
          </cell>
          <cell r="Y671">
            <v>1996</v>
          </cell>
          <cell r="AT671">
            <v>133.66</v>
          </cell>
          <cell r="BK671">
            <v>180.77792494659096</v>
          </cell>
          <cell r="BX671">
            <v>18.077792494659096</v>
          </cell>
          <cell r="CB671">
            <v>20</v>
          </cell>
          <cell r="CF671">
            <v>2711.6688741988642</v>
          </cell>
          <cell r="CG671">
            <v>20</v>
          </cell>
          <cell r="CK671" t="str">
            <v>Прочие основные фонды</v>
          </cell>
        </row>
        <row r="672">
          <cell r="K672">
            <v>0</v>
          </cell>
          <cell r="Y672">
            <v>1996</v>
          </cell>
          <cell r="AT672">
            <v>133.33000000000001</v>
          </cell>
          <cell r="BK672">
            <v>180.33159309538362</v>
          </cell>
          <cell r="BX672">
            <v>18.033159309538362</v>
          </cell>
          <cell r="CB672">
            <v>20</v>
          </cell>
          <cell r="CF672">
            <v>2704.9738964307544</v>
          </cell>
          <cell r="CG672">
            <v>20</v>
          </cell>
          <cell r="CK672" t="str">
            <v>Прочие основные фонды</v>
          </cell>
        </row>
        <row r="673">
          <cell r="K673">
            <v>0</v>
          </cell>
          <cell r="Y673">
            <v>1996</v>
          </cell>
          <cell r="AT673">
            <v>133.34</v>
          </cell>
          <cell r="BK673">
            <v>180.34511830299596</v>
          </cell>
          <cell r="BX673">
            <v>18.034511830299596</v>
          </cell>
          <cell r="CB673">
            <v>20</v>
          </cell>
          <cell r="CF673">
            <v>2705.1767745449392</v>
          </cell>
          <cell r="CG673">
            <v>20</v>
          </cell>
          <cell r="CK673" t="str">
            <v>Прочие основные фонды</v>
          </cell>
        </row>
        <row r="674">
          <cell r="K674">
            <v>0</v>
          </cell>
          <cell r="Y674">
            <v>1996</v>
          </cell>
          <cell r="AT674">
            <v>133.33000000000001</v>
          </cell>
          <cell r="BK674">
            <v>180.33159309538362</v>
          </cell>
          <cell r="BX674">
            <v>18.033159309538362</v>
          </cell>
          <cell r="CB674">
            <v>20</v>
          </cell>
          <cell r="CF674">
            <v>2524.6423033353708</v>
          </cell>
          <cell r="CG674">
            <v>20</v>
          </cell>
          <cell r="CK674" t="str">
            <v>Прочие основные фонды</v>
          </cell>
        </row>
        <row r="675">
          <cell r="K675">
            <v>0</v>
          </cell>
          <cell r="Y675">
            <v>1996</v>
          </cell>
          <cell r="AT675">
            <v>133.33000000000001</v>
          </cell>
          <cell r="BK675">
            <v>180.33159309538362</v>
          </cell>
          <cell r="BX675">
            <v>18.033159309538362</v>
          </cell>
          <cell r="CB675">
            <v>20</v>
          </cell>
          <cell r="CF675">
            <v>2524.6423033353708</v>
          </cell>
          <cell r="CG675">
            <v>20</v>
          </cell>
          <cell r="CK675" t="str">
            <v>Прочие основные фонды</v>
          </cell>
        </row>
        <row r="676">
          <cell r="K676">
            <v>0</v>
          </cell>
          <cell r="Y676">
            <v>1996</v>
          </cell>
          <cell r="AT676">
            <v>133.33000000000001</v>
          </cell>
          <cell r="BK676">
            <v>180.33159309538362</v>
          </cell>
          <cell r="BX676">
            <v>18.033159309538362</v>
          </cell>
          <cell r="CB676">
            <v>20</v>
          </cell>
          <cell r="CF676">
            <v>2524.6423033353708</v>
          </cell>
          <cell r="CG676">
            <v>20</v>
          </cell>
          <cell r="CK676" t="str">
            <v>Прочие основные фонды</v>
          </cell>
        </row>
        <row r="677">
          <cell r="K677">
            <v>0</v>
          </cell>
          <cell r="Y677">
            <v>1996</v>
          </cell>
          <cell r="AT677">
            <v>133.33000000000001</v>
          </cell>
          <cell r="BK677">
            <v>180.33159309538362</v>
          </cell>
          <cell r="BX677">
            <v>18.033159309538362</v>
          </cell>
          <cell r="CB677">
            <v>20</v>
          </cell>
          <cell r="CF677">
            <v>2524.6423033353708</v>
          </cell>
          <cell r="CG677">
            <v>20</v>
          </cell>
          <cell r="CK677" t="str">
            <v>Прочие основные фонды</v>
          </cell>
        </row>
        <row r="678">
          <cell r="K678">
            <v>0</v>
          </cell>
          <cell r="Y678">
            <v>1997</v>
          </cell>
          <cell r="AT678">
            <v>133.33000000000001</v>
          </cell>
          <cell r="BK678">
            <v>180.33159309538362</v>
          </cell>
          <cell r="BX678">
            <v>18.033159309538362</v>
          </cell>
          <cell r="CB678">
            <v>20</v>
          </cell>
          <cell r="CF678">
            <v>2524.6423033353708</v>
          </cell>
          <cell r="CG678">
            <v>20</v>
          </cell>
          <cell r="CK678" t="str">
            <v>Прочие основные фонды</v>
          </cell>
        </row>
        <row r="679">
          <cell r="K679">
            <v>0</v>
          </cell>
          <cell r="Y679">
            <v>1997</v>
          </cell>
          <cell r="AT679">
            <v>133.33000000000001</v>
          </cell>
          <cell r="BK679">
            <v>180.33159309538362</v>
          </cell>
          <cell r="BX679">
            <v>18.033159309538362</v>
          </cell>
          <cell r="CB679">
            <v>20</v>
          </cell>
          <cell r="CF679">
            <v>2524.6423033353708</v>
          </cell>
          <cell r="CG679">
            <v>20</v>
          </cell>
          <cell r="CK679" t="str">
            <v>Прочие основные фонды</v>
          </cell>
        </row>
        <row r="680">
          <cell r="K680">
            <v>0</v>
          </cell>
          <cell r="Y680">
            <v>1997</v>
          </cell>
          <cell r="AT680">
            <v>133.33000000000001</v>
          </cell>
          <cell r="BK680">
            <v>188.90460454853218</v>
          </cell>
          <cell r="BX680">
            <v>18.890460454853219</v>
          </cell>
          <cell r="CB680">
            <v>20</v>
          </cell>
          <cell r="CF680">
            <v>2644.6644636794504</v>
          </cell>
          <cell r="CG680">
            <v>20</v>
          </cell>
          <cell r="CK680" t="str">
            <v>Прочие основные фонды</v>
          </cell>
        </row>
        <row r="681">
          <cell r="K681">
            <v>0</v>
          </cell>
          <cell r="Y681">
            <v>1998</v>
          </cell>
          <cell r="AT681">
            <v>133.33000000000001</v>
          </cell>
          <cell r="BK681">
            <v>85.048880443527253</v>
          </cell>
          <cell r="BX681">
            <v>8.5048880443527253</v>
          </cell>
          <cell r="CB681">
            <v>10</v>
          </cell>
          <cell r="CF681">
            <v>1020.586565322327</v>
          </cell>
          <cell r="CG681">
            <v>10</v>
          </cell>
          <cell r="CK681" t="str">
            <v>Прочие основные фонды</v>
          </cell>
        </row>
        <row r="682">
          <cell r="K682">
            <v>0</v>
          </cell>
          <cell r="Y682">
            <v>1999</v>
          </cell>
          <cell r="AT682">
            <v>458.33</v>
          </cell>
          <cell r="BK682">
            <v>207.80029414747082</v>
          </cell>
          <cell r="BX682">
            <v>20.780029414747084</v>
          </cell>
          <cell r="CB682">
            <v>20</v>
          </cell>
          <cell r="CF682">
            <v>2493.6035297696499</v>
          </cell>
          <cell r="CG682">
            <v>20</v>
          </cell>
          <cell r="CK682" t="str">
            <v>Прочие основные фонды</v>
          </cell>
        </row>
        <row r="683">
          <cell r="K683">
            <v>0</v>
          </cell>
          <cell r="Y683">
            <v>1999</v>
          </cell>
          <cell r="AT683">
            <v>458.33</v>
          </cell>
          <cell r="BK683">
            <v>207.80029414747082</v>
          </cell>
          <cell r="BX683">
            <v>20.780029414747084</v>
          </cell>
          <cell r="CB683">
            <v>20</v>
          </cell>
          <cell r="CF683">
            <v>2493.6035297696499</v>
          </cell>
          <cell r="CG683">
            <v>20</v>
          </cell>
          <cell r="CK683" t="str">
            <v>Прочие основные фонды</v>
          </cell>
        </row>
        <row r="684">
          <cell r="K684">
            <v>0</v>
          </cell>
          <cell r="Y684">
            <v>1999</v>
          </cell>
          <cell r="AT684">
            <v>458.34</v>
          </cell>
          <cell r="BK684">
            <v>212.27582125256606</v>
          </cell>
          <cell r="BX684">
            <v>21.227582125256607</v>
          </cell>
          <cell r="CB684">
            <v>20</v>
          </cell>
          <cell r="CF684">
            <v>2335.0340337782268</v>
          </cell>
          <cell r="CG684">
            <v>20</v>
          </cell>
          <cell r="CK684" t="str">
            <v>Прочие основные фонды</v>
          </cell>
        </row>
        <row r="685">
          <cell r="K685">
            <v>0</v>
          </cell>
          <cell r="Y685">
            <v>1999</v>
          </cell>
          <cell r="AT685">
            <v>458.33</v>
          </cell>
          <cell r="BK685">
            <v>212.27118984746826</v>
          </cell>
          <cell r="BX685">
            <v>21.227118984746827</v>
          </cell>
          <cell r="CB685">
            <v>20</v>
          </cell>
          <cell r="CF685">
            <v>2334.9830883221507</v>
          </cell>
          <cell r="CG685">
            <v>20</v>
          </cell>
          <cell r="CK685" t="str">
            <v>Прочие основные фонды</v>
          </cell>
        </row>
        <row r="686">
          <cell r="K686">
            <v>0</v>
          </cell>
          <cell r="Y686">
            <v>2000</v>
          </cell>
          <cell r="AT686">
            <v>458.33</v>
          </cell>
          <cell r="BK686">
            <v>193.55479535626856</v>
          </cell>
          <cell r="BX686">
            <v>19.355479535626856</v>
          </cell>
          <cell r="CB686">
            <v>20</v>
          </cell>
          <cell r="CF686">
            <v>2129.1027489189541</v>
          </cell>
          <cell r="CG686">
            <v>20</v>
          </cell>
          <cell r="CK686" t="str">
            <v>Прочие основные фонды</v>
          </cell>
        </row>
        <row r="687">
          <cell r="K687">
            <v>0</v>
          </cell>
          <cell r="Y687">
            <v>2000</v>
          </cell>
          <cell r="AT687">
            <v>325</v>
          </cell>
          <cell r="BK687">
            <v>145.77467790940176</v>
          </cell>
          <cell r="BX687">
            <v>14.577467790940176</v>
          </cell>
          <cell r="CB687">
            <v>10</v>
          </cell>
          <cell r="CF687">
            <v>1457.7467790940177</v>
          </cell>
          <cell r="CG687">
            <v>10</v>
          </cell>
          <cell r="CK687" t="str">
            <v>Прочие основные фонды</v>
          </cell>
        </row>
        <row r="688">
          <cell r="K688">
            <v>0</v>
          </cell>
          <cell r="Y688">
            <v>2000</v>
          </cell>
          <cell r="AT688">
            <v>325</v>
          </cell>
          <cell r="BK688">
            <v>145.77467790940176</v>
          </cell>
          <cell r="BX688">
            <v>14.577467790940176</v>
          </cell>
          <cell r="CB688">
            <v>10</v>
          </cell>
          <cell r="CF688">
            <v>1457.7467790940177</v>
          </cell>
          <cell r="CG688">
            <v>10</v>
          </cell>
          <cell r="CK688" t="str">
            <v>Прочие основные фонды</v>
          </cell>
        </row>
        <row r="689">
          <cell r="K689">
            <v>0</v>
          </cell>
          <cell r="Y689">
            <v>2000</v>
          </cell>
          <cell r="AT689">
            <v>325</v>
          </cell>
          <cell r="BK689">
            <v>145.77467790940176</v>
          </cell>
          <cell r="BX689">
            <v>14.577467790940176</v>
          </cell>
          <cell r="CB689">
            <v>10</v>
          </cell>
          <cell r="CF689">
            <v>1457.7467790940177</v>
          </cell>
          <cell r="CG689">
            <v>10</v>
          </cell>
          <cell r="CK689" t="str">
            <v>Прочие основные фонды</v>
          </cell>
        </row>
        <row r="690">
          <cell r="K690">
            <v>0</v>
          </cell>
          <cell r="Y690">
            <v>2000</v>
          </cell>
          <cell r="AT690">
            <v>435.49</v>
          </cell>
          <cell r="BK690">
            <v>1646.8284321646906</v>
          </cell>
          <cell r="BX690">
            <v>196.01300714887802</v>
          </cell>
          <cell r="CB690">
            <v>200</v>
          </cell>
          <cell r="CF690">
            <v>16468.284321646905</v>
          </cell>
          <cell r="CG690">
            <v>416</v>
          </cell>
          <cell r="CK690" t="str">
            <v>Прочие основные фонды</v>
          </cell>
        </row>
        <row r="691">
          <cell r="K691">
            <v>655.32999999999993</v>
          </cell>
          <cell r="Y691">
            <v>1999</v>
          </cell>
          <cell r="AT691">
            <v>8964.66</v>
          </cell>
          <cell r="BK691">
            <v>3912.0252029897415</v>
          </cell>
          <cell r="BX691">
            <v>391.20252029897415</v>
          </cell>
          <cell r="CB691">
            <v>400</v>
          </cell>
          <cell r="CF691">
            <v>43032.277232887158</v>
          </cell>
          <cell r="CG691">
            <v>400</v>
          </cell>
          <cell r="CK691" t="str">
            <v>Прочие основные фонды</v>
          </cell>
        </row>
        <row r="692">
          <cell r="K692">
            <v>0</v>
          </cell>
          <cell r="Y692">
            <v>1992</v>
          </cell>
          <cell r="AT692">
            <v>527.33000000000004</v>
          </cell>
          <cell r="BK692">
            <v>713.22477302174036</v>
          </cell>
          <cell r="BX692">
            <v>71.322477302174036</v>
          </cell>
          <cell r="CB692">
            <v>70</v>
          </cell>
          <cell r="CF692">
            <v>13551.270687413067</v>
          </cell>
          <cell r="CG692">
            <v>70</v>
          </cell>
          <cell r="CK692" t="str">
            <v>Прочие основные фонды</v>
          </cell>
        </row>
        <row r="693">
          <cell r="K693">
            <v>1357.5</v>
          </cell>
          <cell r="Y693">
            <v>2001</v>
          </cell>
          <cell r="AT693">
            <v>5675</v>
          </cell>
          <cell r="BK693">
            <v>2673.7168636303491</v>
          </cell>
          <cell r="BX693">
            <v>267.37168636303494</v>
          </cell>
          <cell r="CB693">
            <v>250</v>
          </cell>
          <cell r="CF693">
            <v>24063.451772673143</v>
          </cell>
          <cell r="CG693">
            <v>250</v>
          </cell>
          <cell r="CK693" t="str">
            <v>Прочие основные фонды</v>
          </cell>
        </row>
        <row r="694">
          <cell r="K694">
            <v>0</v>
          </cell>
          <cell r="Y694">
            <v>1992</v>
          </cell>
          <cell r="AT694">
            <v>119</v>
          </cell>
          <cell r="BK694">
            <v>160.94997058689455</v>
          </cell>
          <cell r="BX694">
            <v>16.094997058689454</v>
          </cell>
          <cell r="CB694">
            <v>20</v>
          </cell>
          <cell r="CF694">
            <v>3058.0494411509962</v>
          </cell>
          <cell r="CG694">
            <v>20</v>
          </cell>
          <cell r="CK694" t="str">
            <v>Прочие основные фонды</v>
          </cell>
        </row>
        <row r="695">
          <cell r="K695">
            <v>0</v>
          </cell>
          <cell r="Y695">
            <v>1998</v>
          </cell>
          <cell r="AT695">
            <v>2041.67</v>
          </cell>
          <cell r="BK695">
            <v>16428.989922977111</v>
          </cell>
          <cell r="BX695">
            <v>1642.8989922977112</v>
          </cell>
          <cell r="CB695">
            <v>1600</v>
          </cell>
          <cell r="CF695">
            <v>197147.87907572533</v>
          </cell>
          <cell r="CG695">
            <v>2160</v>
          </cell>
          <cell r="CK695" t="str">
            <v>Прочие основные фонды</v>
          </cell>
        </row>
        <row r="696">
          <cell r="K696">
            <v>0</v>
          </cell>
          <cell r="Y696">
            <v>1999</v>
          </cell>
          <cell r="AT696">
            <v>8516.25</v>
          </cell>
          <cell r="BK696">
            <v>3944.2203664139411</v>
          </cell>
          <cell r="BX696">
            <v>394.42203664139413</v>
          </cell>
          <cell r="CB696">
            <v>400</v>
          </cell>
          <cell r="CF696">
            <v>43386.424030553353</v>
          </cell>
          <cell r="CG696">
            <v>400</v>
          </cell>
          <cell r="CK696" t="str">
            <v>Прочие основные фонды</v>
          </cell>
        </row>
        <row r="697">
          <cell r="K697">
            <v>0</v>
          </cell>
          <cell r="Y697">
            <v>1999</v>
          </cell>
          <cell r="AT697">
            <v>9224.0499999999993</v>
          </cell>
          <cell r="BK697">
            <v>4025.2185887292462</v>
          </cell>
          <cell r="BX697">
            <v>402.52185887292467</v>
          </cell>
          <cell r="CB697">
            <v>400</v>
          </cell>
          <cell r="CF697">
            <v>44277.404476021708</v>
          </cell>
          <cell r="CG697">
            <v>400</v>
          </cell>
          <cell r="CK697" t="str">
            <v>Прочие основные фонды</v>
          </cell>
        </row>
        <row r="698">
          <cell r="K698">
            <v>0</v>
          </cell>
          <cell r="Y698">
            <v>2000</v>
          </cell>
          <cell r="AT698">
            <v>9136</v>
          </cell>
          <cell r="BK698">
            <v>4081.3385941886204</v>
          </cell>
          <cell r="BX698">
            <v>408.13385941886207</v>
          </cell>
          <cell r="CB698">
            <v>400</v>
          </cell>
          <cell r="CF698">
            <v>40813.385941886205</v>
          </cell>
          <cell r="CG698">
            <v>400</v>
          </cell>
          <cell r="CK698" t="str">
            <v>Прочие основные фонды</v>
          </cell>
        </row>
        <row r="699">
          <cell r="K699">
            <v>0</v>
          </cell>
          <cell r="Y699">
            <v>2001</v>
          </cell>
          <cell r="AT699">
            <v>450</v>
          </cell>
          <cell r="BK699">
            <v>206.0255805962214</v>
          </cell>
          <cell r="BX699">
            <v>20.60255805962214</v>
          </cell>
          <cell r="CB699">
            <v>20</v>
          </cell>
          <cell r="CF699">
            <v>2060.2558059622143</v>
          </cell>
          <cell r="CG699">
            <v>20</v>
          </cell>
          <cell r="CK699" t="str">
            <v>Прочие основные фонды</v>
          </cell>
        </row>
        <row r="700">
          <cell r="K700">
            <v>0</v>
          </cell>
          <cell r="Y700">
            <v>2001</v>
          </cell>
          <cell r="AT700">
            <v>2735.89</v>
          </cell>
          <cell r="BK700">
            <v>1252.5851682164359</v>
          </cell>
          <cell r="BX700">
            <v>125.2585168216436</v>
          </cell>
          <cell r="CB700">
            <v>150</v>
          </cell>
          <cell r="CF700">
            <v>12525.851682164359</v>
          </cell>
          <cell r="CG700">
            <v>150</v>
          </cell>
          <cell r="CK700" t="str">
            <v>Прочие основные фонды</v>
          </cell>
        </row>
        <row r="701">
          <cell r="K701">
            <v>0</v>
          </cell>
          <cell r="Y701">
            <v>2001</v>
          </cell>
          <cell r="AT701">
            <v>1743.58</v>
          </cell>
          <cell r="BK701">
            <v>798.27129292435495</v>
          </cell>
          <cell r="BX701">
            <v>79.827129292435501</v>
          </cell>
          <cell r="CB701">
            <v>80</v>
          </cell>
          <cell r="CF701">
            <v>7982.7129292435493</v>
          </cell>
          <cell r="CG701">
            <v>80</v>
          </cell>
          <cell r="CK701" t="str">
            <v>Прочие основные фонды</v>
          </cell>
        </row>
        <row r="702">
          <cell r="K702">
            <v>0</v>
          </cell>
          <cell r="Y702">
            <v>2001</v>
          </cell>
          <cell r="AT702">
            <v>458.17</v>
          </cell>
          <cell r="BK702">
            <v>211.05537208303599</v>
          </cell>
          <cell r="BX702">
            <v>21.105537208303602</v>
          </cell>
          <cell r="CB702">
            <v>20</v>
          </cell>
          <cell r="CF702">
            <v>2110.5537208303599</v>
          </cell>
          <cell r="CG702">
            <v>20</v>
          </cell>
          <cell r="CK702" t="str">
            <v>Прочие основные фонды</v>
          </cell>
        </row>
        <row r="703">
          <cell r="K703">
            <v>0</v>
          </cell>
          <cell r="Y703">
            <v>2001</v>
          </cell>
          <cell r="AT703">
            <v>1389.37</v>
          </cell>
          <cell r="BK703">
            <v>640.01135454309031</v>
          </cell>
          <cell r="BX703">
            <v>64.001135454309036</v>
          </cell>
          <cell r="CB703">
            <v>60</v>
          </cell>
          <cell r="CF703">
            <v>6400.1135454309033</v>
          </cell>
          <cell r="CG703">
            <v>60</v>
          </cell>
          <cell r="CK703" t="str">
            <v>Прочие основные фонды</v>
          </cell>
        </row>
        <row r="704">
          <cell r="K704">
            <v>32</v>
          </cell>
          <cell r="Y704">
            <v>2001</v>
          </cell>
          <cell r="AT704">
            <v>486.72</v>
          </cell>
          <cell r="BK704">
            <v>229.31303469007287</v>
          </cell>
          <cell r="BX704">
            <v>22.93130346900729</v>
          </cell>
          <cell r="CB704">
            <v>20</v>
          </cell>
          <cell r="CF704">
            <v>2063.8173122106559</v>
          </cell>
          <cell r="CG704">
            <v>20</v>
          </cell>
          <cell r="CK704" t="str">
            <v>Прочие основные фонды</v>
          </cell>
        </row>
        <row r="705">
          <cell r="K705">
            <v>32.009999999999991</v>
          </cell>
          <cell r="Y705">
            <v>2001</v>
          </cell>
          <cell r="AT705">
            <v>486.73</v>
          </cell>
          <cell r="BK705">
            <v>229.31774608542727</v>
          </cell>
          <cell r="BX705">
            <v>22.931774608542728</v>
          </cell>
          <cell r="CB705">
            <v>20</v>
          </cell>
          <cell r="CF705">
            <v>2063.8597147688456</v>
          </cell>
          <cell r="CG705">
            <v>20</v>
          </cell>
          <cell r="CK705" t="str">
            <v>Прочие основные фонды</v>
          </cell>
        </row>
        <row r="706">
          <cell r="K706">
            <v>32.009999999999991</v>
          </cell>
          <cell r="Y706">
            <v>2001</v>
          </cell>
          <cell r="AT706">
            <v>486.73</v>
          </cell>
          <cell r="BK706">
            <v>229.31774608542727</v>
          </cell>
          <cell r="BX706">
            <v>22.931774608542728</v>
          </cell>
          <cell r="CB706">
            <v>20</v>
          </cell>
          <cell r="CF706">
            <v>2063.8597147688456</v>
          </cell>
          <cell r="CG706">
            <v>20</v>
          </cell>
          <cell r="CK706" t="str">
            <v>Прочие основные фонды</v>
          </cell>
        </row>
        <row r="707">
          <cell r="K707">
            <v>32.009999999999991</v>
          </cell>
          <cell r="Y707">
            <v>2001</v>
          </cell>
          <cell r="AT707">
            <v>486.73</v>
          </cell>
          <cell r="BK707">
            <v>229.31774608542727</v>
          </cell>
          <cell r="BX707">
            <v>22.931774608542728</v>
          </cell>
          <cell r="CB707">
            <v>20</v>
          </cell>
          <cell r="CF707">
            <v>2063.8597147688456</v>
          </cell>
          <cell r="CG707">
            <v>20</v>
          </cell>
          <cell r="CK707" t="str">
            <v>Прочие основные фонды</v>
          </cell>
        </row>
        <row r="708">
          <cell r="K708">
            <v>32.009999999999991</v>
          </cell>
          <cell r="Y708">
            <v>2001</v>
          </cell>
          <cell r="AT708">
            <v>486.73</v>
          </cell>
          <cell r="BK708">
            <v>229.31774608542727</v>
          </cell>
          <cell r="BX708">
            <v>22.931774608542728</v>
          </cell>
          <cell r="CB708">
            <v>20</v>
          </cell>
          <cell r="CF708">
            <v>2063.8597147688456</v>
          </cell>
          <cell r="CG708">
            <v>20</v>
          </cell>
          <cell r="CK708" t="str">
            <v>Прочие основные фонды</v>
          </cell>
        </row>
        <row r="709">
          <cell r="K709">
            <v>32.009999999999991</v>
          </cell>
          <cell r="Y709">
            <v>2001</v>
          </cell>
          <cell r="AT709">
            <v>486.73</v>
          </cell>
          <cell r="BK709">
            <v>229.31774608542727</v>
          </cell>
          <cell r="BX709">
            <v>22.931774608542728</v>
          </cell>
          <cell r="CB709">
            <v>20</v>
          </cell>
          <cell r="CF709">
            <v>2063.8597147688456</v>
          </cell>
          <cell r="CG709">
            <v>20</v>
          </cell>
          <cell r="CK709" t="str">
            <v>Прочие основные фонды</v>
          </cell>
        </row>
        <row r="710">
          <cell r="K710">
            <v>32.009999999999991</v>
          </cell>
          <cell r="Y710">
            <v>2001</v>
          </cell>
          <cell r="AT710">
            <v>486.73</v>
          </cell>
          <cell r="BK710">
            <v>229.31774608542727</v>
          </cell>
          <cell r="BX710">
            <v>22.931774608542728</v>
          </cell>
          <cell r="CB710">
            <v>20</v>
          </cell>
          <cell r="CF710">
            <v>2063.8597147688456</v>
          </cell>
          <cell r="CG710">
            <v>20</v>
          </cell>
          <cell r="CK710" t="str">
            <v>Прочие основные фонды</v>
          </cell>
        </row>
        <row r="711">
          <cell r="K711">
            <v>32.009999999999991</v>
          </cell>
          <cell r="Y711">
            <v>2001</v>
          </cell>
          <cell r="AT711">
            <v>486.73</v>
          </cell>
          <cell r="BK711">
            <v>229.31774608542727</v>
          </cell>
          <cell r="BX711">
            <v>22.931774608542728</v>
          </cell>
          <cell r="CB711">
            <v>20</v>
          </cell>
          <cell r="CF711">
            <v>2063.8597147688456</v>
          </cell>
          <cell r="CG711">
            <v>20</v>
          </cell>
          <cell r="CK711" t="str">
            <v>Прочие основные фонды</v>
          </cell>
        </row>
        <row r="712">
          <cell r="K712">
            <v>32.009999999999991</v>
          </cell>
          <cell r="Y712">
            <v>2001</v>
          </cell>
          <cell r="AT712">
            <v>486.73</v>
          </cell>
          <cell r="BK712">
            <v>229.31774608542727</v>
          </cell>
          <cell r="BX712">
            <v>22.931774608542728</v>
          </cell>
          <cell r="CB712">
            <v>20</v>
          </cell>
          <cell r="CF712">
            <v>2063.8597147688456</v>
          </cell>
          <cell r="CG712">
            <v>20</v>
          </cell>
          <cell r="CK712" t="str">
            <v>Прочие основные фонды</v>
          </cell>
        </row>
        <row r="713">
          <cell r="K713">
            <v>32.009999999999991</v>
          </cell>
          <cell r="Y713">
            <v>2001</v>
          </cell>
          <cell r="AT713">
            <v>486.73</v>
          </cell>
          <cell r="BK713">
            <v>229.31774608542727</v>
          </cell>
          <cell r="BX713">
            <v>22.931774608542728</v>
          </cell>
          <cell r="CB713">
            <v>20</v>
          </cell>
          <cell r="CF713">
            <v>2063.8597147688456</v>
          </cell>
          <cell r="CG713">
            <v>20</v>
          </cell>
          <cell r="CK713" t="str">
            <v>Прочие основные фонды</v>
          </cell>
        </row>
        <row r="714">
          <cell r="K714">
            <v>32.009999999999991</v>
          </cell>
          <cell r="Y714">
            <v>2001</v>
          </cell>
          <cell r="AT714">
            <v>486.73</v>
          </cell>
          <cell r="BK714">
            <v>229.31774608542727</v>
          </cell>
          <cell r="BX714">
            <v>22.931774608542728</v>
          </cell>
          <cell r="CB714">
            <v>20</v>
          </cell>
          <cell r="CF714">
            <v>2063.8597147688456</v>
          </cell>
          <cell r="CG714">
            <v>20</v>
          </cell>
          <cell r="CK714" t="str">
            <v>Прочие основные фонды</v>
          </cell>
        </row>
        <row r="715">
          <cell r="K715">
            <v>32.009999999999991</v>
          </cell>
          <cell r="Y715">
            <v>2001</v>
          </cell>
          <cell r="AT715">
            <v>486.73</v>
          </cell>
          <cell r="BK715">
            <v>229.31774608542727</v>
          </cell>
          <cell r="BX715">
            <v>22.931774608542728</v>
          </cell>
          <cell r="CB715">
            <v>20</v>
          </cell>
          <cell r="CF715">
            <v>2063.8597147688456</v>
          </cell>
          <cell r="CG715">
            <v>20</v>
          </cell>
          <cell r="CK715" t="str">
            <v>Прочие основные фонды</v>
          </cell>
        </row>
        <row r="716">
          <cell r="K716">
            <v>0</v>
          </cell>
          <cell r="Y716">
            <v>2001</v>
          </cell>
          <cell r="AT716">
            <v>2167.2199999999998</v>
          </cell>
          <cell r="BK716">
            <v>1021.0630239994651</v>
          </cell>
          <cell r="BX716">
            <v>102.10630239994651</v>
          </cell>
          <cell r="CB716">
            <v>100</v>
          </cell>
          <cell r="CF716">
            <v>9189.5672159951864</v>
          </cell>
          <cell r="CG716">
            <v>100</v>
          </cell>
          <cell r="CK716" t="str">
            <v>Прочие основные фонды</v>
          </cell>
        </row>
        <row r="717">
          <cell r="K717">
            <v>0</v>
          </cell>
          <cell r="Y717">
            <v>2001</v>
          </cell>
          <cell r="AT717">
            <v>6174.17</v>
          </cell>
          <cell r="BK717">
            <v>2908.895585536668</v>
          </cell>
          <cell r="BX717">
            <v>290.8895585536668</v>
          </cell>
          <cell r="CB717">
            <v>300</v>
          </cell>
          <cell r="CF717">
            <v>26180.060269830014</v>
          </cell>
          <cell r="CG717">
            <v>300</v>
          </cell>
          <cell r="CK717" t="str">
            <v>Прочие основные фонды</v>
          </cell>
        </row>
        <row r="718">
          <cell r="K718">
            <v>45</v>
          </cell>
          <cell r="Y718">
            <v>2001</v>
          </cell>
          <cell r="AT718">
            <v>450</v>
          </cell>
          <cell r="BK718">
            <v>212.01279094866203</v>
          </cell>
          <cell r="BX718">
            <v>21.201279094866205</v>
          </cell>
          <cell r="CB718">
            <v>20</v>
          </cell>
          <cell r="CF718">
            <v>1908.1151185379583</v>
          </cell>
          <cell r="CG718">
            <v>20</v>
          </cell>
          <cell r="CK718" t="str">
            <v>Прочие основные фонды</v>
          </cell>
        </row>
        <row r="719">
          <cell r="K719">
            <v>45.610000000000014</v>
          </cell>
          <cell r="Y719">
            <v>2001</v>
          </cell>
          <cell r="AT719">
            <v>458.17</v>
          </cell>
          <cell r="BK719">
            <v>215.86200095321885</v>
          </cell>
          <cell r="BX719">
            <v>21.586200095321885</v>
          </cell>
          <cell r="CB719">
            <v>20</v>
          </cell>
          <cell r="CF719">
            <v>1942.7580085789696</v>
          </cell>
          <cell r="CG719">
            <v>20</v>
          </cell>
          <cell r="CK719" t="str">
            <v>Прочие основные фонды</v>
          </cell>
        </row>
        <row r="720">
          <cell r="K720">
            <v>45.610000000000014</v>
          </cell>
          <cell r="Y720">
            <v>2001</v>
          </cell>
          <cell r="AT720">
            <v>458.17</v>
          </cell>
          <cell r="BK720">
            <v>215.86200095321885</v>
          </cell>
          <cell r="BX720">
            <v>21.586200095321885</v>
          </cell>
          <cell r="CB720">
            <v>20</v>
          </cell>
          <cell r="CF720">
            <v>1942.7580085789696</v>
          </cell>
          <cell r="CG720">
            <v>20</v>
          </cell>
          <cell r="CK720" t="str">
            <v>Прочие основные фонды</v>
          </cell>
        </row>
        <row r="721">
          <cell r="K721">
            <v>45.620000000000005</v>
          </cell>
          <cell r="Y721">
            <v>2001</v>
          </cell>
          <cell r="AT721">
            <v>458.18</v>
          </cell>
          <cell r="BK721">
            <v>215.86671234857329</v>
          </cell>
          <cell r="BX721">
            <v>21.586671234857331</v>
          </cell>
          <cell r="CB721">
            <v>20</v>
          </cell>
          <cell r="CF721">
            <v>1942.8004111371597</v>
          </cell>
          <cell r="CG721">
            <v>20</v>
          </cell>
          <cell r="CK721" t="str">
            <v>Прочие основные фонды</v>
          </cell>
        </row>
        <row r="722">
          <cell r="K722">
            <v>45.620000000000005</v>
          </cell>
          <cell r="Y722">
            <v>2001</v>
          </cell>
          <cell r="AT722">
            <v>458.18</v>
          </cell>
          <cell r="BK722">
            <v>215.86671234857329</v>
          </cell>
          <cell r="BX722">
            <v>21.586671234857331</v>
          </cell>
          <cell r="CB722">
            <v>20</v>
          </cell>
          <cell r="CF722">
            <v>1942.8004111371597</v>
          </cell>
          <cell r="CG722">
            <v>20</v>
          </cell>
          <cell r="CK722" t="str">
            <v>Прочие основные фонды</v>
          </cell>
        </row>
        <row r="723">
          <cell r="K723">
            <v>32.319999999999993</v>
          </cell>
          <cell r="Y723">
            <v>2001</v>
          </cell>
          <cell r="AT723">
            <v>325</v>
          </cell>
          <cell r="BK723">
            <v>153.12034901847812</v>
          </cell>
          <cell r="BX723">
            <v>15.312034901847813</v>
          </cell>
          <cell r="CB723">
            <v>20</v>
          </cell>
          <cell r="CF723">
            <v>1378.083141166303</v>
          </cell>
          <cell r="CG723">
            <v>20</v>
          </cell>
          <cell r="CK723" t="str">
            <v>Прочие основные фонды</v>
          </cell>
        </row>
        <row r="724">
          <cell r="K724">
            <v>32.319999999999993</v>
          </cell>
          <cell r="Y724">
            <v>2001</v>
          </cell>
          <cell r="AT724">
            <v>325</v>
          </cell>
          <cell r="BK724">
            <v>153.12034901847812</v>
          </cell>
          <cell r="BX724">
            <v>15.312034901847813</v>
          </cell>
          <cell r="CB724">
            <v>20</v>
          </cell>
          <cell r="CF724">
            <v>1378.083141166303</v>
          </cell>
          <cell r="CG724">
            <v>20</v>
          </cell>
          <cell r="CK724" t="str">
            <v>Прочие основные фонды</v>
          </cell>
        </row>
        <row r="725">
          <cell r="K725">
            <v>0</v>
          </cell>
          <cell r="Y725">
            <v>1996</v>
          </cell>
          <cell r="AT725">
            <v>852.75</v>
          </cell>
          <cell r="BK725">
            <v>1153.3620791426413</v>
          </cell>
          <cell r="BX725">
            <v>115.33620791426414</v>
          </cell>
          <cell r="CB725">
            <v>100</v>
          </cell>
          <cell r="CF725">
            <v>16147.069107996978</v>
          </cell>
          <cell r="CG725">
            <v>100</v>
          </cell>
          <cell r="CK725" t="str">
            <v>Прочие основные фонды</v>
          </cell>
        </row>
        <row r="726">
          <cell r="K726">
            <v>0</v>
          </cell>
          <cell r="Y726">
            <v>1999</v>
          </cell>
          <cell r="AT726">
            <v>8587.6</v>
          </cell>
          <cell r="BK726">
            <v>3747.4826299262559</v>
          </cell>
          <cell r="BX726">
            <v>374.7482629926256</v>
          </cell>
          <cell r="CB726">
            <v>350</v>
          </cell>
          <cell r="CF726">
            <v>41222.308929188817</v>
          </cell>
          <cell r="CG726">
            <v>350</v>
          </cell>
          <cell r="CK726" t="str">
            <v>Прочие основные фонды</v>
          </cell>
        </row>
        <row r="727">
          <cell r="K727">
            <v>0</v>
          </cell>
          <cell r="Y727">
            <v>2001</v>
          </cell>
          <cell r="AT727">
            <v>2167.23</v>
          </cell>
          <cell r="BK727">
            <v>1021.0677353948196</v>
          </cell>
          <cell r="BX727">
            <v>102.10677353948196</v>
          </cell>
          <cell r="CB727">
            <v>100</v>
          </cell>
          <cell r="CF727">
            <v>9189.609618553377</v>
          </cell>
          <cell r="CG727">
            <v>100</v>
          </cell>
          <cell r="CK727" t="str">
            <v>Прочие основные фонды</v>
          </cell>
        </row>
        <row r="728">
          <cell r="K728">
            <v>0</v>
          </cell>
          <cell r="Y728">
            <v>2001</v>
          </cell>
          <cell r="AT728">
            <v>450</v>
          </cell>
          <cell r="BK728">
            <v>206.0255805962214</v>
          </cell>
          <cell r="BX728">
            <v>20.60255805962214</v>
          </cell>
          <cell r="CB728">
            <v>20</v>
          </cell>
          <cell r="CF728">
            <v>2060.2558059622143</v>
          </cell>
          <cell r="CG728">
            <v>20</v>
          </cell>
          <cell r="CK728" t="str">
            <v>Прочие основные фонды</v>
          </cell>
        </row>
        <row r="729">
          <cell r="K729">
            <v>0</v>
          </cell>
          <cell r="Y729">
            <v>2001</v>
          </cell>
          <cell r="AT729">
            <v>450</v>
          </cell>
          <cell r="BK729">
            <v>206.0255805962214</v>
          </cell>
          <cell r="BX729">
            <v>20.60255805962214</v>
          </cell>
          <cell r="CB729">
            <v>20</v>
          </cell>
          <cell r="CF729">
            <v>2060.2558059622143</v>
          </cell>
          <cell r="CG729">
            <v>20</v>
          </cell>
          <cell r="CK729" t="str">
            <v>Прочие основные фонды</v>
          </cell>
        </row>
        <row r="730">
          <cell r="K730">
            <v>0</v>
          </cell>
          <cell r="Y730">
            <v>2001</v>
          </cell>
          <cell r="AT730">
            <v>450</v>
          </cell>
          <cell r="BK730">
            <v>206.0255805962214</v>
          </cell>
          <cell r="BX730">
            <v>20.60255805962214</v>
          </cell>
          <cell r="CB730">
            <v>20</v>
          </cell>
          <cell r="CF730">
            <v>2060.2558059622143</v>
          </cell>
          <cell r="CG730">
            <v>20</v>
          </cell>
          <cell r="CK730" t="str">
            <v>Прочие основные фонды</v>
          </cell>
        </row>
        <row r="731">
          <cell r="K731">
            <v>0</v>
          </cell>
          <cell r="Y731">
            <v>2001</v>
          </cell>
          <cell r="AT731">
            <v>450</v>
          </cell>
          <cell r="BK731">
            <v>206.0255805962214</v>
          </cell>
          <cell r="BX731">
            <v>20.60255805962214</v>
          </cell>
          <cell r="CB731">
            <v>20</v>
          </cell>
          <cell r="CF731">
            <v>2060.2558059622143</v>
          </cell>
          <cell r="CG731">
            <v>20</v>
          </cell>
          <cell r="CK731" t="str">
            <v>Прочие основные фонды</v>
          </cell>
        </row>
        <row r="732">
          <cell r="K732">
            <v>0</v>
          </cell>
          <cell r="Y732">
            <v>2001</v>
          </cell>
          <cell r="AT732">
            <v>450</v>
          </cell>
          <cell r="BK732">
            <v>206.0255805962214</v>
          </cell>
          <cell r="BX732">
            <v>20.60255805962214</v>
          </cell>
          <cell r="CB732">
            <v>20</v>
          </cell>
          <cell r="CF732">
            <v>2060.2558059622143</v>
          </cell>
          <cell r="CG732">
            <v>20</v>
          </cell>
          <cell r="CK732" t="str">
            <v>Прочие основные фонды</v>
          </cell>
        </row>
        <row r="733">
          <cell r="K733">
            <v>0</v>
          </cell>
          <cell r="Y733">
            <v>2001</v>
          </cell>
          <cell r="AT733">
            <v>450</v>
          </cell>
          <cell r="BK733">
            <v>206.0255805962214</v>
          </cell>
          <cell r="BX733">
            <v>20.60255805962214</v>
          </cell>
          <cell r="CB733">
            <v>20</v>
          </cell>
          <cell r="CF733">
            <v>2060.2558059622143</v>
          </cell>
          <cell r="CG733">
            <v>20</v>
          </cell>
          <cell r="CK733" t="str">
            <v>Прочие основные фонды</v>
          </cell>
        </row>
        <row r="734">
          <cell r="K734">
            <v>0</v>
          </cell>
          <cell r="Y734">
            <v>2001</v>
          </cell>
          <cell r="AT734">
            <v>458.17</v>
          </cell>
          <cell r="BK734">
            <v>211.05537208303599</v>
          </cell>
          <cell r="BX734">
            <v>21.105537208303602</v>
          </cell>
          <cell r="CB734">
            <v>20</v>
          </cell>
          <cell r="CF734">
            <v>2110.5537208303599</v>
          </cell>
          <cell r="CG734">
            <v>20</v>
          </cell>
          <cell r="CK734" t="str">
            <v>Прочие основные фонды</v>
          </cell>
        </row>
        <row r="735">
          <cell r="K735">
            <v>0</v>
          </cell>
          <cell r="Y735">
            <v>2001</v>
          </cell>
          <cell r="AT735">
            <v>458.18</v>
          </cell>
          <cell r="BK735">
            <v>211.05997856910193</v>
          </cell>
          <cell r="BX735">
            <v>21.105997856910193</v>
          </cell>
          <cell r="CB735">
            <v>20</v>
          </cell>
          <cell r="CF735">
            <v>2110.5997856910194</v>
          </cell>
          <cell r="CG735">
            <v>20</v>
          </cell>
          <cell r="CK735" t="str">
            <v>Прочие основные фонды</v>
          </cell>
        </row>
        <row r="736">
          <cell r="K736">
            <v>18515.66</v>
          </cell>
          <cell r="Y736">
            <v>2010</v>
          </cell>
          <cell r="AT736">
            <v>20125.72</v>
          </cell>
          <cell r="BK736">
            <v>20125.72</v>
          </cell>
          <cell r="BX736">
            <v>20125.72</v>
          </cell>
          <cell r="CB736">
            <v>20000</v>
          </cell>
          <cell r="CF736">
            <v>0</v>
          </cell>
          <cell r="CG736">
            <v>100000</v>
          </cell>
          <cell r="CK736" t="str">
            <v>Прочие основные фонды</v>
          </cell>
        </row>
        <row r="737">
          <cell r="K737">
            <v>18515.66</v>
          </cell>
          <cell r="Y737">
            <v>2010</v>
          </cell>
          <cell r="AT737">
            <v>20125.72</v>
          </cell>
          <cell r="BK737">
            <v>20125.72</v>
          </cell>
          <cell r="BX737">
            <v>20125.72</v>
          </cell>
          <cell r="CB737">
            <v>20000</v>
          </cell>
          <cell r="CF737">
            <v>0</v>
          </cell>
          <cell r="CG737">
            <v>100000</v>
          </cell>
          <cell r="CK737" t="str">
            <v>Прочие основные фонды</v>
          </cell>
        </row>
        <row r="738">
          <cell r="K738">
            <v>119177.44</v>
          </cell>
          <cell r="Y738">
            <v>2010</v>
          </cell>
          <cell r="AT738">
            <v>129540.7</v>
          </cell>
          <cell r="BK738">
            <v>129540.7</v>
          </cell>
          <cell r="BX738">
            <v>129540.7</v>
          </cell>
          <cell r="CB738">
            <v>130000</v>
          </cell>
          <cell r="CF738">
            <v>0</v>
          </cell>
          <cell r="CG738">
            <v>650000</v>
          </cell>
          <cell r="CK738" t="str">
            <v>Прочие основные фонды</v>
          </cell>
        </row>
        <row r="739">
          <cell r="K739">
            <v>193570.19</v>
          </cell>
          <cell r="Y739">
            <v>2010</v>
          </cell>
          <cell r="AT739">
            <v>210402.37</v>
          </cell>
          <cell r="BK739">
            <v>210402.37</v>
          </cell>
          <cell r="BX739">
            <v>210402.37</v>
          </cell>
          <cell r="CB739">
            <v>210000</v>
          </cell>
          <cell r="CF739">
            <v>0</v>
          </cell>
          <cell r="CG739">
            <v>1050000</v>
          </cell>
          <cell r="CK739" t="str">
            <v>Прочие основные фонды</v>
          </cell>
        </row>
        <row r="740">
          <cell r="K740">
            <v>193570.18</v>
          </cell>
          <cell r="Y740">
            <v>2010</v>
          </cell>
          <cell r="AT740">
            <v>210402.38</v>
          </cell>
          <cell r="BK740">
            <v>210402.38</v>
          </cell>
          <cell r="BX740">
            <v>210402.38</v>
          </cell>
          <cell r="CB740">
            <v>210000</v>
          </cell>
          <cell r="CF740">
            <v>0</v>
          </cell>
          <cell r="CG740">
            <v>1050000</v>
          </cell>
          <cell r="CK740" t="str">
            <v>Прочие основные фонды</v>
          </cell>
        </row>
        <row r="741">
          <cell r="K741">
            <v>193570.19</v>
          </cell>
          <cell r="Y741">
            <v>2010</v>
          </cell>
          <cell r="AT741">
            <v>210402.37</v>
          </cell>
          <cell r="BK741">
            <v>210402.37</v>
          </cell>
          <cell r="BX741">
            <v>210402.37</v>
          </cell>
          <cell r="CB741">
            <v>210000</v>
          </cell>
          <cell r="CF741">
            <v>0</v>
          </cell>
          <cell r="CG741">
            <v>1050000</v>
          </cell>
          <cell r="CK741" t="str">
            <v>Прочие основные фонды</v>
          </cell>
        </row>
        <row r="742">
          <cell r="K742">
            <v>193570.18</v>
          </cell>
          <cell r="Y742">
            <v>2010</v>
          </cell>
          <cell r="AT742">
            <v>210402.38</v>
          </cell>
          <cell r="BK742">
            <v>210402.38</v>
          </cell>
          <cell r="BX742">
            <v>210402.38</v>
          </cell>
          <cell r="CB742">
            <v>210000</v>
          </cell>
          <cell r="CF742">
            <v>0</v>
          </cell>
          <cell r="CG742">
            <v>1050000</v>
          </cell>
          <cell r="CK742" t="str">
            <v>Прочие основные фонды</v>
          </cell>
        </row>
        <row r="743">
          <cell r="K743">
            <v>193570.19</v>
          </cell>
          <cell r="Y743">
            <v>2010</v>
          </cell>
          <cell r="AT743">
            <v>210402.37</v>
          </cell>
          <cell r="BK743">
            <v>210402.37</v>
          </cell>
          <cell r="BX743">
            <v>210402.37</v>
          </cell>
          <cell r="CB743">
            <v>210000</v>
          </cell>
          <cell r="CF743">
            <v>0</v>
          </cell>
          <cell r="CG743">
            <v>1050000</v>
          </cell>
          <cell r="CK743" t="str">
            <v>Прочие основные фонды</v>
          </cell>
        </row>
        <row r="744">
          <cell r="K744">
            <v>193570.19</v>
          </cell>
          <cell r="Y744">
            <v>2010</v>
          </cell>
          <cell r="AT744">
            <v>210402.37</v>
          </cell>
          <cell r="BK744">
            <v>210402.37</v>
          </cell>
          <cell r="BX744">
            <v>210402.37</v>
          </cell>
          <cell r="CB744">
            <v>210000</v>
          </cell>
          <cell r="CF744">
            <v>0</v>
          </cell>
          <cell r="CG744">
            <v>1050000</v>
          </cell>
          <cell r="CK744" t="str">
            <v>Прочие основные фонды</v>
          </cell>
        </row>
        <row r="745">
          <cell r="K745">
            <v>509153.65</v>
          </cell>
          <cell r="Y745">
            <v>2010</v>
          </cell>
          <cell r="AT745">
            <v>553427.87</v>
          </cell>
          <cell r="BK745">
            <v>553427.87</v>
          </cell>
          <cell r="BX745">
            <v>553427.87</v>
          </cell>
          <cell r="CB745">
            <v>555000</v>
          </cell>
          <cell r="CF745">
            <v>0</v>
          </cell>
          <cell r="CG745">
            <v>2775000</v>
          </cell>
          <cell r="CK745" t="str">
            <v>Прочие основные фонды</v>
          </cell>
        </row>
        <row r="746">
          <cell r="K746">
            <v>236529.97999999998</v>
          </cell>
          <cell r="Y746">
            <v>2010</v>
          </cell>
          <cell r="AT746">
            <v>257097.8</v>
          </cell>
          <cell r="BK746">
            <v>257097.8</v>
          </cell>
          <cell r="BX746">
            <v>257097.8</v>
          </cell>
          <cell r="CB746">
            <v>255000</v>
          </cell>
          <cell r="CF746">
            <v>0</v>
          </cell>
          <cell r="CG746">
            <v>1275000</v>
          </cell>
          <cell r="CK746" t="str">
            <v>Прочие основные фонды</v>
          </cell>
        </row>
        <row r="747">
          <cell r="K747">
            <v>236529.97999999998</v>
          </cell>
          <cell r="Y747">
            <v>2010</v>
          </cell>
          <cell r="AT747">
            <v>257097.8</v>
          </cell>
          <cell r="BK747">
            <v>257097.8</v>
          </cell>
          <cell r="BX747">
            <v>257097.8</v>
          </cell>
          <cell r="CB747">
            <v>255000</v>
          </cell>
          <cell r="CF747">
            <v>0</v>
          </cell>
          <cell r="CG747">
            <v>1275000</v>
          </cell>
          <cell r="CK747" t="str">
            <v>Прочие основные фонды</v>
          </cell>
        </row>
        <row r="748">
          <cell r="K748">
            <v>18929.16</v>
          </cell>
          <cell r="Y748">
            <v>2010</v>
          </cell>
          <cell r="AT748">
            <v>20575.18</v>
          </cell>
          <cell r="BK748">
            <v>20575.18</v>
          </cell>
          <cell r="BX748">
            <v>20575.18</v>
          </cell>
          <cell r="CB748">
            <v>21000</v>
          </cell>
          <cell r="CF748">
            <v>0</v>
          </cell>
          <cell r="CG748">
            <v>105000</v>
          </cell>
          <cell r="CK748" t="str">
            <v>Прочие основные фонды</v>
          </cell>
        </row>
        <row r="749">
          <cell r="K749">
            <v>24323.059999999998</v>
          </cell>
          <cell r="Y749">
            <v>2010</v>
          </cell>
          <cell r="AT749">
            <v>26438.1</v>
          </cell>
          <cell r="BK749">
            <v>26438.1</v>
          </cell>
          <cell r="BX749">
            <v>26438.1</v>
          </cell>
          <cell r="CB749">
            <v>26000</v>
          </cell>
          <cell r="CF749">
            <v>0</v>
          </cell>
          <cell r="CG749">
            <v>130000</v>
          </cell>
          <cell r="CK749" t="str">
            <v>Прочие основные фонды</v>
          </cell>
        </row>
        <row r="750">
          <cell r="K750">
            <v>40682.990000000005</v>
          </cell>
          <cell r="Y750">
            <v>2010</v>
          </cell>
          <cell r="AT750">
            <v>44220.65</v>
          </cell>
          <cell r="BK750">
            <v>44220.65</v>
          </cell>
          <cell r="BX750">
            <v>44220.65</v>
          </cell>
          <cell r="CB750">
            <v>44000</v>
          </cell>
          <cell r="CF750">
            <v>0</v>
          </cell>
          <cell r="CG750">
            <v>220000</v>
          </cell>
          <cell r="CK750" t="str">
            <v>Прочие основные фонды</v>
          </cell>
        </row>
        <row r="751">
          <cell r="K751">
            <v>44933.79</v>
          </cell>
          <cell r="Y751">
            <v>2010</v>
          </cell>
          <cell r="AT751">
            <v>48841.07</v>
          </cell>
          <cell r="BK751">
            <v>48841.07</v>
          </cell>
          <cell r="BX751">
            <v>48841.07</v>
          </cell>
          <cell r="CB751">
            <v>49000</v>
          </cell>
          <cell r="CF751">
            <v>0</v>
          </cell>
          <cell r="CG751">
            <v>245000</v>
          </cell>
          <cell r="CK751" t="str">
            <v>Прочие основные фонды</v>
          </cell>
        </row>
        <row r="752">
          <cell r="K752">
            <v>48609.34</v>
          </cell>
          <cell r="Y752">
            <v>2010</v>
          </cell>
          <cell r="AT752">
            <v>52836.24</v>
          </cell>
          <cell r="BK752">
            <v>52836.24</v>
          </cell>
          <cell r="BX752">
            <v>52836.24</v>
          </cell>
          <cell r="CB752">
            <v>55000</v>
          </cell>
          <cell r="CF752">
            <v>0</v>
          </cell>
          <cell r="CG752">
            <v>275000</v>
          </cell>
          <cell r="CK752" t="str">
            <v>Прочие основные фонды</v>
          </cell>
        </row>
        <row r="753">
          <cell r="K753">
            <v>48609.35</v>
          </cell>
          <cell r="Y753">
            <v>2010</v>
          </cell>
          <cell r="AT753">
            <v>52836.25</v>
          </cell>
          <cell r="BK753">
            <v>52836.25</v>
          </cell>
          <cell r="BX753">
            <v>52836.25</v>
          </cell>
          <cell r="CB753">
            <v>55000</v>
          </cell>
          <cell r="CF753">
            <v>0</v>
          </cell>
          <cell r="CG753">
            <v>275000</v>
          </cell>
          <cell r="CK753" t="str">
            <v>Прочие основные фонды</v>
          </cell>
        </row>
        <row r="754">
          <cell r="K754">
            <v>48609.36</v>
          </cell>
          <cell r="Y754">
            <v>2010</v>
          </cell>
          <cell r="AT754">
            <v>52836.26</v>
          </cell>
          <cell r="BK754">
            <v>52836.26</v>
          </cell>
          <cell r="BX754">
            <v>52836.26</v>
          </cell>
          <cell r="CB754">
            <v>55000</v>
          </cell>
          <cell r="CF754">
            <v>0</v>
          </cell>
          <cell r="CG754">
            <v>275000</v>
          </cell>
          <cell r="CK754" t="str">
            <v>Прочие основные фонды</v>
          </cell>
        </row>
        <row r="755">
          <cell r="K755">
            <v>48609.35</v>
          </cell>
          <cell r="Y755">
            <v>2010</v>
          </cell>
          <cell r="AT755">
            <v>52836.25</v>
          </cell>
          <cell r="BK755">
            <v>52836.25</v>
          </cell>
          <cell r="BX755">
            <v>52836.25</v>
          </cell>
          <cell r="CB755">
            <v>55000</v>
          </cell>
          <cell r="CF755">
            <v>0</v>
          </cell>
          <cell r="CG755">
            <v>275000</v>
          </cell>
          <cell r="CK755" t="str">
            <v>Прочие основные фонды</v>
          </cell>
        </row>
        <row r="756">
          <cell r="K756">
            <v>89791.66</v>
          </cell>
          <cell r="Y756">
            <v>2010</v>
          </cell>
          <cell r="AT756">
            <v>89791.66</v>
          </cell>
          <cell r="BK756">
            <v>89791.66</v>
          </cell>
          <cell r="BX756">
            <v>89791.66</v>
          </cell>
          <cell r="CB756">
            <v>90000</v>
          </cell>
          <cell r="CF756">
            <v>0</v>
          </cell>
          <cell r="CG756">
            <v>450000</v>
          </cell>
          <cell r="CK756" t="str">
            <v>Прочие основные фонды</v>
          </cell>
        </row>
        <row r="757">
          <cell r="K757">
            <v>89791.67</v>
          </cell>
          <cell r="Y757">
            <v>2010</v>
          </cell>
          <cell r="AT757">
            <v>89791.67</v>
          </cell>
          <cell r="BK757">
            <v>89791.67</v>
          </cell>
          <cell r="BX757">
            <v>89791.67</v>
          </cell>
          <cell r="CB757">
            <v>90000</v>
          </cell>
          <cell r="CF757">
            <v>0</v>
          </cell>
          <cell r="CG757">
            <v>450000</v>
          </cell>
          <cell r="CK757" t="str">
            <v>Прочие основные фонды</v>
          </cell>
        </row>
        <row r="758">
          <cell r="K758">
            <v>65920.460000000006</v>
          </cell>
          <cell r="Y758">
            <v>2010</v>
          </cell>
          <cell r="AT758">
            <v>65920.460000000006</v>
          </cell>
          <cell r="BK758">
            <v>65920.460000000006</v>
          </cell>
          <cell r="BX758">
            <v>65920.460000000006</v>
          </cell>
          <cell r="CB758">
            <v>65000</v>
          </cell>
          <cell r="CF758">
            <v>0</v>
          </cell>
          <cell r="CG758">
            <v>325000</v>
          </cell>
          <cell r="CK758" t="str">
            <v>Прочие основные фонды</v>
          </cell>
        </row>
        <row r="759">
          <cell r="K759">
            <v>96445.64</v>
          </cell>
          <cell r="Y759">
            <v>2010</v>
          </cell>
          <cell r="AT759">
            <v>96445.64</v>
          </cell>
          <cell r="BK759">
            <v>96445.64</v>
          </cell>
          <cell r="BX759">
            <v>96445.64</v>
          </cell>
          <cell r="CB759">
            <v>95000</v>
          </cell>
          <cell r="CF759">
            <v>0</v>
          </cell>
          <cell r="CG759">
            <v>475000</v>
          </cell>
          <cell r="CK759" t="str">
            <v>Прочие основные фонды</v>
          </cell>
        </row>
        <row r="760">
          <cell r="K760">
            <v>20465.310000000001</v>
          </cell>
          <cell r="Y760">
            <v>2010</v>
          </cell>
          <cell r="AT760">
            <v>20465.310000000001</v>
          </cell>
          <cell r="BK760">
            <v>20465.310000000001</v>
          </cell>
          <cell r="BX760">
            <v>20465.310000000001</v>
          </cell>
          <cell r="CB760">
            <v>20000</v>
          </cell>
          <cell r="CF760">
            <v>0</v>
          </cell>
          <cell r="CG760">
            <v>100000</v>
          </cell>
          <cell r="CK760" t="str">
            <v>Прочие основные фонды</v>
          </cell>
        </row>
        <row r="761">
          <cell r="K761">
            <v>30163.78</v>
          </cell>
          <cell r="Y761">
            <v>2010</v>
          </cell>
          <cell r="AT761">
            <v>31420.6</v>
          </cell>
          <cell r="BK761">
            <v>31420.6</v>
          </cell>
          <cell r="BX761">
            <v>31420.6</v>
          </cell>
          <cell r="CB761">
            <v>31000</v>
          </cell>
          <cell r="CF761">
            <v>0</v>
          </cell>
          <cell r="CG761">
            <v>155000</v>
          </cell>
          <cell r="CK761" t="str">
            <v>Прочие основные фонды</v>
          </cell>
        </row>
        <row r="762">
          <cell r="K762">
            <v>0</v>
          </cell>
          <cell r="Y762">
            <v>2003</v>
          </cell>
          <cell r="AT762">
            <v>875338.56</v>
          </cell>
          <cell r="BK762">
            <v>1777397.1742324985</v>
          </cell>
          <cell r="BX762">
            <v>370473.29844812455</v>
          </cell>
          <cell r="CB762">
            <v>370000</v>
          </cell>
          <cell r="CF762">
            <v>14219177.393859988</v>
          </cell>
          <cell r="CG762">
            <v>1176600</v>
          </cell>
          <cell r="CK762" t="str">
            <v>Транспортные средства</v>
          </cell>
        </row>
        <row r="763">
          <cell r="K763">
            <v>0</v>
          </cell>
          <cell r="Y763">
            <v>2003</v>
          </cell>
          <cell r="AT763">
            <v>799139.27</v>
          </cell>
          <cell r="BK763">
            <v>675930.35849755805</v>
          </cell>
          <cell r="BX763">
            <v>140888.12172324143</v>
          </cell>
          <cell r="CB763">
            <v>140000</v>
          </cell>
          <cell r="CF763">
            <v>5407442.8679804644</v>
          </cell>
          <cell r="CG763">
            <v>445200</v>
          </cell>
          <cell r="CK763" t="str">
            <v>Транспортные средства</v>
          </cell>
        </row>
        <row r="764">
          <cell r="K764">
            <v>0</v>
          </cell>
          <cell r="Y764">
            <v>2004</v>
          </cell>
          <cell r="AT764">
            <v>538372.17000000004</v>
          </cell>
          <cell r="BK764">
            <v>644952.73523834359</v>
          </cell>
          <cell r="BX764">
            <v>205084.74576271189</v>
          </cell>
          <cell r="CB764">
            <v>205000</v>
          </cell>
          <cell r="CF764">
            <v>4514669.1466684053</v>
          </cell>
          <cell r="CG764">
            <v>789250</v>
          </cell>
          <cell r="CK764" t="str">
            <v>Транспортные средства</v>
          </cell>
        </row>
        <row r="765">
          <cell r="K765">
            <v>0</v>
          </cell>
          <cell r="Y765">
            <v>2004</v>
          </cell>
          <cell r="AT765">
            <v>794984.29</v>
          </cell>
          <cell r="BK765">
            <v>397495.80404806655</v>
          </cell>
          <cell r="BX765">
            <v>107228.83699439428</v>
          </cell>
          <cell r="CB765">
            <v>105000</v>
          </cell>
          <cell r="CF765">
            <v>2782470.6283364659</v>
          </cell>
          <cell r="CG765">
            <v>404250</v>
          </cell>
          <cell r="CK765" t="str">
            <v>Транспортные средства</v>
          </cell>
        </row>
        <row r="766">
          <cell r="K766">
            <v>0</v>
          </cell>
          <cell r="Y766">
            <v>2004</v>
          </cell>
          <cell r="AT766">
            <v>909856</v>
          </cell>
          <cell r="BK766">
            <v>876780.58974426694</v>
          </cell>
          <cell r="BX766">
            <v>364406.77966101695</v>
          </cell>
          <cell r="CB766">
            <v>365000</v>
          </cell>
          <cell r="CF766">
            <v>6137464.1282098684</v>
          </cell>
          <cell r="CG766">
            <v>1405250</v>
          </cell>
          <cell r="CK766" t="str">
            <v>Транспортные средства</v>
          </cell>
        </row>
        <row r="767">
          <cell r="K767">
            <v>709151.85999999987</v>
          </cell>
          <cell r="Y767">
            <v>2005</v>
          </cell>
          <cell r="AT767">
            <v>3767776.27</v>
          </cell>
          <cell r="BK767">
            <v>3078699.7644581506</v>
          </cell>
          <cell r="BX767">
            <v>677966.10169491533</v>
          </cell>
          <cell r="CB767">
            <v>680000</v>
          </cell>
          <cell r="CF767">
            <v>18472198.586748905</v>
          </cell>
          <cell r="CG767">
            <v>3127999.9999999995</v>
          </cell>
          <cell r="CK767" t="str">
            <v>Транспортные средства</v>
          </cell>
        </row>
        <row r="768">
          <cell r="K768">
            <v>291414.87000000011</v>
          </cell>
          <cell r="Y768">
            <v>2005</v>
          </cell>
          <cell r="AT768">
            <v>1126001.07</v>
          </cell>
          <cell r="BK768">
            <v>953610.40289303102</v>
          </cell>
          <cell r="BX768">
            <v>322033.89830508479</v>
          </cell>
          <cell r="CB768">
            <v>320000</v>
          </cell>
          <cell r="CF768">
            <v>4768052.0144651551</v>
          </cell>
          <cell r="CG768">
            <v>1724800</v>
          </cell>
          <cell r="CK768" t="str">
            <v>Транспортные средства</v>
          </cell>
        </row>
        <row r="769">
          <cell r="K769">
            <v>292866.45999999996</v>
          </cell>
          <cell r="Y769">
            <v>2005</v>
          </cell>
          <cell r="AT769">
            <v>1131610.6599999999</v>
          </cell>
          <cell r="BK769">
            <v>953610.40289303102</v>
          </cell>
          <cell r="BX769">
            <v>347457.62711864407</v>
          </cell>
          <cell r="CB769">
            <v>345000</v>
          </cell>
          <cell r="CF769">
            <v>4768052.0144651551</v>
          </cell>
          <cell r="CG769">
            <v>1859550</v>
          </cell>
          <cell r="CK769" t="str">
            <v>Транспортные средства</v>
          </cell>
        </row>
        <row r="770">
          <cell r="K770">
            <v>247920.45999999996</v>
          </cell>
          <cell r="Y770">
            <v>2005</v>
          </cell>
          <cell r="AT770">
            <v>916289.76</v>
          </cell>
          <cell r="BK770">
            <v>1034601.0958982351</v>
          </cell>
          <cell r="BX770">
            <v>515454.58627599158</v>
          </cell>
          <cell r="CB770">
            <v>515000</v>
          </cell>
          <cell r="CF770">
            <v>5173005.4794911752</v>
          </cell>
          <cell r="CG770">
            <v>2775850</v>
          </cell>
          <cell r="CK770" t="str">
            <v>Транспортные средства</v>
          </cell>
        </row>
        <row r="771">
          <cell r="K771">
            <v>0</v>
          </cell>
          <cell r="Y771">
            <v>2006</v>
          </cell>
          <cell r="AT771">
            <v>902907.5</v>
          </cell>
          <cell r="BK771">
            <v>1034601.0958982351</v>
          </cell>
          <cell r="BX771">
            <v>532577.20937300753</v>
          </cell>
          <cell r="CB771">
            <v>535000</v>
          </cell>
          <cell r="CF771">
            <v>5173005.4794911752</v>
          </cell>
          <cell r="CG771">
            <v>2883650</v>
          </cell>
          <cell r="CK771" t="str">
            <v>Транспортные средства</v>
          </cell>
        </row>
        <row r="772">
          <cell r="K772">
            <v>0</v>
          </cell>
          <cell r="Y772">
            <v>2006</v>
          </cell>
          <cell r="AT772">
            <v>605561.99</v>
          </cell>
          <cell r="BK772">
            <v>761044.22758124548</v>
          </cell>
          <cell r="BX772">
            <v>418078.80512020405</v>
          </cell>
          <cell r="CB772">
            <v>420000</v>
          </cell>
          <cell r="CF772">
            <v>3805221.1379062273</v>
          </cell>
          <cell r="CG772">
            <v>2263800</v>
          </cell>
          <cell r="CK772" t="str">
            <v>Транспортные средства</v>
          </cell>
        </row>
        <row r="773">
          <cell r="K773">
            <v>0</v>
          </cell>
          <cell r="Y773">
            <v>2006</v>
          </cell>
          <cell r="AT773">
            <v>896663.02</v>
          </cell>
          <cell r="BK773">
            <v>1034601.0958982351</v>
          </cell>
          <cell r="BX773">
            <v>526803.94399462733</v>
          </cell>
          <cell r="CB773">
            <v>525000</v>
          </cell>
          <cell r="CF773">
            <v>5173005.4794911752</v>
          </cell>
          <cell r="CG773">
            <v>2829750</v>
          </cell>
          <cell r="CK773" t="str">
            <v>Транспортные средства</v>
          </cell>
        </row>
        <row r="774">
          <cell r="K774">
            <v>0</v>
          </cell>
          <cell r="Y774">
            <v>2006</v>
          </cell>
          <cell r="AT774">
            <v>779563.62</v>
          </cell>
          <cell r="BK774">
            <v>1125260.2754137765</v>
          </cell>
          <cell r="BX774">
            <v>640114.76863503526</v>
          </cell>
          <cell r="CB774">
            <v>640000</v>
          </cell>
          <cell r="CF774">
            <v>4501041.1016551061</v>
          </cell>
          <cell r="CG774">
            <v>3993600</v>
          </cell>
          <cell r="CK774" t="str">
            <v>Транспортные средства</v>
          </cell>
        </row>
        <row r="775">
          <cell r="K775">
            <v>737102.03</v>
          </cell>
          <cell r="Y775">
            <v>2007</v>
          </cell>
          <cell r="AT775">
            <v>1644117.57</v>
          </cell>
          <cell r="BK775">
            <v>1848233.7824162655</v>
          </cell>
          <cell r="BX775">
            <v>915254.23728813569</v>
          </cell>
          <cell r="CB775">
            <v>915000</v>
          </cell>
          <cell r="CF775">
            <v>7392935.1296650618</v>
          </cell>
          <cell r="CG775">
            <v>5709600</v>
          </cell>
          <cell r="CK775" t="str">
            <v>Транспортные средства</v>
          </cell>
        </row>
        <row r="776">
          <cell r="K776">
            <v>0</v>
          </cell>
          <cell r="Y776">
            <v>2007</v>
          </cell>
          <cell r="AT776">
            <v>1206488.32</v>
          </cell>
          <cell r="BK776">
            <v>953610.40289303102</v>
          </cell>
          <cell r="BX776">
            <v>427966.10169491527</v>
          </cell>
          <cell r="CB776">
            <v>430000</v>
          </cell>
          <cell r="CF776">
            <v>3814441.6115721241</v>
          </cell>
          <cell r="CG776">
            <v>2683200</v>
          </cell>
          <cell r="CK776" t="str">
            <v>Транспортные средства</v>
          </cell>
        </row>
        <row r="777">
          <cell r="K777">
            <v>0</v>
          </cell>
          <cell r="Y777">
            <v>2007</v>
          </cell>
          <cell r="AT777">
            <v>1210357.0900000001</v>
          </cell>
          <cell r="BK777">
            <v>953610.40289303102</v>
          </cell>
          <cell r="BX777">
            <v>444915.25423728814</v>
          </cell>
          <cell r="CB777">
            <v>445000</v>
          </cell>
          <cell r="CF777">
            <v>3814441.6115721241</v>
          </cell>
          <cell r="CG777">
            <v>2776800</v>
          </cell>
          <cell r="CK777" t="str">
            <v>Транспортные средства</v>
          </cell>
        </row>
        <row r="778">
          <cell r="K778">
            <v>2246447.8199999998</v>
          </cell>
          <cell r="Y778">
            <v>2007</v>
          </cell>
          <cell r="AT778">
            <v>4896248.84</v>
          </cell>
          <cell r="BK778">
            <v>4548093.6713760402</v>
          </cell>
          <cell r="BX778">
            <v>2033502.8402174625</v>
          </cell>
          <cell r="CB778">
            <v>2030000</v>
          </cell>
          <cell r="CF778">
            <v>18192374.685504161</v>
          </cell>
          <cell r="CG778">
            <v>12667200</v>
          </cell>
          <cell r="CK778" t="str">
            <v>Транспортные средства</v>
          </cell>
        </row>
        <row r="779">
          <cell r="K779">
            <v>0</v>
          </cell>
          <cell r="Y779">
            <v>2007</v>
          </cell>
          <cell r="AT779">
            <v>1471947.59</v>
          </cell>
          <cell r="BK779">
            <v>2632072.8159894911</v>
          </cell>
          <cell r="BX779">
            <v>1840662.9130713879</v>
          </cell>
          <cell r="CB779">
            <v>1840000</v>
          </cell>
          <cell r="CF779">
            <v>10528291.263957964</v>
          </cell>
          <cell r="CG779">
            <v>11481600</v>
          </cell>
          <cell r="CK779" t="str">
            <v>Транспортные средства</v>
          </cell>
        </row>
        <row r="780">
          <cell r="K780">
            <v>1367237.4900000002</v>
          </cell>
          <cell r="Y780">
            <v>2008</v>
          </cell>
          <cell r="AT780">
            <v>2234943.12</v>
          </cell>
          <cell r="BK780">
            <v>2467582.7365976386</v>
          </cell>
          <cell r="BX780">
            <v>1507921.0995398632</v>
          </cell>
          <cell r="CB780">
            <v>1510000</v>
          </cell>
          <cell r="CF780">
            <v>7402748.2097929157</v>
          </cell>
          <cell r="CG780">
            <v>10781400</v>
          </cell>
          <cell r="CK780" t="str">
            <v>Транспортные средства</v>
          </cell>
        </row>
        <row r="781">
          <cell r="K781">
            <v>40866.48000000004</v>
          </cell>
          <cell r="Y781">
            <v>2008</v>
          </cell>
          <cell r="AT781">
            <v>504012.78</v>
          </cell>
          <cell r="BK781">
            <v>761044.22758124548</v>
          </cell>
          <cell r="BX781">
            <v>537512.95327063394</v>
          </cell>
          <cell r="CB781">
            <v>540000</v>
          </cell>
          <cell r="CF781">
            <v>2283132.6827437365</v>
          </cell>
          <cell r="CG781">
            <v>3855600</v>
          </cell>
          <cell r="CK781" t="str">
            <v>Транспортные средства</v>
          </cell>
        </row>
        <row r="782">
          <cell r="K782">
            <v>96123.079999999958</v>
          </cell>
          <cell r="Y782">
            <v>2008</v>
          </cell>
          <cell r="AT782">
            <v>889130.57</v>
          </cell>
          <cell r="BK782">
            <v>1034601.0958982351</v>
          </cell>
          <cell r="BX782">
            <v>716313.69277800818</v>
          </cell>
          <cell r="CB782">
            <v>715000</v>
          </cell>
          <cell r="CF782">
            <v>3103803.2876947052</v>
          </cell>
          <cell r="CG782">
            <v>5105100</v>
          </cell>
          <cell r="CK782" t="str">
            <v>Транспортные средства</v>
          </cell>
        </row>
        <row r="783">
          <cell r="K783">
            <v>96123.079999999958</v>
          </cell>
          <cell r="Y783">
            <v>2008</v>
          </cell>
          <cell r="AT783">
            <v>889130.57</v>
          </cell>
          <cell r="BK783">
            <v>1034601.0958982351</v>
          </cell>
          <cell r="BX783">
            <v>706988.35122691502</v>
          </cell>
          <cell r="CB783">
            <v>705000</v>
          </cell>
          <cell r="CF783">
            <v>3103803.2876947052</v>
          </cell>
          <cell r="CG783">
            <v>5033700</v>
          </cell>
          <cell r="CK783" t="str">
            <v>Транспортные средства</v>
          </cell>
        </row>
        <row r="784">
          <cell r="K784">
            <v>3654990.5100000002</v>
          </cell>
          <cell r="Y784">
            <v>2008</v>
          </cell>
          <cell r="AT784">
            <v>5753308.2800000003</v>
          </cell>
          <cell r="BK784">
            <v>4548093.6713760402</v>
          </cell>
          <cell r="BX784">
            <v>2614847.1676015942</v>
          </cell>
          <cell r="CB784">
            <v>2610000</v>
          </cell>
          <cell r="CF784">
            <v>13644281.014128121</v>
          </cell>
          <cell r="CG784">
            <v>18635400</v>
          </cell>
          <cell r="CK784" t="str">
            <v>Транспортные средства</v>
          </cell>
        </row>
        <row r="785">
          <cell r="K785">
            <v>877044.31</v>
          </cell>
          <cell r="Y785">
            <v>2008</v>
          </cell>
          <cell r="AT785">
            <v>1406601.75</v>
          </cell>
          <cell r="BK785">
            <v>1083385.6969753539</v>
          </cell>
          <cell r="BX785">
            <v>682686.27694796422</v>
          </cell>
          <cell r="CB785">
            <v>685000</v>
          </cell>
          <cell r="CF785">
            <v>3250157.0909260614</v>
          </cell>
          <cell r="CG785">
            <v>4890900</v>
          </cell>
          <cell r="CK785" t="str">
            <v>Транспортные средства</v>
          </cell>
        </row>
        <row r="786">
          <cell r="K786">
            <v>206501.91000000003</v>
          </cell>
          <cell r="Y786">
            <v>2008</v>
          </cell>
          <cell r="AT786">
            <v>1091505.51</v>
          </cell>
          <cell r="BK786">
            <v>1125260.2754137765</v>
          </cell>
          <cell r="BX786">
            <v>793193.41040975228</v>
          </cell>
          <cell r="CB786">
            <v>795000</v>
          </cell>
          <cell r="CF786">
            <v>3375780.8262413293</v>
          </cell>
          <cell r="CG786">
            <v>5676300</v>
          </cell>
          <cell r="CK786" t="str">
            <v>Транспортные средства</v>
          </cell>
        </row>
        <row r="787">
          <cell r="K787">
            <v>55257.890000000014</v>
          </cell>
          <cell r="Y787">
            <v>2008</v>
          </cell>
          <cell r="AT787">
            <v>292076.69</v>
          </cell>
          <cell r="BK787">
            <v>253990.29378976105</v>
          </cell>
          <cell r="BX787">
            <v>67796.610169491527</v>
          </cell>
          <cell r="CB787">
            <v>70000</v>
          </cell>
          <cell r="CF787">
            <v>761970.88136928319</v>
          </cell>
          <cell r="CG787">
            <v>499800</v>
          </cell>
          <cell r="CK787" t="str">
            <v>Транспортные средства</v>
          </cell>
        </row>
        <row r="788">
          <cell r="K788">
            <v>55257.890000000014</v>
          </cell>
          <cell r="Y788">
            <v>2008</v>
          </cell>
          <cell r="AT788">
            <v>292076.69</v>
          </cell>
          <cell r="BK788">
            <v>253990.29378976105</v>
          </cell>
          <cell r="BX788">
            <v>67796.610169491527</v>
          </cell>
          <cell r="CB788">
            <v>70000</v>
          </cell>
          <cell r="CF788">
            <v>761970.88136928319</v>
          </cell>
          <cell r="CG788">
            <v>499800</v>
          </cell>
          <cell r="CK788" t="str">
            <v>Транспортные средства</v>
          </cell>
        </row>
        <row r="789">
          <cell r="K789">
            <v>236002.03000000003</v>
          </cell>
          <cell r="Y789">
            <v>2008</v>
          </cell>
          <cell r="AT789">
            <v>1091505.51</v>
          </cell>
          <cell r="BK789">
            <v>953610.40289303102</v>
          </cell>
          <cell r="BX789">
            <v>601694.91525423736</v>
          </cell>
          <cell r="CB789">
            <v>600000</v>
          </cell>
          <cell r="CF789">
            <v>2860831.208679093</v>
          </cell>
          <cell r="CG789">
            <v>4284000</v>
          </cell>
          <cell r="CK789" t="str">
            <v>Транспортные средства</v>
          </cell>
        </row>
        <row r="790">
          <cell r="K790">
            <v>236002.03000000003</v>
          </cell>
          <cell r="Y790">
            <v>2008</v>
          </cell>
          <cell r="AT790">
            <v>1091505.51</v>
          </cell>
          <cell r="BK790">
            <v>1125260.2754137765</v>
          </cell>
          <cell r="BX790">
            <v>790299.43403971253</v>
          </cell>
          <cell r="CB790">
            <v>790000</v>
          </cell>
          <cell r="CF790">
            <v>3375780.8262413293</v>
          </cell>
          <cell r="CG790">
            <v>5640600</v>
          </cell>
          <cell r="CK790" t="str">
            <v>Транспортные средства</v>
          </cell>
        </row>
        <row r="791">
          <cell r="K791">
            <v>296973.08999999997</v>
          </cell>
          <cell r="Y791">
            <v>2008</v>
          </cell>
          <cell r="AT791">
            <v>1220886.01</v>
          </cell>
          <cell r="BK791">
            <v>1406690.9515924808</v>
          </cell>
          <cell r="BX791">
            <v>1099751.542918751</v>
          </cell>
          <cell r="CB791">
            <v>1100000</v>
          </cell>
          <cell r="CF791">
            <v>2813381.9031849615</v>
          </cell>
          <cell r="CG791">
            <v>8877000</v>
          </cell>
          <cell r="CK791" t="str">
            <v>Транспортные средства</v>
          </cell>
        </row>
        <row r="792">
          <cell r="K792">
            <v>290339.79000000004</v>
          </cell>
          <cell r="Y792">
            <v>2008</v>
          </cell>
          <cell r="AT792">
            <v>976595.49</v>
          </cell>
          <cell r="BK792">
            <v>1125260.2754137765</v>
          </cell>
          <cell r="BX792">
            <v>820282.01232171024</v>
          </cell>
          <cell r="CB792">
            <v>820000</v>
          </cell>
          <cell r="CF792">
            <v>2250520.550827553</v>
          </cell>
          <cell r="CG792">
            <v>6617400</v>
          </cell>
          <cell r="CK792" t="str">
            <v>Транспортные средства</v>
          </cell>
        </row>
        <row r="793">
          <cell r="K793">
            <v>342293.75</v>
          </cell>
          <cell r="Y793">
            <v>2008</v>
          </cell>
          <cell r="AT793">
            <v>1151348.75</v>
          </cell>
          <cell r="BK793">
            <v>1175650.1412291809</v>
          </cell>
          <cell r="BX793">
            <v>864663.27859513788</v>
          </cell>
          <cell r="CB793">
            <v>865000</v>
          </cell>
          <cell r="CF793">
            <v>2351300.2824583617</v>
          </cell>
          <cell r="CG793">
            <v>6980550</v>
          </cell>
          <cell r="CK793" t="str">
            <v>Транспортные средства</v>
          </cell>
        </row>
        <row r="794">
          <cell r="K794">
            <v>328168.28000000003</v>
          </cell>
          <cell r="Y794">
            <v>2009</v>
          </cell>
          <cell r="AT794">
            <v>674567.54</v>
          </cell>
          <cell r="BK794">
            <v>761044.22758124548</v>
          </cell>
          <cell r="BX794">
            <v>633468.07597337908</v>
          </cell>
          <cell r="CB794">
            <v>635000</v>
          </cell>
          <cell r="CF794">
            <v>1522088.455162491</v>
          </cell>
          <cell r="CG794">
            <v>5124450</v>
          </cell>
          <cell r="CK794" t="str">
            <v>Транспортные средства</v>
          </cell>
        </row>
        <row r="795">
          <cell r="K795">
            <v>549030.54</v>
          </cell>
          <cell r="Y795">
            <v>2009</v>
          </cell>
          <cell r="AT795">
            <v>1015705.53</v>
          </cell>
          <cell r="BK795">
            <v>953610.40289303102</v>
          </cell>
          <cell r="BX795">
            <v>618644.06779661018</v>
          </cell>
          <cell r="CB795">
            <v>620000</v>
          </cell>
          <cell r="CF795">
            <v>953610.40289303102</v>
          </cell>
          <cell r="CG795">
            <v>5592400</v>
          </cell>
          <cell r="CK795" t="str">
            <v>Транспортные средства</v>
          </cell>
        </row>
        <row r="796">
          <cell r="K796">
            <v>549030.54</v>
          </cell>
          <cell r="Y796">
            <v>2009</v>
          </cell>
          <cell r="AT796">
            <v>1015705.53</v>
          </cell>
          <cell r="BK796">
            <v>953610.40289303102</v>
          </cell>
          <cell r="BX796">
            <v>601694.91525423736</v>
          </cell>
          <cell r="CB796">
            <v>600000</v>
          </cell>
          <cell r="CF796">
            <v>953610.40289303102</v>
          </cell>
          <cell r="CG796">
            <v>5412000</v>
          </cell>
          <cell r="CK796" t="str">
            <v>Транспортные средства</v>
          </cell>
        </row>
        <row r="797">
          <cell r="K797">
            <v>496883.46</v>
          </cell>
          <cell r="Y797">
            <v>2009</v>
          </cell>
          <cell r="AT797">
            <v>919233.5</v>
          </cell>
          <cell r="BK797">
            <v>1130044.7664656972</v>
          </cell>
          <cell r="BX797">
            <v>971586.59866527573</v>
          </cell>
          <cell r="CB797">
            <v>970000</v>
          </cell>
          <cell r="CF797">
            <v>1130044.7664656972</v>
          </cell>
          <cell r="CG797">
            <v>8749400</v>
          </cell>
          <cell r="CK797" t="str">
            <v>Транспортные средства</v>
          </cell>
        </row>
        <row r="798">
          <cell r="K798">
            <v>496883.46</v>
          </cell>
          <cell r="Y798">
            <v>2009</v>
          </cell>
          <cell r="AT798">
            <v>919233.5</v>
          </cell>
          <cell r="BK798">
            <v>1130044.7664656972</v>
          </cell>
          <cell r="BX798">
            <v>970946.92239991087</v>
          </cell>
          <cell r="CB798">
            <v>970000</v>
          </cell>
          <cell r="CF798">
            <v>1130044.7664656972</v>
          </cell>
          <cell r="CG798">
            <v>8749400</v>
          </cell>
          <cell r="CK798" t="str">
            <v>Транспортные средства</v>
          </cell>
        </row>
        <row r="799">
          <cell r="K799">
            <v>496883.46</v>
          </cell>
          <cell r="Y799">
            <v>2009</v>
          </cell>
          <cell r="AT799">
            <v>919233.5</v>
          </cell>
          <cell r="BK799">
            <v>1130044.7664656972</v>
          </cell>
          <cell r="BX799">
            <v>968692.28679860651</v>
          </cell>
          <cell r="CB799">
            <v>970000</v>
          </cell>
          <cell r="CF799">
            <v>1130044.7664656972</v>
          </cell>
          <cell r="CG799">
            <v>8749400</v>
          </cell>
          <cell r="CK799" t="str">
            <v>Транспортные средства</v>
          </cell>
        </row>
        <row r="800">
          <cell r="K800">
            <v>1805344.0699999998</v>
          </cell>
          <cell r="Y800">
            <v>2009</v>
          </cell>
          <cell r="AT800">
            <v>2131318.5499999998</v>
          </cell>
          <cell r="BK800">
            <v>2595010.8635610393</v>
          </cell>
          <cell r="BX800">
            <v>2328820.9635605947</v>
          </cell>
          <cell r="CB800">
            <v>2330000</v>
          </cell>
          <cell r="CF800">
            <v>2595010.8635610393</v>
          </cell>
          <cell r="CG800">
            <v>21016600</v>
          </cell>
          <cell r="CK800" t="str">
            <v>Транспортные средства</v>
          </cell>
        </row>
        <row r="801">
          <cell r="K801">
            <v>775442.36</v>
          </cell>
          <cell r="Y801">
            <v>2010</v>
          </cell>
          <cell r="AT801">
            <v>1062643.26</v>
          </cell>
          <cell r="BK801">
            <v>1034601.0958982351</v>
          </cell>
          <cell r="BX801">
            <v>921531.15604565502</v>
          </cell>
          <cell r="CB801">
            <v>920000</v>
          </cell>
          <cell r="CF801">
            <v>1034601.0958982351</v>
          </cell>
          <cell r="CG801">
            <v>8298400</v>
          </cell>
          <cell r="CK801" t="str">
            <v>Транспортные средства</v>
          </cell>
        </row>
        <row r="802">
          <cell r="K802">
            <v>891488.87999999989</v>
          </cell>
          <cell r="Y802">
            <v>2010</v>
          </cell>
          <cell r="AT802">
            <v>1221669.8799999999</v>
          </cell>
          <cell r="BK802">
            <v>953610.40289303102</v>
          </cell>
          <cell r="BX802">
            <v>673728.81355932204</v>
          </cell>
          <cell r="CB802">
            <v>675000</v>
          </cell>
          <cell r="CF802">
            <v>953610.40289303102</v>
          </cell>
          <cell r="CG802">
            <v>6088500</v>
          </cell>
          <cell r="CK802" t="str">
            <v>Транспортные средства</v>
          </cell>
        </row>
        <row r="803">
          <cell r="K803">
            <v>775442.36</v>
          </cell>
          <cell r="Y803">
            <v>2010</v>
          </cell>
          <cell r="AT803">
            <v>1062643.26</v>
          </cell>
          <cell r="BK803">
            <v>1034601.0958982351</v>
          </cell>
          <cell r="BX803">
            <v>923152.63267833705</v>
          </cell>
          <cell r="CB803">
            <v>925000</v>
          </cell>
          <cell r="CF803">
            <v>1034601.0958982351</v>
          </cell>
          <cell r="CG803">
            <v>8343500</v>
          </cell>
          <cell r="CK803" t="str">
            <v>Транспортные средства</v>
          </cell>
        </row>
        <row r="804">
          <cell r="K804">
            <v>775442.36</v>
          </cell>
          <cell r="Y804">
            <v>2010</v>
          </cell>
          <cell r="AT804">
            <v>1062643.26</v>
          </cell>
          <cell r="BK804">
            <v>1034601.0958982351</v>
          </cell>
          <cell r="BX804">
            <v>923196.94506819441</v>
          </cell>
          <cell r="CB804">
            <v>925000</v>
          </cell>
          <cell r="CF804">
            <v>1034601.0958982351</v>
          </cell>
          <cell r="CG804">
            <v>8343500</v>
          </cell>
          <cell r="CK804" t="str">
            <v>Транспортные средства</v>
          </cell>
        </row>
        <row r="805">
          <cell r="K805">
            <v>501688.6</v>
          </cell>
          <cell r="Y805">
            <v>2010</v>
          </cell>
          <cell r="AT805">
            <v>687499.2</v>
          </cell>
          <cell r="BK805">
            <v>761044.22758124548</v>
          </cell>
          <cell r="BX805">
            <v>692900.32389377884</v>
          </cell>
          <cell r="CB805">
            <v>695000</v>
          </cell>
          <cell r="CF805">
            <v>761044.22758124548</v>
          </cell>
          <cell r="CG805">
            <v>6268900</v>
          </cell>
          <cell r="CK805" t="str">
            <v>Транспортные средства</v>
          </cell>
        </row>
        <row r="806">
          <cell r="K806">
            <v>2911739.2199999997</v>
          </cell>
          <cell r="Y806">
            <v>2010</v>
          </cell>
          <cell r="AT806">
            <v>3475300.98</v>
          </cell>
          <cell r="BK806">
            <v>3034249.2939219885</v>
          </cell>
          <cell r="BX806">
            <v>2637682.1316966605</v>
          </cell>
          <cell r="CB806">
            <v>2640000</v>
          </cell>
          <cell r="CF806">
            <v>3034249.2939219885</v>
          </cell>
          <cell r="CG806">
            <v>23812800</v>
          </cell>
          <cell r="CK806" t="str">
            <v>Транспортные средства</v>
          </cell>
        </row>
        <row r="807">
          <cell r="K807">
            <v>1485268.9</v>
          </cell>
          <cell r="Y807">
            <v>2010</v>
          </cell>
          <cell r="AT807">
            <v>1717342</v>
          </cell>
          <cell r="BK807">
            <v>1742409.0509424843</v>
          </cell>
          <cell r="BX807">
            <v>1742409.0509424843</v>
          </cell>
          <cell r="CB807">
            <v>1740000</v>
          </cell>
          <cell r="CF807">
            <v>0</v>
          </cell>
          <cell r="CG807">
            <v>17400000</v>
          </cell>
          <cell r="CK807" t="str">
            <v>Транспортные средства</v>
          </cell>
        </row>
        <row r="808">
          <cell r="K808">
            <v>0</v>
          </cell>
          <cell r="Y808">
            <v>1997</v>
          </cell>
          <cell r="AT808">
            <v>492830</v>
          </cell>
          <cell r="BK808">
            <v>2870235.8185748542</v>
          </cell>
          <cell r="BX808">
            <v>281886</v>
          </cell>
          <cell r="CB808">
            <v>280000</v>
          </cell>
          <cell r="CF808">
            <v>37313065.641473107</v>
          </cell>
          <cell r="CG808">
            <v>302400</v>
          </cell>
          <cell r="CK808" t="str">
            <v>Транспортные средства</v>
          </cell>
        </row>
        <row r="809">
          <cell r="K809">
            <v>6171558.0199999996</v>
          </cell>
          <cell r="Y809">
            <v>2010</v>
          </cell>
          <cell r="AT809">
            <v>6245030.8099999996</v>
          </cell>
          <cell r="BK809">
            <v>4548093.6713760402</v>
          </cell>
          <cell r="BX809">
            <v>4421615.0317995725</v>
          </cell>
          <cell r="CB809">
            <v>4420000</v>
          </cell>
          <cell r="CF809">
            <v>0</v>
          </cell>
          <cell r="CG809">
            <v>44200000</v>
          </cell>
          <cell r="CK809" t="str">
            <v>Транспортные средства</v>
          </cell>
        </row>
        <row r="810">
          <cell r="K810">
            <v>0</v>
          </cell>
          <cell r="Y810">
            <v>2002</v>
          </cell>
          <cell r="AT810">
            <v>11246.19</v>
          </cell>
          <cell r="BK810">
            <v>24955.425477551966</v>
          </cell>
          <cell r="BX810">
            <v>3943.7284129711738</v>
          </cell>
          <cell r="CB810">
            <v>3900</v>
          </cell>
          <cell r="CF810">
            <v>224598.82929796769</v>
          </cell>
          <cell r="CG810">
            <v>10062</v>
          </cell>
          <cell r="CK810" t="str">
            <v>Прочие основные фонды</v>
          </cell>
        </row>
        <row r="811">
          <cell r="K811">
            <v>0</v>
          </cell>
          <cell r="Y811">
            <v>2002</v>
          </cell>
          <cell r="AT811">
            <v>14947.47</v>
          </cell>
          <cell r="BK811">
            <v>33168.608538797911</v>
          </cell>
          <cell r="BX811">
            <v>5241.6651453544919</v>
          </cell>
          <cell r="CB811">
            <v>5200</v>
          </cell>
          <cell r="CF811">
            <v>298517.47684918123</v>
          </cell>
          <cell r="CG811">
            <v>13416</v>
          </cell>
          <cell r="CK811" t="str">
            <v>Прочие основные фонды</v>
          </cell>
        </row>
        <row r="812">
          <cell r="K812">
            <v>0</v>
          </cell>
          <cell r="Y812">
            <v>2002</v>
          </cell>
          <cell r="AT812">
            <v>10300.5</v>
          </cell>
          <cell r="BK812">
            <v>22506.294837088542</v>
          </cell>
          <cell r="BX812">
            <v>3556.6900872747378</v>
          </cell>
          <cell r="CB812">
            <v>3600</v>
          </cell>
          <cell r="CF812">
            <v>202556.6535337969</v>
          </cell>
          <cell r="CG812">
            <v>9288</v>
          </cell>
          <cell r="CK812" t="str">
            <v>Прочие основные фонды</v>
          </cell>
        </row>
        <row r="813">
          <cell r="K813">
            <v>0</v>
          </cell>
          <cell r="Y813">
            <v>2002</v>
          </cell>
          <cell r="AT813">
            <v>10300.5</v>
          </cell>
          <cell r="BK813">
            <v>22506.294837088542</v>
          </cell>
          <cell r="BX813">
            <v>3556.6900872747378</v>
          </cell>
          <cell r="CB813">
            <v>3600</v>
          </cell>
          <cell r="CF813">
            <v>202556.6535337969</v>
          </cell>
          <cell r="CG813">
            <v>9288</v>
          </cell>
          <cell r="CK813" t="str">
            <v>Прочие основные фонды</v>
          </cell>
        </row>
        <row r="814">
          <cell r="K814">
            <v>0</v>
          </cell>
          <cell r="Y814">
            <v>2002</v>
          </cell>
          <cell r="AT814">
            <v>10019.5</v>
          </cell>
          <cell r="BK814">
            <v>22233.386202112175</v>
          </cell>
          <cell r="BX814">
            <v>3513.5620893622349</v>
          </cell>
          <cell r="CB814">
            <v>3500</v>
          </cell>
          <cell r="CF814">
            <v>200100.47581900959</v>
          </cell>
          <cell r="CG814">
            <v>9030</v>
          </cell>
          <cell r="CK814" t="str">
            <v>Прочие основные фонды</v>
          </cell>
        </row>
        <row r="815">
          <cell r="K815">
            <v>0</v>
          </cell>
          <cell r="Y815">
            <v>2002</v>
          </cell>
          <cell r="AT815">
            <v>10003.36</v>
          </cell>
          <cell r="BK815">
            <v>22197.571355732409</v>
          </cell>
          <cell r="BX815">
            <v>3507.9022368623796</v>
          </cell>
          <cell r="CB815">
            <v>3500</v>
          </cell>
          <cell r="CF815">
            <v>199778.14220159169</v>
          </cell>
          <cell r="CG815">
            <v>9030</v>
          </cell>
          <cell r="CK815" t="str">
            <v>Прочие основные фонды</v>
          </cell>
        </row>
        <row r="816">
          <cell r="K816">
            <v>18806.580000000002</v>
          </cell>
          <cell r="Y816">
            <v>2002</v>
          </cell>
          <cell r="AT816">
            <v>33325</v>
          </cell>
          <cell r="BK816">
            <v>15976.243187146089</v>
          </cell>
          <cell r="BX816">
            <v>1597.624318714609</v>
          </cell>
          <cell r="CB816">
            <v>1600</v>
          </cell>
          <cell r="CF816">
            <v>143786.18868431481</v>
          </cell>
          <cell r="CG816">
            <v>1600</v>
          </cell>
          <cell r="CK816" t="str">
            <v>Прочие основные фонды</v>
          </cell>
        </row>
        <row r="817">
          <cell r="K817">
            <v>0</v>
          </cell>
          <cell r="Y817">
            <v>2002</v>
          </cell>
          <cell r="AT817">
            <v>12836.67</v>
          </cell>
          <cell r="BK817">
            <v>28484.718963927073</v>
          </cell>
          <cell r="BX817">
            <v>4501.4658481614379</v>
          </cell>
          <cell r="CB817">
            <v>4500</v>
          </cell>
          <cell r="CF817">
            <v>256362.47067534365</v>
          </cell>
          <cell r="CG817">
            <v>11610</v>
          </cell>
          <cell r="CK817" t="str">
            <v>Прочие основные фонды</v>
          </cell>
        </row>
        <row r="818">
          <cell r="K818">
            <v>0</v>
          </cell>
          <cell r="Y818">
            <v>2002</v>
          </cell>
          <cell r="AT818">
            <v>20538.669999999998</v>
          </cell>
          <cell r="BK818">
            <v>45575.545904260216</v>
          </cell>
          <cell r="BX818">
            <v>7202.3446557135039</v>
          </cell>
          <cell r="CB818">
            <v>7200</v>
          </cell>
          <cell r="CF818">
            <v>410179.91313834197</v>
          </cell>
          <cell r="CG818">
            <v>18576</v>
          </cell>
          <cell r="CK818" t="str">
            <v>Прочие основные фонды</v>
          </cell>
        </row>
        <row r="819">
          <cell r="K819">
            <v>0</v>
          </cell>
          <cell r="Y819">
            <v>2002</v>
          </cell>
          <cell r="AT819">
            <v>22250.23</v>
          </cell>
          <cell r="BK819">
            <v>49373.517308830022</v>
          </cell>
          <cell r="BX819">
            <v>7802.5415048246205</v>
          </cell>
          <cell r="CB819">
            <v>7800</v>
          </cell>
          <cell r="CF819">
            <v>444361.65577947022</v>
          </cell>
          <cell r="CG819">
            <v>20124</v>
          </cell>
          <cell r="CK819" t="str">
            <v>Прочие основные фонды</v>
          </cell>
        </row>
        <row r="820">
          <cell r="K820">
            <v>0</v>
          </cell>
          <cell r="Y820">
            <v>2002</v>
          </cell>
          <cell r="AT820">
            <v>17731.72</v>
          </cell>
          <cell r="BK820">
            <v>39346.89144046275</v>
          </cell>
          <cell r="BX820">
            <v>6218.0247688194158</v>
          </cell>
          <cell r="CB820">
            <v>6200</v>
          </cell>
          <cell r="CF820">
            <v>354122.02296416473</v>
          </cell>
          <cell r="CG820">
            <v>15996</v>
          </cell>
          <cell r="CK820" t="str">
            <v>Прочие основные фонды</v>
          </cell>
        </row>
        <row r="821">
          <cell r="K821">
            <v>0</v>
          </cell>
          <cell r="Y821">
            <v>2002</v>
          </cell>
          <cell r="AT821">
            <v>10269.33</v>
          </cell>
          <cell r="BK821">
            <v>22787.761857072372</v>
          </cell>
          <cell r="BX821">
            <v>3601.1705744947635</v>
          </cell>
          <cell r="CB821">
            <v>3600</v>
          </cell>
          <cell r="CF821">
            <v>205089.85671365133</v>
          </cell>
          <cell r="CG821">
            <v>9288</v>
          </cell>
          <cell r="CK821" t="str">
            <v>Прочие основные фонды</v>
          </cell>
        </row>
        <row r="822">
          <cell r="K822">
            <v>0</v>
          </cell>
          <cell r="Y822">
            <v>2002</v>
          </cell>
          <cell r="AT822">
            <v>10098.18</v>
          </cell>
          <cell r="BK822">
            <v>22407.978030684677</v>
          </cell>
          <cell r="BX822">
            <v>3541.1529936180382</v>
          </cell>
          <cell r="CB822">
            <v>3500</v>
          </cell>
          <cell r="CF822">
            <v>201671.80227616208</v>
          </cell>
          <cell r="CG822">
            <v>9030</v>
          </cell>
          <cell r="CK822" t="str">
            <v>Прочие основные фонды</v>
          </cell>
        </row>
        <row r="823">
          <cell r="K823">
            <v>0</v>
          </cell>
          <cell r="Y823">
            <v>2002</v>
          </cell>
          <cell r="AT823">
            <v>10269.34</v>
          </cell>
          <cell r="BK823">
            <v>22787.784047187848</v>
          </cell>
          <cell r="BX823">
            <v>3601.1740812187409</v>
          </cell>
          <cell r="CB823">
            <v>3600</v>
          </cell>
          <cell r="CF823">
            <v>205090.05642469064</v>
          </cell>
          <cell r="CG823">
            <v>9288</v>
          </cell>
          <cell r="CK823" t="str">
            <v>Прочие основные фонды</v>
          </cell>
        </row>
        <row r="824">
          <cell r="K824">
            <v>0</v>
          </cell>
          <cell r="Y824">
            <v>2002</v>
          </cell>
          <cell r="AT824">
            <v>10269.34</v>
          </cell>
          <cell r="BK824">
            <v>22787.784047187848</v>
          </cell>
          <cell r="BX824">
            <v>3601.1740812187409</v>
          </cell>
          <cell r="CB824">
            <v>3600</v>
          </cell>
          <cell r="CF824">
            <v>205090.05642469064</v>
          </cell>
          <cell r="CG824">
            <v>9288</v>
          </cell>
          <cell r="CK824" t="str">
            <v>Прочие основные фонды</v>
          </cell>
        </row>
        <row r="825">
          <cell r="K825">
            <v>0</v>
          </cell>
          <cell r="Y825">
            <v>2002</v>
          </cell>
          <cell r="AT825">
            <v>14959</v>
          </cell>
          <cell r="BK825">
            <v>33194.193741942814</v>
          </cell>
          <cell r="BX825">
            <v>5245.7083981006708</v>
          </cell>
          <cell r="CB825">
            <v>5200</v>
          </cell>
          <cell r="CF825">
            <v>298747.74367748533</v>
          </cell>
          <cell r="CG825">
            <v>13416</v>
          </cell>
          <cell r="CK825" t="str">
            <v>Прочие основные фонды</v>
          </cell>
        </row>
        <row r="826">
          <cell r="K826">
            <v>0</v>
          </cell>
          <cell r="Y826">
            <v>2002</v>
          </cell>
          <cell r="AT826">
            <v>16957.5</v>
          </cell>
          <cell r="BK826">
            <v>34504.346700578499</v>
          </cell>
          <cell r="BX826">
            <v>7191.9429817259643</v>
          </cell>
          <cell r="CB826">
            <v>7200</v>
          </cell>
          <cell r="CF826">
            <v>276034.77360462799</v>
          </cell>
          <cell r="CG826">
            <v>22896</v>
          </cell>
          <cell r="CK826" t="str">
            <v>Прочие основные фонды</v>
          </cell>
        </row>
        <row r="827">
          <cell r="K827">
            <v>0</v>
          </cell>
          <cell r="Y827">
            <v>2002</v>
          </cell>
          <cell r="AT827">
            <v>16957.5</v>
          </cell>
          <cell r="BK827">
            <v>34504.346700578499</v>
          </cell>
          <cell r="BX827">
            <v>7191.9429817259643</v>
          </cell>
          <cell r="CB827">
            <v>7200</v>
          </cell>
          <cell r="CF827">
            <v>276034.77360462799</v>
          </cell>
          <cell r="CG827">
            <v>22896</v>
          </cell>
          <cell r="CK827" t="str">
            <v>Прочие основные фонды</v>
          </cell>
        </row>
        <row r="828">
          <cell r="K828">
            <v>0</v>
          </cell>
          <cell r="Y828">
            <v>2002</v>
          </cell>
          <cell r="AT828">
            <v>11240.4</v>
          </cell>
          <cell r="BK828">
            <v>5727.713381262909</v>
          </cell>
          <cell r="BX828">
            <v>572.77133812629097</v>
          </cell>
          <cell r="CB828">
            <v>550</v>
          </cell>
          <cell r="CF828">
            <v>45821.707050103272</v>
          </cell>
          <cell r="CG828">
            <v>550</v>
          </cell>
          <cell r="CK828" t="str">
            <v>Прочие основные фонды</v>
          </cell>
        </row>
        <row r="829">
          <cell r="K829">
            <v>0</v>
          </cell>
          <cell r="Y829">
            <v>2002</v>
          </cell>
          <cell r="AT829">
            <v>34292.67</v>
          </cell>
          <cell r="BK829">
            <v>17474.341201223542</v>
          </cell>
          <cell r="BX829">
            <v>1747.4341201223542</v>
          </cell>
          <cell r="CB829">
            <v>1700</v>
          </cell>
          <cell r="CF829">
            <v>139794.72960978834</v>
          </cell>
          <cell r="CG829">
            <v>1700</v>
          </cell>
          <cell r="CK829" t="str">
            <v>Прочие основные фонды</v>
          </cell>
        </row>
        <row r="830">
          <cell r="K830">
            <v>0</v>
          </cell>
          <cell r="Y830">
            <v>2002</v>
          </cell>
          <cell r="AT830">
            <v>29917.88</v>
          </cell>
          <cell r="BK830">
            <v>15245.101741487666</v>
          </cell>
          <cell r="BX830">
            <v>1524.5101741487667</v>
          </cell>
          <cell r="CB830">
            <v>1500</v>
          </cell>
          <cell r="CF830">
            <v>121960.81393190133</v>
          </cell>
          <cell r="CG830">
            <v>1500</v>
          </cell>
          <cell r="CK830" t="str">
            <v>Прочие основные фонды</v>
          </cell>
        </row>
        <row r="831">
          <cell r="K831">
            <v>0</v>
          </cell>
          <cell r="Y831">
            <v>2002</v>
          </cell>
          <cell r="AT831">
            <v>1343390.09</v>
          </cell>
          <cell r="BK831">
            <v>2733468.8143583285</v>
          </cell>
          <cell r="BX831">
            <v>569752.90753328684</v>
          </cell>
          <cell r="CB831">
            <v>570000</v>
          </cell>
          <cell r="CF831">
            <v>21867750.514866628</v>
          </cell>
          <cell r="CG831">
            <v>1812600</v>
          </cell>
          <cell r="CK831" t="str">
            <v>Прочие основные фонды</v>
          </cell>
        </row>
        <row r="832">
          <cell r="K832">
            <v>27136.230000000003</v>
          </cell>
          <cell r="Y832">
            <v>2002</v>
          </cell>
          <cell r="AT832">
            <v>43308.33</v>
          </cell>
          <cell r="BK832">
            <v>22068.405151164541</v>
          </cell>
          <cell r="BX832">
            <v>2206.8405151164543</v>
          </cell>
          <cell r="CB832">
            <v>2200</v>
          </cell>
          <cell r="CF832">
            <v>176547.24120931633</v>
          </cell>
          <cell r="CG832">
            <v>2200</v>
          </cell>
          <cell r="CK832" t="str">
            <v>Прочие основные фонды</v>
          </cell>
        </row>
        <row r="833">
          <cell r="K833">
            <v>0</v>
          </cell>
          <cell r="Y833">
            <v>2002</v>
          </cell>
          <cell r="AT833">
            <v>34292.660000000003</v>
          </cell>
          <cell r="BK833">
            <v>17474.336105574475</v>
          </cell>
          <cell r="BX833">
            <v>1747.4336105574475</v>
          </cell>
          <cell r="CB833">
            <v>1700</v>
          </cell>
          <cell r="CF833">
            <v>139794.6888445958</v>
          </cell>
          <cell r="CG833">
            <v>1700</v>
          </cell>
          <cell r="CK833" t="str">
            <v>Прочие основные фонды</v>
          </cell>
        </row>
        <row r="834">
          <cell r="K834">
            <v>0</v>
          </cell>
          <cell r="Y834">
            <v>2002</v>
          </cell>
          <cell r="AT834">
            <v>17926.5</v>
          </cell>
          <cell r="BK834">
            <v>36476.023654897268</v>
          </cell>
          <cell r="BX834">
            <v>7602.911152110305</v>
          </cell>
          <cell r="CB834">
            <v>7600</v>
          </cell>
          <cell r="CF834">
            <v>291808.18923917814</v>
          </cell>
          <cell r="CG834">
            <v>24168</v>
          </cell>
          <cell r="CK834" t="str">
            <v>Прочие основные фонды</v>
          </cell>
        </row>
        <row r="835">
          <cell r="K835">
            <v>0</v>
          </cell>
          <cell r="Y835">
            <v>2002</v>
          </cell>
          <cell r="AT835">
            <v>17926.5</v>
          </cell>
          <cell r="BK835">
            <v>36476.023654897268</v>
          </cell>
          <cell r="BX835">
            <v>7602.911152110305</v>
          </cell>
          <cell r="CB835">
            <v>7600</v>
          </cell>
          <cell r="CF835">
            <v>291808.18923917814</v>
          </cell>
          <cell r="CG835">
            <v>24168</v>
          </cell>
          <cell r="CK835" t="str">
            <v>Прочие основные фонды</v>
          </cell>
        </row>
        <row r="836">
          <cell r="K836">
            <v>0</v>
          </cell>
          <cell r="Y836">
            <v>2002</v>
          </cell>
          <cell r="AT836">
            <v>11119.27</v>
          </cell>
          <cell r="BK836">
            <v>31179.33131331444</v>
          </cell>
          <cell r="BX836">
            <v>12923.188744092571</v>
          </cell>
          <cell r="CB836">
            <v>13000</v>
          </cell>
          <cell r="CF836">
            <v>249434.65050651552</v>
          </cell>
          <cell r="CG836">
            <v>99710</v>
          </cell>
          <cell r="CK836" t="str">
            <v>Машины и оборудование</v>
          </cell>
        </row>
        <row r="837">
          <cell r="K837">
            <v>0</v>
          </cell>
          <cell r="Y837">
            <v>2002</v>
          </cell>
          <cell r="AT837">
            <v>29917.87</v>
          </cell>
          <cell r="BK837">
            <v>15245.096645838596</v>
          </cell>
          <cell r="BX837">
            <v>1524.5096645838596</v>
          </cell>
          <cell r="CB837">
            <v>1500</v>
          </cell>
          <cell r="CF837">
            <v>121960.77316670876</v>
          </cell>
          <cell r="CG837">
            <v>1500</v>
          </cell>
          <cell r="CK837" t="str">
            <v>Прочие основные фонды</v>
          </cell>
        </row>
        <row r="838">
          <cell r="K838">
            <v>0</v>
          </cell>
          <cell r="Y838">
            <v>2002</v>
          </cell>
          <cell r="AT838">
            <v>34520.620000000003</v>
          </cell>
          <cell r="BK838">
            <v>70240.981323834538</v>
          </cell>
          <cell r="BX838">
            <v>14640.738949363349</v>
          </cell>
          <cell r="CB838">
            <v>15000</v>
          </cell>
          <cell r="CF838">
            <v>561927.8505906763</v>
          </cell>
          <cell r="CG838">
            <v>47700</v>
          </cell>
          <cell r="CK838" t="str">
            <v>Прочие основные фонды</v>
          </cell>
        </row>
        <row r="839">
          <cell r="K839">
            <v>0</v>
          </cell>
          <cell r="Y839">
            <v>2002</v>
          </cell>
          <cell r="AT839">
            <v>34520.629999999997</v>
          </cell>
          <cell r="BK839">
            <v>70241.001671377919</v>
          </cell>
          <cell r="BX839">
            <v>14640.743190520936</v>
          </cell>
          <cell r="CB839">
            <v>15000</v>
          </cell>
          <cell r="CF839">
            <v>561928.01337102335</v>
          </cell>
          <cell r="CG839">
            <v>47700</v>
          </cell>
          <cell r="CK839" t="str">
            <v>Прочие основные фонды</v>
          </cell>
        </row>
        <row r="840">
          <cell r="K840">
            <v>0</v>
          </cell>
          <cell r="Y840">
            <v>2002</v>
          </cell>
          <cell r="AT840">
            <v>254120.25</v>
          </cell>
          <cell r="BK840">
            <v>517072.28127009777</v>
          </cell>
          <cell r="BX840">
            <v>107776.40268329337</v>
          </cell>
          <cell r="CB840">
            <v>110000</v>
          </cell>
          <cell r="CF840">
            <v>4136578.2501607821</v>
          </cell>
          <cell r="CG840">
            <v>349800</v>
          </cell>
          <cell r="CK840" t="str">
            <v>Прочие основные фонды</v>
          </cell>
        </row>
        <row r="841">
          <cell r="K841">
            <v>0</v>
          </cell>
          <cell r="Y841">
            <v>2002</v>
          </cell>
          <cell r="AT841">
            <v>254120.25</v>
          </cell>
          <cell r="BK841">
            <v>517072.28127009777</v>
          </cell>
          <cell r="BX841">
            <v>107776.40268329337</v>
          </cell>
          <cell r="CB841">
            <v>110000</v>
          </cell>
          <cell r="CF841">
            <v>4136578.2501607821</v>
          </cell>
          <cell r="CG841">
            <v>349800</v>
          </cell>
          <cell r="CK841" t="str">
            <v>Прочие основные фонды</v>
          </cell>
        </row>
        <row r="842">
          <cell r="K842">
            <v>0</v>
          </cell>
          <cell r="Y842">
            <v>2002</v>
          </cell>
          <cell r="AT842">
            <v>260661</v>
          </cell>
          <cell r="BK842">
            <v>530381.1007117494</v>
          </cell>
          <cell r="BX842">
            <v>110550.43783338767</v>
          </cell>
          <cell r="CB842">
            <v>110000</v>
          </cell>
          <cell r="CF842">
            <v>4243048.8056939952</v>
          </cell>
          <cell r="CG842">
            <v>349800</v>
          </cell>
          <cell r="CK842" t="str">
            <v>Прочие основные фонды</v>
          </cell>
        </row>
        <row r="843">
          <cell r="K843">
            <v>0</v>
          </cell>
          <cell r="Y843">
            <v>2002</v>
          </cell>
          <cell r="AT843">
            <v>260661</v>
          </cell>
          <cell r="BK843">
            <v>530381.1007117494</v>
          </cell>
          <cell r="BX843">
            <v>110550.43783338767</v>
          </cell>
          <cell r="CB843">
            <v>110000</v>
          </cell>
          <cell r="CF843">
            <v>4243048.8056939952</v>
          </cell>
          <cell r="CG843">
            <v>349800</v>
          </cell>
          <cell r="CK843" t="str">
            <v>Прочие основные фонды</v>
          </cell>
        </row>
        <row r="844">
          <cell r="K844">
            <v>0</v>
          </cell>
          <cell r="Y844">
            <v>2003</v>
          </cell>
          <cell r="AT844">
            <v>116417.79</v>
          </cell>
          <cell r="BK844">
            <v>226680.96011349175</v>
          </cell>
          <cell r="BX844">
            <v>47248.439575637502</v>
          </cell>
          <cell r="CB844">
            <v>47000</v>
          </cell>
          <cell r="CF844">
            <v>1813447.680907934</v>
          </cell>
          <cell r="CG844">
            <v>149460</v>
          </cell>
          <cell r="CK844" t="str">
            <v>Прочие основные фонды</v>
          </cell>
        </row>
        <row r="845">
          <cell r="K845">
            <v>0</v>
          </cell>
          <cell r="Y845">
            <v>2003</v>
          </cell>
          <cell r="AT845">
            <v>31134.29</v>
          </cell>
          <cell r="BK845">
            <v>60622.614032201483</v>
          </cell>
          <cell r="BX845">
            <v>12635.926345925094</v>
          </cell>
          <cell r="CB845">
            <v>13000</v>
          </cell>
          <cell r="CF845">
            <v>484980.91225761187</v>
          </cell>
          <cell r="CG845">
            <v>41340</v>
          </cell>
          <cell r="CK845" t="str">
            <v>Прочие основные фонды</v>
          </cell>
        </row>
        <row r="846">
          <cell r="K846">
            <v>0</v>
          </cell>
          <cell r="Y846">
            <v>2003</v>
          </cell>
          <cell r="AT846">
            <v>49184.11</v>
          </cell>
          <cell r="BK846">
            <v>95768.020309675965</v>
          </cell>
          <cell r="BX846">
            <v>19961.489128220939</v>
          </cell>
          <cell r="CB846">
            <v>20000</v>
          </cell>
          <cell r="CF846">
            <v>766144.16247740772</v>
          </cell>
          <cell r="CG846">
            <v>63600</v>
          </cell>
          <cell r="CK846" t="str">
            <v>Прочие основные фонды</v>
          </cell>
        </row>
        <row r="847">
          <cell r="K847">
            <v>0</v>
          </cell>
          <cell r="Y847">
            <v>2003</v>
          </cell>
          <cell r="AT847">
            <v>26012.959999999999</v>
          </cell>
          <cell r="BK847">
            <v>50650.701651301373</v>
          </cell>
          <cell r="BX847">
            <v>10557.422269770585</v>
          </cell>
          <cell r="CB847">
            <v>11000</v>
          </cell>
          <cell r="CF847">
            <v>405205.61321041099</v>
          </cell>
          <cell r="CG847">
            <v>34980</v>
          </cell>
          <cell r="CK847" t="str">
            <v>Прочие основные фонды</v>
          </cell>
        </row>
        <row r="848">
          <cell r="K848">
            <v>0</v>
          </cell>
          <cell r="Y848">
            <v>2003</v>
          </cell>
          <cell r="AT848">
            <v>49371.33</v>
          </cell>
          <cell r="BK848">
            <v>96132.562613326023</v>
          </cell>
          <cell r="BX848">
            <v>20037.472814712077</v>
          </cell>
          <cell r="CB848">
            <v>20000</v>
          </cell>
          <cell r="CF848">
            <v>769060.50090660818</v>
          </cell>
          <cell r="CG848">
            <v>63600</v>
          </cell>
          <cell r="CK848" t="str">
            <v>Прочие основные фонды</v>
          </cell>
        </row>
        <row r="849">
          <cell r="K849">
            <v>0</v>
          </cell>
          <cell r="Y849">
            <v>2003</v>
          </cell>
          <cell r="AT849">
            <v>72605.64</v>
          </cell>
          <cell r="BK849">
            <v>141372.86221336568</v>
          </cell>
          <cell r="BX849">
            <v>29467.17331080146</v>
          </cell>
          <cell r="CB849">
            <v>29000</v>
          </cell>
          <cell r="CF849">
            <v>1130982.8977069254</v>
          </cell>
          <cell r="CG849">
            <v>92220</v>
          </cell>
          <cell r="CK849" t="str">
            <v>Прочие основные фонды</v>
          </cell>
        </row>
        <row r="850">
          <cell r="K850">
            <v>0</v>
          </cell>
          <cell r="Y850">
            <v>2003</v>
          </cell>
          <cell r="AT850">
            <v>52369.19</v>
          </cell>
          <cell r="BK850">
            <v>101969.79576373914</v>
          </cell>
          <cell r="BX850">
            <v>21254.161493188283</v>
          </cell>
          <cell r="CB850">
            <v>21000</v>
          </cell>
          <cell r="CF850">
            <v>815758.3661099131</v>
          </cell>
          <cell r="CG850">
            <v>66780</v>
          </cell>
          <cell r="CK850" t="str">
            <v>Прочие основные фонды</v>
          </cell>
        </row>
        <row r="851">
          <cell r="K851">
            <v>0</v>
          </cell>
          <cell r="Y851">
            <v>2003</v>
          </cell>
          <cell r="AT851">
            <v>52369.19</v>
          </cell>
          <cell r="BK851">
            <v>101969.79576373914</v>
          </cell>
          <cell r="BX851">
            <v>21254.161493188283</v>
          </cell>
          <cell r="CB851">
            <v>21000</v>
          </cell>
          <cell r="CF851">
            <v>815758.3661099131</v>
          </cell>
          <cell r="CG851">
            <v>66780</v>
          </cell>
          <cell r="CK851" t="str">
            <v>Прочие основные фонды</v>
          </cell>
        </row>
        <row r="852">
          <cell r="K852">
            <v>0</v>
          </cell>
          <cell r="Y852">
            <v>2003</v>
          </cell>
          <cell r="AT852">
            <v>52369.19</v>
          </cell>
          <cell r="BK852">
            <v>101969.79576373914</v>
          </cell>
          <cell r="BX852">
            <v>21254.161493188283</v>
          </cell>
          <cell r="CB852">
            <v>21000</v>
          </cell>
          <cell r="CF852">
            <v>815758.3661099131</v>
          </cell>
          <cell r="CG852">
            <v>66780</v>
          </cell>
          <cell r="CK852" t="str">
            <v>Прочие основные фонды</v>
          </cell>
        </row>
        <row r="853">
          <cell r="K853">
            <v>0</v>
          </cell>
          <cell r="Y853">
            <v>2003</v>
          </cell>
          <cell r="AT853">
            <v>37473.620000000003</v>
          </cell>
          <cell r="BK853">
            <v>72966.134819499217</v>
          </cell>
          <cell r="BX853">
            <v>15208.758646340917</v>
          </cell>
          <cell r="CB853">
            <v>15000</v>
          </cell>
          <cell r="CF853">
            <v>583729.07855599374</v>
          </cell>
          <cell r="CG853">
            <v>47700</v>
          </cell>
          <cell r="CK853" t="str">
            <v>Прочие основные фонды</v>
          </cell>
        </row>
        <row r="854">
          <cell r="K854">
            <v>0</v>
          </cell>
          <cell r="Y854">
            <v>2003</v>
          </cell>
          <cell r="AT854">
            <v>23421.01</v>
          </cell>
          <cell r="BK854">
            <v>45603.829394353656</v>
          </cell>
          <cell r="BX854">
            <v>9505.473139332069</v>
          </cell>
          <cell r="CB854">
            <v>9500</v>
          </cell>
          <cell r="CF854">
            <v>364830.63515482924</v>
          </cell>
          <cell r="CG854">
            <v>30210</v>
          </cell>
          <cell r="CK854" t="str">
            <v>Прочие основные фонды</v>
          </cell>
        </row>
        <row r="855">
          <cell r="K855">
            <v>0</v>
          </cell>
          <cell r="Y855">
            <v>2003</v>
          </cell>
          <cell r="AT855">
            <v>22171.88</v>
          </cell>
          <cell r="BK855">
            <v>43171.606727125865</v>
          </cell>
          <cell r="BX855">
            <v>8998.5107298316325</v>
          </cell>
          <cell r="CB855">
            <v>9000</v>
          </cell>
          <cell r="CF855">
            <v>345372.85381700692</v>
          </cell>
          <cell r="CG855">
            <v>28620</v>
          </cell>
          <cell r="CK855" t="str">
            <v>Прочие основные фонды</v>
          </cell>
        </row>
        <row r="856">
          <cell r="K856">
            <v>0</v>
          </cell>
          <cell r="Y856">
            <v>2003</v>
          </cell>
          <cell r="AT856">
            <v>22171.87</v>
          </cell>
          <cell r="BK856">
            <v>43171.587255792474</v>
          </cell>
          <cell r="BX856">
            <v>8998.506671307623</v>
          </cell>
          <cell r="CB856">
            <v>9000</v>
          </cell>
          <cell r="CF856">
            <v>345372.69804633979</v>
          </cell>
          <cell r="CG856">
            <v>28620</v>
          </cell>
          <cell r="CK856" t="str">
            <v>Прочие основные фонды</v>
          </cell>
        </row>
        <row r="857">
          <cell r="K857">
            <v>0</v>
          </cell>
          <cell r="Y857">
            <v>2003</v>
          </cell>
          <cell r="AT857">
            <v>20298.240000000002</v>
          </cell>
          <cell r="BK857">
            <v>39523.379818617788</v>
          </cell>
          <cell r="BX857">
            <v>8238.0894374630225</v>
          </cell>
          <cell r="CB857">
            <v>8200</v>
          </cell>
          <cell r="CF857">
            <v>316187.03854894231</v>
          </cell>
          <cell r="CG857">
            <v>26076</v>
          </cell>
          <cell r="CK857" t="str">
            <v>Прочие основные фонды</v>
          </cell>
        </row>
        <row r="858">
          <cell r="K858">
            <v>0</v>
          </cell>
          <cell r="Y858">
            <v>2003</v>
          </cell>
          <cell r="AT858">
            <v>116417.79</v>
          </cell>
          <cell r="BK858">
            <v>226680.96011349175</v>
          </cell>
          <cell r="BX858">
            <v>47248.439575637502</v>
          </cell>
          <cell r="CB858">
            <v>47000</v>
          </cell>
          <cell r="CF858">
            <v>1813447.680907934</v>
          </cell>
          <cell r="CG858">
            <v>149460</v>
          </cell>
          <cell r="CK858" t="str">
            <v>Прочие основные фонды</v>
          </cell>
        </row>
        <row r="859">
          <cell r="K859">
            <v>0</v>
          </cell>
          <cell r="Y859">
            <v>2003</v>
          </cell>
          <cell r="AT859">
            <v>31134.29</v>
          </cell>
          <cell r="BK859">
            <v>60622.614032201483</v>
          </cell>
          <cell r="BX859">
            <v>12635.926345925094</v>
          </cell>
          <cell r="CB859">
            <v>13000</v>
          </cell>
          <cell r="CF859">
            <v>484980.91225761187</v>
          </cell>
          <cell r="CG859">
            <v>41340</v>
          </cell>
          <cell r="CK859" t="str">
            <v>Прочие основные фонды</v>
          </cell>
        </row>
        <row r="860">
          <cell r="K860">
            <v>0</v>
          </cell>
          <cell r="Y860">
            <v>2003</v>
          </cell>
          <cell r="AT860">
            <v>49184.11</v>
          </cell>
          <cell r="BK860">
            <v>95768.020309675965</v>
          </cell>
          <cell r="BX860">
            <v>19961.489128220939</v>
          </cell>
          <cell r="CB860">
            <v>20000</v>
          </cell>
          <cell r="CF860">
            <v>766144.16247740772</v>
          </cell>
          <cell r="CG860">
            <v>63600</v>
          </cell>
          <cell r="CK860" t="str">
            <v>Прочие основные фонды</v>
          </cell>
        </row>
        <row r="861">
          <cell r="K861">
            <v>0</v>
          </cell>
          <cell r="Y861">
            <v>2003</v>
          </cell>
          <cell r="AT861">
            <v>26012.959999999999</v>
          </cell>
          <cell r="BK861">
            <v>50650.701651301373</v>
          </cell>
          <cell r="BX861">
            <v>10557.422269770585</v>
          </cell>
          <cell r="CB861">
            <v>11000</v>
          </cell>
          <cell r="CF861">
            <v>405205.61321041099</v>
          </cell>
          <cell r="CG861">
            <v>34980</v>
          </cell>
          <cell r="CK861" t="str">
            <v>Прочие основные фонды</v>
          </cell>
        </row>
        <row r="862">
          <cell r="K862">
            <v>0</v>
          </cell>
          <cell r="Y862">
            <v>2003</v>
          </cell>
          <cell r="AT862">
            <v>49371.33</v>
          </cell>
          <cell r="BK862">
            <v>96132.562613326023</v>
          </cell>
          <cell r="BX862">
            <v>20037.472814712077</v>
          </cell>
          <cell r="CB862">
            <v>20000</v>
          </cell>
          <cell r="CF862">
            <v>769060.50090660818</v>
          </cell>
          <cell r="CG862">
            <v>63600</v>
          </cell>
          <cell r="CK862" t="str">
            <v>Прочие основные фонды</v>
          </cell>
        </row>
        <row r="863">
          <cell r="K863">
            <v>0</v>
          </cell>
          <cell r="Y863">
            <v>2003</v>
          </cell>
          <cell r="AT863">
            <v>72605.649999999994</v>
          </cell>
          <cell r="BK863">
            <v>141372.88168469907</v>
          </cell>
          <cell r="BX863">
            <v>29467.177369325469</v>
          </cell>
          <cell r="CB863">
            <v>29000</v>
          </cell>
          <cell r="CF863">
            <v>1130983.0534775925</v>
          </cell>
          <cell r="CG863">
            <v>92220</v>
          </cell>
          <cell r="CK863" t="str">
            <v>Прочие основные фонды</v>
          </cell>
        </row>
        <row r="864">
          <cell r="K864">
            <v>0</v>
          </cell>
          <cell r="Y864">
            <v>2003</v>
          </cell>
          <cell r="AT864">
            <v>52369.19</v>
          </cell>
          <cell r="BK864">
            <v>101969.79576373914</v>
          </cell>
          <cell r="BX864">
            <v>21254.161493188283</v>
          </cell>
          <cell r="CB864">
            <v>21000</v>
          </cell>
          <cell r="CF864">
            <v>815758.3661099131</v>
          </cell>
          <cell r="CG864">
            <v>66780</v>
          </cell>
          <cell r="CK864" t="str">
            <v>Прочие основные фонды</v>
          </cell>
        </row>
        <row r="865">
          <cell r="K865">
            <v>0</v>
          </cell>
          <cell r="Y865">
            <v>2003</v>
          </cell>
          <cell r="AT865">
            <v>52369.19</v>
          </cell>
          <cell r="BK865">
            <v>101969.79576373914</v>
          </cell>
          <cell r="BX865">
            <v>21254.161493188283</v>
          </cell>
          <cell r="CB865">
            <v>21000</v>
          </cell>
          <cell r="CF865">
            <v>815758.3661099131</v>
          </cell>
          <cell r="CG865">
            <v>66780</v>
          </cell>
          <cell r="CK865" t="str">
            <v>Прочие основные фонды</v>
          </cell>
        </row>
        <row r="866">
          <cell r="K866">
            <v>0</v>
          </cell>
          <cell r="Y866">
            <v>2003</v>
          </cell>
          <cell r="AT866">
            <v>52369.19</v>
          </cell>
          <cell r="BK866">
            <v>101969.79576373914</v>
          </cell>
          <cell r="BX866">
            <v>21254.161493188283</v>
          </cell>
          <cell r="CB866">
            <v>21000</v>
          </cell>
          <cell r="CF866">
            <v>815758.3661099131</v>
          </cell>
          <cell r="CG866">
            <v>66780</v>
          </cell>
          <cell r="CK866" t="str">
            <v>Прочие основные фонды</v>
          </cell>
        </row>
        <row r="867">
          <cell r="K867">
            <v>0</v>
          </cell>
          <cell r="Y867">
            <v>2003</v>
          </cell>
          <cell r="AT867">
            <v>37473.620000000003</v>
          </cell>
          <cell r="BK867">
            <v>72966.134819499217</v>
          </cell>
          <cell r="BX867">
            <v>15208.758646340917</v>
          </cell>
          <cell r="CB867">
            <v>15000</v>
          </cell>
          <cell r="CF867">
            <v>583729.07855599374</v>
          </cell>
          <cell r="CG867">
            <v>47700</v>
          </cell>
          <cell r="CK867" t="str">
            <v>Прочие основные фонды</v>
          </cell>
        </row>
        <row r="868">
          <cell r="K868">
            <v>0</v>
          </cell>
          <cell r="Y868">
            <v>2003</v>
          </cell>
          <cell r="AT868">
            <v>22171.87</v>
          </cell>
          <cell r="BK868">
            <v>43171.587255792474</v>
          </cell>
          <cell r="BX868">
            <v>8998.506671307623</v>
          </cell>
          <cell r="CB868">
            <v>9000</v>
          </cell>
          <cell r="CF868">
            <v>345372.69804633979</v>
          </cell>
          <cell r="CG868">
            <v>28620</v>
          </cell>
          <cell r="CK868" t="str">
            <v>Прочие основные фонды</v>
          </cell>
        </row>
        <row r="869">
          <cell r="K869">
            <v>0</v>
          </cell>
          <cell r="Y869">
            <v>2003</v>
          </cell>
          <cell r="AT869">
            <v>22171.88</v>
          </cell>
          <cell r="BK869">
            <v>43171.606727125865</v>
          </cell>
          <cell r="BX869">
            <v>8998.5107298316325</v>
          </cell>
          <cell r="CB869">
            <v>9000</v>
          </cell>
          <cell r="CF869">
            <v>345372.85381700692</v>
          </cell>
          <cell r="CG869">
            <v>28620</v>
          </cell>
          <cell r="CK869" t="str">
            <v>Прочие основные фонды</v>
          </cell>
        </row>
        <row r="870">
          <cell r="K870">
            <v>0</v>
          </cell>
          <cell r="Y870">
            <v>2003</v>
          </cell>
          <cell r="AT870">
            <v>20298.240000000002</v>
          </cell>
          <cell r="BK870">
            <v>39523.379818617788</v>
          </cell>
          <cell r="BX870">
            <v>8238.0894374630225</v>
          </cell>
          <cell r="CB870">
            <v>8200</v>
          </cell>
          <cell r="CF870">
            <v>316187.03854894231</v>
          </cell>
          <cell r="CG870">
            <v>26076</v>
          </cell>
          <cell r="CK870" t="str">
            <v>Прочие основные фонды</v>
          </cell>
        </row>
        <row r="871">
          <cell r="K871">
            <v>0</v>
          </cell>
          <cell r="Y871">
            <v>2003</v>
          </cell>
          <cell r="AT871">
            <v>65922.23</v>
          </cell>
          <cell r="BK871">
            <v>128359.37178692732</v>
          </cell>
          <cell r="BX871">
            <v>26754.695316293823</v>
          </cell>
          <cell r="CB871">
            <v>27000</v>
          </cell>
          <cell r="CF871">
            <v>1026874.9742954186</v>
          </cell>
          <cell r="CG871">
            <v>85860</v>
          </cell>
          <cell r="CK871" t="str">
            <v>Прочие основные фонды</v>
          </cell>
        </row>
        <row r="872">
          <cell r="K872">
            <v>0</v>
          </cell>
          <cell r="Y872">
            <v>2003</v>
          </cell>
          <cell r="AT872">
            <v>24108.06</v>
          </cell>
          <cell r="BK872">
            <v>46941.607354629101</v>
          </cell>
          <cell r="BX872">
            <v>9784.3140313507356</v>
          </cell>
          <cell r="CB872">
            <v>9800</v>
          </cell>
          <cell r="CF872">
            <v>375532.85883703281</v>
          </cell>
          <cell r="CG872">
            <v>31164</v>
          </cell>
          <cell r="CK872" t="str">
            <v>Прочие основные фонды</v>
          </cell>
        </row>
        <row r="873">
          <cell r="K873">
            <v>0</v>
          </cell>
          <cell r="Y873">
            <v>2003</v>
          </cell>
          <cell r="AT873">
            <v>38597.800000000003</v>
          </cell>
          <cell r="BK873">
            <v>75155.063176070704</v>
          </cell>
          <cell r="BX873">
            <v>15665.009798352477</v>
          </cell>
          <cell r="CB873">
            <v>16000</v>
          </cell>
          <cell r="CF873">
            <v>601240.50540856563</v>
          </cell>
          <cell r="CG873">
            <v>50880</v>
          </cell>
          <cell r="CK873" t="str">
            <v>Прочие основные фонды</v>
          </cell>
        </row>
        <row r="874">
          <cell r="K874">
            <v>0</v>
          </cell>
          <cell r="Y874">
            <v>2003</v>
          </cell>
          <cell r="AT874">
            <v>38597.800000000003</v>
          </cell>
          <cell r="BK874">
            <v>75155.063176070704</v>
          </cell>
          <cell r="BX874">
            <v>15665.009798352477</v>
          </cell>
          <cell r="CB874">
            <v>16000</v>
          </cell>
          <cell r="CF874">
            <v>601240.50540856563</v>
          </cell>
          <cell r="CG874">
            <v>50880</v>
          </cell>
          <cell r="CK874" t="str">
            <v>Прочие основные фонды</v>
          </cell>
        </row>
        <row r="875">
          <cell r="K875">
            <v>0</v>
          </cell>
          <cell r="Y875">
            <v>2003</v>
          </cell>
          <cell r="AT875">
            <v>28105.22</v>
          </cell>
          <cell r="BK875">
            <v>54724.610850291101</v>
          </cell>
          <cell r="BX875">
            <v>11406.571014017691</v>
          </cell>
          <cell r="CB875">
            <v>11000</v>
          </cell>
          <cell r="CF875">
            <v>437796.88680232881</v>
          </cell>
          <cell r="CG875">
            <v>34980</v>
          </cell>
          <cell r="CK875" t="str">
            <v>Прочие основные фонды</v>
          </cell>
        </row>
        <row r="876">
          <cell r="K876">
            <v>0</v>
          </cell>
          <cell r="Y876">
            <v>2003</v>
          </cell>
          <cell r="AT876">
            <v>18736.810000000001</v>
          </cell>
          <cell r="BK876">
            <v>36483.067409749608</v>
          </cell>
          <cell r="BX876">
            <v>7604.3793231704585</v>
          </cell>
          <cell r="CB876">
            <v>7600</v>
          </cell>
          <cell r="CF876">
            <v>291864.53927799687</v>
          </cell>
          <cell r="CG876">
            <v>24168</v>
          </cell>
          <cell r="CK876" t="str">
            <v>Прочие основные фонды</v>
          </cell>
        </row>
        <row r="877">
          <cell r="K877">
            <v>0</v>
          </cell>
          <cell r="Y877">
            <v>2003</v>
          </cell>
          <cell r="AT877">
            <v>18736.810000000001</v>
          </cell>
          <cell r="BK877">
            <v>36483.067409749608</v>
          </cell>
          <cell r="BX877">
            <v>7604.3793231704585</v>
          </cell>
          <cell r="CB877">
            <v>7600</v>
          </cell>
          <cell r="CF877">
            <v>291864.53927799687</v>
          </cell>
          <cell r="CG877">
            <v>24168</v>
          </cell>
          <cell r="CK877" t="str">
            <v>Прочие основные фонды</v>
          </cell>
        </row>
        <row r="878">
          <cell r="K878">
            <v>0</v>
          </cell>
          <cell r="Y878">
            <v>2003</v>
          </cell>
          <cell r="AT878">
            <v>170348.68</v>
          </cell>
          <cell r="BK878">
            <v>331691.59401210048</v>
          </cell>
          <cell r="BX878">
            <v>69136.420763266578</v>
          </cell>
          <cell r="CB878">
            <v>70000</v>
          </cell>
          <cell r="CF878">
            <v>2653532.7520968039</v>
          </cell>
          <cell r="CG878">
            <v>222600</v>
          </cell>
          <cell r="CK878" t="str">
            <v>Прочие основные фонды</v>
          </cell>
        </row>
        <row r="879">
          <cell r="K879">
            <v>0</v>
          </cell>
          <cell r="Y879">
            <v>2003</v>
          </cell>
          <cell r="AT879">
            <v>49184.11</v>
          </cell>
          <cell r="BK879">
            <v>95768.020309675965</v>
          </cell>
          <cell r="BX879">
            <v>19961.489128220939</v>
          </cell>
          <cell r="CB879">
            <v>20000</v>
          </cell>
          <cell r="CF879">
            <v>766144.16247740772</v>
          </cell>
          <cell r="CG879">
            <v>63600</v>
          </cell>
          <cell r="CK879" t="str">
            <v>Прочие основные фонды</v>
          </cell>
        </row>
        <row r="880">
          <cell r="K880">
            <v>0</v>
          </cell>
          <cell r="Y880">
            <v>2003</v>
          </cell>
          <cell r="AT880">
            <v>58552.43</v>
          </cell>
          <cell r="BK880">
            <v>114009.38850821699</v>
          </cell>
          <cell r="BX880">
            <v>23763.644292352092</v>
          </cell>
          <cell r="CB880">
            <v>24000</v>
          </cell>
          <cell r="CF880">
            <v>912075.1080657359</v>
          </cell>
          <cell r="CG880">
            <v>76320</v>
          </cell>
          <cell r="CK880" t="str">
            <v>Прочие основные фонды</v>
          </cell>
        </row>
        <row r="881">
          <cell r="K881">
            <v>0</v>
          </cell>
          <cell r="Y881">
            <v>2003</v>
          </cell>
          <cell r="AT881">
            <v>168473.14</v>
          </cell>
          <cell r="BK881">
            <v>328039.66755024914</v>
          </cell>
          <cell r="BX881">
            <v>68375.228351336322</v>
          </cell>
          <cell r="CB881">
            <v>70000</v>
          </cell>
          <cell r="CF881">
            <v>2624317.3404019931</v>
          </cell>
          <cell r="CG881">
            <v>222600</v>
          </cell>
          <cell r="CK881" t="str">
            <v>Прочие основные фонды</v>
          </cell>
        </row>
        <row r="882">
          <cell r="K882">
            <v>0</v>
          </cell>
          <cell r="Y882">
            <v>2003</v>
          </cell>
          <cell r="AT882">
            <v>74697.440000000002</v>
          </cell>
          <cell r="BK882">
            <v>145445.87573101968</v>
          </cell>
          <cell r="BX882">
            <v>30316.135362944169</v>
          </cell>
          <cell r="CB882">
            <v>30000</v>
          </cell>
          <cell r="CF882">
            <v>1163567.0058481575</v>
          </cell>
          <cell r="CG882">
            <v>95400</v>
          </cell>
          <cell r="CK882" t="str">
            <v>Прочие основные фонды</v>
          </cell>
        </row>
        <row r="883">
          <cell r="K883">
            <v>0</v>
          </cell>
          <cell r="Y883">
            <v>2003</v>
          </cell>
          <cell r="AT883">
            <v>74697.440000000002</v>
          </cell>
          <cell r="BK883">
            <v>145445.87573101968</v>
          </cell>
          <cell r="BX883">
            <v>30316.135362944169</v>
          </cell>
          <cell r="CB883">
            <v>30000</v>
          </cell>
          <cell r="CF883">
            <v>1163567.0058481575</v>
          </cell>
          <cell r="CG883">
            <v>95400</v>
          </cell>
          <cell r="CK883" t="str">
            <v>Прочие основные фонды</v>
          </cell>
        </row>
        <row r="884">
          <cell r="K884">
            <v>0</v>
          </cell>
          <cell r="Y884">
            <v>2003</v>
          </cell>
          <cell r="AT884">
            <v>37473.620000000003</v>
          </cell>
          <cell r="BK884">
            <v>72966.134819499217</v>
          </cell>
          <cell r="BX884">
            <v>15208.758646340917</v>
          </cell>
          <cell r="CB884">
            <v>15000</v>
          </cell>
          <cell r="CF884">
            <v>583729.07855599374</v>
          </cell>
          <cell r="CG884">
            <v>47700</v>
          </cell>
          <cell r="CK884" t="str">
            <v>Прочие основные фонды</v>
          </cell>
        </row>
        <row r="885">
          <cell r="K885">
            <v>0</v>
          </cell>
          <cell r="Y885">
            <v>2003</v>
          </cell>
          <cell r="AT885">
            <v>73760.37</v>
          </cell>
          <cell r="BK885">
            <v>143621.27549343096</v>
          </cell>
          <cell r="BX885">
            <v>29935.823253659641</v>
          </cell>
          <cell r="CB885">
            <v>30000</v>
          </cell>
          <cell r="CF885">
            <v>1148970.2039474477</v>
          </cell>
          <cell r="CG885">
            <v>95400</v>
          </cell>
          <cell r="CK885" t="str">
            <v>Прочие основные фонды</v>
          </cell>
        </row>
        <row r="886">
          <cell r="K886">
            <v>0</v>
          </cell>
          <cell r="Y886">
            <v>2003</v>
          </cell>
          <cell r="AT886">
            <v>44125.15</v>
          </cell>
          <cell r="BK886">
            <v>85917.550635103456</v>
          </cell>
          <cell r="BX886">
            <v>17908.298066308776</v>
          </cell>
          <cell r="CB886">
            <v>18000</v>
          </cell>
          <cell r="CF886">
            <v>687340.40508082765</v>
          </cell>
          <cell r="CG886">
            <v>57240</v>
          </cell>
          <cell r="CK886" t="str">
            <v>Прочие основные фонды</v>
          </cell>
        </row>
        <row r="887">
          <cell r="K887">
            <v>0</v>
          </cell>
          <cell r="Y887">
            <v>2003</v>
          </cell>
          <cell r="AT887">
            <v>22171.88</v>
          </cell>
          <cell r="BK887">
            <v>43171.606727125865</v>
          </cell>
          <cell r="BX887">
            <v>8998.5107298316325</v>
          </cell>
          <cell r="CB887">
            <v>9000</v>
          </cell>
          <cell r="CF887">
            <v>345372.85381700692</v>
          </cell>
          <cell r="CG887">
            <v>28620</v>
          </cell>
          <cell r="CK887" t="str">
            <v>Прочие основные фонды</v>
          </cell>
        </row>
        <row r="888">
          <cell r="K888">
            <v>0</v>
          </cell>
          <cell r="Y888">
            <v>2003</v>
          </cell>
          <cell r="AT888">
            <v>23420.93</v>
          </cell>
          <cell r="BK888">
            <v>45603.673623686576</v>
          </cell>
          <cell r="BX888">
            <v>9505.4406711400006</v>
          </cell>
          <cell r="CB888">
            <v>9500</v>
          </cell>
          <cell r="CF888">
            <v>364829.38898949261</v>
          </cell>
          <cell r="CG888">
            <v>30210</v>
          </cell>
          <cell r="CK888" t="str">
            <v>Прочие основные фонды</v>
          </cell>
        </row>
        <row r="889">
          <cell r="K889">
            <v>0</v>
          </cell>
          <cell r="Y889">
            <v>2003</v>
          </cell>
          <cell r="AT889">
            <v>49371.33</v>
          </cell>
          <cell r="BK889">
            <v>96132.562613326023</v>
          </cell>
          <cell r="BX889">
            <v>20037.472814712077</v>
          </cell>
          <cell r="CB889">
            <v>20000</v>
          </cell>
          <cell r="CF889">
            <v>769060.50090660818</v>
          </cell>
          <cell r="CG889">
            <v>63600</v>
          </cell>
          <cell r="CK889" t="str">
            <v>Прочие основные фонды</v>
          </cell>
        </row>
        <row r="890">
          <cell r="K890">
            <v>0</v>
          </cell>
          <cell r="Y890">
            <v>2003</v>
          </cell>
          <cell r="AT890">
            <v>101647.11</v>
          </cell>
          <cell r="BK890">
            <v>197920.47665190784</v>
          </cell>
          <cell r="BX890">
            <v>41253.723635134964</v>
          </cell>
          <cell r="CB890">
            <v>41000</v>
          </cell>
          <cell r="CF890">
            <v>1583363.8132152627</v>
          </cell>
          <cell r="CG890">
            <v>130380</v>
          </cell>
          <cell r="CK890" t="str">
            <v>Прочие основные фонды</v>
          </cell>
        </row>
        <row r="891">
          <cell r="K891">
            <v>0</v>
          </cell>
          <cell r="Y891">
            <v>2003</v>
          </cell>
          <cell r="AT891">
            <v>116417.79</v>
          </cell>
          <cell r="BK891">
            <v>226680.96011349175</v>
          </cell>
          <cell r="BX891">
            <v>47248.439575637502</v>
          </cell>
          <cell r="CB891">
            <v>47000</v>
          </cell>
          <cell r="CF891">
            <v>1813447.680907934</v>
          </cell>
          <cell r="CG891">
            <v>149460</v>
          </cell>
          <cell r="CK891" t="str">
            <v>Прочие основные фонды</v>
          </cell>
        </row>
        <row r="892">
          <cell r="K892">
            <v>0</v>
          </cell>
          <cell r="Y892">
            <v>2003</v>
          </cell>
          <cell r="AT892">
            <v>31134.29</v>
          </cell>
          <cell r="BK892">
            <v>60622.614032201483</v>
          </cell>
          <cell r="BX892">
            <v>12635.926345925094</v>
          </cell>
          <cell r="CB892">
            <v>13000</v>
          </cell>
          <cell r="CF892">
            <v>484980.91225761187</v>
          </cell>
          <cell r="CG892">
            <v>41340</v>
          </cell>
          <cell r="CK892" t="str">
            <v>Прочие основные фонды</v>
          </cell>
        </row>
        <row r="893">
          <cell r="K893">
            <v>0</v>
          </cell>
          <cell r="Y893">
            <v>2003</v>
          </cell>
          <cell r="AT893">
            <v>49184.11</v>
          </cell>
          <cell r="BK893">
            <v>95768.020309675965</v>
          </cell>
          <cell r="BX893">
            <v>19961.489128220939</v>
          </cell>
          <cell r="CB893">
            <v>20000</v>
          </cell>
          <cell r="CF893">
            <v>766144.16247740772</v>
          </cell>
          <cell r="CG893">
            <v>63600</v>
          </cell>
          <cell r="CK893" t="str">
            <v>Прочие основные фонды</v>
          </cell>
        </row>
        <row r="894">
          <cell r="K894">
            <v>0</v>
          </cell>
          <cell r="Y894">
            <v>2003</v>
          </cell>
          <cell r="AT894">
            <v>26012.959999999999</v>
          </cell>
          <cell r="BK894">
            <v>50650.701651301373</v>
          </cell>
          <cell r="BX894">
            <v>10557.422269770585</v>
          </cell>
          <cell r="CB894">
            <v>11000</v>
          </cell>
          <cell r="CF894">
            <v>405205.61321041099</v>
          </cell>
          <cell r="CG894">
            <v>34980</v>
          </cell>
          <cell r="CK894" t="str">
            <v>Прочие основные фонды</v>
          </cell>
        </row>
        <row r="895">
          <cell r="K895">
            <v>0</v>
          </cell>
          <cell r="Y895">
            <v>2003</v>
          </cell>
          <cell r="AT895">
            <v>49371.33</v>
          </cell>
          <cell r="BK895">
            <v>96132.562613326023</v>
          </cell>
          <cell r="BX895">
            <v>20037.472814712077</v>
          </cell>
          <cell r="CB895">
            <v>20000</v>
          </cell>
          <cell r="CF895">
            <v>769060.50090660818</v>
          </cell>
          <cell r="CG895">
            <v>63600</v>
          </cell>
          <cell r="CK895" t="str">
            <v>Прочие основные фонды</v>
          </cell>
        </row>
        <row r="896">
          <cell r="K896">
            <v>0</v>
          </cell>
          <cell r="Y896">
            <v>2003</v>
          </cell>
          <cell r="AT896">
            <v>72605.64</v>
          </cell>
          <cell r="BK896">
            <v>141372.86221336568</v>
          </cell>
          <cell r="BX896">
            <v>29467.17331080146</v>
          </cell>
          <cell r="CB896">
            <v>29000</v>
          </cell>
          <cell r="CF896">
            <v>1130982.8977069254</v>
          </cell>
          <cell r="CG896">
            <v>92220</v>
          </cell>
          <cell r="CK896" t="str">
            <v>Прочие основные фонды</v>
          </cell>
        </row>
        <row r="897">
          <cell r="K897">
            <v>0</v>
          </cell>
          <cell r="Y897">
            <v>2003</v>
          </cell>
          <cell r="AT897">
            <v>52369.19</v>
          </cell>
          <cell r="BK897">
            <v>101969.79576373914</v>
          </cell>
          <cell r="BX897">
            <v>21254.161493188283</v>
          </cell>
          <cell r="CB897">
            <v>21000</v>
          </cell>
          <cell r="CF897">
            <v>815758.3661099131</v>
          </cell>
          <cell r="CG897">
            <v>66780</v>
          </cell>
          <cell r="CK897" t="str">
            <v>Прочие основные фонды</v>
          </cell>
        </row>
        <row r="898">
          <cell r="K898">
            <v>0</v>
          </cell>
          <cell r="Y898">
            <v>2003</v>
          </cell>
          <cell r="AT898">
            <v>52369.19</v>
          </cell>
          <cell r="BK898">
            <v>101969.79576373914</v>
          </cell>
          <cell r="BX898">
            <v>21254.161493188283</v>
          </cell>
          <cell r="CB898">
            <v>21000</v>
          </cell>
          <cell r="CF898">
            <v>815758.3661099131</v>
          </cell>
          <cell r="CG898">
            <v>66780</v>
          </cell>
          <cell r="CK898" t="str">
            <v>Прочие основные фонды</v>
          </cell>
        </row>
        <row r="899">
          <cell r="K899">
            <v>0</v>
          </cell>
          <cell r="Y899">
            <v>2003</v>
          </cell>
          <cell r="AT899">
            <v>52369.2</v>
          </cell>
          <cell r="BK899">
            <v>101969.81523507251</v>
          </cell>
          <cell r="BX899">
            <v>21254.165551712289</v>
          </cell>
          <cell r="CB899">
            <v>21000</v>
          </cell>
          <cell r="CF899">
            <v>815758.52188058011</v>
          </cell>
          <cell r="CG899">
            <v>66780</v>
          </cell>
          <cell r="CK899" t="str">
            <v>Прочие основные фонды</v>
          </cell>
        </row>
        <row r="900">
          <cell r="K900">
            <v>0</v>
          </cell>
          <cell r="Y900">
            <v>2003</v>
          </cell>
          <cell r="AT900">
            <v>37473.620000000003</v>
          </cell>
          <cell r="BK900">
            <v>72966.134819499217</v>
          </cell>
          <cell r="BX900">
            <v>15208.758646340917</v>
          </cell>
          <cell r="CB900">
            <v>15000</v>
          </cell>
          <cell r="CF900">
            <v>583729.07855599374</v>
          </cell>
          <cell r="CG900">
            <v>47700</v>
          </cell>
          <cell r="CK900" t="str">
            <v>Прочие основные фонды</v>
          </cell>
        </row>
        <row r="901">
          <cell r="K901">
            <v>0</v>
          </cell>
          <cell r="Y901">
            <v>2003</v>
          </cell>
          <cell r="AT901">
            <v>22171.88</v>
          </cell>
          <cell r="BK901">
            <v>43171.606727125865</v>
          </cell>
          <cell r="BX901">
            <v>8998.5107298316325</v>
          </cell>
          <cell r="CB901">
            <v>9000</v>
          </cell>
          <cell r="CF901">
            <v>345372.85381700692</v>
          </cell>
          <cell r="CG901">
            <v>28620</v>
          </cell>
          <cell r="CK901" t="str">
            <v>Прочие основные фонды</v>
          </cell>
        </row>
        <row r="902">
          <cell r="K902">
            <v>0</v>
          </cell>
          <cell r="Y902">
            <v>2003</v>
          </cell>
          <cell r="AT902">
            <v>22171.88</v>
          </cell>
          <cell r="BK902">
            <v>43171.606727125865</v>
          </cell>
          <cell r="BX902">
            <v>8998.5107298316325</v>
          </cell>
          <cell r="CB902">
            <v>9000</v>
          </cell>
          <cell r="CF902">
            <v>345372.85381700692</v>
          </cell>
          <cell r="CG902">
            <v>28620</v>
          </cell>
          <cell r="CK902" t="str">
            <v>Прочие основные фонды</v>
          </cell>
        </row>
        <row r="903">
          <cell r="K903">
            <v>0</v>
          </cell>
          <cell r="Y903">
            <v>2003</v>
          </cell>
          <cell r="AT903">
            <v>20298.23</v>
          </cell>
          <cell r="BK903">
            <v>39523.360347284397</v>
          </cell>
          <cell r="BX903">
            <v>8238.085378939013</v>
          </cell>
          <cell r="CB903">
            <v>8200</v>
          </cell>
          <cell r="CF903">
            <v>316186.88277827518</v>
          </cell>
          <cell r="CG903">
            <v>26076</v>
          </cell>
          <cell r="CK903" t="str">
            <v>Прочие основные фонды</v>
          </cell>
        </row>
        <row r="904">
          <cell r="K904">
            <v>0</v>
          </cell>
          <cell r="Y904">
            <v>2003</v>
          </cell>
          <cell r="AT904">
            <v>116417.79</v>
          </cell>
          <cell r="BK904">
            <v>226680.96011349175</v>
          </cell>
          <cell r="BX904">
            <v>47248.439575637502</v>
          </cell>
          <cell r="CB904">
            <v>47000</v>
          </cell>
          <cell r="CF904">
            <v>1813447.680907934</v>
          </cell>
          <cell r="CG904">
            <v>149460</v>
          </cell>
          <cell r="CK904" t="str">
            <v>Прочие основные фонды</v>
          </cell>
        </row>
        <row r="905">
          <cell r="K905">
            <v>0</v>
          </cell>
          <cell r="Y905">
            <v>2003</v>
          </cell>
          <cell r="AT905">
            <v>31134.29</v>
          </cell>
          <cell r="BK905">
            <v>60622.614032201483</v>
          </cell>
          <cell r="BX905">
            <v>12635.926345925094</v>
          </cell>
          <cell r="CB905">
            <v>13000</v>
          </cell>
          <cell r="CF905">
            <v>484980.91225761187</v>
          </cell>
          <cell r="CG905">
            <v>41340</v>
          </cell>
          <cell r="CK905" t="str">
            <v>Прочие основные фонды</v>
          </cell>
        </row>
        <row r="906">
          <cell r="K906">
            <v>0</v>
          </cell>
          <cell r="Y906">
            <v>2003</v>
          </cell>
          <cell r="AT906">
            <v>49184.11</v>
          </cell>
          <cell r="BK906">
            <v>95768.020309675965</v>
          </cell>
          <cell r="BX906">
            <v>19961.489128220939</v>
          </cell>
          <cell r="CB906">
            <v>20000</v>
          </cell>
          <cell r="CF906">
            <v>766144.16247740772</v>
          </cell>
          <cell r="CG906">
            <v>63600</v>
          </cell>
          <cell r="CK906" t="str">
            <v>Прочие основные фонды</v>
          </cell>
        </row>
        <row r="907">
          <cell r="K907">
            <v>0</v>
          </cell>
          <cell r="Y907">
            <v>2003</v>
          </cell>
          <cell r="AT907">
            <v>26012.959999999999</v>
          </cell>
          <cell r="BK907">
            <v>50650.701651301373</v>
          </cell>
          <cell r="BX907">
            <v>10557.422269770585</v>
          </cell>
          <cell r="CB907">
            <v>11000</v>
          </cell>
          <cell r="CF907">
            <v>405205.61321041099</v>
          </cell>
          <cell r="CG907">
            <v>34980</v>
          </cell>
          <cell r="CK907" t="str">
            <v>Прочие основные фонды</v>
          </cell>
        </row>
        <row r="908">
          <cell r="K908">
            <v>0</v>
          </cell>
          <cell r="Y908">
            <v>2003</v>
          </cell>
          <cell r="AT908">
            <v>49371.33</v>
          </cell>
          <cell r="BK908">
            <v>96132.562613326023</v>
          </cell>
          <cell r="BX908">
            <v>20037.472814712077</v>
          </cell>
          <cell r="CB908">
            <v>20000</v>
          </cell>
          <cell r="CF908">
            <v>769060.50090660818</v>
          </cell>
          <cell r="CG908">
            <v>63600</v>
          </cell>
          <cell r="CK908" t="str">
            <v>Прочие основные фонды</v>
          </cell>
        </row>
        <row r="909">
          <cell r="K909">
            <v>0</v>
          </cell>
          <cell r="Y909">
            <v>2003</v>
          </cell>
          <cell r="AT909">
            <v>52369.19</v>
          </cell>
          <cell r="BK909">
            <v>101969.79576373914</v>
          </cell>
          <cell r="BX909">
            <v>21254.161493188283</v>
          </cell>
          <cell r="CB909">
            <v>21000</v>
          </cell>
          <cell r="CF909">
            <v>815758.3661099131</v>
          </cell>
          <cell r="CG909">
            <v>66780</v>
          </cell>
          <cell r="CK909" t="str">
            <v>Прочие основные фонды</v>
          </cell>
        </row>
        <row r="910">
          <cell r="K910">
            <v>0</v>
          </cell>
          <cell r="Y910">
            <v>2003</v>
          </cell>
          <cell r="AT910">
            <v>52369.19</v>
          </cell>
          <cell r="BK910">
            <v>101969.79576373914</v>
          </cell>
          <cell r="BX910">
            <v>21254.161493188283</v>
          </cell>
          <cell r="CB910">
            <v>21000</v>
          </cell>
          <cell r="CF910">
            <v>815758.3661099131</v>
          </cell>
          <cell r="CG910">
            <v>66780</v>
          </cell>
          <cell r="CK910" t="str">
            <v>Прочие основные фонды</v>
          </cell>
        </row>
        <row r="911">
          <cell r="K911">
            <v>0</v>
          </cell>
          <cell r="Y911">
            <v>2003</v>
          </cell>
          <cell r="AT911">
            <v>52369.2</v>
          </cell>
          <cell r="BK911">
            <v>101969.81523507251</v>
          </cell>
          <cell r="BX911">
            <v>21254.165551712289</v>
          </cell>
          <cell r="CB911">
            <v>21000</v>
          </cell>
          <cell r="CF911">
            <v>815758.52188058011</v>
          </cell>
          <cell r="CG911">
            <v>66780</v>
          </cell>
          <cell r="CK911" t="str">
            <v>Прочие основные фонды</v>
          </cell>
        </row>
        <row r="912">
          <cell r="K912">
            <v>0</v>
          </cell>
          <cell r="Y912">
            <v>2003</v>
          </cell>
          <cell r="AT912">
            <v>37473.620000000003</v>
          </cell>
          <cell r="BK912">
            <v>72966.134819499217</v>
          </cell>
          <cell r="BX912">
            <v>15208.758646340917</v>
          </cell>
          <cell r="CB912">
            <v>15000</v>
          </cell>
          <cell r="CF912">
            <v>583729.07855599374</v>
          </cell>
          <cell r="CG912">
            <v>47700</v>
          </cell>
          <cell r="CK912" t="str">
            <v>Прочие основные фонды</v>
          </cell>
        </row>
        <row r="913">
          <cell r="K913">
            <v>0</v>
          </cell>
          <cell r="Y913">
            <v>2003</v>
          </cell>
          <cell r="AT913">
            <v>22171.88</v>
          </cell>
          <cell r="BK913">
            <v>43171.606727125865</v>
          </cell>
          <cell r="BX913">
            <v>8998.5107298316325</v>
          </cell>
          <cell r="CB913">
            <v>9000</v>
          </cell>
          <cell r="CF913">
            <v>345372.85381700692</v>
          </cell>
          <cell r="CG913">
            <v>28620</v>
          </cell>
          <cell r="CK913" t="str">
            <v>Прочие основные фонды</v>
          </cell>
        </row>
        <row r="914">
          <cell r="K914">
            <v>0</v>
          </cell>
          <cell r="Y914">
            <v>2003</v>
          </cell>
          <cell r="AT914">
            <v>22171.88</v>
          </cell>
          <cell r="BK914">
            <v>43171.606727125865</v>
          </cell>
          <cell r="BX914">
            <v>8998.5107298316325</v>
          </cell>
          <cell r="CB914">
            <v>9000</v>
          </cell>
          <cell r="CF914">
            <v>345372.85381700692</v>
          </cell>
          <cell r="CG914">
            <v>28620</v>
          </cell>
          <cell r="CK914" t="str">
            <v>Прочие основные фонды</v>
          </cell>
        </row>
        <row r="915">
          <cell r="K915">
            <v>0</v>
          </cell>
          <cell r="Y915">
            <v>2003</v>
          </cell>
          <cell r="AT915">
            <v>20298.23</v>
          </cell>
          <cell r="BK915">
            <v>39523.360347284397</v>
          </cell>
          <cell r="BX915">
            <v>8238.085378939013</v>
          </cell>
          <cell r="CB915">
            <v>8200</v>
          </cell>
          <cell r="CF915">
            <v>316186.88277827518</v>
          </cell>
          <cell r="CG915">
            <v>26076</v>
          </cell>
          <cell r="CK915" t="str">
            <v>Прочие основные фонды</v>
          </cell>
        </row>
        <row r="916">
          <cell r="K916">
            <v>0</v>
          </cell>
          <cell r="Y916">
            <v>2003</v>
          </cell>
          <cell r="AT916">
            <v>92372.41</v>
          </cell>
          <cell r="BK916">
            <v>179861.39907652524</v>
          </cell>
          <cell r="BX916">
            <v>37489.564372773384</v>
          </cell>
          <cell r="CB916">
            <v>37000</v>
          </cell>
          <cell r="CF916">
            <v>1438891.1926122019</v>
          </cell>
          <cell r="CG916">
            <v>117660</v>
          </cell>
          <cell r="CK916" t="str">
            <v>Прочие основные фонды</v>
          </cell>
        </row>
        <row r="917">
          <cell r="K917">
            <v>0</v>
          </cell>
          <cell r="Y917">
            <v>2003</v>
          </cell>
          <cell r="AT917">
            <v>36193.519999999997</v>
          </cell>
          <cell r="BK917">
            <v>70473.609432775396</v>
          </cell>
          <cell r="BX917">
            <v>14689.226987985488</v>
          </cell>
          <cell r="CB917">
            <v>15000</v>
          </cell>
          <cell r="CF917">
            <v>563788.87546220317</v>
          </cell>
          <cell r="CG917">
            <v>47700</v>
          </cell>
          <cell r="CK917" t="str">
            <v>Прочие основные фонды</v>
          </cell>
        </row>
        <row r="918">
          <cell r="K918">
            <v>0</v>
          </cell>
          <cell r="Y918">
            <v>2003</v>
          </cell>
          <cell r="AT918">
            <v>36193.51</v>
          </cell>
          <cell r="BK918">
            <v>70473.58996144202</v>
          </cell>
          <cell r="BX918">
            <v>14689.222929461483</v>
          </cell>
          <cell r="CB918">
            <v>15000</v>
          </cell>
          <cell r="CF918">
            <v>563788.71969153616</v>
          </cell>
          <cell r="CG918">
            <v>47700</v>
          </cell>
          <cell r="CK918" t="str">
            <v>Прочие основные фонды</v>
          </cell>
        </row>
        <row r="919">
          <cell r="K919">
            <v>0</v>
          </cell>
          <cell r="Y919">
            <v>2003</v>
          </cell>
          <cell r="AT919">
            <v>28105.22</v>
          </cell>
          <cell r="BK919">
            <v>54724.610850291101</v>
          </cell>
          <cell r="BX919">
            <v>11406.571014017691</v>
          </cell>
          <cell r="CB919">
            <v>11000</v>
          </cell>
          <cell r="CF919">
            <v>437796.88680232881</v>
          </cell>
          <cell r="CG919">
            <v>34980</v>
          </cell>
          <cell r="CK919" t="str">
            <v>Прочие основные фонды</v>
          </cell>
        </row>
        <row r="920">
          <cell r="K920">
            <v>0</v>
          </cell>
          <cell r="Y920">
            <v>2003</v>
          </cell>
          <cell r="AT920">
            <v>18736.810000000001</v>
          </cell>
          <cell r="BK920">
            <v>36483.067409749608</v>
          </cell>
          <cell r="BX920">
            <v>7604.3793231704585</v>
          </cell>
          <cell r="CB920">
            <v>7600</v>
          </cell>
          <cell r="CF920">
            <v>291864.53927799687</v>
          </cell>
          <cell r="CG920">
            <v>24168</v>
          </cell>
          <cell r="CK920" t="str">
            <v>Прочие основные фонды</v>
          </cell>
        </row>
        <row r="921">
          <cell r="K921">
            <v>0</v>
          </cell>
          <cell r="Y921">
            <v>2003</v>
          </cell>
          <cell r="AT921">
            <v>18736.810000000001</v>
          </cell>
          <cell r="BK921">
            <v>36483.067409749608</v>
          </cell>
          <cell r="BX921">
            <v>7604.3793231704585</v>
          </cell>
          <cell r="CB921">
            <v>7600</v>
          </cell>
          <cell r="CF921">
            <v>291864.53927799687</v>
          </cell>
          <cell r="CG921">
            <v>24168</v>
          </cell>
          <cell r="CK921" t="str">
            <v>Прочие основные фонды</v>
          </cell>
        </row>
        <row r="922">
          <cell r="K922">
            <v>0</v>
          </cell>
          <cell r="Y922">
            <v>2003</v>
          </cell>
          <cell r="AT922">
            <v>92372.77</v>
          </cell>
          <cell r="BK922">
            <v>179862.10004452712</v>
          </cell>
          <cell r="BX922">
            <v>37489.710479637695</v>
          </cell>
          <cell r="CB922">
            <v>37000</v>
          </cell>
          <cell r="CF922">
            <v>1438896.800356217</v>
          </cell>
          <cell r="CG922">
            <v>117660</v>
          </cell>
          <cell r="CK922" t="str">
            <v>Прочие основные фонды</v>
          </cell>
        </row>
        <row r="923">
          <cell r="K923">
            <v>0</v>
          </cell>
          <cell r="Y923">
            <v>2003</v>
          </cell>
          <cell r="AT923">
            <v>36193.51</v>
          </cell>
          <cell r="BK923">
            <v>70473.58996144202</v>
          </cell>
          <cell r="BX923">
            <v>14689.222929461483</v>
          </cell>
          <cell r="CB923">
            <v>15000</v>
          </cell>
          <cell r="CF923">
            <v>563788.71969153616</v>
          </cell>
          <cell r="CG923">
            <v>47700</v>
          </cell>
          <cell r="CK923" t="str">
            <v>Прочие основные фонды</v>
          </cell>
        </row>
        <row r="924">
          <cell r="K924">
            <v>0</v>
          </cell>
          <cell r="Y924">
            <v>2003</v>
          </cell>
          <cell r="AT924">
            <v>36536.78</v>
          </cell>
          <cell r="BK924">
            <v>71141.982422578396</v>
          </cell>
          <cell r="BX924">
            <v>14828.539883108593</v>
          </cell>
          <cell r="CB924">
            <v>15000</v>
          </cell>
          <cell r="CF924">
            <v>569135.85938062717</v>
          </cell>
          <cell r="CG924">
            <v>47700</v>
          </cell>
          <cell r="CK924" t="str">
            <v>Прочие основные фонды</v>
          </cell>
        </row>
        <row r="925">
          <cell r="K925">
            <v>0</v>
          </cell>
          <cell r="Y925">
            <v>2003</v>
          </cell>
          <cell r="AT925">
            <v>36536.78</v>
          </cell>
          <cell r="BK925">
            <v>71141.982422578396</v>
          </cell>
          <cell r="BX925">
            <v>14828.539883108593</v>
          </cell>
          <cell r="CB925">
            <v>15000</v>
          </cell>
          <cell r="CF925">
            <v>569135.85938062717</v>
          </cell>
          <cell r="CG925">
            <v>47700</v>
          </cell>
          <cell r="CK925" t="str">
            <v>Прочие основные фонды</v>
          </cell>
        </row>
        <row r="926">
          <cell r="K926">
            <v>0</v>
          </cell>
          <cell r="Y926">
            <v>2003</v>
          </cell>
          <cell r="AT926">
            <v>24108.06</v>
          </cell>
          <cell r="BK926">
            <v>46941.607354629101</v>
          </cell>
          <cell r="BX926">
            <v>9784.3140313507356</v>
          </cell>
          <cell r="CB926">
            <v>9800</v>
          </cell>
          <cell r="CF926">
            <v>375532.85883703281</v>
          </cell>
          <cell r="CG926">
            <v>31164</v>
          </cell>
          <cell r="CK926" t="str">
            <v>Прочие основные фонды</v>
          </cell>
        </row>
        <row r="927">
          <cell r="K927">
            <v>0</v>
          </cell>
          <cell r="Y927">
            <v>2003</v>
          </cell>
          <cell r="AT927">
            <v>28105.22</v>
          </cell>
          <cell r="BK927">
            <v>54724.610850291101</v>
          </cell>
          <cell r="BX927">
            <v>11406.571014017691</v>
          </cell>
          <cell r="CB927">
            <v>11000</v>
          </cell>
          <cell r="CF927">
            <v>437796.88680232881</v>
          </cell>
          <cell r="CG927">
            <v>34980</v>
          </cell>
          <cell r="CK927" t="str">
            <v>Прочие основные фонды</v>
          </cell>
        </row>
        <row r="928">
          <cell r="K928">
            <v>0</v>
          </cell>
          <cell r="Y928">
            <v>2003</v>
          </cell>
          <cell r="AT928">
            <v>18736.810000000001</v>
          </cell>
          <cell r="BK928">
            <v>36483.067409749608</v>
          </cell>
          <cell r="BX928">
            <v>7604.3793231704585</v>
          </cell>
          <cell r="CB928">
            <v>7600</v>
          </cell>
          <cell r="CF928">
            <v>291864.53927799687</v>
          </cell>
          <cell r="CG928">
            <v>24168</v>
          </cell>
          <cell r="CK928" t="str">
            <v>Прочие основные фонды</v>
          </cell>
        </row>
        <row r="929">
          <cell r="K929">
            <v>0</v>
          </cell>
          <cell r="Y929">
            <v>2003</v>
          </cell>
          <cell r="AT929">
            <v>65922.23</v>
          </cell>
          <cell r="BK929">
            <v>128359.37178692732</v>
          </cell>
          <cell r="BX929">
            <v>26754.695316293823</v>
          </cell>
          <cell r="CB929">
            <v>27000</v>
          </cell>
          <cell r="CF929">
            <v>1026874.9742954186</v>
          </cell>
          <cell r="CG929">
            <v>85860</v>
          </cell>
          <cell r="CK929" t="str">
            <v>Прочие основные фонды</v>
          </cell>
        </row>
        <row r="930">
          <cell r="K930">
            <v>0</v>
          </cell>
          <cell r="Y930">
            <v>2003</v>
          </cell>
          <cell r="AT930">
            <v>36536.769999999997</v>
          </cell>
          <cell r="BK930">
            <v>71141.962951245005</v>
          </cell>
          <cell r="BX930">
            <v>14828.535824584582</v>
          </cell>
          <cell r="CB930">
            <v>15000</v>
          </cell>
          <cell r="CF930">
            <v>569135.70360996004</v>
          </cell>
          <cell r="CG930">
            <v>47700</v>
          </cell>
          <cell r="CK930" t="str">
            <v>Прочие основные фонды</v>
          </cell>
        </row>
        <row r="931">
          <cell r="K931">
            <v>0</v>
          </cell>
          <cell r="Y931">
            <v>2003</v>
          </cell>
          <cell r="AT931">
            <v>36536.769999999997</v>
          </cell>
          <cell r="BK931">
            <v>71141.962951245005</v>
          </cell>
          <cell r="BX931">
            <v>14828.535824584582</v>
          </cell>
          <cell r="CB931">
            <v>15000</v>
          </cell>
          <cell r="CF931">
            <v>569135.70360996004</v>
          </cell>
          <cell r="CG931">
            <v>47700</v>
          </cell>
          <cell r="CK931" t="str">
            <v>Прочие основные фонды</v>
          </cell>
        </row>
        <row r="932">
          <cell r="K932">
            <v>0</v>
          </cell>
          <cell r="Y932">
            <v>2003</v>
          </cell>
          <cell r="AT932">
            <v>28105.22</v>
          </cell>
          <cell r="BK932">
            <v>54724.610850291101</v>
          </cell>
          <cell r="BX932">
            <v>11406.571014017691</v>
          </cell>
          <cell r="CB932">
            <v>11000</v>
          </cell>
          <cell r="CF932">
            <v>437796.88680232881</v>
          </cell>
          <cell r="CG932">
            <v>34980</v>
          </cell>
          <cell r="CK932" t="str">
            <v>Прочие основные фонды</v>
          </cell>
        </row>
        <row r="933">
          <cell r="K933">
            <v>0</v>
          </cell>
          <cell r="Y933">
            <v>2003</v>
          </cell>
          <cell r="AT933">
            <v>18736.810000000001</v>
          </cell>
          <cell r="BK933">
            <v>36483.067409749608</v>
          </cell>
          <cell r="BX933">
            <v>7604.3793231704585</v>
          </cell>
          <cell r="CB933">
            <v>7600</v>
          </cell>
          <cell r="CF933">
            <v>291864.53927799687</v>
          </cell>
          <cell r="CG933">
            <v>24168</v>
          </cell>
          <cell r="CK933" t="str">
            <v>Прочие основные фонды</v>
          </cell>
        </row>
        <row r="934">
          <cell r="K934">
            <v>0</v>
          </cell>
          <cell r="Y934">
            <v>2003</v>
          </cell>
          <cell r="AT934">
            <v>18736.810000000001</v>
          </cell>
          <cell r="BK934">
            <v>36483.067409749608</v>
          </cell>
          <cell r="BX934">
            <v>7604.3793231704585</v>
          </cell>
          <cell r="CB934">
            <v>7600</v>
          </cell>
          <cell r="CF934">
            <v>291864.53927799687</v>
          </cell>
          <cell r="CG934">
            <v>24168</v>
          </cell>
          <cell r="CK934" t="str">
            <v>Прочие основные фонды</v>
          </cell>
        </row>
        <row r="935">
          <cell r="K935">
            <v>0</v>
          </cell>
          <cell r="Y935">
            <v>2003</v>
          </cell>
          <cell r="AT935">
            <v>106483.6</v>
          </cell>
          <cell r="BK935">
            <v>207337.76757264516</v>
          </cell>
          <cell r="BX935">
            <v>43216.624713425277</v>
          </cell>
          <cell r="CB935">
            <v>43000</v>
          </cell>
          <cell r="CF935">
            <v>1658702.1405811612</v>
          </cell>
          <cell r="CG935">
            <v>136740</v>
          </cell>
          <cell r="CK935" t="str">
            <v>Прочие основные фонды</v>
          </cell>
        </row>
        <row r="936">
          <cell r="K936">
            <v>0</v>
          </cell>
          <cell r="Y936">
            <v>2003</v>
          </cell>
          <cell r="AT936">
            <v>90736.02</v>
          </cell>
          <cell r="BK936">
            <v>48692.944119638385</v>
          </cell>
          <cell r="BX936">
            <v>4869.2944119638387</v>
          </cell>
          <cell r="CB936">
            <v>4900</v>
          </cell>
          <cell r="CF936">
            <v>389543.55295710708</v>
          </cell>
          <cell r="CG936">
            <v>4900</v>
          </cell>
          <cell r="CK936" t="str">
            <v>Прочие основные фонды</v>
          </cell>
        </row>
        <row r="937">
          <cell r="K937">
            <v>0</v>
          </cell>
          <cell r="Y937">
            <v>2003</v>
          </cell>
          <cell r="AT937">
            <v>170411.19</v>
          </cell>
          <cell r="BK937">
            <v>331813.3093170955</v>
          </cell>
          <cell r="BX937">
            <v>69161.79059684505</v>
          </cell>
          <cell r="CB937">
            <v>70000</v>
          </cell>
          <cell r="CF937">
            <v>2654506.474536764</v>
          </cell>
          <cell r="CG937">
            <v>222600</v>
          </cell>
          <cell r="CK937" t="str">
            <v>Прочие основные фонды</v>
          </cell>
        </row>
        <row r="938">
          <cell r="K938">
            <v>0</v>
          </cell>
          <cell r="Y938">
            <v>2003</v>
          </cell>
          <cell r="AT938">
            <v>44743.03</v>
          </cell>
          <cell r="BK938">
            <v>87120.645382348914</v>
          </cell>
          <cell r="BX938">
            <v>18159.066147759171</v>
          </cell>
          <cell r="CB938">
            <v>18000</v>
          </cell>
          <cell r="CF938">
            <v>696965.16305879131</v>
          </cell>
          <cell r="CG938">
            <v>57240</v>
          </cell>
          <cell r="CK938" t="str">
            <v>Прочие основные фонды</v>
          </cell>
        </row>
        <row r="939">
          <cell r="K939">
            <v>0</v>
          </cell>
          <cell r="Y939">
            <v>2003</v>
          </cell>
          <cell r="AT939">
            <v>150008.03</v>
          </cell>
          <cell r="BK939">
            <v>292085.63626859325</v>
          </cell>
          <cell r="BX939">
            <v>60881.119125482604</v>
          </cell>
          <cell r="CB939">
            <v>60000</v>
          </cell>
          <cell r="CF939">
            <v>2336685.090148746</v>
          </cell>
          <cell r="CG939">
            <v>190800</v>
          </cell>
          <cell r="CK939" t="str">
            <v>Прочие основные фонды</v>
          </cell>
        </row>
        <row r="940">
          <cell r="K940">
            <v>0</v>
          </cell>
          <cell r="Y940">
            <v>2003</v>
          </cell>
          <cell r="AT940">
            <v>57084.95</v>
          </cell>
          <cell r="BK940">
            <v>111152.00927650895</v>
          </cell>
          <cell r="BX940">
            <v>23168.064011121391</v>
          </cell>
          <cell r="CB940">
            <v>23000</v>
          </cell>
          <cell r="CF940">
            <v>889216.0742120716</v>
          </cell>
          <cell r="CG940">
            <v>73140</v>
          </cell>
          <cell r="CK940" t="str">
            <v>Прочие основные фонды</v>
          </cell>
        </row>
        <row r="941">
          <cell r="K941">
            <v>0</v>
          </cell>
          <cell r="Y941">
            <v>2003</v>
          </cell>
          <cell r="AT941">
            <v>57084.959999999999</v>
          </cell>
          <cell r="BK941">
            <v>111152.02874784234</v>
          </cell>
          <cell r="BX941">
            <v>23168.0680696454</v>
          </cell>
          <cell r="CB941">
            <v>23000</v>
          </cell>
          <cell r="CF941">
            <v>889216.22998273873</v>
          </cell>
          <cell r="CG941">
            <v>73140</v>
          </cell>
          <cell r="CK941" t="str">
            <v>Прочие основные фонды</v>
          </cell>
        </row>
        <row r="942">
          <cell r="K942">
            <v>0</v>
          </cell>
          <cell r="Y942">
            <v>2003</v>
          </cell>
          <cell r="AT942">
            <v>22215.32</v>
          </cell>
          <cell r="BK942">
            <v>43256.19019935403</v>
          </cell>
          <cell r="BX942">
            <v>9016.1409581254829</v>
          </cell>
          <cell r="CB942">
            <v>9000</v>
          </cell>
          <cell r="CF942">
            <v>346049.52159483224</v>
          </cell>
          <cell r="CG942">
            <v>28620</v>
          </cell>
          <cell r="CK942" t="str">
            <v>Прочие основные фонды</v>
          </cell>
        </row>
        <row r="943">
          <cell r="K943">
            <v>0</v>
          </cell>
          <cell r="Y943">
            <v>2003</v>
          </cell>
          <cell r="AT943">
            <v>41649.89</v>
          </cell>
          <cell r="BK943">
            <v>81097.889367435331</v>
          </cell>
          <cell r="BX943">
            <v>16903.707852527939</v>
          </cell>
          <cell r="CB943">
            <v>17000</v>
          </cell>
          <cell r="CF943">
            <v>648783.11493948265</v>
          </cell>
          <cell r="CG943">
            <v>54060</v>
          </cell>
          <cell r="CK943" t="str">
            <v>Прочие основные фонды</v>
          </cell>
        </row>
        <row r="944">
          <cell r="K944">
            <v>0</v>
          </cell>
          <cell r="Y944">
            <v>2003</v>
          </cell>
          <cell r="AT944">
            <v>41649.9</v>
          </cell>
          <cell r="BK944">
            <v>81097.908838768722</v>
          </cell>
          <cell r="BX944">
            <v>16903.711911051949</v>
          </cell>
          <cell r="CB944">
            <v>17000</v>
          </cell>
          <cell r="CF944">
            <v>648783.27071014978</v>
          </cell>
          <cell r="CG944">
            <v>54060</v>
          </cell>
          <cell r="CK944" t="str">
            <v>Прочие основные фонды</v>
          </cell>
        </row>
        <row r="945">
          <cell r="K945">
            <v>0</v>
          </cell>
          <cell r="Y945">
            <v>2003</v>
          </cell>
          <cell r="AT945">
            <v>38587.74</v>
          </cell>
          <cell r="BK945">
            <v>75135.475014684533</v>
          </cell>
          <cell r="BX945">
            <v>15660.926923199713</v>
          </cell>
          <cell r="CB945">
            <v>16000</v>
          </cell>
          <cell r="CF945">
            <v>601083.80011747626</v>
          </cell>
          <cell r="CG945">
            <v>50880</v>
          </cell>
          <cell r="CK945" t="str">
            <v>Прочие основные фонды</v>
          </cell>
        </row>
        <row r="946">
          <cell r="K946">
            <v>0</v>
          </cell>
          <cell r="Y946">
            <v>2003</v>
          </cell>
          <cell r="AT946">
            <v>38587.74</v>
          </cell>
          <cell r="BK946">
            <v>75135.475014684533</v>
          </cell>
          <cell r="BX946">
            <v>15660.926923199713</v>
          </cell>
          <cell r="CB946">
            <v>16000</v>
          </cell>
          <cell r="CF946">
            <v>601083.80011747626</v>
          </cell>
          <cell r="CG946">
            <v>50880</v>
          </cell>
          <cell r="CK946" t="str">
            <v>Прочие основные фонды</v>
          </cell>
        </row>
        <row r="947">
          <cell r="K947">
            <v>0</v>
          </cell>
          <cell r="Y947">
            <v>2003</v>
          </cell>
          <cell r="AT947">
            <v>228745.9</v>
          </cell>
          <cell r="BK947">
            <v>445398.76795483555</v>
          </cell>
          <cell r="BX947">
            <v>92837.072704479433</v>
          </cell>
          <cell r="CB947">
            <v>95000</v>
          </cell>
          <cell r="CF947">
            <v>3563190.1436386844</v>
          </cell>
          <cell r="CG947">
            <v>302100</v>
          </cell>
          <cell r="CK947" t="str">
            <v>Прочие основные фонды</v>
          </cell>
        </row>
        <row r="948">
          <cell r="K948">
            <v>0</v>
          </cell>
          <cell r="Y948">
            <v>2003</v>
          </cell>
          <cell r="AT948">
            <v>346009.06</v>
          </cell>
          <cell r="BK948">
            <v>673725.77617876767</v>
          </cell>
          <cell r="BX948">
            <v>140428.60772424156</v>
          </cell>
          <cell r="CB948">
            <v>140000</v>
          </cell>
          <cell r="CF948">
            <v>5389806.2094301414</v>
          </cell>
          <cell r="CG948">
            <v>445200</v>
          </cell>
          <cell r="CK948" t="str">
            <v>Прочие основные фонды</v>
          </cell>
        </row>
        <row r="949">
          <cell r="K949">
            <v>0</v>
          </cell>
          <cell r="Y949">
            <v>2003</v>
          </cell>
          <cell r="AT949">
            <v>68832.98</v>
          </cell>
          <cell r="BK949">
            <v>134026.99015221623</v>
          </cell>
          <cell r="BX949">
            <v>27936.030192130125</v>
          </cell>
          <cell r="CB949">
            <v>28000</v>
          </cell>
          <cell r="CF949">
            <v>1072215.9212177298</v>
          </cell>
          <cell r="CG949">
            <v>89040</v>
          </cell>
          <cell r="CK949" t="str">
            <v>Прочие основные фонды</v>
          </cell>
        </row>
        <row r="950">
          <cell r="K950">
            <v>0</v>
          </cell>
          <cell r="Y950">
            <v>2003</v>
          </cell>
          <cell r="AT950">
            <v>52491.91</v>
          </cell>
          <cell r="BK950">
            <v>102208.7479670504</v>
          </cell>
          <cell r="BX950">
            <v>21303.967699823213</v>
          </cell>
          <cell r="CB950">
            <v>21000</v>
          </cell>
          <cell r="CF950">
            <v>817669.98373640317</v>
          </cell>
          <cell r="CG950">
            <v>66780</v>
          </cell>
          <cell r="CK950" t="str">
            <v>Прочие основные фонды</v>
          </cell>
        </row>
        <row r="951">
          <cell r="K951">
            <v>0</v>
          </cell>
          <cell r="Y951">
            <v>2003</v>
          </cell>
          <cell r="AT951">
            <v>52491.91</v>
          </cell>
          <cell r="BK951">
            <v>102208.7479670504</v>
          </cell>
          <cell r="BX951">
            <v>21303.967699823213</v>
          </cell>
          <cell r="CB951">
            <v>21000</v>
          </cell>
          <cell r="CF951">
            <v>817669.98373640317</v>
          </cell>
          <cell r="CG951">
            <v>66780</v>
          </cell>
          <cell r="CK951" t="str">
            <v>Прочие основные фонды</v>
          </cell>
        </row>
        <row r="952">
          <cell r="K952">
            <v>0</v>
          </cell>
          <cell r="Y952">
            <v>2003</v>
          </cell>
          <cell r="AT952">
            <v>121293.81</v>
          </cell>
          <cell r="BK952">
            <v>65091.599922368594</v>
          </cell>
          <cell r="BX952">
            <v>6509.1599922368596</v>
          </cell>
          <cell r="CB952">
            <v>6500</v>
          </cell>
          <cell r="CF952">
            <v>520732.79937894875</v>
          </cell>
          <cell r="CG952">
            <v>6500</v>
          </cell>
          <cell r="CK952" t="str">
            <v>Прочие основные фонды</v>
          </cell>
        </row>
        <row r="953">
          <cell r="K953">
            <v>0</v>
          </cell>
          <cell r="Y953">
            <v>2003</v>
          </cell>
          <cell r="AT953">
            <v>89517.43</v>
          </cell>
          <cell r="BK953">
            <v>174302.37233752926</v>
          </cell>
          <cell r="BX953">
            <v>36330.863885333674</v>
          </cell>
          <cell r="CB953">
            <v>36000</v>
          </cell>
          <cell r="CF953">
            <v>1394418.9787002341</v>
          </cell>
          <cell r="CG953">
            <v>114480</v>
          </cell>
          <cell r="CK953" t="str">
            <v>Прочие основные фонды</v>
          </cell>
        </row>
        <row r="954">
          <cell r="K954">
            <v>0</v>
          </cell>
          <cell r="Y954">
            <v>2003</v>
          </cell>
          <cell r="AT954">
            <v>27777.57</v>
          </cell>
          <cell r="BK954">
            <v>54086.632611903435</v>
          </cell>
          <cell r="BX954">
            <v>11273.593474872192</v>
          </cell>
          <cell r="CB954">
            <v>11000</v>
          </cell>
          <cell r="CF954">
            <v>432693.06089522748</v>
          </cell>
          <cell r="CG954">
            <v>34980</v>
          </cell>
          <cell r="CK954" t="str">
            <v>Прочие основные фонды</v>
          </cell>
        </row>
        <row r="955">
          <cell r="K955">
            <v>0</v>
          </cell>
          <cell r="Y955">
            <v>2003</v>
          </cell>
          <cell r="AT955">
            <v>376598.4</v>
          </cell>
          <cell r="BK955">
            <v>733287.29989810684</v>
          </cell>
          <cell r="BX955">
            <v>152843.3648043118</v>
          </cell>
          <cell r="CB955">
            <v>155000</v>
          </cell>
          <cell r="CF955">
            <v>5866298.3991848547</v>
          </cell>
          <cell r="CG955">
            <v>492900</v>
          </cell>
          <cell r="CK955" t="str">
            <v>Прочие основные фонды</v>
          </cell>
        </row>
        <row r="956">
          <cell r="K956">
            <v>0</v>
          </cell>
          <cell r="Y956">
            <v>2003</v>
          </cell>
          <cell r="AT956">
            <v>108045.99</v>
          </cell>
          <cell r="BK956">
            <v>210379.94922951836</v>
          </cell>
          <cell r="BX956">
            <v>43850.724446022672</v>
          </cell>
          <cell r="CB956">
            <v>44000</v>
          </cell>
          <cell r="CF956">
            <v>1683039.5938361469</v>
          </cell>
          <cell r="CG956">
            <v>139920</v>
          </cell>
          <cell r="CK956" t="str">
            <v>Прочие основные фонды</v>
          </cell>
        </row>
        <row r="957">
          <cell r="K957">
            <v>0</v>
          </cell>
          <cell r="Y957">
            <v>2003</v>
          </cell>
          <cell r="AT957">
            <v>94141.64</v>
          </cell>
          <cell r="BK957">
            <v>183306.32579315154</v>
          </cell>
          <cell r="BX957">
            <v>38207.610615967009</v>
          </cell>
          <cell r="CB957">
            <v>38000</v>
          </cell>
          <cell r="CF957">
            <v>1466450.6063452123</v>
          </cell>
          <cell r="CG957">
            <v>120840</v>
          </cell>
          <cell r="CK957" t="str">
            <v>Прочие основные фонды</v>
          </cell>
        </row>
        <row r="958">
          <cell r="K958">
            <v>0</v>
          </cell>
          <cell r="Y958">
            <v>2003</v>
          </cell>
          <cell r="AT958">
            <v>65896.070000000007</v>
          </cell>
          <cell r="BK958">
            <v>35362.733060297105</v>
          </cell>
          <cell r="BX958">
            <v>3536.2733060297105</v>
          </cell>
          <cell r="CB958">
            <v>3500</v>
          </cell>
          <cell r="CF958">
            <v>282901.86448237684</v>
          </cell>
          <cell r="CG958">
            <v>3500</v>
          </cell>
          <cell r="CK958" t="str">
            <v>Прочие основные фонды</v>
          </cell>
        </row>
        <row r="959">
          <cell r="K959">
            <v>0</v>
          </cell>
          <cell r="Y959">
            <v>2003</v>
          </cell>
          <cell r="AT959">
            <v>86424.25</v>
          </cell>
          <cell r="BK959">
            <v>168279.53843728214</v>
          </cell>
          <cell r="BX959">
            <v>35075.489356006408</v>
          </cell>
          <cell r="CB959">
            <v>35000</v>
          </cell>
          <cell r="CF959">
            <v>1346236.3074982571</v>
          </cell>
          <cell r="CG959">
            <v>111300</v>
          </cell>
          <cell r="CK959" t="str">
            <v>Прочие основные фонды</v>
          </cell>
        </row>
        <row r="960">
          <cell r="K960">
            <v>0</v>
          </cell>
          <cell r="Y960">
            <v>2003</v>
          </cell>
          <cell r="AT960">
            <v>86424.25</v>
          </cell>
          <cell r="BK960">
            <v>168279.53843728214</v>
          </cell>
          <cell r="BX960">
            <v>35075.489356006408</v>
          </cell>
          <cell r="CB960">
            <v>35000</v>
          </cell>
          <cell r="CF960">
            <v>1346236.3074982571</v>
          </cell>
          <cell r="CG960">
            <v>111300</v>
          </cell>
          <cell r="CK960" t="str">
            <v>Прочие основные фонды</v>
          </cell>
        </row>
        <row r="961">
          <cell r="K961">
            <v>0</v>
          </cell>
          <cell r="Y961">
            <v>2003</v>
          </cell>
          <cell r="AT961">
            <v>29620.44</v>
          </cell>
          <cell r="BK961">
            <v>57674.946227583219</v>
          </cell>
          <cell r="BX961">
            <v>12021.526688865988</v>
          </cell>
          <cell r="CB961">
            <v>12000</v>
          </cell>
          <cell r="CF961">
            <v>461399.56982066575</v>
          </cell>
          <cell r="CG961">
            <v>38160</v>
          </cell>
          <cell r="CK961" t="str">
            <v>Прочие основные фонды</v>
          </cell>
        </row>
        <row r="962">
          <cell r="K962">
            <v>0</v>
          </cell>
          <cell r="Y962">
            <v>2003</v>
          </cell>
          <cell r="AT962">
            <v>24684.03</v>
          </cell>
          <cell r="BK962">
            <v>48063.09774365442</v>
          </cell>
          <cell r="BX962">
            <v>10018.072838680611</v>
          </cell>
          <cell r="CB962">
            <v>10000</v>
          </cell>
          <cell r="CF962">
            <v>384504.78194923536</v>
          </cell>
          <cell r="CG962">
            <v>31800</v>
          </cell>
          <cell r="CK962" t="str">
            <v>Прочие основные фонды</v>
          </cell>
        </row>
        <row r="963">
          <cell r="K963">
            <v>0</v>
          </cell>
          <cell r="Y963">
            <v>2003</v>
          </cell>
          <cell r="AT963">
            <v>86424.25</v>
          </cell>
          <cell r="BK963">
            <v>168279.53843728214</v>
          </cell>
          <cell r="BX963">
            <v>35075.489356006408</v>
          </cell>
          <cell r="CB963">
            <v>35000</v>
          </cell>
          <cell r="CF963">
            <v>1346236.3074982571</v>
          </cell>
          <cell r="CG963">
            <v>111300</v>
          </cell>
          <cell r="CK963" t="str">
            <v>Прочие основные фонды</v>
          </cell>
        </row>
        <row r="964">
          <cell r="K964">
            <v>0</v>
          </cell>
          <cell r="Y964">
            <v>2003</v>
          </cell>
          <cell r="AT964">
            <v>116418.09</v>
          </cell>
          <cell r="BK964">
            <v>226681.54425349334</v>
          </cell>
          <cell r="BX964">
            <v>47248.561331357763</v>
          </cell>
          <cell r="CB964">
            <v>47000</v>
          </cell>
          <cell r="CF964">
            <v>1813452.3540279467</v>
          </cell>
          <cell r="CG964">
            <v>149460</v>
          </cell>
          <cell r="CK964" t="str">
            <v>Прочие основные фонды</v>
          </cell>
        </row>
        <row r="965">
          <cell r="K965">
            <v>0</v>
          </cell>
          <cell r="Y965">
            <v>2003</v>
          </cell>
          <cell r="AT965">
            <v>86751.42</v>
          </cell>
          <cell r="BK965">
            <v>168916.5820516673</v>
          </cell>
          <cell r="BX965">
            <v>35208.272085999495</v>
          </cell>
          <cell r="CB965">
            <v>35000</v>
          </cell>
          <cell r="CF965">
            <v>1351332.6564133384</v>
          </cell>
          <cell r="CG965">
            <v>111300</v>
          </cell>
          <cell r="CK965" t="str">
            <v>Прочие основные фонды</v>
          </cell>
        </row>
        <row r="966">
          <cell r="K966">
            <v>0</v>
          </cell>
          <cell r="Y966">
            <v>2003</v>
          </cell>
          <cell r="AT966">
            <v>86751.42</v>
          </cell>
          <cell r="BK966">
            <v>168916.5820516673</v>
          </cell>
          <cell r="BX966">
            <v>35208.272085999495</v>
          </cell>
          <cell r="CB966">
            <v>35000</v>
          </cell>
          <cell r="CF966">
            <v>1351332.6564133384</v>
          </cell>
          <cell r="CG966">
            <v>111300</v>
          </cell>
          <cell r="CK966" t="str">
            <v>Прочие основные фонды</v>
          </cell>
        </row>
        <row r="967">
          <cell r="K967">
            <v>0</v>
          </cell>
          <cell r="Y967">
            <v>2003</v>
          </cell>
          <cell r="AT967">
            <v>50433.279999999999</v>
          </cell>
          <cell r="BK967">
            <v>98200.320862237306</v>
          </cell>
          <cell r="BX967">
            <v>20468.46777181741</v>
          </cell>
          <cell r="CB967">
            <v>20000</v>
          </cell>
          <cell r="CF967">
            <v>785602.56689789845</v>
          </cell>
          <cell r="CG967">
            <v>63600</v>
          </cell>
          <cell r="CK967" t="str">
            <v>Прочие основные фонды</v>
          </cell>
        </row>
        <row r="968">
          <cell r="K968">
            <v>0</v>
          </cell>
          <cell r="Y968">
            <v>2003</v>
          </cell>
          <cell r="AT968">
            <v>50433.279999999999</v>
          </cell>
          <cell r="BK968">
            <v>98200.320862237306</v>
          </cell>
          <cell r="BX968">
            <v>20468.46777181741</v>
          </cell>
          <cell r="CB968">
            <v>20000</v>
          </cell>
          <cell r="CF968">
            <v>785602.56689789845</v>
          </cell>
          <cell r="CG968">
            <v>63600</v>
          </cell>
          <cell r="CK968" t="str">
            <v>Прочие основные фонды</v>
          </cell>
        </row>
        <row r="969">
          <cell r="K969">
            <v>0</v>
          </cell>
          <cell r="Y969">
            <v>2003</v>
          </cell>
          <cell r="AT969">
            <v>50432.75</v>
          </cell>
          <cell r="BK969">
            <v>98199.28888156786</v>
          </cell>
          <cell r="BX969">
            <v>20468.252670044949</v>
          </cell>
          <cell r="CB969">
            <v>20000</v>
          </cell>
          <cell r="CF969">
            <v>785594.31105254288</v>
          </cell>
          <cell r="CG969">
            <v>63600</v>
          </cell>
          <cell r="CK969" t="str">
            <v>Прочие основные фонды</v>
          </cell>
        </row>
        <row r="970">
          <cell r="K970">
            <v>0</v>
          </cell>
          <cell r="Y970">
            <v>2003</v>
          </cell>
          <cell r="AT970">
            <v>26012.92</v>
          </cell>
          <cell r="BK970">
            <v>50650.62376596783</v>
          </cell>
          <cell r="BX970">
            <v>10557.40603567455</v>
          </cell>
          <cell r="CB970">
            <v>11000</v>
          </cell>
          <cell r="CF970">
            <v>405204.99012774264</v>
          </cell>
          <cell r="CG970">
            <v>34980</v>
          </cell>
          <cell r="CK970" t="str">
            <v>Прочие основные фонды</v>
          </cell>
        </row>
        <row r="971">
          <cell r="K971">
            <v>0</v>
          </cell>
          <cell r="Y971">
            <v>2003</v>
          </cell>
          <cell r="AT971">
            <v>26012.93</v>
          </cell>
          <cell r="BK971">
            <v>50650.643237301221</v>
          </cell>
          <cell r="BX971">
            <v>10557.41009419856</v>
          </cell>
          <cell r="CB971">
            <v>11000</v>
          </cell>
          <cell r="CF971">
            <v>405205.14589840977</v>
          </cell>
          <cell r="CG971">
            <v>34980</v>
          </cell>
          <cell r="CK971" t="str">
            <v>Прочие основные фонды</v>
          </cell>
        </row>
        <row r="972">
          <cell r="K972">
            <v>0</v>
          </cell>
          <cell r="Y972">
            <v>2003</v>
          </cell>
          <cell r="AT972">
            <v>26012.93</v>
          </cell>
          <cell r="BK972">
            <v>50650.643237301221</v>
          </cell>
          <cell r="BX972">
            <v>10557.41009419856</v>
          </cell>
          <cell r="CB972">
            <v>11000</v>
          </cell>
          <cell r="CF972">
            <v>405205.14589840977</v>
          </cell>
          <cell r="CG972">
            <v>34980</v>
          </cell>
          <cell r="CK972" t="str">
            <v>Прочие основные фонды</v>
          </cell>
        </row>
        <row r="973">
          <cell r="K973">
            <v>0</v>
          </cell>
          <cell r="Y973">
            <v>2003</v>
          </cell>
          <cell r="AT973">
            <v>53243.76</v>
          </cell>
          <cell r="BK973">
            <v>103672.7001676662</v>
          </cell>
          <cell r="BX973">
            <v>21609.107827418346</v>
          </cell>
          <cell r="CB973">
            <v>22000</v>
          </cell>
          <cell r="CF973">
            <v>829381.60134132963</v>
          </cell>
          <cell r="CG973">
            <v>69960</v>
          </cell>
          <cell r="CK973" t="str">
            <v>Прочие основные фонды</v>
          </cell>
        </row>
        <row r="974">
          <cell r="K974">
            <v>0</v>
          </cell>
          <cell r="Y974">
            <v>2003</v>
          </cell>
          <cell r="AT974">
            <v>53243.77</v>
          </cell>
          <cell r="BK974">
            <v>103672.71963899958</v>
          </cell>
          <cell r="BX974">
            <v>21609.111885942351</v>
          </cell>
          <cell r="CB974">
            <v>22000</v>
          </cell>
          <cell r="CF974">
            <v>829381.75711199665</v>
          </cell>
          <cell r="CG974">
            <v>69960</v>
          </cell>
          <cell r="CK974" t="str">
            <v>Прочие основные фонды</v>
          </cell>
        </row>
        <row r="975">
          <cell r="K975">
            <v>0</v>
          </cell>
          <cell r="Y975">
            <v>2003</v>
          </cell>
          <cell r="AT975">
            <v>53243.77</v>
          </cell>
          <cell r="BK975">
            <v>103672.71963899958</v>
          </cell>
          <cell r="BX975">
            <v>21609.111885942351</v>
          </cell>
          <cell r="CB975">
            <v>22000</v>
          </cell>
          <cell r="CF975">
            <v>829381.75711199665</v>
          </cell>
          <cell r="CG975">
            <v>69960</v>
          </cell>
          <cell r="CK975" t="str">
            <v>Прочие основные фонды</v>
          </cell>
        </row>
        <row r="976">
          <cell r="K976">
            <v>0</v>
          </cell>
          <cell r="Y976">
            <v>2003</v>
          </cell>
          <cell r="AT976">
            <v>52369.38</v>
          </cell>
          <cell r="BK976">
            <v>101970.16571907345</v>
          </cell>
          <cell r="BX976">
            <v>21254.238605144445</v>
          </cell>
          <cell r="CB976">
            <v>21000</v>
          </cell>
          <cell r="CF976">
            <v>815761.32575258764</v>
          </cell>
          <cell r="CG976">
            <v>66780</v>
          </cell>
          <cell r="CK976" t="str">
            <v>Прочие основные фонды</v>
          </cell>
        </row>
        <row r="977">
          <cell r="K977">
            <v>0</v>
          </cell>
          <cell r="Y977">
            <v>2003</v>
          </cell>
          <cell r="AT977">
            <v>52369.38</v>
          </cell>
          <cell r="BK977">
            <v>101970.16571907345</v>
          </cell>
          <cell r="BX977">
            <v>21254.238605144445</v>
          </cell>
          <cell r="CB977">
            <v>21000</v>
          </cell>
          <cell r="CF977">
            <v>815761.32575258764</v>
          </cell>
          <cell r="CG977">
            <v>66780</v>
          </cell>
          <cell r="CK977" t="str">
            <v>Прочие основные фонды</v>
          </cell>
        </row>
        <row r="978">
          <cell r="K978">
            <v>0</v>
          </cell>
          <cell r="Y978">
            <v>2003</v>
          </cell>
          <cell r="AT978">
            <v>52369.38</v>
          </cell>
          <cell r="BK978">
            <v>101970.16571907345</v>
          </cell>
          <cell r="BX978">
            <v>21254.238605144445</v>
          </cell>
          <cell r="CB978">
            <v>21000</v>
          </cell>
          <cell r="CF978">
            <v>815761.32575258764</v>
          </cell>
          <cell r="CG978">
            <v>66780</v>
          </cell>
          <cell r="CK978" t="str">
            <v>Прочие основные фонды</v>
          </cell>
        </row>
        <row r="979">
          <cell r="K979">
            <v>0</v>
          </cell>
          <cell r="Y979">
            <v>2003</v>
          </cell>
          <cell r="AT979">
            <v>52369.38</v>
          </cell>
          <cell r="BK979">
            <v>101970.16571907345</v>
          </cell>
          <cell r="BX979">
            <v>21254.238605144445</v>
          </cell>
          <cell r="CB979">
            <v>21000</v>
          </cell>
          <cell r="CF979">
            <v>815761.32575258764</v>
          </cell>
          <cell r="CG979">
            <v>66780</v>
          </cell>
          <cell r="CK979" t="str">
            <v>Прочие основные фонды</v>
          </cell>
        </row>
        <row r="980">
          <cell r="K980">
            <v>0</v>
          </cell>
          <cell r="Y980">
            <v>2003</v>
          </cell>
          <cell r="AT980">
            <v>52369.38</v>
          </cell>
          <cell r="BK980">
            <v>101970.16571907345</v>
          </cell>
          <cell r="BX980">
            <v>21254.238605144445</v>
          </cell>
          <cell r="CB980">
            <v>21000</v>
          </cell>
          <cell r="CF980">
            <v>815761.32575258764</v>
          </cell>
          <cell r="CG980">
            <v>66780</v>
          </cell>
          <cell r="CK980" t="str">
            <v>Прочие основные фонды</v>
          </cell>
        </row>
        <row r="981">
          <cell r="K981">
            <v>0</v>
          </cell>
          <cell r="Y981">
            <v>2003</v>
          </cell>
          <cell r="AT981">
            <v>52369.38</v>
          </cell>
          <cell r="BK981">
            <v>101970.16571907345</v>
          </cell>
          <cell r="BX981">
            <v>21254.238605144445</v>
          </cell>
          <cell r="CB981">
            <v>21000</v>
          </cell>
          <cell r="CF981">
            <v>815761.32575258764</v>
          </cell>
          <cell r="CG981">
            <v>66780</v>
          </cell>
          <cell r="CK981" t="str">
            <v>Прочие основные фонды</v>
          </cell>
        </row>
        <row r="982">
          <cell r="K982">
            <v>0</v>
          </cell>
          <cell r="Y982">
            <v>2003</v>
          </cell>
          <cell r="AT982">
            <v>37473.620000000003</v>
          </cell>
          <cell r="BK982">
            <v>72966.134819499217</v>
          </cell>
          <cell r="BX982">
            <v>15208.758646340917</v>
          </cell>
          <cell r="CB982">
            <v>15000</v>
          </cell>
          <cell r="CF982">
            <v>583729.07855599374</v>
          </cell>
          <cell r="CG982">
            <v>47700</v>
          </cell>
          <cell r="CK982" t="str">
            <v>Прочие основные фонды</v>
          </cell>
        </row>
        <row r="983">
          <cell r="K983">
            <v>0</v>
          </cell>
          <cell r="Y983">
            <v>2003</v>
          </cell>
          <cell r="AT983">
            <v>37473.620000000003</v>
          </cell>
          <cell r="BK983">
            <v>72966.134819499217</v>
          </cell>
          <cell r="BX983">
            <v>15208.758646340917</v>
          </cell>
          <cell r="CB983">
            <v>15000</v>
          </cell>
          <cell r="CF983">
            <v>583729.07855599374</v>
          </cell>
          <cell r="CG983">
            <v>47700</v>
          </cell>
          <cell r="CK983" t="str">
            <v>Прочие основные фонды</v>
          </cell>
        </row>
        <row r="984">
          <cell r="K984">
            <v>0</v>
          </cell>
          <cell r="Y984">
            <v>2003</v>
          </cell>
          <cell r="AT984">
            <v>37473.620000000003</v>
          </cell>
          <cell r="BK984">
            <v>72966.134819499217</v>
          </cell>
          <cell r="BX984">
            <v>15208.758646340917</v>
          </cell>
          <cell r="CB984">
            <v>15000</v>
          </cell>
          <cell r="CF984">
            <v>583729.07855599374</v>
          </cell>
          <cell r="CG984">
            <v>47700</v>
          </cell>
          <cell r="CK984" t="str">
            <v>Прочие основные фонды</v>
          </cell>
        </row>
        <row r="985">
          <cell r="K985">
            <v>0</v>
          </cell>
          <cell r="Y985">
            <v>2003</v>
          </cell>
          <cell r="AT985">
            <v>22171.87</v>
          </cell>
          <cell r="BK985">
            <v>43171.587255792474</v>
          </cell>
          <cell r="BX985">
            <v>8998.506671307623</v>
          </cell>
          <cell r="CB985">
            <v>9000</v>
          </cell>
          <cell r="CF985">
            <v>345372.69804633979</v>
          </cell>
          <cell r="CG985">
            <v>28620</v>
          </cell>
          <cell r="CK985" t="str">
            <v>Прочие основные фонды</v>
          </cell>
        </row>
        <row r="986">
          <cell r="K986">
            <v>0</v>
          </cell>
          <cell r="Y986">
            <v>2003</v>
          </cell>
          <cell r="AT986">
            <v>22171.87</v>
          </cell>
          <cell r="BK986">
            <v>43171.587255792474</v>
          </cell>
          <cell r="BX986">
            <v>8998.506671307623</v>
          </cell>
          <cell r="CB986">
            <v>9000</v>
          </cell>
          <cell r="CF986">
            <v>345372.69804633979</v>
          </cell>
          <cell r="CG986">
            <v>28620</v>
          </cell>
          <cell r="CK986" t="str">
            <v>Прочие основные фонды</v>
          </cell>
        </row>
        <row r="987">
          <cell r="K987">
            <v>0</v>
          </cell>
          <cell r="Y987">
            <v>2003</v>
          </cell>
          <cell r="AT987">
            <v>22171.87</v>
          </cell>
          <cell r="BK987">
            <v>43171.587255792474</v>
          </cell>
          <cell r="BX987">
            <v>8998.506671307623</v>
          </cell>
          <cell r="CB987">
            <v>9000</v>
          </cell>
          <cell r="CF987">
            <v>345372.69804633979</v>
          </cell>
          <cell r="CG987">
            <v>28620</v>
          </cell>
          <cell r="CK987" t="str">
            <v>Прочие основные фонды</v>
          </cell>
        </row>
        <row r="988">
          <cell r="K988">
            <v>0</v>
          </cell>
          <cell r="Y988">
            <v>2003</v>
          </cell>
          <cell r="AT988">
            <v>22171.87</v>
          </cell>
          <cell r="BK988">
            <v>43171.587255792474</v>
          </cell>
          <cell r="BX988">
            <v>8998.506671307623</v>
          </cell>
          <cell r="CB988">
            <v>9000</v>
          </cell>
          <cell r="CF988">
            <v>345372.69804633979</v>
          </cell>
          <cell r="CG988">
            <v>28620</v>
          </cell>
          <cell r="CK988" t="str">
            <v>Прочие основные фонды</v>
          </cell>
        </row>
        <row r="989">
          <cell r="K989">
            <v>0</v>
          </cell>
          <cell r="Y989">
            <v>2003</v>
          </cell>
          <cell r="AT989">
            <v>22171.86</v>
          </cell>
          <cell r="BK989">
            <v>43171.56778445909</v>
          </cell>
          <cell r="BX989">
            <v>8998.5026127836136</v>
          </cell>
          <cell r="CB989">
            <v>9000</v>
          </cell>
          <cell r="CF989">
            <v>345372.54227567272</v>
          </cell>
          <cell r="CG989">
            <v>28620</v>
          </cell>
          <cell r="CK989" t="str">
            <v>Прочие основные фонды</v>
          </cell>
        </row>
        <row r="990">
          <cell r="K990">
            <v>0</v>
          </cell>
          <cell r="Y990">
            <v>2003</v>
          </cell>
          <cell r="AT990">
            <v>22171.86</v>
          </cell>
          <cell r="BK990">
            <v>43171.56778445909</v>
          </cell>
          <cell r="BX990">
            <v>8998.5026127836136</v>
          </cell>
          <cell r="CB990">
            <v>9000</v>
          </cell>
          <cell r="CF990">
            <v>345372.54227567272</v>
          </cell>
          <cell r="CG990">
            <v>28620</v>
          </cell>
          <cell r="CK990" t="str">
            <v>Прочие основные фонды</v>
          </cell>
        </row>
        <row r="991">
          <cell r="K991">
            <v>0</v>
          </cell>
          <cell r="Y991">
            <v>2003</v>
          </cell>
          <cell r="AT991">
            <v>20298.2</v>
          </cell>
          <cell r="BK991">
            <v>39523.301933284238</v>
          </cell>
          <cell r="BX991">
            <v>8238.0732033669865</v>
          </cell>
          <cell r="CB991">
            <v>8200</v>
          </cell>
          <cell r="CF991">
            <v>316186.4154662739</v>
          </cell>
          <cell r="CG991">
            <v>26076</v>
          </cell>
          <cell r="CK991" t="str">
            <v>Прочие основные фонды</v>
          </cell>
        </row>
        <row r="992">
          <cell r="K992">
            <v>0</v>
          </cell>
          <cell r="Y992">
            <v>2003</v>
          </cell>
          <cell r="AT992">
            <v>20298.2</v>
          </cell>
          <cell r="BK992">
            <v>39523.301933284238</v>
          </cell>
          <cell r="BX992">
            <v>8238.0732033669865</v>
          </cell>
          <cell r="CB992">
            <v>8200</v>
          </cell>
          <cell r="CF992">
            <v>316186.4154662739</v>
          </cell>
          <cell r="CG992">
            <v>26076</v>
          </cell>
          <cell r="CK992" t="str">
            <v>Прочие основные фонды</v>
          </cell>
        </row>
        <row r="993">
          <cell r="K993">
            <v>0</v>
          </cell>
          <cell r="Y993">
            <v>2003</v>
          </cell>
          <cell r="AT993">
            <v>20298.21</v>
          </cell>
          <cell r="BK993">
            <v>39523.321404617622</v>
          </cell>
          <cell r="BX993">
            <v>8238.0772618909941</v>
          </cell>
          <cell r="CB993">
            <v>8200</v>
          </cell>
          <cell r="CF993">
            <v>316186.57123694097</v>
          </cell>
          <cell r="CG993">
            <v>26076</v>
          </cell>
          <cell r="CK993" t="str">
            <v>Прочие основные фонды</v>
          </cell>
        </row>
        <row r="994">
          <cell r="K994">
            <v>0</v>
          </cell>
          <cell r="Y994">
            <v>2003</v>
          </cell>
          <cell r="AT994">
            <v>65922.47</v>
          </cell>
          <cell r="BK994">
            <v>128359.83909892858</v>
          </cell>
          <cell r="BX994">
            <v>26754.792720870031</v>
          </cell>
          <cell r="CB994">
            <v>27000</v>
          </cell>
          <cell r="CF994">
            <v>1026878.7127914287</v>
          </cell>
          <cell r="CG994">
            <v>85860</v>
          </cell>
          <cell r="CK994" t="str">
            <v>Прочие основные фонды</v>
          </cell>
        </row>
        <row r="995">
          <cell r="K995">
            <v>0</v>
          </cell>
          <cell r="Y995">
            <v>2002</v>
          </cell>
          <cell r="AT995">
            <v>29264.52</v>
          </cell>
          <cell r="BK995">
            <v>64938.307817699068</v>
          </cell>
          <cell r="BX995">
            <v>10262.259397712753</v>
          </cell>
          <cell r="CB995">
            <v>10000</v>
          </cell>
          <cell r="CF995">
            <v>584444.77035929158</v>
          </cell>
          <cell r="CG995">
            <v>25800</v>
          </cell>
          <cell r="CK995" t="str">
            <v>Прочие основные фонды</v>
          </cell>
        </row>
        <row r="996">
          <cell r="K996">
            <v>0</v>
          </cell>
          <cell r="Y996">
            <v>2002</v>
          </cell>
          <cell r="AT996">
            <v>21394.2</v>
          </cell>
          <cell r="BK996">
            <v>47473.976853658198</v>
          </cell>
          <cell r="BX996">
            <v>7502.3554121696225</v>
          </cell>
          <cell r="CB996">
            <v>7500</v>
          </cell>
          <cell r="CF996">
            <v>427265.79168292379</v>
          </cell>
          <cell r="CG996">
            <v>19350</v>
          </cell>
          <cell r="CK996" t="str">
            <v>Прочие основные фонды</v>
          </cell>
        </row>
        <row r="997">
          <cell r="K997">
            <v>0</v>
          </cell>
          <cell r="Y997">
            <v>2002</v>
          </cell>
          <cell r="AT997">
            <v>12974.81</v>
          </cell>
          <cell r="BK997">
            <v>28791.25321912541</v>
          </cell>
          <cell r="BX997">
            <v>4549.9077331880853</v>
          </cell>
          <cell r="CB997">
            <v>4500</v>
          </cell>
          <cell r="CF997">
            <v>259121.2789721287</v>
          </cell>
          <cell r="CG997">
            <v>11610</v>
          </cell>
          <cell r="CK997" t="str">
            <v>Прочие основные фонды</v>
          </cell>
        </row>
        <row r="998">
          <cell r="K998">
            <v>0</v>
          </cell>
          <cell r="Y998">
            <v>2003</v>
          </cell>
          <cell r="AT998">
            <v>23421.01</v>
          </cell>
          <cell r="BK998">
            <v>45603.829394353656</v>
          </cell>
          <cell r="BX998">
            <v>9505.473139332069</v>
          </cell>
          <cell r="CB998">
            <v>9500</v>
          </cell>
          <cell r="CF998">
            <v>364830.63515482924</v>
          </cell>
          <cell r="CG998">
            <v>30210</v>
          </cell>
          <cell r="CK998" t="str">
            <v>Прочие основные фонды</v>
          </cell>
        </row>
        <row r="999">
          <cell r="K999">
            <v>0</v>
          </cell>
          <cell r="Y999">
            <v>2003</v>
          </cell>
          <cell r="AT999">
            <v>23421.01</v>
          </cell>
          <cell r="BK999">
            <v>45603.829394353656</v>
          </cell>
          <cell r="BX999">
            <v>9505.473139332069</v>
          </cell>
          <cell r="CB999">
            <v>9500</v>
          </cell>
          <cell r="CF999">
            <v>364830.63515482924</v>
          </cell>
          <cell r="CG999">
            <v>30210</v>
          </cell>
          <cell r="CK999" t="str">
            <v>Прочие основные фонды</v>
          </cell>
        </row>
        <row r="1000">
          <cell r="K1000">
            <v>0</v>
          </cell>
          <cell r="Y1000">
            <v>2003</v>
          </cell>
          <cell r="AT1000">
            <v>23421.01</v>
          </cell>
          <cell r="BK1000">
            <v>45603.829394353656</v>
          </cell>
          <cell r="BX1000">
            <v>9505.473139332069</v>
          </cell>
          <cell r="CB1000">
            <v>9500</v>
          </cell>
          <cell r="CF1000">
            <v>364830.63515482924</v>
          </cell>
          <cell r="CG1000">
            <v>30210</v>
          </cell>
          <cell r="CK1000" t="str">
            <v>Прочие основные фонды</v>
          </cell>
        </row>
        <row r="1001">
          <cell r="K1001">
            <v>0</v>
          </cell>
          <cell r="Y1001">
            <v>2003</v>
          </cell>
          <cell r="AT1001">
            <v>23421.01</v>
          </cell>
          <cell r="BK1001">
            <v>45603.829394353656</v>
          </cell>
          <cell r="BX1001">
            <v>9505.473139332069</v>
          </cell>
          <cell r="CB1001">
            <v>9500</v>
          </cell>
          <cell r="CF1001">
            <v>364830.63515482924</v>
          </cell>
          <cell r="CG1001">
            <v>30210</v>
          </cell>
          <cell r="CK1001" t="str">
            <v>Прочие основные фонды</v>
          </cell>
        </row>
        <row r="1002">
          <cell r="K1002">
            <v>0</v>
          </cell>
          <cell r="Y1002">
            <v>2003</v>
          </cell>
          <cell r="AT1002">
            <v>23421.01</v>
          </cell>
          <cell r="BK1002">
            <v>45603.829394353656</v>
          </cell>
          <cell r="BX1002">
            <v>9505.473139332069</v>
          </cell>
          <cell r="CB1002">
            <v>9500</v>
          </cell>
          <cell r="CF1002">
            <v>364830.63515482924</v>
          </cell>
          <cell r="CG1002">
            <v>30210</v>
          </cell>
          <cell r="CK1002" t="str">
            <v>Прочие основные фонды</v>
          </cell>
        </row>
        <row r="1003">
          <cell r="K1003">
            <v>0</v>
          </cell>
          <cell r="Y1003">
            <v>2003</v>
          </cell>
          <cell r="AT1003">
            <v>23421.01</v>
          </cell>
          <cell r="BK1003">
            <v>45603.829394353656</v>
          </cell>
          <cell r="BX1003">
            <v>9505.473139332069</v>
          </cell>
          <cell r="CB1003">
            <v>9500</v>
          </cell>
          <cell r="CF1003">
            <v>364830.63515482924</v>
          </cell>
          <cell r="CG1003">
            <v>30210</v>
          </cell>
          <cell r="CK1003" t="str">
            <v>Прочие основные фонды</v>
          </cell>
        </row>
        <row r="1004">
          <cell r="K1004">
            <v>0</v>
          </cell>
          <cell r="Y1004">
            <v>2003</v>
          </cell>
          <cell r="AT1004">
            <v>23421.01</v>
          </cell>
          <cell r="BK1004">
            <v>45603.829394353656</v>
          </cell>
          <cell r="BX1004">
            <v>9505.473139332069</v>
          </cell>
          <cell r="CB1004">
            <v>9500</v>
          </cell>
          <cell r="CF1004">
            <v>364830.63515482924</v>
          </cell>
          <cell r="CG1004">
            <v>30210</v>
          </cell>
          <cell r="CK1004" t="str">
            <v>Прочие основные фонды</v>
          </cell>
        </row>
        <row r="1005">
          <cell r="K1005">
            <v>0</v>
          </cell>
          <cell r="Y1005">
            <v>2003</v>
          </cell>
          <cell r="AT1005">
            <v>23421.01</v>
          </cell>
          <cell r="BK1005">
            <v>45603.829394353656</v>
          </cell>
          <cell r="BX1005">
            <v>9505.473139332069</v>
          </cell>
          <cell r="CB1005">
            <v>9500</v>
          </cell>
          <cell r="CF1005">
            <v>364830.63515482924</v>
          </cell>
          <cell r="CG1005">
            <v>30210</v>
          </cell>
          <cell r="CK1005" t="str">
            <v>Прочие основные фонды</v>
          </cell>
        </row>
        <row r="1006">
          <cell r="K1006">
            <v>0</v>
          </cell>
          <cell r="Y1006">
            <v>2003</v>
          </cell>
          <cell r="AT1006">
            <v>23421.01</v>
          </cell>
          <cell r="BK1006">
            <v>45603.829394353656</v>
          </cell>
          <cell r="BX1006">
            <v>9505.473139332069</v>
          </cell>
          <cell r="CB1006">
            <v>9500</v>
          </cell>
          <cell r="CF1006">
            <v>364830.63515482924</v>
          </cell>
          <cell r="CG1006">
            <v>30210</v>
          </cell>
          <cell r="CK1006" t="str">
            <v>Прочие основные фонды</v>
          </cell>
        </row>
        <row r="1007">
          <cell r="K1007">
            <v>0</v>
          </cell>
          <cell r="Y1007">
            <v>2003</v>
          </cell>
          <cell r="AT1007">
            <v>23421.01</v>
          </cell>
          <cell r="BK1007">
            <v>45603.829394353656</v>
          </cell>
          <cell r="BX1007">
            <v>9505.473139332069</v>
          </cell>
          <cell r="CB1007">
            <v>9500</v>
          </cell>
          <cell r="CF1007">
            <v>364830.63515482924</v>
          </cell>
          <cell r="CG1007">
            <v>30210</v>
          </cell>
          <cell r="CK1007" t="str">
            <v>Прочие основные фонды</v>
          </cell>
        </row>
        <row r="1008">
          <cell r="K1008">
            <v>0</v>
          </cell>
          <cell r="Y1008">
            <v>2003</v>
          </cell>
          <cell r="AT1008">
            <v>23421.01</v>
          </cell>
          <cell r="BK1008">
            <v>45603.829394353656</v>
          </cell>
          <cell r="BX1008">
            <v>9505.473139332069</v>
          </cell>
          <cell r="CB1008">
            <v>9500</v>
          </cell>
          <cell r="CF1008">
            <v>364830.63515482924</v>
          </cell>
          <cell r="CG1008">
            <v>30210</v>
          </cell>
          <cell r="CK1008" t="str">
            <v>Прочие основные фонды</v>
          </cell>
        </row>
        <row r="1009">
          <cell r="K1009">
            <v>0</v>
          </cell>
          <cell r="Y1009">
            <v>2003</v>
          </cell>
          <cell r="AT1009">
            <v>23421.01</v>
          </cell>
          <cell r="BK1009">
            <v>45603.829394353656</v>
          </cell>
          <cell r="BX1009">
            <v>9505.473139332069</v>
          </cell>
          <cell r="CB1009">
            <v>9500</v>
          </cell>
          <cell r="CF1009">
            <v>364830.63515482924</v>
          </cell>
          <cell r="CG1009">
            <v>30210</v>
          </cell>
          <cell r="CK1009" t="str">
            <v>Прочие основные фонды</v>
          </cell>
        </row>
        <row r="1010">
          <cell r="K1010">
            <v>0</v>
          </cell>
          <cell r="Y1010">
            <v>2003</v>
          </cell>
          <cell r="AT1010">
            <v>23421.01</v>
          </cell>
          <cell r="BK1010">
            <v>45603.829394353656</v>
          </cell>
          <cell r="BX1010">
            <v>9505.473139332069</v>
          </cell>
          <cell r="CB1010">
            <v>9500</v>
          </cell>
          <cell r="CF1010">
            <v>364830.63515482924</v>
          </cell>
          <cell r="CG1010">
            <v>30210</v>
          </cell>
          <cell r="CK1010" t="str">
            <v>Прочие основные фонды</v>
          </cell>
        </row>
        <row r="1011">
          <cell r="K1011">
            <v>0</v>
          </cell>
          <cell r="Y1011">
            <v>2003</v>
          </cell>
          <cell r="AT1011">
            <v>23421.01</v>
          </cell>
          <cell r="BK1011">
            <v>45603.829394353656</v>
          </cell>
          <cell r="BX1011">
            <v>9505.473139332069</v>
          </cell>
          <cell r="CB1011">
            <v>9500</v>
          </cell>
          <cell r="CF1011">
            <v>364830.63515482924</v>
          </cell>
          <cell r="CG1011">
            <v>30210</v>
          </cell>
          <cell r="CK1011" t="str">
            <v>Прочие основные фонды</v>
          </cell>
        </row>
        <row r="1012">
          <cell r="K1012">
            <v>0</v>
          </cell>
          <cell r="Y1012">
            <v>2003</v>
          </cell>
          <cell r="AT1012">
            <v>23421.01</v>
          </cell>
          <cell r="BK1012">
            <v>45603.829394353656</v>
          </cell>
          <cell r="BX1012">
            <v>9505.473139332069</v>
          </cell>
          <cell r="CB1012">
            <v>9500</v>
          </cell>
          <cell r="CF1012">
            <v>364830.63515482924</v>
          </cell>
          <cell r="CG1012">
            <v>30210</v>
          </cell>
          <cell r="CK1012" t="str">
            <v>Прочие основные фонды</v>
          </cell>
        </row>
        <row r="1013">
          <cell r="K1013">
            <v>0</v>
          </cell>
          <cell r="Y1013">
            <v>2003</v>
          </cell>
          <cell r="AT1013">
            <v>23421.01</v>
          </cell>
          <cell r="BK1013">
            <v>45603.829394353656</v>
          </cell>
          <cell r="BX1013">
            <v>9505.473139332069</v>
          </cell>
          <cell r="CB1013">
            <v>9500</v>
          </cell>
          <cell r="CF1013">
            <v>364830.63515482924</v>
          </cell>
          <cell r="CG1013">
            <v>30210</v>
          </cell>
          <cell r="CK1013" t="str">
            <v>Прочие основные фонды</v>
          </cell>
        </row>
        <row r="1014">
          <cell r="K1014">
            <v>0</v>
          </cell>
          <cell r="Y1014">
            <v>2003</v>
          </cell>
          <cell r="AT1014">
            <v>23421.01</v>
          </cell>
          <cell r="BK1014">
            <v>45603.829394353656</v>
          </cell>
          <cell r="BX1014">
            <v>9505.473139332069</v>
          </cell>
          <cell r="CB1014">
            <v>9500</v>
          </cell>
          <cell r="CF1014">
            <v>364830.63515482924</v>
          </cell>
          <cell r="CG1014">
            <v>30210</v>
          </cell>
          <cell r="CK1014" t="str">
            <v>Прочие основные фонды</v>
          </cell>
        </row>
        <row r="1015">
          <cell r="K1015">
            <v>0</v>
          </cell>
          <cell r="Y1015">
            <v>2003</v>
          </cell>
          <cell r="AT1015">
            <v>23421.01</v>
          </cell>
          <cell r="BK1015">
            <v>45603.829394353656</v>
          </cell>
          <cell r="BX1015">
            <v>9505.473139332069</v>
          </cell>
          <cell r="CB1015">
            <v>9500</v>
          </cell>
          <cell r="CF1015">
            <v>364830.63515482924</v>
          </cell>
          <cell r="CG1015">
            <v>30210</v>
          </cell>
          <cell r="CK1015" t="str">
            <v>Прочие основные фонды</v>
          </cell>
        </row>
        <row r="1016">
          <cell r="K1016">
            <v>0</v>
          </cell>
          <cell r="Y1016">
            <v>2003</v>
          </cell>
          <cell r="AT1016">
            <v>23421.01</v>
          </cell>
          <cell r="BK1016">
            <v>45603.829394353656</v>
          </cell>
          <cell r="BX1016">
            <v>9505.473139332069</v>
          </cell>
          <cell r="CB1016">
            <v>9500</v>
          </cell>
          <cell r="CF1016">
            <v>364830.63515482924</v>
          </cell>
          <cell r="CG1016">
            <v>30210</v>
          </cell>
          <cell r="CK1016" t="str">
            <v>Прочие основные фонды</v>
          </cell>
        </row>
        <row r="1017">
          <cell r="K1017">
            <v>0</v>
          </cell>
          <cell r="Y1017">
            <v>2003</v>
          </cell>
          <cell r="AT1017">
            <v>23421.02</v>
          </cell>
          <cell r="BK1017">
            <v>45603.848865687047</v>
          </cell>
          <cell r="BX1017">
            <v>9505.4771978560784</v>
          </cell>
          <cell r="CB1017">
            <v>9500</v>
          </cell>
          <cell r="CF1017">
            <v>364830.79092549637</v>
          </cell>
          <cell r="CG1017">
            <v>30210</v>
          </cell>
          <cell r="CK1017" t="str">
            <v>Прочие основные фонды</v>
          </cell>
        </row>
        <row r="1018">
          <cell r="K1018">
            <v>0</v>
          </cell>
          <cell r="Y1018">
            <v>2003</v>
          </cell>
          <cell r="AT1018">
            <v>23421.02</v>
          </cell>
          <cell r="BK1018">
            <v>45603.848865687047</v>
          </cell>
          <cell r="BX1018">
            <v>9505.4771978560784</v>
          </cell>
          <cell r="CB1018">
            <v>9500</v>
          </cell>
          <cell r="CF1018">
            <v>364830.79092549637</v>
          </cell>
          <cell r="CG1018">
            <v>30210</v>
          </cell>
          <cell r="CK1018" t="str">
            <v>Прочие основные фонды</v>
          </cell>
        </row>
        <row r="1019">
          <cell r="K1019">
            <v>0</v>
          </cell>
          <cell r="Y1019">
            <v>2003</v>
          </cell>
          <cell r="AT1019">
            <v>23421.02</v>
          </cell>
          <cell r="BK1019">
            <v>45603.848865687047</v>
          </cell>
          <cell r="BX1019">
            <v>9505.4771978560784</v>
          </cell>
          <cell r="CB1019">
            <v>9500</v>
          </cell>
          <cell r="CF1019">
            <v>364830.79092549637</v>
          </cell>
          <cell r="CG1019">
            <v>30210</v>
          </cell>
          <cell r="CK1019" t="str">
            <v>Прочие основные фонды</v>
          </cell>
        </row>
        <row r="1020">
          <cell r="K1020">
            <v>0</v>
          </cell>
          <cell r="Y1020">
            <v>2003</v>
          </cell>
          <cell r="AT1020">
            <v>23421.02</v>
          </cell>
          <cell r="BK1020">
            <v>45603.848865687047</v>
          </cell>
          <cell r="BX1020">
            <v>9505.4771978560784</v>
          </cell>
          <cell r="CB1020">
            <v>9500</v>
          </cell>
          <cell r="CF1020">
            <v>364830.79092549637</v>
          </cell>
          <cell r="CG1020">
            <v>30210</v>
          </cell>
          <cell r="CK1020" t="str">
            <v>Прочие основные фонды</v>
          </cell>
        </row>
        <row r="1021">
          <cell r="K1021">
            <v>0</v>
          </cell>
          <cell r="Y1021">
            <v>2003</v>
          </cell>
          <cell r="AT1021">
            <v>23421.02</v>
          </cell>
          <cell r="BK1021">
            <v>45603.848865687047</v>
          </cell>
          <cell r="BX1021">
            <v>9505.4771978560784</v>
          </cell>
          <cell r="CB1021">
            <v>9500</v>
          </cell>
          <cell r="CF1021">
            <v>364830.79092549637</v>
          </cell>
          <cell r="CG1021">
            <v>30210</v>
          </cell>
          <cell r="CK1021" t="str">
            <v>Прочие основные фонды</v>
          </cell>
        </row>
        <row r="1022">
          <cell r="K1022">
            <v>0</v>
          </cell>
          <cell r="Y1022">
            <v>2003</v>
          </cell>
          <cell r="AT1022">
            <v>23421.02</v>
          </cell>
          <cell r="BK1022">
            <v>45603.848865687047</v>
          </cell>
          <cell r="BX1022">
            <v>9505.4771978560784</v>
          </cell>
          <cell r="CB1022">
            <v>9500</v>
          </cell>
          <cell r="CF1022">
            <v>364830.79092549637</v>
          </cell>
          <cell r="CG1022">
            <v>30210</v>
          </cell>
          <cell r="CK1022" t="str">
            <v>Прочие основные фонды</v>
          </cell>
        </row>
        <row r="1023">
          <cell r="K1023">
            <v>0</v>
          </cell>
          <cell r="Y1023">
            <v>2003</v>
          </cell>
          <cell r="AT1023">
            <v>23421.02</v>
          </cell>
          <cell r="BK1023">
            <v>45603.848865687047</v>
          </cell>
          <cell r="BX1023">
            <v>9505.4771978560784</v>
          </cell>
          <cell r="CB1023">
            <v>9500</v>
          </cell>
          <cell r="CF1023">
            <v>364830.79092549637</v>
          </cell>
          <cell r="CG1023">
            <v>30210</v>
          </cell>
          <cell r="CK1023" t="str">
            <v>Прочие основные фонды</v>
          </cell>
        </row>
        <row r="1024">
          <cell r="K1024">
            <v>0</v>
          </cell>
          <cell r="Y1024">
            <v>2003</v>
          </cell>
          <cell r="AT1024">
            <v>23421.02</v>
          </cell>
          <cell r="BK1024">
            <v>45603.848865687047</v>
          </cell>
          <cell r="BX1024">
            <v>9505.4771978560784</v>
          </cell>
          <cell r="CB1024">
            <v>9500</v>
          </cell>
          <cell r="CF1024">
            <v>364830.79092549637</v>
          </cell>
          <cell r="CG1024">
            <v>30210</v>
          </cell>
          <cell r="CK1024" t="str">
            <v>Прочие основные фонды</v>
          </cell>
        </row>
        <row r="1025">
          <cell r="K1025">
            <v>0</v>
          </cell>
          <cell r="Y1025">
            <v>2003</v>
          </cell>
          <cell r="AT1025">
            <v>23421.02</v>
          </cell>
          <cell r="BK1025">
            <v>45603.848865687047</v>
          </cell>
          <cell r="BX1025">
            <v>9505.4771978560784</v>
          </cell>
          <cell r="CB1025">
            <v>9500</v>
          </cell>
          <cell r="CF1025">
            <v>364830.79092549637</v>
          </cell>
          <cell r="CG1025">
            <v>30210</v>
          </cell>
          <cell r="CK1025" t="str">
            <v>Прочие основные фонды</v>
          </cell>
        </row>
        <row r="1026">
          <cell r="K1026">
            <v>0</v>
          </cell>
          <cell r="Y1026">
            <v>2003</v>
          </cell>
          <cell r="AT1026">
            <v>23421.02</v>
          </cell>
          <cell r="BK1026">
            <v>45603.848865687047</v>
          </cell>
          <cell r="BX1026">
            <v>9505.4771978560784</v>
          </cell>
          <cell r="CB1026">
            <v>9500</v>
          </cell>
          <cell r="CF1026">
            <v>364830.79092549637</v>
          </cell>
          <cell r="CG1026">
            <v>30210</v>
          </cell>
          <cell r="CK1026" t="str">
            <v>Прочие основные фонды</v>
          </cell>
        </row>
        <row r="1027">
          <cell r="K1027">
            <v>0</v>
          </cell>
          <cell r="Y1027">
            <v>2003</v>
          </cell>
          <cell r="AT1027">
            <v>23421.01</v>
          </cell>
          <cell r="BK1027">
            <v>45603.829394353656</v>
          </cell>
          <cell r="BX1027">
            <v>9505.473139332069</v>
          </cell>
          <cell r="CB1027">
            <v>9500</v>
          </cell>
          <cell r="CF1027">
            <v>364830.63515482924</v>
          </cell>
          <cell r="CG1027">
            <v>30210</v>
          </cell>
          <cell r="CK1027" t="str">
            <v>Прочие основные фонды</v>
          </cell>
        </row>
        <row r="1028">
          <cell r="K1028">
            <v>0</v>
          </cell>
          <cell r="Y1028">
            <v>2003</v>
          </cell>
          <cell r="AT1028">
            <v>23421.01</v>
          </cell>
          <cell r="BK1028">
            <v>45603.829394353656</v>
          </cell>
          <cell r="BX1028">
            <v>9505.473139332069</v>
          </cell>
          <cell r="CB1028">
            <v>9500</v>
          </cell>
          <cell r="CF1028">
            <v>364830.63515482924</v>
          </cell>
          <cell r="CG1028">
            <v>30210</v>
          </cell>
          <cell r="CK1028" t="str">
            <v>Прочие основные фонды</v>
          </cell>
        </row>
        <row r="1029">
          <cell r="K1029">
            <v>0</v>
          </cell>
          <cell r="Y1029">
            <v>2003</v>
          </cell>
          <cell r="AT1029">
            <v>23421.01</v>
          </cell>
          <cell r="BK1029">
            <v>45603.829394353656</v>
          </cell>
          <cell r="BX1029">
            <v>9505.473139332069</v>
          </cell>
          <cell r="CB1029">
            <v>9500</v>
          </cell>
          <cell r="CF1029">
            <v>364830.63515482924</v>
          </cell>
          <cell r="CG1029">
            <v>30210</v>
          </cell>
          <cell r="CK1029" t="str">
            <v>Прочие основные фонды</v>
          </cell>
        </row>
        <row r="1030">
          <cell r="K1030">
            <v>0</v>
          </cell>
          <cell r="Y1030">
            <v>2003</v>
          </cell>
          <cell r="AT1030">
            <v>23421.01</v>
          </cell>
          <cell r="BK1030">
            <v>45603.829394353656</v>
          </cell>
          <cell r="BX1030">
            <v>9505.473139332069</v>
          </cell>
          <cell r="CB1030">
            <v>9500</v>
          </cell>
          <cell r="CF1030">
            <v>364830.63515482924</v>
          </cell>
          <cell r="CG1030">
            <v>30210</v>
          </cell>
          <cell r="CK1030" t="str">
            <v>Прочие основные фонды</v>
          </cell>
        </row>
        <row r="1031">
          <cell r="K1031">
            <v>0</v>
          </cell>
          <cell r="Y1031">
            <v>2003</v>
          </cell>
          <cell r="AT1031">
            <v>23421.01</v>
          </cell>
          <cell r="BK1031">
            <v>45603.829394353656</v>
          </cell>
          <cell r="BX1031">
            <v>9505.473139332069</v>
          </cell>
          <cell r="CB1031">
            <v>9500</v>
          </cell>
          <cell r="CF1031">
            <v>364830.63515482924</v>
          </cell>
          <cell r="CG1031">
            <v>30210</v>
          </cell>
          <cell r="CK1031" t="str">
            <v>Прочие основные фонды</v>
          </cell>
        </row>
        <row r="1032">
          <cell r="K1032">
            <v>0</v>
          </cell>
          <cell r="Y1032">
            <v>2003</v>
          </cell>
          <cell r="AT1032">
            <v>23421.01</v>
          </cell>
          <cell r="BK1032">
            <v>45603.829394353656</v>
          </cell>
          <cell r="BX1032">
            <v>9505.473139332069</v>
          </cell>
          <cell r="CB1032">
            <v>9500</v>
          </cell>
          <cell r="CF1032">
            <v>364830.63515482924</v>
          </cell>
          <cell r="CG1032">
            <v>30210</v>
          </cell>
          <cell r="CK1032" t="str">
            <v>Прочие основные фонды</v>
          </cell>
        </row>
        <row r="1033">
          <cell r="K1033">
            <v>0</v>
          </cell>
          <cell r="Y1033">
            <v>2003</v>
          </cell>
          <cell r="AT1033">
            <v>23421.01</v>
          </cell>
          <cell r="BK1033">
            <v>45603.829394353656</v>
          </cell>
          <cell r="BX1033">
            <v>9505.473139332069</v>
          </cell>
          <cell r="CB1033">
            <v>9500</v>
          </cell>
          <cell r="CF1033">
            <v>364830.63515482924</v>
          </cell>
          <cell r="CG1033">
            <v>30210</v>
          </cell>
          <cell r="CK1033" t="str">
            <v>Прочие основные фонды</v>
          </cell>
        </row>
        <row r="1034">
          <cell r="K1034">
            <v>0</v>
          </cell>
          <cell r="Y1034">
            <v>2003</v>
          </cell>
          <cell r="AT1034">
            <v>23421.01</v>
          </cell>
          <cell r="BK1034">
            <v>45603.829394353656</v>
          </cell>
          <cell r="BX1034">
            <v>9505.473139332069</v>
          </cell>
          <cell r="CB1034">
            <v>9500</v>
          </cell>
          <cell r="CF1034">
            <v>364830.63515482924</v>
          </cell>
          <cell r="CG1034">
            <v>30210</v>
          </cell>
          <cell r="CK1034" t="str">
            <v>Прочие основные фонды</v>
          </cell>
        </row>
        <row r="1035">
          <cell r="K1035">
            <v>0</v>
          </cell>
          <cell r="Y1035">
            <v>2003</v>
          </cell>
          <cell r="AT1035">
            <v>23421.01</v>
          </cell>
          <cell r="BK1035">
            <v>45603.829394353656</v>
          </cell>
          <cell r="BX1035">
            <v>9505.473139332069</v>
          </cell>
          <cell r="CB1035">
            <v>9500</v>
          </cell>
          <cell r="CF1035">
            <v>364830.63515482924</v>
          </cell>
          <cell r="CG1035">
            <v>30210</v>
          </cell>
          <cell r="CK1035" t="str">
            <v>Прочие основные фонды</v>
          </cell>
        </row>
        <row r="1036">
          <cell r="K1036">
            <v>0</v>
          </cell>
          <cell r="Y1036">
            <v>2003</v>
          </cell>
          <cell r="AT1036">
            <v>23421.01</v>
          </cell>
          <cell r="BK1036">
            <v>45603.829394353656</v>
          </cell>
          <cell r="BX1036">
            <v>9505.473139332069</v>
          </cell>
          <cell r="CB1036">
            <v>9500</v>
          </cell>
          <cell r="CF1036">
            <v>364830.63515482924</v>
          </cell>
          <cell r="CG1036">
            <v>30210</v>
          </cell>
          <cell r="CK1036" t="str">
            <v>Прочие основные фонды</v>
          </cell>
        </row>
        <row r="1037">
          <cell r="K1037">
            <v>0</v>
          </cell>
          <cell r="Y1037">
            <v>2003</v>
          </cell>
          <cell r="AT1037">
            <v>23421.02</v>
          </cell>
          <cell r="BK1037">
            <v>45603.848865687047</v>
          </cell>
          <cell r="BX1037">
            <v>9505.4771978560784</v>
          </cell>
          <cell r="CB1037">
            <v>9500</v>
          </cell>
          <cell r="CF1037">
            <v>364830.79092549637</v>
          </cell>
          <cell r="CG1037">
            <v>30210</v>
          </cell>
          <cell r="CK1037" t="str">
            <v>Прочие основные фонды</v>
          </cell>
        </row>
        <row r="1038">
          <cell r="K1038">
            <v>0</v>
          </cell>
          <cell r="Y1038">
            <v>2003</v>
          </cell>
          <cell r="AT1038">
            <v>23421.02</v>
          </cell>
          <cell r="BK1038">
            <v>45603.848865687047</v>
          </cell>
          <cell r="BX1038">
            <v>9505.4771978560784</v>
          </cell>
          <cell r="CB1038">
            <v>9500</v>
          </cell>
          <cell r="CF1038">
            <v>364830.79092549637</v>
          </cell>
          <cell r="CG1038">
            <v>30210</v>
          </cell>
          <cell r="CK1038" t="str">
            <v>Прочие основные фонды</v>
          </cell>
        </row>
        <row r="1039">
          <cell r="K1039">
            <v>0</v>
          </cell>
          <cell r="Y1039">
            <v>2003</v>
          </cell>
          <cell r="AT1039">
            <v>23421.02</v>
          </cell>
          <cell r="BK1039">
            <v>45603.848865687047</v>
          </cell>
          <cell r="BX1039">
            <v>9505.4771978560784</v>
          </cell>
          <cell r="CB1039">
            <v>9500</v>
          </cell>
          <cell r="CF1039">
            <v>364830.79092549637</v>
          </cell>
          <cell r="CG1039">
            <v>30210</v>
          </cell>
          <cell r="CK1039" t="str">
            <v>Прочие основные фонды</v>
          </cell>
        </row>
        <row r="1040">
          <cell r="K1040">
            <v>0</v>
          </cell>
          <cell r="Y1040">
            <v>2003</v>
          </cell>
          <cell r="AT1040">
            <v>23421.02</v>
          </cell>
          <cell r="BK1040">
            <v>45603.848865687047</v>
          </cell>
          <cell r="BX1040">
            <v>9505.4771978560784</v>
          </cell>
          <cell r="CB1040">
            <v>9500</v>
          </cell>
          <cell r="CF1040">
            <v>364830.79092549637</v>
          </cell>
          <cell r="CG1040">
            <v>30210</v>
          </cell>
          <cell r="CK1040" t="str">
            <v>Прочие основные фонды</v>
          </cell>
        </row>
        <row r="1041">
          <cell r="K1041">
            <v>0</v>
          </cell>
          <cell r="Y1041">
            <v>2003</v>
          </cell>
          <cell r="AT1041">
            <v>23421.02</v>
          </cell>
          <cell r="BK1041">
            <v>45603.848865687047</v>
          </cell>
          <cell r="BX1041">
            <v>9505.4771978560784</v>
          </cell>
          <cell r="CB1041">
            <v>9500</v>
          </cell>
          <cell r="CF1041">
            <v>364830.79092549637</v>
          </cell>
          <cell r="CG1041">
            <v>30210</v>
          </cell>
          <cell r="CK1041" t="str">
            <v>Прочие основные фонды</v>
          </cell>
        </row>
        <row r="1042">
          <cell r="K1042">
            <v>0</v>
          </cell>
          <cell r="Y1042">
            <v>2003</v>
          </cell>
          <cell r="AT1042">
            <v>23421.02</v>
          </cell>
          <cell r="BK1042">
            <v>45603.848865687047</v>
          </cell>
          <cell r="BX1042">
            <v>9505.4771978560784</v>
          </cell>
          <cell r="CB1042">
            <v>9500</v>
          </cell>
          <cell r="CF1042">
            <v>364830.79092549637</v>
          </cell>
          <cell r="CG1042">
            <v>30210</v>
          </cell>
          <cell r="CK1042" t="str">
            <v>Прочие основные фонды</v>
          </cell>
        </row>
        <row r="1043">
          <cell r="K1043">
            <v>0</v>
          </cell>
          <cell r="Y1043">
            <v>2003</v>
          </cell>
          <cell r="AT1043">
            <v>23421.02</v>
          </cell>
          <cell r="BK1043">
            <v>45603.848865687047</v>
          </cell>
          <cell r="BX1043">
            <v>9505.4771978560784</v>
          </cell>
          <cell r="CB1043">
            <v>9500</v>
          </cell>
          <cell r="CF1043">
            <v>364830.79092549637</v>
          </cell>
          <cell r="CG1043">
            <v>30210</v>
          </cell>
          <cell r="CK1043" t="str">
            <v>Прочие основные фонды</v>
          </cell>
        </row>
        <row r="1044">
          <cell r="K1044">
            <v>0</v>
          </cell>
          <cell r="Y1044">
            <v>2003</v>
          </cell>
          <cell r="AT1044">
            <v>23421.02</v>
          </cell>
          <cell r="BK1044">
            <v>45603.848865687047</v>
          </cell>
          <cell r="BX1044">
            <v>9505.4771978560784</v>
          </cell>
          <cell r="CB1044">
            <v>9500</v>
          </cell>
          <cell r="CF1044">
            <v>364830.79092549637</v>
          </cell>
          <cell r="CG1044">
            <v>30210</v>
          </cell>
          <cell r="CK1044" t="str">
            <v>Прочие основные фонды</v>
          </cell>
        </row>
        <row r="1045">
          <cell r="K1045">
            <v>0</v>
          </cell>
          <cell r="Y1045">
            <v>2003</v>
          </cell>
          <cell r="AT1045">
            <v>23421.02</v>
          </cell>
          <cell r="BK1045">
            <v>45603.848865687047</v>
          </cell>
          <cell r="BX1045">
            <v>9505.4771978560784</v>
          </cell>
          <cell r="CB1045">
            <v>9500</v>
          </cell>
          <cell r="CF1045">
            <v>364830.79092549637</v>
          </cell>
          <cell r="CG1045">
            <v>30210</v>
          </cell>
          <cell r="CK1045" t="str">
            <v>Прочие основные фонды</v>
          </cell>
        </row>
        <row r="1046">
          <cell r="K1046">
            <v>0</v>
          </cell>
          <cell r="Y1046">
            <v>2003</v>
          </cell>
          <cell r="AT1046">
            <v>23421.02</v>
          </cell>
          <cell r="BK1046">
            <v>45603.848865687047</v>
          </cell>
          <cell r="BX1046">
            <v>9505.4771978560784</v>
          </cell>
          <cell r="CB1046">
            <v>9500</v>
          </cell>
          <cell r="CF1046">
            <v>364830.79092549637</v>
          </cell>
          <cell r="CG1046">
            <v>30210</v>
          </cell>
          <cell r="CK1046" t="str">
            <v>Прочие основные фонды</v>
          </cell>
        </row>
        <row r="1047">
          <cell r="K1047">
            <v>0</v>
          </cell>
          <cell r="Y1047">
            <v>2003</v>
          </cell>
          <cell r="AT1047">
            <v>48773.84</v>
          </cell>
          <cell r="BK1047">
            <v>94969.169914854327</v>
          </cell>
          <cell r="BX1047">
            <v>19794.980063715444</v>
          </cell>
          <cell r="CB1047">
            <v>20000</v>
          </cell>
          <cell r="CF1047">
            <v>759753.35931883461</v>
          </cell>
          <cell r="CG1047">
            <v>63600</v>
          </cell>
          <cell r="CK1047" t="str">
            <v>Прочие основные фонды</v>
          </cell>
        </row>
        <row r="1048">
          <cell r="K1048">
            <v>0</v>
          </cell>
          <cell r="Y1048">
            <v>2003</v>
          </cell>
          <cell r="AT1048">
            <v>48773.84</v>
          </cell>
          <cell r="BK1048">
            <v>94969.169914854327</v>
          </cell>
          <cell r="BX1048">
            <v>19794.980063715444</v>
          </cell>
          <cell r="CB1048">
            <v>20000</v>
          </cell>
          <cell r="CF1048">
            <v>759753.35931883461</v>
          </cell>
          <cell r="CG1048">
            <v>63600</v>
          </cell>
          <cell r="CK1048" t="str">
            <v>Прочие основные фонды</v>
          </cell>
        </row>
        <row r="1049">
          <cell r="K1049">
            <v>0</v>
          </cell>
          <cell r="Y1049">
            <v>2003</v>
          </cell>
          <cell r="AT1049">
            <v>48773.84</v>
          </cell>
          <cell r="BK1049">
            <v>94969.169914854327</v>
          </cell>
          <cell r="BX1049">
            <v>19794.980063715444</v>
          </cell>
          <cell r="CB1049">
            <v>20000</v>
          </cell>
          <cell r="CF1049">
            <v>759753.35931883461</v>
          </cell>
          <cell r="CG1049">
            <v>63600</v>
          </cell>
          <cell r="CK1049" t="str">
            <v>Прочие основные фонды</v>
          </cell>
        </row>
        <row r="1050">
          <cell r="K1050">
            <v>0</v>
          </cell>
          <cell r="Y1050">
            <v>2003</v>
          </cell>
          <cell r="AT1050">
            <v>48773.84</v>
          </cell>
          <cell r="BK1050">
            <v>94969.169914854327</v>
          </cell>
          <cell r="BX1050">
            <v>19794.980063715444</v>
          </cell>
          <cell r="CB1050">
            <v>20000</v>
          </cell>
          <cell r="CF1050">
            <v>759753.35931883461</v>
          </cell>
          <cell r="CG1050">
            <v>63600</v>
          </cell>
          <cell r="CK1050" t="str">
            <v>Прочие основные фонды</v>
          </cell>
        </row>
        <row r="1051">
          <cell r="K1051">
            <v>0</v>
          </cell>
          <cell r="Y1051">
            <v>2003</v>
          </cell>
          <cell r="AT1051">
            <v>48773.84</v>
          </cell>
          <cell r="BK1051">
            <v>94969.169914854327</v>
          </cell>
          <cell r="BX1051">
            <v>19794.980063715444</v>
          </cell>
          <cell r="CB1051">
            <v>20000</v>
          </cell>
          <cell r="CF1051">
            <v>759753.35931883461</v>
          </cell>
          <cell r="CG1051">
            <v>63600</v>
          </cell>
          <cell r="CK1051" t="str">
            <v>Прочие основные фонды</v>
          </cell>
        </row>
        <row r="1052">
          <cell r="K1052">
            <v>0</v>
          </cell>
          <cell r="Y1052">
            <v>2003</v>
          </cell>
          <cell r="AT1052">
            <v>48773.84</v>
          </cell>
          <cell r="BK1052">
            <v>94969.169914854327</v>
          </cell>
          <cell r="BX1052">
            <v>19794.980063715444</v>
          </cell>
          <cell r="CB1052">
            <v>20000</v>
          </cell>
          <cell r="CF1052">
            <v>759753.35931883461</v>
          </cell>
          <cell r="CG1052">
            <v>63600</v>
          </cell>
          <cell r="CK1052" t="str">
            <v>Прочие основные фонды</v>
          </cell>
        </row>
        <row r="1053">
          <cell r="K1053">
            <v>0</v>
          </cell>
          <cell r="Y1053">
            <v>2003</v>
          </cell>
          <cell r="AT1053">
            <v>48773.84</v>
          </cell>
          <cell r="BK1053">
            <v>94969.169914854327</v>
          </cell>
          <cell r="BX1053">
            <v>19794.980063715444</v>
          </cell>
          <cell r="CB1053">
            <v>20000</v>
          </cell>
          <cell r="CF1053">
            <v>759753.35931883461</v>
          </cell>
          <cell r="CG1053">
            <v>63600</v>
          </cell>
          <cell r="CK1053" t="str">
            <v>Прочие основные фонды</v>
          </cell>
        </row>
        <row r="1054">
          <cell r="K1054">
            <v>0</v>
          </cell>
          <cell r="Y1054">
            <v>2003</v>
          </cell>
          <cell r="AT1054">
            <v>48773.84</v>
          </cell>
          <cell r="BK1054">
            <v>94969.169914854327</v>
          </cell>
          <cell r="BX1054">
            <v>19794.980063715444</v>
          </cell>
          <cell r="CB1054">
            <v>20000</v>
          </cell>
          <cell r="CF1054">
            <v>759753.35931883461</v>
          </cell>
          <cell r="CG1054">
            <v>63600</v>
          </cell>
          <cell r="CK1054" t="str">
            <v>Прочие основные фонды</v>
          </cell>
        </row>
        <row r="1055">
          <cell r="K1055">
            <v>0</v>
          </cell>
          <cell r="Y1055">
            <v>2003</v>
          </cell>
          <cell r="AT1055">
            <v>48773.84</v>
          </cell>
          <cell r="BK1055">
            <v>94969.169914854327</v>
          </cell>
          <cell r="BX1055">
            <v>19794.980063715444</v>
          </cell>
          <cell r="CB1055">
            <v>20000</v>
          </cell>
          <cell r="CF1055">
            <v>759753.35931883461</v>
          </cell>
          <cell r="CG1055">
            <v>63600</v>
          </cell>
          <cell r="CK1055" t="str">
            <v>Прочие основные фонды</v>
          </cell>
        </row>
        <row r="1056">
          <cell r="K1056">
            <v>0</v>
          </cell>
          <cell r="Y1056">
            <v>2003</v>
          </cell>
          <cell r="AT1056">
            <v>48773.84</v>
          </cell>
          <cell r="BK1056">
            <v>94969.169914854327</v>
          </cell>
          <cell r="BX1056">
            <v>19794.980063715444</v>
          </cell>
          <cell r="CB1056">
            <v>20000</v>
          </cell>
          <cell r="CF1056">
            <v>759753.35931883461</v>
          </cell>
          <cell r="CG1056">
            <v>63600</v>
          </cell>
          <cell r="CK1056" t="str">
            <v>Прочие основные фонды</v>
          </cell>
        </row>
        <row r="1057">
          <cell r="K1057">
            <v>0</v>
          </cell>
          <cell r="Y1057">
            <v>2003</v>
          </cell>
          <cell r="AT1057">
            <v>48773.84</v>
          </cell>
          <cell r="BK1057">
            <v>94969.169914854327</v>
          </cell>
          <cell r="BX1057">
            <v>19794.980063715444</v>
          </cell>
          <cell r="CB1057">
            <v>20000</v>
          </cell>
          <cell r="CF1057">
            <v>759753.35931883461</v>
          </cell>
          <cell r="CG1057">
            <v>63600</v>
          </cell>
          <cell r="CK1057" t="str">
            <v>Прочие основные фонды</v>
          </cell>
        </row>
        <row r="1058">
          <cell r="K1058">
            <v>0</v>
          </cell>
          <cell r="Y1058">
            <v>2003</v>
          </cell>
          <cell r="AT1058">
            <v>48773.83</v>
          </cell>
          <cell r="BK1058">
            <v>94969.15044352095</v>
          </cell>
          <cell r="BX1058">
            <v>19794.976005191438</v>
          </cell>
          <cell r="CB1058">
            <v>20000</v>
          </cell>
          <cell r="CF1058">
            <v>759753.2035481676</v>
          </cell>
          <cell r="CG1058">
            <v>63600</v>
          </cell>
          <cell r="CK1058" t="str">
            <v>Прочие основные фонды</v>
          </cell>
        </row>
        <row r="1059">
          <cell r="K1059">
            <v>0</v>
          </cell>
          <cell r="Y1059">
            <v>2003</v>
          </cell>
          <cell r="AT1059">
            <v>48773.84</v>
          </cell>
          <cell r="BK1059">
            <v>94969.169914854327</v>
          </cell>
          <cell r="BX1059">
            <v>19794.980063715444</v>
          </cell>
          <cell r="CB1059">
            <v>20000</v>
          </cell>
          <cell r="CF1059">
            <v>759753.35931883461</v>
          </cell>
          <cell r="CG1059">
            <v>63600</v>
          </cell>
          <cell r="CK1059" t="str">
            <v>Прочие основные фонды</v>
          </cell>
        </row>
        <row r="1060">
          <cell r="K1060">
            <v>0</v>
          </cell>
          <cell r="Y1060">
            <v>2003</v>
          </cell>
          <cell r="AT1060">
            <v>48773.83</v>
          </cell>
          <cell r="BK1060">
            <v>94969.15044352095</v>
          </cell>
          <cell r="BX1060">
            <v>19794.976005191438</v>
          </cell>
          <cell r="CB1060">
            <v>20000</v>
          </cell>
          <cell r="CF1060">
            <v>759753.2035481676</v>
          </cell>
          <cell r="CG1060">
            <v>63600</v>
          </cell>
          <cell r="CK1060" t="str">
            <v>Прочие основные фонды</v>
          </cell>
        </row>
        <row r="1061">
          <cell r="K1061">
            <v>0</v>
          </cell>
          <cell r="Y1061">
            <v>2003</v>
          </cell>
          <cell r="AT1061">
            <v>53710.51</v>
          </cell>
          <cell r="BK1061">
            <v>104581.52465345117</v>
          </cell>
          <cell r="BX1061">
            <v>21798.53943552505</v>
          </cell>
          <cell r="CB1061">
            <v>22000</v>
          </cell>
          <cell r="CF1061">
            <v>836652.19722760934</v>
          </cell>
          <cell r="CG1061">
            <v>69960</v>
          </cell>
          <cell r="CK1061" t="str">
            <v>Прочие основные фонды</v>
          </cell>
        </row>
        <row r="1062">
          <cell r="K1062">
            <v>0</v>
          </cell>
          <cell r="Y1062">
            <v>2003</v>
          </cell>
          <cell r="AT1062">
            <v>53710.51</v>
          </cell>
          <cell r="BK1062">
            <v>104581.52465345117</v>
          </cell>
          <cell r="BX1062">
            <v>21798.53943552505</v>
          </cell>
          <cell r="CB1062">
            <v>22000</v>
          </cell>
          <cell r="CF1062">
            <v>836652.19722760934</v>
          </cell>
          <cell r="CG1062">
            <v>69960</v>
          </cell>
          <cell r="CK1062" t="str">
            <v>Прочие основные фонды</v>
          </cell>
        </row>
        <row r="1063">
          <cell r="K1063">
            <v>0</v>
          </cell>
          <cell r="Y1063">
            <v>2003</v>
          </cell>
          <cell r="AT1063">
            <v>53710.51</v>
          </cell>
          <cell r="BK1063">
            <v>104581.52465345117</v>
          </cell>
          <cell r="BX1063">
            <v>21798.53943552505</v>
          </cell>
          <cell r="CB1063">
            <v>22000</v>
          </cell>
          <cell r="CF1063">
            <v>836652.19722760934</v>
          </cell>
          <cell r="CG1063">
            <v>69960</v>
          </cell>
          <cell r="CK1063" t="str">
            <v>Прочие основные фонды</v>
          </cell>
        </row>
        <row r="1064">
          <cell r="K1064">
            <v>0</v>
          </cell>
          <cell r="Y1064">
            <v>2003</v>
          </cell>
          <cell r="AT1064">
            <v>53710.51</v>
          </cell>
          <cell r="BK1064">
            <v>104581.52465345117</v>
          </cell>
          <cell r="BX1064">
            <v>21798.53943552505</v>
          </cell>
          <cell r="CB1064">
            <v>22000</v>
          </cell>
          <cell r="CF1064">
            <v>836652.19722760934</v>
          </cell>
          <cell r="CG1064">
            <v>69960</v>
          </cell>
          <cell r="CK1064" t="str">
            <v>Прочие основные фонды</v>
          </cell>
        </row>
        <row r="1065">
          <cell r="K1065">
            <v>0</v>
          </cell>
          <cell r="Y1065">
            <v>2003</v>
          </cell>
          <cell r="AT1065">
            <v>53710.51</v>
          </cell>
          <cell r="BK1065">
            <v>104581.52465345117</v>
          </cell>
          <cell r="BX1065">
            <v>21798.53943552505</v>
          </cell>
          <cell r="CB1065">
            <v>22000</v>
          </cell>
          <cell r="CF1065">
            <v>836652.19722760934</v>
          </cell>
          <cell r="CG1065">
            <v>69960</v>
          </cell>
          <cell r="CK1065" t="str">
            <v>Прочие основные фонды</v>
          </cell>
        </row>
        <row r="1066">
          <cell r="K1066">
            <v>0</v>
          </cell>
          <cell r="Y1066">
            <v>2003</v>
          </cell>
          <cell r="AT1066">
            <v>53710.51</v>
          </cell>
          <cell r="BK1066">
            <v>104581.52465345117</v>
          </cell>
          <cell r="BX1066">
            <v>21798.53943552505</v>
          </cell>
          <cell r="CB1066">
            <v>22000</v>
          </cell>
          <cell r="CF1066">
            <v>836652.19722760934</v>
          </cell>
          <cell r="CG1066">
            <v>69960</v>
          </cell>
          <cell r="CK1066" t="str">
            <v>Прочие основные фонды</v>
          </cell>
        </row>
        <row r="1067">
          <cell r="K1067">
            <v>0</v>
          </cell>
          <cell r="Y1067">
            <v>2003</v>
          </cell>
          <cell r="AT1067">
            <v>53710.51</v>
          </cell>
          <cell r="BK1067">
            <v>104581.52465345117</v>
          </cell>
          <cell r="BX1067">
            <v>21798.53943552505</v>
          </cell>
          <cell r="CB1067">
            <v>22000</v>
          </cell>
          <cell r="CF1067">
            <v>836652.19722760934</v>
          </cell>
          <cell r="CG1067">
            <v>69960</v>
          </cell>
          <cell r="CK1067" t="str">
            <v>Прочие основные фонды</v>
          </cell>
        </row>
        <row r="1068">
          <cell r="K1068">
            <v>0</v>
          </cell>
          <cell r="Y1068">
            <v>2003</v>
          </cell>
          <cell r="AT1068">
            <v>53710.51</v>
          </cell>
          <cell r="BK1068">
            <v>104581.52465345117</v>
          </cell>
          <cell r="BX1068">
            <v>21798.53943552505</v>
          </cell>
          <cell r="CB1068">
            <v>22000</v>
          </cell>
          <cell r="CF1068">
            <v>836652.19722760934</v>
          </cell>
          <cell r="CG1068">
            <v>69960</v>
          </cell>
          <cell r="CK1068" t="str">
            <v>Прочие основные фонды</v>
          </cell>
        </row>
        <row r="1069">
          <cell r="K1069">
            <v>0</v>
          </cell>
          <cell r="Y1069">
            <v>2003</v>
          </cell>
          <cell r="AT1069">
            <v>53710.51</v>
          </cell>
          <cell r="BK1069">
            <v>104581.52465345117</v>
          </cell>
          <cell r="BX1069">
            <v>21798.53943552505</v>
          </cell>
          <cell r="CB1069">
            <v>22000</v>
          </cell>
          <cell r="CF1069">
            <v>836652.19722760934</v>
          </cell>
          <cell r="CG1069">
            <v>69960</v>
          </cell>
          <cell r="CK1069" t="str">
            <v>Прочие основные фонды</v>
          </cell>
        </row>
        <row r="1070">
          <cell r="K1070">
            <v>0</v>
          </cell>
          <cell r="Y1070">
            <v>2003</v>
          </cell>
          <cell r="AT1070">
            <v>53710.51</v>
          </cell>
          <cell r="BK1070">
            <v>104581.52465345117</v>
          </cell>
          <cell r="BX1070">
            <v>21798.53943552505</v>
          </cell>
          <cell r="CB1070">
            <v>22000</v>
          </cell>
          <cell r="CF1070">
            <v>836652.19722760934</v>
          </cell>
          <cell r="CG1070">
            <v>69960</v>
          </cell>
          <cell r="CK1070" t="str">
            <v>Прочие основные фонды</v>
          </cell>
        </row>
        <row r="1071">
          <cell r="K1071">
            <v>0</v>
          </cell>
          <cell r="Y1071">
            <v>2003</v>
          </cell>
          <cell r="AT1071">
            <v>53710.51</v>
          </cell>
          <cell r="BK1071">
            <v>104581.52465345117</v>
          </cell>
          <cell r="BX1071">
            <v>21798.53943552505</v>
          </cell>
          <cell r="CB1071">
            <v>22000</v>
          </cell>
          <cell r="CF1071">
            <v>836652.19722760934</v>
          </cell>
          <cell r="CG1071">
            <v>69960</v>
          </cell>
          <cell r="CK1071" t="str">
            <v>Прочие основные фонды</v>
          </cell>
        </row>
        <row r="1072">
          <cell r="K1072">
            <v>0</v>
          </cell>
          <cell r="Y1072">
            <v>2003</v>
          </cell>
          <cell r="AT1072">
            <v>53710.51</v>
          </cell>
          <cell r="BK1072">
            <v>104581.52465345117</v>
          </cell>
          <cell r="BX1072">
            <v>21798.53943552505</v>
          </cell>
          <cell r="CB1072">
            <v>22000</v>
          </cell>
          <cell r="CF1072">
            <v>836652.19722760934</v>
          </cell>
          <cell r="CG1072">
            <v>69960</v>
          </cell>
          <cell r="CK1072" t="str">
            <v>Прочие основные фонды</v>
          </cell>
        </row>
        <row r="1073">
          <cell r="K1073">
            <v>0</v>
          </cell>
          <cell r="Y1073">
            <v>2003</v>
          </cell>
          <cell r="AT1073">
            <v>53710.51</v>
          </cell>
          <cell r="BK1073">
            <v>104581.52465345117</v>
          </cell>
          <cell r="BX1073">
            <v>21798.53943552505</v>
          </cell>
          <cell r="CB1073">
            <v>22000</v>
          </cell>
          <cell r="CF1073">
            <v>836652.19722760934</v>
          </cell>
          <cell r="CG1073">
            <v>69960</v>
          </cell>
          <cell r="CK1073" t="str">
            <v>Прочие основные фонды</v>
          </cell>
        </row>
        <row r="1074">
          <cell r="K1074">
            <v>0</v>
          </cell>
          <cell r="Y1074">
            <v>2003</v>
          </cell>
          <cell r="AT1074">
            <v>53710.51</v>
          </cell>
          <cell r="BK1074">
            <v>104581.52465345117</v>
          </cell>
          <cell r="BX1074">
            <v>21798.53943552505</v>
          </cell>
          <cell r="CB1074">
            <v>22000</v>
          </cell>
          <cell r="CF1074">
            <v>836652.19722760934</v>
          </cell>
          <cell r="CG1074">
            <v>69960</v>
          </cell>
          <cell r="CK1074" t="str">
            <v>Прочие основные фонды</v>
          </cell>
        </row>
        <row r="1075">
          <cell r="K1075">
            <v>0</v>
          </cell>
          <cell r="Y1075">
            <v>2003</v>
          </cell>
          <cell r="AT1075">
            <v>53710.51</v>
          </cell>
          <cell r="BK1075">
            <v>104581.52465345117</v>
          </cell>
          <cell r="BX1075">
            <v>21798.53943552505</v>
          </cell>
          <cell r="CB1075">
            <v>22000</v>
          </cell>
          <cell r="CF1075">
            <v>836652.19722760934</v>
          </cell>
          <cell r="CG1075">
            <v>69960</v>
          </cell>
          <cell r="CK1075" t="str">
            <v>Прочие основные фонды</v>
          </cell>
        </row>
        <row r="1076">
          <cell r="K1076">
            <v>0</v>
          </cell>
          <cell r="Y1076">
            <v>2003</v>
          </cell>
          <cell r="AT1076">
            <v>53710.51</v>
          </cell>
          <cell r="BK1076">
            <v>104581.52465345117</v>
          </cell>
          <cell r="BX1076">
            <v>21798.53943552505</v>
          </cell>
          <cell r="CB1076">
            <v>22000</v>
          </cell>
          <cell r="CF1076">
            <v>836652.19722760934</v>
          </cell>
          <cell r="CG1076">
            <v>69960</v>
          </cell>
          <cell r="CK1076" t="str">
            <v>Прочие основные фонды</v>
          </cell>
        </row>
        <row r="1077">
          <cell r="K1077">
            <v>0</v>
          </cell>
          <cell r="Y1077">
            <v>2003</v>
          </cell>
          <cell r="AT1077">
            <v>53710.52</v>
          </cell>
          <cell r="BK1077">
            <v>104581.54412478454</v>
          </cell>
          <cell r="BX1077">
            <v>21798.543494049056</v>
          </cell>
          <cell r="CB1077">
            <v>22000</v>
          </cell>
          <cell r="CF1077">
            <v>836652.35299827636</v>
          </cell>
          <cell r="CG1077">
            <v>69960</v>
          </cell>
          <cell r="CK1077" t="str">
            <v>Прочие основные фонды</v>
          </cell>
        </row>
        <row r="1078">
          <cell r="K1078">
            <v>0</v>
          </cell>
          <cell r="Y1078">
            <v>2003</v>
          </cell>
          <cell r="AT1078">
            <v>53710.52</v>
          </cell>
          <cell r="BK1078">
            <v>104581.54412478454</v>
          </cell>
          <cell r="BX1078">
            <v>21798.543494049056</v>
          </cell>
          <cell r="CB1078">
            <v>22000</v>
          </cell>
          <cell r="CF1078">
            <v>836652.35299827636</v>
          </cell>
          <cell r="CG1078">
            <v>69960</v>
          </cell>
          <cell r="CK1078" t="str">
            <v>Прочие основные фонды</v>
          </cell>
        </row>
        <row r="1079">
          <cell r="K1079">
            <v>0</v>
          </cell>
          <cell r="Y1079">
            <v>2003</v>
          </cell>
          <cell r="AT1079">
            <v>53710.52</v>
          </cell>
          <cell r="BK1079">
            <v>104581.54412478454</v>
          </cell>
          <cell r="BX1079">
            <v>21798.543494049056</v>
          </cell>
          <cell r="CB1079">
            <v>22000</v>
          </cell>
          <cell r="CF1079">
            <v>836652.35299827636</v>
          </cell>
          <cell r="CG1079">
            <v>69960</v>
          </cell>
          <cell r="CK1079" t="str">
            <v>Прочие основные фонды</v>
          </cell>
        </row>
        <row r="1080">
          <cell r="K1080">
            <v>0</v>
          </cell>
          <cell r="Y1080">
            <v>2003</v>
          </cell>
          <cell r="AT1080">
            <v>53710.52</v>
          </cell>
          <cell r="BK1080">
            <v>104581.54412478454</v>
          </cell>
          <cell r="BX1080">
            <v>21798.543494049056</v>
          </cell>
          <cell r="CB1080">
            <v>22000</v>
          </cell>
          <cell r="CF1080">
            <v>836652.35299827636</v>
          </cell>
          <cell r="CG1080">
            <v>69960</v>
          </cell>
          <cell r="CK1080" t="str">
            <v>Прочие основные фонды</v>
          </cell>
        </row>
        <row r="1081">
          <cell r="K1081">
            <v>0</v>
          </cell>
          <cell r="Y1081">
            <v>2003</v>
          </cell>
          <cell r="AT1081">
            <v>53710.52</v>
          </cell>
          <cell r="BK1081">
            <v>104581.54412478454</v>
          </cell>
          <cell r="BX1081">
            <v>21798.543494049056</v>
          </cell>
          <cell r="CB1081">
            <v>22000</v>
          </cell>
          <cell r="CF1081">
            <v>836652.35299827636</v>
          </cell>
          <cell r="CG1081">
            <v>69960</v>
          </cell>
          <cell r="CK1081" t="str">
            <v>Прочие основные фонды</v>
          </cell>
        </row>
        <row r="1082">
          <cell r="K1082">
            <v>0</v>
          </cell>
          <cell r="Y1082">
            <v>2003</v>
          </cell>
          <cell r="AT1082">
            <v>53710.52</v>
          </cell>
          <cell r="BK1082">
            <v>104581.54412478454</v>
          </cell>
          <cell r="BX1082">
            <v>21798.543494049056</v>
          </cell>
          <cell r="CB1082">
            <v>22000</v>
          </cell>
          <cell r="CF1082">
            <v>836652.35299827636</v>
          </cell>
          <cell r="CG1082">
            <v>69960</v>
          </cell>
          <cell r="CK1082" t="str">
            <v>Прочие основные фонды</v>
          </cell>
        </row>
        <row r="1083">
          <cell r="K1083">
            <v>0</v>
          </cell>
          <cell r="Y1083">
            <v>2003</v>
          </cell>
          <cell r="AT1083">
            <v>53710.52</v>
          </cell>
          <cell r="BK1083">
            <v>104581.54412478454</v>
          </cell>
          <cell r="BX1083">
            <v>21798.543494049056</v>
          </cell>
          <cell r="CB1083">
            <v>22000</v>
          </cell>
          <cell r="CF1083">
            <v>836652.35299827636</v>
          </cell>
          <cell r="CG1083">
            <v>69960</v>
          </cell>
          <cell r="CK1083" t="str">
            <v>Прочие основные фонды</v>
          </cell>
        </row>
        <row r="1084">
          <cell r="K1084">
            <v>0</v>
          </cell>
          <cell r="Y1084">
            <v>2003</v>
          </cell>
          <cell r="AT1084">
            <v>53710.52</v>
          </cell>
          <cell r="BK1084">
            <v>104581.54412478454</v>
          </cell>
          <cell r="BX1084">
            <v>21798.543494049056</v>
          </cell>
          <cell r="CB1084">
            <v>22000</v>
          </cell>
          <cell r="CF1084">
            <v>836652.35299827636</v>
          </cell>
          <cell r="CG1084">
            <v>69960</v>
          </cell>
          <cell r="CK1084" t="str">
            <v>Прочие основные фонды</v>
          </cell>
        </row>
        <row r="1085">
          <cell r="K1085">
            <v>0</v>
          </cell>
          <cell r="Y1085">
            <v>2003</v>
          </cell>
          <cell r="AT1085">
            <v>53710.52</v>
          </cell>
          <cell r="BK1085">
            <v>104581.54412478454</v>
          </cell>
          <cell r="BX1085">
            <v>21798.543494049056</v>
          </cell>
          <cell r="CB1085">
            <v>22000</v>
          </cell>
          <cell r="CF1085">
            <v>836652.35299827636</v>
          </cell>
          <cell r="CG1085">
            <v>69960</v>
          </cell>
          <cell r="CK1085" t="str">
            <v>Прочие основные фонды</v>
          </cell>
        </row>
        <row r="1086">
          <cell r="K1086">
            <v>0</v>
          </cell>
          <cell r="Y1086">
            <v>2003</v>
          </cell>
          <cell r="AT1086">
            <v>53710.52</v>
          </cell>
          <cell r="BK1086">
            <v>104581.54412478454</v>
          </cell>
          <cell r="BX1086">
            <v>21798.543494049056</v>
          </cell>
          <cell r="CB1086">
            <v>22000</v>
          </cell>
          <cell r="CF1086">
            <v>836652.35299827636</v>
          </cell>
          <cell r="CG1086">
            <v>69960</v>
          </cell>
          <cell r="CK1086" t="str">
            <v>Прочие основные фонды</v>
          </cell>
        </row>
        <row r="1087">
          <cell r="K1087">
            <v>0</v>
          </cell>
          <cell r="Y1087">
            <v>2003</v>
          </cell>
          <cell r="AT1087">
            <v>53710.52</v>
          </cell>
          <cell r="BK1087">
            <v>104581.54412478454</v>
          </cell>
          <cell r="BX1087">
            <v>21798.543494049056</v>
          </cell>
          <cell r="CB1087">
            <v>22000</v>
          </cell>
          <cell r="CF1087">
            <v>836652.35299827636</v>
          </cell>
          <cell r="CG1087">
            <v>69960</v>
          </cell>
          <cell r="CK1087" t="str">
            <v>Прочие основные фонды</v>
          </cell>
        </row>
        <row r="1088">
          <cell r="K1088">
            <v>0</v>
          </cell>
          <cell r="Y1088">
            <v>2003</v>
          </cell>
          <cell r="AT1088">
            <v>53710.52</v>
          </cell>
          <cell r="BK1088">
            <v>104581.54412478454</v>
          </cell>
          <cell r="BX1088">
            <v>21798.543494049056</v>
          </cell>
          <cell r="CB1088">
            <v>22000</v>
          </cell>
          <cell r="CF1088">
            <v>836652.35299827636</v>
          </cell>
          <cell r="CG1088">
            <v>69960</v>
          </cell>
          <cell r="CK1088" t="str">
            <v>Прочие основные фонды</v>
          </cell>
        </row>
        <row r="1089">
          <cell r="K1089">
            <v>0</v>
          </cell>
          <cell r="Y1089">
            <v>2003</v>
          </cell>
          <cell r="AT1089">
            <v>53710.52</v>
          </cell>
          <cell r="BK1089">
            <v>104581.54412478454</v>
          </cell>
          <cell r="BX1089">
            <v>21798.543494049056</v>
          </cell>
          <cell r="CB1089">
            <v>22000</v>
          </cell>
          <cell r="CF1089">
            <v>836652.35299827636</v>
          </cell>
          <cell r="CG1089">
            <v>69960</v>
          </cell>
          <cell r="CK1089" t="str">
            <v>Прочие основные фонды</v>
          </cell>
        </row>
        <row r="1090">
          <cell r="K1090">
            <v>0</v>
          </cell>
          <cell r="Y1090">
            <v>2003</v>
          </cell>
          <cell r="AT1090">
            <v>53710.52</v>
          </cell>
          <cell r="BK1090">
            <v>104581.54412478454</v>
          </cell>
          <cell r="BX1090">
            <v>21798.543494049056</v>
          </cell>
          <cell r="CB1090">
            <v>22000</v>
          </cell>
          <cell r="CF1090">
            <v>836652.35299827636</v>
          </cell>
          <cell r="CG1090">
            <v>69960</v>
          </cell>
          <cell r="CK1090" t="str">
            <v>Прочие основные фонды</v>
          </cell>
        </row>
        <row r="1091">
          <cell r="K1091">
            <v>0</v>
          </cell>
          <cell r="Y1091">
            <v>2003</v>
          </cell>
          <cell r="AT1091">
            <v>53710.52</v>
          </cell>
          <cell r="BK1091">
            <v>104581.54412478454</v>
          </cell>
          <cell r="BX1091">
            <v>21798.543494049056</v>
          </cell>
          <cell r="CB1091">
            <v>22000</v>
          </cell>
          <cell r="CF1091">
            <v>836652.35299827636</v>
          </cell>
          <cell r="CG1091">
            <v>69960</v>
          </cell>
          <cell r="CK1091" t="str">
            <v>Прочие основные фонды</v>
          </cell>
        </row>
        <row r="1092">
          <cell r="K1092">
            <v>0</v>
          </cell>
          <cell r="Y1092">
            <v>2003</v>
          </cell>
          <cell r="AT1092">
            <v>53710.52</v>
          </cell>
          <cell r="BK1092">
            <v>104581.54412478454</v>
          </cell>
          <cell r="BX1092">
            <v>21798.543494049056</v>
          </cell>
          <cell r="CB1092">
            <v>22000</v>
          </cell>
          <cell r="CF1092">
            <v>836652.35299827636</v>
          </cell>
          <cell r="CG1092">
            <v>69960</v>
          </cell>
          <cell r="CK1092" t="str">
            <v>Прочие основные фонды</v>
          </cell>
        </row>
        <row r="1093">
          <cell r="K1093">
            <v>0</v>
          </cell>
          <cell r="Y1093">
            <v>2003</v>
          </cell>
          <cell r="AT1093">
            <v>53710.52</v>
          </cell>
          <cell r="BK1093">
            <v>104581.54412478454</v>
          </cell>
          <cell r="BX1093">
            <v>21798.543494049056</v>
          </cell>
          <cell r="CB1093">
            <v>22000</v>
          </cell>
          <cell r="CF1093">
            <v>836652.35299827636</v>
          </cell>
          <cell r="CG1093">
            <v>69960</v>
          </cell>
          <cell r="CK1093" t="str">
            <v>Прочие основные фонды</v>
          </cell>
        </row>
        <row r="1094">
          <cell r="K1094">
            <v>0</v>
          </cell>
          <cell r="Y1094">
            <v>2003</v>
          </cell>
          <cell r="AT1094">
            <v>53710.52</v>
          </cell>
          <cell r="BK1094">
            <v>104581.54412478454</v>
          </cell>
          <cell r="BX1094">
            <v>21798.543494049056</v>
          </cell>
          <cell r="CB1094">
            <v>22000</v>
          </cell>
          <cell r="CF1094">
            <v>836652.35299827636</v>
          </cell>
          <cell r="CG1094">
            <v>69960</v>
          </cell>
          <cell r="CK1094" t="str">
            <v>Прочие основные фонды</v>
          </cell>
        </row>
        <row r="1095">
          <cell r="K1095">
            <v>0</v>
          </cell>
          <cell r="Y1095">
            <v>2003</v>
          </cell>
          <cell r="AT1095">
            <v>53710.52</v>
          </cell>
          <cell r="BK1095">
            <v>104581.54412478454</v>
          </cell>
          <cell r="BX1095">
            <v>21798.543494049056</v>
          </cell>
          <cell r="CB1095">
            <v>22000</v>
          </cell>
          <cell r="CF1095">
            <v>836652.35299827636</v>
          </cell>
          <cell r="CG1095">
            <v>69960</v>
          </cell>
          <cell r="CK1095" t="str">
            <v>Прочие основные фонды</v>
          </cell>
        </row>
        <row r="1096">
          <cell r="K1096">
            <v>0</v>
          </cell>
          <cell r="Y1096">
            <v>2003</v>
          </cell>
          <cell r="AT1096">
            <v>53710.52</v>
          </cell>
          <cell r="BK1096">
            <v>104581.54412478454</v>
          </cell>
          <cell r="BX1096">
            <v>21798.543494049056</v>
          </cell>
          <cell r="CB1096">
            <v>22000</v>
          </cell>
          <cell r="CF1096">
            <v>836652.35299827636</v>
          </cell>
          <cell r="CG1096">
            <v>69960</v>
          </cell>
          <cell r="CK1096" t="str">
            <v>Прочие основные фонды</v>
          </cell>
        </row>
        <row r="1097">
          <cell r="K1097">
            <v>0</v>
          </cell>
          <cell r="Y1097">
            <v>2003</v>
          </cell>
          <cell r="AT1097">
            <v>39181.49</v>
          </cell>
          <cell r="BK1097">
            <v>76291.585434469904</v>
          </cell>
          <cell r="BX1097">
            <v>15901.90178621708</v>
          </cell>
          <cell r="CB1097">
            <v>16000</v>
          </cell>
          <cell r="CF1097">
            <v>610332.68347575923</v>
          </cell>
          <cell r="CG1097">
            <v>50880</v>
          </cell>
          <cell r="CK1097" t="str">
            <v>Прочие основные фонды</v>
          </cell>
        </row>
        <row r="1098">
          <cell r="K1098">
            <v>0</v>
          </cell>
          <cell r="Y1098">
            <v>2003</v>
          </cell>
          <cell r="AT1098">
            <v>39181.49</v>
          </cell>
          <cell r="BK1098">
            <v>76291.585434469904</v>
          </cell>
          <cell r="BX1098">
            <v>15901.90178621708</v>
          </cell>
          <cell r="CB1098">
            <v>16000</v>
          </cell>
          <cell r="CF1098">
            <v>610332.68347575923</v>
          </cell>
          <cell r="CG1098">
            <v>50880</v>
          </cell>
          <cell r="CK1098" t="str">
            <v>Прочие основные фонды</v>
          </cell>
        </row>
        <row r="1099">
          <cell r="K1099">
            <v>0</v>
          </cell>
          <cell r="Y1099">
            <v>2003</v>
          </cell>
          <cell r="AT1099">
            <v>39181.49</v>
          </cell>
          <cell r="BK1099">
            <v>76291.585434469904</v>
          </cell>
          <cell r="BX1099">
            <v>15901.90178621708</v>
          </cell>
          <cell r="CB1099">
            <v>16000</v>
          </cell>
          <cell r="CF1099">
            <v>610332.68347575923</v>
          </cell>
          <cell r="CG1099">
            <v>50880</v>
          </cell>
          <cell r="CK1099" t="str">
            <v>Прочие основные фонды</v>
          </cell>
        </row>
        <row r="1100">
          <cell r="K1100">
            <v>0</v>
          </cell>
          <cell r="Y1100">
            <v>2003</v>
          </cell>
          <cell r="AT1100">
            <v>39181.49</v>
          </cell>
          <cell r="BK1100">
            <v>76291.585434469904</v>
          </cell>
          <cell r="BX1100">
            <v>15901.90178621708</v>
          </cell>
          <cell r="CB1100">
            <v>16000</v>
          </cell>
          <cell r="CF1100">
            <v>610332.68347575923</v>
          </cell>
          <cell r="CG1100">
            <v>50880</v>
          </cell>
          <cell r="CK1100" t="str">
            <v>Прочие основные фонды</v>
          </cell>
        </row>
        <row r="1101">
          <cell r="K1101">
            <v>0</v>
          </cell>
          <cell r="Y1101">
            <v>2003</v>
          </cell>
          <cell r="AT1101">
            <v>39181.49</v>
          </cell>
          <cell r="BK1101">
            <v>76291.585434469904</v>
          </cell>
          <cell r="BX1101">
            <v>15901.90178621708</v>
          </cell>
          <cell r="CB1101">
            <v>16000</v>
          </cell>
          <cell r="CF1101">
            <v>610332.68347575923</v>
          </cell>
          <cell r="CG1101">
            <v>50880</v>
          </cell>
          <cell r="CK1101" t="str">
            <v>Прочие основные фонды</v>
          </cell>
        </row>
        <row r="1102">
          <cell r="K1102">
            <v>0</v>
          </cell>
          <cell r="Y1102">
            <v>2003</v>
          </cell>
          <cell r="AT1102">
            <v>39181.49</v>
          </cell>
          <cell r="BK1102">
            <v>76291.585434469904</v>
          </cell>
          <cell r="BX1102">
            <v>15901.90178621708</v>
          </cell>
          <cell r="CB1102">
            <v>16000</v>
          </cell>
          <cell r="CF1102">
            <v>610332.68347575923</v>
          </cell>
          <cell r="CG1102">
            <v>50880</v>
          </cell>
          <cell r="CK1102" t="str">
            <v>Прочие основные фонды</v>
          </cell>
        </row>
        <row r="1103">
          <cell r="K1103">
            <v>0</v>
          </cell>
          <cell r="Y1103">
            <v>2003</v>
          </cell>
          <cell r="AT1103">
            <v>39181.49</v>
          </cell>
          <cell r="BK1103">
            <v>76291.585434469904</v>
          </cell>
          <cell r="BX1103">
            <v>15901.90178621708</v>
          </cell>
          <cell r="CB1103">
            <v>16000</v>
          </cell>
          <cell r="CF1103">
            <v>610332.68347575923</v>
          </cell>
          <cell r="CG1103">
            <v>50880</v>
          </cell>
          <cell r="CK1103" t="str">
            <v>Прочие основные фонды</v>
          </cell>
        </row>
        <row r="1104">
          <cell r="K1104">
            <v>0</v>
          </cell>
          <cell r="Y1104">
            <v>2003</v>
          </cell>
          <cell r="AT1104">
            <v>39181.49</v>
          </cell>
          <cell r="BK1104">
            <v>76291.585434469904</v>
          </cell>
          <cell r="BX1104">
            <v>15901.90178621708</v>
          </cell>
          <cell r="CB1104">
            <v>16000</v>
          </cell>
          <cell r="CF1104">
            <v>610332.68347575923</v>
          </cell>
          <cell r="CG1104">
            <v>50880</v>
          </cell>
          <cell r="CK1104" t="str">
            <v>Прочие основные фонды</v>
          </cell>
        </row>
        <row r="1105">
          <cell r="K1105">
            <v>0</v>
          </cell>
          <cell r="Y1105">
            <v>2003</v>
          </cell>
          <cell r="AT1105">
            <v>39181.49</v>
          </cell>
          <cell r="BK1105">
            <v>76291.585434469904</v>
          </cell>
          <cell r="BX1105">
            <v>15901.90178621708</v>
          </cell>
          <cell r="CB1105">
            <v>16000</v>
          </cell>
          <cell r="CF1105">
            <v>610332.68347575923</v>
          </cell>
          <cell r="CG1105">
            <v>50880</v>
          </cell>
          <cell r="CK1105" t="str">
            <v>Прочие основные фонды</v>
          </cell>
        </row>
        <row r="1106">
          <cell r="K1106">
            <v>0</v>
          </cell>
          <cell r="Y1106">
            <v>2003</v>
          </cell>
          <cell r="AT1106">
            <v>39181.49</v>
          </cell>
          <cell r="BK1106">
            <v>76291.585434469904</v>
          </cell>
          <cell r="BX1106">
            <v>15901.90178621708</v>
          </cell>
          <cell r="CB1106">
            <v>16000</v>
          </cell>
          <cell r="CF1106">
            <v>610332.68347575923</v>
          </cell>
          <cell r="CG1106">
            <v>50880</v>
          </cell>
          <cell r="CK1106" t="str">
            <v>Прочие основные фонды</v>
          </cell>
        </row>
        <row r="1107">
          <cell r="K1107">
            <v>0</v>
          </cell>
          <cell r="Y1107">
            <v>2003</v>
          </cell>
          <cell r="AT1107">
            <v>23420.95</v>
          </cell>
          <cell r="BK1107">
            <v>45603.712566353344</v>
          </cell>
          <cell r="BX1107">
            <v>9505.4487881880177</v>
          </cell>
          <cell r="CB1107">
            <v>9500</v>
          </cell>
          <cell r="CF1107">
            <v>364829.70053082675</v>
          </cell>
          <cell r="CG1107">
            <v>30210</v>
          </cell>
          <cell r="CK1107" t="str">
            <v>Прочие основные фонды</v>
          </cell>
        </row>
        <row r="1108">
          <cell r="K1108">
            <v>0</v>
          </cell>
          <cell r="Y1108">
            <v>2003</v>
          </cell>
          <cell r="AT1108">
            <v>23420.95</v>
          </cell>
          <cell r="BK1108">
            <v>45603.712566353344</v>
          </cell>
          <cell r="BX1108">
            <v>9505.4487881880177</v>
          </cell>
          <cell r="CB1108">
            <v>9500</v>
          </cell>
          <cell r="CF1108">
            <v>364829.70053082675</v>
          </cell>
          <cell r="CG1108">
            <v>30210</v>
          </cell>
          <cell r="CK1108" t="str">
            <v>Прочие основные фонды</v>
          </cell>
        </row>
        <row r="1109">
          <cell r="K1109">
            <v>0</v>
          </cell>
          <cell r="Y1109">
            <v>2003</v>
          </cell>
          <cell r="AT1109">
            <v>23420.95</v>
          </cell>
          <cell r="BK1109">
            <v>45603.712566353344</v>
          </cell>
          <cell r="BX1109">
            <v>9505.4487881880177</v>
          </cell>
          <cell r="CB1109">
            <v>9500</v>
          </cell>
          <cell r="CF1109">
            <v>364829.70053082675</v>
          </cell>
          <cell r="CG1109">
            <v>30210</v>
          </cell>
          <cell r="CK1109" t="str">
            <v>Прочие основные фонды</v>
          </cell>
        </row>
        <row r="1110">
          <cell r="K1110">
            <v>0</v>
          </cell>
          <cell r="Y1110">
            <v>2003</v>
          </cell>
          <cell r="AT1110">
            <v>23420.95</v>
          </cell>
          <cell r="BK1110">
            <v>45603.712566353344</v>
          </cell>
          <cell r="BX1110">
            <v>9505.4487881880177</v>
          </cell>
          <cell r="CB1110">
            <v>9500</v>
          </cell>
          <cell r="CF1110">
            <v>364829.70053082675</v>
          </cell>
          <cell r="CG1110">
            <v>30210</v>
          </cell>
          <cell r="CK1110" t="str">
            <v>Прочие основные фонды</v>
          </cell>
        </row>
        <row r="1111">
          <cell r="K1111">
            <v>0</v>
          </cell>
          <cell r="Y1111">
            <v>2003</v>
          </cell>
          <cell r="AT1111">
            <v>23420.94</v>
          </cell>
          <cell r="BK1111">
            <v>45603.69309501996</v>
          </cell>
          <cell r="BX1111">
            <v>9505.4447296640101</v>
          </cell>
          <cell r="CB1111">
            <v>9500</v>
          </cell>
          <cell r="CF1111">
            <v>364829.54476015968</v>
          </cell>
          <cell r="CG1111">
            <v>30210</v>
          </cell>
          <cell r="CK1111" t="str">
            <v>Прочие основные фонды</v>
          </cell>
        </row>
        <row r="1112">
          <cell r="K1112">
            <v>0</v>
          </cell>
          <cell r="Y1112">
            <v>2003</v>
          </cell>
          <cell r="AT1112">
            <v>23420.95</v>
          </cell>
          <cell r="BK1112">
            <v>45603.712566353344</v>
          </cell>
          <cell r="BX1112">
            <v>9505.4487881880177</v>
          </cell>
          <cell r="CB1112">
            <v>9500</v>
          </cell>
          <cell r="CF1112">
            <v>364829.70053082675</v>
          </cell>
          <cell r="CG1112">
            <v>30210</v>
          </cell>
          <cell r="CK1112" t="str">
            <v>Прочие основные фонды</v>
          </cell>
        </row>
        <row r="1113">
          <cell r="K1113">
            <v>0</v>
          </cell>
          <cell r="Y1113">
            <v>2003</v>
          </cell>
          <cell r="AT1113">
            <v>23420.95</v>
          </cell>
          <cell r="BK1113">
            <v>45603.712566353344</v>
          </cell>
          <cell r="BX1113">
            <v>9505.4487881880177</v>
          </cell>
          <cell r="CB1113">
            <v>9500</v>
          </cell>
          <cell r="CF1113">
            <v>364829.70053082675</v>
          </cell>
          <cell r="CG1113">
            <v>30210</v>
          </cell>
          <cell r="CK1113" t="str">
            <v>Прочие основные фонды</v>
          </cell>
        </row>
        <row r="1114">
          <cell r="K1114">
            <v>0</v>
          </cell>
          <cell r="Y1114">
            <v>2003</v>
          </cell>
          <cell r="AT1114">
            <v>23420.95</v>
          </cell>
          <cell r="BK1114">
            <v>45603.712566353344</v>
          </cell>
          <cell r="BX1114">
            <v>9505.4487881880177</v>
          </cell>
          <cell r="CB1114">
            <v>9500</v>
          </cell>
          <cell r="CF1114">
            <v>364829.70053082675</v>
          </cell>
          <cell r="CG1114">
            <v>30210</v>
          </cell>
          <cell r="CK1114" t="str">
            <v>Прочие основные фонды</v>
          </cell>
        </row>
        <row r="1115">
          <cell r="K1115">
            <v>0</v>
          </cell>
          <cell r="Y1115">
            <v>2003</v>
          </cell>
          <cell r="AT1115">
            <v>23420.95</v>
          </cell>
          <cell r="BK1115">
            <v>45603.712566353344</v>
          </cell>
          <cell r="BX1115">
            <v>9505.4487881880177</v>
          </cell>
          <cell r="CB1115">
            <v>9500</v>
          </cell>
          <cell r="CF1115">
            <v>364829.70053082675</v>
          </cell>
          <cell r="CG1115">
            <v>30210</v>
          </cell>
          <cell r="CK1115" t="str">
            <v>Прочие основные фонды</v>
          </cell>
        </row>
        <row r="1116">
          <cell r="K1116">
            <v>0</v>
          </cell>
          <cell r="Y1116">
            <v>2003</v>
          </cell>
          <cell r="AT1116">
            <v>23420.95</v>
          </cell>
          <cell r="BK1116">
            <v>45603.712566353344</v>
          </cell>
          <cell r="BX1116">
            <v>9505.4487881880177</v>
          </cell>
          <cell r="CB1116">
            <v>9500</v>
          </cell>
          <cell r="CF1116">
            <v>364829.70053082675</v>
          </cell>
          <cell r="CG1116">
            <v>30210</v>
          </cell>
          <cell r="CK1116" t="str">
            <v>Прочие основные фонды</v>
          </cell>
        </row>
        <row r="1117">
          <cell r="K1117">
            <v>0</v>
          </cell>
          <cell r="Y1117">
            <v>2003</v>
          </cell>
          <cell r="AT1117">
            <v>23420.95</v>
          </cell>
          <cell r="BK1117">
            <v>45603.712566353344</v>
          </cell>
          <cell r="BX1117">
            <v>9505.4487881880177</v>
          </cell>
          <cell r="CB1117">
            <v>9500</v>
          </cell>
          <cell r="CF1117">
            <v>364829.70053082675</v>
          </cell>
          <cell r="CG1117">
            <v>30210</v>
          </cell>
          <cell r="CK1117" t="str">
            <v>Прочие основные фонды</v>
          </cell>
        </row>
        <row r="1118">
          <cell r="K1118">
            <v>0</v>
          </cell>
          <cell r="Y1118">
            <v>2003</v>
          </cell>
          <cell r="AT1118">
            <v>23420.95</v>
          </cell>
          <cell r="BK1118">
            <v>45603.712566353344</v>
          </cell>
          <cell r="BX1118">
            <v>9505.4487881880177</v>
          </cell>
          <cell r="CB1118">
            <v>9500</v>
          </cell>
          <cell r="CF1118">
            <v>364829.70053082675</v>
          </cell>
          <cell r="CG1118">
            <v>30210</v>
          </cell>
          <cell r="CK1118" t="str">
            <v>Прочие основные фонды</v>
          </cell>
        </row>
        <row r="1119">
          <cell r="K1119">
            <v>0</v>
          </cell>
          <cell r="Y1119">
            <v>2003</v>
          </cell>
          <cell r="AT1119">
            <v>23420.95</v>
          </cell>
          <cell r="BK1119">
            <v>45603.712566353344</v>
          </cell>
          <cell r="BX1119">
            <v>9505.4487881880177</v>
          </cell>
          <cell r="CB1119">
            <v>9500</v>
          </cell>
          <cell r="CF1119">
            <v>364829.70053082675</v>
          </cell>
          <cell r="CG1119">
            <v>30210</v>
          </cell>
          <cell r="CK1119" t="str">
            <v>Прочие основные фонды</v>
          </cell>
        </row>
        <row r="1120">
          <cell r="K1120">
            <v>0</v>
          </cell>
          <cell r="Y1120">
            <v>2003</v>
          </cell>
          <cell r="AT1120">
            <v>23420.95</v>
          </cell>
          <cell r="BK1120">
            <v>45603.712566353344</v>
          </cell>
          <cell r="BX1120">
            <v>9505.4487881880177</v>
          </cell>
          <cell r="CB1120">
            <v>9500</v>
          </cell>
          <cell r="CF1120">
            <v>364829.70053082675</v>
          </cell>
          <cell r="CG1120">
            <v>30210</v>
          </cell>
          <cell r="CK1120" t="str">
            <v>Прочие основные фонды</v>
          </cell>
        </row>
        <row r="1121">
          <cell r="K1121">
            <v>0</v>
          </cell>
          <cell r="Y1121">
            <v>2003</v>
          </cell>
          <cell r="AT1121">
            <v>23420.95</v>
          </cell>
          <cell r="BK1121">
            <v>45603.712566353344</v>
          </cell>
          <cell r="BX1121">
            <v>9505.4487881880177</v>
          </cell>
          <cell r="CB1121">
            <v>9500</v>
          </cell>
          <cell r="CF1121">
            <v>364829.70053082675</v>
          </cell>
          <cell r="CG1121">
            <v>30210</v>
          </cell>
          <cell r="CK1121" t="str">
            <v>Прочие основные фонды</v>
          </cell>
        </row>
        <row r="1122">
          <cell r="K1122">
            <v>0</v>
          </cell>
          <cell r="Y1122">
            <v>2003</v>
          </cell>
          <cell r="AT1122">
            <v>23420.95</v>
          </cell>
          <cell r="BK1122">
            <v>45603.712566353344</v>
          </cell>
          <cell r="BX1122">
            <v>9505.4487881880177</v>
          </cell>
          <cell r="CB1122">
            <v>9500</v>
          </cell>
          <cell r="CF1122">
            <v>364829.70053082675</v>
          </cell>
          <cell r="CG1122">
            <v>30210</v>
          </cell>
          <cell r="CK1122" t="str">
            <v>Прочие основные фонды</v>
          </cell>
        </row>
        <row r="1123">
          <cell r="K1123">
            <v>0</v>
          </cell>
          <cell r="Y1123">
            <v>2003</v>
          </cell>
          <cell r="AT1123">
            <v>23420.95</v>
          </cell>
          <cell r="BK1123">
            <v>45603.712566353344</v>
          </cell>
          <cell r="BX1123">
            <v>9505.4487881880177</v>
          </cell>
          <cell r="CB1123">
            <v>9500</v>
          </cell>
          <cell r="CF1123">
            <v>364829.70053082675</v>
          </cell>
          <cell r="CG1123">
            <v>30210</v>
          </cell>
          <cell r="CK1123" t="str">
            <v>Прочие основные фонды</v>
          </cell>
        </row>
        <row r="1124">
          <cell r="K1124">
            <v>0</v>
          </cell>
          <cell r="Y1124">
            <v>2003</v>
          </cell>
          <cell r="AT1124">
            <v>23420.95</v>
          </cell>
          <cell r="BK1124">
            <v>45603.712566353344</v>
          </cell>
          <cell r="BX1124">
            <v>9505.4487881880177</v>
          </cell>
          <cell r="CB1124">
            <v>9500</v>
          </cell>
          <cell r="CF1124">
            <v>364829.70053082675</v>
          </cell>
          <cell r="CG1124">
            <v>30210</v>
          </cell>
          <cell r="CK1124" t="str">
            <v>Прочие основные фонды</v>
          </cell>
        </row>
        <row r="1125">
          <cell r="K1125">
            <v>0</v>
          </cell>
          <cell r="Y1125">
            <v>2003</v>
          </cell>
          <cell r="AT1125">
            <v>28105.22</v>
          </cell>
          <cell r="BK1125">
            <v>54724.610850291101</v>
          </cell>
          <cell r="BX1125">
            <v>11406.571014017691</v>
          </cell>
          <cell r="CB1125">
            <v>11000</v>
          </cell>
          <cell r="CF1125">
            <v>437796.88680232881</v>
          </cell>
          <cell r="CG1125">
            <v>34980</v>
          </cell>
          <cell r="CK1125" t="str">
            <v>Прочие основные фонды</v>
          </cell>
        </row>
        <row r="1126">
          <cell r="K1126">
            <v>0</v>
          </cell>
          <cell r="Y1126">
            <v>2003</v>
          </cell>
          <cell r="AT1126">
            <v>36536.74</v>
          </cell>
          <cell r="BK1126">
            <v>71141.90453724486</v>
          </cell>
          <cell r="BX1126">
            <v>14828.523649012559</v>
          </cell>
          <cell r="CB1126">
            <v>15000</v>
          </cell>
          <cell r="CF1126">
            <v>569135.23629795888</v>
          </cell>
          <cell r="CG1126">
            <v>47700</v>
          </cell>
          <cell r="CK1126" t="str">
            <v>Прочие основные фонды</v>
          </cell>
        </row>
        <row r="1127">
          <cell r="K1127">
            <v>0</v>
          </cell>
          <cell r="Y1127">
            <v>2003</v>
          </cell>
          <cell r="AT1127">
            <v>36536.74</v>
          </cell>
          <cell r="BK1127">
            <v>71141.90453724486</v>
          </cell>
          <cell r="BX1127">
            <v>14828.523649012559</v>
          </cell>
          <cell r="CB1127">
            <v>15000</v>
          </cell>
          <cell r="CF1127">
            <v>569135.23629795888</v>
          </cell>
          <cell r="CG1127">
            <v>47700</v>
          </cell>
          <cell r="CK1127" t="str">
            <v>Прочие основные фонды</v>
          </cell>
        </row>
        <row r="1128">
          <cell r="K1128">
            <v>0</v>
          </cell>
          <cell r="Y1128">
            <v>2003</v>
          </cell>
          <cell r="AT1128">
            <v>24108.06</v>
          </cell>
          <cell r="BK1128">
            <v>46941.607354629101</v>
          </cell>
          <cell r="BX1128">
            <v>9784.3140313507356</v>
          </cell>
          <cell r="CB1128">
            <v>9800</v>
          </cell>
          <cell r="CF1128">
            <v>375532.85883703281</v>
          </cell>
          <cell r="CG1128">
            <v>31164</v>
          </cell>
          <cell r="CK1128" t="str">
            <v>Прочие основные фонды</v>
          </cell>
        </row>
        <row r="1129">
          <cell r="K1129">
            <v>0</v>
          </cell>
          <cell r="Y1129">
            <v>2003</v>
          </cell>
          <cell r="AT1129">
            <v>18736.810000000001</v>
          </cell>
          <cell r="BK1129">
            <v>36483.067409749608</v>
          </cell>
          <cell r="BX1129">
            <v>7604.3793231704585</v>
          </cell>
          <cell r="CB1129">
            <v>7600</v>
          </cell>
          <cell r="CF1129">
            <v>291864.53927799687</v>
          </cell>
          <cell r="CG1129">
            <v>24168</v>
          </cell>
          <cell r="CK1129" t="str">
            <v>Прочие основные фонды</v>
          </cell>
        </row>
        <row r="1130">
          <cell r="K1130">
            <v>0</v>
          </cell>
          <cell r="Y1130">
            <v>2003</v>
          </cell>
          <cell r="AT1130">
            <v>18736.810000000001</v>
          </cell>
          <cell r="BK1130">
            <v>36483.067409749608</v>
          </cell>
          <cell r="BX1130">
            <v>7604.3793231704585</v>
          </cell>
          <cell r="CB1130">
            <v>7600</v>
          </cell>
          <cell r="CF1130">
            <v>291864.53927799687</v>
          </cell>
          <cell r="CG1130">
            <v>24168</v>
          </cell>
          <cell r="CK1130" t="str">
            <v>Прочие основные фонды</v>
          </cell>
        </row>
        <row r="1131">
          <cell r="K1131">
            <v>0</v>
          </cell>
          <cell r="Y1131">
            <v>2003</v>
          </cell>
          <cell r="AT1131">
            <v>204606.35</v>
          </cell>
          <cell r="BK1131">
            <v>398395.84537137439</v>
          </cell>
          <cell r="BX1131">
            <v>83039.978381025256</v>
          </cell>
          <cell r="CB1131">
            <v>85000</v>
          </cell>
          <cell r="CF1131">
            <v>3187166.7629709952</v>
          </cell>
          <cell r="CG1131">
            <v>270300</v>
          </cell>
          <cell r="CK1131" t="str">
            <v>Прочие основные фонды</v>
          </cell>
        </row>
        <row r="1132">
          <cell r="K1132">
            <v>0</v>
          </cell>
          <cell r="Y1132">
            <v>2003</v>
          </cell>
          <cell r="AT1132">
            <v>17225.900000000001</v>
          </cell>
          <cell r="BK1132">
            <v>9244.1765256011768</v>
          </cell>
          <cell r="BX1132">
            <v>924.41765256011774</v>
          </cell>
          <cell r="CB1132">
            <v>900</v>
          </cell>
          <cell r="CF1132">
            <v>73953.412204809414</v>
          </cell>
          <cell r="CG1132">
            <v>900</v>
          </cell>
          <cell r="CK1132" t="str">
            <v>Прочие основные фонды</v>
          </cell>
        </row>
        <row r="1133">
          <cell r="K1133">
            <v>0</v>
          </cell>
          <cell r="Y1133">
            <v>2003</v>
          </cell>
          <cell r="AT1133">
            <v>50352.25</v>
          </cell>
          <cell r="BK1133">
            <v>98042.544647811694</v>
          </cell>
          <cell r="BX1133">
            <v>20435.581551774805</v>
          </cell>
          <cell r="CB1133">
            <v>20000</v>
          </cell>
          <cell r="CF1133">
            <v>784340.35718249355</v>
          </cell>
          <cell r="CG1133">
            <v>63600</v>
          </cell>
          <cell r="CK1133" t="str">
            <v>Прочие основные фонды</v>
          </cell>
        </row>
        <row r="1134">
          <cell r="K1134">
            <v>0</v>
          </cell>
          <cell r="Y1134">
            <v>2003</v>
          </cell>
          <cell r="AT1134">
            <v>31801.4</v>
          </cell>
          <cell r="BK1134">
            <v>17066.031694207748</v>
          </cell>
          <cell r="BX1134">
            <v>1706.603169420775</v>
          </cell>
          <cell r="CB1134">
            <v>1700</v>
          </cell>
          <cell r="CF1134">
            <v>136528.25355366198</v>
          </cell>
          <cell r="CG1134">
            <v>1700</v>
          </cell>
          <cell r="CK1134" t="str">
            <v>Прочие основные фонды</v>
          </cell>
        </row>
        <row r="1135">
          <cell r="K1135">
            <v>0</v>
          </cell>
          <cell r="Y1135">
            <v>2003</v>
          </cell>
          <cell r="AT1135">
            <v>66252.95</v>
          </cell>
          <cell r="BK1135">
            <v>35554.250584400725</v>
          </cell>
          <cell r="BX1135">
            <v>3555.4250584400725</v>
          </cell>
          <cell r="CB1135">
            <v>3600</v>
          </cell>
          <cell r="CF1135">
            <v>284434.0046752058</v>
          </cell>
          <cell r="CG1135">
            <v>3600</v>
          </cell>
          <cell r="CK1135" t="str">
            <v>Прочие основные фонды</v>
          </cell>
        </row>
        <row r="1136">
          <cell r="K1136">
            <v>0</v>
          </cell>
          <cell r="Y1136">
            <v>2003</v>
          </cell>
          <cell r="AT1136">
            <v>76853.7</v>
          </cell>
          <cell r="BK1136">
            <v>149644.40146367889</v>
          </cell>
          <cell r="BX1136">
            <v>31191.258660847041</v>
          </cell>
          <cell r="CB1136">
            <v>31000</v>
          </cell>
          <cell r="CF1136">
            <v>1197155.2117094311</v>
          </cell>
          <cell r="CG1136">
            <v>98580</v>
          </cell>
          <cell r="CK1136" t="str">
            <v>Прочие основные фонды</v>
          </cell>
        </row>
        <row r="1137">
          <cell r="K1137">
            <v>0</v>
          </cell>
          <cell r="Y1137">
            <v>2003</v>
          </cell>
          <cell r="AT1137">
            <v>10386.700000000001</v>
          </cell>
          <cell r="BK1137">
            <v>19825.875132312562</v>
          </cell>
          <cell r="BX1137">
            <v>4132.4232205219541</v>
          </cell>
          <cell r="CB1137">
            <v>4100</v>
          </cell>
          <cell r="CF1137">
            <v>158607.00105850049</v>
          </cell>
          <cell r="CG1137">
            <v>13038</v>
          </cell>
          <cell r="CK1137" t="str">
            <v>Прочие основные фонды</v>
          </cell>
        </row>
        <row r="1138">
          <cell r="K1138">
            <v>0</v>
          </cell>
          <cell r="Y1138">
            <v>2003</v>
          </cell>
          <cell r="AT1138">
            <v>10052.879999999999</v>
          </cell>
          <cell r="BK1138">
            <v>19188.687802682492</v>
          </cell>
          <cell r="BX1138">
            <v>3999.6105351190204</v>
          </cell>
          <cell r="CB1138">
            <v>4000</v>
          </cell>
          <cell r="CF1138">
            <v>153509.50242145994</v>
          </cell>
          <cell r="CG1138">
            <v>12720</v>
          </cell>
          <cell r="CK1138" t="str">
            <v>Прочие основные фонды</v>
          </cell>
        </row>
        <row r="1139">
          <cell r="K1139">
            <v>0</v>
          </cell>
          <cell r="Y1139">
            <v>2003</v>
          </cell>
          <cell r="AT1139">
            <v>10052.879999999999</v>
          </cell>
          <cell r="BK1139">
            <v>19188.687802682492</v>
          </cell>
          <cell r="BX1139">
            <v>3999.6105351190204</v>
          </cell>
          <cell r="CB1139">
            <v>4000</v>
          </cell>
          <cell r="CF1139">
            <v>153509.50242145994</v>
          </cell>
          <cell r="CG1139">
            <v>12720</v>
          </cell>
          <cell r="CK1139" t="str">
            <v>Прочие основные фонды</v>
          </cell>
        </row>
        <row r="1140">
          <cell r="K1140">
            <v>0</v>
          </cell>
          <cell r="Y1140">
            <v>2003</v>
          </cell>
          <cell r="AT1140">
            <v>14076.33</v>
          </cell>
          <cell r="BK1140">
            <v>26868.549289112543</v>
          </cell>
          <cell r="BX1140">
            <v>5600.3690249771143</v>
          </cell>
          <cell r="CB1140">
            <v>5600</v>
          </cell>
          <cell r="CF1140">
            <v>214948.39431290035</v>
          </cell>
          <cell r="CG1140">
            <v>17808</v>
          </cell>
          <cell r="CK1140" t="str">
            <v>Прочие основные фонды</v>
          </cell>
        </row>
        <row r="1141">
          <cell r="K1141">
            <v>0</v>
          </cell>
          <cell r="Y1141">
            <v>2003</v>
          </cell>
          <cell r="AT1141">
            <v>15950.9</v>
          </cell>
          <cell r="BK1141">
            <v>30446.681972908082</v>
          </cell>
          <cell r="BX1141">
            <v>6346.1801677360108</v>
          </cell>
          <cell r="CB1141">
            <v>6300</v>
          </cell>
          <cell r="CF1141">
            <v>243573.45578326465</v>
          </cell>
          <cell r="CG1141">
            <v>20034</v>
          </cell>
          <cell r="CK1141" t="str">
            <v>Прочие основные фонды</v>
          </cell>
        </row>
        <row r="1142">
          <cell r="K1142">
            <v>0</v>
          </cell>
          <cell r="Y1142">
            <v>2003</v>
          </cell>
          <cell r="AT1142">
            <v>15950.9</v>
          </cell>
          <cell r="BK1142">
            <v>30446.681972908082</v>
          </cell>
          <cell r="BX1142">
            <v>6346.1801677360108</v>
          </cell>
          <cell r="CB1142">
            <v>6300</v>
          </cell>
          <cell r="CF1142">
            <v>243573.45578326465</v>
          </cell>
          <cell r="CG1142">
            <v>20034</v>
          </cell>
          <cell r="CK1142" t="str">
            <v>Прочие основные фонды</v>
          </cell>
        </row>
        <row r="1143">
          <cell r="K1143">
            <v>0</v>
          </cell>
          <cell r="Y1143">
            <v>2003</v>
          </cell>
          <cell r="AT1143">
            <v>15950.9</v>
          </cell>
          <cell r="BK1143">
            <v>30446.681972908082</v>
          </cell>
          <cell r="BX1143">
            <v>6346.1801677360108</v>
          </cell>
          <cell r="CB1143">
            <v>6300</v>
          </cell>
          <cell r="CF1143">
            <v>243573.45578326465</v>
          </cell>
          <cell r="CG1143">
            <v>20034</v>
          </cell>
          <cell r="CK1143" t="str">
            <v>Прочие основные фонды</v>
          </cell>
        </row>
        <row r="1144">
          <cell r="K1144">
            <v>0</v>
          </cell>
          <cell r="Y1144">
            <v>2003</v>
          </cell>
          <cell r="AT1144">
            <v>10386.700000000001</v>
          </cell>
          <cell r="BK1144">
            <v>19825.875132312562</v>
          </cell>
          <cell r="BX1144">
            <v>4132.4232205219541</v>
          </cell>
          <cell r="CB1144">
            <v>4100</v>
          </cell>
          <cell r="CF1144">
            <v>158607.00105850049</v>
          </cell>
          <cell r="CG1144">
            <v>13038</v>
          </cell>
          <cell r="CK1144" t="str">
            <v>Прочие основные фонды</v>
          </cell>
        </row>
        <row r="1145">
          <cell r="K1145">
            <v>0</v>
          </cell>
          <cell r="Y1145">
            <v>2003</v>
          </cell>
          <cell r="AT1145">
            <v>10052.870000000001</v>
          </cell>
          <cell r="BK1145">
            <v>19188.668714930725</v>
          </cell>
          <cell r="BX1145">
            <v>3999.606556547174</v>
          </cell>
          <cell r="CB1145">
            <v>4000</v>
          </cell>
          <cell r="CF1145">
            <v>153509.3497194458</v>
          </cell>
          <cell r="CG1145">
            <v>12720</v>
          </cell>
          <cell r="CK1145" t="str">
            <v>Прочие основные фонды</v>
          </cell>
        </row>
        <row r="1146">
          <cell r="K1146">
            <v>0</v>
          </cell>
          <cell r="Y1146">
            <v>2003</v>
          </cell>
          <cell r="AT1146">
            <v>10052.870000000001</v>
          </cell>
          <cell r="BK1146">
            <v>19188.668714930725</v>
          </cell>
          <cell r="BX1146">
            <v>3999.606556547174</v>
          </cell>
          <cell r="CB1146">
            <v>4000</v>
          </cell>
          <cell r="CF1146">
            <v>153509.3497194458</v>
          </cell>
          <cell r="CG1146">
            <v>12720</v>
          </cell>
          <cell r="CK1146" t="str">
            <v>Прочие основные фонды</v>
          </cell>
        </row>
        <row r="1147">
          <cell r="K1147">
            <v>0</v>
          </cell>
          <cell r="Y1147">
            <v>2003</v>
          </cell>
          <cell r="AT1147">
            <v>15950.9</v>
          </cell>
          <cell r="BK1147">
            <v>30446.681972908082</v>
          </cell>
          <cell r="BX1147">
            <v>6346.1801677360108</v>
          </cell>
          <cell r="CB1147">
            <v>6300</v>
          </cell>
          <cell r="CF1147">
            <v>243573.45578326465</v>
          </cell>
          <cell r="CG1147">
            <v>20034</v>
          </cell>
          <cell r="CK1147" t="str">
            <v>Прочие основные фонды</v>
          </cell>
        </row>
        <row r="1148">
          <cell r="K1148">
            <v>0</v>
          </cell>
          <cell r="Y1148">
            <v>2003</v>
          </cell>
          <cell r="AT1148">
            <v>15950.9</v>
          </cell>
          <cell r="BK1148">
            <v>30446.681972908082</v>
          </cell>
          <cell r="BX1148">
            <v>6346.1801677360108</v>
          </cell>
          <cell r="CB1148">
            <v>6300</v>
          </cell>
          <cell r="CF1148">
            <v>243573.45578326465</v>
          </cell>
          <cell r="CG1148">
            <v>20034</v>
          </cell>
          <cell r="CK1148" t="str">
            <v>Прочие основные фонды</v>
          </cell>
        </row>
        <row r="1149">
          <cell r="K1149">
            <v>0</v>
          </cell>
          <cell r="Y1149">
            <v>2003</v>
          </cell>
          <cell r="AT1149">
            <v>15950.9</v>
          </cell>
          <cell r="BK1149">
            <v>30446.681972908082</v>
          </cell>
          <cell r="BX1149">
            <v>6346.1801677360108</v>
          </cell>
          <cell r="CB1149">
            <v>6300</v>
          </cell>
          <cell r="CF1149">
            <v>243573.45578326465</v>
          </cell>
          <cell r="CG1149">
            <v>20034</v>
          </cell>
          <cell r="CK1149" t="str">
            <v>Прочие основные фонды</v>
          </cell>
        </row>
        <row r="1150">
          <cell r="K1150">
            <v>0</v>
          </cell>
          <cell r="Y1150">
            <v>2003</v>
          </cell>
          <cell r="AT1150">
            <v>15950.9</v>
          </cell>
          <cell r="BK1150">
            <v>30446.681972908082</v>
          </cell>
          <cell r="BX1150">
            <v>6346.1801677360108</v>
          </cell>
          <cell r="CB1150">
            <v>6300</v>
          </cell>
          <cell r="CF1150">
            <v>243573.45578326465</v>
          </cell>
          <cell r="CG1150">
            <v>20034</v>
          </cell>
          <cell r="CK1150" t="str">
            <v>Прочие основные фонды</v>
          </cell>
        </row>
        <row r="1151">
          <cell r="K1151">
            <v>0</v>
          </cell>
          <cell r="Y1151">
            <v>2003</v>
          </cell>
          <cell r="AT1151">
            <v>15950.9</v>
          </cell>
          <cell r="BK1151">
            <v>30446.681972908082</v>
          </cell>
          <cell r="BX1151">
            <v>6346.1801677360108</v>
          </cell>
          <cell r="CB1151">
            <v>6300</v>
          </cell>
          <cell r="CF1151">
            <v>243573.45578326465</v>
          </cell>
          <cell r="CG1151">
            <v>20034</v>
          </cell>
          <cell r="CK1151" t="str">
            <v>Прочие основные фонды</v>
          </cell>
        </row>
        <row r="1152">
          <cell r="K1152">
            <v>0</v>
          </cell>
          <cell r="Y1152">
            <v>2003</v>
          </cell>
          <cell r="AT1152">
            <v>15950.9</v>
          </cell>
          <cell r="BK1152">
            <v>30446.681972908082</v>
          </cell>
          <cell r="BX1152">
            <v>6346.1801677360108</v>
          </cell>
          <cell r="CB1152">
            <v>6300</v>
          </cell>
          <cell r="CF1152">
            <v>243573.45578326465</v>
          </cell>
          <cell r="CG1152">
            <v>20034</v>
          </cell>
          <cell r="CK1152" t="str">
            <v>Прочие основные фонды</v>
          </cell>
        </row>
        <row r="1153">
          <cell r="K1153">
            <v>0</v>
          </cell>
          <cell r="Y1153">
            <v>2003</v>
          </cell>
          <cell r="AT1153">
            <v>10386.700000000001</v>
          </cell>
          <cell r="BK1153">
            <v>19825.875132312562</v>
          </cell>
          <cell r="BX1153">
            <v>4132.4232205219541</v>
          </cell>
          <cell r="CB1153">
            <v>4100</v>
          </cell>
          <cell r="CF1153">
            <v>158607.00105850049</v>
          </cell>
          <cell r="CG1153">
            <v>13038</v>
          </cell>
          <cell r="CK1153" t="str">
            <v>Прочие основные фонды</v>
          </cell>
        </row>
        <row r="1154">
          <cell r="K1154">
            <v>0</v>
          </cell>
          <cell r="Y1154">
            <v>2003</v>
          </cell>
          <cell r="AT1154">
            <v>14578.64</v>
          </cell>
          <cell r="BK1154">
            <v>27827.346148337503</v>
          </cell>
          <cell r="BX1154">
            <v>5800.2166674333685</v>
          </cell>
          <cell r="CB1154">
            <v>5800</v>
          </cell>
          <cell r="CF1154">
            <v>222618.76918670002</v>
          </cell>
          <cell r="CG1154">
            <v>18444</v>
          </cell>
          <cell r="CK1154" t="str">
            <v>Прочие основные фонды</v>
          </cell>
        </row>
        <row r="1155">
          <cell r="K1155">
            <v>0</v>
          </cell>
          <cell r="Y1155">
            <v>2003</v>
          </cell>
          <cell r="AT1155">
            <v>15950.9</v>
          </cell>
          <cell r="BK1155">
            <v>30446.681972908082</v>
          </cell>
          <cell r="BX1155">
            <v>6346.1801677360108</v>
          </cell>
          <cell r="CB1155">
            <v>6300</v>
          </cell>
          <cell r="CF1155">
            <v>243573.45578326465</v>
          </cell>
          <cell r="CG1155">
            <v>20034</v>
          </cell>
          <cell r="CK1155" t="str">
            <v>Прочие основные фонды</v>
          </cell>
        </row>
        <row r="1156">
          <cell r="K1156">
            <v>0</v>
          </cell>
          <cell r="Y1156">
            <v>2003</v>
          </cell>
          <cell r="AT1156">
            <v>15950.9</v>
          </cell>
          <cell r="BK1156">
            <v>30446.681972908082</v>
          </cell>
          <cell r="BX1156">
            <v>6346.1801677360108</v>
          </cell>
          <cell r="CB1156">
            <v>6300</v>
          </cell>
          <cell r="CF1156">
            <v>243573.45578326465</v>
          </cell>
          <cell r="CG1156">
            <v>20034</v>
          </cell>
          <cell r="CK1156" t="str">
            <v>Прочие основные фонды</v>
          </cell>
        </row>
        <row r="1157">
          <cell r="K1157">
            <v>0</v>
          </cell>
          <cell r="Y1157">
            <v>2003</v>
          </cell>
          <cell r="AT1157">
            <v>15950.9</v>
          </cell>
          <cell r="BK1157">
            <v>30446.681972908082</v>
          </cell>
          <cell r="BX1157">
            <v>6346.1801677360108</v>
          </cell>
          <cell r="CB1157">
            <v>6300</v>
          </cell>
          <cell r="CF1157">
            <v>243573.45578326465</v>
          </cell>
          <cell r="CG1157">
            <v>20034</v>
          </cell>
          <cell r="CK1157" t="str">
            <v>Прочие основные фонды</v>
          </cell>
        </row>
        <row r="1158">
          <cell r="K1158">
            <v>0</v>
          </cell>
          <cell r="Y1158">
            <v>2003</v>
          </cell>
          <cell r="AT1158">
            <v>15950.9</v>
          </cell>
          <cell r="BK1158">
            <v>30446.681972908082</v>
          </cell>
          <cell r="BX1158">
            <v>6346.1801677360108</v>
          </cell>
          <cell r="CB1158">
            <v>6300</v>
          </cell>
          <cell r="CF1158">
            <v>243573.45578326465</v>
          </cell>
          <cell r="CG1158">
            <v>20034</v>
          </cell>
          <cell r="CK1158" t="str">
            <v>Прочие основные фонды</v>
          </cell>
        </row>
        <row r="1159">
          <cell r="K1159">
            <v>0</v>
          </cell>
          <cell r="Y1159">
            <v>2003</v>
          </cell>
          <cell r="AT1159">
            <v>10386.700000000001</v>
          </cell>
          <cell r="BK1159">
            <v>19825.875132312562</v>
          </cell>
          <cell r="BX1159">
            <v>4132.4232205219541</v>
          </cell>
          <cell r="CB1159">
            <v>4100</v>
          </cell>
          <cell r="CF1159">
            <v>158607.00105850049</v>
          </cell>
          <cell r="CG1159">
            <v>13038</v>
          </cell>
          <cell r="CK1159" t="str">
            <v>Прочие основные фонды</v>
          </cell>
        </row>
        <row r="1160">
          <cell r="K1160">
            <v>0</v>
          </cell>
          <cell r="Y1160">
            <v>2003</v>
          </cell>
          <cell r="AT1160">
            <v>14578.64</v>
          </cell>
          <cell r="BK1160">
            <v>27827.346148337503</v>
          </cell>
          <cell r="BX1160">
            <v>5800.2166674333685</v>
          </cell>
          <cell r="CB1160">
            <v>5800</v>
          </cell>
          <cell r="CF1160">
            <v>222618.76918670002</v>
          </cell>
          <cell r="CG1160">
            <v>18444</v>
          </cell>
          <cell r="CK1160" t="str">
            <v>Прочие основные фонды</v>
          </cell>
        </row>
        <row r="1161">
          <cell r="K1161">
            <v>0</v>
          </cell>
          <cell r="Y1161">
            <v>2003</v>
          </cell>
          <cell r="AT1161">
            <v>10052.879999999999</v>
          </cell>
          <cell r="BK1161">
            <v>19188.687802682492</v>
          </cell>
          <cell r="BX1161">
            <v>3999.6105351190204</v>
          </cell>
          <cell r="CB1161">
            <v>4000</v>
          </cell>
          <cell r="CF1161">
            <v>153509.50242145994</v>
          </cell>
          <cell r="CG1161">
            <v>12720</v>
          </cell>
          <cell r="CK1161" t="str">
            <v>Прочие основные фонды</v>
          </cell>
        </row>
        <row r="1162">
          <cell r="K1162">
            <v>0</v>
          </cell>
          <cell r="Y1162">
            <v>2003</v>
          </cell>
          <cell r="AT1162">
            <v>22897.08</v>
          </cell>
          <cell r="BK1162">
            <v>43705.377932795913</v>
          </cell>
          <cell r="BX1162">
            <v>9109.7677870881816</v>
          </cell>
          <cell r="CB1162">
            <v>9100</v>
          </cell>
          <cell r="CF1162">
            <v>349643.0234623673</v>
          </cell>
          <cell r="CG1162">
            <v>28938</v>
          </cell>
          <cell r="CK1162" t="str">
            <v>Прочие основные фонды</v>
          </cell>
        </row>
        <row r="1163">
          <cell r="K1163">
            <v>0</v>
          </cell>
          <cell r="Y1163">
            <v>2003</v>
          </cell>
          <cell r="AT1163">
            <v>10386.700000000001</v>
          </cell>
          <cell r="BK1163">
            <v>19825.875132312562</v>
          </cell>
          <cell r="BX1163">
            <v>4132.4232205219541</v>
          </cell>
          <cell r="CB1163">
            <v>4100</v>
          </cell>
          <cell r="CF1163">
            <v>158607.00105850049</v>
          </cell>
          <cell r="CG1163">
            <v>13038</v>
          </cell>
          <cell r="CK1163" t="str">
            <v>Прочие основные фонды</v>
          </cell>
        </row>
        <row r="1164">
          <cell r="K1164">
            <v>0</v>
          </cell>
          <cell r="Y1164">
            <v>2003</v>
          </cell>
          <cell r="AT1164">
            <v>15950.9</v>
          </cell>
          <cell r="BK1164">
            <v>30446.681972908082</v>
          </cell>
          <cell r="BX1164">
            <v>6346.1801677360108</v>
          </cell>
          <cell r="CB1164">
            <v>6300</v>
          </cell>
          <cell r="CF1164">
            <v>243573.45578326465</v>
          </cell>
          <cell r="CG1164">
            <v>20034</v>
          </cell>
          <cell r="CK1164" t="str">
            <v>Прочие основные фонды</v>
          </cell>
        </row>
        <row r="1165">
          <cell r="K1165">
            <v>0</v>
          </cell>
          <cell r="Y1165">
            <v>2003</v>
          </cell>
          <cell r="AT1165">
            <v>15950.9</v>
          </cell>
          <cell r="BK1165">
            <v>30446.681972908082</v>
          </cell>
          <cell r="BX1165">
            <v>6346.1801677360108</v>
          </cell>
          <cell r="CB1165">
            <v>6300</v>
          </cell>
          <cell r="CF1165">
            <v>243573.45578326465</v>
          </cell>
          <cell r="CG1165">
            <v>20034</v>
          </cell>
          <cell r="CK1165" t="str">
            <v>Прочие основные фонды</v>
          </cell>
        </row>
        <row r="1166">
          <cell r="K1166">
            <v>0</v>
          </cell>
          <cell r="Y1166">
            <v>2003</v>
          </cell>
          <cell r="AT1166">
            <v>15950.9</v>
          </cell>
          <cell r="BK1166">
            <v>30446.681972908082</v>
          </cell>
          <cell r="BX1166">
            <v>6346.1801677360108</v>
          </cell>
          <cell r="CB1166">
            <v>6300</v>
          </cell>
          <cell r="CF1166">
            <v>243573.45578326465</v>
          </cell>
          <cell r="CG1166">
            <v>20034</v>
          </cell>
          <cell r="CK1166" t="str">
            <v>Прочие основные фонды</v>
          </cell>
        </row>
        <row r="1167">
          <cell r="K1167">
            <v>0</v>
          </cell>
          <cell r="Y1167">
            <v>2003</v>
          </cell>
          <cell r="AT1167">
            <v>15950.9</v>
          </cell>
          <cell r="BK1167">
            <v>30446.681972908082</v>
          </cell>
          <cell r="BX1167">
            <v>6346.1801677360108</v>
          </cell>
          <cell r="CB1167">
            <v>6300</v>
          </cell>
          <cell r="CF1167">
            <v>243573.45578326465</v>
          </cell>
          <cell r="CG1167">
            <v>20034</v>
          </cell>
          <cell r="CK1167" t="str">
            <v>Прочие основные фонды</v>
          </cell>
        </row>
        <row r="1168">
          <cell r="K1168">
            <v>0</v>
          </cell>
          <cell r="Y1168">
            <v>2003</v>
          </cell>
          <cell r="AT1168">
            <v>10386.709999999999</v>
          </cell>
          <cell r="BK1168">
            <v>19825.894220064329</v>
          </cell>
          <cell r="BX1168">
            <v>4132.4271990938005</v>
          </cell>
          <cell r="CB1168">
            <v>4100</v>
          </cell>
          <cell r="CF1168">
            <v>158607.15376051463</v>
          </cell>
          <cell r="CG1168">
            <v>13038</v>
          </cell>
          <cell r="CK1168" t="str">
            <v>Прочие основные фонды</v>
          </cell>
        </row>
        <row r="1169">
          <cell r="K1169">
            <v>0</v>
          </cell>
          <cell r="Y1169">
            <v>2003</v>
          </cell>
          <cell r="AT1169">
            <v>15950.9</v>
          </cell>
          <cell r="BK1169">
            <v>30446.681972908082</v>
          </cell>
          <cell r="BX1169">
            <v>6346.1801677360108</v>
          </cell>
          <cell r="CB1169">
            <v>6300</v>
          </cell>
          <cell r="CF1169">
            <v>243573.45578326465</v>
          </cell>
          <cell r="CG1169">
            <v>20034</v>
          </cell>
          <cell r="CK1169" t="str">
            <v>Прочие основные фонды</v>
          </cell>
        </row>
        <row r="1170">
          <cell r="K1170">
            <v>0</v>
          </cell>
          <cell r="Y1170">
            <v>2003</v>
          </cell>
          <cell r="AT1170">
            <v>15950.9</v>
          </cell>
          <cell r="BK1170">
            <v>30446.681972908082</v>
          </cell>
          <cell r="BX1170">
            <v>6346.1801677360108</v>
          </cell>
          <cell r="CB1170">
            <v>6300</v>
          </cell>
          <cell r="CF1170">
            <v>243573.45578326465</v>
          </cell>
          <cell r="CG1170">
            <v>20034</v>
          </cell>
          <cell r="CK1170" t="str">
            <v>Прочие основные фонды</v>
          </cell>
        </row>
        <row r="1171">
          <cell r="K1171">
            <v>0</v>
          </cell>
          <cell r="Y1171">
            <v>2003</v>
          </cell>
          <cell r="AT1171">
            <v>15950.9</v>
          </cell>
          <cell r="BK1171">
            <v>30446.681972908082</v>
          </cell>
          <cell r="BX1171">
            <v>6346.1801677360108</v>
          </cell>
          <cell r="CB1171">
            <v>6300</v>
          </cell>
          <cell r="CF1171">
            <v>243573.45578326465</v>
          </cell>
          <cell r="CG1171">
            <v>20034</v>
          </cell>
          <cell r="CK1171" t="str">
            <v>Прочие основные фонды</v>
          </cell>
        </row>
        <row r="1172">
          <cell r="K1172">
            <v>0</v>
          </cell>
          <cell r="Y1172">
            <v>2003</v>
          </cell>
          <cell r="AT1172">
            <v>15950.9</v>
          </cell>
          <cell r="BK1172">
            <v>30446.681972908082</v>
          </cell>
          <cell r="BX1172">
            <v>6346.1801677360108</v>
          </cell>
          <cell r="CB1172">
            <v>6300</v>
          </cell>
          <cell r="CF1172">
            <v>243573.45578326465</v>
          </cell>
          <cell r="CG1172">
            <v>20034</v>
          </cell>
          <cell r="CK1172" t="str">
            <v>Прочие основные фонды</v>
          </cell>
        </row>
        <row r="1173">
          <cell r="K1173">
            <v>0</v>
          </cell>
          <cell r="Y1173">
            <v>2003</v>
          </cell>
          <cell r="AT1173">
            <v>10386.700000000001</v>
          </cell>
          <cell r="BK1173">
            <v>19825.875132312562</v>
          </cell>
          <cell r="BX1173">
            <v>4132.4232205219541</v>
          </cell>
          <cell r="CB1173">
            <v>4100</v>
          </cell>
          <cell r="CF1173">
            <v>158607.00105850049</v>
          </cell>
          <cell r="CG1173">
            <v>13038</v>
          </cell>
          <cell r="CK1173" t="str">
            <v>Прочие основные фонды</v>
          </cell>
        </row>
        <row r="1174">
          <cell r="K1174">
            <v>0</v>
          </cell>
          <cell r="Y1174">
            <v>2003</v>
          </cell>
          <cell r="AT1174">
            <v>10052.879999999999</v>
          </cell>
          <cell r="BK1174">
            <v>19188.687802682492</v>
          </cell>
          <cell r="BX1174">
            <v>3999.6105351190204</v>
          </cell>
          <cell r="CB1174">
            <v>4000</v>
          </cell>
          <cell r="CF1174">
            <v>153509.50242145994</v>
          </cell>
          <cell r="CG1174">
            <v>12720</v>
          </cell>
          <cell r="CK1174" t="str">
            <v>Прочие основные фонды</v>
          </cell>
        </row>
        <row r="1175">
          <cell r="K1175">
            <v>0</v>
          </cell>
          <cell r="Y1175">
            <v>2003</v>
          </cell>
          <cell r="AT1175">
            <v>14578.65</v>
          </cell>
          <cell r="BK1175">
            <v>27827.365236089274</v>
          </cell>
          <cell r="BX1175">
            <v>5800.2206460052157</v>
          </cell>
          <cell r="CB1175">
            <v>5800</v>
          </cell>
          <cell r="CF1175">
            <v>222618.92188871419</v>
          </cell>
          <cell r="CG1175">
            <v>18444</v>
          </cell>
          <cell r="CK1175" t="str">
            <v>Прочие основные фонды</v>
          </cell>
        </row>
        <row r="1176">
          <cell r="K1176">
            <v>0</v>
          </cell>
          <cell r="Y1176">
            <v>2003</v>
          </cell>
          <cell r="AT1176">
            <v>14578.65</v>
          </cell>
          <cell r="BK1176">
            <v>27827.365236089274</v>
          </cell>
          <cell r="BX1176">
            <v>5800.2206460052157</v>
          </cell>
          <cell r="CB1176">
            <v>5800</v>
          </cell>
          <cell r="CF1176">
            <v>222618.92188871419</v>
          </cell>
          <cell r="CG1176">
            <v>18444</v>
          </cell>
          <cell r="CK1176" t="str">
            <v>Прочие основные фонды</v>
          </cell>
        </row>
        <row r="1177">
          <cell r="K1177">
            <v>0</v>
          </cell>
          <cell r="Y1177">
            <v>2003</v>
          </cell>
          <cell r="AT1177">
            <v>15950.9</v>
          </cell>
          <cell r="BK1177">
            <v>30446.681972908082</v>
          </cell>
          <cell r="BX1177">
            <v>6346.1801677360108</v>
          </cell>
          <cell r="CB1177">
            <v>6300</v>
          </cell>
          <cell r="CF1177">
            <v>243573.45578326465</v>
          </cell>
          <cell r="CG1177">
            <v>20034</v>
          </cell>
          <cell r="CK1177" t="str">
            <v>Прочие основные фонды</v>
          </cell>
        </row>
        <row r="1178">
          <cell r="K1178">
            <v>0</v>
          </cell>
          <cell r="Y1178">
            <v>2003</v>
          </cell>
          <cell r="AT1178">
            <v>15950.9</v>
          </cell>
          <cell r="BK1178">
            <v>30446.681972908082</v>
          </cell>
          <cell r="BX1178">
            <v>6346.1801677360108</v>
          </cell>
          <cell r="CB1178">
            <v>6300</v>
          </cell>
          <cell r="CF1178">
            <v>243573.45578326465</v>
          </cell>
          <cell r="CG1178">
            <v>20034</v>
          </cell>
          <cell r="CK1178" t="str">
            <v>Прочие основные фонды</v>
          </cell>
        </row>
        <row r="1179">
          <cell r="K1179">
            <v>0</v>
          </cell>
          <cell r="Y1179">
            <v>2003</v>
          </cell>
          <cell r="AT1179">
            <v>15950.9</v>
          </cell>
          <cell r="BK1179">
            <v>30446.681972908082</v>
          </cell>
          <cell r="BX1179">
            <v>6346.1801677360108</v>
          </cell>
          <cell r="CB1179">
            <v>6300</v>
          </cell>
          <cell r="CF1179">
            <v>243573.45578326465</v>
          </cell>
          <cell r="CG1179">
            <v>20034</v>
          </cell>
          <cell r="CK1179" t="str">
            <v>Прочие основные фонды</v>
          </cell>
        </row>
        <row r="1180">
          <cell r="K1180">
            <v>0</v>
          </cell>
          <cell r="Y1180">
            <v>2003</v>
          </cell>
          <cell r="AT1180">
            <v>10386.700000000001</v>
          </cell>
          <cell r="BK1180">
            <v>19825.875132312562</v>
          </cell>
          <cell r="BX1180">
            <v>4132.4232205219541</v>
          </cell>
          <cell r="CB1180">
            <v>4100</v>
          </cell>
          <cell r="CF1180">
            <v>158607.00105850049</v>
          </cell>
          <cell r="CG1180">
            <v>13038</v>
          </cell>
          <cell r="CK1180" t="str">
            <v>Прочие основные фонды</v>
          </cell>
        </row>
        <row r="1181">
          <cell r="K1181">
            <v>0</v>
          </cell>
          <cell r="Y1181">
            <v>2003</v>
          </cell>
          <cell r="AT1181">
            <v>14578.65</v>
          </cell>
          <cell r="BK1181">
            <v>27827.365236089274</v>
          </cell>
          <cell r="BX1181">
            <v>5800.2206460052157</v>
          </cell>
          <cell r="CB1181">
            <v>5800</v>
          </cell>
          <cell r="CF1181">
            <v>222618.92188871419</v>
          </cell>
          <cell r="CG1181">
            <v>18444</v>
          </cell>
          <cell r="CK1181" t="str">
            <v>Прочие основные фонды</v>
          </cell>
        </row>
        <row r="1182">
          <cell r="K1182">
            <v>0</v>
          </cell>
          <cell r="Y1182">
            <v>2003</v>
          </cell>
          <cell r="AT1182">
            <v>14578.65</v>
          </cell>
          <cell r="BK1182">
            <v>27827.365236089274</v>
          </cell>
          <cell r="BX1182">
            <v>5800.2206460052157</v>
          </cell>
          <cell r="CB1182">
            <v>5800</v>
          </cell>
          <cell r="CF1182">
            <v>222618.92188871419</v>
          </cell>
          <cell r="CG1182">
            <v>18444</v>
          </cell>
          <cell r="CK1182" t="str">
            <v>Прочие основные фонды</v>
          </cell>
        </row>
        <row r="1183">
          <cell r="K1183">
            <v>0</v>
          </cell>
          <cell r="Y1183">
            <v>2003</v>
          </cell>
          <cell r="AT1183">
            <v>15950.9</v>
          </cell>
          <cell r="BK1183">
            <v>30446.681972908082</v>
          </cell>
          <cell r="BX1183">
            <v>6346.1801677360108</v>
          </cell>
          <cell r="CB1183">
            <v>6300</v>
          </cell>
          <cell r="CF1183">
            <v>243573.45578326465</v>
          </cell>
          <cell r="CG1183">
            <v>20034</v>
          </cell>
          <cell r="CK1183" t="str">
            <v>Прочие основные фонды</v>
          </cell>
        </row>
        <row r="1184">
          <cell r="K1184">
            <v>0</v>
          </cell>
          <cell r="Y1184">
            <v>2003</v>
          </cell>
          <cell r="AT1184">
            <v>15950.9</v>
          </cell>
          <cell r="BK1184">
            <v>30446.681972908082</v>
          </cell>
          <cell r="BX1184">
            <v>6346.1801677360108</v>
          </cell>
          <cell r="CB1184">
            <v>6300</v>
          </cell>
          <cell r="CF1184">
            <v>243573.45578326465</v>
          </cell>
          <cell r="CG1184">
            <v>20034</v>
          </cell>
          <cell r="CK1184" t="str">
            <v>Прочие основные фонды</v>
          </cell>
        </row>
        <row r="1185">
          <cell r="K1185">
            <v>0</v>
          </cell>
          <cell r="Y1185">
            <v>2003</v>
          </cell>
          <cell r="AT1185">
            <v>15950.9</v>
          </cell>
          <cell r="BK1185">
            <v>30446.681972908082</v>
          </cell>
          <cell r="BX1185">
            <v>6346.1801677360108</v>
          </cell>
          <cell r="CB1185">
            <v>6300</v>
          </cell>
          <cell r="CF1185">
            <v>243573.45578326465</v>
          </cell>
          <cell r="CG1185">
            <v>20034</v>
          </cell>
          <cell r="CK1185" t="str">
            <v>Прочие основные фонды</v>
          </cell>
        </row>
        <row r="1186">
          <cell r="K1186">
            <v>0</v>
          </cell>
          <cell r="Y1186">
            <v>2003</v>
          </cell>
          <cell r="AT1186">
            <v>15950.9</v>
          </cell>
          <cell r="BK1186">
            <v>30446.681972908082</v>
          </cell>
          <cell r="BX1186">
            <v>6346.1801677360108</v>
          </cell>
          <cell r="CB1186">
            <v>6300</v>
          </cell>
          <cell r="CF1186">
            <v>243573.45578326465</v>
          </cell>
          <cell r="CG1186">
            <v>20034</v>
          </cell>
          <cell r="CK1186" t="str">
            <v>Прочие основные фонды</v>
          </cell>
        </row>
        <row r="1187">
          <cell r="K1187">
            <v>0</v>
          </cell>
          <cell r="Y1187">
            <v>2003</v>
          </cell>
          <cell r="AT1187">
            <v>10386.700000000001</v>
          </cell>
          <cell r="BK1187">
            <v>19825.875132312562</v>
          </cell>
          <cell r="BX1187">
            <v>4132.4232205219541</v>
          </cell>
          <cell r="CB1187">
            <v>4100</v>
          </cell>
          <cell r="CF1187">
            <v>158607.00105850049</v>
          </cell>
          <cell r="CG1187">
            <v>13038</v>
          </cell>
          <cell r="CK1187" t="str">
            <v>Прочие основные фонды</v>
          </cell>
        </row>
        <row r="1188">
          <cell r="K1188">
            <v>0</v>
          </cell>
          <cell r="Y1188">
            <v>2003</v>
          </cell>
          <cell r="AT1188">
            <v>14578.65</v>
          </cell>
          <cell r="BK1188">
            <v>27827.365236089274</v>
          </cell>
          <cell r="BX1188">
            <v>5800.2206460052157</v>
          </cell>
          <cell r="CB1188">
            <v>5800</v>
          </cell>
          <cell r="CF1188">
            <v>222618.92188871419</v>
          </cell>
          <cell r="CG1188">
            <v>18444</v>
          </cell>
          <cell r="CK1188" t="str">
            <v>Прочие основные фонды</v>
          </cell>
        </row>
        <row r="1189">
          <cell r="K1189">
            <v>0</v>
          </cell>
          <cell r="Y1189">
            <v>2003</v>
          </cell>
          <cell r="AT1189">
            <v>14578.65</v>
          </cell>
          <cell r="BK1189">
            <v>27827.365236089274</v>
          </cell>
          <cell r="BX1189">
            <v>5800.2206460052157</v>
          </cell>
          <cell r="CB1189">
            <v>5800</v>
          </cell>
          <cell r="CF1189">
            <v>222618.92188871419</v>
          </cell>
          <cell r="CG1189">
            <v>18444</v>
          </cell>
          <cell r="CK1189" t="str">
            <v>Прочие основные фонды</v>
          </cell>
        </row>
        <row r="1190">
          <cell r="K1190">
            <v>0</v>
          </cell>
          <cell r="Y1190">
            <v>2003</v>
          </cell>
          <cell r="AT1190">
            <v>10312.43</v>
          </cell>
          <cell r="BK1190">
            <v>19684.110399906996</v>
          </cell>
          <cell r="BX1190">
            <v>4102.8743674128655</v>
          </cell>
          <cell r="CB1190">
            <v>4100</v>
          </cell>
          <cell r="CF1190">
            <v>157472.88319925597</v>
          </cell>
          <cell r="CG1190">
            <v>13038</v>
          </cell>
          <cell r="CK1190" t="str">
            <v>Прочие основные фонды</v>
          </cell>
        </row>
        <row r="1191">
          <cell r="K1191">
            <v>0</v>
          </cell>
          <cell r="Y1191">
            <v>2003</v>
          </cell>
          <cell r="AT1191">
            <v>10312.43</v>
          </cell>
          <cell r="BK1191">
            <v>19684.110399906996</v>
          </cell>
          <cell r="BX1191">
            <v>4102.8743674128655</v>
          </cell>
          <cell r="CB1191">
            <v>4100</v>
          </cell>
          <cell r="CF1191">
            <v>157472.88319925597</v>
          </cell>
          <cell r="CG1191">
            <v>13038</v>
          </cell>
          <cell r="CK1191" t="str">
            <v>Прочие основные фонды</v>
          </cell>
        </row>
        <row r="1192">
          <cell r="K1192">
            <v>0</v>
          </cell>
          <cell r="Y1192">
            <v>2003</v>
          </cell>
          <cell r="AT1192">
            <v>10386.700000000001</v>
          </cell>
          <cell r="BK1192">
            <v>19825.875132312562</v>
          </cell>
          <cell r="BX1192">
            <v>4132.4232205219541</v>
          </cell>
          <cell r="CB1192">
            <v>4100</v>
          </cell>
          <cell r="CF1192">
            <v>158607.00105850049</v>
          </cell>
          <cell r="CG1192">
            <v>13038</v>
          </cell>
          <cell r="CK1192" t="str">
            <v>Прочие основные фонды</v>
          </cell>
        </row>
        <row r="1193">
          <cell r="K1193">
            <v>0</v>
          </cell>
          <cell r="Y1193">
            <v>2003</v>
          </cell>
          <cell r="AT1193">
            <v>10386.700000000001</v>
          </cell>
          <cell r="BK1193">
            <v>19825.875132312562</v>
          </cell>
          <cell r="BX1193">
            <v>4132.4232205219541</v>
          </cell>
          <cell r="CB1193">
            <v>4100</v>
          </cell>
          <cell r="CF1193">
            <v>158607.00105850049</v>
          </cell>
          <cell r="CG1193">
            <v>13038</v>
          </cell>
          <cell r="CK1193" t="str">
            <v>Прочие основные фонды</v>
          </cell>
        </row>
        <row r="1194">
          <cell r="K1194">
            <v>0</v>
          </cell>
          <cell r="Y1194">
            <v>2003</v>
          </cell>
          <cell r="AT1194">
            <v>15952.33</v>
          </cell>
          <cell r="BK1194">
            <v>30449.411521411381</v>
          </cell>
          <cell r="BX1194">
            <v>6346.7491035101593</v>
          </cell>
          <cell r="CB1194">
            <v>6300</v>
          </cell>
          <cell r="CF1194">
            <v>243595.29217129105</v>
          </cell>
          <cell r="CG1194">
            <v>20034</v>
          </cell>
          <cell r="CK1194" t="str">
            <v>Прочие основные фонды</v>
          </cell>
        </row>
        <row r="1195">
          <cell r="K1195">
            <v>0</v>
          </cell>
          <cell r="Y1195">
            <v>2003</v>
          </cell>
          <cell r="AT1195">
            <v>15952.33</v>
          </cell>
          <cell r="BK1195">
            <v>30449.411521411381</v>
          </cell>
          <cell r="BX1195">
            <v>6346.7491035101593</v>
          </cell>
          <cell r="CB1195">
            <v>6300</v>
          </cell>
          <cell r="CF1195">
            <v>243595.29217129105</v>
          </cell>
          <cell r="CG1195">
            <v>20034</v>
          </cell>
          <cell r="CK1195" t="str">
            <v>Прочие основные фонды</v>
          </cell>
        </row>
        <row r="1196">
          <cell r="K1196">
            <v>0</v>
          </cell>
          <cell r="Y1196">
            <v>2003</v>
          </cell>
          <cell r="AT1196">
            <v>15952.33</v>
          </cell>
          <cell r="BK1196">
            <v>30449.411521411381</v>
          </cell>
          <cell r="BX1196">
            <v>6346.7491035101593</v>
          </cell>
          <cell r="CB1196">
            <v>6300</v>
          </cell>
          <cell r="CF1196">
            <v>243595.29217129105</v>
          </cell>
          <cell r="CG1196">
            <v>20034</v>
          </cell>
          <cell r="CK1196" t="str">
            <v>Прочие основные фонды</v>
          </cell>
        </row>
        <row r="1197">
          <cell r="K1197">
            <v>0</v>
          </cell>
          <cell r="Y1197">
            <v>2003</v>
          </cell>
          <cell r="AT1197">
            <v>15952.33</v>
          </cell>
          <cell r="BK1197">
            <v>30449.411521411381</v>
          </cell>
          <cell r="BX1197">
            <v>6346.7491035101593</v>
          </cell>
          <cell r="CB1197">
            <v>6300</v>
          </cell>
          <cell r="CF1197">
            <v>243595.29217129105</v>
          </cell>
          <cell r="CG1197">
            <v>20034</v>
          </cell>
          <cell r="CK1197" t="str">
            <v>Прочие основные фонды</v>
          </cell>
        </row>
        <row r="1198">
          <cell r="K1198">
            <v>0</v>
          </cell>
          <cell r="Y1198">
            <v>2003</v>
          </cell>
          <cell r="AT1198">
            <v>15062.11</v>
          </cell>
          <cell r="BK1198">
            <v>28750.18168322531</v>
          </cell>
          <cell r="BX1198">
            <v>5992.5686805295154</v>
          </cell>
          <cell r="CB1198">
            <v>6000</v>
          </cell>
          <cell r="CF1198">
            <v>230001.45346580248</v>
          </cell>
          <cell r="CG1198">
            <v>19080</v>
          </cell>
          <cell r="CK1198" t="str">
            <v>Прочие основные фонды</v>
          </cell>
        </row>
        <row r="1199">
          <cell r="K1199">
            <v>0</v>
          </cell>
          <cell r="Y1199">
            <v>2003</v>
          </cell>
          <cell r="AT1199">
            <v>10387</v>
          </cell>
          <cell r="BK1199">
            <v>19826.447764865698</v>
          </cell>
          <cell r="BX1199">
            <v>4132.5425776773691</v>
          </cell>
          <cell r="CB1199">
            <v>4100</v>
          </cell>
          <cell r="CF1199">
            <v>158611.58211892558</v>
          </cell>
          <cell r="CG1199">
            <v>13038</v>
          </cell>
          <cell r="CK1199" t="str">
            <v>Прочие основные фонды</v>
          </cell>
        </row>
        <row r="1200">
          <cell r="K1200">
            <v>0</v>
          </cell>
          <cell r="Y1200">
            <v>2003</v>
          </cell>
          <cell r="AT1200">
            <v>10052.9</v>
          </cell>
          <cell r="BK1200">
            <v>19188.725978186038</v>
          </cell>
          <cell r="BX1200">
            <v>3999.6184922627153</v>
          </cell>
          <cell r="CB1200">
            <v>4000</v>
          </cell>
          <cell r="CF1200">
            <v>153509.8078254883</v>
          </cell>
          <cell r="CG1200">
            <v>12720</v>
          </cell>
          <cell r="CK1200" t="str">
            <v>Прочие основные фонды</v>
          </cell>
        </row>
        <row r="1201">
          <cell r="K1201">
            <v>0</v>
          </cell>
          <cell r="Y1201">
            <v>2003</v>
          </cell>
          <cell r="AT1201">
            <v>10052.9</v>
          </cell>
          <cell r="BK1201">
            <v>19188.725978186038</v>
          </cell>
          <cell r="BX1201">
            <v>3999.6184922627153</v>
          </cell>
          <cell r="CB1201">
            <v>4000</v>
          </cell>
          <cell r="CF1201">
            <v>153509.8078254883</v>
          </cell>
          <cell r="CG1201">
            <v>12720</v>
          </cell>
          <cell r="CK1201" t="str">
            <v>Прочие основные фонды</v>
          </cell>
        </row>
        <row r="1202">
          <cell r="K1202">
            <v>0</v>
          </cell>
          <cell r="Y1202">
            <v>2003</v>
          </cell>
          <cell r="AT1202">
            <v>10052.9</v>
          </cell>
          <cell r="BK1202">
            <v>19188.725978186038</v>
          </cell>
          <cell r="BX1202">
            <v>3999.6184922627153</v>
          </cell>
          <cell r="CB1202">
            <v>4000</v>
          </cell>
          <cell r="CF1202">
            <v>153509.8078254883</v>
          </cell>
          <cell r="CG1202">
            <v>12720</v>
          </cell>
          <cell r="CK1202" t="str">
            <v>Прочие основные фонды</v>
          </cell>
        </row>
        <row r="1203">
          <cell r="K1203">
            <v>0</v>
          </cell>
          <cell r="Y1203">
            <v>2003</v>
          </cell>
          <cell r="AT1203">
            <v>20811.66</v>
          </cell>
          <cell r="BK1203">
            <v>39724.780002902167</v>
          </cell>
          <cell r="BX1203">
            <v>8280.0684569312598</v>
          </cell>
          <cell r="CB1203">
            <v>8300</v>
          </cell>
          <cell r="CF1203">
            <v>317798.24002321734</v>
          </cell>
          <cell r="CG1203">
            <v>26394</v>
          </cell>
          <cell r="CK1203" t="str">
            <v>Прочие основные фонды</v>
          </cell>
        </row>
        <row r="1204">
          <cell r="K1204">
            <v>0</v>
          </cell>
          <cell r="Y1204">
            <v>2003</v>
          </cell>
          <cell r="AT1204">
            <v>15952.33</v>
          </cell>
          <cell r="BK1204">
            <v>30449.411521411381</v>
          </cell>
          <cell r="BX1204">
            <v>6346.7491035101593</v>
          </cell>
          <cell r="CB1204">
            <v>6300</v>
          </cell>
          <cell r="CF1204">
            <v>243595.29217129105</v>
          </cell>
          <cell r="CG1204">
            <v>20034</v>
          </cell>
          <cell r="CK1204" t="str">
            <v>Прочие основные фонды</v>
          </cell>
        </row>
        <row r="1205">
          <cell r="K1205">
            <v>0</v>
          </cell>
          <cell r="Y1205">
            <v>2003</v>
          </cell>
          <cell r="AT1205">
            <v>15952.33</v>
          </cell>
          <cell r="BK1205">
            <v>30449.411521411381</v>
          </cell>
          <cell r="BX1205">
            <v>6346.7491035101593</v>
          </cell>
          <cell r="CB1205">
            <v>6300</v>
          </cell>
          <cell r="CF1205">
            <v>243595.29217129105</v>
          </cell>
          <cell r="CG1205">
            <v>20034</v>
          </cell>
          <cell r="CK1205" t="str">
            <v>Прочие основные фонды</v>
          </cell>
        </row>
        <row r="1206">
          <cell r="K1206">
            <v>0</v>
          </cell>
          <cell r="Y1206">
            <v>2003</v>
          </cell>
          <cell r="AT1206">
            <v>15956.89</v>
          </cell>
          <cell r="BK1206">
            <v>30458.115536219102</v>
          </cell>
          <cell r="BX1206">
            <v>6348.5633322724789</v>
          </cell>
          <cell r="CB1206">
            <v>6300</v>
          </cell>
          <cell r="CF1206">
            <v>243664.92428975282</v>
          </cell>
          <cell r="CG1206">
            <v>20034</v>
          </cell>
          <cell r="CK1206" t="str">
            <v>Прочие основные фонды</v>
          </cell>
        </row>
        <row r="1207">
          <cell r="K1207">
            <v>0</v>
          </cell>
          <cell r="Y1207">
            <v>2003</v>
          </cell>
          <cell r="AT1207">
            <v>10387</v>
          </cell>
          <cell r="BK1207">
            <v>19826.447764865698</v>
          </cell>
          <cell r="BX1207">
            <v>4132.5425776773691</v>
          </cell>
          <cell r="CB1207">
            <v>4100</v>
          </cell>
          <cell r="CF1207">
            <v>158611.58211892558</v>
          </cell>
          <cell r="CG1207">
            <v>13038</v>
          </cell>
          <cell r="CK1207" t="str">
            <v>Прочие основные фонды</v>
          </cell>
        </row>
        <row r="1208">
          <cell r="K1208">
            <v>0</v>
          </cell>
          <cell r="Y1208">
            <v>2003</v>
          </cell>
          <cell r="AT1208">
            <v>10052.9</v>
          </cell>
          <cell r="BK1208">
            <v>19188.725978186038</v>
          </cell>
          <cell r="BX1208">
            <v>3999.6184922627153</v>
          </cell>
          <cell r="CB1208">
            <v>4000</v>
          </cell>
          <cell r="CF1208">
            <v>153509.8078254883</v>
          </cell>
          <cell r="CG1208">
            <v>12720</v>
          </cell>
          <cell r="CK1208" t="str">
            <v>Прочие основные фонды</v>
          </cell>
        </row>
        <row r="1209">
          <cell r="K1209">
            <v>0</v>
          </cell>
          <cell r="Y1209">
            <v>2003</v>
          </cell>
          <cell r="AT1209">
            <v>14578.89</v>
          </cell>
          <cell r="BK1209">
            <v>27827.823342131785</v>
          </cell>
          <cell r="BX1209">
            <v>5800.316131729548</v>
          </cell>
          <cell r="CB1209">
            <v>5800</v>
          </cell>
          <cell r="CF1209">
            <v>222622.58673705428</v>
          </cell>
          <cell r="CG1209">
            <v>18444</v>
          </cell>
          <cell r="CK1209" t="str">
            <v>Прочие основные фонды</v>
          </cell>
        </row>
        <row r="1210">
          <cell r="K1210">
            <v>0</v>
          </cell>
          <cell r="Y1210">
            <v>2003</v>
          </cell>
          <cell r="AT1210">
            <v>19958.63</v>
          </cell>
          <cell r="BK1210">
            <v>38096.537513553623</v>
          </cell>
          <cell r="BX1210">
            <v>7940.6843426503201</v>
          </cell>
          <cell r="CB1210">
            <v>7900</v>
          </cell>
          <cell r="CF1210">
            <v>304772.30010842899</v>
          </cell>
          <cell r="CG1210">
            <v>25122</v>
          </cell>
          <cell r="CK1210" t="str">
            <v>Прочие основные фонды</v>
          </cell>
        </row>
        <row r="1211">
          <cell r="K1211">
            <v>0</v>
          </cell>
          <cell r="Y1211">
            <v>2003</v>
          </cell>
          <cell r="AT1211">
            <v>15951.85</v>
          </cell>
          <cell r="BK1211">
            <v>30448.495309326358</v>
          </cell>
          <cell r="BX1211">
            <v>6346.5581320614938</v>
          </cell>
          <cell r="CB1211">
            <v>6300</v>
          </cell>
          <cell r="CF1211">
            <v>243587.96247461086</v>
          </cell>
          <cell r="CG1211">
            <v>20034</v>
          </cell>
          <cell r="CK1211" t="str">
            <v>Прочие основные фонды</v>
          </cell>
        </row>
        <row r="1212">
          <cell r="K1212">
            <v>0</v>
          </cell>
          <cell r="Y1212">
            <v>2003</v>
          </cell>
          <cell r="AT1212">
            <v>11944.55</v>
          </cell>
          <cell r="BK1212">
            <v>22799.460542006986</v>
          </cell>
          <cell r="BX1212">
            <v>4752.2250357366147</v>
          </cell>
          <cell r="CB1212">
            <v>4800</v>
          </cell>
          <cell r="CF1212">
            <v>182395.68433605589</v>
          </cell>
          <cell r="CG1212">
            <v>15264</v>
          </cell>
          <cell r="CK1212" t="str">
            <v>Прочие основные фонды</v>
          </cell>
        </row>
        <row r="1213">
          <cell r="K1213">
            <v>0</v>
          </cell>
          <cell r="Y1213">
            <v>2003</v>
          </cell>
          <cell r="AT1213">
            <v>15505.67</v>
          </cell>
          <cell r="BK1213">
            <v>29596.838000793792</v>
          </cell>
          <cell r="BX1213">
            <v>6169.0422133835227</v>
          </cell>
          <cell r="CB1213">
            <v>6200</v>
          </cell>
          <cell r="CF1213">
            <v>236774.70400635034</v>
          </cell>
          <cell r="CG1213">
            <v>19716</v>
          </cell>
          <cell r="CK1213" t="str">
            <v>Прочие основные фонды</v>
          </cell>
        </row>
        <row r="1214">
          <cell r="K1214">
            <v>0</v>
          </cell>
          <cell r="Y1214">
            <v>2003</v>
          </cell>
          <cell r="AT1214">
            <v>10386.99</v>
          </cell>
          <cell r="BK1214">
            <v>19826.428677113927</v>
          </cell>
          <cell r="BX1214">
            <v>4132.5385991055218</v>
          </cell>
          <cell r="CB1214">
            <v>4100</v>
          </cell>
          <cell r="CF1214">
            <v>158611.42941691141</v>
          </cell>
          <cell r="CG1214">
            <v>13038</v>
          </cell>
          <cell r="CK1214" t="str">
            <v>Прочие основные фонды</v>
          </cell>
        </row>
        <row r="1215">
          <cell r="K1215">
            <v>0</v>
          </cell>
          <cell r="Y1215">
            <v>2003</v>
          </cell>
          <cell r="AT1215">
            <v>14578.89</v>
          </cell>
          <cell r="BK1215">
            <v>27827.823342131785</v>
          </cell>
          <cell r="BX1215">
            <v>5800.316131729548</v>
          </cell>
          <cell r="CB1215">
            <v>5800</v>
          </cell>
          <cell r="CF1215">
            <v>222622.58673705428</v>
          </cell>
          <cell r="CG1215">
            <v>18444</v>
          </cell>
          <cell r="CK1215" t="str">
            <v>Прочие основные фонды</v>
          </cell>
        </row>
        <row r="1216">
          <cell r="K1216">
            <v>0</v>
          </cell>
          <cell r="Y1216">
            <v>2003</v>
          </cell>
          <cell r="AT1216">
            <v>14578.89</v>
          </cell>
          <cell r="BK1216">
            <v>27827.823342131785</v>
          </cell>
          <cell r="BX1216">
            <v>5800.316131729548</v>
          </cell>
          <cell r="CB1216">
            <v>5800</v>
          </cell>
          <cell r="CF1216">
            <v>222622.58673705428</v>
          </cell>
          <cell r="CG1216">
            <v>18444</v>
          </cell>
          <cell r="CK1216" t="str">
            <v>Прочие основные фонды</v>
          </cell>
        </row>
        <row r="1217">
          <cell r="K1217">
            <v>0</v>
          </cell>
          <cell r="Y1217">
            <v>2002</v>
          </cell>
          <cell r="AT1217">
            <v>10269.33</v>
          </cell>
          <cell r="BK1217">
            <v>22787.761857072372</v>
          </cell>
          <cell r="BX1217">
            <v>3601.1705744947635</v>
          </cell>
          <cell r="CB1217">
            <v>3600</v>
          </cell>
          <cell r="CF1217">
            <v>205089.85671365133</v>
          </cell>
          <cell r="CG1217">
            <v>9288</v>
          </cell>
          <cell r="CK1217" t="str">
            <v>Прочие основные фонды</v>
          </cell>
        </row>
        <row r="1218">
          <cell r="K1218">
            <v>0</v>
          </cell>
          <cell r="Y1218">
            <v>2002</v>
          </cell>
          <cell r="AT1218">
            <v>10269.34</v>
          </cell>
          <cell r="BK1218">
            <v>22787.784047187848</v>
          </cell>
          <cell r="BX1218">
            <v>3601.1740812187409</v>
          </cell>
          <cell r="CB1218">
            <v>3600</v>
          </cell>
          <cell r="CF1218">
            <v>205090.05642469064</v>
          </cell>
          <cell r="CG1218">
            <v>9288</v>
          </cell>
          <cell r="CK1218" t="str">
            <v>Прочие основные фонды</v>
          </cell>
        </row>
        <row r="1219">
          <cell r="K1219">
            <v>0</v>
          </cell>
          <cell r="Y1219">
            <v>2002</v>
          </cell>
          <cell r="AT1219">
            <v>10269.34</v>
          </cell>
          <cell r="BK1219">
            <v>22787.784047187848</v>
          </cell>
          <cell r="BX1219">
            <v>3601.1740812187409</v>
          </cell>
          <cell r="CB1219">
            <v>3600</v>
          </cell>
          <cell r="CF1219">
            <v>205090.05642469064</v>
          </cell>
          <cell r="CG1219">
            <v>9288</v>
          </cell>
          <cell r="CK1219" t="str">
            <v>Прочие основные фонды</v>
          </cell>
        </row>
        <row r="1220">
          <cell r="K1220">
            <v>0</v>
          </cell>
          <cell r="Y1220">
            <v>2003</v>
          </cell>
          <cell r="AT1220">
            <v>15952.33</v>
          </cell>
          <cell r="BK1220">
            <v>30449.411521411381</v>
          </cell>
          <cell r="BX1220">
            <v>6346.7491035101593</v>
          </cell>
          <cell r="CB1220">
            <v>6300</v>
          </cell>
          <cell r="CF1220">
            <v>243595.29217129105</v>
          </cell>
          <cell r="CG1220">
            <v>20034</v>
          </cell>
          <cell r="CK1220" t="str">
            <v>Прочие основные фонды</v>
          </cell>
        </row>
        <row r="1221">
          <cell r="K1221">
            <v>0</v>
          </cell>
          <cell r="Y1221">
            <v>2003</v>
          </cell>
          <cell r="AT1221">
            <v>15952.33</v>
          </cell>
          <cell r="BK1221">
            <v>30449.411521411381</v>
          </cell>
          <cell r="BX1221">
            <v>6346.7491035101593</v>
          </cell>
          <cell r="CB1221">
            <v>6300</v>
          </cell>
          <cell r="CF1221">
            <v>243595.29217129105</v>
          </cell>
          <cell r="CG1221">
            <v>20034</v>
          </cell>
          <cell r="CK1221" t="str">
            <v>Прочие основные фонды</v>
          </cell>
        </row>
        <row r="1222">
          <cell r="K1222">
            <v>0</v>
          </cell>
          <cell r="Y1222">
            <v>2003</v>
          </cell>
          <cell r="AT1222">
            <v>14578.89</v>
          </cell>
          <cell r="BK1222">
            <v>27827.823342131785</v>
          </cell>
          <cell r="BX1222">
            <v>5800.316131729548</v>
          </cell>
          <cell r="CB1222">
            <v>5800</v>
          </cell>
          <cell r="CF1222">
            <v>222622.58673705428</v>
          </cell>
          <cell r="CG1222">
            <v>18444</v>
          </cell>
          <cell r="CK1222" t="str">
            <v>Прочие основные фонды</v>
          </cell>
        </row>
        <row r="1223">
          <cell r="K1223">
            <v>0</v>
          </cell>
          <cell r="Y1223">
            <v>2003</v>
          </cell>
          <cell r="AT1223">
            <v>10387</v>
          </cell>
          <cell r="BK1223">
            <v>19826.447764865698</v>
          </cell>
          <cell r="BX1223">
            <v>4132.5425776773691</v>
          </cell>
          <cell r="CB1223">
            <v>4100</v>
          </cell>
          <cell r="CF1223">
            <v>158611.58211892558</v>
          </cell>
          <cell r="CG1223">
            <v>13038</v>
          </cell>
          <cell r="CK1223" t="str">
            <v>Прочие основные фонды</v>
          </cell>
        </row>
        <row r="1224">
          <cell r="K1224">
            <v>0</v>
          </cell>
          <cell r="Y1224">
            <v>2003</v>
          </cell>
          <cell r="AT1224">
            <v>15507.11</v>
          </cell>
          <cell r="BK1224">
            <v>29599.586637048862</v>
          </cell>
          <cell r="BX1224">
            <v>6169.6151277295185</v>
          </cell>
          <cell r="CB1224">
            <v>6200</v>
          </cell>
          <cell r="CF1224">
            <v>236796.6930963909</v>
          </cell>
          <cell r="CG1224">
            <v>19716</v>
          </cell>
          <cell r="CK1224" t="str">
            <v>Прочие основные фонды</v>
          </cell>
        </row>
        <row r="1225">
          <cell r="K1225">
            <v>0</v>
          </cell>
          <cell r="Y1225">
            <v>2003</v>
          </cell>
          <cell r="AT1225">
            <v>15952.33</v>
          </cell>
          <cell r="BK1225">
            <v>30449.411521411381</v>
          </cell>
          <cell r="BX1225">
            <v>6346.7491035101593</v>
          </cell>
          <cell r="CB1225">
            <v>6300</v>
          </cell>
          <cell r="CF1225">
            <v>243595.29217129105</v>
          </cell>
          <cell r="CG1225">
            <v>20034</v>
          </cell>
          <cell r="CK1225" t="str">
            <v>Прочие основные фонды</v>
          </cell>
        </row>
        <row r="1226">
          <cell r="K1226">
            <v>0</v>
          </cell>
          <cell r="Y1226">
            <v>2003</v>
          </cell>
          <cell r="AT1226">
            <v>10052.9</v>
          </cell>
          <cell r="BK1226">
            <v>19188.725978186038</v>
          </cell>
          <cell r="BX1226">
            <v>3999.6184922627153</v>
          </cell>
          <cell r="CB1226">
            <v>4000</v>
          </cell>
          <cell r="CF1226">
            <v>153509.8078254883</v>
          </cell>
          <cell r="CG1226">
            <v>12720</v>
          </cell>
          <cell r="CK1226" t="str">
            <v>Прочие основные фонды</v>
          </cell>
        </row>
        <row r="1227">
          <cell r="K1227">
            <v>0</v>
          </cell>
          <cell r="Y1227">
            <v>2003</v>
          </cell>
          <cell r="AT1227">
            <v>10387</v>
          </cell>
          <cell r="BK1227">
            <v>19826.447764865698</v>
          </cell>
          <cell r="BX1227">
            <v>4132.5425776773691</v>
          </cell>
          <cell r="CB1227">
            <v>4100</v>
          </cell>
          <cell r="CF1227">
            <v>158611.58211892558</v>
          </cell>
          <cell r="CG1227">
            <v>13038</v>
          </cell>
          <cell r="CK1227" t="str">
            <v>Прочие основные фонды</v>
          </cell>
        </row>
        <row r="1228">
          <cell r="K1228">
            <v>0</v>
          </cell>
          <cell r="Y1228">
            <v>2003</v>
          </cell>
          <cell r="AT1228">
            <v>15507.2</v>
          </cell>
          <cell r="BK1228">
            <v>29599.758426814802</v>
          </cell>
          <cell r="BX1228">
            <v>6169.6509348761429</v>
          </cell>
          <cell r="CB1228">
            <v>6200</v>
          </cell>
          <cell r="CF1228">
            <v>236798.06741451842</v>
          </cell>
          <cell r="CG1228">
            <v>19716</v>
          </cell>
          <cell r="CK1228" t="str">
            <v>Прочие основные фонды</v>
          </cell>
        </row>
        <row r="1229">
          <cell r="K1229">
            <v>0</v>
          </cell>
          <cell r="Y1229">
            <v>2003</v>
          </cell>
          <cell r="AT1229">
            <v>15507.2</v>
          </cell>
          <cell r="BK1229">
            <v>29599.758426814802</v>
          </cell>
          <cell r="BX1229">
            <v>6169.6509348761429</v>
          </cell>
          <cell r="CB1229">
            <v>6200</v>
          </cell>
          <cell r="CF1229">
            <v>236798.06741451842</v>
          </cell>
          <cell r="CG1229">
            <v>19716</v>
          </cell>
          <cell r="CK1229" t="str">
            <v>Прочие основные фонды</v>
          </cell>
        </row>
        <row r="1230">
          <cell r="K1230">
            <v>0</v>
          </cell>
          <cell r="Y1230">
            <v>2003</v>
          </cell>
          <cell r="AT1230">
            <v>15507.19</v>
          </cell>
          <cell r="BK1230">
            <v>29599.739339063031</v>
          </cell>
          <cell r="BX1230">
            <v>6169.6469563042956</v>
          </cell>
          <cell r="CB1230">
            <v>6200</v>
          </cell>
          <cell r="CF1230">
            <v>236797.91471250425</v>
          </cell>
          <cell r="CG1230">
            <v>19716</v>
          </cell>
          <cell r="CK1230" t="str">
            <v>Прочие основные фонды</v>
          </cell>
        </row>
        <row r="1231">
          <cell r="K1231">
            <v>0</v>
          </cell>
          <cell r="Y1231">
            <v>2003</v>
          </cell>
          <cell r="AT1231">
            <v>15950.9</v>
          </cell>
          <cell r="BK1231">
            <v>30446.681972908082</v>
          </cell>
          <cell r="BX1231">
            <v>6346.1801677360108</v>
          </cell>
          <cell r="CB1231">
            <v>6300</v>
          </cell>
          <cell r="CF1231">
            <v>243573.45578326465</v>
          </cell>
          <cell r="CG1231">
            <v>20034</v>
          </cell>
          <cell r="CK1231" t="str">
            <v>Прочие основные фонды</v>
          </cell>
        </row>
        <row r="1232">
          <cell r="K1232">
            <v>0</v>
          </cell>
          <cell r="Y1232">
            <v>2003</v>
          </cell>
          <cell r="AT1232">
            <v>31096.85</v>
          </cell>
          <cell r="BK1232">
            <v>59356.895366984099</v>
          </cell>
          <cell r="BX1232">
            <v>12372.105194632375</v>
          </cell>
          <cell r="CB1232">
            <v>12000</v>
          </cell>
          <cell r="CF1232">
            <v>474855.1629358728</v>
          </cell>
          <cell r="CG1232">
            <v>38160</v>
          </cell>
          <cell r="CK1232" t="str">
            <v>Прочие основные фонды</v>
          </cell>
        </row>
        <row r="1233">
          <cell r="K1233">
            <v>0</v>
          </cell>
          <cell r="Y1233">
            <v>2003</v>
          </cell>
          <cell r="AT1233">
            <v>21891.1</v>
          </cell>
          <cell r="BK1233">
            <v>41785.188280105082</v>
          </cell>
          <cell r="BX1233">
            <v>8709.5314164044539</v>
          </cell>
          <cell r="CB1233">
            <v>8700</v>
          </cell>
          <cell r="CF1233">
            <v>334281.50624084065</v>
          </cell>
          <cell r="CG1233">
            <v>27666</v>
          </cell>
          <cell r="CK1233" t="str">
            <v>Прочие основные фонды</v>
          </cell>
        </row>
        <row r="1234">
          <cell r="K1234">
            <v>0</v>
          </cell>
          <cell r="Y1234">
            <v>2003</v>
          </cell>
          <cell r="AT1234">
            <v>16604.28</v>
          </cell>
          <cell r="BK1234">
            <v>31693.837498142311</v>
          </cell>
          <cell r="BX1234">
            <v>6606.1320950877807</v>
          </cell>
          <cell r="CB1234">
            <v>6600</v>
          </cell>
          <cell r="CF1234">
            <v>253550.69998513849</v>
          </cell>
          <cell r="CG1234">
            <v>20988</v>
          </cell>
          <cell r="CK1234" t="str">
            <v>Прочие основные фонды</v>
          </cell>
        </row>
        <row r="1235">
          <cell r="K1235">
            <v>0</v>
          </cell>
          <cell r="Y1235">
            <v>2003</v>
          </cell>
          <cell r="AT1235">
            <v>14903.49</v>
          </cell>
          <cell r="BK1235">
            <v>28447.411764628698</v>
          </cell>
          <cell r="BX1235">
            <v>5929.4605738893706</v>
          </cell>
          <cell r="CB1235">
            <v>5900</v>
          </cell>
          <cell r="CF1235">
            <v>227579.29411702958</v>
          </cell>
          <cell r="CG1235">
            <v>18762</v>
          </cell>
          <cell r="CK1235" t="str">
            <v>Прочие основные фонды</v>
          </cell>
        </row>
        <row r="1236">
          <cell r="K1236">
            <v>0</v>
          </cell>
          <cell r="Y1236">
            <v>2003</v>
          </cell>
          <cell r="AT1236">
            <v>14578.91</v>
          </cell>
          <cell r="BK1236">
            <v>27827.861517635331</v>
          </cell>
          <cell r="BX1236">
            <v>5800.3240888732425</v>
          </cell>
          <cell r="CB1236">
            <v>5800</v>
          </cell>
          <cell r="CF1236">
            <v>222622.89214108264</v>
          </cell>
          <cell r="CG1236">
            <v>18444</v>
          </cell>
          <cell r="CK1236" t="str">
            <v>Прочие основные фонды</v>
          </cell>
        </row>
        <row r="1237">
          <cell r="K1237">
            <v>0</v>
          </cell>
          <cell r="Y1237">
            <v>2003</v>
          </cell>
          <cell r="AT1237">
            <v>10386.99</v>
          </cell>
          <cell r="BK1237">
            <v>19826.428677113927</v>
          </cell>
          <cell r="BX1237">
            <v>4132.5385991055218</v>
          </cell>
          <cell r="CB1237">
            <v>4100</v>
          </cell>
          <cell r="CF1237">
            <v>158611.42941691141</v>
          </cell>
          <cell r="CG1237">
            <v>13038</v>
          </cell>
          <cell r="CK1237" t="str">
            <v>Прочие основные фонды</v>
          </cell>
        </row>
        <row r="1238">
          <cell r="K1238">
            <v>0</v>
          </cell>
          <cell r="Y1238">
            <v>2003</v>
          </cell>
          <cell r="AT1238">
            <v>14578.89</v>
          </cell>
          <cell r="BK1238">
            <v>27827.823342131785</v>
          </cell>
          <cell r="BX1238">
            <v>5800.316131729548</v>
          </cell>
          <cell r="CB1238">
            <v>5800</v>
          </cell>
          <cell r="CF1238">
            <v>222622.58673705428</v>
          </cell>
          <cell r="CG1238">
            <v>18444</v>
          </cell>
          <cell r="CK1238" t="str">
            <v>Прочие основные фонды</v>
          </cell>
        </row>
        <row r="1239">
          <cell r="K1239">
            <v>0</v>
          </cell>
          <cell r="Y1239">
            <v>2003</v>
          </cell>
          <cell r="AT1239">
            <v>15952.33</v>
          </cell>
          <cell r="BK1239">
            <v>30449.411521411381</v>
          </cell>
          <cell r="BX1239">
            <v>6346.7491035101593</v>
          </cell>
          <cell r="CB1239">
            <v>6300</v>
          </cell>
          <cell r="CF1239">
            <v>243595.29217129105</v>
          </cell>
          <cell r="CG1239">
            <v>20034</v>
          </cell>
          <cell r="CK1239" t="str">
            <v>Прочие основные фонды</v>
          </cell>
        </row>
        <row r="1240">
          <cell r="K1240">
            <v>0</v>
          </cell>
          <cell r="Y1240">
            <v>2003</v>
          </cell>
          <cell r="AT1240">
            <v>15952.33</v>
          </cell>
          <cell r="BK1240">
            <v>30449.411521411381</v>
          </cell>
          <cell r="BX1240">
            <v>6346.7491035101593</v>
          </cell>
          <cell r="CB1240">
            <v>6300</v>
          </cell>
          <cell r="CF1240">
            <v>243595.29217129105</v>
          </cell>
          <cell r="CG1240">
            <v>20034</v>
          </cell>
          <cell r="CK1240" t="str">
            <v>Прочие основные фонды</v>
          </cell>
        </row>
        <row r="1241">
          <cell r="K1241">
            <v>0</v>
          </cell>
          <cell r="Y1241">
            <v>2003</v>
          </cell>
          <cell r="AT1241">
            <v>15952.33</v>
          </cell>
          <cell r="BK1241">
            <v>30449.411521411381</v>
          </cell>
          <cell r="BX1241">
            <v>6346.7491035101593</v>
          </cell>
          <cell r="CB1241">
            <v>6300</v>
          </cell>
          <cell r="CF1241">
            <v>243595.29217129105</v>
          </cell>
          <cell r="CG1241">
            <v>20034</v>
          </cell>
          <cell r="CK1241" t="str">
            <v>Прочие основные фонды</v>
          </cell>
        </row>
        <row r="1242">
          <cell r="K1242">
            <v>0</v>
          </cell>
          <cell r="Y1242">
            <v>2003</v>
          </cell>
          <cell r="AT1242">
            <v>15952.33</v>
          </cell>
          <cell r="BK1242">
            <v>30449.411521411381</v>
          </cell>
          <cell r="BX1242">
            <v>6346.7491035101593</v>
          </cell>
          <cell r="CB1242">
            <v>6300</v>
          </cell>
          <cell r="CF1242">
            <v>243595.29217129105</v>
          </cell>
          <cell r="CG1242">
            <v>20034</v>
          </cell>
          <cell r="CK1242" t="str">
            <v>Прочие основные фонды</v>
          </cell>
        </row>
        <row r="1243">
          <cell r="K1243">
            <v>0</v>
          </cell>
          <cell r="Y1243">
            <v>2003</v>
          </cell>
          <cell r="AT1243">
            <v>10052.9</v>
          </cell>
          <cell r="BK1243">
            <v>19188.725978186038</v>
          </cell>
          <cell r="BX1243">
            <v>3999.6184922627153</v>
          </cell>
          <cell r="CB1243">
            <v>4000</v>
          </cell>
          <cell r="CF1243">
            <v>153509.8078254883</v>
          </cell>
          <cell r="CG1243">
            <v>12720</v>
          </cell>
          <cell r="CK1243" t="str">
            <v>Прочие основные фонды</v>
          </cell>
        </row>
        <row r="1244">
          <cell r="K1244">
            <v>0</v>
          </cell>
          <cell r="Y1244">
            <v>2003</v>
          </cell>
          <cell r="AT1244">
            <v>10052.9</v>
          </cell>
          <cell r="BK1244">
            <v>19188.725978186038</v>
          </cell>
          <cell r="BX1244">
            <v>3999.6184922627153</v>
          </cell>
          <cell r="CB1244">
            <v>4000</v>
          </cell>
          <cell r="CF1244">
            <v>153509.8078254883</v>
          </cell>
          <cell r="CG1244">
            <v>12720</v>
          </cell>
          <cell r="CK1244" t="str">
            <v>Прочие основные фонды</v>
          </cell>
        </row>
        <row r="1245">
          <cell r="K1245">
            <v>0</v>
          </cell>
          <cell r="Y1245">
            <v>2003</v>
          </cell>
          <cell r="AT1245">
            <v>10386.99</v>
          </cell>
          <cell r="BK1245">
            <v>19826.428677113927</v>
          </cell>
          <cell r="BX1245">
            <v>4132.5385991055218</v>
          </cell>
          <cell r="CB1245">
            <v>4100</v>
          </cell>
          <cell r="CF1245">
            <v>158611.42941691141</v>
          </cell>
          <cell r="CG1245">
            <v>13038</v>
          </cell>
          <cell r="CK1245" t="str">
            <v>Прочие основные фонды</v>
          </cell>
        </row>
        <row r="1246">
          <cell r="K1246">
            <v>0</v>
          </cell>
          <cell r="Y1246">
            <v>2003</v>
          </cell>
          <cell r="AT1246">
            <v>15950.9</v>
          </cell>
          <cell r="BK1246">
            <v>30446.681972908082</v>
          </cell>
          <cell r="BX1246">
            <v>6346.1801677360108</v>
          </cell>
          <cell r="CB1246">
            <v>6300</v>
          </cell>
          <cell r="CF1246">
            <v>243573.45578326465</v>
          </cell>
          <cell r="CG1246">
            <v>20034</v>
          </cell>
          <cell r="CK1246" t="str">
            <v>Прочие основные фонды</v>
          </cell>
        </row>
        <row r="1247">
          <cell r="K1247">
            <v>0</v>
          </cell>
          <cell r="Y1247">
            <v>2003</v>
          </cell>
          <cell r="AT1247">
            <v>15950.9</v>
          </cell>
          <cell r="BK1247">
            <v>30446.681972908082</v>
          </cell>
          <cell r="BX1247">
            <v>6346.1801677360108</v>
          </cell>
          <cell r="CB1247">
            <v>6300</v>
          </cell>
          <cell r="CF1247">
            <v>243573.45578326465</v>
          </cell>
          <cell r="CG1247">
            <v>20034</v>
          </cell>
          <cell r="CK1247" t="str">
            <v>Прочие основные фонды</v>
          </cell>
        </row>
        <row r="1248">
          <cell r="K1248">
            <v>0</v>
          </cell>
          <cell r="Y1248">
            <v>2003</v>
          </cell>
          <cell r="AT1248">
            <v>10387</v>
          </cell>
          <cell r="BK1248">
            <v>19826.447764865698</v>
          </cell>
          <cell r="BX1248">
            <v>4132.5425776773691</v>
          </cell>
          <cell r="CB1248">
            <v>4100</v>
          </cell>
          <cell r="CF1248">
            <v>158611.58211892558</v>
          </cell>
          <cell r="CG1248">
            <v>13038</v>
          </cell>
          <cell r="CK1248" t="str">
            <v>Прочие основные фонды</v>
          </cell>
        </row>
        <row r="1249">
          <cell r="K1249">
            <v>0</v>
          </cell>
          <cell r="Y1249">
            <v>2003</v>
          </cell>
          <cell r="AT1249">
            <v>10052.9</v>
          </cell>
          <cell r="BK1249">
            <v>19188.725978186038</v>
          </cell>
          <cell r="BX1249">
            <v>3999.6184922627153</v>
          </cell>
          <cell r="CB1249">
            <v>4000</v>
          </cell>
          <cell r="CF1249">
            <v>153509.8078254883</v>
          </cell>
          <cell r="CG1249">
            <v>12720</v>
          </cell>
          <cell r="CK1249" t="str">
            <v>Прочие основные фонды</v>
          </cell>
        </row>
        <row r="1250">
          <cell r="K1250">
            <v>0</v>
          </cell>
          <cell r="Y1250">
            <v>2003</v>
          </cell>
          <cell r="AT1250">
            <v>10052.9</v>
          </cell>
          <cell r="BK1250">
            <v>19188.725978186038</v>
          </cell>
          <cell r="BX1250">
            <v>3999.6184922627153</v>
          </cell>
          <cell r="CB1250">
            <v>4000</v>
          </cell>
          <cell r="CF1250">
            <v>153509.8078254883</v>
          </cell>
          <cell r="CG1250">
            <v>12720</v>
          </cell>
          <cell r="CK1250" t="str">
            <v>Прочие основные фонды</v>
          </cell>
        </row>
        <row r="1251">
          <cell r="K1251">
            <v>0</v>
          </cell>
          <cell r="Y1251">
            <v>2003</v>
          </cell>
          <cell r="AT1251">
            <v>10312.36</v>
          </cell>
          <cell r="BK1251">
            <v>19683.976785644598</v>
          </cell>
          <cell r="BX1251">
            <v>4102.8465174099347</v>
          </cell>
          <cell r="CB1251">
            <v>4100</v>
          </cell>
          <cell r="CF1251">
            <v>157471.81428515678</v>
          </cell>
          <cell r="CG1251">
            <v>13038</v>
          </cell>
          <cell r="CK1251" t="str">
            <v>Прочие основные фонды</v>
          </cell>
        </row>
        <row r="1252">
          <cell r="K1252">
            <v>0</v>
          </cell>
          <cell r="Y1252">
            <v>2003</v>
          </cell>
          <cell r="AT1252">
            <v>10312.36</v>
          </cell>
          <cell r="BK1252">
            <v>19683.976785644598</v>
          </cell>
          <cell r="BX1252">
            <v>4102.8465174099347</v>
          </cell>
          <cell r="CB1252">
            <v>4100</v>
          </cell>
          <cell r="CF1252">
            <v>157471.81428515678</v>
          </cell>
          <cell r="CG1252">
            <v>13038</v>
          </cell>
          <cell r="CK1252" t="str">
            <v>Прочие основные фонды</v>
          </cell>
        </row>
        <row r="1253">
          <cell r="K1253">
            <v>0</v>
          </cell>
          <cell r="Y1253">
            <v>2003</v>
          </cell>
          <cell r="AT1253">
            <v>10312.36</v>
          </cell>
          <cell r="BK1253">
            <v>19683.976785644598</v>
          </cell>
          <cell r="BX1253">
            <v>4102.8465174099347</v>
          </cell>
          <cell r="CB1253">
            <v>4100</v>
          </cell>
          <cell r="CF1253">
            <v>157471.81428515678</v>
          </cell>
          <cell r="CG1253">
            <v>13038</v>
          </cell>
          <cell r="CK1253" t="str">
            <v>Прочие основные фонды</v>
          </cell>
        </row>
        <row r="1254">
          <cell r="K1254">
            <v>0</v>
          </cell>
          <cell r="Y1254">
            <v>2003</v>
          </cell>
          <cell r="AT1254">
            <v>10312.36</v>
          </cell>
          <cell r="BK1254">
            <v>19683.976785644598</v>
          </cell>
          <cell r="BX1254">
            <v>4102.8465174099347</v>
          </cell>
          <cell r="CB1254">
            <v>4100</v>
          </cell>
          <cell r="CF1254">
            <v>157471.81428515678</v>
          </cell>
          <cell r="CG1254">
            <v>13038</v>
          </cell>
          <cell r="CK1254" t="str">
            <v>Прочие основные фонды</v>
          </cell>
        </row>
        <row r="1255">
          <cell r="K1255">
            <v>0</v>
          </cell>
          <cell r="Y1255">
            <v>2003</v>
          </cell>
          <cell r="AT1255">
            <v>10312.36</v>
          </cell>
          <cell r="BK1255">
            <v>19683.976785644598</v>
          </cell>
          <cell r="BX1255">
            <v>4102.8465174099347</v>
          </cell>
          <cell r="CB1255">
            <v>4100</v>
          </cell>
          <cell r="CF1255">
            <v>157471.81428515678</v>
          </cell>
          <cell r="CG1255">
            <v>13038</v>
          </cell>
          <cell r="CK1255" t="str">
            <v>Прочие основные фонды</v>
          </cell>
        </row>
        <row r="1256">
          <cell r="K1256">
            <v>0</v>
          </cell>
          <cell r="Y1256">
            <v>2003</v>
          </cell>
          <cell r="AT1256">
            <v>10052.9</v>
          </cell>
          <cell r="BK1256">
            <v>19188.725978186038</v>
          </cell>
          <cell r="BX1256">
            <v>3999.6184922627153</v>
          </cell>
          <cell r="CB1256">
            <v>4000</v>
          </cell>
          <cell r="CF1256">
            <v>153509.8078254883</v>
          </cell>
          <cell r="CG1256">
            <v>12720</v>
          </cell>
          <cell r="CK1256" t="str">
            <v>Прочие основные фонды</v>
          </cell>
        </row>
        <row r="1257">
          <cell r="K1257">
            <v>0</v>
          </cell>
          <cell r="Y1257">
            <v>2003</v>
          </cell>
          <cell r="AT1257">
            <v>10052.9</v>
          </cell>
          <cell r="BK1257">
            <v>19188.725978186038</v>
          </cell>
          <cell r="BX1257">
            <v>3999.6184922627153</v>
          </cell>
          <cell r="CB1257">
            <v>4000</v>
          </cell>
          <cell r="CF1257">
            <v>153509.8078254883</v>
          </cell>
          <cell r="CG1257">
            <v>12720</v>
          </cell>
          <cell r="CK1257" t="str">
            <v>Прочие основные фонды</v>
          </cell>
        </row>
        <row r="1258">
          <cell r="K1258">
            <v>0</v>
          </cell>
          <cell r="Y1258">
            <v>2003</v>
          </cell>
          <cell r="AT1258">
            <v>14578.89</v>
          </cell>
          <cell r="BK1258">
            <v>27827.823342131785</v>
          </cell>
          <cell r="BX1258">
            <v>5800.316131729548</v>
          </cell>
          <cell r="CB1258">
            <v>5800</v>
          </cell>
          <cell r="CF1258">
            <v>222622.58673705428</v>
          </cell>
          <cell r="CG1258">
            <v>18444</v>
          </cell>
          <cell r="CK1258" t="str">
            <v>Прочие основные фонды</v>
          </cell>
        </row>
        <row r="1259">
          <cell r="K1259">
            <v>0</v>
          </cell>
          <cell r="Y1259">
            <v>2003</v>
          </cell>
          <cell r="AT1259">
            <v>10387</v>
          </cell>
          <cell r="BK1259">
            <v>19826.447764865698</v>
          </cell>
          <cell r="BX1259">
            <v>4132.5425776773691</v>
          </cell>
          <cell r="CB1259">
            <v>4100</v>
          </cell>
          <cell r="CF1259">
            <v>158611.58211892558</v>
          </cell>
          <cell r="CG1259">
            <v>13038</v>
          </cell>
          <cell r="CK1259" t="str">
            <v>Прочие основные фонды</v>
          </cell>
        </row>
        <row r="1260">
          <cell r="K1260">
            <v>0</v>
          </cell>
          <cell r="Y1260">
            <v>2003</v>
          </cell>
          <cell r="AT1260">
            <v>15952.33</v>
          </cell>
          <cell r="BK1260">
            <v>30449.411521411381</v>
          </cell>
          <cell r="BX1260">
            <v>6346.7491035101593</v>
          </cell>
          <cell r="CB1260">
            <v>6300</v>
          </cell>
          <cell r="CF1260">
            <v>243595.29217129105</v>
          </cell>
          <cell r="CG1260">
            <v>20034</v>
          </cell>
          <cell r="CK1260" t="str">
            <v>Прочие основные фонды</v>
          </cell>
        </row>
        <row r="1261">
          <cell r="K1261">
            <v>0</v>
          </cell>
          <cell r="Y1261">
            <v>2003</v>
          </cell>
          <cell r="AT1261">
            <v>10052.9</v>
          </cell>
          <cell r="BK1261">
            <v>19188.725978186038</v>
          </cell>
          <cell r="BX1261">
            <v>3999.6184922627153</v>
          </cell>
          <cell r="CB1261">
            <v>4000</v>
          </cell>
          <cell r="CF1261">
            <v>153509.8078254883</v>
          </cell>
          <cell r="CG1261">
            <v>12720</v>
          </cell>
          <cell r="CK1261" t="str">
            <v>Прочие основные фонды</v>
          </cell>
        </row>
        <row r="1262">
          <cell r="K1262">
            <v>0</v>
          </cell>
          <cell r="Y1262">
            <v>2003</v>
          </cell>
          <cell r="AT1262">
            <v>10052.9</v>
          </cell>
          <cell r="BK1262">
            <v>19188.725978186038</v>
          </cell>
          <cell r="BX1262">
            <v>3999.6184922627153</v>
          </cell>
          <cell r="CB1262">
            <v>4000</v>
          </cell>
          <cell r="CF1262">
            <v>153509.8078254883</v>
          </cell>
          <cell r="CG1262">
            <v>12720</v>
          </cell>
          <cell r="CK1262" t="str">
            <v>Прочие основные фонды</v>
          </cell>
        </row>
        <row r="1263">
          <cell r="K1263">
            <v>0</v>
          </cell>
          <cell r="Y1263">
            <v>2003</v>
          </cell>
          <cell r="AT1263">
            <v>10387</v>
          </cell>
          <cell r="BK1263">
            <v>19826.447764865698</v>
          </cell>
          <cell r="BX1263">
            <v>4132.5425776773691</v>
          </cell>
          <cell r="CB1263">
            <v>4100</v>
          </cell>
          <cell r="CF1263">
            <v>158611.58211892558</v>
          </cell>
          <cell r="CG1263">
            <v>13038</v>
          </cell>
          <cell r="CK1263" t="str">
            <v>Прочие основные фонды</v>
          </cell>
        </row>
        <row r="1264">
          <cell r="K1264">
            <v>0</v>
          </cell>
          <cell r="Y1264">
            <v>2003</v>
          </cell>
          <cell r="AT1264">
            <v>24334.31</v>
          </cell>
          <cell r="BK1264">
            <v>46448.726880624723</v>
          </cell>
          <cell r="BX1264">
            <v>9681.5800686820239</v>
          </cell>
          <cell r="CB1264">
            <v>9700</v>
          </cell>
          <cell r="CF1264">
            <v>371589.81504499778</v>
          </cell>
          <cell r="CG1264">
            <v>30846</v>
          </cell>
          <cell r="CK1264" t="str">
            <v>Прочие основные фонды</v>
          </cell>
        </row>
        <row r="1265">
          <cell r="K1265">
            <v>0</v>
          </cell>
          <cell r="Y1265">
            <v>2003</v>
          </cell>
          <cell r="AT1265">
            <v>10052.89</v>
          </cell>
          <cell r="BK1265">
            <v>19188.706890434267</v>
          </cell>
          <cell r="BX1265">
            <v>3999.6145136908681</v>
          </cell>
          <cell r="CB1265">
            <v>4000</v>
          </cell>
          <cell r="CF1265">
            <v>153509.65512347413</v>
          </cell>
          <cell r="CG1265">
            <v>12720</v>
          </cell>
          <cell r="CK1265" t="str">
            <v>Прочие основные фонды</v>
          </cell>
        </row>
        <row r="1266">
          <cell r="K1266">
            <v>0</v>
          </cell>
          <cell r="Y1266">
            <v>2003</v>
          </cell>
          <cell r="AT1266">
            <v>10386.99</v>
          </cell>
          <cell r="BK1266">
            <v>19826.428677113927</v>
          </cell>
          <cell r="BX1266">
            <v>4132.5385991055218</v>
          </cell>
          <cell r="CB1266">
            <v>4100</v>
          </cell>
          <cell r="CF1266">
            <v>158611.42941691141</v>
          </cell>
          <cell r="CG1266">
            <v>13038</v>
          </cell>
          <cell r="CK1266" t="str">
            <v>Прочие основные фонды</v>
          </cell>
        </row>
        <row r="1267">
          <cell r="K1267">
            <v>0</v>
          </cell>
          <cell r="Y1267">
            <v>2003</v>
          </cell>
          <cell r="AT1267">
            <v>11302.49</v>
          </cell>
          <cell r="BK1267">
            <v>21573.912351777886</v>
          </cell>
          <cell r="BX1267">
            <v>4496.7768517158647</v>
          </cell>
          <cell r="CB1267">
            <v>4500</v>
          </cell>
          <cell r="CF1267">
            <v>172591.29881422309</v>
          </cell>
          <cell r="CG1267">
            <v>14310</v>
          </cell>
          <cell r="CK1267" t="str">
            <v>Прочие основные фонды</v>
          </cell>
        </row>
        <row r="1268">
          <cell r="K1268">
            <v>0</v>
          </cell>
          <cell r="Y1268">
            <v>2003</v>
          </cell>
          <cell r="AT1268">
            <v>12450.72</v>
          </cell>
          <cell r="BK1268">
            <v>23765.625273415677</v>
          </cell>
          <cell r="BX1268">
            <v>4953.608406925885</v>
          </cell>
          <cell r="CB1268">
            <v>5000</v>
          </cell>
          <cell r="CF1268">
            <v>190125.00218732542</v>
          </cell>
          <cell r="CG1268">
            <v>15900</v>
          </cell>
          <cell r="CK1268" t="str">
            <v>Прочие основные фонды</v>
          </cell>
        </row>
        <row r="1269">
          <cell r="K1269">
            <v>0</v>
          </cell>
          <cell r="Y1269">
            <v>2003</v>
          </cell>
          <cell r="AT1269">
            <v>21920.26</v>
          </cell>
          <cell r="BK1269">
            <v>11763.37682948783</v>
          </cell>
          <cell r="BX1269">
            <v>1176.3376829487831</v>
          </cell>
          <cell r="CB1269">
            <v>1200</v>
          </cell>
          <cell r="CF1269">
            <v>94107.01463590264</v>
          </cell>
          <cell r="CG1269">
            <v>1200</v>
          </cell>
          <cell r="CK1269" t="str">
            <v>Прочие основные фонды</v>
          </cell>
        </row>
        <row r="1270">
          <cell r="K1270">
            <v>0</v>
          </cell>
          <cell r="Y1270">
            <v>2003</v>
          </cell>
          <cell r="AT1270">
            <v>21920.26</v>
          </cell>
          <cell r="BK1270">
            <v>11763.37682948783</v>
          </cell>
          <cell r="BX1270">
            <v>1176.3376829487831</v>
          </cell>
          <cell r="CB1270">
            <v>1200</v>
          </cell>
          <cell r="CF1270">
            <v>94107.01463590264</v>
          </cell>
          <cell r="CG1270">
            <v>1200</v>
          </cell>
          <cell r="CK1270" t="str">
            <v>Прочие основные фонды</v>
          </cell>
        </row>
        <row r="1271">
          <cell r="K1271">
            <v>0</v>
          </cell>
          <cell r="Y1271">
            <v>2003</v>
          </cell>
          <cell r="AT1271">
            <v>21920.26</v>
          </cell>
          <cell r="BK1271">
            <v>11763.37682948783</v>
          </cell>
          <cell r="BX1271">
            <v>1176.3376829487831</v>
          </cell>
          <cell r="CB1271">
            <v>1200</v>
          </cell>
          <cell r="CF1271">
            <v>94107.01463590264</v>
          </cell>
          <cell r="CG1271">
            <v>1200</v>
          </cell>
          <cell r="CK1271" t="str">
            <v>Прочие основные фонды</v>
          </cell>
        </row>
        <row r="1272">
          <cell r="K1272">
            <v>0</v>
          </cell>
          <cell r="Y1272">
            <v>2003</v>
          </cell>
          <cell r="AT1272">
            <v>21920.26</v>
          </cell>
          <cell r="BK1272">
            <v>11763.37682948783</v>
          </cell>
          <cell r="BX1272">
            <v>1176.3376829487831</v>
          </cell>
          <cell r="CB1272">
            <v>1200</v>
          </cell>
          <cell r="CF1272">
            <v>94107.01463590264</v>
          </cell>
          <cell r="CG1272">
            <v>1200</v>
          </cell>
          <cell r="CK1272" t="str">
            <v>Прочие основные фонды</v>
          </cell>
        </row>
        <row r="1273">
          <cell r="K1273">
            <v>0</v>
          </cell>
          <cell r="Y1273">
            <v>2003</v>
          </cell>
          <cell r="AT1273">
            <v>21920.26</v>
          </cell>
          <cell r="BK1273">
            <v>11763.37682948783</v>
          </cell>
          <cell r="BX1273">
            <v>1176.3376829487831</v>
          </cell>
          <cell r="CB1273">
            <v>1200</v>
          </cell>
          <cell r="CF1273">
            <v>94107.01463590264</v>
          </cell>
          <cell r="CG1273">
            <v>1200</v>
          </cell>
          <cell r="CK1273" t="str">
            <v>Прочие основные фонды</v>
          </cell>
        </row>
        <row r="1274">
          <cell r="K1274">
            <v>36009.979999999996</v>
          </cell>
          <cell r="Y1274">
            <v>2003</v>
          </cell>
          <cell r="AT1274">
            <v>58635.02</v>
          </cell>
          <cell r="BK1274">
            <v>31466.133871795115</v>
          </cell>
          <cell r="BX1274">
            <v>3146.6133871795118</v>
          </cell>
          <cell r="CB1274">
            <v>3100</v>
          </cell>
          <cell r="CF1274">
            <v>251729.07097436092</v>
          </cell>
          <cell r="CG1274">
            <v>3100</v>
          </cell>
          <cell r="CK1274" t="str">
            <v>Прочие основные фонды</v>
          </cell>
        </row>
        <row r="1275">
          <cell r="K1275">
            <v>0</v>
          </cell>
          <cell r="Y1275">
            <v>2003</v>
          </cell>
          <cell r="AT1275">
            <v>54881.15</v>
          </cell>
          <cell r="BK1275">
            <v>71720.371538179359</v>
          </cell>
          <cell r="BX1275">
            <v>29726.612443049526</v>
          </cell>
          <cell r="CB1275">
            <v>30000</v>
          </cell>
          <cell r="CF1275">
            <v>573762.97230543487</v>
          </cell>
          <cell r="CG1275">
            <v>230100</v>
          </cell>
          <cell r="CK1275" t="str">
            <v>Машины и оборудование</v>
          </cell>
        </row>
        <row r="1276">
          <cell r="K1276">
            <v>82534.86</v>
          </cell>
          <cell r="Y1276">
            <v>2003</v>
          </cell>
          <cell r="AT1276">
            <v>164166.66</v>
          </cell>
          <cell r="BK1276">
            <v>92616.236497910504</v>
          </cell>
          <cell r="BX1276">
            <v>9261.6236497910504</v>
          </cell>
          <cell r="CB1276">
            <v>9300</v>
          </cell>
          <cell r="CF1276">
            <v>740929.89198328403</v>
          </cell>
          <cell r="CG1276">
            <v>9300</v>
          </cell>
          <cell r="CK1276" t="str">
            <v>Прочие основные фонды</v>
          </cell>
        </row>
        <row r="1277">
          <cell r="K1277">
            <v>0</v>
          </cell>
          <cell r="Y1277">
            <v>2003</v>
          </cell>
          <cell r="AT1277">
            <v>323257.28000000003</v>
          </cell>
          <cell r="BK1277">
            <v>617025.47189107211</v>
          </cell>
          <cell r="BX1277">
            <v>128610.23136075625</v>
          </cell>
          <cell r="CB1277">
            <v>130000</v>
          </cell>
          <cell r="CF1277">
            <v>4936203.7751285769</v>
          </cell>
          <cell r="CG1277">
            <v>413400</v>
          </cell>
          <cell r="CK1277" t="str">
            <v>Прочие основные фонды</v>
          </cell>
        </row>
        <row r="1278">
          <cell r="K1278">
            <v>0</v>
          </cell>
          <cell r="Y1278">
            <v>2003</v>
          </cell>
          <cell r="AT1278">
            <v>27820.98</v>
          </cell>
          <cell r="BK1278">
            <v>36357.310700600428</v>
          </cell>
          <cell r="BX1278">
            <v>15069.354236305762</v>
          </cell>
          <cell r="CB1278">
            <v>15000</v>
          </cell>
          <cell r="CF1278">
            <v>290858.48560480343</v>
          </cell>
          <cell r="CG1278">
            <v>115050</v>
          </cell>
          <cell r="CK1278" t="str">
            <v>Машины и оборудование</v>
          </cell>
        </row>
        <row r="1279">
          <cell r="K1279">
            <v>0</v>
          </cell>
          <cell r="Y1279">
            <v>2003</v>
          </cell>
          <cell r="AT1279">
            <v>25109.51</v>
          </cell>
          <cell r="BK1279">
            <v>32813.878469048657</v>
          </cell>
          <cell r="BX1279">
            <v>13600.674774578818</v>
          </cell>
          <cell r="CB1279">
            <v>14000</v>
          </cell>
          <cell r="CF1279">
            <v>262511.02775238926</v>
          </cell>
          <cell r="CG1279">
            <v>107380</v>
          </cell>
          <cell r="CK1279" t="str">
            <v>Машины и оборудование</v>
          </cell>
        </row>
        <row r="1280">
          <cell r="K1280">
            <v>0</v>
          </cell>
          <cell r="Y1280">
            <v>2003</v>
          </cell>
          <cell r="AT1280">
            <v>25109.49</v>
          </cell>
          <cell r="BK1280">
            <v>32813.852332434712</v>
          </cell>
          <cell r="BX1280">
            <v>13600.663941492254</v>
          </cell>
          <cell r="CB1280">
            <v>14000</v>
          </cell>
          <cell r="CF1280">
            <v>262510.81865947769</v>
          </cell>
          <cell r="CG1280">
            <v>107380</v>
          </cell>
          <cell r="CK1280" t="str">
            <v>Машины и оборудование</v>
          </cell>
        </row>
        <row r="1281">
          <cell r="K1281">
            <v>0</v>
          </cell>
          <cell r="Y1281">
            <v>2003</v>
          </cell>
          <cell r="AT1281">
            <v>25109.49</v>
          </cell>
          <cell r="BK1281">
            <v>32813.852332434712</v>
          </cell>
          <cell r="BX1281">
            <v>13600.663941492254</v>
          </cell>
          <cell r="CB1281">
            <v>14000</v>
          </cell>
          <cell r="CF1281">
            <v>262510.81865947769</v>
          </cell>
          <cell r="CG1281">
            <v>107380</v>
          </cell>
          <cell r="CK1281" t="str">
            <v>Машины и оборудование</v>
          </cell>
        </row>
        <row r="1282">
          <cell r="K1282">
            <v>0</v>
          </cell>
          <cell r="Y1282">
            <v>2003</v>
          </cell>
          <cell r="AT1282">
            <v>25109.49</v>
          </cell>
          <cell r="BK1282">
            <v>32813.852332434712</v>
          </cell>
          <cell r="BX1282">
            <v>13600.663941492254</v>
          </cell>
          <cell r="CB1282">
            <v>14000</v>
          </cell>
          <cell r="CF1282">
            <v>262510.81865947769</v>
          </cell>
          <cell r="CG1282">
            <v>107380</v>
          </cell>
          <cell r="CK1282" t="str">
            <v>Машины и оборудование</v>
          </cell>
        </row>
        <row r="1283">
          <cell r="K1283">
            <v>0</v>
          </cell>
          <cell r="Y1283">
            <v>2003</v>
          </cell>
          <cell r="AT1283">
            <v>25109.49</v>
          </cell>
          <cell r="BK1283">
            <v>32813.852332434712</v>
          </cell>
          <cell r="BX1283">
            <v>13600.663941492254</v>
          </cell>
          <cell r="CB1283">
            <v>14000</v>
          </cell>
          <cell r="CF1283">
            <v>262510.81865947769</v>
          </cell>
          <cell r="CG1283">
            <v>107380</v>
          </cell>
          <cell r="CK1283" t="str">
            <v>Машины и оборудование</v>
          </cell>
        </row>
        <row r="1284">
          <cell r="K1284">
            <v>0</v>
          </cell>
          <cell r="Y1284">
            <v>2003</v>
          </cell>
          <cell r="AT1284">
            <v>25109.49</v>
          </cell>
          <cell r="BK1284">
            <v>32813.852332434712</v>
          </cell>
          <cell r="BX1284">
            <v>13600.663941492254</v>
          </cell>
          <cell r="CB1284">
            <v>14000</v>
          </cell>
          <cell r="CF1284">
            <v>262510.81865947769</v>
          </cell>
          <cell r="CG1284">
            <v>107380</v>
          </cell>
          <cell r="CK1284" t="str">
            <v>Машины и оборудование</v>
          </cell>
        </row>
        <row r="1285">
          <cell r="K1285">
            <v>0</v>
          </cell>
          <cell r="Y1285">
            <v>2003</v>
          </cell>
          <cell r="AT1285">
            <v>25109.49</v>
          </cell>
          <cell r="BK1285">
            <v>32813.852332434712</v>
          </cell>
          <cell r="BX1285">
            <v>13600.663941492254</v>
          </cell>
          <cell r="CB1285">
            <v>14000</v>
          </cell>
          <cell r="CF1285">
            <v>262510.81865947769</v>
          </cell>
          <cell r="CG1285">
            <v>107380</v>
          </cell>
          <cell r="CK1285" t="str">
            <v>Машины и оборудование</v>
          </cell>
        </row>
        <row r="1286">
          <cell r="K1286">
            <v>0</v>
          </cell>
          <cell r="Y1286">
            <v>2003</v>
          </cell>
          <cell r="AT1286">
            <v>28809.54</v>
          </cell>
          <cell r="BK1286">
            <v>37649.191254994468</v>
          </cell>
          <cell r="BX1286">
            <v>15604.812039152477</v>
          </cell>
          <cell r="CB1286">
            <v>16000</v>
          </cell>
          <cell r="CF1286">
            <v>301193.53003995575</v>
          </cell>
          <cell r="CG1286">
            <v>122720</v>
          </cell>
          <cell r="CK1286" t="str">
            <v>Машины и оборудование</v>
          </cell>
        </row>
        <row r="1287">
          <cell r="K1287">
            <v>0</v>
          </cell>
          <cell r="Y1287">
            <v>2003</v>
          </cell>
          <cell r="AT1287">
            <v>12924.98</v>
          </cell>
          <cell r="BK1287">
            <v>24670.880988922097</v>
          </cell>
          <cell r="BX1287">
            <v>5142.2961553507694</v>
          </cell>
          <cell r="CB1287">
            <v>5100</v>
          </cell>
          <cell r="CF1287">
            <v>197367.04791137678</v>
          </cell>
          <cell r="CG1287">
            <v>16218</v>
          </cell>
          <cell r="CK1287" t="str">
            <v>Прочие основные фонды</v>
          </cell>
        </row>
        <row r="1288">
          <cell r="K1288">
            <v>0</v>
          </cell>
          <cell r="Y1288">
            <v>2003</v>
          </cell>
          <cell r="AT1288">
            <v>11894.85</v>
          </cell>
          <cell r="BK1288">
            <v>22704.594415703548</v>
          </cell>
          <cell r="BX1288">
            <v>4732.4515336560753</v>
          </cell>
          <cell r="CB1288">
            <v>4700</v>
          </cell>
          <cell r="CF1288">
            <v>181636.75532562839</v>
          </cell>
          <cell r="CG1288">
            <v>14946</v>
          </cell>
          <cell r="CK1288" t="str">
            <v>Прочие основные фонды</v>
          </cell>
        </row>
        <row r="1289">
          <cell r="K1289">
            <v>0</v>
          </cell>
          <cell r="Y1289">
            <v>2003</v>
          </cell>
          <cell r="AT1289">
            <v>25452.42</v>
          </cell>
          <cell r="BK1289">
            <v>48582.947493927306</v>
          </cell>
          <cell r="BX1289">
            <v>10126.428165488303</v>
          </cell>
          <cell r="CB1289">
            <v>10000</v>
          </cell>
          <cell r="CF1289">
            <v>388663.57995141845</v>
          </cell>
          <cell r="CG1289">
            <v>31800</v>
          </cell>
          <cell r="CK1289" t="str">
            <v>Прочие основные фонды</v>
          </cell>
        </row>
        <row r="1290">
          <cell r="K1290">
            <v>0</v>
          </cell>
          <cell r="Y1290">
            <v>2003</v>
          </cell>
          <cell r="AT1290">
            <v>25452.41</v>
          </cell>
          <cell r="BK1290">
            <v>48582.928406175539</v>
          </cell>
          <cell r="BX1290">
            <v>10126.424186916458</v>
          </cell>
          <cell r="CB1290">
            <v>10000</v>
          </cell>
          <cell r="CF1290">
            <v>388663.42724940431</v>
          </cell>
          <cell r="CG1290">
            <v>31800</v>
          </cell>
          <cell r="CK1290" t="str">
            <v>Прочие основные фонды</v>
          </cell>
        </row>
        <row r="1291">
          <cell r="K1291">
            <v>0</v>
          </cell>
          <cell r="Y1291">
            <v>2003</v>
          </cell>
          <cell r="AT1291">
            <v>19946.11</v>
          </cell>
          <cell r="BK1291">
            <v>38072.639648335935</v>
          </cell>
          <cell r="BX1291">
            <v>7935.7031706976368</v>
          </cell>
          <cell r="CB1291">
            <v>7900</v>
          </cell>
          <cell r="CF1291">
            <v>304581.11718668748</v>
          </cell>
          <cell r="CG1291">
            <v>25122</v>
          </cell>
          <cell r="CK1291" t="str">
            <v>Прочие основные фонды</v>
          </cell>
        </row>
        <row r="1292">
          <cell r="K1292">
            <v>0</v>
          </cell>
          <cell r="Y1292">
            <v>2003</v>
          </cell>
          <cell r="AT1292">
            <v>19946.11</v>
          </cell>
          <cell r="BK1292">
            <v>38072.639648335935</v>
          </cell>
          <cell r="BX1292">
            <v>7935.7031706976368</v>
          </cell>
          <cell r="CB1292">
            <v>7900</v>
          </cell>
          <cell r="CF1292">
            <v>304581.11718668748</v>
          </cell>
          <cell r="CG1292">
            <v>25122</v>
          </cell>
          <cell r="CK1292" t="str">
            <v>Прочие основные фонды</v>
          </cell>
        </row>
        <row r="1293">
          <cell r="K1293">
            <v>0</v>
          </cell>
          <cell r="Y1293">
            <v>2003</v>
          </cell>
          <cell r="AT1293">
            <v>19946.11</v>
          </cell>
          <cell r="BK1293">
            <v>38072.639648335935</v>
          </cell>
          <cell r="BX1293">
            <v>7935.7031706976368</v>
          </cell>
          <cell r="CB1293">
            <v>7900</v>
          </cell>
          <cell r="CF1293">
            <v>304581.11718668748</v>
          </cell>
          <cell r="CG1293">
            <v>25122</v>
          </cell>
          <cell r="CK1293" t="str">
            <v>Прочие основные фонды</v>
          </cell>
        </row>
        <row r="1294">
          <cell r="K1294">
            <v>0</v>
          </cell>
          <cell r="Y1294">
            <v>2003</v>
          </cell>
          <cell r="AT1294">
            <v>19946.11</v>
          </cell>
          <cell r="BK1294">
            <v>38072.639648335935</v>
          </cell>
          <cell r="BX1294">
            <v>7935.7031706976368</v>
          </cell>
          <cell r="CB1294">
            <v>7900</v>
          </cell>
          <cell r="CF1294">
            <v>304581.11718668748</v>
          </cell>
          <cell r="CG1294">
            <v>25122</v>
          </cell>
          <cell r="CK1294" t="str">
            <v>Прочие основные фонды</v>
          </cell>
        </row>
        <row r="1295">
          <cell r="K1295">
            <v>0</v>
          </cell>
          <cell r="Y1295">
            <v>2003</v>
          </cell>
          <cell r="AT1295">
            <v>19946.11</v>
          </cell>
          <cell r="BK1295">
            <v>38072.639648335935</v>
          </cell>
          <cell r="BX1295">
            <v>7935.7031706976368</v>
          </cell>
          <cell r="CB1295">
            <v>7900</v>
          </cell>
          <cell r="CF1295">
            <v>304581.11718668748</v>
          </cell>
          <cell r="CG1295">
            <v>25122</v>
          </cell>
          <cell r="CK1295" t="str">
            <v>Прочие основные фонды</v>
          </cell>
        </row>
        <row r="1296">
          <cell r="K1296">
            <v>0</v>
          </cell>
          <cell r="Y1296">
            <v>2003</v>
          </cell>
          <cell r="AT1296">
            <v>13287.71</v>
          </cell>
          <cell r="BK1296">
            <v>25363.251008923035</v>
          </cell>
          <cell r="BX1296">
            <v>5286.610891963931</v>
          </cell>
          <cell r="CB1296">
            <v>5300</v>
          </cell>
          <cell r="CF1296">
            <v>202906.00807138428</v>
          </cell>
          <cell r="CG1296">
            <v>16854</v>
          </cell>
          <cell r="CK1296" t="str">
            <v>Прочие основные фонды</v>
          </cell>
        </row>
        <row r="1297">
          <cell r="K1297">
            <v>0</v>
          </cell>
          <cell r="Y1297">
            <v>2003</v>
          </cell>
          <cell r="AT1297">
            <v>13043.37</v>
          </cell>
          <cell r="BK1297">
            <v>24896.860882142708</v>
          </cell>
          <cell r="BX1297">
            <v>5189.3984674496651</v>
          </cell>
          <cell r="CB1297">
            <v>5200</v>
          </cell>
          <cell r="CF1297">
            <v>199174.88705714166</v>
          </cell>
          <cell r="CG1297">
            <v>16536</v>
          </cell>
          <cell r="CK1297" t="str">
            <v>Прочие основные фонды</v>
          </cell>
        </row>
        <row r="1298">
          <cell r="K1298">
            <v>0</v>
          </cell>
          <cell r="Y1298">
            <v>2003</v>
          </cell>
          <cell r="AT1298">
            <v>55614.33</v>
          </cell>
          <cell r="BK1298">
            <v>106155.25259680403</v>
          </cell>
          <cell r="BX1298">
            <v>22126.560763839403</v>
          </cell>
          <cell r="CB1298">
            <v>22000</v>
          </cell>
          <cell r="CF1298">
            <v>849242.02077443223</v>
          </cell>
          <cell r="CG1298">
            <v>69960</v>
          </cell>
          <cell r="CK1298" t="str">
            <v>Прочие основные фонды</v>
          </cell>
        </row>
        <row r="1299">
          <cell r="K1299">
            <v>0</v>
          </cell>
          <cell r="Y1299">
            <v>2003</v>
          </cell>
          <cell r="AT1299">
            <v>188271.14</v>
          </cell>
          <cell r="BK1299">
            <v>359367.27860226412</v>
          </cell>
          <cell r="BX1299">
            <v>74905.02572425695</v>
          </cell>
          <cell r="CB1299">
            <v>75000</v>
          </cell>
          <cell r="CF1299">
            <v>2874938.228818113</v>
          </cell>
          <cell r="CG1299">
            <v>238500</v>
          </cell>
          <cell r="CK1299" t="str">
            <v>Прочие основные фонды</v>
          </cell>
        </row>
        <row r="1300">
          <cell r="K1300">
            <v>0</v>
          </cell>
          <cell r="Y1300">
            <v>2003</v>
          </cell>
          <cell r="AT1300">
            <v>63439.19</v>
          </cell>
          <cell r="BK1300">
            <v>121091.15112933383</v>
          </cell>
          <cell r="BX1300">
            <v>25239.737534260556</v>
          </cell>
          <cell r="CB1300">
            <v>25000</v>
          </cell>
          <cell r="CF1300">
            <v>968729.20903467061</v>
          </cell>
          <cell r="CG1300">
            <v>79500</v>
          </cell>
          <cell r="CK1300" t="str">
            <v>Прочие основные фонды</v>
          </cell>
        </row>
        <row r="1301">
          <cell r="K1301">
            <v>0</v>
          </cell>
          <cell r="Y1301">
            <v>2003</v>
          </cell>
          <cell r="AT1301">
            <v>14772.63</v>
          </cell>
          <cell r="BK1301">
            <v>28197.629444949256</v>
          </cell>
          <cell r="BX1301">
            <v>5877.3969826970279</v>
          </cell>
          <cell r="CB1301">
            <v>5900</v>
          </cell>
          <cell r="CF1301">
            <v>225581.03555959405</v>
          </cell>
          <cell r="CG1301">
            <v>18762</v>
          </cell>
          <cell r="CK1301" t="str">
            <v>Прочие основные фонды</v>
          </cell>
        </row>
        <row r="1302">
          <cell r="K1302">
            <v>0</v>
          </cell>
          <cell r="Y1302">
            <v>2003</v>
          </cell>
          <cell r="AT1302">
            <v>25196.62</v>
          </cell>
          <cell r="BK1302">
            <v>48094.682803617055</v>
          </cell>
          <cell r="BX1302">
            <v>10024.656297637157</v>
          </cell>
          <cell r="CB1302">
            <v>10000</v>
          </cell>
          <cell r="CF1302">
            <v>384757.46242893644</v>
          </cell>
          <cell r="CG1302">
            <v>31800</v>
          </cell>
          <cell r="CK1302" t="str">
            <v>Прочие основные фонды</v>
          </cell>
        </row>
        <row r="1303">
          <cell r="K1303">
            <v>0</v>
          </cell>
          <cell r="Y1303">
            <v>2003</v>
          </cell>
          <cell r="AT1303">
            <v>17213.349999999999</v>
          </cell>
          <cell r="BK1303">
            <v>32856.415195277841</v>
          </cell>
          <cell r="BX1303">
            <v>6848.4549705846475</v>
          </cell>
          <cell r="CB1303">
            <v>6800</v>
          </cell>
          <cell r="CF1303">
            <v>262851.32156222273</v>
          </cell>
          <cell r="CG1303">
            <v>21624</v>
          </cell>
          <cell r="CK1303" t="str">
            <v>Прочие основные фонды</v>
          </cell>
        </row>
        <row r="1304">
          <cell r="K1304">
            <v>0</v>
          </cell>
          <cell r="Y1304">
            <v>2003</v>
          </cell>
          <cell r="AT1304">
            <v>17213.349999999999</v>
          </cell>
          <cell r="BK1304">
            <v>32856.415195277841</v>
          </cell>
          <cell r="BX1304">
            <v>6848.4549705846475</v>
          </cell>
          <cell r="CB1304">
            <v>6800</v>
          </cell>
          <cell r="CF1304">
            <v>262851.32156222273</v>
          </cell>
          <cell r="CG1304">
            <v>21624</v>
          </cell>
          <cell r="CK1304" t="str">
            <v>Прочие основные фонды</v>
          </cell>
        </row>
        <row r="1305">
          <cell r="K1305">
            <v>0</v>
          </cell>
          <cell r="Y1305">
            <v>2003</v>
          </cell>
          <cell r="AT1305">
            <v>17213.34</v>
          </cell>
          <cell r="BK1305">
            <v>32856.396107526074</v>
          </cell>
          <cell r="BX1305">
            <v>6848.4509920128012</v>
          </cell>
          <cell r="CB1305">
            <v>6800</v>
          </cell>
          <cell r="CF1305">
            <v>262851.16886020859</v>
          </cell>
          <cell r="CG1305">
            <v>21624</v>
          </cell>
          <cell r="CK1305" t="str">
            <v>Прочие основные фонды</v>
          </cell>
        </row>
        <row r="1306">
          <cell r="K1306">
            <v>0</v>
          </cell>
          <cell r="Y1306">
            <v>2003</v>
          </cell>
          <cell r="AT1306">
            <v>35445.11</v>
          </cell>
          <cell r="BK1306">
            <v>67656.746118698255</v>
          </cell>
          <cell r="BX1306">
            <v>14102.091676659082</v>
          </cell>
          <cell r="CB1306">
            <v>14000</v>
          </cell>
          <cell r="CF1306">
            <v>541253.96894958604</v>
          </cell>
          <cell r="CG1306">
            <v>44520</v>
          </cell>
          <cell r="CK1306" t="str">
            <v>Прочие основные фонды</v>
          </cell>
        </row>
        <row r="1307">
          <cell r="K1307">
            <v>0</v>
          </cell>
          <cell r="Y1307">
            <v>2003</v>
          </cell>
          <cell r="AT1307">
            <v>55024.79</v>
          </cell>
          <cell r="BK1307">
            <v>105029.95327887787</v>
          </cell>
          <cell r="BX1307">
            <v>21892.008039160097</v>
          </cell>
          <cell r="CB1307">
            <v>22000</v>
          </cell>
          <cell r="CF1307">
            <v>840239.62623102299</v>
          </cell>
          <cell r="CG1307">
            <v>69960</v>
          </cell>
          <cell r="CK1307" t="str">
            <v>Прочие основные фонды</v>
          </cell>
        </row>
        <row r="1308">
          <cell r="K1308">
            <v>0</v>
          </cell>
          <cell r="Y1308">
            <v>2003</v>
          </cell>
          <cell r="AT1308">
            <v>10304.040000000001</v>
          </cell>
          <cell r="BK1308">
            <v>19668.095776170863</v>
          </cell>
          <cell r="BX1308">
            <v>4099.5363456330724</v>
          </cell>
          <cell r="CB1308">
            <v>4100</v>
          </cell>
          <cell r="CF1308">
            <v>157344.76620936691</v>
          </cell>
          <cell r="CG1308">
            <v>13038</v>
          </cell>
          <cell r="CK1308" t="str">
            <v>Прочие основные фонды</v>
          </cell>
        </row>
        <row r="1309">
          <cell r="K1309">
            <v>0</v>
          </cell>
          <cell r="Y1309">
            <v>2003</v>
          </cell>
          <cell r="AT1309">
            <v>10304.040000000001</v>
          </cell>
          <cell r="BK1309">
            <v>19668.095776170863</v>
          </cell>
          <cell r="BX1309">
            <v>4099.5363456330724</v>
          </cell>
          <cell r="CB1309">
            <v>4100</v>
          </cell>
          <cell r="CF1309">
            <v>157344.76620936691</v>
          </cell>
          <cell r="CG1309">
            <v>13038</v>
          </cell>
          <cell r="CK1309" t="str">
            <v>Прочие основные фонды</v>
          </cell>
        </row>
        <row r="1310">
          <cell r="K1310">
            <v>0</v>
          </cell>
          <cell r="Y1310">
            <v>2003</v>
          </cell>
          <cell r="AT1310">
            <v>10108.83</v>
          </cell>
          <cell r="BK1310">
            <v>19295.483773843007</v>
          </cell>
          <cell r="BX1310">
            <v>4021.8706446040551</v>
          </cell>
          <cell r="CB1310">
            <v>4000</v>
          </cell>
          <cell r="CF1310">
            <v>154363.87019074406</v>
          </cell>
          <cell r="CG1310">
            <v>12720</v>
          </cell>
          <cell r="CK1310" t="str">
            <v>Прочие основные фонды</v>
          </cell>
        </row>
        <row r="1311">
          <cell r="K1311">
            <v>0</v>
          </cell>
          <cell r="Y1311">
            <v>2003</v>
          </cell>
          <cell r="AT1311">
            <v>10108.83</v>
          </cell>
          <cell r="BK1311">
            <v>19295.483773843007</v>
          </cell>
          <cell r="BX1311">
            <v>4021.8706446040551</v>
          </cell>
          <cell r="CB1311">
            <v>4000</v>
          </cell>
          <cell r="CF1311">
            <v>154363.87019074406</v>
          </cell>
          <cell r="CG1311">
            <v>12720</v>
          </cell>
          <cell r="CK1311" t="str">
            <v>Прочие основные фонды</v>
          </cell>
        </row>
        <row r="1312">
          <cell r="K1312">
            <v>0</v>
          </cell>
          <cell r="Y1312">
            <v>2003</v>
          </cell>
          <cell r="AT1312">
            <v>10108.83</v>
          </cell>
          <cell r="BK1312">
            <v>19295.483773843007</v>
          </cell>
          <cell r="BX1312">
            <v>4021.8706446040551</v>
          </cell>
          <cell r="CB1312">
            <v>4000</v>
          </cell>
          <cell r="CF1312">
            <v>154363.87019074406</v>
          </cell>
          <cell r="CG1312">
            <v>12720</v>
          </cell>
          <cell r="CK1312" t="str">
            <v>Прочие основные фонды</v>
          </cell>
        </row>
        <row r="1313">
          <cell r="K1313">
            <v>0</v>
          </cell>
          <cell r="Y1313">
            <v>2003</v>
          </cell>
          <cell r="AT1313">
            <v>10108.83</v>
          </cell>
          <cell r="BK1313">
            <v>19295.483773843007</v>
          </cell>
          <cell r="BX1313">
            <v>4021.8706446040551</v>
          </cell>
          <cell r="CB1313">
            <v>4000</v>
          </cell>
          <cell r="CF1313">
            <v>154363.87019074406</v>
          </cell>
          <cell r="CG1313">
            <v>12720</v>
          </cell>
          <cell r="CK1313" t="str">
            <v>Прочие основные фонды</v>
          </cell>
        </row>
        <row r="1314">
          <cell r="K1314">
            <v>0</v>
          </cell>
          <cell r="Y1314">
            <v>2003</v>
          </cell>
          <cell r="AT1314">
            <v>10108.83</v>
          </cell>
          <cell r="BK1314">
            <v>19295.483773843007</v>
          </cell>
          <cell r="BX1314">
            <v>4021.8706446040551</v>
          </cell>
          <cell r="CB1314">
            <v>4000</v>
          </cell>
          <cell r="CF1314">
            <v>154363.87019074406</v>
          </cell>
          <cell r="CG1314">
            <v>12720</v>
          </cell>
          <cell r="CK1314" t="str">
            <v>Прочие основные фонды</v>
          </cell>
        </row>
        <row r="1315">
          <cell r="K1315">
            <v>0</v>
          </cell>
          <cell r="Y1315">
            <v>2003</v>
          </cell>
          <cell r="AT1315">
            <v>10108.83</v>
          </cell>
          <cell r="BK1315">
            <v>19295.483773843007</v>
          </cell>
          <cell r="BX1315">
            <v>4021.8706446040551</v>
          </cell>
          <cell r="CB1315">
            <v>4000</v>
          </cell>
          <cell r="CF1315">
            <v>154363.87019074406</v>
          </cell>
          <cell r="CG1315">
            <v>12720</v>
          </cell>
          <cell r="CK1315" t="str">
            <v>Прочие основные фонды</v>
          </cell>
        </row>
        <row r="1316">
          <cell r="K1316">
            <v>0</v>
          </cell>
          <cell r="Y1316">
            <v>2003</v>
          </cell>
          <cell r="AT1316">
            <v>10108.83</v>
          </cell>
          <cell r="BK1316">
            <v>19295.483773843007</v>
          </cell>
          <cell r="BX1316">
            <v>4021.8706446040551</v>
          </cell>
          <cell r="CB1316">
            <v>4000</v>
          </cell>
          <cell r="CF1316">
            <v>154363.87019074406</v>
          </cell>
          <cell r="CG1316">
            <v>12720</v>
          </cell>
          <cell r="CK1316" t="str">
            <v>Прочие основные фонды</v>
          </cell>
        </row>
        <row r="1317">
          <cell r="K1317">
            <v>0</v>
          </cell>
          <cell r="Y1317">
            <v>2003</v>
          </cell>
          <cell r="AT1317">
            <v>10108.83</v>
          </cell>
          <cell r="BK1317">
            <v>19295.483773843007</v>
          </cell>
          <cell r="BX1317">
            <v>4021.8706446040551</v>
          </cell>
          <cell r="CB1317">
            <v>4000</v>
          </cell>
          <cell r="CF1317">
            <v>154363.87019074406</v>
          </cell>
          <cell r="CG1317">
            <v>12720</v>
          </cell>
          <cell r="CK1317" t="str">
            <v>Прочие основные фонды</v>
          </cell>
        </row>
        <row r="1318">
          <cell r="K1318">
            <v>0</v>
          </cell>
          <cell r="Y1318">
            <v>2003</v>
          </cell>
          <cell r="AT1318">
            <v>10108.83</v>
          </cell>
          <cell r="BK1318">
            <v>19295.483773843007</v>
          </cell>
          <cell r="BX1318">
            <v>4021.8706446040551</v>
          </cell>
          <cell r="CB1318">
            <v>4000</v>
          </cell>
          <cell r="CF1318">
            <v>154363.87019074406</v>
          </cell>
          <cell r="CG1318">
            <v>12720</v>
          </cell>
          <cell r="CK1318" t="str">
            <v>Прочие основные фонды</v>
          </cell>
        </row>
        <row r="1319">
          <cell r="K1319">
            <v>0</v>
          </cell>
          <cell r="Y1319">
            <v>2003</v>
          </cell>
          <cell r="AT1319">
            <v>10108.83</v>
          </cell>
          <cell r="BK1319">
            <v>19295.483773843007</v>
          </cell>
          <cell r="BX1319">
            <v>4021.8706446040551</v>
          </cell>
          <cell r="CB1319">
            <v>4000</v>
          </cell>
          <cell r="CF1319">
            <v>154363.87019074406</v>
          </cell>
          <cell r="CG1319">
            <v>12720</v>
          </cell>
          <cell r="CK1319" t="str">
            <v>Прочие основные фонды</v>
          </cell>
        </row>
        <row r="1320">
          <cell r="K1320">
            <v>0</v>
          </cell>
          <cell r="Y1320">
            <v>2003</v>
          </cell>
          <cell r="AT1320">
            <v>10108.83</v>
          </cell>
          <cell r="BK1320">
            <v>19295.483773843007</v>
          </cell>
          <cell r="BX1320">
            <v>4021.8706446040551</v>
          </cell>
          <cell r="CB1320">
            <v>4000</v>
          </cell>
          <cell r="CF1320">
            <v>154363.87019074406</v>
          </cell>
          <cell r="CG1320">
            <v>12720</v>
          </cell>
          <cell r="CK1320" t="str">
            <v>Прочие основные фонды</v>
          </cell>
        </row>
        <row r="1321">
          <cell r="K1321">
            <v>0</v>
          </cell>
          <cell r="Y1321">
            <v>2003</v>
          </cell>
          <cell r="AT1321">
            <v>11179.19</v>
          </cell>
          <cell r="BK1321">
            <v>21338.560372437565</v>
          </cell>
          <cell r="BX1321">
            <v>4447.7210608399992</v>
          </cell>
          <cell r="CB1321">
            <v>4400</v>
          </cell>
          <cell r="CF1321">
            <v>170708.48297950052</v>
          </cell>
          <cell r="CG1321">
            <v>13992</v>
          </cell>
          <cell r="CK1321" t="str">
            <v>Прочие основные фонды</v>
          </cell>
        </row>
        <row r="1322">
          <cell r="K1322">
            <v>0</v>
          </cell>
          <cell r="Y1322">
            <v>2003</v>
          </cell>
          <cell r="AT1322">
            <v>25685.200000000001</v>
          </cell>
          <cell r="BK1322">
            <v>49027.272179660002</v>
          </cell>
          <cell r="BX1322">
            <v>10219.04136094722</v>
          </cell>
          <cell r="CB1322">
            <v>10000</v>
          </cell>
          <cell r="CF1322">
            <v>392218.17743728001</v>
          </cell>
          <cell r="CG1322">
            <v>31800</v>
          </cell>
          <cell r="CK1322" t="str">
            <v>Прочие основные фонды</v>
          </cell>
        </row>
        <row r="1323">
          <cell r="K1323">
            <v>0</v>
          </cell>
          <cell r="Y1323">
            <v>2003</v>
          </cell>
          <cell r="AT1323">
            <v>25685.200000000001</v>
          </cell>
          <cell r="BK1323">
            <v>49027.272179660002</v>
          </cell>
          <cell r="BX1323">
            <v>10219.04136094722</v>
          </cell>
          <cell r="CB1323">
            <v>10000</v>
          </cell>
          <cell r="CF1323">
            <v>392218.17743728001</v>
          </cell>
          <cell r="CG1323">
            <v>31800</v>
          </cell>
          <cell r="CK1323" t="str">
            <v>Прочие основные фонды</v>
          </cell>
        </row>
        <row r="1324">
          <cell r="K1324">
            <v>0</v>
          </cell>
          <cell r="Y1324">
            <v>2003</v>
          </cell>
          <cell r="AT1324">
            <v>25608.71</v>
          </cell>
          <cell r="BK1324">
            <v>48881.269966361207</v>
          </cell>
          <cell r="BX1324">
            <v>10188.609264888055</v>
          </cell>
          <cell r="CB1324">
            <v>10000</v>
          </cell>
          <cell r="CF1324">
            <v>391050.15973088966</v>
          </cell>
          <cell r="CG1324">
            <v>31800</v>
          </cell>
          <cell r="CK1324" t="str">
            <v>Прочие основные фонды</v>
          </cell>
        </row>
        <row r="1325">
          <cell r="K1325">
            <v>0</v>
          </cell>
          <cell r="Y1325">
            <v>2003</v>
          </cell>
          <cell r="AT1325">
            <v>26134.39</v>
          </cell>
          <cell r="BK1325">
            <v>49884.67490147573</v>
          </cell>
          <cell r="BX1325">
            <v>10397.754829751193</v>
          </cell>
          <cell r="CB1325">
            <v>10000</v>
          </cell>
          <cell r="CF1325">
            <v>399077.39921180584</v>
          </cell>
          <cell r="CG1325">
            <v>31800</v>
          </cell>
          <cell r="CK1325" t="str">
            <v>Прочие основные фонды</v>
          </cell>
        </row>
        <row r="1326">
          <cell r="K1326">
            <v>0</v>
          </cell>
          <cell r="Y1326">
            <v>2003</v>
          </cell>
          <cell r="AT1326">
            <v>25824.86</v>
          </cell>
          <cell r="BK1326">
            <v>49293.851720898201</v>
          </cell>
          <cell r="BX1326">
            <v>10274.60609536509</v>
          </cell>
          <cell r="CB1326">
            <v>10000</v>
          </cell>
          <cell r="CF1326">
            <v>394350.81376718561</v>
          </cell>
          <cell r="CG1326">
            <v>31800</v>
          </cell>
          <cell r="CK1326" t="str">
            <v>Прочие основные фонды</v>
          </cell>
        </row>
        <row r="1327">
          <cell r="K1327">
            <v>0</v>
          </cell>
          <cell r="Y1327">
            <v>2003</v>
          </cell>
          <cell r="AT1327">
            <v>27337.97</v>
          </cell>
          <cell r="BK1327">
            <v>52182.038529167759</v>
          </cell>
          <cell r="BX1327">
            <v>10876.607780135419</v>
          </cell>
          <cell r="CB1327">
            <v>11000</v>
          </cell>
          <cell r="CF1327">
            <v>417456.30823334208</v>
          </cell>
          <cell r="CG1327">
            <v>34980</v>
          </cell>
          <cell r="CK1327" t="str">
            <v>Прочие основные фонды</v>
          </cell>
        </row>
        <row r="1328">
          <cell r="K1328">
            <v>0</v>
          </cell>
          <cell r="Y1328">
            <v>2003</v>
          </cell>
          <cell r="AT1328">
            <v>26450.799999999999</v>
          </cell>
          <cell r="BK1328">
            <v>50488.630455271938</v>
          </cell>
          <cell r="BX1328">
            <v>10523.640821568168</v>
          </cell>
          <cell r="CB1328">
            <v>11000</v>
          </cell>
          <cell r="CF1328">
            <v>403909.0436421755</v>
          </cell>
          <cell r="CG1328">
            <v>34980</v>
          </cell>
          <cell r="CK1328" t="str">
            <v>Прочие основные фонды</v>
          </cell>
        </row>
        <row r="1329">
          <cell r="K1329">
            <v>0</v>
          </cell>
          <cell r="Y1329">
            <v>2003</v>
          </cell>
          <cell r="AT1329">
            <v>40179.660000000003</v>
          </cell>
          <cell r="BK1329">
            <v>76693.937633586582</v>
          </cell>
          <cell r="BX1329">
            <v>15985.766410570935</v>
          </cell>
          <cell r="CB1329">
            <v>16000</v>
          </cell>
          <cell r="CF1329">
            <v>613551.50106869265</v>
          </cell>
          <cell r="CG1329">
            <v>50880</v>
          </cell>
          <cell r="CK1329" t="str">
            <v>Прочие основные фонды</v>
          </cell>
        </row>
        <row r="1330">
          <cell r="K1330">
            <v>0</v>
          </cell>
          <cell r="Y1330">
            <v>2003</v>
          </cell>
          <cell r="AT1330">
            <v>57996.45</v>
          </cell>
          <cell r="BK1330">
            <v>110702.18412175268</v>
          </cell>
          <cell r="BX1330">
            <v>23074.304320702478</v>
          </cell>
          <cell r="CB1330">
            <v>23000</v>
          </cell>
          <cell r="CF1330">
            <v>885617.47297402145</v>
          </cell>
          <cell r="CG1330">
            <v>73140</v>
          </cell>
          <cell r="CK1330" t="str">
            <v>Прочие основные фонды</v>
          </cell>
        </row>
        <row r="1331">
          <cell r="K1331">
            <v>0</v>
          </cell>
          <cell r="Y1331">
            <v>2003</v>
          </cell>
          <cell r="AT1331">
            <v>79506.67</v>
          </cell>
          <cell r="BK1331">
            <v>151760.3581123919</v>
          </cell>
          <cell r="BX1331">
            <v>62901.533456556906</v>
          </cell>
          <cell r="CB1331">
            <v>65000</v>
          </cell>
          <cell r="CF1331">
            <v>1214082.8648991352</v>
          </cell>
          <cell r="CG1331">
            <v>498550</v>
          </cell>
          <cell r="CK1331" t="str">
            <v>Прочие основные фонды</v>
          </cell>
        </row>
        <row r="1332">
          <cell r="K1332">
            <v>0</v>
          </cell>
          <cell r="Y1332">
            <v>2003</v>
          </cell>
          <cell r="AT1332">
            <v>77338.37</v>
          </cell>
          <cell r="BK1332">
            <v>140755.44178438408</v>
          </cell>
          <cell r="BX1332">
            <v>37970.318603279069</v>
          </cell>
          <cell r="CB1332">
            <v>38000</v>
          </cell>
          <cell r="CF1332">
            <v>985288.09249068855</v>
          </cell>
          <cell r="CG1332">
            <v>146300</v>
          </cell>
          <cell r="CK1332" t="str">
            <v>Прочие основные фонды</v>
          </cell>
        </row>
        <row r="1333">
          <cell r="K1333">
            <v>0</v>
          </cell>
          <cell r="Y1333">
            <v>2003</v>
          </cell>
          <cell r="AT1333">
            <v>46955.88</v>
          </cell>
          <cell r="BK1333">
            <v>85459.46383114261</v>
          </cell>
          <cell r="BX1333">
            <v>23053.624273401932</v>
          </cell>
          <cell r="CB1333">
            <v>23000</v>
          </cell>
          <cell r="CF1333">
            <v>598216.24681799824</v>
          </cell>
          <cell r="CG1333">
            <v>88550</v>
          </cell>
          <cell r="CK1333" t="str">
            <v>Прочие основные фонды</v>
          </cell>
        </row>
        <row r="1334">
          <cell r="K1334">
            <v>0</v>
          </cell>
          <cell r="Y1334">
            <v>2003</v>
          </cell>
          <cell r="AT1334">
            <v>46955.89</v>
          </cell>
          <cell r="BK1334">
            <v>85459.482031091975</v>
          </cell>
          <cell r="BX1334">
            <v>23053.629183037163</v>
          </cell>
          <cell r="CB1334">
            <v>23000</v>
          </cell>
          <cell r="CF1334">
            <v>598216.37421764387</v>
          </cell>
          <cell r="CG1334">
            <v>88550</v>
          </cell>
          <cell r="CK1334" t="str">
            <v>Прочие основные фонды</v>
          </cell>
        </row>
        <row r="1335">
          <cell r="K1335">
            <v>0</v>
          </cell>
          <cell r="Y1335">
            <v>2003</v>
          </cell>
          <cell r="AT1335">
            <v>25685.200000000001</v>
          </cell>
          <cell r="BK1335">
            <v>49027.272179660002</v>
          </cell>
          <cell r="BX1335">
            <v>10219.04136094722</v>
          </cell>
          <cell r="CB1335">
            <v>10000</v>
          </cell>
          <cell r="CF1335">
            <v>392218.17743728001</v>
          </cell>
          <cell r="CG1335">
            <v>31800</v>
          </cell>
          <cell r="CK1335" t="str">
            <v>Прочие основные фонды</v>
          </cell>
        </row>
        <row r="1336">
          <cell r="K1336">
            <v>0</v>
          </cell>
          <cell r="Y1336">
            <v>2003</v>
          </cell>
          <cell r="AT1336">
            <v>25685.200000000001</v>
          </cell>
          <cell r="BK1336">
            <v>49027.272179660002</v>
          </cell>
          <cell r="BX1336">
            <v>10219.04136094722</v>
          </cell>
          <cell r="CB1336">
            <v>10000</v>
          </cell>
          <cell r="CF1336">
            <v>392218.17743728001</v>
          </cell>
          <cell r="CG1336">
            <v>31800</v>
          </cell>
          <cell r="CK1336" t="str">
            <v>Прочие основные фонды</v>
          </cell>
        </row>
        <row r="1337">
          <cell r="K1337">
            <v>0</v>
          </cell>
          <cell r="Y1337">
            <v>2003</v>
          </cell>
          <cell r="AT1337">
            <v>25685.200000000001</v>
          </cell>
          <cell r="BK1337">
            <v>49027.272179660002</v>
          </cell>
          <cell r="BX1337">
            <v>10219.04136094722</v>
          </cell>
          <cell r="CB1337">
            <v>10000</v>
          </cell>
          <cell r="CF1337">
            <v>392218.17743728001</v>
          </cell>
          <cell r="CG1337">
            <v>31800</v>
          </cell>
          <cell r="CK1337" t="str">
            <v>Прочие основные фонды</v>
          </cell>
        </row>
        <row r="1338">
          <cell r="K1338">
            <v>0</v>
          </cell>
          <cell r="Y1338">
            <v>2003</v>
          </cell>
          <cell r="AT1338">
            <v>51370.400000000001</v>
          </cell>
          <cell r="BK1338">
            <v>98054.544359320003</v>
          </cell>
          <cell r="BX1338">
            <v>20438.08272189444</v>
          </cell>
          <cell r="CB1338">
            <v>20000</v>
          </cell>
          <cell r="CF1338">
            <v>784436.35487456003</v>
          </cell>
          <cell r="CG1338">
            <v>63600</v>
          </cell>
          <cell r="CK1338" t="str">
            <v>Прочие основные фонды</v>
          </cell>
        </row>
        <row r="1339">
          <cell r="K1339">
            <v>0</v>
          </cell>
          <cell r="Y1339">
            <v>2003</v>
          </cell>
          <cell r="AT1339">
            <v>51370.400000000001</v>
          </cell>
          <cell r="BK1339">
            <v>98054.544359320003</v>
          </cell>
          <cell r="BX1339">
            <v>20438.08272189444</v>
          </cell>
          <cell r="CB1339">
            <v>20000</v>
          </cell>
          <cell r="CF1339">
            <v>784436.35487456003</v>
          </cell>
          <cell r="CG1339">
            <v>63600</v>
          </cell>
          <cell r="CK1339" t="str">
            <v>Прочие основные фонды</v>
          </cell>
        </row>
        <row r="1340">
          <cell r="K1340">
            <v>0</v>
          </cell>
          <cell r="Y1340">
            <v>2003</v>
          </cell>
          <cell r="AT1340">
            <v>51370.400000000001</v>
          </cell>
          <cell r="BK1340">
            <v>98054.544359320003</v>
          </cell>
          <cell r="BX1340">
            <v>20438.08272189444</v>
          </cell>
          <cell r="CB1340">
            <v>20000</v>
          </cell>
          <cell r="CF1340">
            <v>784436.35487456003</v>
          </cell>
          <cell r="CG1340">
            <v>63600</v>
          </cell>
          <cell r="CK1340" t="str">
            <v>Прочие основные фонды</v>
          </cell>
        </row>
        <row r="1341">
          <cell r="K1341">
            <v>0</v>
          </cell>
          <cell r="Y1341">
            <v>2003</v>
          </cell>
          <cell r="AT1341">
            <v>51370.400000000001</v>
          </cell>
          <cell r="BK1341">
            <v>98054.544359320003</v>
          </cell>
          <cell r="BX1341">
            <v>20438.08272189444</v>
          </cell>
          <cell r="CB1341">
            <v>20000</v>
          </cell>
          <cell r="CF1341">
            <v>784436.35487456003</v>
          </cell>
          <cell r="CG1341">
            <v>63600</v>
          </cell>
          <cell r="CK1341" t="str">
            <v>Прочие основные фонды</v>
          </cell>
        </row>
        <row r="1342">
          <cell r="K1342">
            <v>0</v>
          </cell>
          <cell r="Y1342">
            <v>2003</v>
          </cell>
          <cell r="AT1342">
            <v>51370.400000000001</v>
          </cell>
          <cell r="BK1342">
            <v>98054.544359320003</v>
          </cell>
          <cell r="BX1342">
            <v>20438.08272189444</v>
          </cell>
          <cell r="CB1342">
            <v>20000</v>
          </cell>
          <cell r="CF1342">
            <v>784436.35487456003</v>
          </cell>
          <cell r="CG1342">
            <v>63600</v>
          </cell>
          <cell r="CK1342" t="str">
            <v>Прочие основные фонды</v>
          </cell>
        </row>
        <row r="1343">
          <cell r="K1343">
            <v>0</v>
          </cell>
          <cell r="Y1343">
            <v>2003</v>
          </cell>
          <cell r="AT1343">
            <v>160096.24</v>
          </cell>
          <cell r="BK1343">
            <v>305587.72886409954</v>
          </cell>
          <cell r="BX1343">
            <v>63695.43933051455</v>
          </cell>
          <cell r="CB1343">
            <v>65000</v>
          </cell>
          <cell r="CF1343">
            <v>2444701.8309127963</v>
          </cell>
          <cell r="CG1343">
            <v>206700</v>
          </cell>
          <cell r="CK1343" t="str">
            <v>Прочие основные фонды</v>
          </cell>
        </row>
        <row r="1344">
          <cell r="K1344">
            <v>0</v>
          </cell>
          <cell r="Y1344">
            <v>2003</v>
          </cell>
          <cell r="AT1344">
            <v>27331.97</v>
          </cell>
          <cell r="BK1344">
            <v>52170.585878104968</v>
          </cell>
          <cell r="BX1344">
            <v>10874.220637027103</v>
          </cell>
          <cell r="CB1344">
            <v>11000</v>
          </cell>
          <cell r="CF1344">
            <v>417364.68702483975</v>
          </cell>
          <cell r="CG1344">
            <v>34980</v>
          </cell>
          <cell r="CK1344" t="str">
            <v>Прочие основные фонды</v>
          </cell>
        </row>
        <row r="1345">
          <cell r="K1345">
            <v>0</v>
          </cell>
          <cell r="Y1345">
            <v>2003</v>
          </cell>
          <cell r="AT1345">
            <v>27331.97</v>
          </cell>
          <cell r="BK1345">
            <v>52170.585878104968</v>
          </cell>
          <cell r="BX1345">
            <v>10874.220637027103</v>
          </cell>
          <cell r="CB1345">
            <v>11000</v>
          </cell>
          <cell r="CF1345">
            <v>417364.68702483975</v>
          </cell>
          <cell r="CG1345">
            <v>34980</v>
          </cell>
          <cell r="CK1345" t="str">
            <v>Прочие основные фонды</v>
          </cell>
        </row>
        <row r="1346">
          <cell r="K1346">
            <v>0</v>
          </cell>
          <cell r="Y1346">
            <v>2003</v>
          </cell>
          <cell r="AT1346">
            <v>15718.54</v>
          </cell>
          <cell r="BK1346">
            <v>8867.7689979309198</v>
          </cell>
          <cell r="BX1346">
            <v>886.77689979309207</v>
          </cell>
          <cell r="CB1346">
            <v>900</v>
          </cell>
          <cell r="CF1346">
            <v>70942.151983447358</v>
          </cell>
          <cell r="CG1346">
            <v>900</v>
          </cell>
          <cell r="CK1346" t="str">
            <v>Прочие основные фонды</v>
          </cell>
        </row>
        <row r="1347">
          <cell r="K1347">
            <v>0</v>
          </cell>
          <cell r="Y1347">
            <v>2003</v>
          </cell>
          <cell r="AT1347">
            <v>10020.129999999999</v>
          </cell>
          <cell r="BK1347">
            <v>19126.175415631435</v>
          </cell>
          <cell r="BX1347">
            <v>3986.58071231947</v>
          </cell>
          <cell r="CB1347">
            <v>4000</v>
          </cell>
          <cell r="CF1347">
            <v>153009.40332505148</v>
          </cell>
          <cell r="CG1347">
            <v>12720</v>
          </cell>
          <cell r="CK1347" t="str">
            <v>Прочие основные фонды</v>
          </cell>
        </row>
        <row r="1348">
          <cell r="K1348">
            <v>0</v>
          </cell>
          <cell r="Y1348">
            <v>2003</v>
          </cell>
          <cell r="AT1348">
            <v>13954.15</v>
          </cell>
          <cell r="BK1348">
            <v>26635.335137970604</v>
          </cell>
          <cell r="BX1348">
            <v>5551.7588341481332</v>
          </cell>
          <cell r="CB1348">
            <v>5600</v>
          </cell>
          <cell r="CF1348">
            <v>213082.68110376483</v>
          </cell>
          <cell r="CG1348">
            <v>17808</v>
          </cell>
          <cell r="CK1348" t="str">
            <v>Прочие основные фонды</v>
          </cell>
        </row>
        <row r="1349">
          <cell r="K1349">
            <v>0</v>
          </cell>
          <cell r="Y1349">
            <v>2003</v>
          </cell>
          <cell r="AT1349">
            <v>10233.14</v>
          </cell>
          <cell r="BK1349">
            <v>19532.763616112232</v>
          </cell>
          <cell r="BX1349">
            <v>4071.3282712364867</v>
          </cell>
          <cell r="CB1349">
            <v>4100</v>
          </cell>
          <cell r="CF1349">
            <v>156262.10892889785</v>
          </cell>
          <cell r="CG1349">
            <v>13038</v>
          </cell>
          <cell r="CK1349" t="str">
            <v>Прочие основные фонды</v>
          </cell>
        </row>
        <row r="1350">
          <cell r="K1350">
            <v>0</v>
          </cell>
          <cell r="Y1350">
            <v>2003</v>
          </cell>
          <cell r="AT1350">
            <v>59536.68</v>
          </cell>
          <cell r="BK1350">
            <v>113642.13691282606</v>
          </cell>
          <cell r="BX1350">
            <v>23687.095892322388</v>
          </cell>
          <cell r="CB1350">
            <v>24000</v>
          </cell>
          <cell r="CF1350">
            <v>909137.09530260845</v>
          </cell>
          <cell r="CG1350">
            <v>76320</v>
          </cell>
          <cell r="CK1350" t="str">
            <v>Прочие основные фонды</v>
          </cell>
        </row>
        <row r="1351">
          <cell r="K1351">
            <v>0</v>
          </cell>
          <cell r="Y1351">
            <v>2003</v>
          </cell>
          <cell r="AT1351">
            <v>40170.269999999997</v>
          </cell>
          <cell r="BK1351">
            <v>73109.687991200102</v>
          </cell>
          <cell r="BX1351">
            <v>19722.137281659067</v>
          </cell>
          <cell r="CB1351">
            <v>20000</v>
          </cell>
          <cell r="CF1351">
            <v>511767.81593840069</v>
          </cell>
          <cell r="CG1351">
            <v>77000</v>
          </cell>
          <cell r="CK1351" t="str">
            <v>Прочие основные фонды</v>
          </cell>
        </row>
        <row r="1352">
          <cell r="K1352">
            <v>0</v>
          </cell>
          <cell r="Y1352">
            <v>2003</v>
          </cell>
          <cell r="AT1352">
            <v>85412.160000000003</v>
          </cell>
          <cell r="BK1352">
            <v>155449.69870141431</v>
          </cell>
          <cell r="BX1352">
            <v>41934.254986163389</v>
          </cell>
          <cell r="CB1352">
            <v>42000</v>
          </cell>
          <cell r="CF1352">
            <v>1088147.8909099002</v>
          </cell>
          <cell r="CG1352">
            <v>161700</v>
          </cell>
          <cell r="CK1352" t="str">
            <v>Прочие основные фонды</v>
          </cell>
        </row>
        <row r="1353">
          <cell r="K1353">
            <v>0</v>
          </cell>
          <cell r="Y1353">
            <v>2003</v>
          </cell>
          <cell r="AT1353">
            <v>85412.160000000003</v>
          </cell>
          <cell r="BK1353">
            <v>155449.69870141431</v>
          </cell>
          <cell r="BX1353">
            <v>41934.254986163389</v>
          </cell>
          <cell r="CB1353">
            <v>42000</v>
          </cell>
          <cell r="CF1353">
            <v>1088147.8909099002</v>
          </cell>
          <cell r="CG1353">
            <v>161700</v>
          </cell>
          <cell r="CK1353" t="str">
            <v>Прочие основные фонды</v>
          </cell>
        </row>
        <row r="1354">
          <cell r="K1354">
            <v>0</v>
          </cell>
          <cell r="Y1354">
            <v>2003</v>
          </cell>
          <cell r="AT1354">
            <v>40170.269999999997</v>
          </cell>
          <cell r="BK1354">
            <v>73109.687991200102</v>
          </cell>
          <cell r="BX1354">
            <v>19722.137281659067</v>
          </cell>
          <cell r="CB1354">
            <v>20000</v>
          </cell>
          <cell r="CF1354">
            <v>511767.81593840069</v>
          </cell>
          <cell r="CG1354">
            <v>77000</v>
          </cell>
          <cell r="CK1354" t="str">
            <v>Прочие основные фонды</v>
          </cell>
        </row>
        <row r="1355">
          <cell r="K1355">
            <v>0</v>
          </cell>
          <cell r="Y1355">
            <v>2003</v>
          </cell>
          <cell r="AT1355">
            <v>40170.269999999997</v>
          </cell>
          <cell r="BK1355">
            <v>73109.687991200102</v>
          </cell>
          <cell r="BX1355">
            <v>19722.137281659067</v>
          </cell>
          <cell r="CB1355">
            <v>20000</v>
          </cell>
          <cell r="CF1355">
            <v>511767.81593840069</v>
          </cell>
          <cell r="CG1355">
            <v>77000</v>
          </cell>
          <cell r="CK1355" t="str">
            <v>Прочие основные фонды</v>
          </cell>
        </row>
        <row r="1356">
          <cell r="K1356">
            <v>0</v>
          </cell>
          <cell r="Y1356">
            <v>2003</v>
          </cell>
          <cell r="AT1356">
            <v>74163.490000000005</v>
          </cell>
          <cell r="BK1356">
            <v>134977.17626091358</v>
          </cell>
          <cell r="BX1356">
            <v>28134.083045443964</v>
          </cell>
          <cell r="CB1356">
            <v>28000</v>
          </cell>
          <cell r="CF1356">
            <v>1079817.4100873086</v>
          </cell>
          <cell r="CG1356">
            <v>89040</v>
          </cell>
          <cell r="CK1356" t="str">
            <v>Прочие основные фонды</v>
          </cell>
        </row>
        <row r="1357">
          <cell r="K1357">
            <v>0</v>
          </cell>
          <cell r="Y1357">
            <v>2003</v>
          </cell>
          <cell r="AT1357">
            <v>74163.490000000005</v>
          </cell>
          <cell r="BK1357">
            <v>134977.17626091358</v>
          </cell>
          <cell r="BX1357">
            <v>28134.083045443964</v>
          </cell>
          <cell r="CB1357">
            <v>28000</v>
          </cell>
          <cell r="CF1357">
            <v>1079817.4100873086</v>
          </cell>
          <cell r="CG1357">
            <v>89040</v>
          </cell>
          <cell r="CK1357" t="str">
            <v>Прочие основные фонды</v>
          </cell>
        </row>
        <row r="1358">
          <cell r="K1358">
            <v>0</v>
          </cell>
          <cell r="Y1358">
            <v>2003</v>
          </cell>
          <cell r="AT1358">
            <v>415416.67</v>
          </cell>
          <cell r="BK1358">
            <v>756056.23586904781</v>
          </cell>
          <cell r="BX1358">
            <v>203954.43184299389</v>
          </cell>
          <cell r="CB1358">
            <v>205000</v>
          </cell>
          <cell r="CF1358">
            <v>5292393.6510833343</v>
          </cell>
          <cell r="CG1358">
            <v>789250</v>
          </cell>
          <cell r="CK1358" t="str">
            <v>Прочие основные фонды</v>
          </cell>
        </row>
        <row r="1359">
          <cell r="K1359">
            <v>0</v>
          </cell>
          <cell r="Y1359">
            <v>2003</v>
          </cell>
          <cell r="AT1359">
            <v>623333.32999999996</v>
          </cell>
          <cell r="BK1359">
            <v>1134463.5042486836</v>
          </cell>
          <cell r="BX1359">
            <v>306033.92774043325</v>
          </cell>
          <cell r="CB1359">
            <v>305000</v>
          </cell>
          <cell r="CF1359">
            <v>7941244.5297407852</v>
          </cell>
          <cell r="CG1359">
            <v>1174250</v>
          </cell>
          <cell r="CK1359" t="str">
            <v>Прочие основные фонды</v>
          </cell>
        </row>
        <row r="1360">
          <cell r="K1360">
            <v>0</v>
          </cell>
          <cell r="Y1360">
            <v>2003</v>
          </cell>
          <cell r="AT1360">
            <v>40170.26</v>
          </cell>
          <cell r="BK1360">
            <v>73109.669791250752</v>
          </cell>
          <cell r="BX1360">
            <v>19722.13237202384</v>
          </cell>
          <cell r="CB1360">
            <v>20000</v>
          </cell>
          <cell r="CF1360">
            <v>511767.68853875529</v>
          </cell>
          <cell r="CG1360">
            <v>77000</v>
          </cell>
          <cell r="CK1360" t="str">
            <v>Прочие основные фонды</v>
          </cell>
        </row>
        <row r="1361">
          <cell r="K1361">
            <v>0</v>
          </cell>
          <cell r="Y1361">
            <v>2003</v>
          </cell>
          <cell r="AT1361">
            <v>85412.160000000003</v>
          </cell>
          <cell r="BK1361">
            <v>155449.69870141431</v>
          </cell>
          <cell r="BX1361">
            <v>41934.254986163389</v>
          </cell>
          <cell r="CB1361">
            <v>42000</v>
          </cell>
          <cell r="CF1361">
            <v>1088147.8909099002</v>
          </cell>
          <cell r="CG1361">
            <v>161700</v>
          </cell>
          <cell r="CK1361" t="str">
            <v>Прочие основные фонды</v>
          </cell>
        </row>
        <row r="1362">
          <cell r="K1362">
            <v>0</v>
          </cell>
          <cell r="Y1362">
            <v>2003</v>
          </cell>
          <cell r="AT1362">
            <v>50386.74</v>
          </cell>
          <cell r="BK1362">
            <v>91703.611658416077</v>
          </cell>
          <cell r="BX1362">
            <v>24738.051386143587</v>
          </cell>
          <cell r="CB1362">
            <v>25000</v>
          </cell>
          <cell r="CF1362">
            <v>641925.28160891251</v>
          </cell>
          <cell r="CG1362">
            <v>96250</v>
          </cell>
          <cell r="CK1362" t="str">
            <v>Прочие основные фонды</v>
          </cell>
        </row>
        <row r="1363">
          <cell r="K1363">
            <v>0</v>
          </cell>
          <cell r="Y1363">
            <v>2003</v>
          </cell>
          <cell r="AT1363">
            <v>85412.160000000003</v>
          </cell>
          <cell r="BK1363">
            <v>155449.69870141431</v>
          </cell>
          <cell r="BX1363">
            <v>41934.254986163389</v>
          </cell>
          <cell r="CB1363">
            <v>42000</v>
          </cell>
          <cell r="CF1363">
            <v>1088147.8909099002</v>
          </cell>
          <cell r="CG1363">
            <v>161700</v>
          </cell>
          <cell r="CK1363" t="str">
            <v>Прочие основные фонды</v>
          </cell>
        </row>
        <row r="1364">
          <cell r="K1364">
            <v>0</v>
          </cell>
          <cell r="Y1364">
            <v>2003</v>
          </cell>
          <cell r="AT1364">
            <v>85412.160000000003</v>
          </cell>
          <cell r="BK1364">
            <v>155449.69870141431</v>
          </cell>
          <cell r="BX1364">
            <v>41934.254986163389</v>
          </cell>
          <cell r="CB1364">
            <v>42000</v>
          </cell>
          <cell r="CF1364">
            <v>1088147.8909099002</v>
          </cell>
          <cell r="CG1364">
            <v>161700</v>
          </cell>
          <cell r="CK1364" t="str">
            <v>Прочие основные фонды</v>
          </cell>
        </row>
        <row r="1365">
          <cell r="K1365">
            <v>0</v>
          </cell>
          <cell r="Y1365">
            <v>2003</v>
          </cell>
          <cell r="AT1365">
            <v>85412.160000000003</v>
          </cell>
          <cell r="BK1365">
            <v>155449.69870141431</v>
          </cell>
          <cell r="BX1365">
            <v>41934.254986163389</v>
          </cell>
          <cell r="CB1365">
            <v>42000</v>
          </cell>
          <cell r="CF1365">
            <v>1088147.8909099002</v>
          </cell>
          <cell r="CG1365">
            <v>161700</v>
          </cell>
          <cell r="CK1365" t="str">
            <v>Прочие основные фонды</v>
          </cell>
        </row>
        <row r="1366">
          <cell r="K1366">
            <v>0</v>
          </cell>
          <cell r="Y1366">
            <v>2003</v>
          </cell>
          <cell r="AT1366">
            <v>85412.17</v>
          </cell>
          <cell r="BK1366">
            <v>155449.71690136366</v>
          </cell>
          <cell r="BX1366">
            <v>41934.259895798612</v>
          </cell>
          <cell r="CB1366">
            <v>42000</v>
          </cell>
          <cell r="CF1366">
            <v>1088148.0183095457</v>
          </cell>
          <cell r="CG1366">
            <v>161700</v>
          </cell>
          <cell r="CK1366" t="str">
            <v>Прочие основные фонды</v>
          </cell>
        </row>
        <row r="1367">
          <cell r="K1367">
            <v>0</v>
          </cell>
          <cell r="Y1367">
            <v>2003</v>
          </cell>
          <cell r="AT1367">
            <v>85412.17</v>
          </cell>
          <cell r="BK1367">
            <v>155449.71690136366</v>
          </cell>
          <cell r="BX1367">
            <v>41934.259895798612</v>
          </cell>
          <cell r="CB1367">
            <v>42000</v>
          </cell>
          <cell r="CF1367">
            <v>1088148.0183095457</v>
          </cell>
          <cell r="CG1367">
            <v>161700</v>
          </cell>
          <cell r="CK1367" t="str">
            <v>Прочие основные фонды</v>
          </cell>
        </row>
        <row r="1368">
          <cell r="K1368">
            <v>0</v>
          </cell>
          <cell r="Y1368">
            <v>2003</v>
          </cell>
          <cell r="AT1368">
            <v>85412.17</v>
          </cell>
          <cell r="BK1368">
            <v>155449.71690136366</v>
          </cell>
          <cell r="BX1368">
            <v>41934.259895798612</v>
          </cell>
          <cell r="CB1368">
            <v>42000</v>
          </cell>
          <cell r="CF1368">
            <v>1088148.0183095457</v>
          </cell>
          <cell r="CG1368">
            <v>161700</v>
          </cell>
          <cell r="CK1368" t="str">
            <v>Прочие основные фонды</v>
          </cell>
        </row>
        <row r="1369">
          <cell r="K1369">
            <v>0</v>
          </cell>
          <cell r="Y1369">
            <v>2003</v>
          </cell>
          <cell r="AT1369">
            <v>85412.17</v>
          </cell>
          <cell r="BK1369">
            <v>155449.71690136366</v>
          </cell>
          <cell r="BX1369">
            <v>41934.259895798612</v>
          </cell>
          <cell r="CB1369">
            <v>42000</v>
          </cell>
          <cell r="CF1369">
            <v>1088148.0183095457</v>
          </cell>
          <cell r="CG1369">
            <v>161700</v>
          </cell>
          <cell r="CK1369" t="str">
            <v>Прочие основные фонды</v>
          </cell>
        </row>
        <row r="1370">
          <cell r="K1370">
            <v>0</v>
          </cell>
          <cell r="Y1370">
            <v>2003</v>
          </cell>
          <cell r="AT1370">
            <v>85412.160000000003</v>
          </cell>
          <cell r="BK1370">
            <v>155449.69870141431</v>
          </cell>
          <cell r="BX1370">
            <v>41934.254986163389</v>
          </cell>
          <cell r="CB1370">
            <v>42000</v>
          </cell>
          <cell r="CF1370">
            <v>1088147.8909099002</v>
          </cell>
          <cell r="CG1370">
            <v>161700</v>
          </cell>
          <cell r="CK1370" t="str">
            <v>Прочие основные фонды</v>
          </cell>
        </row>
        <row r="1371">
          <cell r="K1371">
            <v>0</v>
          </cell>
          <cell r="Y1371">
            <v>2003</v>
          </cell>
          <cell r="AT1371">
            <v>16188.6</v>
          </cell>
          <cell r="BK1371">
            <v>29463.170026348889</v>
          </cell>
          <cell r="BX1371">
            <v>7948.012089484736</v>
          </cell>
          <cell r="CB1371">
            <v>7900</v>
          </cell>
          <cell r="CF1371">
            <v>206242.19018444221</v>
          </cell>
          <cell r="CG1371">
            <v>30415</v>
          </cell>
          <cell r="CK1371" t="str">
            <v>Прочие основные фонды</v>
          </cell>
        </row>
        <row r="1372">
          <cell r="K1372">
            <v>0</v>
          </cell>
          <cell r="Y1372">
            <v>2003</v>
          </cell>
          <cell r="AT1372">
            <v>94493.43</v>
          </cell>
          <cell r="BK1372">
            <v>171977.56411690306</v>
          </cell>
          <cell r="BX1372">
            <v>81679.494712989806</v>
          </cell>
          <cell r="CB1372">
            <v>80000</v>
          </cell>
          <cell r="CF1372">
            <v>1203842.9488183213</v>
          </cell>
          <cell r="CG1372">
            <v>680000</v>
          </cell>
          <cell r="CK1372" t="str">
            <v>Прочие основные фонды</v>
          </cell>
        </row>
        <row r="1373">
          <cell r="K1373">
            <v>0</v>
          </cell>
          <cell r="Y1373">
            <v>2003</v>
          </cell>
          <cell r="AT1373">
            <v>94493.43</v>
          </cell>
          <cell r="BK1373">
            <v>171977.56411690306</v>
          </cell>
          <cell r="BX1373">
            <v>81679.494712989806</v>
          </cell>
          <cell r="CB1373">
            <v>80000</v>
          </cell>
          <cell r="CF1373">
            <v>1203842.9488183213</v>
          </cell>
          <cell r="CG1373">
            <v>680000</v>
          </cell>
          <cell r="CK1373" t="str">
            <v>Прочие основные фонды</v>
          </cell>
        </row>
        <row r="1374">
          <cell r="K1374">
            <v>0</v>
          </cell>
          <cell r="Y1374">
            <v>2003</v>
          </cell>
          <cell r="AT1374">
            <v>94493.43</v>
          </cell>
          <cell r="BK1374">
            <v>171977.56411690306</v>
          </cell>
          <cell r="BX1374">
            <v>81679.494712989806</v>
          </cell>
          <cell r="CB1374">
            <v>80000</v>
          </cell>
          <cell r="CF1374">
            <v>1203842.9488183213</v>
          </cell>
          <cell r="CG1374">
            <v>680000</v>
          </cell>
          <cell r="CK1374" t="str">
            <v>Прочие основные фонды</v>
          </cell>
        </row>
        <row r="1375">
          <cell r="K1375">
            <v>0</v>
          </cell>
          <cell r="Y1375">
            <v>2003</v>
          </cell>
          <cell r="AT1375">
            <v>94493.43</v>
          </cell>
          <cell r="BK1375">
            <v>171977.56411690306</v>
          </cell>
          <cell r="BX1375">
            <v>81679.494712989806</v>
          </cell>
          <cell r="CB1375">
            <v>80000</v>
          </cell>
          <cell r="CF1375">
            <v>1203842.9488183213</v>
          </cell>
          <cell r="CG1375">
            <v>680000</v>
          </cell>
          <cell r="CK1375" t="str">
            <v>Прочие основные фонды</v>
          </cell>
        </row>
        <row r="1376">
          <cell r="K1376">
            <v>0</v>
          </cell>
          <cell r="Y1376">
            <v>2003</v>
          </cell>
          <cell r="AT1376">
            <v>94493.43</v>
          </cell>
          <cell r="BK1376">
            <v>171977.56411690306</v>
          </cell>
          <cell r="BX1376">
            <v>81679.494712989806</v>
          </cell>
          <cell r="CB1376">
            <v>80000</v>
          </cell>
          <cell r="CF1376">
            <v>1203842.9488183213</v>
          </cell>
          <cell r="CG1376">
            <v>680000</v>
          </cell>
          <cell r="CK1376" t="str">
            <v>Прочие основные фонды</v>
          </cell>
        </row>
        <row r="1377">
          <cell r="K1377">
            <v>0</v>
          </cell>
          <cell r="Y1377">
            <v>2003</v>
          </cell>
          <cell r="AT1377">
            <v>94493.43</v>
          </cell>
          <cell r="BK1377">
            <v>171977.56411690306</v>
          </cell>
          <cell r="BX1377">
            <v>81679.494712989806</v>
          </cell>
          <cell r="CB1377">
            <v>80000</v>
          </cell>
          <cell r="CF1377">
            <v>1203842.9488183213</v>
          </cell>
          <cell r="CG1377">
            <v>680000</v>
          </cell>
          <cell r="CK1377" t="str">
            <v>Прочие основные фонды</v>
          </cell>
        </row>
        <row r="1378">
          <cell r="K1378">
            <v>0</v>
          </cell>
          <cell r="Y1378">
            <v>2003</v>
          </cell>
          <cell r="AT1378">
            <v>22500</v>
          </cell>
          <cell r="BK1378">
            <v>56916.486993299572</v>
          </cell>
          <cell r="BX1378">
            <v>27032.072016620925</v>
          </cell>
          <cell r="CB1378">
            <v>27000</v>
          </cell>
          <cell r="CF1378">
            <v>398415.40895309701</v>
          </cell>
          <cell r="CG1378">
            <v>229500</v>
          </cell>
          <cell r="CK1378" t="str">
            <v>Машины и оборудование</v>
          </cell>
        </row>
        <row r="1379">
          <cell r="K1379">
            <v>0</v>
          </cell>
          <cell r="Y1379">
            <v>2003</v>
          </cell>
          <cell r="AT1379">
            <v>87500</v>
          </cell>
          <cell r="BK1379">
            <v>49957.855886048514</v>
          </cell>
          <cell r="BX1379">
            <v>4995.7855886048519</v>
          </cell>
          <cell r="CB1379">
            <v>5000</v>
          </cell>
          <cell r="CF1379">
            <v>349704.99120233959</v>
          </cell>
          <cell r="CG1379">
            <v>5000</v>
          </cell>
          <cell r="CK1379" t="str">
            <v>Прочие основные фонды</v>
          </cell>
        </row>
        <row r="1380">
          <cell r="K1380">
            <v>0</v>
          </cell>
          <cell r="Y1380">
            <v>2003</v>
          </cell>
          <cell r="AT1380">
            <v>32291.7</v>
          </cell>
          <cell r="BK1380">
            <v>18436.846799034432</v>
          </cell>
          <cell r="BX1380">
            <v>1843.6846799034433</v>
          </cell>
          <cell r="CB1380">
            <v>1800</v>
          </cell>
          <cell r="CF1380">
            <v>129057.92759324102</v>
          </cell>
          <cell r="CG1380">
            <v>1800</v>
          </cell>
          <cell r="CK1380" t="str">
            <v>Прочие основные фонды</v>
          </cell>
        </row>
        <row r="1381">
          <cell r="K1381">
            <v>0</v>
          </cell>
          <cell r="Y1381">
            <v>2003</v>
          </cell>
          <cell r="AT1381">
            <v>14833</v>
          </cell>
          <cell r="BK1381">
            <v>26995.98489065349</v>
          </cell>
          <cell r="BX1381">
            <v>7282.4619376182682</v>
          </cell>
          <cell r="CB1381">
            <v>7300</v>
          </cell>
          <cell r="CF1381">
            <v>188971.89423457443</v>
          </cell>
          <cell r="CG1381">
            <v>28105</v>
          </cell>
          <cell r="CK1381" t="str">
            <v>Прочие основные фонды</v>
          </cell>
        </row>
        <row r="1382">
          <cell r="K1382">
            <v>0</v>
          </cell>
          <cell r="Y1382">
            <v>2003</v>
          </cell>
          <cell r="AT1382">
            <v>16750</v>
          </cell>
          <cell r="BK1382">
            <v>30484.915183607223</v>
          </cell>
          <cell r="BX1382">
            <v>8223.6390113332418</v>
          </cell>
          <cell r="CB1382">
            <v>8200</v>
          </cell>
          <cell r="CF1382">
            <v>213394.40628525056</v>
          </cell>
          <cell r="CG1382">
            <v>31570</v>
          </cell>
          <cell r="CK1382" t="str">
            <v>Прочие основные фонды</v>
          </cell>
        </row>
        <row r="1383">
          <cell r="K1383">
            <v>0</v>
          </cell>
          <cell r="Y1383">
            <v>2003</v>
          </cell>
          <cell r="AT1383">
            <v>41333.300000000003</v>
          </cell>
          <cell r="BK1383">
            <v>75226.396702005528</v>
          </cell>
          <cell r="BX1383">
            <v>20293.142587888975</v>
          </cell>
          <cell r="CB1383">
            <v>20000</v>
          </cell>
          <cell r="CF1383">
            <v>526584.7769140387</v>
          </cell>
          <cell r="CG1383">
            <v>77000</v>
          </cell>
          <cell r="CK1383" t="str">
            <v>Прочие основные фонды</v>
          </cell>
        </row>
        <row r="1384">
          <cell r="K1384">
            <v>0</v>
          </cell>
          <cell r="Y1384">
            <v>2003</v>
          </cell>
          <cell r="AT1384">
            <v>92736.67</v>
          </cell>
          <cell r="BK1384">
            <v>57105.543893763643</v>
          </cell>
          <cell r="BX1384">
            <v>5710.5543893763643</v>
          </cell>
          <cell r="CB1384">
            <v>5700</v>
          </cell>
          <cell r="CF1384">
            <v>399738.80725634552</v>
          </cell>
          <cell r="CG1384">
            <v>5700</v>
          </cell>
          <cell r="CK1384" t="str">
            <v>Прочие основные фонды</v>
          </cell>
        </row>
        <row r="1385">
          <cell r="K1385">
            <v>0</v>
          </cell>
          <cell r="Y1385">
            <v>2003</v>
          </cell>
          <cell r="AT1385">
            <v>14541.1</v>
          </cell>
          <cell r="BK1385">
            <v>26022.485766269459</v>
          </cell>
          <cell r="BX1385">
            <v>7019.8499103724707</v>
          </cell>
          <cell r="CB1385">
            <v>7000</v>
          </cell>
          <cell r="CF1385">
            <v>182157.40036388621</v>
          </cell>
          <cell r="CG1385">
            <v>26950</v>
          </cell>
          <cell r="CK1385" t="str">
            <v>Прочие основные фонды</v>
          </cell>
        </row>
        <row r="1386">
          <cell r="K1386">
            <v>0</v>
          </cell>
          <cell r="Y1386">
            <v>2003</v>
          </cell>
          <cell r="AT1386">
            <v>382168.56</v>
          </cell>
          <cell r="BK1386">
            <v>683921.84311473649</v>
          </cell>
          <cell r="BX1386">
            <v>184495.39110955677</v>
          </cell>
          <cell r="CB1386">
            <v>185000</v>
          </cell>
          <cell r="CF1386">
            <v>4787452.9018031554</v>
          </cell>
          <cell r="CG1386">
            <v>712250</v>
          </cell>
          <cell r="CK1386" t="str">
            <v>Прочие основные фонды</v>
          </cell>
        </row>
        <row r="1387">
          <cell r="K1387">
            <v>0</v>
          </cell>
          <cell r="Y1387">
            <v>2003</v>
          </cell>
          <cell r="AT1387">
            <v>89131.18</v>
          </cell>
          <cell r="BK1387">
            <v>54885.349148216643</v>
          </cell>
          <cell r="BX1387">
            <v>5488.5349148216646</v>
          </cell>
          <cell r="CB1387">
            <v>5500</v>
          </cell>
          <cell r="CF1387">
            <v>384197.44403751648</v>
          </cell>
          <cell r="CG1387">
            <v>5500</v>
          </cell>
          <cell r="CK1387" t="str">
            <v>Прочие основные фонды</v>
          </cell>
        </row>
        <row r="1388">
          <cell r="K1388">
            <v>0</v>
          </cell>
          <cell r="Y1388">
            <v>2003</v>
          </cell>
          <cell r="AT1388">
            <v>89131.18</v>
          </cell>
          <cell r="BK1388">
            <v>54885.349148216643</v>
          </cell>
          <cell r="BX1388">
            <v>5488.5349148216646</v>
          </cell>
          <cell r="CB1388">
            <v>5500</v>
          </cell>
          <cell r="CF1388">
            <v>384197.44403751648</v>
          </cell>
          <cell r="CG1388">
            <v>5500</v>
          </cell>
          <cell r="CK1388" t="str">
            <v>Прочие основные фонды</v>
          </cell>
        </row>
        <row r="1389">
          <cell r="K1389">
            <v>0</v>
          </cell>
          <cell r="Y1389">
            <v>2003</v>
          </cell>
          <cell r="AT1389">
            <v>89131.18</v>
          </cell>
          <cell r="BK1389">
            <v>54885.349148216643</v>
          </cell>
          <cell r="BX1389">
            <v>5488.5349148216646</v>
          </cell>
          <cell r="CB1389">
            <v>5500</v>
          </cell>
          <cell r="CF1389">
            <v>384197.44403751648</v>
          </cell>
          <cell r="CG1389">
            <v>5500</v>
          </cell>
          <cell r="CK1389" t="str">
            <v>Прочие основные фонды</v>
          </cell>
        </row>
        <row r="1390">
          <cell r="K1390">
            <v>0</v>
          </cell>
          <cell r="Y1390">
            <v>2003</v>
          </cell>
          <cell r="AT1390">
            <v>89131.17</v>
          </cell>
          <cell r="BK1390">
            <v>54885.342990399695</v>
          </cell>
          <cell r="BX1390">
            <v>5488.5342990399695</v>
          </cell>
          <cell r="CB1390">
            <v>5500</v>
          </cell>
          <cell r="CF1390">
            <v>384197.40093279787</v>
          </cell>
          <cell r="CG1390">
            <v>5500</v>
          </cell>
          <cell r="CK1390" t="str">
            <v>Прочие основные фонды</v>
          </cell>
        </row>
        <row r="1391">
          <cell r="K1391">
            <v>0</v>
          </cell>
          <cell r="Y1391">
            <v>2003</v>
          </cell>
          <cell r="AT1391">
            <v>103018.36</v>
          </cell>
          <cell r="BK1391">
            <v>63436.820395249742</v>
          </cell>
          <cell r="BX1391">
            <v>6343.6820395249742</v>
          </cell>
          <cell r="CB1391">
            <v>6300</v>
          </cell>
          <cell r="CF1391">
            <v>444057.74276674818</v>
          </cell>
          <cell r="CG1391">
            <v>6300</v>
          </cell>
          <cell r="CK1391" t="str">
            <v>Прочие основные фонды</v>
          </cell>
        </row>
        <row r="1392">
          <cell r="K1392">
            <v>0</v>
          </cell>
          <cell r="Y1392">
            <v>2003</v>
          </cell>
          <cell r="AT1392">
            <v>103018.37</v>
          </cell>
          <cell r="BK1392">
            <v>63436.826553066698</v>
          </cell>
          <cell r="BX1392">
            <v>6343.6826553066703</v>
          </cell>
          <cell r="CB1392">
            <v>6300</v>
          </cell>
          <cell r="CF1392">
            <v>444057.78587146685</v>
          </cell>
          <cell r="CG1392">
            <v>6300</v>
          </cell>
          <cell r="CK1392" t="str">
            <v>Прочие основные фонды</v>
          </cell>
        </row>
        <row r="1393">
          <cell r="K1393">
            <v>0</v>
          </cell>
          <cell r="Y1393">
            <v>2003</v>
          </cell>
          <cell r="AT1393">
            <v>64151.32</v>
          </cell>
          <cell r="BK1393">
            <v>39503.208602410217</v>
          </cell>
          <cell r="BX1393">
            <v>3950.3208602410218</v>
          </cell>
          <cell r="CB1393">
            <v>4000</v>
          </cell>
          <cell r="CF1393">
            <v>276522.46021687152</v>
          </cell>
          <cell r="CG1393">
            <v>4000</v>
          </cell>
          <cell r="CK1393" t="str">
            <v>Прочие основные фонды</v>
          </cell>
        </row>
        <row r="1394">
          <cell r="K1394">
            <v>0</v>
          </cell>
          <cell r="Y1394">
            <v>2003</v>
          </cell>
          <cell r="AT1394">
            <v>67863.839999999997</v>
          </cell>
          <cell r="BK1394">
            <v>121447.88292800324</v>
          </cell>
          <cell r="BX1394">
            <v>32761.893607879163</v>
          </cell>
          <cell r="CB1394">
            <v>33000</v>
          </cell>
          <cell r="CF1394">
            <v>850135.18049602269</v>
          </cell>
          <cell r="CG1394">
            <v>127050</v>
          </cell>
          <cell r="CK1394" t="str">
            <v>Прочие основные фонды</v>
          </cell>
        </row>
        <row r="1395">
          <cell r="K1395">
            <v>0</v>
          </cell>
          <cell r="Y1395">
            <v>2003</v>
          </cell>
          <cell r="AT1395">
            <v>16254.18</v>
          </cell>
          <cell r="BK1395">
            <v>10009.026520438303</v>
          </cell>
          <cell r="BX1395">
            <v>1000.9026520438304</v>
          </cell>
          <cell r="CB1395">
            <v>1000</v>
          </cell>
          <cell r="CF1395">
            <v>70063.185643068122</v>
          </cell>
          <cell r="CG1395">
            <v>1000</v>
          </cell>
          <cell r="CK1395" t="str">
            <v>Прочие основные фонды</v>
          </cell>
        </row>
        <row r="1396">
          <cell r="K1396">
            <v>0</v>
          </cell>
          <cell r="Y1396">
            <v>2003</v>
          </cell>
          <cell r="AT1396">
            <v>16254.18</v>
          </cell>
          <cell r="BK1396">
            <v>10009.026520438303</v>
          </cell>
          <cell r="BX1396">
            <v>1000.9026520438304</v>
          </cell>
          <cell r="CB1396">
            <v>1000</v>
          </cell>
          <cell r="CF1396">
            <v>70063.185643068122</v>
          </cell>
          <cell r="CG1396">
            <v>1000</v>
          </cell>
          <cell r="CK1396" t="str">
            <v>Прочие основные фонды</v>
          </cell>
        </row>
        <row r="1397">
          <cell r="K1397">
            <v>0</v>
          </cell>
          <cell r="Y1397">
            <v>2003</v>
          </cell>
          <cell r="AT1397">
            <v>16254.18</v>
          </cell>
          <cell r="BK1397">
            <v>10009.026520438303</v>
          </cell>
          <cell r="BX1397">
            <v>1000.9026520438304</v>
          </cell>
          <cell r="CB1397">
            <v>1000</v>
          </cell>
          <cell r="CF1397">
            <v>70063.185643068122</v>
          </cell>
          <cell r="CG1397">
            <v>1000</v>
          </cell>
          <cell r="CK1397" t="str">
            <v>Прочие основные фонды</v>
          </cell>
        </row>
        <row r="1398">
          <cell r="K1398">
            <v>0</v>
          </cell>
          <cell r="Y1398">
            <v>2003</v>
          </cell>
          <cell r="AT1398">
            <v>16254.18</v>
          </cell>
          <cell r="BK1398">
            <v>10009.026520438303</v>
          </cell>
          <cell r="BX1398">
            <v>1000.9026520438304</v>
          </cell>
          <cell r="CB1398">
            <v>1000</v>
          </cell>
          <cell r="CF1398">
            <v>70063.185643068122</v>
          </cell>
          <cell r="CG1398">
            <v>1000</v>
          </cell>
          <cell r="CK1398" t="str">
            <v>Прочие основные фонды</v>
          </cell>
        </row>
        <row r="1399">
          <cell r="K1399">
            <v>0</v>
          </cell>
          <cell r="Y1399">
            <v>2003</v>
          </cell>
          <cell r="AT1399">
            <v>16254.18</v>
          </cell>
          <cell r="BK1399">
            <v>10009.026520438303</v>
          </cell>
          <cell r="BX1399">
            <v>1000.9026520438304</v>
          </cell>
          <cell r="CB1399">
            <v>1000</v>
          </cell>
          <cell r="CF1399">
            <v>70063.185643068122</v>
          </cell>
          <cell r="CG1399">
            <v>1000</v>
          </cell>
          <cell r="CK1399" t="str">
            <v>Прочие основные фонды</v>
          </cell>
        </row>
        <row r="1400">
          <cell r="K1400">
            <v>0</v>
          </cell>
          <cell r="Y1400">
            <v>2003</v>
          </cell>
          <cell r="AT1400">
            <v>16254.18</v>
          </cell>
          <cell r="BK1400">
            <v>10009.026520438303</v>
          </cell>
          <cell r="BX1400">
            <v>1000.9026520438304</v>
          </cell>
          <cell r="CB1400">
            <v>1000</v>
          </cell>
          <cell r="CF1400">
            <v>70063.185643068122</v>
          </cell>
          <cell r="CG1400">
            <v>1000</v>
          </cell>
          <cell r="CK1400" t="str">
            <v>Прочие основные фонды</v>
          </cell>
        </row>
        <row r="1401">
          <cell r="K1401">
            <v>0</v>
          </cell>
          <cell r="Y1401">
            <v>2003</v>
          </cell>
          <cell r="AT1401">
            <v>16254.17</v>
          </cell>
          <cell r="BK1401">
            <v>10009.020362621348</v>
          </cell>
          <cell r="BX1401">
            <v>1000.9020362621349</v>
          </cell>
          <cell r="CB1401">
            <v>1000</v>
          </cell>
          <cell r="CF1401">
            <v>70063.142538349435</v>
          </cell>
          <cell r="CG1401">
            <v>1000</v>
          </cell>
          <cell r="CK1401" t="str">
            <v>Прочие основные фонды</v>
          </cell>
        </row>
        <row r="1402">
          <cell r="K1402">
            <v>0</v>
          </cell>
          <cell r="Y1402">
            <v>2003</v>
          </cell>
          <cell r="AT1402">
            <v>16254.17</v>
          </cell>
          <cell r="BK1402">
            <v>10009.020362621348</v>
          </cell>
          <cell r="BX1402">
            <v>1000.9020362621349</v>
          </cell>
          <cell r="CB1402">
            <v>1000</v>
          </cell>
          <cell r="CF1402">
            <v>70063.142538349435</v>
          </cell>
          <cell r="CG1402">
            <v>1000</v>
          </cell>
          <cell r="CK1402" t="str">
            <v>Прочие основные фонды</v>
          </cell>
        </row>
        <row r="1403">
          <cell r="K1403">
            <v>0</v>
          </cell>
          <cell r="Y1403">
            <v>2003</v>
          </cell>
          <cell r="AT1403">
            <v>10097.35</v>
          </cell>
          <cell r="BK1403">
            <v>18070.032298247101</v>
          </cell>
          <cell r="BX1403">
            <v>8582.2305668019599</v>
          </cell>
          <cell r="CB1403">
            <v>8600</v>
          </cell>
          <cell r="CF1403">
            <v>126490.22608772971</v>
          </cell>
          <cell r="CG1403">
            <v>73100</v>
          </cell>
          <cell r="CK1403" t="str">
            <v>Прочие основные фонды</v>
          </cell>
        </row>
        <row r="1404">
          <cell r="K1404">
            <v>0</v>
          </cell>
          <cell r="Y1404">
            <v>2003</v>
          </cell>
          <cell r="AT1404">
            <v>15454.76</v>
          </cell>
          <cell r="BK1404">
            <v>27657.554938836165</v>
          </cell>
          <cell r="BX1404">
            <v>13135.754794534036</v>
          </cell>
          <cell r="CB1404">
            <v>13000</v>
          </cell>
          <cell r="CF1404">
            <v>193602.88457185315</v>
          </cell>
          <cell r="CG1404">
            <v>110500</v>
          </cell>
          <cell r="CK1404" t="str">
            <v>Прочие основные фонды</v>
          </cell>
        </row>
        <row r="1405">
          <cell r="K1405">
            <v>0</v>
          </cell>
          <cell r="Y1405">
            <v>2003</v>
          </cell>
          <cell r="AT1405">
            <v>10533.6</v>
          </cell>
          <cell r="BK1405">
            <v>18850.737294123275</v>
          </cell>
          <cell r="BX1405">
            <v>5085.1923868138902</v>
          </cell>
          <cell r="CB1405">
            <v>5100</v>
          </cell>
          <cell r="CF1405">
            <v>131955.16105886293</v>
          </cell>
          <cell r="CG1405">
            <v>19635</v>
          </cell>
          <cell r="CK1405" t="str">
            <v>Прочие основные фонды</v>
          </cell>
        </row>
        <row r="1406">
          <cell r="K1406">
            <v>0</v>
          </cell>
          <cell r="Y1406">
            <v>2003</v>
          </cell>
          <cell r="AT1406">
            <v>61135.55</v>
          </cell>
          <cell r="BK1406">
            <v>109407.05859171967</v>
          </cell>
          <cell r="BX1406">
            <v>29513.74966048454</v>
          </cell>
          <cell r="CB1406">
            <v>30000</v>
          </cell>
          <cell r="CF1406">
            <v>765849.41014203767</v>
          </cell>
          <cell r="CG1406">
            <v>115500</v>
          </cell>
          <cell r="CK1406" t="str">
            <v>Прочие основные фонды</v>
          </cell>
        </row>
        <row r="1407">
          <cell r="K1407">
            <v>0</v>
          </cell>
          <cell r="Y1407">
            <v>2003</v>
          </cell>
          <cell r="AT1407">
            <v>69573.600000000006</v>
          </cell>
          <cell r="BK1407">
            <v>42842.149374644949</v>
          </cell>
          <cell r="BX1407">
            <v>4284.2149374644951</v>
          </cell>
          <cell r="CB1407">
            <v>4300</v>
          </cell>
          <cell r="CF1407">
            <v>299895.04562251462</v>
          </cell>
          <cell r="CG1407">
            <v>4300</v>
          </cell>
          <cell r="CK1407" t="str">
            <v>Прочие основные фонды</v>
          </cell>
        </row>
        <row r="1408">
          <cell r="K1408">
            <v>0</v>
          </cell>
          <cell r="Y1408">
            <v>2003</v>
          </cell>
          <cell r="AT1408">
            <v>34804.800000000003</v>
          </cell>
          <cell r="BK1408">
            <v>62286.031496781907</v>
          </cell>
          <cell r="BX1408">
            <v>16802.337660873785</v>
          </cell>
          <cell r="CB1408">
            <v>17000</v>
          </cell>
          <cell r="CF1408">
            <v>436002.22047747334</v>
          </cell>
          <cell r="CG1408">
            <v>65450</v>
          </cell>
          <cell r="CK1408" t="str">
            <v>Прочие основные фонды</v>
          </cell>
        </row>
        <row r="1409">
          <cell r="K1409">
            <v>0</v>
          </cell>
          <cell r="Y1409">
            <v>2003</v>
          </cell>
          <cell r="AT1409">
            <v>47176.2</v>
          </cell>
          <cell r="BK1409">
            <v>84425.661951756134</v>
          </cell>
          <cell r="BX1409">
            <v>22774.744919002944</v>
          </cell>
          <cell r="CB1409">
            <v>23000</v>
          </cell>
          <cell r="CF1409">
            <v>590979.63366229297</v>
          </cell>
          <cell r="CG1409">
            <v>88550</v>
          </cell>
          <cell r="CK1409" t="str">
            <v>Прочие основные фонды</v>
          </cell>
        </row>
        <row r="1410">
          <cell r="K1410">
            <v>0</v>
          </cell>
          <cell r="Y1410">
            <v>2003</v>
          </cell>
          <cell r="AT1410">
            <v>116205.94</v>
          </cell>
          <cell r="BK1410">
            <v>207960.01812833711</v>
          </cell>
          <cell r="BX1410">
            <v>56099.487486761573</v>
          </cell>
          <cell r="CB1410">
            <v>55000</v>
          </cell>
          <cell r="CF1410">
            <v>1455720.1268983597</v>
          </cell>
          <cell r="CG1410">
            <v>211750</v>
          </cell>
          <cell r="CK1410" t="str">
            <v>Прочие основные фонды</v>
          </cell>
        </row>
        <row r="1411">
          <cell r="K1411">
            <v>0</v>
          </cell>
          <cell r="Y1411">
            <v>2003</v>
          </cell>
          <cell r="AT1411">
            <v>47176.2</v>
          </cell>
          <cell r="BK1411">
            <v>84425.661951756134</v>
          </cell>
          <cell r="BX1411">
            <v>22774.744919002944</v>
          </cell>
          <cell r="CB1411">
            <v>23000</v>
          </cell>
          <cell r="CF1411">
            <v>590979.63366229297</v>
          </cell>
          <cell r="CG1411">
            <v>88550</v>
          </cell>
          <cell r="CK1411" t="str">
            <v>Прочие основные фонды</v>
          </cell>
        </row>
        <row r="1412">
          <cell r="K1412">
            <v>0</v>
          </cell>
          <cell r="Y1412">
            <v>2003</v>
          </cell>
          <cell r="AT1412">
            <v>22477.59</v>
          </cell>
          <cell r="BK1412">
            <v>40225.4826550289</v>
          </cell>
          <cell r="BX1412">
            <v>10851.263532118557</v>
          </cell>
          <cell r="CB1412">
            <v>11000</v>
          </cell>
          <cell r="CF1412">
            <v>281578.37858520227</v>
          </cell>
          <cell r="CG1412">
            <v>42350</v>
          </cell>
          <cell r="CK1412" t="str">
            <v>Прочие основные фонды</v>
          </cell>
        </row>
        <row r="1413">
          <cell r="K1413">
            <v>0</v>
          </cell>
          <cell r="Y1413">
            <v>2004</v>
          </cell>
          <cell r="AT1413">
            <v>27557.8</v>
          </cell>
          <cell r="BK1413">
            <v>63042.891894405082</v>
          </cell>
          <cell r="BX1413">
            <v>29941.763517945659</v>
          </cell>
          <cell r="CB1413">
            <v>30000</v>
          </cell>
          <cell r="CF1413">
            <v>441300.24326083559</v>
          </cell>
          <cell r="CG1413">
            <v>255000</v>
          </cell>
          <cell r="CK1413" t="str">
            <v>Прочие основные фонды</v>
          </cell>
        </row>
        <row r="1414">
          <cell r="K1414">
            <v>0</v>
          </cell>
          <cell r="Y1414">
            <v>2004</v>
          </cell>
          <cell r="AT1414">
            <v>10044</v>
          </cell>
          <cell r="BK1414">
            <v>16814.366807380284</v>
          </cell>
          <cell r="BX1414">
            <v>4535.8591944646314</v>
          </cell>
          <cell r="CB1414">
            <v>4500</v>
          </cell>
          <cell r="CF1414">
            <v>117700.56765166199</v>
          </cell>
          <cell r="CG1414">
            <v>17325</v>
          </cell>
          <cell r="CK1414" t="str">
            <v>Прочие основные фонды</v>
          </cell>
        </row>
        <row r="1415">
          <cell r="K1415">
            <v>0</v>
          </cell>
          <cell r="Y1415">
            <v>2003</v>
          </cell>
          <cell r="AT1415">
            <v>71164.570000000007</v>
          </cell>
          <cell r="BK1415">
            <v>43821.839578839914</v>
          </cell>
          <cell r="BX1415">
            <v>4382.1839578839918</v>
          </cell>
          <cell r="CB1415">
            <v>4400</v>
          </cell>
          <cell r="CF1415">
            <v>306752.87705187942</v>
          </cell>
          <cell r="CG1415">
            <v>4400</v>
          </cell>
          <cell r="CK1415" t="str">
            <v>Прочие основные фонды</v>
          </cell>
        </row>
        <row r="1416">
          <cell r="K1416">
            <v>7888.1200000000008</v>
          </cell>
          <cell r="Y1416">
            <v>2004</v>
          </cell>
          <cell r="AT1416">
            <v>11880.61</v>
          </cell>
          <cell r="BK1416">
            <v>7648.5534267690455</v>
          </cell>
          <cell r="BX1416">
            <v>764.85534267690457</v>
          </cell>
          <cell r="CB1416">
            <v>750</v>
          </cell>
          <cell r="CF1416">
            <v>53539.873987383318</v>
          </cell>
          <cell r="CG1416">
            <v>750</v>
          </cell>
          <cell r="CK1416" t="str">
            <v>Прочие основные фонды</v>
          </cell>
        </row>
        <row r="1417">
          <cell r="K1417">
            <v>8303.44</v>
          </cell>
          <cell r="Y1417">
            <v>2004</v>
          </cell>
          <cell r="AT1417">
            <v>12276.76</v>
          </cell>
          <cell r="BK1417">
            <v>7909.6238716750668</v>
          </cell>
          <cell r="BX1417">
            <v>790.96238716750668</v>
          </cell>
          <cell r="CB1417">
            <v>800</v>
          </cell>
          <cell r="CF1417">
            <v>55367.367101725467</v>
          </cell>
          <cell r="CG1417">
            <v>800</v>
          </cell>
          <cell r="CK1417" t="str">
            <v>Прочие основные фонды</v>
          </cell>
        </row>
        <row r="1418">
          <cell r="K1418">
            <v>0</v>
          </cell>
          <cell r="Y1418">
            <v>2004</v>
          </cell>
          <cell r="AT1418">
            <v>23415.41</v>
          </cell>
          <cell r="BK1418">
            <v>39089.354589849361</v>
          </cell>
          <cell r="BX1418">
            <v>10544.780570876626</v>
          </cell>
          <cell r="CB1418">
            <v>11000</v>
          </cell>
          <cell r="CF1418">
            <v>273625.48212894553</v>
          </cell>
          <cell r="CG1418">
            <v>42350</v>
          </cell>
          <cell r="CK1418" t="str">
            <v>Прочие основные фонды</v>
          </cell>
        </row>
        <row r="1419">
          <cell r="K1419">
            <v>0</v>
          </cell>
          <cell r="Y1419">
            <v>2004</v>
          </cell>
          <cell r="AT1419">
            <v>14394.75</v>
          </cell>
          <cell r="BK1419">
            <v>23547.148529648195</v>
          </cell>
          <cell r="BX1419">
            <v>8086.6481757562169</v>
          </cell>
          <cell r="CB1419">
            <v>8100</v>
          </cell>
          <cell r="CF1419">
            <v>141282.89117788916</v>
          </cell>
          <cell r="CG1419">
            <v>37260</v>
          </cell>
          <cell r="CK1419" t="str">
            <v>Прочие основные фонды</v>
          </cell>
        </row>
        <row r="1420">
          <cell r="K1420">
            <v>0</v>
          </cell>
          <cell r="Y1420">
            <v>2004</v>
          </cell>
          <cell r="AT1420">
            <v>17832.86</v>
          </cell>
          <cell r="BK1420">
            <v>29171.260572668656</v>
          </cell>
          <cell r="BX1420">
            <v>10018.101376370971</v>
          </cell>
          <cell r="CB1420">
            <v>10000</v>
          </cell>
          <cell r="CF1420">
            <v>175027.56343601193</v>
          </cell>
          <cell r="CG1420">
            <v>46000</v>
          </cell>
          <cell r="CK1420" t="str">
            <v>Прочие основные фонды</v>
          </cell>
        </row>
        <row r="1421">
          <cell r="K1421">
            <v>0</v>
          </cell>
          <cell r="Y1421">
            <v>2004</v>
          </cell>
          <cell r="AT1421">
            <v>21648.799999999999</v>
          </cell>
          <cell r="BK1421">
            <v>35413.432611795819</v>
          </cell>
          <cell r="BX1421">
            <v>12161.811009382671</v>
          </cell>
          <cell r="CB1421">
            <v>12000</v>
          </cell>
          <cell r="CF1421">
            <v>212480.59567077493</v>
          </cell>
          <cell r="CG1421">
            <v>55199.999999999993</v>
          </cell>
          <cell r="CK1421" t="str">
            <v>Прочие основные фонды</v>
          </cell>
        </row>
        <row r="1422">
          <cell r="K1422">
            <v>0</v>
          </cell>
          <cell r="Y1422">
            <v>2004</v>
          </cell>
          <cell r="AT1422">
            <v>27878.93</v>
          </cell>
          <cell r="BK1422">
            <v>45604.772959423746</v>
          </cell>
          <cell r="BX1422">
            <v>15661.75851796907</v>
          </cell>
          <cell r="CB1422">
            <v>16000</v>
          </cell>
          <cell r="CF1422">
            <v>273628.63775654248</v>
          </cell>
          <cell r="CG1422">
            <v>73600</v>
          </cell>
          <cell r="CK1422" t="str">
            <v>Прочие основные фонды</v>
          </cell>
        </row>
        <row r="1423">
          <cell r="K1423">
            <v>0</v>
          </cell>
          <cell r="Y1423">
            <v>2004</v>
          </cell>
          <cell r="AT1423">
            <v>16016.37</v>
          </cell>
          <cell r="BK1423">
            <v>32177.842826298653</v>
          </cell>
          <cell r="BX1423">
            <v>11050.632889304068</v>
          </cell>
          <cell r="CB1423">
            <v>11000</v>
          </cell>
          <cell r="CF1423">
            <v>193067.05695779191</v>
          </cell>
          <cell r="CG1423">
            <v>50599.999999999993</v>
          </cell>
          <cell r="CK1423" t="str">
            <v>Прочие основные фонды</v>
          </cell>
        </row>
        <row r="1424">
          <cell r="K1424">
            <v>0</v>
          </cell>
          <cell r="Y1424">
            <v>2004</v>
          </cell>
          <cell r="AT1424">
            <v>27878.93</v>
          </cell>
          <cell r="BK1424">
            <v>45604.772959423746</v>
          </cell>
          <cell r="BX1424">
            <v>15661.75851796907</v>
          </cell>
          <cell r="CB1424">
            <v>16000</v>
          </cell>
          <cell r="CF1424">
            <v>273628.63775654248</v>
          </cell>
          <cell r="CG1424">
            <v>73600</v>
          </cell>
          <cell r="CK1424" t="str">
            <v>Прочие основные фонды</v>
          </cell>
        </row>
        <row r="1425">
          <cell r="K1425">
            <v>0</v>
          </cell>
          <cell r="Y1425">
            <v>2004</v>
          </cell>
          <cell r="AT1425">
            <v>17404.18</v>
          </cell>
          <cell r="BK1425">
            <v>27393.316801875368</v>
          </cell>
          <cell r="BX1425">
            <v>9407.51340082141</v>
          </cell>
          <cell r="CB1425">
            <v>9400</v>
          </cell>
          <cell r="CF1425">
            <v>164359.90081125221</v>
          </cell>
          <cell r="CG1425">
            <v>43240</v>
          </cell>
          <cell r="CK1425" t="str">
            <v>Прочие основные фонды</v>
          </cell>
        </row>
        <row r="1426">
          <cell r="K1426">
            <v>0</v>
          </cell>
          <cell r="Y1426">
            <v>2004</v>
          </cell>
          <cell r="AT1426">
            <v>17404.189999999999</v>
          </cell>
          <cell r="BK1426">
            <v>27393.332541379783</v>
          </cell>
          <cell r="BX1426">
            <v>9407.5188061397876</v>
          </cell>
          <cell r="CB1426">
            <v>9400</v>
          </cell>
          <cell r="CF1426">
            <v>164359.99524827869</v>
          </cell>
          <cell r="CG1426">
            <v>43240</v>
          </cell>
          <cell r="CK1426" t="str">
            <v>Прочие основные фонды</v>
          </cell>
        </row>
        <row r="1427">
          <cell r="K1427">
            <v>0</v>
          </cell>
          <cell r="Y1427">
            <v>2005</v>
          </cell>
          <cell r="AT1427">
            <v>12622.52</v>
          </cell>
          <cell r="BK1427">
            <v>19176.854181340295</v>
          </cell>
          <cell r="BX1427">
            <v>10350.088389744496</v>
          </cell>
          <cell r="CB1427">
            <v>10000</v>
          </cell>
          <cell r="CF1427">
            <v>115061.12508804176</v>
          </cell>
          <cell r="CG1427">
            <v>93600</v>
          </cell>
          <cell r="CK1427" t="str">
            <v>Прочие основные фонды</v>
          </cell>
        </row>
        <row r="1428">
          <cell r="K1428">
            <v>0</v>
          </cell>
          <cell r="Y1428">
            <v>2005</v>
          </cell>
          <cell r="AT1428">
            <v>10709.91</v>
          </cell>
          <cell r="BK1428">
            <v>16624.129760542084</v>
          </cell>
          <cell r="BX1428">
            <v>8972.3377357488462</v>
          </cell>
          <cell r="CB1428">
            <v>9000</v>
          </cell>
          <cell r="CF1428">
            <v>99744.778563252505</v>
          </cell>
          <cell r="CG1428">
            <v>84240</v>
          </cell>
          <cell r="CK1428" t="str">
            <v>Прочие основные фонды</v>
          </cell>
        </row>
        <row r="1429">
          <cell r="K1429">
            <v>0</v>
          </cell>
          <cell r="Y1429">
            <v>2005</v>
          </cell>
          <cell r="AT1429">
            <v>14509.69</v>
          </cell>
          <cell r="BK1429">
            <v>22522.221880971912</v>
          </cell>
          <cell r="BX1429">
            <v>7734.6641041661342</v>
          </cell>
          <cell r="CB1429">
            <v>7700</v>
          </cell>
          <cell r="CF1429">
            <v>135133.33128583146</v>
          </cell>
          <cell r="CG1429">
            <v>35420</v>
          </cell>
          <cell r="CK1429" t="str">
            <v>Прочие основные фонды</v>
          </cell>
        </row>
        <row r="1430">
          <cell r="K1430">
            <v>0</v>
          </cell>
          <cell r="Y1430">
            <v>2005</v>
          </cell>
          <cell r="AT1430">
            <v>14509.69</v>
          </cell>
          <cell r="BK1430">
            <v>22522.221880971912</v>
          </cell>
          <cell r="BX1430">
            <v>7734.6641041661342</v>
          </cell>
          <cell r="CB1430">
            <v>7700</v>
          </cell>
          <cell r="CF1430">
            <v>135133.33128583146</v>
          </cell>
          <cell r="CG1430">
            <v>35420</v>
          </cell>
          <cell r="CK1430" t="str">
            <v>Прочие основные фонды</v>
          </cell>
        </row>
        <row r="1431">
          <cell r="K1431">
            <v>0</v>
          </cell>
          <cell r="Y1431">
            <v>2005</v>
          </cell>
          <cell r="AT1431">
            <v>14337.29</v>
          </cell>
          <cell r="BK1431">
            <v>22254.619261461808</v>
          </cell>
          <cell r="BX1431">
            <v>7642.7630303624737</v>
          </cell>
          <cell r="CB1431">
            <v>7600</v>
          </cell>
          <cell r="CF1431">
            <v>133527.71556877086</v>
          </cell>
          <cell r="CG1431">
            <v>34960</v>
          </cell>
          <cell r="CK1431" t="str">
            <v>Прочие основные фонды</v>
          </cell>
        </row>
        <row r="1432">
          <cell r="K1432">
            <v>0</v>
          </cell>
          <cell r="Y1432">
            <v>2005</v>
          </cell>
          <cell r="AT1432">
            <v>14337.29</v>
          </cell>
          <cell r="BK1432">
            <v>22254.619261461808</v>
          </cell>
          <cell r="BX1432">
            <v>7642.7630303624737</v>
          </cell>
          <cell r="CB1432">
            <v>7600</v>
          </cell>
          <cell r="CF1432">
            <v>133527.71556877086</v>
          </cell>
          <cell r="CG1432">
            <v>34960</v>
          </cell>
          <cell r="CK1432" t="str">
            <v>Прочие основные фонды</v>
          </cell>
        </row>
        <row r="1433">
          <cell r="K1433">
            <v>0</v>
          </cell>
          <cell r="Y1433">
            <v>2005</v>
          </cell>
          <cell r="AT1433">
            <v>14337.29</v>
          </cell>
          <cell r="BK1433">
            <v>22254.619261461808</v>
          </cell>
          <cell r="BX1433">
            <v>7642.7630303624737</v>
          </cell>
          <cell r="CB1433">
            <v>7600</v>
          </cell>
          <cell r="CF1433">
            <v>133527.71556877086</v>
          </cell>
          <cell r="CG1433">
            <v>34960</v>
          </cell>
          <cell r="CK1433" t="str">
            <v>Прочие основные фонды</v>
          </cell>
        </row>
        <row r="1434">
          <cell r="K1434">
            <v>0</v>
          </cell>
          <cell r="Y1434">
            <v>2005</v>
          </cell>
          <cell r="AT1434">
            <v>14337.29</v>
          </cell>
          <cell r="BK1434">
            <v>22254.619261461808</v>
          </cell>
          <cell r="BX1434">
            <v>7642.7630303624737</v>
          </cell>
          <cell r="CB1434">
            <v>7600</v>
          </cell>
          <cell r="CF1434">
            <v>133527.71556877086</v>
          </cell>
          <cell r="CG1434">
            <v>34960</v>
          </cell>
          <cell r="CK1434" t="str">
            <v>Прочие основные фонды</v>
          </cell>
        </row>
        <row r="1435">
          <cell r="K1435">
            <v>0</v>
          </cell>
          <cell r="Y1435">
            <v>2005</v>
          </cell>
          <cell r="AT1435">
            <v>14337.3</v>
          </cell>
          <cell r="BK1435">
            <v>22254.634783655514</v>
          </cell>
          <cell r="BX1435">
            <v>7642.7683610512086</v>
          </cell>
          <cell r="CB1435">
            <v>7600</v>
          </cell>
          <cell r="CF1435">
            <v>133527.80870193307</v>
          </cell>
          <cell r="CG1435">
            <v>34960</v>
          </cell>
          <cell r="CK1435" t="str">
            <v>Прочие основные фонды</v>
          </cell>
        </row>
        <row r="1436">
          <cell r="K1436">
            <v>0</v>
          </cell>
          <cell r="Y1436">
            <v>2005</v>
          </cell>
          <cell r="AT1436">
            <v>14337.29</v>
          </cell>
          <cell r="BK1436">
            <v>22254.619261461808</v>
          </cell>
          <cell r="BX1436">
            <v>7642.7630303624737</v>
          </cell>
          <cell r="CB1436">
            <v>7600</v>
          </cell>
          <cell r="CF1436">
            <v>133527.71556877086</v>
          </cell>
          <cell r="CG1436">
            <v>34960</v>
          </cell>
          <cell r="CK1436" t="str">
            <v>Прочие основные фонды</v>
          </cell>
        </row>
        <row r="1437">
          <cell r="K1437">
            <v>0</v>
          </cell>
          <cell r="Y1437">
            <v>2005</v>
          </cell>
          <cell r="AT1437">
            <v>14337.29</v>
          </cell>
          <cell r="BK1437">
            <v>22254.619261461808</v>
          </cell>
          <cell r="BX1437">
            <v>7642.7630303624737</v>
          </cell>
          <cell r="CB1437">
            <v>7600</v>
          </cell>
          <cell r="CF1437">
            <v>133527.71556877086</v>
          </cell>
          <cell r="CG1437">
            <v>34960</v>
          </cell>
          <cell r="CK1437" t="str">
            <v>Прочие основные фонды</v>
          </cell>
        </row>
        <row r="1438">
          <cell r="K1438">
            <v>0</v>
          </cell>
          <cell r="Y1438">
            <v>2005</v>
          </cell>
          <cell r="AT1438">
            <v>14337.29</v>
          </cell>
          <cell r="BK1438">
            <v>22254.619261461808</v>
          </cell>
          <cell r="BX1438">
            <v>7642.7630303624737</v>
          </cell>
          <cell r="CB1438">
            <v>7600</v>
          </cell>
          <cell r="CF1438">
            <v>133527.71556877086</v>
          </cell>
          <cell r="CG1438">
            <v>34960</v>
          </cell>
          <cell r="CK1438" t="str">
            <v>Прочие основные фонды</v>
          </cell>
        </row>
        <row r="1439">
          <cell r="K1439">
            <v>9881.43</v>
          </cell>
          <cell r="Y1439">
            <v>2005</v>
          </cell>
          <cell r="AT1439">
            <v>13453.91</v>
          </cell>
          <cell r="BK1439">
            <v>9792.5271923759701</v>
          </cell>
          <cell r="BX1439">
            <v>1172.5623164232636</v>
          </cell>
          <cell r="CB1439">
            <v>1200</v>
          </cell>
          <cell r="CF1439">
            <v>48962.635961879852</v>
          </cell>
          <cell r="CG1439">
            <v>1367.9999999999998</v>
          </cell>
          <cell r="CK1439" t="str">
            <v>Прочие основные фонды</v>
          </cell>
        </row>
        <row r="1440">
          <cell r="K1440">
            <v>0</v>
          </cell>
          <cell r="Y1440">
            <v>2005</v>
          </cell>
          <cell r="AT1440">
            <v>66071.33</v>
          </cell>
          <cell r="BK1440">
            <v>102254.66966597848</v>
          </cell>
          <cell r="BX1440">
            <v>43730.18370138896</v>
          </cell>
          <cell r="CB1440">
            <v>44000</v>
          </cell>
          <cell r="CF1440">
            <v>511273.34832989238</v>
          </cell>
          <cell r="CG1440">
            <v>237160</v>
          </cell>
          <cell r="CK1440" t="str">
            <v>Прочие основные фонды</v>
          </cell>
        </row>
        <row r="1441">
          <cell r="K1441">
            <v>0</v>
          </cell>
          <cell r="Y1441">
            <v>2005</v>
          </cell>
          <cell r="AT1441">
            <v>59627.11</v>
          </cell>
          <cell r="BK1441">
            <v>92281.333464710973</v>
          </cell>
          <cell r="BX1441">
            <v>39464.991455188305</v>
          </cell>
          <cell r="CB1441">
            <v>39000</v>
          </cell>
          <cell r="CF1441">
            <v>461406.66732355487</v>
          </cell>
          <cell r="CG1441">
            <v>210210</v>
          </cell>
          <cell r="CK1441" t="str">
            <v>Прочие основные фонды</v>
          </cell>
        </row>
        <row r="1442">
          <cell r="K1442">
            <v>0</v>
          </cell>
          <cell r="Y1442">
            <v>2005</v>
          </cell>
          <cell r="AT1442">
            <v>10064.56</v>
          </cell>
          <cell r="BK1442">
            <v>15576.321199125556</v>
          </cell>
          <cell r="BX1442">
            <v>6661.3621622820556</v>
          </cell>
          <cell r="CB1442">
            <v>6700</v>
          </cell>
          <cell r="CF1442">
            <v>77881.605995627775</v>
          </cell>
          <cell r="CG1442">
            <v>36113</v>
          </cell>
          <cell r="CK1442" t="str">
            <v>Прочие основные фонды</v>
          </cell>
        </row>
        <row r="1443">
          <cell r="K1443">
            <v>0</v>
          </cell>
          <cell r="Y1443">
            <v>2005</v>
          </cell>
          <cell r="AT1443">
            <v>23496.06</v>
          </cell>
          <cell r="BK1443">
            <v>36363.455280104252</v>
          </cell>
          <cell r="BX1443">
            <v>15551.178098864624</v>
          </cell>
          <cell r="CB1443">
            <v>16000</v>
          </cell>
          <cell r="CF1443">
            <v>181817.27640052125</v>
          </cell>
          <cell r="CG1443">
            <v>86240</v>
          </cell>
          <cell r="CK1443" t="str">
            <v>Прочие основные фонды</v>
          </cell>
        </row>
        <row r="1444">
          <cell r="K1444">
            <v>0</v>
          </cell>
          <cell r="Y1444">
            <v>2005</v>
          </cell>
          <cell r="AT1444">
            <v>22046.25</v>
          </cell>
          <cell r="BK1444">
            <v>34119.670530676136</v>
          </cell>
          <cell r="BX1444">
            <v>14591.602173389674</v>
          </cell>
          <cell r="CB1444">
            <v>15000</v>
          </cell>
          <cell r="CF1444">
            <v>170598.35265338069</v>
          </cell>
          <cell r="CG1444">
            <v>80850</v>
          </cell>
          <cell r="CK1444" t="str">
            <v>Прочие основные фонды</v>
          </cell>
        </row>
        <row r="1445">
          <cell r="K1445">
            <v>0</v>
          </cell>
          <cell r="Y1445">
            <v>2005</v>
          </cell>
          <cell r="AT1445">
            <v>22046.23</v>
          </cell>
          <cell r="BK1445">
            <v>34119.639577865084</v>
          </cell>
          <cell r="BX1445">
            <v>14591.588936125128</v>
          </cell>
          <cell r="CB1445">
            <v>15000</v>
          </cell>
          <cell r="CF1445">
            <v>170598.19788932541</v>
          </cell>
          <cell r="CG1445">
            <v>80850</v>
          </cell>
          <cell r="CK1445" t="str">
            <v>Прочие основные фонды</v>
          </cell>
        </row>
        <row r="1446">
          <cell r="K1446">
            <v>0</v>
          </cell>
          <cell r="Y1446">
            <v>2005</v>
          </cell>
          <cell r="AT1446">
            <v>22046.23</v>
          </cell>
          <cell r="BK1446">
            <v>34119.639577865084</v>
          </cell>
          <cell r="BX1446">
            <v>14591.588936125128</v>
          </cell>
          <cell r="CB1446">
            <v>15000</v>
          </cell>
          <cell r="CF1446">
            <v>170598.19788932541</v>
          </cell>
          <cell r="CG1446">
            <v>80850</v>
          </cell>
          <cell r="CK1446" t="str">
            <v>Прочие основные фонды</v>
          </cell>
        </row>
        <row r="1447">
          <cell r="K1447">
            <v>0</v>
          </cell>
          <cell r="Y1447">
            <v>2005</v>
          </cell>
          <cell r="AT1447">
            <v>22046.240000000002</v>
          </cell>
          <cell r="BK1447">
            <v>34119.65505427061</v>
          </cell>
          <cell r="BX1447">
            <v>14591.595554757401</v>
          </cell>
          <cell r="CB1447">
            <v>15000</v>
          </cell>
          <cell r="CF1447">
            <v>170598.27527135305</v>
          </cell>
          <cell r="CG1447">
            <v>80850</v>
          </cell>
          <cell r="CK1447" t="str">
            <v>Прочие основные фонды</v>
          </cell>
        </row>
        <row r="1448">
          <cell r="K1448">
            <v>0</v>
          </cell>
          <cell r="Y1448">
            <v>2005</v>
          </cell>
          <cell r="AT1448">
            <v>22046.23</v>
          </cell>
          <cell r="BK1448">
            <v>34119.639577865084</v>
          </cell>
          <cell r="BX1448">
            <v>14591.588936125128</v>
          </cell>
          <cell r="CB1448">
            <v>15000</v>
          </cell>
          <cell r="CF1448">
            <v>170598.19788932541</v>
          </cell>
          <cell r="CG1448">
            <v>80850</v>
          </cell>
          <cell r="CK1448" t="str">
            <v>Прочие основные фонды</v>
          </cell>
        </row>
        <row r="1449">
          <cell r="K1449">
            <v>0</v>
          </cell>
          <cell r="Y1449">
            <v>2005</v>
          </cell>
          <cell r="AT1449">
            <v>22046.23</v>
          </cell>
          <cell r="BK1449">
            <v>34119.639577865084</v>
          </cell>
          <cell r="BX1449">
            <v>14591.588936125128</v>
          </cell>
          <cell r="CB1449">
            <v>15000</v>
          </cell>
          <cell r="CF1449">
            <v>170598.19788932541</v>
          </cell>
          <cell r="CG1449">
            <v>80850</v>
          </cell>
          <cell r="CK1449" t="str">
            <v>Прочие основные фонды</v>
          </cell>
        </row>
        <row r="1450">
          <cell r="K1450">
            <v>0</v>
          </cell>
          <cell r="Y1450">
            <v>2005</v>
          </cell>
          <cell r="AT1450">
            <v>27297.42</v>
          </cell>
          <cell r="BK1450">
            <v>42246.594170776858</v>
          </cell>
          <cell r="BX1450">
            <v>18067.158496339773</v>
          </cell>
          <cell r="CB1450">
            <v>18000</v>
          </cell>
          <cell r="CF1450">
            <v>211232.9708538843</v>
          </cell>
          <cell r="CG1450">
            <v>97020</v>
          </cell>
          <cell r="CK1450" t="str">
            <v>Прочие основные фонды</v>
          </cell>
        </row>
        <row r="1451">
          <cell r="K1451">
            <v>0</v>
          </cell>
          <cell r="Y1451">
            <v>2005</v>
          </cell>
          <cell r="AT1451">
            <v>27297.42</v>
          </cell>
          <cell r="BK1451">
            <v>42246.594170776858</v>
          </cell>
          <cell r="BX1451">
            <v>18067.158496339773</v>
          </cell>
          <cell r="CB1451">
            <v>18000</v>
          </cell>
          <cell r="CF1451">
            <v>211232.9708538843</v>
          </cell>
          <cell r="CG1451">
            <v>97020</v>
          </cell>
          <cell r="CK1451" t="str">
            <v>Прочие основные фонды</v>
          </cell>
        </row>
        <row r="1452">
          <cell r="K1452">
            <v>0</v>
          </cell>
          <cell r="Y1452">
            <v>2005</v>
          </cell>
          <cell r="AT1452">
            <v>22771.98</v>
          </cell>
          <cell r="BK1452">
            <v>35242.839708846011</v>
          </cell>
          <cell r="BX1452">
            <v>15071.936173289616</v>
          </cell>
          <cell r="CB1452">
            <v>15000</v>
          </cell>
          <cell r="CF1452">
            <v>176214.19854423005</v>
          </cell>
          <cell r="CG1452">
            <v>80850</v>
          </cell>
          <cell r="CK1452" t="str">
            <v>Прочие основные фонды</v>
          </cell>
        </row>
        <row r="1453">
          <cell r="K1453">
            <v>0</v>
          </cell>
          <cell r="Y1453">
            <v>2005</v>
          </cell>
          <cell r="AT1453">
            <v>21738.49</v>
          </cell>
          <cell r="BK1453">
            <v>15822.519583243318</v>
          </cell>
          <cell r="BX1453">
            <v>1894.5967521667644</v>
          </cell>
          <cell r="CB1453">
            <v>1900</v>
          </cell>
          <cell r="CF1453">
            <v>79112.59791621659</v>
          </cell>
          <cell r="CG1453">
            <v>2166</v>
          </cell>
          <cell r="CK1453" t="str">
            <v>Прочие основные фонды</v>
          </cell>
        </row>
        <row r="1454">
          <cell r="K1454">
            <v>0</v>
          </cell>
          <cell r="Y1454">
            <v>2005</v>
          </cell>
          <cell r="AT1454">
            <v>21738.49</v>
          </cell>
          <cell r="BK1454">
            <v>15822.519583243318</v>
          </cell>
          <cell r="BX1454">
            <v>1894.5967521667644</v>
          </cell>
          <cell r="CB1454">
            <v>1900</v>
          </cell>
          <cell r="CF1454">
            <v>79112.59791621659</v>
          </cell>
          <cell r="CG1454">
            <v>2166</v>
          </cell>
          <cell r="CK1454" t="str">
            <v>Прочие основные фонды</v>
          </cell>
        </row>
        <row r="1455">
          <cell r="K1455">
            <v>3.7399999999906868</v>
          </cell>
          <cell r="Y1455">
            <v>2005</v>
          </cell>
          <cell r="AT1455">
            <v>145267.31</v>
          </cell>
          <cell r="BK1455">
            <v>221125.28700953489</v>
          </cell>
          <cell r="BX1455">
            <v>94566.335733482978</v>
          </cell>
          <cell r="CB1455">
            <v>95000</v>
          </cell>
          <cell r="CF1455">
            <v>1105626.4350476745</v>
          </cell>
          <cell r="CG1455">
            <v>512049.99999999994</v>
          </cell>
          <cell r="CK1455" t="str">
            <v>Прочие основные фонды</v>
          </cell>
        </row>
        <row r="1456">
          <cell r="K1456">
            <v>0</v>
          </cell>
          <cell r="Y1456">
            <v>2005</v>
          </cell>
          <cell r="AT1456">
            <v>28301.83</v>
          </cell>
          <cell r="BK1456">
            <v>43080.92633948454</v>
          </cell>
          <cell r="BX1456">
            <v>18423.968597284282</v>
          </cell>
          <cell r="CB1456">
            <v>18000</v>
          </cell>
          <cell r="CF1456">
            <v>215404.63169742271</v>
          </cell>
          <cell r="CG1456">
            <v>97020</v>
          </cell>
          <cell r="CK1456" t="str">
            <v>Прочие основные фонды</v>
          </cell>
        </row>
        <row r="1457">
          <cell r="K1457">
            <v>1.2799999999988358</v>
          </cell>
          <cell r="Y1457">
            <v>2005</v>
          </cell>
          <cell r="AT1457">
            <v>54031.42</v>
          </cell>
          <cell r="BK1457">
            <v>82246.399792442797</v>
          </cell>
          <cell r="BX1457">
            <v>35173.456463651921</v>
          </cell>
          <cell r="CB1457">
            <v>35000</v>
          </cell>
          <cell r="CF1457">
            <v>411231.99896221398</v>
          </cell>
          <cell r="CG1457">
            <v>188650</v>
          </cell>
          <cell r="CK1457" t="str">
            <v>Прочие основные фонды</v>
          </cell>
        </row>
        <row r="1458">
          <cell r="K1458">
            <v>5.8000000000174623</v>
          </cell>
          <cell r="Y1458">
            <v>2005</v>
          </cell>
          <cell r="AT1458">
            <v>208681.92</v>
          </cell>
          <cell r="BK1458">
            <v>317654.73907172098</v>
          </cell>
          <cell r="BX1458">
            <v>135848.07558030667</v>
          </cell>
          <cell r="CB1458">
            <v>135000</v>
          </cell>
          <cell r="CF1458">
            <v>1588273.6953586049</v>
          </cell>
          <cell r="CG1458">
            <v>727650</v>
          </cell>
          <cell r="CK1458" t="str">
            <v>Прочие основные фонды</v>
          </cell>
        </row>
        <row r="1459">
          <cell r="K1459">
            <v>1.4799999999959255</v>
          </cell>
          <cell r="Y1459">
            <v>2005</v>
          </cell>
          <cell r="AT1459">
            <v>45378.77</v>
          </cell>
          <cell r="BK1459">
            <v>69075.372431620519</v>
          </cell>
          <cell r="BX1459">
            <v>29540.741127460165</v>
          </cell>
          <cell r="CB1459">
            <v>30000</v>
          </cell>
          <cell r="CF1459">
            <v>345376.86215810257</v>
          </cell>
          <cell r="CG1459">
            <v>161700</v>
          </cell>
          <cell r="CK1459" t="str">
            <v>Прочие основные фонды</v>
          </cell>
        </row>
        <row r="1460">
          <cell r="K1460">
            <v>0</v>
          </cell>
          <cell r="Y1460">
            <v>2005</v>
          </cell>
          <cell r="AT1460">
            <v>21309.72</v>
          </cell>
          <cell r="BK1460">
            <v>32437.565967820472</v>
          </cell>
          <cell r="BX1460">
            <v>13872.234131041025</v>
          </cell>
          <cell r="CB1460">
            <v>14000</v>
          </cell>
          <cell r="CF1460">
            <v>162187.82983910237</v>
          </cell>
          <cell r="CG1460">
            <v>75460</v>
          </cell>
          <cell r="CK1460" t="str">
            <v>Прочие основные фонды</v>
          </cell>
        </row>
        <row r="1461">
          <cell r="K1461">
            <v>0</v>
          </cell>
          <cell r="Y1461">
            <v>2005</v>
          </cell>
          <cell r="AT1461">
            <v>21309.72</v>
          </cell>
          <cell r="BK1461">
            <v>32437.565967820472</v>
          </cell>
          <cell r="BX1461">
            <v>13872.234131041025</v>
          </cell>
          <cell r="CB1461">
            <v>14000</v>
          </cell>
          <cell r="CF1461">
            <v>162187.82983910237</v>
          </cell>
          <cell r="CG1461">
            <v>75460</v>
          </cell>
          <cell r="CK1461" t="str">
            <v>Прочие основные фонды</v>
          </cell>
        </row>
        <row r="1462">
          <cell r="K1462">
            <v>0</v>
          </cell>
          <cell r="Y1462">
            <v>2005</v>
          </cell>
          <cell r="AT1462">
            <v>21309.72</v>
          </cell>
          <cell r="BK1462">
            <v>32437.565967820472</v>
          </cell>
          <cell r="BX1462">
            <v>13872.234131041025</v>
          </cell>
          <cell r="CB1462">
            <v>14000</v>
          </cell>
          <cell r="CF1462">
            <v>162187.82983910237</v>
          </cell>
          <cell r="CG1462">
            <v>75460</v>
          </cell>
          <cell r="CK1462" t="str">
            <v>Прочие основные фонды</v>
          </cell>
        </row>
        <row r="1463">
          <cell r="K1463">
            <v>0</v>
          </cell>
          <cell r="Y1463">
            <v>2005</v>
          </cell>
          <cell r="AT1463">
            <v>21309.72</v>
          </cell>
          <cell r="BK1463">
            <v>32437.565967820472</v>
          </cell>
          <cell r="BX1463">
            <v>13872.234131041025</v>
          </cell>
          <cell r="CB1463">
            <v>14000</v>
          </cell>
          <cell r="CF1463">
            <v>162187.82983910237</v>
          </cell>
          <cell r="CG1463">
            <v>75460</v>
          </cell>
          <cell r="CK1463" t="str">
            <v>Прочие основные фонды</v>
          </cell>
        </row>
        <row r="1464">
          <cell r="K1464">
            <v>0</v>
          </cell>
          <cell r="Y1464">
            <v>2005</v>
          </cell>
          <cell r="AT1464">
            <v>21309.73</v>
          </cell>
          <cell r="BK1464">
            <v>32437.581189778321</v>
          </cell>
          <cell r="BX1464">
            <v>13872.240640856324</v>
          </cell>
          <cell r="CB1464">
            <v>14000</v>
          </cell>
          <cell r="CF1464">
            <v>162187.9059488916</v>
          </cell>
          <cell r="CG1464">
            <v>75460</v>
          </cell>
          <cell r="CK1464" t="str">
            <v>Прочие основные фонды</v>
          </cell>
        </row>
        <row r="1465">
          <cell r="K1465">
            <v>0</v>
          </cell>
          <cell r="Y1465">
            <v>2005</v>
          </cell>
          <cell r="AT1465">
            <v>21309.73</v>
          </cell>
          <cell r="BK1465">
            <v>32437.581189778321</v>
          </cell>
          <cell r="BX1465">
            <v>13872.240640856324</v>
          </cell>
          <cell r="CB1465">
            <v>14000</v>
          </cell>
          <cell r="CF1465">
            <v>162187.9059488916</v>
          </cell>
          <cell r="CG1465">
            <v>75460</v>
          </cell>
          <cell r="CK1465" t="str">
            <v>Прочие основные фонды</v>
          </cell>
        </row>
        <row r="1466">
          <cell r="K1466">
            <v>0</v>
          </cell>
          <cell r="Y1466">
            <v>2005</v>
          </cell>
          <cell r="AT1466">
            <v>23059.69</v>
          </cell>
          <cell r="BK1466">
            <v>35101.362926049238</v>
          </cell>
          <cell r="BX1466">
            <v>15011.432279224005</v>
          </cell>
          <cell r="CB1466">
            <v>15000</v>
          </cell>
          <cell r="CF1466">
            <v>175506.8146302462</v>
          </cell>
          <cell r="CG1466">
            <v>80850</v>
          </cell>
          <cell r="CK1466" t="str">
            <v>Прочие основные фонды</v>
          </cell>
        </row>
        <row r="1467">
          <cell r="K1467">
            <v>0</v>
          </cell>
          <cell r="Y1467">
            <v>2005</v>
          </cell>
          <cell r="AT1467">
            <v>25893.78</v>
          </cell>
          <cell r="BK1467">
            <v>39415.402778930475</v>
          </cell>
          <cell r="BX1467">
            <v>16856.372523790433</v>
          </cell>
          <cell r="CB1467">
            <v>17000</v>
          </cell>
          <cell r="CF1467">
            <v>197077.01389465237</v>
          </cell>
          <cell r="CG1467">
            <v>91630</v>
          </cell>
          <cell r="CK1467" t="str">
            <v>Прочие основные фонды</v>
          </cell>
        </row>
        <row r="1468">
          <cell r="K1468">
            <v>1.4800000000032014</v>
          </cell>
          <cell r="Y1468">
            <v>2005</v>
          </cell>
          <cell r="AT1468">
            <v>53993.19</v>
          </cell>
          <cell r="BK1468">
            <v>82188.206247574562</v>
          </cell>
          <cell r="BX1468">
            <v>35148.569439757208</v>
          </cell>
          <cell r="CB1468">
            <v>35000</v>
          </cell>
          <cell r="CF1468">
            <v>410941.03123787278</v>
          </cell>
          <cell r="CG1468">
            <v>188650</v>
          </cell>
          <cell r="CK1468" t="str">
            <v>Прочие основные фонды</v>
          </cell>
        </row>
        <row r="1469">
          <cell r="K1469">
            <v>0</v>
          </cell>
          <cell r="Y1469">
            <v>2005</v>
          </cell>
          <cell r="AT1469">
            <v>25999.86</v>
          </cell>
          <cell r="BK1469">
            <v>39576.87730782463</v>
          </cell>
          <cell r="BX1469">
            <v>16925.428644500644</v>
          </cell>
          <cell r="CB1469">
            <v>17000</v>
          </cell>
          <cell r="CF1469">
            <v>197884.38653912314</v>
          </cell>
          <cell r="CG1469">
            <v>91630</v>
          </cell>
          <cell r="CK1469" t="str">
            <v>Прочие основные фонды</v>
          </cell>
        </row>
        <row r="1470">
          <cell r="K1470">
            <v>0</v>
          </cell>
          <cell r="Y1470">
            <v>2005</v>
          </cell>
          <cell r="AT1470">
            <v>16411.439999999999</v>
          </cell>
          <cell r="BK1470">
            <v>24981.424797084503</v>
          </cell>
          <cell r="BX1470">
            <v>10683.544321911873</v>
          </cell>
          <cell r="CB1470">
            <v>11000</v>
          </cell>
          <cell r="CF1470">
            <v>124907.12398542251</v>
          </cell>
          <cell r="CG1470">
            <v>59290</v>
          </cell>
          <cell r="CK1470" t="str">
            <v>Прочие основные фонды</v>
          </cell>
        </row>
        <row r="1471">
          <cell r="K1471">
            <v>0</v>
          </cell>
          <cell r="Y1471">
            <v>2005</v>
          </cell>
          <cell r="AT1471">
            <v>29005.72</v>
          </cell>
          <cell r="BK1471">
            <v>44152.3847307299</v>
          </cell>
          <cell r="BX1471">
            <v>18882.187986487821</v>
          </cell>
          <cell r="CB1471">
            <v>19000</v>
          </cell>
          <cell r="CF1471">
            <v>220761.92365364952</v>
          </cell>
          <cell r="CG1471">
            <v>102410</v>
          </cell>
          <cell r="CK1471" t="str">
            <v>Прочие основные фонды</v>
          </cell>
        </row>
        <row r="1472">
          <cell r="K1472">
            <v>0</v>
          </cell>
          <cell r="Y1472">
            <v>2005</v>
          </cell>
          <cell r="AT1472">
            <v>27189.07</v>
          </cell>
          <cell r="BK1472">
            <v>41387.087757543908</v>
          </cell>
          <cell r="BX1472">
            <v>17699.582389879528</v>
          </cell>
          <cell r="CB1472">
            <v>18000</v>
          </cell>
          <cell r="CF1472">
            <v>206935.43878771953</v>
          </cell>
          <cell r="CG1472">
            <v>97020</v>
          </cell>
          <cell r="CK1472" t="str">
            <v>Прочие основные фонды</v>
          </cell>
        </row>
        <row r="1473">
          <cell r="K1473">
            <v>0</v>
          </cell>
          <cell r="Y1473">
            <v>2005</v>
          </cell>
          <cell r="AT1473">
            <v>27189.07</v>
          </cell>
          <cell r="BK1473">
            <v>41387.087757543908</v>
          </cell>
          <cell r="BX1473">
            <v>17699.582389879528</v>
          </cell>
          <cell r="CB1473">
            <v>18000</v>
          </cell>
          <cell r="CF1473">
            <v>206935.43878771953</v>
          </cell>
          <cell r="CG1473">
            <v>97020</v>
          </cell>
          <cell r="CK1473" t="str">
            <v>Прочие основные фонды</v>
          </cell>
        </row>
        <row r="1474">
          <cell r="K1474">
            <v>0</v>
          </cell>
          <cell r="Y1474">
            <v>2005</v>
          </cell>
          <cell r="AT1474">
            <v>10373.469999999999</v>
          </cell>
          <cell r="BK1474">
            <v>15790.452311912431</v>
          </cell>
          <cell r="BX1474">
            <v>6752.9373727730872</v>
          </cell>
          <cell r="CB1474">
            <v>6800</v>
          </cell>
          <cell r="CF1474">
            <v>78952.261559562161</v>
          </cell>
          <cell r="CG1474">
            <v>36652</v>
          </cell>
          <cell r="CK1474" t="str">
            <v>Прочие основные фонды</v>
          </cell>
        </row>
        <row r="1475">
          <cell r="K1475">
            <v>0</v>
          </cell>
          <cell r="Y1475">
            <v>2005</v>
          </cell>
          <cell r="AT1475">
            <v>10373.48</v>
          </cell>
          <cell r="BK1475">
            <v>15790.467533870284</v>
          </cell>
          <cell r="BX1475">
            <v>6752.9438825883881</v>
          </cell>
          <cell r="CB1475">
            <v>6800</v>
          </cell>
          <cell r="CF1475">
            <v>78952.337669351415</v>
          </cell>
          <cell r="CG1475">
            <v>36652</v>
          </cell>
          <cell r="CK1475" t="str">
            <v>Прочие основные фонды</v>
          </cell>
        </row>
        <row r="1476">
          <cell r="K1476">
            <v>0</v>
          </cell>
          <cell r="Y1476">
            <v>2005</v>
          </cell>
          <cell r="AT1476">
            <v>32654.240000000002</v>
          </cell>
          <cell r="BK1476">
            <v>49706.146496952657</v>
          </cell>
          <cell r="BX1476">
            <v>21257.307118592129</v>
          </cell>
          <cell r="CB1476">
            <v>21000</v>
          </cell>
          <cell r="CF1476">
            <v>248530.73248476328</v>
          </cell>
          <cell r="CG1476">
            <v>113190</v>
          </cell>
          <cell r="CK1476" t="str">
            <v>Прочие основные фонды</v>
          </cell>
        </row>
        <row r="1477">
          <cell r="K1477">
            <v>0</v>
          </cell>
          <cell r="Y1477">
            <v>2005</v>
          </cell>
          <cell r="AT1477">
            <v>19803.84</v>
          </cell>
          <cell r="BK1477">
            <v>21589.619003000586</v>
          </cell>
          <cell r="BX1477">
            <v>2585.1522463540723</v>
          </cell>
          <cell r="CB1477">
            <v>2600</v>
          </cell>
          <cell r="CF1477">
            <v>107948.09501500292</v>
          </cell>
          <cell r="CG1477">
            <v>2963.9999999999995</v>
          </cell>
          <cell r="CK1477" t="str">
            <v>Прочие основные фонды</v>
          </cell>
        </row>
        <row r="1478">
          <cell r="K1478">
            <v>1257.2599999999984</v>
          </cell>
          <cell r="Y1478">
            <v>2006</v>
          </cell>
          <cell r="AT1478">
            <v>25553.46</v>
          </cell>
          <cell r="BK1478">
            <v>38781.026031217109</v>
          </cell>
          <cell r="BX1478">
            <v>16585.075263684714</v>
          </cell>
          <cell r="CB1478">
            <v>17000</v>
          </cell>
          <cell r="CF1478">
            <v>193905.13015608554</v>
          </cell>
          <cell r="CG1478">
            <v>91630</v>
          </cell>
          <cell r="CK1478" t="str">
            <v>Прочие основные фонды</v>
          </cell>
        </row>
        <row r="1479">
          <cell r="K1479">
            <v>1257.2599999999984</v>
          </cell>
          <cell r="Y1479">
            <v>2006</v>
          </cell>
          <cell r="AT1479">
            <v>25553.46</v>
          </cell>
          <cell r="BK1479">
            <v>38781.026031217109</v>
          </cell>
          <cell r="BX1479">
            <v>16585.075263684714</v>
          </cell>
          <cell r="CB1479">
            <v>17000</v>
          </cell>
          <cell r="CF1479">
            <v>193905.13015608554</v>
          </cell>
          <cell r="CG1479">
            <v>91630</v>
          </cell>
          <cell r="CK1479" t="str">
            <v>Прочие основные фонды</v>
          </cell>
        </row>
        <row r="1480">
          <cell r="K1480">
            <v>1338.8499999999985</v>
          </cell>
          <cell r="Y1480">
            <v>2006</v>
          </cell>
          <cell r="AT1480">
            <v>27213.23</v>
          </cell>
          <cell r="BK1480">
            <v>41299.964115368268</v>
          </cell>
          <cell r="BX1480">
            <v>17662.323134243379</v>
          </cell>
          <cell r="CB1480">
            <v>18000</v>
          </cell>
          <cell r="CF1480">
            <v>206499.82057684133</v>
          </cell>
          <cell r="CG1480">
            <v>97020</v>
          </cell>
          <cell r="CK1480" t="str">
            <v>Прочие основные фонды</v>
          </cell>
        </row>
        <row r="1481">
          <cell r="K1481">
            <v>1051.4900000000016</v>
          </cell>
          <cell r="Y1481">
            <v>2006</v>
          </cell>
          <cell r="AT1481">
            <v>21369.47</v>
          </cell>
          <cell r="BK1481">
            <v>32431.223495499755</v>
          </cell>
          <cell r="BX1481">
            <v>13869.521712325948</v>
          </cell>
          <cell r="CB1481">
            <v>14000</v>
          </cell>
          <cell r="CF1481">
            <v>162156.11747749877</v>
          </cell>
          <cell r="CG1481">
            <v>75460</v>
          </cell>
          <cell r="CK1481" t="str">
            <v>Прочие основные фонды</v>
          </cell>
        </row>
        <row r="1482">
          <cell r="K1482">
            <v>1338.8600000000006</v>
          </cell>
          <cell r="Y1482">
            <v>2006</v>
          </cell>
          <cell r="AT1482">
            <v>27213.24</v>
          </cell>
          <cell r="BK1482">
            <v>41299.979291796837</v>
          </cell>
          <cell r="BX1482">
            <v>17662.329624587648</v>
          </cell>
          <cell r="CB1482">
            <v>18000</v>
          </cell>
          <cell r="CF1482">
            <v>206499.89645898418</v>
          </cell>
          <cell r="CG1482">
            <v>97020</v>
          </cell>
          <cell r="CK1482" t="str">
            <v>Прочие основные фонды</v>
          </cell>
        </row>
        <row r="1483">
          <cell r="K1483">
            <v>1072.0200000000004</v>
          </cell>
          <cell r="Y1483">
            <v>2006</v>
          </cell>
          <cell r="AT1483">
            <v>21784.400000000001</v>
          </cell>
          <cell r="BK1483">
            <v>33060.939046001833</v>
          </cell>
          <cell r="BX1483">
            <v>14138.825567035279</v>
          </cell>
          <cell r="CB1483">
            <v>14000</v>
          </cell>
          <cell r="CF1483">
            <v>165304.69523000915</v>
          </cell>
          <cell r="CG1483">
            <v>75460</v>
          </cell>
          <cell r="CK1483" t="str">
            <v>Прочие основные фонды</v>
          </cell>
        </row>
        <row r="1484">
          <cell r="K1484">
            <v>990.45000000000073</v>
          </cell>
          <cell r="Y1484">
            <v>2006</v>
          </cell>
          <cell r="AT1484">
            <v>20124.650000000001</v>
          </cell>
          <cell r="BK1484">
            <v>30542.031314707812</v>
          </cell>
          <cell r="BX1484">
            <v>13061.590677165152</v>
          </cell>
          <cell r="CB1484">
            <v>13000</v>
          </cell>
          <cell r="CF1484">
            <v>152710.15657353908</v>
          </cell>
          <cell r="CG1484">
            <v>70070</v>
          </cell>
          <cell r="CK1484" t="str">
            <v>Прочие основные фонды</v>
          </cell>
        </row>
        <row r="1485">
          <cell r="K1485">
            <v>615.76000000000022</v>
          </cell>
          <cell r="Y1485">
            <v>2006</v>
          </cell>
          <cell r="AT1485">
            <v>12517.36</v>
          </cell>
          <cell r="BK1485">
            <v>18996.881987884062</v>
          </cell>
          <cell r="BX1485">
            <v>8124.1975725649891</v>
          </cell>
          <cell r="CB1485">
            <v>8100</v>
          </cell>
          <cell r="CF1485">
            <v>94984.409939420308</v>
          </cell>
          <cell r="CG1485">
            <v>43659</v>
          </cell>
          <cell r="CK1485" t="str">
            <v>Прочие основные фонды</v>
          </cell>
        </row>
        <row r="1486">
          <cell r="K1486">
            <v>542.97000000000116</v>
          </cell>
          <cell r="Y1486">
            <v>2006</v>
          </cell>
          <cell r="AT1486">
            <v>11030.53</v>
          </cell>
          <cell r="BK1486">
            <v>16740.405059358745</v>
          </cell>
          <cell r="BX1486">
            <v>7159.193715775953</v>
          </cell>
          <cell r="CB1486">
            <v>7200</v>
          </cell>
          <cell r="CF1486">
            <v>83702.025296793727</v>
          </cell>
          <cell r="CG1486">
            <v>38808</v>
          </cell>
          <cell r="CK1486" t="str">
            <v>Прочие основные фонды</v>
          </cell>
        </row>
        <row r="1487">
          <cell r="K1487">
            <v>615.77000000000044</v>
          </cell>
          <cell r="Y1487">
            <v>2006</v>
          </cell>
          <cell r="AT1487">
            <v>12517.37</v>
          </cell>
          <cell r="BK1487">
            <v>18996.897164312628</v>
          </cell>
          <cell r="BX1487">
            <v>8124.2040629092562</v>
          </cell>
          <cell r="CB1487">
            <v>8100</v>
          </cell>
          <cell r="CF1487">
            <v>94984.485821563139</v>
          </cell>
          <cell r="CG1487">
            <v>43659</v>
          </cell>
          <cell r="CK1487" t="str">
            <v>Прочие основные фонды</v>
          </cell>
        </row>
        <row r="1488">
          <cell r="K1488">
            <v>542.97000000000116</v>
          </cell>
          <cell r="Y1488">
            <v>2006</v>
          </cell>
          <cell r="AT1488">
            <v>11030.53</v>
          </cell>
          <cell r="BK1488">
            <v>16740.405059358745</v>
          </cell>
          <cell r="BX1488">
            <v>7159.193715775953</v>
          </cell>
          <cell r="CB1488">
            <v>7200</v>
          </cell>
          <cell r="CF1488">
            <v>83702.025296793727</v>
          </cell>
          <cell r="CG1488">
            <v>38808</v>
          </cell>
          <cell r="CK1488" t="str">
            <v>Прочие основные фонды</v>
          </cell>
        </row>
        <row r="1489">
          <cell r="K1489">
            <v>542.97000000000116</v>
          </cell>
          <cell r="Y1489">
            <v>2006</v>
          </cell>
          <cell r="AT1489">
            <v>11030.53</v>
          </cell>
          <cell r="BK1489">
            <v>16740.405059358745</v>
          </cell>
          <cell r="BX1489">
            <v>7159.193715775953</v>
          </cell>
          <cell r="CB1489">
            <v>7200</v>
          </cell>
          <cell r="CF1489">
            <v>83702.025296793727</v>
          </cell>
          <cell r="CG1489">
            <v>38808</v>
          </cell>
          <cell r="CK1489" t="str">
            <v>Прочие основные фонды</v>
          </cell>
        </row>
        <row r="1490">
          <cell r="K1490">
            <v>615.77000000000044</v>
          </cell>
          <cell r="Y1490">
            <v>2006</v>
          </cell>
          <cell r="AT1490">
            <v>12517.37</v>
          </cell>
          <cell r="BK1490">
            <v>18996.897164312628</v>
          </cell>
          <cell r="BX1490">
            <v>8124.2040629092562</v>
          </cell>
          <cell r="CB1490">
            <v>8100</v>
          </cell>
          <cell r="CF1490">
            <v>94984.485821563139</v>
          </cell>
          <cell r="CG1490">
            <v>43659</v>
          </cell>
          <cell r="CK1490" t="str">
            <v>Прочие основные фонды</v>
          </cell>
        </row>
        <row r="1491">
          <cell r="K1491">
            <v>542.97000000000116</v>
          </cell>
          <cell r="Y1491">
            <v>2006</v>
          </cell>
          <cell r="AT1491">
            <v>11030.53</v>
          </cell>
          <cell r="BK1491">
            <v>16740.405059358745</v>
          </cell>
          <cell r="BX1491">
            <v>7159.193715775953</v>
          </cell>
          <cell r="CB1491">
            <v>7200</v>
          </cell>
          <cell r="CF1491">
            <v>83702.025296793727</v>
          </cell>
          <cell r="CG1491">
            <v>38808</v>
          </cell>
          <cell r="CK1491" t="str">
            <v>Прочие основные фонды</v>
          </cell>
        </row>
        <row r="1492">
          <cell r="K1492">
            <v>811.86000000000058</v>
          </cell>
          <cell r="Y1492">
            <v>2006</v>
          </cell>
          <cell r="AT1492">
            <v>16493.900000000001</v>
          </cell>
          <cell r="BK1492">
            <v>25031.849512993227</v>
          </cell>
          <cell r="BX1492">
            <v>10705.108932085492</v>
          </cell>
          <cell r="CB1492">
            <v>11000</v>
          </cell>
          <cell r="CF1492">
            <v>125159.24756496614</v>
          </cell>
          <cell r="CG1492">
            <v>59290</v>
          </cell>
          <cell r="CK1492" t="str">
            <v>Прочие основные фонды</v>
          </cell>
        </row>
        <row r="1493">
          <cell r="K1493">
            <v>542.97000000000116</v>
          </cell>
          <cell r="Y1493">
            <v>2006</v>
          </cell>
          <cell r="AT1493">
            <v>11030.53</v>
          </cell>
          <cell r="BK1493">
            <v>16740.405059358745</v>
          </cell>
          <cell r="BX1493">
            <v>7159.193715775953</v>
          </cell>
          <cell r="CB1493">
            <v>7200</v>
          </cell>
          <cell r="CF1493">
            <v>83702.025296793727</v>
          </cell>
          <cell r="CG1493">
            <v>38808</v>
          </cell>
          <cell r="CK1493" t="str">
            <v>Прочие основные фонды</v>
          </cell>
        </row>
        <row r="1494">
          <cell r="K1494">
            <v>811.86999999999898</v>
          </cell>
          <cell r="Y1494">
            <v>2006</v>
          </cell>
          <cell r="AT1494">
            <v>16493.91</v>
          </cell>
          <cell r="BK1494">
            <v>25031.864689421793</v>
          </cell>
          <cell r="BX1494">
            <v>10705.115422429759</v>
          </cell>
          <cell r="CB1494">
            <v>11000</v>
          </cell>
          <cell r="CF1494">
            <v>125159.32344710897</v>
          </cell>
          <cell r="CG1494">
            <v>59290</v>
          </cell>
          <cell r="CK1494" t="str">
            <v>Прочие основные фонды</v>
          </cell>
        </row>
        <row r="1495">
          <cell r="K1495">
            <v>990.43999999999869</v>
          </cell>
          <cell r="Y1495">
            <v>2006</v>
          </cell>
          <cell r="AT1495">
            <v>20124.64</v>
          </cell>
          <cell r="BK1495">
            <v>30542.016138279243</v>
          </cell>
          <cell r="BX1495">
            <v>13061.584186820883</v>
          </cell>
          <cell r="CB1495">
            <v>13000</v>
          </cell>
          <cell r="CF1495">
            <v>152710.0806913962</v>
          </cell>
          <cell r="CG1495">
            <v>70070</v>
          </cell>
          <cell r="CK1495" t="str">
            <v>Прочие основные фонды</v>
          </cell>
        </row>
        <row r="1496">
          <cell r="K1496">
            <v>990.43999999999869</v>
          </cell>
          <cell r="Y1496">
            <v>2006</v>
          </cell>
          <cell r="AT1496">
            <v>20124.64</v>
          </cell>
          <cell r="BK1496">
            <v>30542.016138279243</v>
          </cell>
          <cell r="BX1496">
            <v>13061.584186820883</v>
          </cell>
          <cell r="CB1496">
            <v>13000</v>
          </cell>
          <cell r="CF1496">
            <v>152710.0806913962</v>
          </cell>
          <cell r="CG1496">
            <v>70070</v>
          </cell>
          <cell r="CK1496" t="str">
            <v>Прочие основные фонды</v>
          </cell>
        </row>
        <row r="1497">
          <cell r="K1497">
            <v>542.95000000000073</v>
          </cell>
          <cell r="Y1497">
            <v>2006</v>
          </cell>
          <cell r="AT1497">
            <v>11030.51</v>
          </cell>
          <cell r="BK1497">
            <v>16740.37470650161</v>
          </cell>
          <cell r="BX1497">
            <v>7159.180735087416</v>
          </cell>
          <cell r="CB1497">
            <v>7200</v>
          </cell>
          <cell r="CF1497">
            <v>83701.873532508049</v>
          </cell>
          <cell r="CG1497">
            <v>38808</v>
          </cell>
          <cell r="CK1497" t="str">
            <v>Прочие основные фонды</v>
          </cell>
        </row>
        <row r="1498">
          <cell r="K1498">
            <v>615.78999999999905</v>
          </cell>
          <cell r="Y1498">
            <v>2006</v>
          </cell>
          <cell r="AT1498">
            <v>12517.39</v>
          </cell>
          <cell r="BK1498">
            <v>18996.927517169759</v>
          </cell>
          <cell r="BX1498">
            <v>8124.2170435977914</v>
          </cell>
          <cell r="CB1498">
            <v>8100</v>
          </cell>
          <cell r="CF1498">
            <v>94984.637585848803</v>
          </cell>
          <cell r="CG1498">
            <v>43659</v>
          </cell>
          <cell r="CK1498" t="str">
            <v>Прочие основные фонды</v>
          </cell>
        </row>
        <row r="1499">
          <cell r="K1499">
            <v>682.54000000000087</v>
          </cell>
          <cell r="Y1499">
            <v>2006</v>
          </cell>
          <cell r="AT1499">
            <v>13865.94</v>
          </cell>
          <cell r="BK1499">
            <v>21043.544791480082</v>
          </cell>
          <cell r="BX1499">
            <v>8999.4724198498552</v>
          </cell>
          <cell r="CB1499">
            <v>9000</v>
          </cell>
          <cell r="CF1499">
            <v>105217.72395740042</v>
          </cell>
          <cell r="CG1499">
            <v>48510</v>
          </cell>
          <cell r="CK1499" t="str">
            <v>Прочие основные фонды</v>
          </cell>
        </row>
        <row r="1500">
          <cell r="K1500">
            <v>615.80999999999949</v>
          </cell>
          <cell r="Y1500">
            <v>2006</v>
          </cell>
          <cell r="AT1500">
            <v>12517.41</v>
          </cell>
          <cell r="BK1500">
            <v>18996.95787002689</v>
          </cell>
          <cell r="BX1500">
            <v>8124.2300242863266</v>
          </cell>
          <cell r="CB1500">
            <v>8100</v>
          </cell>
          <cell r="CF1500">
            <v>94984.789350134452</v>
          </cell>
          <cell r="CG1500">
            <v>43659</v>
          </cell>
          <cell r="CK1500" t="str">
            <v>Прочие основные фонды</v>
          </cell>
        </row>
        <row r="1501">
          <cell r="K1501">
            <v>615.79999999999927</v>
          </cell>
          <cell r="Y1501">
            <v>2006</v>
          </cell>
          <cell r="AT1501">
            <v>12517.4</v>
          </cell>
          <cell r="BK1501">
            <v>18996.942693598325</v>
          </cell>
          <cell r="BX1501">
            <v>8124.2235339420595</v>
          </cell>
          <cell r="CB1501">
            <v>8100</v>
          </cell>
          <cell r="CF1501">
            <v>94984.71346799162</v>
          </cell>
          <cell r="CG1501">
            <v>43659</v>
          </cell>
          <cell r="CK1501" t="str">
            <v>Прочие основные фонды</v>
          </cell>
        </row>
        <row r="1502">
          <cell r="K1502">
            <v>542.95000000000073</v>
          </cell>
          <cell r="Y1502">
            <v>2006</v>
          </cell>
          <cell r="AT1502">
            <v>11030.51</v>
          </cell>
          <cell r="BK1502">
            <v>16740.37470650161</v>
          </cell>
          <cell r="BX1502">
            <v>7159.180735087416</v>
          </cell>
          <cell r="CB1502">
            <v>7200</v>
          </cell>
          <cell r="CF1502">
            <v>83701.873532508049</v>
          </cell>
          <cell r="CG1502">
            <v>38808</v>
          </cell>
          <cell r="CK1502" t="str">
            <v>Прочие основные фонды</v>
          </cell>
        </row>
        <row r="1503">
          <cell r="K1503">
            <v>542.94000000000051</v>
          </cell>
          <cell r="Y1503">
            <v>2006</v>
          </cell>
          <cell r="AT1503">
            <v>11030.5</v>
          </cell>
          <cell r="BK1503">
            <v>16740.359530073045</v>
          </cell>
          <cell r="BX1503">
            <v>7159.1742447431488</v>
          </cell>
          <cell r="CB1503">
            <v>7200</v>
          </cell>
          <cell r="CF1503">
            <v>83701.797650365217</v>
          </cell>
          <cell r="CG1503">
            <v>38808</v>
          </cell>
          <cell r="CK1503" t="str">
            <v>Прочие основные фонды</v>
          </cell>
        </row>
        <row r="1504">
          <cell r="K1504">
            <v>884.71999999999753</v>
          </cell>
          <cell r="Y1504">
            <v>2006</v>
          </cell>
          <cell r="AT1504">
            <v>17980.8</v>
          </cell>
          <cell r="BK1504">
            <v>27288.432676518507</v>
          </cell>
          <cell r="BX1504">
            <v>11670.158221284402</v>
          </cell>
          <cell r="CB1504">
            <v>12000</v>
          </cell>
          <cell r="CF1504">
            <v>136442.16338259252</v>
          </cell>
          <cell r="CG1504">
            <v>64679.999999999993</v>
          </cell>
          <cell r="CK1504" t="str">
            <v>Прочие основные фонды</v>
          </cell>
        </row>
        <row r="1505">
          <cell r="K1505">
            <v>615.79999999999927</v>
          </cell>
          <cell r="Y1505">
            <v>2006</v>
          </cell>
          <cell r="AT1505">
            <v>12517.4</v>
          </cell>
          <cell r="BK1505">
            <v>18996.942693598325</v>
          </cell>
          <cell r="BX1505">
            <v>8124.2235339420595</v>
          </cell>
          <cell r="CB1505">
            <v>8100</v>
          </cell>
          <cell r="CF1505">
            <v>94984.71346799162</v>
          </cell>
          <cell r="CG1505">
            <v>43659</v>
          </cell>
          <cell r="CK1505" t="str">
            <v>Прочие основные фонды</v>
          </cell>
        </row>
        <row r="1506">
          <cell r="K1506">
            <v>1307.0599999999977</v>
          </cell>
          <cell r="Y1506">
            <v>2006</v>
          </cell>
          <cell r="AT1506">
            <v>26567.8</v>
          </cell>
          <cell r="BK1506">
            <v>40320.43188641264</v>
          </cell>
          <cell r="BX1506">
            <v>17243.416844158201</v>
          </cell>
          <cell r="CB1506">
            <v>17000</v>
          </cell>
          <cell r="CF1506">
            <v>201602.1594320632</v>
          </cell>
          <cell r="CG1506">
            <v>91630</v>
          </cell>
          <cell r="CK1506" t="str">
            <v>Прочие основные фонды</v>
          </cell>
        </row>
        <row r="1507">
          <cell r="K1507">
            <v>2631.260000000002</v>
          </cell>
          <cell r="Y1507">
            <v>2006</v>
          </cell>
          <cell r="AT1507">
            <v>40112.18</v>
          </cell>
          <cell r="BK1507">
            <v>60875.963440914318</v>
          </cell>
          <cell r="BX1507">
            <v>26034.185753728409</v>
          </cell>
          <cell r="CB1507">
            <v>26000</v>
          </cell>
          <cell r="CF1507">
            <v>304379.81720457156</v>
          </cell>
          <cell r="CG1507">
            <v>140140</v>
          </cell>
          <cell r="CK1507" t="str">
            <v>Прочие основные фонды</v>
          </cell>
        </row>
        <row r="1508">
          <cell r="K1508">
            <v>1635.7099999999991</v>
          </cell>
          <cell r="Y1508">
            <v>2006</v>
          </cell>
          <cell r="AT1508">
            <v>24932.75</v>
          </cell>
          <cell r="BK1508">
            <v>37839.009933677415</v>
          </cell>
          <cell r="BX1508">
            <v>16182.213104629867</v>
          </cell>
          <cell r="CB1508">
            <v>16000</v>
          </cell>
          <cell r="CF1508">
            <v>189195.04966838707</v>
          </cell>
          <cell r="CG1508">
            <v>86240</v>
          </cell>
          <cell r="CK1508" t="str">
            <v>Прочие основные фонды</v>
          </cell>
        </row>
        <row r="1509">
          <cell r="K1509">
            <v>796.55000000000109</v>
          </cell>
          <cell r="Y1509">
            <v>2006</v>
          </cell>
          <cell r="AT1509">
            <v>12140.12</v>
          </cell>
          <cell r="BK1509">
            <v>18424.36639664842</v>
          </cell>
          <cell r="BX1509">
            <v>7879.3558254014961</v>
          </cell>
          <cell r="CB1509">
            <v>7900</v>
          </cell>
          <cell r="CF1509">
            <v>92121.831983242097</v>
          </cell>
          <cell r="CG1509">
            <v>42581</v>
          </cell>
          <cell r="CK1509" t="str">
            <v>Прочие основные фонды</v>
          </cell>
        </row>
        <row r="1510">
          <cell r="K1510">
            <v>1273.9599999999991</v>
          </cell>
          <cell r="Y1510">
            <v>2006</v>
          </cell>
          <cell r="AT1510">
            <v>19422.189999999999</v>
          </cell>
          <cell r="BK1510">
            <v>29475.947913638491</v>
          </cell>
          <cell r="BX1510">
            <v>12605.669953719951</v>
          </cell>
          <cell r="CB1510">
            <v>13000</v>
          </cell>
          <cell r="CF1510">
            <v>147379.73956819245</v>
          </cell>
          <cell r="CG1510">
            <v>70070</v>
          </cell>
          <cell r="CK1510" t="str">
            <v>Прочие основные фонды</v>
          </cell>
        </row>
        <row r="1511">
          <cell r="K1511">
            <v>1218.8799999999974</v>
          </cell>
          <cell r="Y1511">
            <v>2006</v>
          </cell>
          <cell r="AT1511">
            <v>18579.37</v>
          </cell>
          <cell r="BK1511">
            <v>28196.848161212383</v>
          </cell>
          <cell r="BX1511">
            <v>12058.650758130048</v>
          </cell>
          <cell r="CB1511">
            <v>12000</v>
          </cell>
          <cell r="CF1511">
            <v>140984.24080606192</v>
          </cell>
          <cell r="CG1511">
            <v>64679.999999999993</v>
          </cell>
          <cell r="CK1511" t="str">
            <v>Прочие основные фонды</v>
          </cell>
        </row>
        <row r="1512">
          <cell r="K1512">
            <v>2219.2799999999988</v>
          </cell>
          <cell r="Y1512">
            <v>2006</v>
          </cell>
          <cell r="AT1512">
            <v>33827.49</v>
          </cell>
          <cell r="BK1512">
            <v>51338.0485562713</v>
          </cell>
          <cell r="BX1512">
            <v>21955.205582005023</v>
          </cell>
          <cell r="CB1512">
            <v>22000</v>
          </cell>
          <cell r="CF1512">
            <v>256690.2427813565</v>
          </cell>
          <cell r="CG1512">
            <v>118580</v>
          </cell>
          <cell r="CK1512" t="str">
            <v>Прочие основные фонды</v>
          </cell>
        </row>
        <row r="1513">
          <cell r="K1513">
            <v>3264.1399999999994</v>
          </cell>
          <cell r="Y1513">
            <v>2006</v>
          </cell>
          <cell r="AT1513">
            <v>49762.46</v>
          </cell>
          <cell r="BK1513">
            <v>75521.641947407523</v>
          </cell>
          <cell r="BX1513">
            <v>32297.549701922955</v>
          </cell>
          <cell r="CB1513">
            <v>32000</v>
          </cell>
          <cell r="CF1513">
            <v>377608.2097370376</v>
          </cell>
          <cell r="CG1513">
            <v>172480</v>
          </cell>
          <cell r="CK1513" t="str">
            <v>Прочие основные фонды</v>
          </cell>
        </row>
        <row r="1514">
          <cell r="K1514">
            <v>1106.3000000000011</v>
          </cell>
          <cell r="Y1514">
            <v>2006</v>
          </cell>
          <cell r="AT1514">
            <v>16862.240000000002</v>
          </cell>
          <cell r="BK1514">
            <v>25590.858082804851</v>
          </cell>
          <cell r="BX1514">
            <v>10944.174272850525</v>
          </cell>
          <cell r="CB1514">
            <v>11000</v>
          </cell>
          <cell r="CF1514">
            <v>127954.29041402426</v>
          </cell>
          <cell r="CG1514">
            <v>59290</v>
          </cell>
          <cell r="CK1514" t="str">
            <v>Прочие основные фонды</v>
          </cell>
        </row>
        <row r="1515">
          <cell r="K1515">
            <v>796.55000000000109</v>
          </cell>
          <cell r="Y1515">
            <v>2006</v>
          </cell>
          <cell r="AT1515">
            <v>12140.12</v>
          </cell>
          <cell r="BK1515">
            <v>18424.36639664842</v>
          </cell>
          <cell r="BX1515">
            <v>7879.3558254014961</v>
          </cell>
          <cell r="CB1515">
            <v>7900</v>
          </cell>
          <cell r="CF1515">
            <v>92121.831983242097</v>
          </cell>
          <cell r="CG1515">
            <v>42581</v>
          </cell>
          <cell r="CK1515" t="str">
            <v>Прочие основные фонды</v>
          </cell>
        </row>
        <row r="1516">
          <cell r="K1516">
            <v>1018.0699999999997</v>
          </cell>
          <cell r="Y1516">
            <v>2006</v>
          </cell>
          <cell r="AT1516">
            <v>15522.86</v>
          </cell>
          <cell r="BK1516">
            <v>23558.157593489839</v>
          </cell>
          <cell r="BX1516">
            <v>10074.870542292158</v>
          </cell>
          <cell r="CB1516">
            <v>10000</v>
          </cell>
          <cell r="CF1516">
            <v>117790.7879674492</v>
          </cell>
          <cell r="CG1516">
            <v>53900</v>
          </cell>
          <cell r="CK1516" t="str">
            <v>Прочие основные фонды</v>
          </cell>
        </row>
        <row r="1517">
          <cell r="K1517">
            <v>1504.869999999999</v>
          </cell>
          <cell r="Y1517">
            <v>2006</v>
          </cell>
          <cell r="AT1517">
            <v>22940.86</v>
          </cell>
          <cell r="BK1517">
            <v>34816.032303981825</v>
          </cell>
          <cell r="BX1517">
            <v>14889.407920244623</v>
          </cell>
          <cell r="CB1517">
            <v>15000</v>
          </cell>
          <cell r="CF1517">
            <v>174080.16151990913</v>
          </cell>
          <cell r="CG1517">
            <v>80850</v>
          </cell>
          <cell r="CK1517" t="str">
            <v>Прочие основные фонды</v>
          </cell>
        </row>
        <row r="1518">
          <cell r="K1518">
            <v>1597.3600000000006</v>
          </cell>
          <cell r="Y1518">
            <v>2006</v>
          </cell>
          <cell r="AT1518">
            <v>24348.91</v>
          </cell>
          <cell r="BK1518">
            <v>36952.949328261719</v>
          </cell>
          <cell r="BX1518">
            <v>15803.280844890885</v>
          </cell>
          <cell r="CB1518">
            <v>16000</v>
          </cell>
          <cell r="CF1518">
            <v>184764.74664130859</v>
          </cell>
          <cell r="CG1518">
            <v>86240</v>
          </cell>
          <cell r="CK1518" t="str">
            <v>Прочие основные фонды</v>
          </cell>
        </row>
        <row r="1519">
          <cell r="K1519">
            <v>1597.3600000000006</v>
          </cell>
          <cell r="Y1519">
            <v>2006</v>
          </cell>
          <cell r="AT1519">
            <v>24348.91</v>
          </cell>
          <cell r="BK1519">
            <v>36952.949328261719</v>
          </cell>
          <cell r="BX1519">
            <v>15803.280844890885</v>
          </cell>
          <cell r="CB1519">
            <v>16000</v>
          </cell>
          <cell r="CF1519">
            <v>184764.74664130859</v>
          </cell>
          <cell r="CG1519">
            <v>86240</v>
          </cell>
          <cell r="CK1519" t="str">
            <v>Прочие основные фонды</v>
          </cell>
        </row>
        <row r="1520">
          <cell r="K1520">
            <v>725.36000000000058</v>
          </cell>
          <cell r="Y1520">
            <v>2006</v>
          </cell>
          <cell r="AT1520">
            <v>11058.32</v>
          </cell>
          <cell r="BK1520">
            <v>16782.580354344529</v>
          </cell>
          <cell r="BX1520">
            <v>7177.2303824965365</v>
          </cell>
          <cell r="CB1520">
            <v>7200</v>
          </cell>
          <cell r="CF1520">
            <v>83912.901771722652</v>
          </cell>
          <cell r="CG1520">
            <v>38808</v>
          </cell>
          <cell r="CK1520" t="str">
            <v>Прочие основные фонды</v>
          </cell>
        </row>
        <row r="1521">
          <cell r="K1521">
            <v>725.3700000000008</v>
          </cell>
          <cell r="Y1521">
            <v>2006</v>
          </cell>
          <cell r="AT1521">
            <v>11058.33</v>
          </cell>
          <cell r="BK1521">
            <v>16782.595530773098</v>
          </cell>
          <cell r="BX1521">
            <v>7177.2368728408055</v>
          </cell>
          <cell r="CB1521">
            <v>7200</v>
          </cell>
          <cell r="CF1521">
            <v>83912.977653865499</v>
          </cell>
          <cell r="CG1521">
            <v>38808</v>
          </cell>
          <cell r="CK1521" t="str">
            <v>Прочие основные фонды</v>
          </cell>
        </row>
        <row r="1522">
          <cell r="K1522">
            <v>1018.0699999999997</v>
          </cell>
          <cell r="Y1522">
            <v>2006</v>
          </cell>
          <cell r="AT1522">
            <v>15522.86</v>
          </cell>
          <cell r="BK1522">
            <v>23558.157593489839</v>
          </cell>
          <cell r="BX1522">
            <v>10074.870542292158</v>
          </cell>
          <cell r="CB1522">
            <v>10000</v>
          </cell>
          <cell r="CF1522">
            <v>117790.7879674492</v>
          </cell>
          <cell r="CG1522">
            <v>53900</v>
          </cell>
          <cell r="CK1522" t="str">
            <v>Прочие основные фонды</v>
          </cell>
        </row>
        <row r="1523">
          <cell r="K1523">
            <v>1504.8899999999994</v>
          </cell>
          <cell r="Y1523">
            <v>2006</v>
          </cell>
          <cell r="AT1523">
            <v>22940.880000000001</v>
          </cell>
          <cell r="BK1523">
            <v>34816.062656838956</v>
          </cell>
          <cell r="BX1523">
            <v>14889.420900933159</v>
          </cell>
          <cell r="CB1523">
            <v>15000</v>
          </cell>
          <cell r="CF1523">
            <v>174080.3132841948</v>
          </cell>
          <cell r="CG1523">
            <v>80850</v>
          </cell>
          <cell r="CK1523" t="str">
            <v>Прочие основные фонды</v>
          </cell>
        </row>
        <row r="1524">
          <cell r="K1524">
            <v>2219.260000000002</v>
          </cell>
          <cell r="Y1524">
            <v>2006</v>
          </cell>
          <cell r="AT1524">
            <v>33827.47</v>
          </cell>
          <cell r="BK1524">
            <v>51338.018203414169</v>
          </cell>
          <cell r="BX1524">
            <v>21955.192601316485</v>
          </cell>
          <cell r="CB1524">
            <v>22000</v>
          </cell>
          <cell r="CF1524">
            <v>256690.09101707084</v>
          </cell>
          <cell r="CG1524">
            <v>118580</v>
          </cell>
          <cell r="CK1524" t="str">
            <v>Прочие основные фонды</v>
          </cell>
        </row>
        <row r="1525">
          <cell r="K1525">
            <v>2146.8899999999994</v>
          </cell>
          <cell r="Y1525">
            <v>2006</v>
          </cell>
          <cell r="AT1525">
            <v>32728.53</v>
          </cell>
          <cell r="BK1525">
            <v>49670.219762547618</v>
          </cell>
          <cell r="BX1525">
            <v>21241.94270833629</v>
          </cell>
          <cell r="CB1525">
            <v>21000</v>
          </cell>
          <cell r="CF1525">
            <v>248351.09881273808</v>
          </cell>
          <cell r="CG1525">
            <v>113190</v>
          </cell>
          <cell r="CK1525" t="str">
            <v>Прочие основные фонды</v>
          </cell>
        </row>
        <row r="1526">
          <cell r="K1526">
            <v>2103.5</v>
          </cell>
          <cell r="Y1526">
            <v>2006</v>
          </cell>
          <cell r="AT1526">
            <v>25654.86</v>
          </cell>
          <cell r="BK1526">
            <v>36771.864182608464</v>
          </cell>
          <cell r="BX1526">
            <v>15725.838057085915</v>
          </cell>
          <cell r="CB1526">
            <v>16000</v>
          </cell>
          <cell r="CF1526">
            <v>183859.32091304232</v>
          </cell>
          <cell r="CG1526">
            <v>86240</v>
          </cell>
          <cell r="CK1526" t="str">
            <v>Прочие основные фонды</v>
          </cell>
        </row>
        <row r="1527">
          <cell r="K1527">
            <v>979.54000000000087</v>
          </cell>
          <cell r="Y1527">
            <v>2006</v>
          </cell>
          <cell r="AT1527">
            <v>11944.34</v>
          </cell>
          <cell r="BK1527">
            <v>17120.173262722834</v>
          </cell>
          <cell r="BX1527">
            <v>7321.6052061392484</v>
          </cell>
          <cell r="CB1527">
            <v>7300</v>
          </cell>
          <cell r="CF1527">
            <v>85600.866313614169</v>
          </cell>
          <cell r="CG1527">
            <v>39347</v>
          </cell>
          <cell r="CK1527" t="str">
            <v>Прочие основные фонды</v>
          </cell>
        </row>
        <row r="1528">
          <cell r="K1528">
            <v>919.38999999999942</v>
          </cell>
          <cell r="Y1528">
            <v>2006</v>
          </cell>
          <cell r="AT1528">
            <v>11213.31</v>
          </cell>
          <cell r="BK1528">
            <v>16072.36649732196</v>
          </cell>
          <cell r="BX1528">
            <v>6873.5006600660481</v>
          </cell>
          <cell r="CB1528">
            <v>6900</v>
          </cell>
          <cell r="CF1528">
            <v>80361.832486609797</v>
          </cell>
          <cell r="CG1528">
            <v>37191</v>
          </cell>
          <cell r="CK1528" t="str">
            <v>Прочие основные фонды</v>
          </cell>
        </row>
        <row r="1529">
          <cell r="K1529">
            <v>1044.2899999999991</v>
          </cell>
          <cell r="Y1529">
            <v>2006</v>
          </cell>
          <cell r="AT1529">
            <v>12735.97</v>
          </cell>
          <cell r="BK1529">
            <v>18254.839787618246</v>
          </cell>
          <cell r="BX1529">
            <v>7806.8561559059171</v>
          </cell>
          <cell r="CB1529">
            <v>7800</v>
          </cell>
          <cell r="CF1529">
            <v>91274.198938091227</v>
          </cell>
          <cell r="CG1529">
            <v>42042</v>
          </cell>
          <cell r="CK1529" t="str">
            <v>Прочие основные фонды</v>
          </cell>
        </row>
        <row r="1530">
          <cell r="K1530">
            <v>0</v>
          </cell>
          <cell r="Y1530">
            <v>2006</v>
          </cell>
          <cell r="AT1530">
            <v>18220.34</v>
          </cell>
          <cell r="BK1530">
            <v>26115.748354929561</v>
          </cell>
          <cell r="BX1530">
            <v>11168.648598551883</v>
          </cell>
          <cell r="CB1530">
            <v>11000</v>
          </cell>
          <cell r="CF1530">
            <v>130578.7417746478</v>
          </cell>
          <cell r="CG1530">
            <v>59290</v>
          </cell>
          <cell r="CK1530" t="str">
            <v>Прочие основные фонды</v>
          </cell>
        </row>
        <row r="1531">
          <cell r="K1531">
            <v>8234.2000000000007</v>
          </cell>
          <cell r="Y1531">
            <v>2006</v>
          </cell>
          <cell r="AT1531">
            <v>23331.15</v>
          </cell>
          <cell r="BK1531">
            <v>33441.222404802262</v>
          </cell>
          <cell r="BX1531">
            <v>14301.457368529005</v>
          </cell>
          <cell r="CB1531">
            <v>14000</v>
          </cell>
          <cell r="CF1531">
            <v>167206.11202401132</v>
          </cell>
          <cell r="CG1531">
            <v>75460</v>
          </cell>
          <cell r="CK1531" t="str">
            <v>Прочие основные фонды</v>
          </cell>
        </row>
        <row r="1532">
          <cell r="K1532">
            <v>2460.5200000000023</v>
          </cell>
          <cell r="Y1532">
            <v>2006</v>
          </cell>
          <cell r="AT1532">
            <v>18757.490000000002</v>
          </cell>
          <cell r="BK1532">
            <v>26734.618182543156</v>
          </cell>
          <cell r="BX1532">
            <v>13997.706040366</v>
          </cell>
          <cell r="CB1532">
            <v>14000</v>
          </cell>
          <cell r="CF1532">
            <v>106938.47273017262</v>
          </cell>
          <cell r="CG1532">
            <v>87360</v>
          </cell>
          <cell r="CK1532" t="str">
            <v>Прочие основные фонды</v>
          </cell>
        </row>
        <row r="1533">
          <cell r="K1533">
            <v>2993.8900000000031</v>
          </cell>
          <cell r="Y1533">
            <v>2006</v>
          </cell>
          <cell r="AT1533">
            <v>22823.31</v>
          </cell>
          <cell r="BK1533">
            <v>32529.537721295281</v>
          </cell>
          <cell r="BX1533">
            <v>17031.808853324499</v>
          </cell>
          <cell r="CB1533">
            <v>17000</v>
          </cell>
          <cell r="CF1533">
            <v>130118.15088518112</v>
          </cell>
          <cell r="CG1533">
            <v>106080</v>
          </cell>
          <cell r="CK1533" t="str">
            <v>Прочие основные фонды</v>
          </cell>
        </row>
        <row r="1534">
          <cell r="K1534">
            <v>6493.7400000000052</v>
          </cell>
          <cell r="Y1534">
            <v>2006</v>
          </cell>
          <cell r="AT1534">
            <v>49507.48</v>
          </cell>
          <cell r="BK1534">
            <v>70561.870217171469</v>
          </cell>
          <cell r="BX1534">
            <v>36944.769894015619</v>
          </cell>
          <cell r="CB1534">
            <v>37000</v>
          </cell>
          <cell r="CF1534">
            <v>282247.48086868587</v>
          </cell>
          <cell r="CG1534">
            <v>230880</v>
          </cell>
          <cell r="CK1534" t="str">
            <v>Прочие основные фонды</v>
          </cell>
        </row>
        <row r="1535">
          <cell r="K1535">
            <v>1747.67</v>
          </cell>
          <cell r="Y1535">
            <v>2006</v>
          </cell>
          <cell r="AT1535">
            <v>13324.99</v>
          </cell>
          <cell r="BK1535">
            <v>18991.801138436203</v>
          </cell>
          <cell r="BX1535">
            <v>9943.7234411862428</v>
          </cell>
          <cell r="CB1535">
            <v>9900</v>
          </cell>
          <cell r="CF1535">
            <v>75967.204553744814</v>
          </cell>
          <cell r="CG1535">
            <v>61776</v>
          </cell>
          <cell r="CK1535" t="str">
            <v>Прочие основные фонды</v>
          </cell>
        </row>
        <row r="1536">
          <cell r="K1536">
            <v>1747.6900000000005</v>
          </cell>
          <cell r="Y1536">
            <v>2006</v>
          </cell>
          <cell r="AT1536">
            <v>13325.01</v>
          </cell>
          <cell r="BK1536">
            <v>18991.829643975252</v>
          </cell>
          <cell r="BX1536">
            <v>9943.738366110676</v>
          </cell>
          <cell r="CB1536">
            <v>9900</v>
          </cell>
          <cell r="CF1536">
            <v>75967.318575901008</v>
          </cell>
          <cell r="CG1536">
            <v>61776</v>
          </cell>
          <cell r="CK1536" t="str">
            <v>Прочие основные фонды</v>
          </cell>
        </row>
        <row r="1537">
          <cell r="K1537">
            <v>3110.0200000000004</v>
          </cell>
          <cell r="Y1537">
            <v>2006</v>
          </cell>
          <cell r="AT1537">
            <v>23711.65</v>
          </cell>
          <cell r="BK1537">
            <v>33795.668249222013</v>
          </cell>
          <cell r="BX1537">
            <v>17694.729221875874</v>
          </cell>
          <cell r="CB1537">
            <v>18000</v>
          </cell>
          <cell r="CF1537">
            <v>135182.67299688805</v>
          </cell>
          <cell r="CG1537">
            <v>112320</v>
          </cell>
          <cell r="CK1537" t="str">
            <v>Прочие основные фонды</v>
          </cell>
        </row>
        <row r="1538">
          <cell r="K1538">
            <v>6219.52</v>
          </cell>
          <cell r="Y1538">
            <v>2006</v>
          </cell>
          <cell r="AT1538">
            <v>16021</v>
          </cell>
          <cell r="BK1538">
            <v>22834.362054972378</v>
          </cell>
          <cell r="BX1538">
            <v>11955.610717249678</v>
          </cell>
          <cell r="CB1538">
            <v>12000</v>
          </cell>
          <cell r="CF1538">
            <v>91337.448219889513</v>
          </cell>
          <cell r="CG1538">
            <v>74880</v>
          </cell>
          <cell r="CK1538" t="str">
            <v>Прочие основные фонды</v>
          </cell>
        </row>
        <row r="1539">
          <cell r="K1539">
            <v>10286.11</v>
          </cell>
          <cell r="Y1539">
            <v>2006</v>
          </cell>
          <cell r="AT1539">
            <v>12844.03</v>
          </cell>
          <cell r="BK1539">
            <v>11135.394441767941</v>
          </cell>
          <cell r="BX1539">
            <v>2247.1967709410096</v>
          </cell>
          <cell r="CB1539">
            <v>2200</v>
          </cell>
          <cell r="CF1539">
            <v>44541.577767071765</v>
          </cell>
          <cell r="CG1539">
            <v>3630</v>
          </cell>
          <cell r="CK1539" t="str">
            <v>Прочие основные фонды</v>
          </cell>
        </row>
        <row r="1540">
          <cell r="K1540">
            <v>5111.6799999999994</v>
          </cell>
          <cell r="Y1540">
            <v>2006</v>
          </cell>
          <cell r="AT1540">
            <v>11742.88</v>
          </cell>
          <cell r="BK1540">
            <v>10180.729933077695</v>
          </cell>
          <cell r="BX1540">
            <v>2054.5391140901852</v>
          </cell>
          <cell r="CB1540">
            <v>2100</v>
          </cell>
          <cell r="CF1540">
            <v>40722.91973231078</v>
          </cell>
          <cell r="CG1540">
            <v>3465</v>
          </cell>
          <cell r="CK1540" t="str">
            <v>Прочие основные фонды</v>
          </cell>
        </row>
        <row r="1541">
          <cell r="K1541">
            <v>4276.3499999999985</v>
          </cell>
          <cell r="Y1541">
            <v>2006</v>
          </cell>
          <cell r="AT1541">
            <v>20064.03</v>
          </cell>
          <cell r="BK1541">
            <v>24760.728567180973</v>
          </cell>
          <cell r="BX1541">
            <v>4996.8799554694269</v>
          </cell>
          <cell r="CB1541">
            <v>5000</v>
          </cell>
          <cell r="CF1541">
            <v>99042.914268723893</v>
          </cell>
          <cell r="CG1541">
            <v>8250</v>
          </cell>
          <cell r="CK1541" t="str">
            <v>Прочие основные фонды</v>
          </cell>
        </row>
        <row r="1542">
          <cell r="K1542">
            <v>2711.0699999999997</v>
          </cell>
          <cell r="Y1542">
            <v>2007</v>
          </cell>
          <cell r="AT1542">
            <v>11811.21</v>
          </cell>
          <cell r="BK1542">
            <v>16331.189701614314</v>
          </cell>
          <cell r="BX1542">
            <v>8550.681037289607</v>
          </cell>
          <cell r="CB1542">
            <v>8600</v>
          </cell>
          <cell r="CF1542">
            <v>65324.758806457256</v>
          </cell>
          <cell r="CG1542">
            <v>53664</v>
          </cell>
          <cell r="CK1542" t="str">
            <v>Прочие основные фонды</v>
          </cell>
        </row>
        <row r="1543">
          <cell r="K1543">
            <v>0</v>
          </cell>
          <cell r="Y1543">
            <v>2007</v>
          </cell>
          <cell r="AT1543">
            <v>33639.019999999997</v>
          </cell>
          <cell r="BK1543">
            <v>51101.729329677626</v>
          </cell>
          <cell r="BX1543">
            <v>26755.833220698449</v>
          </cell>
          <cell r="CB1543">
            <v>27000</v>
          </cell>
          <cell r="CF1543">
            <v>204406.9173187105</v>
          </cell>
          <cell r="CG1543">
            <v>168480</v>
          </cell>
          <cell r="CK1543" t="str">
            <v>Прочие основные фонды</v>
          </cell>
        </row>
        <row r="1544">
          <cell r="K1544">
            <v>4121.8900000000012</v>
          </cell>
          <cell r="Y1544">
            <v>2007</v>
          </cell>
          <cell r="AT1544">
            <v>14789.69</v>
          </cell>
          <cell r="BK1544">
            <v>20154.82978177505</v>
          </cell>
          <cell r="BX1544">
            <v>10552.661745628271</v>
          </cell>
          <cell r="CB1544">
            <v>11000</v>
          </cell>
          <cell r="CF1544">
            <v>80619.3191271002</v>
          </cell>
          <cell r="CG1544">
            <v>68640</v>
          </cell>
          <cell r="CK1544" t="str">
            <v>Прочие основные фонды</v>
          </cell>
        </row>
        <row r="1545">
          <cell r="K1545">
            <v>4121.880000000001</v>
          </cell>
          <cell r="Y1545">
            <v>2007</v>
          </cell>
          <cell r="AT1545">
            <v>14789.68</v>
          </cell>
          <cell r="BK1545">
            <v>20154.816154153523</v>
          </cell>
          <cell r="BX1545">
            <v>10552.654610480919</v>
          </cell>
          <cell r="CB1545">
            <v>11000</v>
          </cell>
          <cell r="CF1545">
            <v>80619.264616614091</v>
          </cell>
          <cell r="CG1545">
            <v>68640</v>
          </cell>
          <cell r="CK1545" t="str">
            <v>Прочие основные фонды</v>
          </cell>
        </row>
        <row r="1546">
          <cell r="K1546">
            <v>0</v>
          </cell>
          <cell r="Y1546">
            <v>2007</v>
          </cell>
          <cell r="AT1546">
            <v>20380.150000000001</v>
          </cell>
          <cell r="BK1546">
            <v>25663.858683437385</v>
          </cell>
          <cell r="BX1546">
            <v>5179.1376286577661</v>
          </cell>
          <cell r="CB1546">
            <v>5200</v>
          </cell>
          <cell r="CF1546">
            <v>102655.43473374954</v>
          </cell>
          <cell r="CG1546">
            <v>8580</v>
          </cell>
          <cell r="CK1546" t="str">
            <v>Прочие основные фонды</v>
          </cell>
        </row>
        <row r="1547">
          <cell r="K1547">
            <v>0</v>
          </cell>
          <cell r="Y1547">
            <v>2007</v>
          </cell>
          <cell r="AT1547">
            <v>20380.150000000001</v>
          </cell>
          <cell r="BK1547">
            <v>25663.858683437385</v>
          </cell>
          <cell r="BX1547">
            <v>5179.1376286577661</v>
          </cell>
          <cell r="CB1547">
            <v>5200</v>
          </cell>
          <cell r="CF1547">
            <v>102655.43473374954</v>
          </cell>
          <cell r="CG1547">
            <v>8580</v>
          </cell>
          <cell r="CK1547" t="str">
            <v>Прочие основные фонды</v>
          </cell>
        </row>
        <row r="1548">
          <cell r="K1548">
            <v>0</v>
          </cell>
          <cell r="Y1548">
            <v>2007</v>
          </cell>
          <cell r="AT1548">
            <v>20380.150000000001</v>
          </cell>
          <cell r="BK1548">
            <v>25663.858683437385</v>
          </cell>
          <cell r="BX1548">
            <v>5179.1376286577661</v>
          </cell>
          <cell r="CB1548">
            <v>5200</v>
          </cell>
          <cell r="CF1548">
            <v>102655.43473374954</v>
          </cell>
          <cell r="CG1548">
            <v>8580</v>
          </cell>
          <cell r="CK1548" t="str">
            <v>Прочие основные фонды</v>
          </cell>
        </row>
        <row r="1549">
          <cell r="K1549">
            <v>0</v>
          </cell>
          <cell r="Y1549">
            <v>2007</v>
          </cell>
          <cell r="AT1549">
            <v>20380.150000000001</v>
          </cell>
          <cell r="BK1549">
            <v>25663.858683437385</v>
          </cell>
          <cell r="BX1549">
            <v>5179.1376286577661</v>
          </cell>
          <cell r="CB1549">
            <v>5200</v>
          </cell>
          <cell r="CF1549">
            <v>102655.43473374954</v>
          </cell>
          <cell r="CG1549">
            <v>8580</v>
          </cell>
          <cell r="CK1549" t="str">
            <v>Прочие основные фонды</v>
          </cell>
        </row>
        <row r="1550">
          <cell r="K1550">
            <v>0</v>
          </cell>
          <cell r="Y1550">
            <v>2007</v>
          </cell>
          <cell r="AT1550">
            <v>20380.150000000001</v>
          </cell>
          <cell r="BK1550">
            <v>25663.858683437385</v>
          </cell>
          <cell r="BX1550">
            <v>5179.1376286577661</v>
          </cell>
          <cell r="CB1550">
            <v>5200</v>
          </cell>
          <cell r="CF1550">
            <v>102655.43473374954</v>
          </cell>
          <cell r="CG1550">
            <v>8580</v>
          </cell>
          <cell r="CK1550" t="str">
            <v>Прочие основные фонды</v>
          </cell>
        </row>
        <row r="1551">
          <cell r="K1551">
            <v>69815.66</v>
          </cell>
          <cell r="Y1551">
            <v>2007</v>
          </cell>
          <cell r="AT1551">
            <v>170343.5</v>
          </cell>
          <cell r="BK1551">
            <v>218692.59675915429</v>
          </cell>
          <cell r="BX1551">
            <v>137807.27869530465</v>
          </cell>
          <cell r="CB1551">
            <v>140000</v>
          </cell>
          <cell r="CF1551">
            <v>656077.79027746292</v>
          </cell>
          <cell r="CG1551">
            <v>999600</v>
          </cell>
          <cell r="CK1551" t="str">
            <v>Прочие основные фонды</v>
          </cell>
        </row>
        <row r="1552">
          <cell r="K1552">
            <v>118312.54000000001</v>
          </cell>
          <cell r="Y1552">
            <v>2007</v>
          </cell>
          <cell r="AT1552">
            <v>288671.38</v>
          </cell>
          <cell r="BK1552">
            <v>370605.82706266217</v>
          </cell>
          <cell r="BX1552">
            <v>233534.10793495609</v>
          </cell>
          <cell r="CB1552">
            <v>235000</v>
          </cell>
          <cell r="CF1552">
            <v>1111817.4811879864</v>
          </cell>
          <cell r="CG1552">
            <v>1677900</v>
          </cell>
          <cell r="CK1552" t="str">
            <v>Прочие основные фонды</v>
          </cell>
        </row>
        <row r="1553">
          <cell r="K1553">
            <v>29553.590000000004</v>
          </cell>
          <cell r="Y1553">
            <v>2007</v>
          </cell>
          <cell r="AT1553">
            <v>72108.11</v>
          </cell>
          <cell r="BK1553">
            <v>92574.767004873924</v>
          </cell>
          <cell r="BX1553">
            <v>58335.201583633563</v>
          </cell>
          <cell r="CB1553">
            <v>60000</v>
          </cell>
          <cell r="CF1553">
            <v>277724.30101462174</v>
          </cell>
          <cell r="CG1553">
            <v>428400</v>
          </cell>
          <cell r="CK1553" t="str">
            <v>Прочие основные фонды</v>
          </cell>
        </row>
        <row r="1554">
          <cell r="K1554">
            <v>0</v>
          </cell>
          <cell r="Y1554">
            <v>2007</v>
          </cell>
          <cell r="AT1554">
            <v>197720.68</v>
          </cell>
          <cell r="BK1554">
            <v>247525.60254392534</v>
          </cell>
          <cell r="BX1554">
            <v>49952.31535539787</v>
          </cell>
          <cell r="CB1554">
            <v>50000</v>
          </cell>
          <cell r="CF1554">
            <v>990102.41017570137</v>
          </cell>
          <cell r="CG1554">
            <v>82500</v>
          </cell>
          <cell r="CK1554" t="str">
            <v>Прочие основные фонды</v>
          </cell>
        </row>
        <row r="1555">
          <cell r="K1555">
            <v>1030.5600000000049</v>
          </cell>
          <cell r="Y1555">
            <v>2007</v>
          </cell>
          <cell r="AT1555">
            <v>38127.120000000003</v>
          </cell>
          <cell r="BK1555">
            <v>38987.784683734593</v>
          </cell>
          <cell r="BX1555">
            <v>12880.935307429476</v>
          </cell>
          <cell r="CB1555">
            <v>13000</v>
          </cell>
          <cell r="CF1555">
            <v>116963.35405120379</v>
          </cell>
          <cell r="CG1555">
            <v>30290</v>
          </cell>
          <cell r="CK1555" t="str">
            <v>Прочие основные фонды</v>
          </cell>
        </row>
        <row r="1556">
          <cell r="K1556">
            <v>1030.5500000000029</v>
          </cell>
          <cell r="Y1556">
            <v>2007</v>
          </cell>
          <cell r="AT1556">
            <v>38127.11</v>
          </cell>
          <cell r="BK1556">
            <v>38987.774457999032</v>
          </cell>
          <cell r="BX1556">
            <v>12880.931929011356</v>
          </cell>
          <cell r="CB1556">
            <v>13000</v>
          </cell>
          <cell r="CF1556">
            <v>116963.32337399709</v>
          </cell>
          <cell r="CG1556">
            <v>30290</v>
          </cell>
          <cell r="CK1556" t="str">
            <v>Прочие основные фонды</v>
          </cell>
        </row>
        <row r="1557">
          <cell r="K1557">
            <v>1030.5600000000049</v>
          </cell>
          <cell r="Y1557">
            <v>2007</v>
          </cell>
          <cell r="AT1557">
            <v>38127.120000000003</v>
          </cell>
          <cell r="BK1557">
            <v>38987.784683734593</v>
          </cell>
          <cell r="BX1557">
            <v>12880.935307429476</v>
          </cell>
          <cell r="CB1557">
            <v>13000</v>
          </cell>
          <cell r="CF1557">
            <v>116963.35405120379</v>
          </cell>
          <cell r="CG1557">
            <v>30290</v>
          </cell>
          <cell r="CK1557" t="str">
            <v>Прочие основные фонды</v>
          </cell>
        </row>
        <row r="1558">
          <cell r="K1558">
            <v>1030.5600000000049</v>
          </cell>
          <cell r="Y1558">
            <v>2007</v>
          </cell>
          <cell r="AT1558">
            <v>38127.120000000003</v>
          </cell>
          <cell r="BK1558">
            <v>38987.784683734593</v>
          </cell>
          <cell r="BX1558">
            <v>12880.935307429476</v>
          </cell>
          <cell r="CB1558">
            <v>13000</v>
          </cell>
          <cell r="CF1558">
            <v>116963.35405120379</v>
          </cell>
          <cell r="CG1558">
            <v>30290</v>
          </cell>
          <cell r="CK1558" t="str">
            <v>Прочие основные фонды</v>
          </cell>
        </row>
        <row r="1559">
          <cell r="K1559">
            <v>1030.5600000000049</v>
          </cell>
          <cell r="Y1559">
            <v>2007</v>
          </cell>
          <cell r="AT1559">
            <v>38127.120000000003</v>
          </cell>
          <cell r="BK1559">
            <v>38987.784683734593</v>
          </cell>
          <cell r="BX1559">
            <v>12880.935307429476</v>
          </cell>
          <cell r="CB1559">
            <v>13000</v>
          </cell>
          <cell r="CF1559">
            <v>116963.35405120379</v>
          </cell>
          <cell r="CG1559">
            <v>30290</v>
          </cell>
          <cell r="CK1559" t="str">
            <v>Прочие основные фонды</v>
          </cell>
        </row>
        <row r="1560">
          <cell r="K1560">
            <v>5446.48</v>
          </cell>
          <cell r="Y1560">
            <v>2007</v>
          </cell>
          <cell r="AT1560">
            <v>13288.72</v>
          </cell>
          <cell r="BK1560">
            <v>17060.496493293307</v>
          </cell>
          <cell r="BX1560">
            <v>10750.526674301447</v>
          </cell>
          <cell r="CB1560">
            <v>11000</v>
          </cell>
          <cell r="CF1560">
            <v>51181.489479879921</v>
          </cell>
          <cell r="CG1560">
            <v>78540</v>
          </cell>
          <cell r="CK1560" t="str">
            <v>Прочие основные фонды</v>
          </cell>
        </row>
        <row r="1561">
          <cell r="K1561">
            <v>5446.49</v>
          </cell>
          <cell r="Y1561">
            <v>2007</v>
          </cell>
          <cell r="AT1561">
            <v>13288.73</v>
          </cell>
          <cell r="BK1561">
            <v>17060.509331622728</v>
          </cell>
          <cell r="BX1561">
            <v>10750.534764265474</v>
          </cell>
          <cell r="CB1561">
            <v>11000</v>
          </cell>
          <cell r="CF1561">
            <v>51181.527994868185</v>
          </cell>
          <cell r="CG1561">
            <v>78540</v>
          </cell>
          <cell r="CK1561" t="str">
            <v>Прочие основные фонды</v>
          </cell>
        </row>
        <row r="1562">
          <cell r="K1562">
            <v>6984.7099999999991</v>
          </cell>
          <cell r="Y1562">
            <v>2007</v>
          </cell>
          <cell r="AT1562">
            <v>17042.03</v>
          </cell>
          <cell r="BK1562">
            <v>21879.119512910147</v>
          </cell>
          <cell r="BX1562">
            <v>13786.940961901935</v>
          </cell>
          <cell r="CB1562">
            <v>14000</v>
          </cell>
          <cell r="CF1562">
            <v>65637.358538730448</v>
          </cell>
          <cell r="CG1562">
            <v>99960</v>
          </cell>
          <cell r="CK1562" t="str">
            <v>Прочие основные фонды</v>
          </cell>
        </row>
        <row r="1563">
          <cell r="K1563">
            <v>6984.7099999999991</v>
          </cell>
          <cell r="Y1563">
            <v>2007</v>
          </cell>
          <cell r="AT1563">
            <v>17042.03</v>
          </cell>
          <cell r="BK1563">
            <v>21879.119512910147</v>
          </cell>
          <cell r="BX1563">
            <v>13786.940961901935</v>
          </cell>
          <cell r="CB1563">
            <v>14000</v>
          </cell>
          <cell r="CF1563">
            <v>65637.358538730448</v>
          </cell>
          <cell r="CG1563">
            <v>99960</v>
          </cell>
          <cell r="CK1563" t="str">
            <v>Прочие основные фонды</v>
          </cell>
        </row>
        <row r="1564">
          <cell r="K1564">
            <v>6984.7099999999991</v>
          </cell>
          <cell r="Y1564">
            <v>2007</v>
          </cell>
          <cell r="AT1564">
            <v>17042.03</v>
          </cell>
          <cell r="BK1564">
            <v>21879.119512910147</v>
          </cell>
          <cell r="BX1564">
            <v>13786.940961901935</v>
          </cell>
          <cell r="CB1564">
            <v>14000</v>
          </cell>
          <cell r="CF1564">
            <v>65637.358538730448</v>
          </cell>
          <cell r="CG1564">
            <v>99960</v>
          </cell>
          <cell r="CK1564" t="str">
            <v>Прочие основные фонды</v>
          </cell>
        </row>
        <row r="1565">
          <cell r="K1565">
            <v>6984.7099999999991</v>
          </cell>
          <cell r="Y1565">
            <v>2007</v>
          </cell>
          <cell r="AT1565">
            <v>17042.03</v>
          </cell>
          <cell r="BK1565">
            <v>21879.119512910147</v>
          </cell>
          <cell r="BX1565">
            <v>13786.940961901935</v>
          </cell>
          <cell r="CB1565">
            <v>14000</v>
          </cell>
          <cell r="CF1565">
            <v>65637.358538730448</v>
          </cell>
          <cell r="CG1565">
            <v>99960</v>
          </cell>
          <cell r="CK1565" t="str">
            <v>Прочие основные фонды</v>
          </cell>
        </row>
        <row r="1566">
          <cell r="K1566">
            <v>6984.7099999999991</v>
          </cell>
          <cell r="Y1566">
            <v>2007</v>
          </cell>
          <cell r="AT1566">
            <v>17042.03</v>
          </cell>
          <cell r="BK1566">
            <v>21879.119512910147</v>
          </cell>
          <cell r="BX1566">
            <v>13786.940961901935</v>
          </cell>
          <cell r="CB1566">
            <v>14000</v>
          </cell>
          <cell r="CF1566">
            <v>65637.358538730448</v>
          </cell>
          <cell r="CG1566">
            <v>99960</v>
          </cell>
          <cell r="CK1566" t="str">
            <v>Прочие основные фонды</v>
          </cell>
        </row>
        <row r="1567">
          <cell r="K1567">
            <v>6984.7099999999991</v>
          </cell>
          <cell r="Y1567">
            <v>2007</v>
          </cell>
          <cell r="AT1567">
            <v>17042.03</v>
          </cell>
          <cell r="BK1567">
            <v>21879.119512910147</v>
          </cell>
          <cell r="BX1567">
            <v>13786.940961901935</v>
          </cell>
          <cell r="CB1567">
            <v>14000</v>
          </cell>
          <cell r="CF1567">
            <v>65637.358538730448</v>
          </cell>
          <cell r="CG1567">
            <v>99960</v>
          </cell>
          <cell r="CK1567" t="str">
            <v>Прочие основные фонды</v>
          </cell>
        </row>
        <row r="1568">
          <cell r="K1568">
            <v>6984.7000000000007</v>
          </cell>
          <cell r="Y1568">
            <v>2007</v>
          </cell>
          <cell r="AT1568">
            <v>17042.02</v>
          </cell>
          <cell r="BK1568">
            <v>21879.106674580729</v>
          </cell>
          <cell r="BX1568">
            <v>13786.932871937912</v>
          </cell>
          <cell r="CB1568">
            <v>14000</v>
          </cell>
          <cell r="CF1568">
            <v>65637.320023742184</v>
          </cell>
          <cell r="CG1568">
            <v>99960</v>
          </cell>
          <cell r="CK1568" t="str">
            <v>Прочие основные фонды</v>
          </cell>
        </row>
        <row r="1569">
          <cell r="K1569">
            <v>6984.7000000000007</v>
          </cell>
          <cell r="Y1569">
            <v>2007</v>
          </cell>
          <cell r="AT1569">
            <v>17042.02</v>
          </cell>
          <cell r="BK1569">
            <v>21879.106674580729</v>
          </cell>
          <cell r="BX1569">
            <v>13786.932871937912</v>
          </cell>
          <cell r="CB1569">
            <v>14000</v>
          </cell>
          <cell r="CF1569">
            <v>65637.320023742184</v>
          </cell>
          <cell r="CG1569">
            <v>99960</v>
          </cell>
          <cell r="CK1569" t="str">
            <v>Прочие основные фонды</v>
          </cell>
        </row>
        <row r="1570">
          <cell r="K1570">
            <v>6984.75</v>
          </cell>
          <cell r="Y1570">
            <v>2007</v>
          </cell>
          <cell r="AT1570">
            <v>17042.07</v>
          </cell>
          <cell r="BK1570">
            <v>21879.170866227829</v>
          </cell>
          <cell r="BX1570">
            <v>13786.973321758038</v>
          </cell>
          <cell r="CB1570">
            <v>14000</v>
          </cell>
          <cell r="CF1570">
            <v>65637.51259868349</v>
          </cell>
          <cell r="CG1570">
            <v>99960</v>
          </cell>
          <cell r="CK1570" t="str">
            <v>Прочие основные фонды</v>
          </cell>
        </row>
        <row r="1571">
          <cell r="K1571">
            <v>6984.75</v>
          </cell>
          <cell r="Y1571">
            <v>2007</v>
          </cell>
          <cell r="AT1571">
            <v>17042.07</v>
          </cell>
          <cell r="BK1571">
            <v>21879.170866227829</v>
          </cell>
          <cell r="BX1571">
            <v>13786.973321758038</v>
          </cell>
          <cell r="CB1571">
            <v>14000</v>
          </cell>
          <cell r="CF1571">
            <v>65637.51259868349</v>
          </cell>
          <cell r="CG1571">
            <v>99960</v>
          </cell>
          <cell r="CK1571" t="str">
            <v>Прочие основные фонды</v>
          </cell>
        </row>
        <row r="1572">
          <cell r="K1572">
            <v>6984.75</v>
          </cell>
          <cell r="Y1572">
            <v>2007</v>
          </cell>
          <cell r="AT1572">
            <v>17042.07</v>
          </cell>
          <cell r="BK1572">
            <v>21879.170866227829</v>
          </cell>
          <cell r="BX1572">
            <v>13786.973321758038</v>
          </cell>
          <cell r="CB1572">
            <v>14000</v>
          </cell>
          <cell r="CF1572">
            <v>65637.51259868349</v>
          </cell>
          <cell r="CG1572">
            <v>99960</v>
          </cell>
          <cell r="CK1572" t="str">
            <v>Прочие основные фонды</v>
          </cell>
        </row>
        <row r="1573">
          <cell r="K1573">
            <v>6984.75</v>
          </cell>
          <cell r="Y1573">
            <v>2007</v>
          </cell>
          <cell r="AT1573">
            <v>17042.07</v>
          </cell>
          <cell r="BK1573">
            <v>21879.170866227829</v>
          </cell>
          <cell r="BX1573">
            <v>13786.973321758038</v>
          </cell>
          <cell r="CB1573">
            <v>14000</v>
          </cell>
          <cell r="CF1573">
            <v>65637.51259868349</v>
          </cell>
          <cell r="CG1573">
            <v>99960</v>
          </cell>
          <cell r="CK1573" t="str">
            <v>Прочие основные фонды</v>
          </cell>
        </row>
        <row r="1574">
          <cell r="K1574">
            <v>6984.7000000000007</v>
          </cell>
          <cell r="Y1574">
            <v>2007</v>
          </cell>
          <cell r="AT1574">
            <v>17042.02</v>
          </cell>
          <cell r="BK1574">
            <v>21879.106674580729</v>
          </cell>
          <cell r="BX1574">
            <v>13786.932871937912</v>
          </cell>
          <cell r="CB1574">
            <v>14000</v>
          </cell>
          <cell r="CF1574">
            <v>65637.320023742184</v>
          </cell>
          <cell r="CG1574">
            <v>99960</v>
          </cell>
          <cell r="CK1574" t="str">
            <v>Прочие основные фонды</v>
          </cell>
        </row>
        <row r="1575">
          <cell r="K1575">
            <v>6984.6899999999987</v>
          </cell>
          <cell r="Y1575">
            <v>2007</v>
          </cell>
          <cell r="AT1575">
            <v>17042.009999999998</v>
          </cell>
          <cell r="BK1575">
            <v>21879.093836251308</v>
          </cell>
          <cell r="BX1575">
            <v>13786.924781973887</v>
          </cell>
          <cell r="CB1575">
            <v>14000</v>
          </cell>
          <cell r="CF1575">
            <v>65637.28150875392</v>
          </cell>
          <cell r="CG1575">
            <v>99960</v>
          </cell>
          <cell r="CK1575" t="str">
            <v>Прочие основные фонды</v>
          </cell>
        </row>
        <row r="1576">
          <cell r="K1576">
            <v>6984.6899999999987</v>
          </cell>
          <cell r="Y1576">
            <v>2007</v>
          </cell>
          <cell r="AT1576">
            <v>17042.009999999998</v>
          </cell>
          <cell r="BK1576">
            <v>21879.093836251308</v>
          </cell>
          <cell r="BX1576">
            <v>13786.924781973887</v>
          </cell>
          <cell r="CB1576">
            <v>14000</v>
          </cell>
          <cell r="CF1576">
            <v>65637.28150875392</v>
          </cell>
          <cell r="CG1576">
            <v>99960</v>
          </cell>
          <cell r="CK1576" t="str">
            <v>Прочие основные фонды</v>
          </cell>
        </row>
        <row r="1577">
          <cell r="K1577">
            <v>5016.37</v>
          </cell>
          <cell r="Y1577">
            <v>2007</v>
          </cell>
          <cell r="AT1577">
            <v>12749</v>
          </cell>
          <cell r="BK1577">
            <v>16367.586177825735</v>
          </cell>
          <cell r="BX1577">
            <v>10313.895135924993</v>
          </cell>
          <cell r="CB1577">
            <v>10000</v>
          </cell>
          <cell r="CF1577">
            <v>49102.758533477201</v>
          </cell>
          <cell r="CG1577">
            <v>71400</v>
          </cell>
          <cell r="CK1577" t="str">
            <v>Прочие основные фонды</v>
          </cell>
        </row>
        <row r="1578">
          <cell r="K1578">
            <v>7942.07</v>
          </cell>
          <cell r="Y1578">
            <v>2008</v>
          </cell>
          <cell r="AT1578">
            <v>58771.19</v>
          </cell>
          <cell r="BK1578">
            <v>65506.995917732449</v>
          </cell>
          <cell r="BX1578">
            <v>21642.455026494023</v>
          </cell>
          <cell r="CB1578">
            <v>22000</v>
          </cell>
          <cell r="CF1578">
            <v>196520.98775319735</v>
          </cell>
          <cell r="CG1578">
            <v>51260</v>
          </cell>
          <cell r="CK1578" t="str">
            <v>Прочие основные фонды</v>
          </cell>
        </row>
        <row r="1579">
          <cell r="K1579">
            <v>0</v>
          </cell>
          <cell r="Y1579">
            <v>2007</v>
          </cell>
          <cell r="AT1579">
            <v>65768.95</v>
          </cell>
          <cell r="BK1579">
            <v>84436.344572132075</v>
          </cell>
          <cell r="BX1579">
            <v>53206.843948536669</v>
          </cell>
          <cell r="CB1579">
            <v>55000</v>
          </cell>
          <cell r="CF1579">
            <v>253309.03371639622</v>
          </cell>
          <cell r="CG1579">
            <v>392700</v>
          </cell>
          <cell r="CK1579" t="str">
            <v>Прочие основные фонды</v>
          </cell>
        </row>
        <row r="1580">
          <cell r="K1580">
            <v>0</v>
          </cell>
          <cell r="Y1580">
            <v>2007</v>
          </cell>
          <cell r="AT1580">
            <v>65768.95</v>
          </cell>
          <cell r="BK1580">
            <v>84436.344572132075</v>
          </cell>
          <cell r="BX1580">
            <v>53206.843948536669</v>
          </cell>
          <cell r="CB1580">
            <v>55000</v>
          </cell>
          <cell r="CF1580">
            <v>253309.03371639622</v>
          </cell>
          <cell r="CG1580">
            <v>392700</v>
          </cell>
          <cell r="CK1580" t="str">
            <v>Прочие основные фонды</v>
          </cell>
        </row>
        <row r="1581">
          <cell r="K1581">
            <v>0</v>
          </cell>
          <cell r="Y1581">
            <v>2007</v>
          </cell>
          <cell r="AT1581">
            <v>88764.24</v>
          </cell>
          <cell r="BK1581">
            <v>113958.45538545818</v>
          </cell>
          <cell r="BX1581">
            <v>71809.950833797062</v>
          </cell>
          <cell r="CB1581">
            <v>70000</v>
          </cell>
          <cell r="CF1581">
            <v>341875.36615637451</v>
          </cell>
          <cell r="CG1581">
            <v>499800</v>
          </cell>
          <cell r="CK1581" t="str">
            <v>Прочие основные фонды</v>
          </cell>
        </row>
        <row r="1582">
          <cell r="K1582">
            <v>0</v>
          </cell>
          <cell r="Y1582">
            <v>2007</v>
          </cell>
          <cell r="AT1582">
            <v>65768.95</v>
          </cell>
          <cell r="BK1582">
            <v>84436.344572132075</v>
          </cell>
          <cell r="BX1582">
            <v>53206.843948536669</v>
          </cell>
          <cell r="CB1582">
            <v>55000</v>
          </cell>
          <cell r="CF1582">
            <v>253309.03371639622</v>
          </cell>
          <cell r="CG1582">
            <v>392700</v>
          </cell>
          <cell r="CK1582" t="str">
            <v>Прочие основные фонды</v>
          </cell>
        </row>
        <row r="1583">
          <cell r="K1583">
            <v>0</v>
          </cell>
          <cell r="Y1583">
            <v>2007</v>
          </cell>
          <cell r="AT1583">
            <v>65768.95</v>
          </cell>
          <cell r="BK1583">
            <v>84436.344572132075</v>
          </cell>
          <cell r="BX1583">
            <v>53206.843948536669</v>
          </cell>
          <cell r="CB1583">
            <v>55000</v>
          </cell>
          <cell r="CF1583">
            <v>253309.03371639622</v>
          </cell>
          <cell r="CG1583">
            <v>392700</v>
          </cell>
          <cell r="CK1583" t="str">
            <v>Прочие основные фонды</v>
          </cell>
        </row>
        <row r="1584">
          <cell r="K1584">
            <v>0</v>
          </cell>
          <cell r="Y1584">
            <v>2007</v>
          </cell>
          <cell r="AT1584">
            <v>65768.95</v>
          </cell>
          <cell r="BK1584">
            <v>84436.344572132075</v>
          </cell>
          <cell r="BX1584">
            <v>53206.843948536669</v>
          </cell>
          <cell r="CB1584">
            <v>55000</v>
          </cell>
          <cell r="CF1584">
            <v>253309.03371639622</v>
          </cell>
          <cell r="CG1584">
            <v>392700</v>
          </cell>
          <cell r="CK1584" t="str">
            <v>Прочие основные фонды</v>
          </cell>
        </row>
        <row r="1585">
          <cell r="K1585">
            <v>0</v>
          </cell>
          <cell r="Y1585">
            <v>2007</v>
          </cell>
          <cell r="AT1585">
            <v>65768.95</v>
          </cell>
          <cell r="BK1585">
            <v>84436.344572132075</v>
          </cell>
          <cell r="BX1585">
            <v>53206.843948536669</v>
          </cell>
          <cell r="CB1585">
            <v>55000</v>
          </cell>
          <cell r="CF1585">
            <v>253309.03371639622</v>
          </cell>
          <cell r="CG1585">
            <v>392700</v>
          </cell>
          <cell r="CK1585" t="str">
            <v>Прочие основные фонды</v>
          </cell>
        </row>
        <row r="1586">
          <cell r="K1586">
            <v>0</v>
          </cell>
          <cell r="Y1586">
            <v>2007</v>
          </cell>
          <cell r="AT1586">
            <v>65768.95</v>
          </cell>
          <cell r="BK1586">
            <v>84436.344572132075</v>
          </cell>
          <cell r="BX1586">
            <v>53206.843948536669</v>
          </cell>
          <cell r="CB1586">
            <v>55000</v>
          </cell>
          <cell r="CF1586">
            <v>253309.03371639622</v>
          </cell>
          <cell r="CG1586">
            <v>392700</v>
          </cell>
          <cell r="CK1586" t="str">
            <v>Прочие основные фонды</v>
          </cell>
        </row>
        <row r="1587">
          <cell r="K1587">
            <v>0</v>
          </cell>
          <cell r="Y1587">
            <v>2007</v>
          </cell>
          <cell r="AT1587">
            <v>65768.95</v>
          </cell>
          <cell r="BK1587">
            <v>84436.344572132075</v>
          </cell>
          <cell r="BX1587">
            <v>53206.843948536669</v>
          </cell>
          <cell r="CB1587">
            <v>55000</v>
          </cell>
          <cell r="CF1587">
            <v>253309.03371639622</v>
          </cell>
          <cell r="CG1587">
            <v>392700</v>
          </cell>
          <cell r="CK1587" t="str">
            <v>Прочие основные фонды</v>
          </cell>
        </row>
        <row r="1588">
          <cell r="K1588">
            <v>0</v>
          </cell>
          <cell r="Y1588">
            <v>2007</v>
          </cell>
          <cell r="AT1588">
            <v>65768.95</v>
          </cell>
          <cell r="BK1588">
            <v>84436.344572132075</v>
          </cell>
          <cell r="BX1588">
            <v>53206.843948536669</v>
          </cell>
          <cell r="CB1588">
            <v>55000</v>
          </cell>
          <cell r="CF1588">
            <v>253309.03371639622</v>
          </cell>
          <cell r="CG1588">
            <v>392700</v>
          </cell>
          <cell r="CK1588" t="str">
            <v>Прочие основные фонды</v>
          </cell>
        </row>
        <row r="1589">
          <cell r="K1589">
            <v>0</v>
          </cell>
          <cell r="Y1589">
            <v>2007</v>
          </cell>
          <cell r="AT1589">
            <v>65768.95</v>
          </cell>
          <cell r="BK1589">
            <v>84436.344572132075</v>
          </cell>
          <cell r="BX1589">
            <v>53206.843948536669</v>
          </cell>
          <cell r="CB1589">
            <v>55000</v>
          </cell>
          <cell r="CF1589">
            <v>253309.03371639622</v>
          </cell>
          <cell r="CG1589">
            <v>392700</v>
          </cell>
          <cell r="CK1589" t="str">
            <v>Прочие основные фонды</v>
          </cell>
        </row>
        <row r="1590">
          <cell r="K1590">
            <v>0</v>
          </cell>
          <cell r="Y1590">
            <v>2007</v>
          </cell>
          <cell r="AT1590">
            <v>65768.95</v>
          </cell>
          <cell r="BK1590">
            <v>84436.344572132075</v>
          </cell>
          <cell r="BX1590">
            <v>53206.843948536669</v>
          </cell>
          <cell r="CB1590">
            <v>55000</v>
          </cell>
          <cell r="CF1590">
            <v>253309.03371639622</v>
          </cell>
          <cell r="CG1590">
            <v>392700</v>
          </cell>
          <cell r="CK1590" t="str">
            <v>Прочие основные фонды</v>
          </cell>
        </row>
        <row r="1591">
          <cell r="K1591">
            <v>0</v>
          </cell>
          <cell r="Y1591">
            <v>2007</v>
          </cell>
          <cell r="AT1591">
            <v>65768.95</v>
          </cell>
          <cell r="BK1591">
            <v>84436.344572132075</v>
          </cell>
          <cell r="BX1591">
            <v>53206.843948536669</v>
          </cell>
          <cell r="CB1591">
            <v>55000</v>
          </cell>
          <cell r="CF1591">
            <v>253309.03371639622</v>
          </cell>
          <cell r="CG1591">
            <v>392700</v>
          </cell>
          <cell r="CK1591" t="str">
            <v>Прочие основные фонды</v>
          </cell>
        </row>
        <row r="1592">
          <cell r="K1592">
            <v>0</v>
          </cell>
          <cell r="Y1592">
            <v>2007</v>
          </cell>
          <cell r="AT1592">
            <v>41716.67</v>
          </cell>
          <cell r="BK1592">
            <v>53557.235177419207</v>
          </cell>
          <cell r="BX1592">
            <v>33748.635955760299</v>
          </cell>
          <cell r="CB1592">
            <v>34000</v>
          </cell>
          <cell r="CF1592">
            <v>160671.70553225762</v>
          </cell>
          <cell r="CG1592">
            <v>242760</v>
          </cell>
          <cell r="CK1592" t="str">
            <v>Прочие основные фонды</v>
          </cell>
        </row>
        <row r="1593">
          <cell r="K1593">
            <v>0</v>
          </cell>
          <cell r="Y1593">
            <v>2007</v>
          </cell>
          <cell r="AT1593">
            <v>26606.92</v>
          </cell>
          <cell r="BK1593">
            <v>34158.840381717397</v>
          </cell>
          <cell r="BX1593">
            <v>21524.902562549643</v>
          </cell>
          <cell r="CB1593">
            <v>22000</v>
          </cell>
          <cell r="CF1593">
            <v>102476.52114515219</v>
          </cell>
          <cell r="CG1593">
            <v>157080</v>
          </cell>
          <cell r="CK1593" t="str">
            <v>Прочие основные фонды</v>
          </cell>
        </row>
        <row r="1594">
          <cell r="K1594">
            <v>0</v>
          </cell>
          <cell r="Y1594">
            <v>2007</v>
          </cell>
          <cell r="AT1594">
            <v>26606.92</v>
          </cell>
          <cell r="BK1594">
            <v>34158.840381717397</v>
          </cell>
          <cell r="BX1594">
            <v>21524.902562549643</v>
          </cell>
          <cell r="CB1594">
            <v>22000</v>
          </cell>
          <cell r="CF1594">
            <v>102476.52114515219</v>
          </cell>
          <cell r="CG1594">
            <v>157080</v>
          </cell>
          <cell r="CK1594" t="str">
            <v>Прочие основные фонды</v>
          </cell>
        </row>
        <row r="1595">
          <cell r="K1595">
            <v>0</v>
          </cell>
          <cell r="Y1595">
            <v>2007</v>
          </cell>
          <cell r="AT1595">
            <v>21452.98</v>
          </cell>
          <cell r="BK1595">
            <v>27542.042428517681</v>
          </cell>
          <cell r="BX1595">
            <v>17355.383643665868</v>
          </cell>
          <cell r="CB1595">
            <v>17000</v>
          </cell>
          <cell r="CF1595">
            <v>82626.127285553041</v>
          </cell>
          <cell r="CG1595">
            <v>121380</v>
          </cell>
          <cell r="CK1595" t="str">
            <v>Прочие основные фонды</v>
          </cell>
        </row>
        <row r="1596">
          <cell r="K1596">
            <v>0</v>
          </cell>
          <cell r="Y1596">
            <v>2007</v>
          </cell>
          <cell r="AT1596">
            <v>37972.720000000001</v>
          </cell>
          <cell r="BK1596">
            <v>48750.628834139687</v>
          </cell>
          <cell r="BX1596">
            <v>30719.793874487546</v>
          </cell>
          <cell r="CB1596">
            <v>31000</v>
          </cell>
          <cell r="CF1596">
            <v>146251.88650241907</v>
          </cell>
          <cell r="CG1596">
            <v>221340</v>
          </cell>
          <cell r="CK1596" t="str">
            <v>Прочие основные фонды</v>
          </cell>
        </row>
        <row r="1597">
          <cell r="K1597">
            <v>0</v>
          </cell>
          <cell r="Y1597">
            <v>2007</v>
          </cell>
          <cell r="AT1597">
            <v>31431.119999999999</v>
          </cell>
          <cell r="BK1597">
            <v>40352.307260615104</v>
          </cell>
          <cell r="BX1597">
            <v>25427.663007661362</v>
          </cell>
          <cell r="CB1597">
            <v>25000</v>
          </cell>
          <cell r="CF1597">
            <v>121056.9217818453</v>
          </cell>
          <cell r="CG1597">
            <v>178500</v>
          </cell>
          <cell r="CK1597" t="str">
            <v>Прочие основные фонды</v>
          </cell>
        </row>
        <row r="1598">
          <cell r="K1598">
            <v>0</v>
          </cell>
          <cell r="Y1598">
            <v>2007</v>
          </cell>
          <cell r="AT1598">
            <v>18942.14</v>
          </cell>
          <cell r="BK1598">
            <v>19369.731460680912</v>
          </cell>
          <cell r="BX1598">
            <v>6399.4469009007807</v>
          </cell>
          <cell r="CB1598">
            <v>6400</v>
          </cell>
          <cell r="CF1598">
            <v>58109.19438204274</v>
          </cell>
          <cell r="CG1598">
            <v>14912</v>
          </cell>
          <cell r="CK1598" t="str">
            <v>Прочие основные фонды</v>
          </cell>
        </row>
        <row r="1599">
          <cell r="K1599">
            <v>0</v>
          </cell>
          <cell r="Y1599">
            <v>2007</v>
          </cell>
          <cell r="AT1599">
            <v>21034.799999999999</v>
          </cell>
          <cell r="BK1599">
            <v>21509.630238670543</v>
          </cell>
          <cell r="BX1599">
            <v>7106.4349472165095</v>
          </cell>
          <cell r="CB1599">
            <v>7100</v>
          </cell>
          <cell r="CF1599">
            <v>64528.890716011629</v>
          </cell>
          <cell r="CG1599">
            <v>16543</v>
          </cell>
          <cell r="CK1599" t="str">
            <v>Прочие основные фонды</v>
          </cell>
        </row>
        <row r="1600">
          <cell r="K1600">
            <v>0</v>
          </cell>
          <cell r="Y1600">
            <v>2007</v>
          </cell>
          <cell r="AT1600">
            <v>75592.52</v>
          </cell>
          <cell r="BK1600">
            <v>97048.16734638132</v>
          </cell>
          <cell r="BX1600">
            <v>61154.076738592266</v>
          </cell>
          <cell r="CB1600">
            <v>60000</v>
          </cell>
          <cell r="CF1600">
            <v>291144.50203914393</v>
          </cell>
          <cell r="CG1600">
            <v>428400</v>
          </cell>
          <cell r="CK1600" t="str">
            <v>Прочие основные фонды</v>
          </cell>
        </row>
        <row r="1601">
          <cell r="K1601">
            <v>0</v>
          </cell>
          <cell r="Y1601">
            <v>2007</v>
          </cell>
          <cell r="AT1601">
            <v>62773.79</v>
          </cell>
          <cell r="BK1601">
            <v>80591.059497508453</v>
          </cell>
          <cell r="BX1601">
            <v>50783.770283518468</v>
          </cell>
          <cell r="CB1601">
            <v>50000</v>
          </cell>
          <cell r="CF1601">
            <v>241773.17849252536</v>
          </cell>
          <cell r="CG1601">
            <v>357000</v>
          </cell>
          <cell r="CK1601" t="str">
            <v>Прочие основные фонды</v>
          </cell>
        </row>
        <row r="1602">
          <cell r="K1602">
            <v>0</v>
          </cell>
          <cell r="Y1602">
            <v>2007</v>
          </cell>
          <cell r="AT1602">
            <v>82596.960000000006</v>
          </cell>
          <cell r="BK1602">
            <v>106040.6981587909</v>
          </cell>
          <cell r="BX1602">
            <v>66820.643500367965</v>
          </cell>
          <cell r="CB1602">
            <v>65000</v>
          </cell>
          <cell r="CF1602">
            <v>318122.0944763727</v>
          </cell>
          <cell r="CG1602">
            <v>464100</v>
          </cell>
          <cell r="CK1602" t="str">
            <v>Прочие основные фонды</v>
          </cell>
        </row>
        <row r="1603">
          <cell r="K1603">
            <v>0</v>
          </cell>
          <cell r="Y1603">
            <v>2007</v>
          </cell>
          <cell r="AT1603">
            <v>52289.03</v>
          </cell>
          <cell r="BK1603">
            <v>67130.37922032435</v>
          </cell>
          <cell r="BX1603">
            <v>42301.637162070438</v>
          </cell>
          <cell r="CB1603">
            <v>42000</v>
          </cell>
          <cell r="CF1603">
            <v>201391.13766097307</v>
          </cell>
          <cell r="CG1603">
            <v>299880</v>
          </cell>
          <cell r="CK1603" t="str">
            <v>Прочие основные фонды</v>
          </cell>
        </row>
        <row r="1604">
          <cell r="K1604">
            <v>0</v>
          </cell>
          <cell r="Y1604">
            <v>2007</v>
          </cell>
          <cell r="AT1604">
            <v>52289.02</v>
          </cell>
          <cell r="BK1604">
            <v>67130.366381994929</v>
          </cell>
          <cell r="BX1604">
            <v>42301.629072106414</v>
          </cell>
          <cell r="CB1604">
            <v>42000</v>
          </cell>
          <cell r="CF1604">
            <v>201391.0991459848</v>
          </cell>
          <cell r="CG1604">
            <v>299880</v>
          </cell>
          <cell r="CK1604" t="str">
            <v>Прочие основные фонды</v>
          </cell>
        </row>
        <row r="1605">
          <cell r="K1605">
            <v>0</v>
          </cell>
          <cell r="Y1605">
            <v>2007</v>
          </cell>
          <cell r="AT1605">
            <v>131053.6</v>
          </cell>
          <cell r="BK1605">
            <v>168250.92885044339</v>
          </cell>
          <cell r="BX1605">
            <v>106021.89093932541</v>
          </cell>
          <cell r="CB1605">
            <v>105000</v>
          </cell>
          <cell r="CF1605">
            <v>504752.78655133018</v>
          </cell>
          <cell r="CG1605">
            <v>749700</v>
          </cell>
          <cell r="CK1605" t="str">
            <v>Прочие основные фонды</v>
          </cell>
        </row>
        <row r="1606">
          <cell r="K1606">
            <v>0</v>
          </cell>
          <cell r="Y1606">
            <v>2007</v>
          </cell>
          <cell r="AT1606">
            <v>131053.59</v>
          </cell>
          <cell r="BK1606">
            <v>168250.91601211394</v>
          </cell>
          <cell r="BX1606">
            <v>106021.88284936137</v>
          </cell>
          <cell r="CB1606">
            <v>105000</v>
          </cell>
          <cell r="CF1606">
            <v>504752.74803634186</v>
          </cell>
          <cell r="CG1606">
            <v>749700</v>
          </cell>
          <cell r="CK1606" t="str">
            <v>Прочие основные фонды</v>
          </cell>
        </row>
        <row r="1607">
          <cell r="K1607">
            <v>0</v>
          </cell>
          <cell r="Y1607">
            <v>2007</v>
          </cell>
          <cell r="AT1607">
            <v>131053.59</v>
          </cell>
          <cell r="BK1607">
            <v>168250.91601211394</v>
          </cell>
          <cell r="BX1607">
            <v>106021.88284936137</v>
          </cell>
          <cell r="CB1607">
            <v>105000</v>
          </cell>
          <cell r="CF1607">
            <v>504752.74803634186</v>
          </cell>
          <cell r="CG1607">
            <v>749700</v>
          </cell>
          <cell r="CK1607" t="str">
            <v>Прочие основные фонды</v>
          </cell>
        </row>
        <row r="1608">
          <cell r="K1608">
            <v>0</v>
          </cell>
          <cell r="Y1608">
            <v>2007</v>
          </cell>
          <cell r="AT1608">
            <v>14338.64</v>
          </cell>
          <cell r="BK1608">
            <v>14662.314094995483</v>
          </cell>
          <cell r="BX1608">
            <v>4844.1921193240032</v>
          </cell>
          <cell r="CB1608">
            <v>4800</v>
          </cell>
          <cell r="CF1608">
            <v>43986.94228498645</v>
          </cell>
          <cell r="CG1608">
            <v>11184</v>
          </cell>
          <cell r="CK1608" t="str">
            <v>Прочие основные фонды</v>
          </cell>
        </row>
        <row r="1609">
          <cell r="K1609">
            <v>0</v>
          </cell>
          <cell r="Y1609">
            <v>2007</v>
          </cell>
          <cell r="AT1609">
            <v>125522.82</v>
          </cell>
          <cell r="BK1609">
            <v>128356.31642398311</v>
          </cell>
          <cell r="BX1609">
            <v>42406.85695709812</v>
          </cell>
          <cell r="CB1609">
            <v>42000</v>
          </cell>
          <cell r="CF1609">
            <v>385068.94927194936</v>
          </cell>
          <cell r="CG1609">
            <v>97860</v>
          </cell>
          <cell r="CK1609" t="str">
            <v>Прочие основные фонды</v>
          </cell>
        </row>
        <row r="1610">
          <cell r="K1610">
            <v>3923.8500000000058</v>
          </cell>
          <cell r="Y1610">
            <v>2007</v>
          </cell>
          <cell r="AT1610">
            <v>145173.09</v>
          </cell>
          <cell r="BK1610">
            <v>148450.16289697264</v>
          </cell>
          <cell r="BX1610">
            <v>49045.539780335806</v>
          </cell>
          <cell r="CB1610">
            <v>49000</v>
          </cell>
          <cell r="CF1610">
            <v>445350.48869091796</v>
          </cell>
          <cell r="CG1610">
            <v>114170</v>
          </cell>
          <cell r="CK1610" t="str">
            <v>Прочие основные фонды</v>
          </cell>
        </row>
        <row r="1611">
          <cell r="K1611">
            <v>2093</v>
          </cell>
          <cell r="Y1611">
            <v>2007</v>
          </cell>
          <cell r="AT1611">
            <v>77433.8</v>
          </cell>
          <cell r="BK1611">
            <v>79181.756231348394</v>
          </cell>
          <cell r="BX1611">
            <v>26160.375302630586</v>
          </cell>
          <cell r="CB1611">
            <v>26000</v>
          </cell>
          <cell r="CF1611">
            <v>237545.2686940452</v>
          </cell>
          <cell r="CG1611">
            <v>60580</v>
          </cell>
          <cell r="CK1611" t="str">
            <v>Прочие основные фонды</v>
          </cell>
        </row>
        <row r="1612">
          <cell r="K1612">
            <v>2092.9899999999907</v>
          </cell>
          <cell r="Y1612">
            <v>2007</v>
          </cell>
          <cell r="AT1612">
            <v>77433.789999999994</v>
          </cell>
          <cell r="BK1612">
            <v>79181.746005612818</v>
          </cell>
          <cell r="BX1612">
            <v>26160.371924212461</v>
          </cell>
          <cell r="CB1612">
            <v>26000</v>
          </cell>
          <cell r="CF1612">
            <v>237545.23801683844</v>
          </cell>
          <cell r="CG1612">
            <v>60580</v>
          </cell>
          <cell r="CK1612" t="str">
            <v>Прочие основные фонды</v>
          </cell>
        </row>
        <row r="1613">
          <cell r="K1613">
            <v>1962.3300000000017</v>
          </cell>
          <cell r="Y1613">
            <v>2007</v>
          </cell>
          <cell r="AT1613">
            <v>72610.17</v>
          </cell>
          <cell r="BK1613">
            <v>89704.99652451303</v>
          </cell>
          <cell r="BX1613">
            <v>56526.840138210755</v>
          </cell>
          <cell r="CB1613">
            <v>55000</v>
          </cell>
          <cell r="CF1613">
            <v>269114.98957353912</v>
          </cell>
          <cell r="CG1613">
            <v>392700</v>
          </cell>
          <cell r="CK1613" t="str">
            <v>Прочие основные фонды</v>
          </cell>
        </row>
        <row r="1614">
          <cell r="K1614">
            <v>1406.5299999999988</v>
          </cell>
          <cell r="Y1614">
            <v>2007</v>
          </cell>
          <cell r="AT1614">
            <v>52037.29</v>
          </cell>
          <cell r="BK1614">
            <v>53211.956687131242</v>
          </cell>
          <cell r="BX1614">
            <v>17580.372345562602</v>
          </cell>
          <cell r="CB1614">
            <v>18000</v>
          </cell>
          <cell r="CF1614">
            <v>159635.87006139371</v>
          </cell>
          <cell r="CG1614">
            <v>41940</v>
          </cell>
          <cell r="CK1614" t="str">
            <v>Прочие основные фонды</v>
          </cell>
        </row>
        <row r="1615">
          <cell r="K1615">
            <v>0</v>
          </cell>
          <cell r="Y1615">
            <v>2007</v>
          </cell>
          <cell r="AT1615">
            <v>18942.14</v>
          </cell>
          <cell r="BK1615">
            <v>19369.731460680912</v>
          </cell>
          <cell r="BX1615">
            <v>6399.4469009007807</v>
          </cell>
          <cell r="CB1615">
            <v>6400</v>
          </cell>
          <cell r="CF1615">
            <v>58109.19438204274</v>
          </cell>
          <cell r="CG1615">
            <v>14912</v>
          </cell>
          <cell r="CK1615" t="str">
            <v>Прочие основные фонды</v>
          </cell>
        </row>
        <row r="1616">
          <cell r="K1616">
            <v>0</v>
          </cell>
          <cell r="Y1616">
            <v>2008</v>
          </cell>
          <cell r="AT1616">
            <v>69315.25</v>
          </cell>
          <cell r="BK1616">
            <v>86624.356404576218</v>
          </cell>
          <cell r="BX1616">
            <v>54585.600983985481</v>
          </cell>
          <cell r="CB1616">
            <v>55000</v>
          </cell>
          <cell r="CF1616">
            <v>259873.06921372865</v>
          </cell>
          <cell r="CG1616">
            <v>392700</v>
          </cell>
          <cell r="CK1616" t="str">
            <v>Прочие основные фонды</v>
          </cell>
        </row>
        <row r="1617">
          <cell r="K1617">
            <v>8994.489999999998</v>
          </cell>
          <cell r="Y1617">
            <v>2008</v>
          </cell>
          <cell r="AT1617">
            <v>21101.69</v>
          </cell>
          <cell r="BK1617">
            <v>26371.113359598094</v>
          </cell>
          <cell r="BX1617">
            <v>16617.532655912753</v>
          </cell>
          <cell r="CB1617">
            <v>17000</v>
          </cell>
          <cell r="CF1617">
            <v>79113.340078794281</v>
          </cell>
          <cell r="CG1617">
            <v>121380</v>
          </cell>
          <cell r="CK1617" t="str">
            <v>Прочие основные фонды</v>
          </cell>
        </row>
        <row r="1618">
          <cell r="K1618">
            <v>0</v>
          </cell>
          <cell r="Y1618">
            <v>2008</v>
          </cell>
          <cell r="AT1618">
            <v>27693.22</v>
          </cell>
          <cell r="BK1618">
            <v>33980.185517188962</v>
          </cell>
          <cell r="BX1618">
            <v>21412.324720084056</v>
          </cell>
          <cell r="CB1618">
            <v>21000</v>
          </cell>
          <cell r="CF1618">
            <v>101940.55655156689</v>
          </cell>
          <cell r="CG1618">
            <v>149940</v>
          </cell>
          <cell r="CK1618" t="str">
            <v>Прочие основные фонды</v>
          </cell>
        </row>
        <row r="1619">
          <cell r="K1619">
            <v>0</v>
          </cell>
          <cell r="Y1619">
            <v>2008</v>
          </cell>
          <cell r="AT1619">
            <v>64907.63</v>
          </cell>
          <cell r="BK1619">
            <v>79643.079023712635</v>
          </cell>
          <cell r="BX1619">
            <v>50186.408455610042</v>
          </cell>
          <cell r="CB1619">
            <v>50000</v>
          </cell>
          <cell r="CF1619">
            <v>238929.2370711379</v>
          </cell>
          <cell r="CG1619">
            <v>357000</v>
          </cell>
          <cell r="CK1619" t="str">
            <v>Прочие основные фонды</v>
          </cell>
        </row>
        <row r="1620">
          <cell r="K1620">
            <v>10951.32</v>
          </cell>
          <cell r="Y1620">
            <v>2008</v>
          </cell>
          <cell r="AT1620">
            <v>50650</v>
          </cell>
          <cell r="BK1620">
            <v>53129.579103096352</v>
          </cell>
          <cell r="BX1620">
            <v>27034.974505883387</v>
          </cell>
          <cell r="CB1620">
            <v>27000</v>
          </cell>
          <cell r="CF1620">
            <v>106259.1582061927</v>
          </cell>
          <cell r="CG1620">
            <v>84780</v>
          </cell>
          <cell r="CK1620" t="str">
            <v>Прочие основные фонды</v>
          </cell>
        </row>
        <row r="1621">
          <cell r="K1621">
            <v>10862.620000000003</v>
          </cell>
          <cell r="Y1621">
            <v>2008</v>
          </cell>
          <cell r="AT1621">
            <v>50239.4</v>
          </cell>
          <cell r="BK1621">
            <v>52698.878112381026</v>
          </cell>
          <cell r="BX1621">
            <v>26815.812402583964</v>
          </cell>
          <cell r="CB1621">
            <v>27000</v>
          </cell>
          <cell r="CF1621">
            <v>105397.75622476205</v>
          </cell>
          <cell r="CG1621">
            <v>84780</v>
          </cell>
          <cell r="CK1621" t="str">
            <v>Прочие основные фонды</v>
          </cell>
        </row>
        <row r="1622">
          <cell r="K1622">
            <v>43676.05</v>
          </cell>
          <cell r="Y1622">
            <v>2008</v>
          </cell>
          <cell r="AT1622">
            <v>78358.47</v>
          </cell>
          <cell r="BK1622">
            <v>88978.582232765155</v>
          </cell>
          <cell r="BX1622">
            <v>66354.752654311989</v>
          </cell>
          <cell r="CB1622">
            <v>65000</v>
          </cell>
          <cell r="CF1622">
            <v>177957.16446553031</v>
          </cell>
          <cell r="CG1622">
            <v>524550</v>
          </cell>
          <cell r="CK1622" t="str">
            <v>Прочие основные фонды</v>
          </cell>
        </row>
        <row r="1623">
          <cell r="K1623">
            <v>31451.260000000002</v>
          </cell>
          <cell r="Y1623">
            <v>2008</v>
          </cell>
          <cell r="AT1623">
            <v>56426.33</v>
          </cell>
          <cell r="BK1623">
            <v>64073.926456171794</v>
          </cell>
          <cell r="BX1623">
            <v>47782.392514052204</v>
          </cell>
          <cell r="CB1623">
            <v>48000</v>
          </cell>
          <cell r="CF1623">
            <v>128147.85291234359</v>
          </cell>
          <cell r="CG1623">
            <v>387360</v>
          </cell>
          <cell r="CK1623" t="str">
            <v>Прочие основные фонды</v>
          </cell>
        </row>
        <row r="1624">
          <cell r="K1624">
            <v>47148.7</v>
          </cell>
          <cell r="Y1624">
            <v>2008</v>
          </cell>
          <cell r="AT1624">
            <v>84588.64</v>
          </cell>
          <cell r="BK1624">
            <v>96053.142183579752</v>
          </cell>
          <cell r="BX1624">
            <v>71630.524237707054</v>
          </cell>
          <cell r="CB1624">
            <v>70000</v>
          </cell>
          <cell r="CF1624">
            <v>192106.2843671595</v>
          </cell>
          <cell r="CG1624">
            <v>564900</v>
          </cell>
          <cell r="CK1624" t="str">
            <v>Прочие основные фонды</v>
          </cell>
        </row>
        <row r="1625">
          <cell r="K1625">
            <v>46753.280000000006</v>
          </cell>
          <cell r="Y1625">
            <v>2008</v>
          </cell>
          <cell r="AT1625">
            <v>83879.460000000006</v>
          </cell>
          <cell r="BK1625">
            <v>95247.845309510711</v>
          </cell>
          <cell r="BX1625">
            <v>71029.98337100324</v>
          </cell>
          <cell r="CB1625">
            <v>70000</v>
          </cell>
          <cell r="CF1625">
            <v>190495.69061902142</v>
          </cell>
          <cell r="CG1625">
            <v>564900</v>
          </cell>
          <cell r="CK1625" t="str">
            <v>Прочие основные фонды</v>
          </cell>
        </row>
        <row r="1626">
          <cell r="K1626">
            <v>49774.140000000007</v>
          </cell>
          <cell r="Y1626">
            <v>2008</v>
          </cell>
          <cell r="AT1626">
            <v>89299.02</v>
          </cell>
          <cell r="BK1626">
            <v>101401.93133397501</v>
          </cell>
          <cell r="BX1626">
            <v>75619.322127811567</v>
          </cell>
          <cell r="CB1626">
            <v>75000</v>
          </cell>
          <cell r="CF1626">
            <v>202803.86266795002</v>
          </cell>
          <cell r="CG1626">
            <v>605250</v>
          </cell>
          <cell r="CK1626" t="str">
            <v>Прочие основные фонды</v>
          </cell>
        </row>
        <row r="1627">
          <cell r="K1627">
            <v>96810.06</v>
          </cell>
          <cell r="Y1627">
            <v>2008</v>
          </cell>
          <cell r="AT1627">
            <v>173685.49</v>
          </cell>
          <cell r="BK1627">
            <v>197225.50293035468</v>
          </cell>
          <cell r="BX1627">
            <v>147078.6467447996</v>
          </cell>
          <cell r="CB1627">
            <v>145000</v>
          </cell>
          <cell r="CF1627">
            <v>394451.00586070935</v>
          </cell>
          <cell r="CG1627">
            <v>1170150</v>
          </cell>
          <cell r="CK1627" t="str">
            <v>Прочие основные фонды</v>
          </cell>
        </row>
        <row r="1628">
          <cell r="K1628">
            <v>55251.450000000004</v>
          </cell>
          <cell r="Y1628">
            <v>2008</v>
          </cell>
          <cell r="AT1628">
            <v>99125.77</v>
          </cell>
          <cell r="BK1628">
            <v>112560.52443764108</v>
          </cell>
          <cell r="BX1628">
            <v>83940.71438630973</v>
          </cell>
          <cell r="CB1628">
            <v>85000</v>
          </cell>
          <cell r="CF1628">
            <v>225121.04887528217</v>
          </cell>
          <cell r="CG1628">
            <v>685950</v>
          </cell>
          <cell r="CK1628" t="str">
            <v>Прочие основные фонды</v>
          </cell>
        </row>
        <row r="1629">
          <cell r="K1629">
            <v>15994.649999999998</v>
          </cell>
          <cell r="Y1629">
            <v>2008</v>
          </cell>
          <cell r="AT1629">
            <v>28695.759999999998</v>
          </cell>
          <cell r="BK1629">
            <v>32584.965491180377</v>
          </cell>
          <cell r="BX1629">
            <v>24299.862631665721</v>
          </cell>
          <cell r="CB1629">
            <v>24000</v>
          </cell>
          <cell r="CF1629">
            <v>65169.930982360755</v>
          </cell>
          <cell r="CG1629">
            <v>193680</v>
          </cell>
          <cell r="CK1629" t="str">
            <v>Прочие основные фонды</v>
          </cell>
        </row>
        <row r="1630">
          <cell r="K1630">
            <v>14037.45</v>
          </cell>
          <cell r="Y1630">
            <v>2008</v>
          </cell>
          <cell r="AT1630">
            <v>25184.43</v>
          </cell>
          <cell r="BK1630">
            <v>28597.736476226728</v>
          </cell>
          <cell r="BX1630">
            <v>21326.432527202665</v>
          </cell>
          <cell r="CB1630">
            <v>21000</v>
          </cell>
          <cell r="CF1630">
            <v>57195.472952453456</v>
          </cell>
          <cell r="CG1630">
            <v>169470</v>
          </cell>
          <cell r="CK1630" t="str">
            <v>Прочие основные фонды</v>
          </cell>
        </row>
        <row r="1631">
          <cell r="K1631">
            <v>14037.45</v>
          </cell>
          <cell r="Y1631">
            <v>2008</v>
          </cell>
          <cell r="AT1631">
            <v>25184.43</v>
          </cell>
          <cell r="BK1631">
            <v>28597.736476226728</v>
          </cell>
          <cell r="BX1631">
            <v>21326.432527202665</v>
          </cell>
          <cell r="CB1631">
            <v>21000</v>
          </cell>
          <cell r="CF1631">
            <v>57195.472952453456</v>
          </cell>
          <cell r="CG1631">
            <v>169470</v>
          </cell>
          <cell r="CK1631" t="str">
            <v>Прочие основные фонды</v>
          </cell>
        </row>
        <row r="1632">
          <cell r="K1632">
            <v>14037.45</v>
          </cell>
          <cell r="Y1632">
            <v>2008</v>
          </cell>
          <cell r="AT1632">
            <v>25184.43</v>
          </cell>
          <cell r="BK1632">
            <v>28597.736476226728</v>
          </cell>
          <cell r="BX1632">
            <v>21326.432527202665</v>
          </cell>
          <cell r="CB1632">
            <v>21000</v>
          </cell>
          <cell r="CF1632">
            <v>57195.472952453456</v>
          </cell>
          <cell r="CG1632">
            <v>169470</v>
          </cell>
          <cell r="CK1632" t="str">
            <v>Прочие основные фонды</v>
          </cell>
        </row>
        <row r="1633">
          <cell r="K1633">
            <v>14037.45</v>
          </cell>
          <cell r="Y1633">
            <v>2008</v>
          </cell>
          <cell r="AT1633">
            <v>25184.43</v>
          </cell>
          <cell r="BK1633">
            <v>28597.736476226728</v>
          </cell>
          <cell r="BX1633">
            <v>21326.432527202665</v>
          </cell>
          <cell r="CB1633">
            <v>21000</v>
          </cell>
          <cell r="CF1633">
            <v>57195.472952453456</v>
          </cell>
          <cell r="CG1633">
            <v>169470</v>
          </cell>
          <cell r="CK1633" t="str">
            <v>Прочие основные фонды</v>
          </cell>
        </row>
        <row r="1634">
          <cell r="K1634">
            <v>14037.45</v>
          </cell>
          <cell r="Y1634">
            <v>2008</v>
          </cell>
          <cell r="AT1634">
            <v>25184.43</v>
          </cell>
          <cell r="BK1634">
            <v>28597.736476226728</v>
          </cell>
          <cell r="BX1634">
            <v>21326.432527202665</v>
          </cell>
          <cell r="CB1634">
            <v>21000</v>
          </cell>
          <cell r="CF1634">
            <v>57195.472952453456</v>
          </cell>
          <cell r="CG1634">
            <v>169470</v>
          </cell>
          <cell r="CK1634" t="str">
            <v>Прочие основные фонды</v>
          </cell>
        </row>
        <row r="1635">
          <cell r="K1635">
            <v>14037.45</v>
          </cell>
          <cell r="Y1635">
            <v>2008</v>
          </cell>
          <cell r="AT1635">
            <v>25184.43</v>
          </cell>
          <cell r="BK1635">
            <v>28597.736476226728</v>
          </cell>
          <cell r="BX1635">
            <v>21326.432527202665</v>
          </cell>
          <cell r="CB1635">
            <v>21000</v>
          </cell>
          <cell r="CF1635">
            <v>57195.472952453456</v>
          </cell>
          <cell r="CG1635">
            <v>169470</v>
          </cell>
          <cell r="CK1635" t="str">
            <v>Прочие основные фонды</v>
          </cell>
        </row>
        <row r="1636">
          <cell r="K1636">
            <v>14037.45</v>
          </cell>
          <cell r="Y1636">
            <v>2008</v>
          </cell>
          <cell r="AT1636">
            <v>25184.43</v>
          </cell>
          <cell r="BK1636">
            <v>28597.736476226728</v>
          </cell>
          <cell r="BX1636">
            <v>21326.432527202665</v>
          </cell>
          <cell r="CB1636">
            <v>21000</v>
          </cell>
          <cell r="CF1636">
            <v>57195.472952453456</v>
          </cell>
          <cell r="CG1636">
            <v>169470</v>
          </cell>
          <cell r="CK1636" t="str">
            <v>Прочие основные фонды</v>
          </cell>
        </row>
        <row r="1637">
          <cell r="K1637">
            <v>14037.470000000001</v>
          </cell>
          <cell r="Y1637">
            <v>2008</v>
          </cell>
          <cell r="AT1637">
            <v>25184.45</v>
          </cell>
          <cell r="BK1637">
            <v>28597.759186874915</v>
          </cell>
          <cell r="BX1637">
            <v>21326.449463406923</v>
          </cell>
          <cell r="CB1637">
            <v>21000</v>
          </cell>
          <cell r="CF1637">
            <v>57195.51837374983</v>
          </cell>
          <cell r="CG1637">
            <v>169470</v>
          </cell>
          <cell r="CK1637" t="str">
            <v>Прочие основные фонды</v>
          </cell>
        </row>
        <row r="1638">
          <cell r="K1638">
            <v>36520.519999999997</v>
          </cell>
          <cell r="Y1638">
            <v>2008</v>
          </cell>
          <cell r="AT1638">
            <v>65520.77</v>
          </cell>
          <cell r="BK1638">
            <v>74400.957821140357</v>
          </cell>
          <cell r="BX1638">
            <v>55483.65718562479</v>
          </cell>
          <cell r="CB1638">
            <v>55000</v>
          </cell>
          <cell r="CF1638">
            <v>148801.91564228071</v>
          </cell>
          <cell r="CG1638">
            <v>443850</v>
          </cell>
          <cell r="CK1638" t="str">
            <v>Прочие основные фонды</v>
          </cell>
        </row>
        <row r="1639">
          <cell r="K1639">
            <v>36520.53</v>
          </cell>
          <cell r="Y1639">
            <v>2008</v>
          </cell>
          <cell r="AT1639">
            <v>65520.78</v>
          </cell>
          <cell r="BK1639">
            <v>74400.969176464452</v>
          </cell>
          <cell r="BX1639">
            <v>55483.665653726923</v>
          </cell>
          <cell r="CB1639">
            <v>55000</v>
          </cell>
          <cell r="CF1639">
            <v>148801.9383529289</v>
          </cell>
          <cell r="CG1639">
            <v>443850</v>
          </cell>
          <cell r="CK1639" t="str">
            <v>Прочие основные фонды</v>
          </cell>
        </row>
        <row r="1640">
          <cell r="K1640">
            <v>36520.519999999997</v>
          </cell>
          <cell r="Y1640">
            <v>2008</v>
          </cell>
          <cell r="AT1640">
            <v>65520.77</v>
          </cell>
          <cell r="BK1640">
            <v>74400.957821140357</v>
          </cell>
          <cell r="BX1640">
            <v>55483.65718562479</v>
          </cell>
          <cell r="CB1640">
            <v>55000</v>
          </cell>
          <cell r="CF1640">
            <v>148801.91564228071</v>
          </cell>
          <cell r="CG1640">
            <v>443850</v>
          </cell>
          <cell r="CK1640" t="str">
            <v>Прочие основные фонды</v>
          </cell>
        </row>
        <row r="1641">
          <cell r="K1641">
            <v>12320.190000000002</v>
          </cell>
          <cell r="Y1641">
            <v>2008</v>
          </cell>
          <cell r="AT1641">
            <v>22103.4</v>
          </cell>
          <cell r="BK1641">
            <v>25099.127057020149</v>
          </cell>
          <cell r="BX1641">
            <v>18717.384857301575</v>
          </cell>
          <cell r="CB1641">
            <v>19000</v>
          </cell>
          <cell r="CF1641">
            <v>50198.254114040297</v>
          </cell>
          <cell r="CG1641">
            <v>153330</v>
          </cell>
          <cell r="CK1641" t="str">
            <v>Прочие основные фонды</v>
          </cell>
        </row>
        <row r="1642">
          <cell r="K1642">
            <v>12320.190000000002</v>
          </cell>
          <cell r="Y1642">
            <v>2008</v>
          </cell>
          <cell r="AT1642">
            <v>22103.4</v>
          </cell>
          <cell r="BK1642">
            <v>25099.127057020149</v>
          </cell>
          <cell r="BX1642">
            <v>18717.384857301575</v>
          </cell>
          <cell r="CB1642">
            <v>19000</v>
          </cell>
          <cell r="CF1642">
            <v>50198.254114040297</v>
          </cell>
          <cell r="CG1642">
            <v>153330</v>
          </cell>
          <cell r="CK1642" t="str">
            <v>Прочие основные фонды</v>
          </cell>
        </row>
        <row r="1643">
          <cell r="K1643">
            <v>12320.190000000002</v>
          </cell>
          <cell r="Y1643">
            <v>2008</v>
          </cell>
          <cell r="AT1643">
            <v>22103.4</v>
          </cell>
          <cell r="BK1643">
            <v>25099.127057020149</v>
          </cell>
          <cell r="BX1643">
            <v>18717.384857301575</v>
          </cell>
          <cell r="CB1643">
            <v>19000</v>
          </cell>
          <cell r="CF1643">
            <v>50198.254114040297</v>
          </cell>
          <cell r="CG1643">
            <v>153330</v>
          </cell>
          <cell r="CK1643" t="str">
            <v>Прочие основные фонды</v>
          </cell>
        </row>
        <row r="1644">
          <cell r="K1644">
            <v>16104.119999999999</v>
          </cell>
          <cell r="Y1644">
            <v>2008</v>
          </cell>
          <cell r="AT1644">
            <v>28892.17</v>
          </cell>
          <cell r="BK1644">
            <v>32807.995411702526</v>
          </cell>
          <cell r="BX1644">
            <v>24466.184625559083</v>
          </cell>
          <cell r="CB1644">
            <v>24000</v>
          </cell>
          <cell r="CF1644">
            <v>65615.990823405053</v>
          </cell>
          <cell r="CG1644">
            <v>193680</v>
          </cell>
          <cell r="CK1644" t="str">
            <v>Прочие основные фонды</v>
          </cell>
        </row>
        <row r="1645">
          <cell r="K1645">
            <v>16104.130000000001</v>
          </cell>
          <cell r="Y1645">
            <v>2008</v>
          </cell>
          <cell r="AT1645">
            <v>28892.18</v>
          </cell>
          <cell r="BK1645">
            <v>32808.006767026629</v>
          </cell>
          <cell r="BX1645">
            <v>24466.193093661219</v>
          </cell>
          <cell r="CB1645">
            <v>24000</v>
          </cell>
          <cell r="CF1645">
            <v>65616.013534053258</v>
          </cell>
          <cell r="CG1645">
            <v>193680</v>
          </cell>
          <cell r="CK1645" t="str">
            <v>Прочие основные фонды</v>
          </cell>
        </row>
        <row r="1646">
          <cell r="K1646">
            <v>16104.119999999999</v>
          </cell>
          <cell r="Y1646">
            <v>2008</v>
          </cell>
          <cell r="AT1646">
            <v>28892.17</v>
          </cell>
          <cell r="BK1646">
            <v>32807.995411702526</v>
          </cell>
          <cell r="BX1646">
            <v>24466.184625559083</v>
          </cell>
          <cell r="CB1646">
            <v>24000</v>
          </cell>
          <cell r="CF1646">
            <v>65615.990823405053</v>
          </cell>
          <cell r="CG1646">
            <v>193680</v>
          </cell>
          <cell r="CK1646" t="str">
            <v>Прочие основные фонды</v>
          </cell>
        </row>
        <row r="1647">
          <cell r="K1647">
            <v>16990.84</v>
          </cell>
          <cell r="Y1647">
            <v>2008</v>
          </cell>
          <cell r="AT1647">
            <v>30483.05</v>
          </cell>
          <cell r="BK1647">
            <v>34614.491211103174</v>
          </cell>
          <cell r="BX1647">
            <v>25813.358056876619</v>
          </cell>
          <cell r="CB1647">
            <v>26000</v>
          </cell>
          <cell r="CF1647">
            <v>69228.982422206347</v>
          </cell>
          <cell r="CG1647">
            <v>209820</v>
          </cell>
          <cell r="CK1647" t="str">
            <v>Прочие основные фонды</v>
          </cell>
        </row>
        <row r="1648">
          <cell r="K1648">
            <v>16990.84</v>
          </cell>
          <cell r="Y1648">
            <v>2008</v>
          </cell>
          <cell r="AT1648">
            <v>30483.05</v>
          </cell>
          <cell r="BK1648">
            <v>34614.491211103174</v>
          </cell>
          <cell r="BX1648">
            <v>25813.358056876619</v>
          </cell>
          <cell r="CB1648">
            <v>26000</v>
          </cell>
          <cell r="CF1648">
            <v>69228.982422206347</v>
          </cell>
          <cell r="CG1648">
            <v>209820</v>
          </cell>
          <cell r="CK1648" t="str">
            <v>Прочие основные фонды</v>
          </cell>
        </row>
        <row r="1649">
          <cell r="K1649">
            <v>16990.84</v>
          </cell>
          <cell r="Y1649">
            <v>2008</v>
          </cell>
          <cell r="AT1649">
            <v>30483.05</v>
          </cell>
          <cell r="BK1649">
            <v>34614.491211103174</v>
          </cell>
          <cell r="BX1649">
            <v>25813.358056876619</v>
          </cell>
          <cell r="CB1649">
            <v>26000</v>
          </cell>
          <cell r="CF1649">
            <v>69228.982422206347</v>
          </cell>
          <cell r="CG1649">
            <v>209820</v>
          </cell>
          <cell r="CK1649" t="str">
            <v>Прочие основные фонды</v>
          </cell>
        </row>
        <row r="1650">
          <cell r="K1650">
            <v>15923.349999999999</v>
          </cell>
          <cell r="Y1650">
            <v>2008</v>
          </cell>
          <cell r="AT1650">
            <v>28568.01</v>
          </cell>
          <cell r="BK1650">
            <v>32439.901225884798</v>
          </cell>
          <cell r="BX1650">
            <v>24191.682626982267</v>
          </cell>
          <cell r="CB1650">
            <v>24000</v>
          </cell>
          <cell r="CF1650">
            <v>64879.802451769596</v>
          </cell>
          <cell r="CG1650">
            <v>193680</v>
          </cell>
          <cell r="CK1650" t="str">
            <v>Прочие основные фонды</v>
          </cell>
        </row>
        <row r="1651">
          <cell r="K1651">
            <v>15923.349999999999</v>
          </cell>
          <cell r="Y1651">
            <v>2008</v>
          </cell>
          <cell r="AT1651">
            <v>28568.01</v>
          </cell>
          <cell r="BK1651">
            <v>32439.901225884798</v>
          </cell>
          <cell r="BX1651">
            <v>24191.682626982267</v>
          </cell>
          <cell r="CB1651">
            <v>24000</v>
          </cell>
          <cell r="CF1651">
            <v>64879.802451769596</v>
          </cell>
          <cell r="CG1651">
            <v>193680</v>
          </cell>
          <cell r="CK1651" t="str">
            <v>Прочие основные фонды</v>
          </cell>
        </row>
        <row r="1652">
          <cell r="K1652">
            <v>15923.349999999999</v>
          </cell>
          <cell r="Y1652">
            <v>2008</v>
          </cell>
          <cell r="AT1652">
            <v>28568.01</v>
          </cell>
          <cell r="BK1652">
            <v>32439.901225884798</v>
          </cell>
          <cell r="BX1652">
            <v>24191.682626982267</v>
          </cell>
          <cell r="CB1652">
            <v>24000</v>
          </cell>
          <cell r="CF1652">
            <v>64879.802451769596</v>
          </cell>
          <cell r="CG1652">
            <v>193680</v>
          </cell>
          <cell r="CK1652" t="str">
            <v>Прочие основные фонды</v>
          </cell>
        </row>
        <row r="1653">
          <cell r="K1653">
            <v>15923.34</v>
          </cell>
          <cell r="Y1653">
            <v>2008</v>
          </cell>
          <cell r="AT1653">
            <v>28568</v>
          </cell>
          <cell r="BK1653">
            <v>32439.889870560706</v>
          </cell>
          <cell r="BX1653">
            <v>24191.674158880141</v>
          </cell>
          <cell r="CB1653">
            <v>24000</v>
          </cell>
          <cell r="CF1653">
            <v>64879.779741121412</v>
          </cell>
          <cell r="CG1653">
            <v>193680</v>
          </cell>
          <cell r="CK1653" t="str">
            <v>Прочие основные фонды</v>
          </cell>
        </row>
        <row r="1654">
          <cell r="K1654">
            <v>75777.290000000008</v>
          </cell>
          <cell r="Y1654">
            <v>2008</v>
          </cell>
          <cell r="AT1654">
            <v>135950.57</v>
          </cell>
          <cell r="BK1654">
            <v>154376.2783057951</v>
          </cell>
          <cell r="BX1654">
            <v>115124.33111012413</v>
          </cell>
          <cell r="CB1654">
            <v>115000</v>
          </cell>
          <cell r="CF1654">
            <v>308752.5566115902</v>
          </cell>
          <cell r="CG1654">
            <v>928050</v>
          </cell>
          <cell r="CK1654" t="str">
            <v>Прочие основные фонды</v>
          </cell>
        </row>
        <row r="1655">
          <cell r="K1655">
            <v>18980.399999999998</v>
          </cell>
          <cell r="Y1655">
            <v>2009</v>
          </cell>
          <cell r="AT1655">
            <v>26925.42</v>
          </cell>
          <cell r="BK1655">
            <v>29451.684369632687</v>
          </cell>
          <cell r="BX1655">
            <v>21963.254331110413</v>
          </cell>
          <cell r="CB1655">
            <v>22000</v>
          </cell>
          <cell r="CF1655">
            <v>58903.368739265374</v>
          </cell>
          <cell r="CG1655">
            <v>177540</v>
          </cell>
          <cell r="CK1655" t="str">
            <v>Прочие основные фонды</v>
          </cell>
        </row>
        <row r="1656">
          <cell r="K1656">
            <v>68291.31</v>
          </cell>
          <cell r="Y1656">
            <v>2009</v>
          </cell>
          <cell r="AT1656">
            <v>104142.93</v>
          </cell>
          <cell r="BK1656">
            <v>113653.31274429352</v>
          </cell>
          <cell r="BX1656">
            <v>84755.648676920915</v>
          </cell>
          <cell r="CB1656">
            <v>85000</v>
          </cell>
          <cell r="CF1656">
            <v>227306.62548858704</v>
          </cell>
          <cell r="CG1656">
            <v>685950</v>
          </cell>
          <cell r="CK1656" t="str">
            <v>Прочие основные фонды</v>
          </cell>
        </row>
        <row r="1657">
          <cell r="K1657">
            <v>24351.940000000002</v>
          </cell>
          <cell r="Y1657">
            <v>2009</v>
          </cell>
          <cell r="AT1657">
            <v>37136.32</v>
          </cell>
          <cell r="BK1657">
            <v>40527.626706221563</v>
          </cell>
          <cell r="BX1657">
            <v>30223.010732209204</v>
          </cell>
          <cell r="CB1657">
            <v>30000</v>
          </cell>
          <cell r="CF1657">
            <v>81055.253412443126</v>
          </cell>
          <cell r="CG1657">
            <v>242100</v>
          </cell>
          <cell r="CK1657" t="str">
            <v>Прочие основные фонды</v>
          </cell>
        </row>
        <row r="1658">
          <cell r="K1658">
            <v>10064.469999999999</v>
          </cell>
          <cell r="Y1658">
            <v>2009</v>
          </cell>
          <cell r="AT1658">
            <v>23274.1</v>
          </cell>
          <cell r="BK1658">
            <v>21377.802079070279</v>
          </cell>
          <cell r="BX1658">
            <v>10878.089831617044</v>
          </cell>
          <cell r="CB1658">
            <v>11000</v>
          </cell>
          <cell r="CF1658">
            <v>42755.604158140559</v>
          </cell>
          <cell r="CG1658">
            <v>34540</v>
          </cell>
          <cell r="CK1658" t="str">
            <v>Прочие основные фонды</v>
          </cell>
        </row>
        <row r="1659">
          <cell r="K1659">
            <v>10064.460000000001</v>
          </cell>
          <cell r="Y1659">
            <v>2009</v>
          </cell>
          <cell r="AT1659">
            <v>23274.09</v>
          </cell>
          <cell r="BK1659">
            <v>21377.792893837734</v>
          </cell>
          <cell r="BX1659">
            <v>10878.085157713507</v>
          </cell>
          <cell r="CB1659">
            <v>11000</v>
          </cell>
          <cell r="CF1659">
            <v>42755.585787675467</v>
          </cell>
          <cell r="CG1659">
            <v>34540</v>
          </cell>
          <cell r="CK1659" t="str">
            <v>Прочие основные фонды</v>
          </cell>
        </row>
        <row r="1660">
          <cell r="K1660">
            <v>10064.469999999999</v>
          </cell>
          <cell r="Y1660">
            <v>2009</v>
          </cell>
          <cell r="AT1660">
            <v>23274.1</v>
          </cell>
          <cell r="BK1660">
            <v>21377.802079070279</v>
          </cell>
          <cell r="BX1660">
            <v>10878.089831617044</v>
          </cell>
          <cell r="CB1660">
            <v>11000</v>
          </cell>
          <cell r="CF1660">
            <v>42755.604158140559</v>
          </cell>
          <cell r="CG1660">
            <v>34540</v>
          </cell>
          <cell r="CK1660" t="str">
            <v>Прочие основные фонды</v>
          </cell>
        </row>
        <row r="1661">
          <cell r="K1661">
            <v>17772.509999999998</v>
          </cell>
          <cell r="Y1661">
            <v>2009</v>
          </cell>
          <cell r="AT1661">
            <v>24638.98</v>
          </cell>
          <cell r="BK1661">
            <v>26880.99699792657</v>
          </cell>
          <cell r="BX1661">
            <v>20046.19383834039</v>
          </cell>
          <cell r="CB1661">
            <v>20000</v>
          </cell>
          <cell r="CF1661">
            <v>53761.993995853139</v>
          </cell>
          <cell r="CG1661">
            <v>161400</v>
          </cell>
          <cell r="CK1661" t="str">
            <v>Прочие основные фонды</v>
          </cell>
        </row>
        <row r="1662">
          <cell r="K1662">
            <v>38290.959999999999</v>
          </cell>
          <cell r="Y1662">
            <v>2009</v>
          </cell>
          <cell r="AT1662">
            <v>64398.31</v>
          </cell>
          <cell r="BK1662">
            <v>61435.138473950203</v>
          </cell>
          <cell r="BX1662">
            <v>45109.580639665299</v>
          </cell>
          <cell r="CB1662">
            <v>45000</v>
          </cell>
          <cell r="CF1662">
            <v>61435.138473950203</v>
          </cell>
          <cell r="CG1662">
            <v>181800</v>
          </cell>
          <cell r="CK1662" t="str">
            <v>Прочие основные фонды</v>
          </cell>
        </row>
        <row r="1663">
          <cell r="K1663">
            <v>20160.29</v>
          </cell>
          <cell r="Y1663">
            <v>2009</v>
          </cell>
          <cell r="AT1663">
            <v>25097.33</v>
          </cell>
          <cell r="BK1663">
            <v>27002.217347000005</v>
          </cell>
          <cell r="BX1663">
            <v>23473.109594205511</v>
          </cell>
          <cell r="CB1663">
            <v>23000</v>
          </cell>
          <cell r="CF1663">
            <v>27002.217347000005</v>
          </cell>
          <cell r="CG1663">
            <v>207460</v>
          </cell>
          <cell r="CK1663" t="str">
            <v>Прочие основные фонды</v>
          </cell>
        </row>
        <row r="1664">
          <cell r="K1664">
            <v>20132.54</v>
          </cell>
          <cell r="Y1664">
            <v>2010</v>
          </cell>
          <cell r="AT1664">
            <v>23617.07</v>
          </cell>
          <cell r="BK1664">
            <v>25412.146827682776</v>
          </cell>
          <cell r="BX1664">
            <v>22090.856459849663</v>
          </cell>
          <cell r="CB1664">
            <v>22000</v>
          </cell>
          <cell r="CF1664">
            <v>25412.146827682776</v>
          </cell>
          <cell r="CG1664">
            <v>198440</v>
          </cell>
          <cell r="CK1664" t="str">
            <v>Прочие основные фонды</v>
          </cell>
        </row>
        <row r="1665">
          <cell r="K1665">
            <v>17558.41</v>
          </cell>
          <cell r="Y1665">
            <v>2010</v>
          </cell>
          <cell r="AT1665">
            <v>23202.22</v>
          </cell>
          <cell r="BK1665">
            <v>23817.327586744639</v>
          </cell>
          <cell r="BX1665">
            <v>21833.262716418183</v>
          </cell>
          <cell r="CB1665">
            <v>22000</v>
          </cell>
          <cell r="CF1665">
            <v>23817.327586744639</v>
          </cell>
          <cell r="CG1665">
            <v>308440</v>
          </cell>
          <cell r="CK1665" t="str">
            <v>Машины и оборудование</v>
          </cell>
        </row>
        <row r="1666">
          <cell r="K1666">
            <v>17558.41</v>
          </cell>
          <cell r="Y1666">
            <v>2010</v>
          </cell>
          <cell r="AT1666">
            <v>23202.22</v>
          </cell>
          <cell r="BK1666">
            <v>23817.327586744639</v>
          </cell>
          <cell r="BX1666">
            <v>21833.262716418183</v>
          </cell>
          <cell r="CB1666">
            <v>22000</v>
          </cell>
          <cell r="CF1666">
            <v>23817.327586744639</v>
          </cell>
          <cell r="CG1666">
            <v>308440</v>
          </cell>
          <cell r="CK1666" t="str">
            <v>Машины и оборудование</v>
          </cell>
        </row>
        <row r="1667">
          <cell r="K1667">
            <v>29856.320000000003</v>
          </cell>
          <cell r="Y1667">
            <v>2010</v>
          </cell>
          <cell r="AT1667">
            <v>33726.480000000003</v>
          </cell>
          <cell r="BK1667">
            <v>35676.255856847914</v>
          </cell>
          <cell r="BX1667">
            <v>31013.477629523175</v>
          </cell>
          <cell r="CB1667">
            <v>31000</v>
          </cell>
          <cell r="CF1667">
            <v>35676.255856847914</v>
          </cell>
          <cell r="CG1667">
            <v>279620</v>
          </cell>
          <cell r="CK1667" t="str">
            <v>Прочие основные фонды</v>
          </cell>
        </row>
        <row r="1668">
          <cell r="K1668">
            <v>31846.43</v>
          </cell>
          <cell r="Y1668">
            <v>2010</v>
          </cell>
          <cell r="AT1668">
            <v>35974.54</v>
          </cell>
          <cell r="BK1668">
            <v>38054.27940812114</v>
          </cell>
          <cell r="BX1668">
            <v>33080.700728993557</v>
          </cell>
          <cell r="CB1668">
            <v>33000</v>
          </cell>
          <cell r="CF1668">
            <v>38054.27940812114</v>
          </cell>
          <cell r="CG1668">
            <v>297660</v>
          </cell>
          <cell r="CK1668" t="str">
            <v>Прочие основные фонды</v>
          </cell>
        </row>
        <row r="1669">
          <cell r="K1669">
            <v>27863.919999999998</v>
          </cell>
          <cell r="Y1669">
            <v>2010</v>
          </cell>
          <cell r="AT1669">
            <v>29980.18</v>
          </cell>
          <cell r="BK1669">
            <v>31713.376916724032</v>
          </cell>
          <cell r="BX1669">
            <v>27568.534924459302</v>
          </cell>
          <cell r="CB1669">
            <v>28000</v>
          </cell>
          <cell r="CF1669">
            <v>31713.376916724032</v>
          </cell>
          <cell r="CG1669">
            <v>252560</v>
          </cell>
          <cell r="CK1669" t="str">
            <v>Прочие основные фонды</v>
          </cell>
        </row>
        <row r="1670">
          <cell r="K1670">
            <v>27863.93</v>
          </cell>
          <cell r="Y1670">
            <v>2010</v>
          </cell>
          <cell r="AT1670">
            <v>29980.19</v>
          </cell>
          <cell r="BK1670">
            <v>31713.387494838276</v>
          </cell>
          <cell r="BX1670">
            <v>27568.544120046161</v>
          </cell>
          <cell r="CB1670">
            <v>28000</v>
          </cell>
          <cell r="CF1670">
            <v>31713.387494838276</v>
          </cell>
          <cell r="CG1670">
            <v>252560</v>
          </cell>
          <cell r="CK1670" t="str">
            <v>Прочие основные фонды</v>
          </cell>
        </row>
        <row r="1671">
          <cell r="K1671">
            <v>27863.919999999998</v>
          </cell>
          <cell r="Y1671">
            <v>2010</v>
          </cell>
          <cell r="AT1671">
            <v>29980.18</v>
          </cell>
          <cell r="BK1671">
            <v>31713.376916724032</v>
          </cell>
          <cell r="BX1671">
            <v>27568.534924459302</v>
          </cell>
          <cell r="CB1671">
            <v>28000</v>
          </cell>
          <cell r="CF1671">
            <v>31713.376916724032</v>
          </cell>
          <cell r="CG1671">
            <v>252560</v>
          </cell>
          <cell r="CK1671" t="str">
            <v>Прочие основные фонды</v>
          </cell>
        </row>
        <row r="1672">
          <cell r="K1672">
            <v>477807.02</v>
          </cell>
          <cell r="Y1672">
            <v>2010</v>
          </cell>
          <cell r="AT1672">
            <v>529931.42000000004</v>
          </cell>
          <cell r="BK1672">
            <v>560567.51035099814</v>
          </cell>
          <cell r="BX1672">
            <v>487303.04020317126</v>
          </cell>
          <cell r="CB1672">
            <v>485000</v>
          </cell>
          <cell r="CF1672">
            <v>560567.51035099814</v>
          </cell>
          <cell r="CG1672">
            <v>4374700</v>
          </cell>
          <cell r="CK1672" t="str">
            <v>Прочие основные фонды</v>
          </cell>
        </row>
        <row r="1673">
          <cell r="K1673">
            <v>0</v>
          </cell>
          <cell r="Y1673">
            <v>1994</v>
          </cell>
          <cell r="AT1673">
            <v>12615.54</v>
          </cell>
          <cell r="BK1673">
            <v>92531.662373787534</v>
          </cell>
          <cell r="BX1673">
            <v>9253.1662373787531</v>
          </cell>
          <cell r="CB1673">
            <v>9300</v>
          </cell>
          <cell r="CF1673">
            <v>1480506.5979806005</v>
          </cell>
          <cell r="CG1673">
            <v>9300</v>
          </cell>
          <cell r="CK1673" t="str">
            <v>Прочие основные фонды</v>
          </cell>
        </row>
        <row r="1674">
          <cell r="K1674">
            <v>0</v>
          </cell>
          <cell r="Y1674">
            <v>2000</v>
          </cell>
          <cell r="AT1674">
            <v>30240</v>
          </cell>
          <cell r="BK1674">
            <v>80471.680886496339</v>
          </cell>
          <cell r="BX1674">
            <v>9578.1053161399468</v>
          </cell>
          <cell r="CB1674">
            <v>9600</v>
          </cell>
          <cell r="CF1674">
            <v>804716.80886496336</v>
          </cell>
          <cell r="CG1674">
            <v>19968</v>
          </cell>
          <cell r="CK1674" t="str">
            <v>Прочие основные фонды</v>
          </cell>
        </row>
        <row r="1675">
          <cell r="K1675">
            <v>0</v>
          </cell>
          <cell r="Y1675">
            <v>1999</v>
          </cell>
          <cell r="AT1675">
            <v>16335.1</v>
          </cell>
          <cell r="BK1675">
            <v>64260.033318828762</v>
          </cell>
          <cell r="BX1675">
            <v>6426.0033318828764</v>
          </cell>
          <cell r="CB1675">
            <v>6400</v>
          </cell>
          <cell r="CF1675">
            <v>706860.36650711636</v>
          </cell>
          <cell r="CG1675">
            <v>10688</v>
          </cell>
          <cell r="CK1675" t="str">
            <v>Прочие основные фонды</v>
          </cell>
        </row>
        <row r="1676">
          <cell r="K1676">
            <v>0</v>
          </cell>
          <cell r="Y1676">
            <v>1999</v>
          </cell>
          <cell r="AT1676">
            <v>15469.75</v>
          </cell>
          <cell r="BK1676">
            <v>60855.865616613992</v>
          </cell>
          <cell r="BX1676">
            <v>6085.5865616613992</v>
          </cell>
          <cell r="CB1676">
            <v>6100</v>
          </cell>
          <cell r="CF1676">
            <v>669414.52178275387</v>
          </cell>
          <cell r="CG1676">
            <v>10187</v>
          </cell>
          <cell r="CK1676" t="str">
            <v>Прочие основные фонды</v>
          </cell>
        </row>
        <row r="1677">
          <cell r="K1677">
            <v>0</v>
          </cell>
          <cell r="Y1677">
            <v>1999</v>
          </cell>
          <cell r="AT1677">
            <v>11110.61</v>
          </cell>
          <cell r="BK1677">
            <v>43707.609307106301</v>
          </cell>
          <cell r="BX1677">
            <v>4370.7609307106304</v>
          </cell>
          <cell r="CB1677">
            <v>4400</v>
          </cell>
          <cell r="CF1677">
            <v>480783.70237816928</v>
          </cell>
          <cell r="CG1677">
            <v>7348</v>
          </cell>
          <cell r="CK1677" t="str">
            <v>Прочие основные фонды</v>
          </cell>
        </row>
        <row r="1678">
          <cell r="K1678">
            <v>0</v>
          </cell>
          <cell r="Y1678">
            <v>1999</v>
          </cell>
          <cell r="AT1678">
            <v>15748.88</v>
          </cell>
          <cell r="BK1678">
            <v>61953.924587803922</v>
          </cell>
          <cell r="BX1678">
            <v>6195.3924587803922</v>
          </cell>
          <cell r="CB1678">
            <v>6200</v>
          </cell>
          <cell r="CF1678">
            <v>681493.17046584317</v>
          </cell>
          <cell r="CG1678">
            <v>10354</v>
          </cell>
          <cell r="CK1678" t="str">
            <v>Прочие основные фонды</v>
          </cell>
        </row>
        <row r="1679">
          <cell r="K1679">
            <v>0</v>
          </cell>
          <cell r="Y1679">
            <v>1999</v>
          </cell>
          <cell r="AT1679">
            <v>13818.61</v>
          </cell>
          <cell r="BK1679">
            <v>54360.508293178515</v>
          </cell>
          <cell r="BX1679">
            <v>5436.0508293178518</v>
          </cell>
          <cell r="CB1679">
            <v>5400</v>
          </cell>
          <cell r="CF1679">
            <v>597965.59122496366</v>
          </cell>
          <cell r="CG1679">
            <v>9018</v>
          </cell>
          <cell r="CK1679" t="str">
            <v>Прочие основные фонды</v>
          </cell>
        </row>
        <row r="1680">
          <cell r="K1680">
            <v>0</v>
          </cell>
          <cell r="Y1680">
            <v>1999</v>
          </cell>
          <cell r="AT1680">
            <v>13818.61</v>
          </cell>
          <cell r="BK1680">
            <v>54360.508293178515</v>
          </cell>
          <cell r="BX1680">
            <v>5436.0508293178518</v>
          </cell>
          <cell r="CB1680">
            <v>5400</v>
          </cell>
          <cell r="CF1680">
            <v>597965.59122496366</v>
          </cell>
          <cell r="CG1680">
            <v>9018</v>
          </cell>
          <cell r="CK1680" t="str">
            <v>Прочие основные фонды</v>
          </cell>
        </row>
        <row r="1681">
          <cell r="K1681">
            <v>0</v>
          </cell>
          <cell r="Y1681">
            <v>1999</v>
          </cell>
          <cell r="AT1681">
            <v>10697.41</v>
          </cell>
          <cell r="BK1681">
            <v>37311.544497838026</v>
          </cell>
          <cell r="BX1681">
            <v>3731.1544497838026</v>
          </cell>
          <cell r="CB1681">
            <v>3700</v>
          </cell>
          <cell r="CF1681">
            <v>410426.9894762183</v>
          </cell>
          <cell r="CG1681">
            <v>6179</v>
          </cell>
          <cell r="CK1681" t="str">
            <v>Прочие основные фонды</v>
          </cell>
        </row>
        <row r="1682">
          <cell r="K1682">
            <v>0</v>
          </cell>
          <cell r="Y1682">
            <v>2000</v>
          </cell>
          <cell r="AT1682">
            <v>20237.650000000001</v>
          </cell>
          <cell r="BK1682">
            <v>61772.110390473674</v>
          </cell>
          <cell r="BX1682">
            <v>6177.2110390473681</v>
          </cell>
          <cell r="CB1682">
            <v>6200</v>
          </cell>
          <cell r="CF1682">
            <v>679493.21429521043</v>
          </cell>
          <cell r="CG1682">
            <v>10354</v>
          </cell>
          <cell r="CK1682" t="str">
            <v>Прочие основные фонды</v>
          </cell>
        </row>
        <row r="1683">
          <cell r="K1683">
            <v>0</v>
          </cell>
          <cell r="Y1683">
            <v>2000</v>
          </cell>
          <cell r="AT1683">
            <v>21568.75</v>
          </cell>
          <cell r="BK1683">
            <v>65835.075020297751</v>
          </cell>
          <cell r="BX1683">
            <v>6583.5075020297754</v>
          </cell>
          <cell r="CB1683">
            <v>6600</v>
          </cell>
          <cell r="CF1683">
            <v>724185.82522327523</v>
          </cell>
          <cell r="CG1683">
            <v>11022</v>
          </cell>
          <cell r="CK1683" t="str">
            <v>Прочие основные фонды</v>
          </cell>
        </row>
        <row r="1684">
          <cell r="K1684">
            <v>0</v>
          </cell>
          <cell r="Y1684">
            <v>2000</v>
          </cell>
          <cell r="AT1684">
            <v>19595.73</v>
          </cell>
          <cell r="BK1684">
            <v>59812.754778440998</v>
          </cell>
          <cell r="BX1684">
            <v>5981.2754778441004</v>
          </cell>
          <cell r="CB1684">
            <v>6000</v>
          </cell>
          <cell r="CF1684">
            <v>657940.30256285099</v>
          </cell>
          <cell r="CG1684">
            <v>10020</v>
          </cell>
          <cell r="CK1684" t="str">
            <v>Прочие основные фонды</v>
          </cell>
        </row>
        <row r="1685">
          <cell r="K1685">
            <v>0</v>
          </cell>
          <cell r="Y1685">
            <v>2000</v>
          </cell>
          <cell r="AT1685">
            <v>11058.99</v>
          </cell>
          <cell r="BK1685">
            <v>29429.084464515676</v>
          </cell>
          <cell r="BX1685">
            <v>3502.7834295680723</v>
          </cell>
          <cell r="CB1685">
            <v>3500</v>
          </cell>
          <cell r="CF1685">
            <v>294290.84464515676</v>
          </cell>
          <cell r="CG1685">
            <v>7280</v>
          </cell>
          <cell r="CK1685" t="str">
            <v>Прочие основные фонды</v>
          </cell>
        </row>
        <row r="1686">
          <cell r="K1686">
            <v>1811.7000000000007</v>
          </cell>
          <cell r="Y1686">
            <v>2001</v>
          </cell>
          <cell r="AT1686">
            <v>21741.5</v>
          </cell>
          <cell r="BK1686">
            <v>49547.244832404707</v>
          </cell>
          <cell r="BX1686">
            <v>7829.9958221814977</v>
          </cell>
          <cell r="CB1686">
            <v>7800</v>
          </cell>
          <cell r="CF1686">
            <v>445925.20349164237</v>
          </cell>
          <cell r="CG1686">
            <v>20124</v>
          </cell>
          <cell r="CK1686" t="str">
            <v>Прочие основные фонды</v>
          </cell>
        </row>
        <row r="1687">
          <cell r="K1687">
            <v>0</v>
          </cell>
          <cell r="Y1687">
            <v>1999</v>
          </cell>
          <cell r="AT1687">
            <v>11928.9</v>
          </cell>
          <cell r="BK1687">
            <v>53976.978158795784</v>
          </cell>
          <cell r="BX1687">
            <v>5397.6978158795791</v>
          </cell>
          <cell r="CB1687">
            <v>5400</v>
          </cell>
          <cell r="CF1687">
            <v>647723.73790554935</v>
          </cell>
          <cell r="CG1687">
            <v>7290.0000000000009</v>
          </cell>
          <cell r="CK1687" t="str">
            <v>Прочие основные фонды</v>
          </cell>
        </row>
        <row r="1688">
          <cell r="K1688">
            <v>0</v>
          </cell>
          <cell r="Y1688">
            <v>2000</v>
          </cell>
          <cell r="AT1688">
            <v>13895.13</v>
          </cell>
          <cell r="BK1688">
            <v>42412.607405009097</v>
          </cell>
          <cell r="BX1688">
            <v>4241.2607405009103</v>
          </cell>
          <cell r="CB1688">
            <v>4200</v>
          </cell>
          <cell r="CF1688">
            <v>466538.68145510007</v>
          </cell>
          <cell r="CG1688">
            <v>7014</v>
          </cell>
          <cell r="CK1688" t="str">
            <v>Прочие основные фонды</v>
          </cell>
        </row>
        <row r="1689">
          <cell r="K1689">
            <v>0</v>
          </cell>
          <cell r="Y1689">
            <v>2000</v>
          </cell>
          <cell r="AT1689">
            <v>12659.8</v>
          </cell>
          <cell r="BK1689">
            <v>36556.14985789582</v>
          </cell>
          <cell r="BX1689">
            <v>4351.0791552295768</v>
          </cell>
          <cell r="CB1689">
            <v>4400</v>
          </cell>
          <cell r="CF1689">
            <v>365561.49857895821</v>
          </cell>
          <cell r="CG1689">
            <v>9152</v>
          </cell>
          <cell r="CK1689" t="str">
            <v>Прочие основные фонды</v>
          </cell>
        </row>
        <row r="1690">
          <cell r="K1690">
            <v>0</v>
          </cell>
          <cell r="Y1690">
            <v>2000</v>
          </cell>
          <cell r="AT1690">
            <v>17113.87</v>
          </cell>
          <cell r="BK1690">
            <v>45541.729013656841</v>
          </cell>
          <cell r="BX1690">
            <v>5420.583638449998</v>
          </cell>
          <cell r="CB1690">
            <v>5400</v>
          </cell>
          <cell r="CF1690">
            <v>455417.29013656842</v>
          </cell>
          <cell r="CG1690">
            <v>11232</v>
          </cell>
          <cell r="CK1690" t="str">
            <v>Прочие основные фонды</v>
          </cell>
        </row>
        <row r="1691">
          <cell r="K1691">
            <v>0</v>
          </cell>
          <cell r="Y1691">
            <v>2000</v>
          </cell>
          <cell r="AT1691">
            <v>16941.560000000001</v>
          </cell>
          <cell r="BK1691">
            <v>45083.194776436205</v>
          </cell>
          <cell r="BX1691">
            <v>5366.0068088526414</v>
          </cell>
          <cell r="CB1691">
            <v>5400</v>
          </cell>
          <cell r="CF1691">
            <v>450831.94776436203</v>
          </cell>
          <cell r="CG1691">
            <v>11232</v>
          </cell>
          <cell r="CK1691" t="str">
            <v>Прочие основные фонды</v>
          </cell>
        </row>
        <row r="1692">
          <cell r="K1692">
            <v>0</v>
          </cell>
          <cell r="Y1692">
            <v>2000</v>
          </cell>
          <cell r="AT1692">
            <v>16849.150000000001</v>
          </cell>
          <cell r="BK1692">
            <v>44837.282473832995</v>
          </cell>
          <cell r="BX1692">
            <v>5336.737208579345</v>
          </cell>
          <cell r="CB1692">
            <v>5300</v>
          </cell>
          <cell r="CF1692">
            <v>448372.82473832997</v>
          </cell>
          <cell r="CG1692">
            <v>11024</v>
          </cell>
          <cell r="CK1692" t="str">
            <v>Прочие основные фонды</v>
          </cell>
        </row>
        <row r="1693">
          <cell r="K1693">
            <v>735.3700000000008</v>
          </cell>
          <cell r="Y1693">
            <v>2001</v>
          </cell>
          <cell r="AT1693">
            <v>12601.5</v>
          </cell>
          <cell r="BK1693">
            <v>28658.968196630856</v>
          </cell>
          <cell r="BX1693">
            <v>4529.0026116828803</v>
          </cell>
          <cell r="CB1693">
            <v>4500</v>
          </cell>
          <cell r="CF1693">
            <v>257930.71376967771</v>
          </cell>
          <cell r="CG1693">
            <v>11610</v>
          </cell>
          <cell r="CK1693" t="str">
            <v>Прочие основные фонды</v>
          </cell>
        </row>
        <row r="1694">
          <cell r="K1694">
            <v>0</v>
          </cell>
          <cell r="Y1694">
            <v>1999</v>
          </cell>
          <cell r="AT1694">
            <v>13333.33</v>
          </cell>
          <cell r="BK1694">
            <v>46505.381732527654</v>
          </cell>
          <cell r="BX1694">
            <v>4650.5381732527658</v>
          </cell>
          <cell r="CB1694">
            <v>4700</v>
          </cell>
          <cell r="CF1694">
            <v>511559.19905780419</v>
          </cell>
          <cell r="CG1694">
            <v>7849</v>
          </cell>
          <cell r="CK1694" t="str">
            <v>Прочие основные фонды</v>
          </cell>
        </row>
        <row r="1695">
          <cell r="K1695">
            <v>0</v>
          </cell>
          <cell r="Y1695">
            <v>1994</v>
          </cell>
          <cell r="AT1695">
            <v>12510</v>
          </cell>
          <cell r="BK1695">
            <v>16920.034723042441</v>
          </cell>
          <cell r="BX1695">
            <v>1692.0034723042443</v>
          </cell>
          <cell r="CB1695">
            <v>1700</v>
          </cell>
          <cell r="CF1695">
            <v>287640.59029172151</v>
          </cell>
          <cell r="CG1695">
            <v>1700</v>
          </cell>
          <cell r="CK1695" t="str">
            <v>Прочие основные фонды</v>
          </cell>
        </row>
        <row r="1696">
          <cell r="K1696">
            <v>0</v>
          </cell>
          <cell r="Y1696">
            <v>1999</v>
          </cell>
          <cell r="AT1696">
            <v>11661.93</v>
          </cell>
          <cell r="BK1696">
            <v>45876.426245437659</v>
          </cell>
          <cell r="BX1696">
            <v>4587.642624543766</v>
          </cell>
          <cell r="CB1696">
            <v>4600</v>
          </cell>
          <cell r="CF1696">
            <v>504640.68869981426</v>
          </cell>
          <cell r="CG1696">
            <v>7682</v>
          </cell>
          <cell r="CK1696" t="str">
            <v>Прочие основные фонды</v>
          </cell>
        </row>
        <row r="1697">
          <cell r="K1697">
            <v>0</v>
          </cell>
          <cell r="Y1697">
            <v>1999</v>
          </cell>
          <cell r="AT1697">
            <v>10921.91</v>
          </cell>
          <cell r="BK1697">
            <v>38094.579058518095</v>
          </cell>
          <cell r="BX1697">
            <v>3809.4579058518098</v>
          </cell>
          <cell r="CB1697">
            <v>3800</v>
          </cell>
          <cell r="CF1697">
            <v>419040.36964369903</v>
          </cell>
          <cell r="CG1697">
            <v>6346</v>
          </cell>
          <cell r="CK1697" t="str">
            <v>Прочие основные фонды</v>
          </cell>
        </row>
        <row r="1698">
          <cell r="K1698">
            <v>0</v>
          </cell>
          <cell r="Y1698">
            <v>1999</v>
          </cell>
          <cell r="AT1698">
            <v>10921.92</v>
          </cell>
          <cell r="BK1698">
            <v>38094.613937563117</v>
          </cell>
          <cell r="BX1698">
            <v>3809.4613937563117</v>
          </cell>
          <cell r="CB1698">
            <v>3800</v>
          </cell>
          <cell r="CF1698">
            <v>419040.75331319426</v>
          </cell>
          <cell r="CG1698">
            <v>6346</v>
          </cell>
          <cell r="CK1698" t="str">
            <v>Прочие основные фонды</v>
          </cell>
        </row>
        <row r="1699">
          <cell r="K1699">
            <v>0</v>
          </cell>
          <cell r="Y1699">
            <v>1996</v>
          </cell>
          <cell r="AT1699">
            <v>18245.330000000002</v>
          </cell>
          <cell r="BK1699">
            <v>133824.68887248085</v>
          </cell>
          <cell r="BX1699">
            <v>13382.468887248086</v>
          </cell>
          <cell r="CB1699">
            <v>13000</v>
          </cell>
          <cell r="CF1699">
            <v>2007370.3330872129</v>
          </cell>
          <cell r="CG1699">
            <v>13000</v>
          </cell>
          <cell r="CK1699" t="str">
            <v>Прочие основные фонды</v>
          </cell>
        </row>
        <row r="1700">
          <cell r="K1700">
            <v>0</v>
          </cell>
          <cell r="Y1700">
            <v>1996</v>
          </cell>
          <cell r="AT1700">
            <v>18245.330000000002</v>
          </cell>
          <cell r="BK1700">
            <v>133824.68887248085</v>
          </cell>
          <cell r="BX1700">
            <v>13382.468887248086</v>
          </cell>
          <cell r="CB1700">
            <v>13000</v>
          </cell>
          <cell r="CF1700">
            <v>2007370.3330872129</v>
          </cell>
          <cell r="CG1700">
            <v>13000</v>
          </cell>
          <cell r="CK1700" t="str">
            <v>Прочие основные фонды</v>
          </cell>
        </row>
        <row r="1701">
          <cell r="K1701">
            <v>0</v>
          </cell>
          <cell r="Y1701">
            <v>1997</v>
          </cell>
          <cell r="AT1701">
            <v>11012.23</v>
          </cell>
          <cell r="BK1701">
            <v>78253.410601986427</v>
          </cell>
          <cell r="BX1701">
            <v>7825.3410601986434</v>
          </cell>
          <cell r="CB1701">
            <v>7800</v>
          </cell>
          <cell r="CF1701">
            <v>1017294.3378258236</v>
          </cell>
          <cell r="CG1701">
            <v>8424</v>
          </cell>
          <cell r="CK1701" t="str">
            <v>Прочие основные фонды</v>
          </cell>
        </row>
        <row r="1702">
          <cell r="K1702">
            <v>0</v>
          </cell>
          <cell r="Y1702">
            <v>1999</v>
          </cell>
          <cell r="AT1702">
            <v>93181</v>
          </cell>
          <cell r="BK1702">
            <v>366561.21876705886</v>
          </cell>
          <cell r="BX1702">
            <v>36656.121876705889</v>
          </cell>
          <cell r="CB1702">
            <v>37000</v>
          </cell>
          <cell r="CF1702">
            <v>4032173.4064376475</v>
          </cell>
          <cell r="CG1702">
            <v>61790</v>
          </cell>
          <cell r="CK1702" t="str">
            <v>Прочие основные фонды</v>
          </cell>
        </row>
        <row r="1703">
          <cell r="K1703">
            <v>0</v>
          </cell>
          <cell r="Y1703">
            <v>1999</v>
          </cell>
          <cell r="AT1703">
            <v>11555.04</v>
          </cell>
          <cell r="BK1703">
            <v>45455.935709019177</v>
          </cell>
          <cell r="BX1703">
            <v>4545.5935709019177</v>
          </cell>
          <cell r="CB1703">
            <v>4500</v>
          </cell>
          <cell r="CF1703">
            <v>500015.29279921093</v>
          </cell>
          <cell r="CG1703">
            <v>7515</v>
          </cell>
          <cell r="CK1703" t="str">
            <v>Прочие основные фонды</v>
          </cell>
        </row>
        <row r="1704">
          <cell r="K1704">
            <v>0</v>
          </cell>
          <cell r="Y1704">
            <v>1999</v>
          </cell>
          <cell r="AT1704">
            <v>11013.99</v>
          </cell>
          <cell r="BK1704">
            <v>43327.519536044885</v>
          </cell>
          <cell r="BX1704">
            <v>4332.7519536044883</v>
          </cell>
          <cell r="CB1704">
            <v>4300</v>
          </cell>
          <cell r="CF1704">
            <v>476602.71489649371</v>
          </cell>
          <cell r="CG1704">
            <v>7181</v>
          </cell>
          <cell r="CK1704" t="str">
            <v>Прочие основные фонды</v>
          </cell>
        </row>
        <row r="1705">
          <cell r="K1705">
            <v>0</v>
          </cell>
          <cell r="Y1705">
            <v>1999</v>
          </cell>
          <cell r="AT1705">
            <v>15988.11</v>
          </cell>
          <cell r="BK1705">
            <v>62895.022455026257</v>
          </cell>
          <cell r="BX1705">
            <v>6289.5022455026265</v>
          </cell>
          <cell r="CB1705">
            <v>6300</v>
          </cell>
          <cell r="CF1705">
            <v>691845.24700528884</v>
          </cell>
          <cell r="CG1705">
            <v>10521</v>
          </cell>
          <cell r="CK1705" t="str">
            <v>Прочие основные фонды</v>
          </cell>
        </row>
        <row r="1706">
          <cell r="K1706">
            <v>0</v>
          </cell>
          <cell r="Y1706">
            <v>1999</v>
          </cell>
          <cell r="AT1706">
            <v>10491.7</v>
          </cell>
          <cell r="BK1706">
            <v>41272.902618971159</v>
          </cell>
          <cell r="BX1706">
            <v>4127.2902618971157</v>
          </cell>
          <cell r="CB1706">
            <v>4100</v>
          </cell>
          <cell r="CF1706">
            <v>454001.92880868271</v>
          </cell>
          <cell r="CG1706">
            <v>6847</v>
          </cell>
          <cell r="CK1706" t="str">
            <v>Прочие основные фонды</v>
          </cell>
        </row>
        <row r="1707">
          <cell r="K1707">
            <v>0</v>
          </cell>
          <cell r="Y1707">
            <v>1999</v>
          </cell>
          <cell r="AT1707">
            <v>18304.53</v>
          </cell>
          <cell r="BK1707">
            <v>63844.452592450973</v>
          </cell>
          <cell r="BX1707">
            <v>6384.445259245098</v>
          </cell>
          <cell r="CB1707">
            <v>6400</v>
          </cell>
          <cell r="CF1707">
            <v>702288.97851696075</v>
          </cell>
          <cell r="CG1707">
            <v>10688</v>
          </cell>
          <cell r="CK1707" t="str">
            <v>Прочие основные фонды</v>
          </cell>
        </row>
        <row r="1708">
          <cell r="K1708">
            <v>0</v>
          </cell>
          <cell r="Y1708">
            <v>1999</v>
          </cell>
          <cell r="AT1708">
            <v>18304.54</v>
          </cell>
          <cell r="BK1708">
            <v>63844.487471496002</v>
          </cell>
          <cell r="BX1708">
            <v>6384.4487471496004</v>
          </cell>
          <cell r="CB1708">
            <v>6400</v>
          </cell>
          <cell r="CF1708">
            <v>702289.36218645598</v>
          </cell>
          <cell r="CG1708">
            <v>10688</v>
          </cell>
          <cell r="CK1708" t="str">
            <v>Прочие основные фонды</v>
          </cell>
        </row>
        <row r="1709">
          <cell r="K1709">
            <v>0</v>
          </cell>
          <cell r="Y1709">
            <v>1999</v>
          </cell>
          <cell r="AT1709">
            <v>18304.53</v>
          </cell>
          <cell r="BK1709">
            <v>63844.452592450973</v>
          </cell>
          <cell r="BX1709">
            <v>6384.445259245098</v>
          </cell>
          <cell r="CB1709">
            <v>6400</v>
          </cell>
          <cell r="CF1709">
            <v>702288.97851696075</v>
          </cell>
          <cell r="CG1709">
            <v>10688</v>
          </cell>
          <cell r="CK1709" t="str">
            <v>Прочие основные фонды</v>
          </cell>
        </row>
        <row r="1710">
          <cell r="K1710">
            <v>0</v>
          </cell>
          <cell r="Y1710">
            <v>1999</v>
          </cell>
          <cell r="AT1710">
            <v>18304.54</v>
          </cell>
          <cell r="BK1710">
            <v>63844.487471496002</v>
          </cell>
          <cell r="BX1710">
            <v>6384.4487471496004</v>
          </cell>
          <cell r="CB1710">
            <v>6400</v>
          </cell>
          <cell r="CF1710">
            <v>702289.36218645598</v>
          </cell>
          <cell r="CG1710">
            <v>10688</v>
          </cell>
          <cell r="CK1710" t="str">
            <v>Прочие основные фонды</v>
          </cell>
        </row>
        <row r="1711">
          <cell r="K1711">
            <v>0</v>
          </cell>
          <cell r="Y1711">
            <v>1999</v>
          </cell>
          <cell r="AT1711">
            <v>15111.92</v>
          </cell>
          <cell r="BK1711">
            <v>68379.798286302102</v>
          </cell>
          <cell r="BX1711">
            <v>6837.9798286302102</v>
          </cell>
          <cell r="CB1711">
            <v>6800</v>
          </cell>
          <cell r="CF1711">
            <v>820557.57943562523</v>
          </cell>
          <cell r="CG1711">
            <v>9180</v>
          </cell>
          <cell r="CK1711" t="str">
            <v>Прочие основные фонды</v>
          </cell>
        </row>
        <row r="1712">
          <cell r="K1712">
            <v>0</v>
          </cell>
          <cell r="Y1712">
            <v>1999</v>
          </cell>
          <cell r="AT1712">
            <v>15111.92</v>
          </cell>
          <cell r="BK1712">
            <v>68379.798286302102</v>
          </cell>
          <cell r="BX1712">
            <v>6837.9798286302102</v>
          </cell>
          <cell r="CB1712">
            <v>6800</v>
          </cell>
          <cell r="CF1712">
            <v>820557.57943562523</v>
          </cell>
          <cell r="CG1712">
            <v>9180</v>
          </cell>
          <cell r="CK1712" t="str">
            <v>Прочие основные фонды</v>
          </cell>
        </row>
        <row r="1713">
          <cell r="K1713">
            <v>0</v>
          </cell>
          <cell r="Y1713">
            <v>1999</v>
          </cell>
          <cell r="AT1713">
            <v>15111.92</v>
          </cell>
          <cell r="BK1713">
            <v>68379.798286302102</v>
          </cell>
          <cell r="BX1713">
            <v>6837.9798286302102</v>
          </cell>
          <cell r="CB1713">
            <v>6800</v>
          </cell>
          <cell r="CF1713">
            <v>820557.57943562523</v>
          </cell>
          <cell r="CG1713">
            <v>9180</v>
          </cell>
          <cell r="CK1713" t="str">
            <v>Прочие основные фонды</v>
          </cell>
        </row>
        <row r="1714">
          <cell r="K1714">
            <v>0</v>
          </cell>
          <cell r="Y1714">
            <v>1999</v>
          </cell>
          <cell r="AT1714">
            <v>15111.92</v>
          </cell>
          <cell r="BK1714">
            <v>68379.798286302102</v>
          </cell>
          <cell r="BX1714">
            <v>6837.9798286302102</v>
          </cell>
          <cell r="CB1714">
            <v>6800</v>
          </cell>
          <cell r="CF1714">
            <v>820557.57943562523</v>
          </cell>
          <cell r="CG1714">
            <v>9180</v>
          </cell>
          <cell r="CK1714" t="str">
            <v>Прочие основные фонды</v>
          </cell>
        </row>
        <row r="1715">
          <cell r="K1715">
            <v>0</v>
          </cell>
          <cell r="Y1715">
            <v>1999</v>
          </cell>
          <cell r="AT1715">
            <v>15111.92</v>
          </cell>
          <cell r="BK1715">
            <v>68379.798286302102</v>
          </cell>
          <cell r="BX1715">
            <v>6837.9798286302102</v>
          </cell>
          <cell r="CB1715">
            <v>6800</v>
          </cell>
          <cell r="CF1715">
            <v>820557.57943562523</v>
          </cell>
          <cell r="CG1715">
            <v>9180</v>
          </cell>
          <cell r="CK1715" t="str">
            <v>Прочие основные фонды</v>
          </cell>
        </row>
        <row r="1716">
          <cell r="K1716">
            <v>0</v>
          </cell>
          <cell r="Y1716">
            <v>1999</v>
          </cell>
          <cell r="AT1716">
            <v>15111.92</v>
          </cell>
          <cell r="BK1716">
            <v>68379.798286302102</v>
          </cell>
          <cell r="BX1716">
            <v>6837.9798286302102</v>
          </cell>
          <cell r="CB1716">
            <v>6800</v>
          </cell>
          <cell r="CF1716">
            <v>820557.57943562523</v>
          </cell>
          <cell r="CG1716">
            <v>9180</v>
          </cell>
          <cell r="CK1716" t="str">
            <v>Прочие основные фонды</v>
          </cell>
        </row>
        <row r="1717">
          <cell r="K1717">
            <v>0</v>
          </cell>
          <cell r="Y1717">
            <v>2000</v>
          </cell>
          <cell r="AT1717">
            <v>15956.22</v>
          </cell>
          <cell r="BK1717">
            <v>48703.746890310074</v>
          </cell>
          <cell r="BX1717">
            <v>4870.3746890310076</v>
          </cell>
          <cell r="CB1717">
            <v>4900</v>
          </cell>
          <cell r="CF1717">
            <v>535741.21579341078</v>
          </cell>
          <cell r="CG1717">
            <v>8183</v>
          </cell>
          <cell r="CK1717" t="str">
            <v>Прочие основные фонды</v>
          </cell>
        </row>
        <row r="1718">
          <cell r="K1718">
            <v>0</v>
          </cell>
          <cell r="Y1718">
            <v>2000</v>
          </cell>
          <cell r="AT1718">
            <v>16068.08</v>
          </cell>
          <cell r="BK1718">
            <v>49045.181210415343</v>
          </cell>
          <cell r="BX1718">
            <v>4904.5181210415349</v>
          </cell>
          <cell r="CB1718">
            <v>4900</v>
          </cell>
          <cell r="CF1718">
            <v>539496.99331456877</v>
          </cell>
          <cell r="CG1718">
            <v>8183</v>
          </cell>
          <cell r="CK1718" t="str">
            <v>Прочие основные фонды</v>
          </cell>
        </row>
        <row r="1719">
          <cell r="K1719">
            <v>0</v>
          </cell>
          <cell r="Y1719">
            <v>2000</v>
          </cell>
          <cell r="AT1719">
            <v>17559.78</v>
          </cell>
          <cell r="BK1719">
            <v>53598.351023583848</v>
          </cell>
          <cell r="BX1719">
            <v>5359.8351023583855</v>
          </cell>
          <cell r="CB1719">
            <v>5400</v>
          </cell>
          <cell r="CF1719">
            <v>589581.86125942226</v>
          </cell>
          <cell r="CG1719">
            <v>9018</v>
          </cell>
          <cell r="CK1719" t="str">
            <v>Прочие основные фонды</v>
          </cell>
        </row>
        <row r="1720">
          <cell r="K1720">
            <v>0</v>
          </cell>
          <cell r="Y1720">
            <v>2000</v>
          </cell>
          <cell r="AT1720">
            <v>18972.5</v>
          </cell>
          <cell r="BK1720">
            <v>54784.558458974745</v>
          </cell>
          <cell r="BX1720">
            <v>6520.7072206980474</v>
          </cell>
          <cell r="CB1720">
            <v>6500</v>
          </cell>
          <cell r="CF1720">
            <v>547845.58458974748</v>
          </cell>
          <cell r="CG1720">
            <v>13520</v>
          </cell>
          <cell r="CK1720" t="str">
            <v>Прочие основные фонды</v>
          </cell>
        </row>
        <row r="1721">
          <cell r="K1721">
            <v>0</v>
          </cell>
          <cell r="Y1721">
            <v>2000</v>
          </cell>
          <cell r="AT1721">
            <v>14708.19</v>
          </cell>
          <cell r="BK1721">
            <v>42471.034122056022</v>
          </cell>
          <cell r="BX1721">
            <v>5055.0955718223131</v>
          </cell>
          <cell r="CB1721">
            <v>5100</v>
          </cell>
          <cell r="CF1721">
            <v>424710.34122056025</v>
          </cell>
          <cell r="CG1721">
            <v>10608</v>
          </cell>
          <cell r="CK1721" t="str">
            <v>Прочие основные фонды</v>
          </cell>
        </row>
        <row r="1722">
          <cell r="K1722">
            <v>0</v>
          </cell>
          <cell r="Y1722">
            <v>2000</v>
          </cell>
          <cell r="AT1722">
            <v>14247.35</v>
          </cell>
          <cell r="BK1722">
            <v>37913.631040946544</v>
          </cell>
          <cell r="BX1722">
            <v>4512.6527372984947</v>
          </cell>
          <cell r="CB1722">
            <v>4500</v>
          </cell>
          <cell r="CF1722">
            <v>379136.31040946546</v>
          </cell>
          <cell r="CG1722">
            <v>9360</v>
          </cell>
          <cell r="CK1722" t="str">
            <v>Прочие основные фонды</v>
          </cell>
        </row>
        <row r="1723">
          <cell r="K1723">
            <v>0</v>
          </cell>
          <cell r="Y1723">
            <v>2000</v>
          </cell>
          <cell r="AT1723">
            <v>28761.11</v>
          </cell>
          <cell r="BK1723">
            <v>76536.205881660673</v>
          </cell>
          <cell r="BX1723">
            <v>9109.6871887925208</v>
          </cell>
          <cell r="CB1723">
            <v>9100</v>
          </cell>
          <cell r="CF1723">
            <v>765362.05881660676</v>
          </cell>
          <cell r="CG1723">
            <v>18928</v>
          </cell>
          <cell r="CK1723" t="str">
            <v>Прочие основные фонды</v>
          </cell>
        </row>
        <row r="1724">
          <cell r="K1724">
            <v>0</v>
          </cell>
          <cell r="Y1724">
            <v>2000</v>
          </cell>
          <cell r="AT1724">
            <v>11361.18</v>
          </cell>
          <cell r="BK1724">
            <v>30233.242442263374</v>
          </cell>
          <cell r="BX1724">
            <v>3598.4979681092209</v>
          </cell>
          <cell r="CB1724">
            <v>3600</v>
          </cell>
          <cell r="CF1724">
            <v>302332.42442263372</v>
          </cell>
          <cell r="CG1724">
            <v>7488</v>
          </cell>
          <cell r="CK1724" t="str">
            <v>Прочие основные фонды</v>
          </cell>
        </row>
        <row r="1725">
          <cell r="K1725">
            <v>0</v>
          </cell>
          <cell r="Y1725">
            <v>2000</v>
          </cell>
          <cell r="AT1725">
            <v>14750.88</v>
          </cell>
          <cell r="BK1725">
            <v>39253.575005125691</v>
          </cell>
          <cell r="BX1725">
            <v>4672.1389598459791</v>
          </cell>
          <cell r="CB1725">
            <v>4700</v>
          </cell>
          <cell r="CF1725">
            <v>392535.75005125691</v>
          </cell>
          <cell r="CG1725">
            <v>9776</v>
          </cell>
          <cell r="CK1725" t="str">
            <v>Прочие основные фонды</v>
          </cell>
        </row>
        <row r="1726">
          <cell r="K1726">
            <v>0</v>
          </cell>
          <cell r="Y1726">
            <v>2000</v>
          </cell>
          <cell r="AT1726">
            <v>28316.23</v>
          </cell>
          <cell r="BK1726">
            <v>75352.335465232609</v>
          </cell>
          <cell r="BX1726">
            <v>8968.77754947227</v>
          </cell>
          <cell r="CB1726">
            <v>9000</v>
          </cell>
          <cell r="CF1726">
            <v>753523.35465232609</v>
          </cell>
          <cell r="CG1726">
            <v>18720</v>
          </cell>
          <cell r="CK1726" t="str">
            <v>Прочие основные фонды</v>
          </cell>
        </row>
        <row r="1727">
          <cell r="K1727">
            <v>0</v>
          </cell>
          <cell r="Y1727">
            <v>1999</v>
          </cell>
          <cell r="AT1727">
            <v>13818.59</v>
          </cell>
          <cell r="BK1727">
            <v>54360.429615933419</v>
          </cell>
          <cell r="BX1727">
            <v>5436.0429615933426</v>
          </cell>
          <cell r="CB1727">
            <v>5400</v>
          </cell>
          <cell r="CF1727">
            <v>597964.72577526758</v>
          </cell>
          <cell r="CG1727">
            <v>9018</v>
          </cell>
          <cell r="CK1727" t="str">
            <v>Прочие основные фонды</v>
          </cell>
        </row>
        <row r="1728">
          <cell r="K1728">
            <v>0</v>
          </cell>
          <cell r="Y1728">
            <v>1999</v>
          </cell>
          <cell r="AT1728">
            <v>17284.55</v>
          </cell>
          <cell r="BK1728">
            <v>67995.038836674503</v>
          </cell>
          <cell r="BX1728">
            <v>6799.5038836674503</v>
          </cell>
          <cell r="CB1728">
            <v>6800</v>
          </cell>
          <cell r="CF1728">
            <v>747945.4272034195</v>
          </cell>
          <cell r="CG1728">
            <v>11356</v>
          </cell>
          <cell r="CK1728" t="str">
            <v>Прочие основные фонды</v>
          </cell>
        </row>
        <row r="1729">
          <cell r="K1729">
            <v>0</v>
          </cell>
          <cell r="Y1729">
            <v>1999</v>
          </cell>
          <cell r="AT1729">
            <v>12170.59</v>
          </cell>
          <cell r="BK1729">
            <v>47877.424619978097</v>
          </cell>
          <cell r="BX1729">
            <v>4787.7424619978101</v>
          </cell>
          <cell r="CB1729">
            <v>4800</v>
          </cell>
          <cell r="CF1729">
            <v>526651.67081975902</v>
          </cell>
          <cell r="CG1729">
            <v>8016</v>
          </cell>
          <cell r="CK1729" t="str">
            <v>Прочие основные фонды</v>
          </cell>
        </row>
        <row r="1730">
          <cell r="K1730">
            <v>0</v>
          </cell>
          <cell r="Y1730">
            <v>1999</v>
          </cell>
          <cell r="AT1730">
            <v>11251.02</v>
          </cell>
          <cell r="BK1730">
            <v>44259.962906306595</v>
          </cell>
          <cell r="BX1730">
            <v>4425.99629063066</v>
          </cell>
          <cell r="CB1730">
            <v>4400</v>
          </cell>
          <cell r="CF1730">
            <v>486859.59196937253</v>
          </cell>
          <cell r="CG1730">
            <v>7348</v>
          </cell>
          <cell r="CK1730" t="str">
            <v>Прочие основные фонды</v>
          </cell>
        </row>
        <row r="1731">
          <cell r="K1731">
            <v>0</v>
          </cell>
          <cell r="Y1731">
            <v>1999</v>
          </cell>
          <cell r="AT1731">
            <v>11251.02</v>
          </cell>
          <cell r="BK1731">
            <v>44259.962906306595</v>
          </cell>
          <cell r="BX1731">
            <v>4425.99629063066</v>
          </cell>
          <cell r="CB1731">
            <v>4400</v>
          </cell>
          <cell r="CF1731">
            <v>486859.59196937253</v>
          </cell>
          <cell r="CG1731">
            <v>7348</v>
          </cell>
          <cell r="CK1731" t="str">
            <v>Прочие основные фонды</v>
          </cell>
        </row>
        <row r="1732">
          <cell r="K1732">
            <v>0</v>
          </cell>
          <cell r="Y1732">
            <v>1999</v>
          </cell>
          <cell r="AT1732">
            <v>11251.02</v>
          </cell>
          <cell r="BK1732">
            <v>44259.962906306595</v>
          </cell>
          <cell r="BX1732">
            <v>4425.99629063066</v>
          </cell>
          <cell r="CB1732">
            <v>4400</v>
          </cell>
          <cell r="CF1732">
            <v>486859.59196937253</v>
          </cell>
          <cell r="CG1732">
            <v>7348</v>
          </cell>
          <cell r="CK1732" t="str">
            <v>Прочие основные фонды</v>
          </cell>
        </row>
        <row r="1733">
          <cell r="K1733">
            <v>0</v>
          </cell>
          <cell r="Y1733">
            <v>1999</v>
          </cell>
          <cell r="AT1733">
            <v>11251.01</v>
          </cell>
          <cell r="BK1733">
            <v>44259.92356768404</v>
          </cell>
          <cell r="BX1733">
            <v>4425.9923567684045</v>
          </cell>
          <cell r="CB1733">
            <v>4400</v>
          </cell>
          <cell r="CF1733">
            <v>486859.15924452443</v>
          </cell>
          <cell r="CG1733">
            <v>7348</v>
          </cell>
          <cell r="CK1733" t="str">
            <v>Прочие основные фонды</v>
          </cell>
        </row>
        <row r="1734">
          <cell r="K1734">
            <v>0</v>
          </cell>
          <cell r="Y1734">
            <v>1999</v>
          </cell>
          <cell r="AT1734">
            <v>13587.87</v>
          </cell>
          <cell r="BK1734">
            <v>47393.192944445276</v>
          </cell>
          <cell r="BX1734">
            <v>4739.3192944445282</v>
          </cell>
          <cell r="CB1734">
            <v>4700</v>
          </cell>
          <cell r="CF1734">
            <v>521325.12238889805</v>
          </cell>
          <cell r="CG1734">
            <v>7849</v>
          </cell>
          <cell r="CK1734" t="str">
            <v>Прочие основные фонды</v>
          </cell>
        </row>
        <row r="1735">
          <cell r="K1735">
            <v>0</v>
          </cell>
          <cell r="Y1735">
            <v>1999</v>
          </cell>
          <cell r="AT1735">
            <v>12078.71</v>
          </cell>
          <cell r="BK1735">
            <v>42129.386986334175</v>
          </cell>
          <cell r="BX1735">
            <v>4212.9386986334175</v>
          </cell>
          <cell r="CB1735">
            <v>4200</v>
          </cell>
          <cell r="CF1735">
            <v>463423.2568496759</v>
          </cell>
          <cell r="CG1735">
            <v>7014</v>
          </cell>
          <cell r="CK1735" t="str">
            <v>Прочие основные фонды</v>
          </cell>
        </row>
        <row r="1736">
          <cell r="K1736">
            <v>0</v>
          </cell>
          <cell r="Y1736">
            <v>1999</v>
          </cell>
          <cell r="AT1736">
            <v>12053.02</v>
          </cell>
          <cell r="BK1736">
            <v>42039.78271967997</v>
          </cell>
          <cell r="BX1736">
            <v>4203.978271967997</v>
          </cell>
          <cell r="CB1736">
            <v>4200</v>
          </cell>
          <cell r="CF1736">
            <v>462437.60991647968</v>
          </cell>
          <cell r="CG1736">
            <v>7014</v>
          </cell>
          <cell r="CK1736" t="str">
            <v>Прочие основные фонды</v>
          </cell>
        </row>
        <row r="1737">
          <cell r="K1737">
            <v>0</v>
          </cell>
          <cell r="Y1737">
            <v>1999</v>
          </cell>
          <cell r="AT1737">
            <v>12053.02</v>
          </cell>
          <cell r="BK1737">
            <v>42039.78271967997</v>
          </cell>
          <cell r="BX1737">
            <v>4203.978271967997</v>
          </cell>
          <cell r="CB1737">
            <v>4200</v>
          </cell>
          <cell r="CF1737">
            <v>462437.60991647968</v>
          </cell>
          <cell r="CG1737">
            <v>7014</v>
          </cell>
          <cell r="CK1737" t="str">
            <v>Прочие основные фонды</v>
          </cell>
        </row>
        <row r="1738">
          <cell r="K1738">
            <v>0</v>
          </cell>
          <cell r="Y1738">
            <v>1999</v>
          </cell>
          <cell r="AT1738">
            <v>12053.03</v>
          </cell>
          <cell r="BK1738">
            <v>42039.817598724985</v>
          </cell>
          <cell r="BX1738">
            <v>4203.9817598724985</v>
          </cell>
          <cell r="CB1738">
            <v>4200</v>
          </cell>
          <cell r="CF1738">
            <v>462437.99358597485</v>
          </cell>
          <cell r="CG1738">
            <v>7014</v>
          </cell>
          <cell r="CK1738" t="str">
            <v>Прочие основные фонды</v>
          </cell>
        </row>
        <row r="1739">
          <cell r="K1739">
            <v>0</v>
          </cell>
          <cell r="Y1739">
            <v>1999</v>
          </cell>
          <cell r="AT1739">
            <v>12053.03</v>
          </cell>
          <cell r="BK1739">
            <v>42039.817598724985</v>
          </cell>
          <cell r="BX1739">
            <v>4203.9817598724985</v>
          </cell>
          <cell r="CB1739">
            <v>4200</v>
          </cell>
          <cell r="CF1739">
            <v>462437.99358597485</v>
          </cell>
          <cell r="CG1739">
            <v>7014</v>
          </cell>
          <cell r="CK1739" t="str">
            <v>Прочие основные фонды</v>
          </cell>
        </row>
        <row r="1740">
          <cell r="K1740">
            <v>0</v>
          </cell>
          <cell r="Y1740">
            <v>1999</v>
          </cell>
          <cell r="AT1740">
            <v>10261.94</v>
          </cell>
          <cell r="BK1740">
            <v>51994.656602961688</v>
          </cell>
          <cell r="BX1740">
            <v>5199.4656602961695</v>
          </cell>
          <cell r="CB1740">
            <v>5200</v>
          </cell>
          <cell r="CF1740">
            <v>623935.87923554028</v>
          </cell>
          <cell r="CG1740">
            <v>7020.0000000000009</v>
          </cell>
          <cell r="CK1740" t="str">
            <v>Прочие основные фонды</v>
          </cell>
        </row>
        <row r="1741">
          <cell r="K1741">
            <v>0</v>
          </cell>
          <cell r="Y1741">
            <v>1999</v>
          </cell>
          <cell r="AT1741">
            <v>12442.19</v>
          </cell>
          <cell r="BK1741">
            <v>63041.432364524044</v>
          </cell>
          <cell r="BX1741">
            <v>6304.1432364524044</v>
          </cell>
          <cell r="CB1741">
            <v>6300</v>
          </cell>
          <cell r="CF1741">
            <v>756497.1883742885</v>
          </cell>
          <cell r="CG1741">
            <v>8505</v>
          </cell>
          <cell r="CK1741" t="str">
            <v>Прочие основные фонды</v>
          </cell>
        </row>
        <row r="1742">
          <cell r="K1742">
            <v>0</v>
          </cell>
          <cell r="Y1742">
            <v>1999</v>
          </cell>
          <cell r="AT1742">
            <v>12442.19</v>
          </cell>
          <cell r="BK1742">
            <v>63041.432364524044</v>
          </cell>
          <cell r="BX1742">
            <v>6304.1432364524044</v>
          </cell>
          <cell r="CB1742">
            <v>6300</v>
          </cell>
          <cell r="CF1742">
            <v>756497.1883742885</v>
          </cell>
          <cell r="CG1742">
            <v>8505</v>
          </cell>
          <cell r="CK1742" t="str">
            <v>Прочие основные фонды</v>
          </cell>
        </row>
        <row r="1743">
          <cell r="K1743">
            <v>0</v>
          </cell>
          <cell r="Y1743">
            <v>1999</v>
          </cell>
          <cell r="AT1743">
            <v>10808.4</v>
          </cell>
          <cell r="BK1743">
            <v>48906.837238264074</v>
          </cell>
          <cell r="BX1743">
            <v>4890.6837238264079</v>
          </cell>
          <cell r="CB1743">
            <v>4900</v>
          </cell>
          <cell r="CF1743">
            <v>586882.04685916891</v>
          </cell>
          <cell r="CG1743">
            <v>6615</v>
          </cell>
          <cell r="CK1743" t="str">
            <v>Прочие основные фонды</v>
          </cell>
        </row>
        <row r="1744">
          <cell r="K1744">
            <v>0</v>
          </cell>
          <cell r="Y1744">
            <v>1999</v>
          </cell>
          <cell r="AT1744">
            <v>10808.4</v>
          </cell>
          <cell r="BK1744">
            <v>48906.837238264074</v>
          </cell>
          <cell r="BX1744">
            <v>4890.6837238264079</v>
          </cell>
          <cell r="CB1744">
            <v>4900</v>
          </cell>
          <cell r="CF1744">
            <v>586882.04685916891</v>
          </cell>
          <cell r="CG1744">
            <v>6615</v>
          </cell>
          <cell r="CK1744" t="str">
            <v>Прочие основные фонды</v>
          </cell>
        </row>
        <row r="1745">
          <cell r="K1745">
            <v>0</v>
          </cell>
          <cell r="Y1745">
            <v>1999</v>
          </cell>
          <cell r="AT1745">
            <v>10808.39</v>
          </cell>
          <cell r="BK1745">
            <v>48906.79198934912</v>
          </cell>
          <cell r="BX1745">
            <v>4890.6791989349122</v>
          </cell>
          <cell r="CB1745">
            <v>4900</v>
          </cell>
          <cell r="CF1745">
            <v>586881.50387218944</v>
          </cell>
          <cell r="CG1745">
            <v>6615</v>
          </cell>
          <cell r="CK1745" t="str">
            <v>Прочие основные фонды</v>
          </cell>
        </row>
        <row r="1746">
          <cell r="K1746">
            <v>0</v>
          </cell>
          <cell r="Y1746">
            <v>1999</v>
          </cell>
          <cell r="AT1746">
            <v>10808.39</v>
          </cell>
          <cell r="BK1746">
            <v>48906.79198934912</v>
          </cell>
          <cell r="BX1746">
            <v>4890.6791989349122</v>
          </cell>
          <cell r="CB1746">
            <v>4900</v>
          </cell>
          <cell r="CF1746">
            <v>586881.50387218944</v>
          </cell>
          <cell r="CG1746">
            <v>6615</v>
          </cell>
          <cell r="CK1746" t="str">
            <v>Прочие основные фонды</v>
          </cell>
        </row>
        <row r="1747">
          <cell r="K1747">
            <v>0</v>
          </cell>
          <cell r="Y1747">
            <v>1999</v>
          </cell>
          <cell r="AT1747">
            <v>10808.39</v>
          </cell>
          <cell r="BK1747">
            <v>48906.79198934912</v>
          </cell>
          <cell r="BX1747">
            <v>4890.6791989349122</v>
          </cell>
          <cell r="CB1747">
            <v>4900</v>
          </cell>
          <cell r="CF1747">
            <v>586881.50387218944</v>
          </cell>
          <cell r="CG1747">
            <v>6615</v>
          </cell>
          <cell r="CK1747" t="str">
            <v>Прочие основные фонды</v>
          </cell>
        </row>
        <row r="1748">
          <cell r="K1748">
            <v>0</v>
          </cell>
          <cell r="Y1748">
            <v>1999</v>
          </cell>
          <cell r="AT1748">
            <v>10808.39</v>
          </cell>
          <cell r="BK1748">
            <v>48906.79198934912</v>
          </cell>
          <cell r="BX1748">
            <v>4890.6791989349122</v>
          </cell>
          <cell r="CB1748">
            <v>4900</v>
          </cell>
          <cell r="CF1748">
            <v>586881.50387218944</v>
          </cell>
          <cell r="CG1748">
            <v>6615</v>
          </cell>
          <cell r="CK1748" t="str">
            <v>Прочие основные фонды</v>
          </cell>
        </row>
        <row r="1749">
          <cell r="K1749">
            <v>0</v>
          </cell>
          <cell r="Y1749">
            <v>2000</v>
          </cell>
          <cell r="AT1749">
            <v>12438.67</v>
          </cell>
          <cell r="BK1749">
            <v>37967.00191725191</v>
          </cell>
          <cell r="BX1749">
            <v>3796.700191725191</v>
          </cell>
          <cell r="CB1749">
            <v>3800</v>
          </cell>
          <cell r="CF1749">
            <v>417637.02108977101</v>
          </cell>
          <cell r="CG1749">
            <v>6346</v>
          </cell>
          <cell r="CK1749" t="str">
            <v>Прочие основные фонды</v>
          </cell>
        </row>
        <row r="1750">
          <cell r="K1750">
            <v>0</v>
          </cell>
          <cell r="Y1750">
            <v>2000</v>
          </cell>
          <cell r="AT1750">
            <v>11639.97</v>
          </cell>
          <cell r="BK1750">
            <v>35529.101045912037</v>
          </cell>
          <cell r="BX1750">
            <v>3552.9101045912039</v>
          </cell>
          <cell r="CB1750">
            <v>3600</v>
          </cell>
          <cell r="CF1750">
            <v>390820.1115050324</v>
          </cell>
          <cell r="CG1750">
            <v>6012</v>
          </cell>
          <cell r="CK1750" t="str">
            <v>Прочие основные фонды</v>
          </cell>
        </row>
        <row r="1751">
          <cell r="K1751">
            <v>0</v>
          </cell>
          <cell r="Y1751">
            <v>2000</v>
          </cell>
          <cell r="AT1751">
            <v>12767.55</v>
          </cell>
          <cell r="BK1751">
            <v>38970.854225460564</v>
          </cell>
          <cell r="BX1751">
            <v>3897.0854225460566</v>
          </cell>
          <cell r="CB1751">
            <v>3900</v>
          </cell>
          <cell r="CF1751">
            <v>428679.39648006618</v>
          </cell>
          <cell r="CG1751">
            <v>6513</v>
          </cell>
          <cell r="CK1751" t="str">
            <v>Прочие основные фонды</v>
          </cell>
        </row>
        <row r="1752">
          <cell r="K1752">
            <v>0</v>
          </cell>
          <cell r="Y1752">
            <v>2000</v>
          </cell>
          <cell r="AT1752">
            <v>11466.68</v>
          </cell>
          <cell r="BK1752">
            <v>30513.988551176248</v>
          </cell>
          <cell r="BX1752">
            <v>3631.9136463781615</v>
          </cell>
          <cell r="CB1752">
            <v>3600</v>
          </cell>
          <cell r="CF1752">
            <v>305139.88551176246</v>
          </cell>
          <cell r="CG1752">
            <v>7488</v>
          </cell>
          <cell r="CK1752" t="str">
            <v>Прочие основные фонды</v>
          </cell>
        </row>
        <row r="1753">
          <cell r="K1753">
            <v>0</v>
          </cell>
          <cell r="Y1753">
            <v>2000</v>
          </cell>
          <cell r="AT1753">
            <v>14247.35</v>
          </cell>
          <cell r="BK1753">
            <v>37913.631040946544</v>
          </cell>
          <cell r="BX1753">
            <v>4512.6527372984947</v>
          </cell>
          <cell r="CB1753">
            <v>4500</v>
          </cell>
          <cell r="CF1753">
            <v>379136.31040946546</v>
          </cell>
          <cell r="CG1753">
            <v>9360</v>
          </cell>
          <cell r="CK1753" t="str">
            <v>Прочие основные фонды</v>
          </cell>
        </row>
        <row r="1754">
          <cell r="K1754">
            <v>0</v>
          </cell>
          <cell r="Y1754">
            <v>2000</v>
          </cell>
          <cell r="AT1754">
            <v>13087.1</v>
          </cell>
          <cell r="BK1754">
            <v>34826.089118044518</v>
          </cell>
          <cell r="BX1754">
            <v>4145.1594604118754</v>
          </cell>
          <cell r="CB1754">
            <v>4100</v>
          </cell>
          <cell r="CF1754">
            <v>348260.89118044521</v>
          </cell>
          <cell r="CG1754">
            <v>8528</v>
          </cell>
          <cell r="CK1754" t="str">
            <v>Прочие основные фонды</v>
          </cell>
        </row>
        <row r="1755">
          <cell r="K1755">
            <v>0</v>
          </cell>
          <cell r="Y1755">
            <v>2000</v>
          </cell>
          <cell r="AT1755">
            <v>12306.38</v>
          </cell>
          <cell r="BK1755">
            <v>5497.6470718860492</v>
          </cell>
          <cell r="BX1755">
            <v>549.76470718860492</v>
          </cell>
          <cell r="CB1755">
            <v>550</v>
          </cell>
          <cell r="CF1755">
            <v>54976.470718860495</v>
          </cell>
          <cell r="CG1755">
            <v>550</v>
          </cell>
          <cell r="CK1755" t="str">
            <v>Прочие основные фонды</v>
          </cell>
        </row>
        <row r="1756">
          <cell r="K1756">
            <v>0</v>
          </cell>
          <cell r="Y1756">
            <v>1999</v>
          </cell>
          <cell r="AT1756">
            <v>12505.4</v>
          </cell>
          <cell r="BK1756">
            <v>49194.521041516804</v>
          </cell>
          <cell r="BX1756">
            <v>4919.4521041516809</v>
          </cell>
          <cell r="CB1756">
            <v>4900</v>
          </cell>
          <cell r="CF1756">
            <v>541139.73145668488</v>
          </cell>
          <cell r="CG1756">
            <v>8183</v>
          </cell>
          <cell r="CK1756" t="str">
            <v>Прочие основные фонды</v>
          </cell>
        </row>
        <row r="1757">
          <cell r="K1757">
            <v>0</v>
          </cell>
          <cell r="Y1757">
            <v>1999</v>
          </cell>
          <cell r="AT1757">
            <v>13591.9</v>
          </cell>
          <cell r="BK1757">
            <v>53468.662381386624</v>
          </cell>
          <cell r="BX1757">
            <v>5346.866238138663</v>
          </cell>
          <cell r="CB1757">
            <v>5300</v>
          </cell>
          <cell r="CF1757">
            <v>588155.28619525291</v>
          </cell>
          <cell r="CG1757">
            <v>8851</v>
          </cell>
          <cell r="CK1757" t="str">
            <v>Прочие основные фонды</v>
          </cell>
        </row>
        <row r="1758">
          <cell r="K1758">
            <v>0</v>
          </cell>
          <cell r="Y1758">
            <v>1999</v>
          </cell>
          <cell r="AT1758">
            <v>10353.700000000001</v>
          </cell>
          <cell r="BK1758">
            <v>40730.029627804994</v>
          </cell>
          <cell r="BX1758">
            <v>4073.0029627804997</v>
          </cell>
          <cell r="CB1758">
            <v>4100</v>
          </cell>
          <cell r="CF1758">
            <v>448030.32590585493</v>
          </cell>
          <cell r="CG1758">
            <v>6847</v>
          </cell>
          <cell r="CK1758" t="str">
            <v>Прочие основные фонды</v>
          </cell>
        </row>
        <row r="1759">
          <cell r="K1759">
            <v>0</v>
          </cell>
          <cell r="Y1759">
            <v>1999</v>
          </cell>
          <cell r="AT1759">
            <v>11163.25</v>
          </cell>
          <cell r="BK1759">
            <v>43914.6878162004</v>
          </cell>
          <cell r="BX1759">
            <v>4391.4687816200403</v>
          </cell>
          <cell r="CB1759">
            <v>4400</v>
          </cell>
          <cell r="CF1759">
            <v>483061.56597820437</v>
          </cell>
          <cell r="CG1759">
            <v>7348</v>
          </cell>
          <cell r="CK1759" t="str">
            <v>Прочие основные фонды</v>
          </cell>
        </row>
        <row r="1760">
          <cell r="K1760">
            <v>0</v>
          </cell>
          <cell r="Y1760">
            <v>1999</v>
          </cell>
          <cell r="AT1760">
            <v>15580.32</v>
          </cell>
          <cell r="BK1760">
            <v>61290.832766130246</v>
          </cell>
          <cell r="BX1760">
            <v>6129.0832766130252</v>
          </cell>
          <cell r="CB1760">
            <v>6100</v>
          </cell>
          <cell r="CF1760">
            <v>674199.16042743274</v>
          </cell>
          <cell r="CG1760">
            <v>10187</v>
          </cell>
          <cell r="CK1760" t="str">
            <v>Прочие основные фонды</v>
          </cell>
        </row>
        <row r="1761">
          <cell r="K1761">
            <v>0</v>
          </cell>
          <cell r="Y1761">
            <v>1999</v>
          </cell>
          <cell r="AT1761">
            <v>36827.980000000003</v>
          </cell>
          <cell r="BK1761">
            <v>144876.20044353322</v>
          </cell>
          <cell r="BX1761">
            <v>14487.620044353323</v>
          </cell>
          <cell r="CB1761">
            <v>14000</v>
          </cell>
          <cell r="CF1761">
            <v>1593638.2048788655</v>
          </cell>
          <cell r="CG1761">
            <v>23380</v>
          </cell>
          <cell r="CK1761" t="str">
            <v>Прочие основные фонды</v>
          </cell>
        </row>
        <row r="1762">
          <cell r="K1762">
            <v>0</v>
          </cell>
          <cell r="Y1762">
            <v>1999</v>
          </cell>
          <cell r="AT1762">
            <v>49805.17</v>
          </cell>
          <cell r="BK1762">
            <v>195926.67835825495</v>
          </cell>
          <cell r="BX1762">
            <v>19592.667835825498</v>
          </cell>
          <cell r="CB1762">
            <v>20000</v>
          </cell>
          <cell r="CF1762">
            <v>2155193.4619408045</v>
          </cell>
          <cell r="CG1762">
            <v>33400</v>
          </cell>
          <cell r="CK1762" t="str">
            <v>Прочие основные фонды</v>
          </cell>
        </row>
        <row r="1763">
          <cell r="K1763">
            <v>0</v>
          </cell>
          <cell r="Y1763">
            <v>1999</v>
          </cell>
          <cell r="AT1763">
            <v>17338.54</v>
          </cell>
          <cell r="BK1763">
            <v>68207.428059812635</v>
          </cell>
          <cell r="BX1763">
            <v>6820.7428059812637</v>
          </cell>
          <cell r="CB1763">
            <v>6800</v>
          </cell>
          <cell r="CF1763">
            <v>750281.70865793899</v>
          </cell>
          <cell r="CG1763">
            <v>11356</v>
          </cell>
          <cell r="CK1763" t="str">
            <v>Прочие основные фонды</v>
          </cell>
        </row>
        <row r="1764">
          <cell r="K1764">
            <v>0</v>
          </cell>
          <cell r="Y1764">
            <v>1999</v>
          </cell>
          <cell r="AT1764">
            <v>23560.880000000001</v>
          </cell>
          <cell r="BK1764">
            <v>92685.256522514479</v>
          </cell>
          <cell r="BX1764">
            <v>9268.5256522514483</v>
          </cell>
          <cell r="CB1764">
            <v>9300</v>
          </cell>
          <cell r="CF1764">
            <v>1019537.8217476592</v>
          </cell>
          <cell r="CG1764">
            <v>15531</v>
          </cell>
          <cell r="CK1764" t="str">
            <v>Прочие основные фонды</v>
          </cell>
        </row>
        <row r="1765">
          <cell r="K1765">
            <v>0</v>
          </cell>
          <cell r="Y1765">
            <v>1999</v>
          </cell>
          <cell r="AT1765">
            <v>16330.8</v>
          </cell>
          <cell r="BK1765">
            <v>64243.117711133003</v>
          </cell>
          <cell r="BX1765">
            <v>6424.3117711133009</v>
          </cell>
          <cell r="CB1765">
            <v>6400</v>
          </cell>
          <cell r="CF1765">
            <v>706674.29482246307</v>
          </cell>
          <cell r="CG1765">
            <v>10688</v>
          </cell>
          <cell r="CK1765" t="str">
            <v>Прочие основные фонды</v>
          </cell>
        </row>
        <row r="1766">
          <cell r="K1766">
            <v>0</v>
          </cell>
          <cell r="Y1766">
            <v>1999</v>
          </cell>
          <cell r="AT1766">
            <v>11099.08</v>
          </cell>
          <cell r="BK1766">
            <v>38712.531099122505</v>
          </cell>
          <cell r="BX1766">
            <v>3871.2531099122507</v>
          </cell>
          <cell r="CB1766">
            <v>3900</v>
          </cell>
          <cell r="CF1766">
            <v>425837.84209034755</v>
          </cell>
          <cell r="CG1766">
            <v>6513</v>
          </cell>
          <cell r="CK1766" t="str">
            <v>Прочие основные фонды</v>
          </cell>
        </row>
        <row r="1767">
          <cell r="K1767">
            <v>0</v>
          </cell>
          <cell r="Y1767">
            <v>1999</v>
          </cell>
          <cell r="AT1767">
            <v>19155.919999999998</v>
          </cell>
          <cell r="BK1767">
            <v>66814.01960633698</v>
          </cell>
          <cell r="BX1767">
            <v>6681.4019606336988</v>
          </cell>
          <cell r="CB1767">
            <v>6700</v>
          </cell>
          <cell r="CF1767">
            <v>734954.21566970681</v>
          </cell>
          <cell r="CG1767">
            <v>11189</v>
          </cell>
          <cell r="CK1767" t="str">
            <v>Прочие основные фонды</v>
          </cell>
        </row>
        <row r="1768">
          <cell r="K1768">
            <v>0</v>
          </cell>
          <cell r="Y1768">
            <v>1999</v>
          </cell>
          <cell r="AT1768">
            <v>15093.64</v>
          </cell>
          <cell r="BK1768">
            <v>52645.17490629488</v>
          </cell>
          <cell r="BX1768">
            <v>5264.5174906294887</v>
          </cell>
          <cell r="CB1768">
            <v>5300</v>
          </cell>
          <cell r="CF1768">
            <v>579096.92396924365</v>
          </cell>
          <cell r="CG1768">
            <v>8851</v>
          </cell>
          <cell r="CK1768" t="str">
            <v>Прочие основные фонды</v>
          </cell>
        </row>
        <row r="1769">
          <cell r="K1769">
            <v>0</v>
          </cell>
          <cell r="Y1769">
            <v>1999</v>
          </cell>
          <cell r="AT1769">
            <v>15093.65</v>
          </cell>
          <cell r="BK1769">
            <v>52645.209785339895</v>
          </cell>
          <cell r="BX1769">
            <v>5264.5209785339903</v>
          </cell>
          <cell r="CB1769">
            <v>5300</v>
          </cell>
          <cell r="CF1769">
            <v>579097.30763873889</v>
          </cell>
          <cell r="CG1769">
            <v>8851</v>
          </cell>
          <cell r="CK1769" t="str">
            <v>Прочие основные фонды</v>
          </cell>
        </row>
        <row r="1770">
          <cell r="K1770">
            <v>0</v>
          </cell>
          <cell r="Y1770">
            <v>1999</v>
          </cell>
          <cell r="AT1770">
            <v>15093.65</v>
          </cell>
          <cell r="BK1770">
            <v>52645.209785339895</v>
          </cell>
          <cell r="BX1770">
            <v>5264.5209785339903</v>
          </cell>
          <cell r="CB1770">
            <v>5300</v>
          </cell>
          <cell r="CF1770">
            <v>579097.30763873889</v>
          </cell>
          <cell r="CG1770">
            <v>8851</v>
          </cell>
          <cell r="CK1770" t="str">
            <v>Прочие основные фонды</v>
          </cell>
        </row>
        <row r="1771">
          <cell r="K1771">
            <v>0</v>
          </cell>
          <cell r="Y1771">
            <v>1999</v>
          </cell>
          <cell r="AT1771">
            <v>24315.65</v>
          </cell>
          <cell r="BK1771">
            <v>84810.665102006489</v>
          </cell>
          <cell r="BX1771">
            <v>8481.0665102006496</v>
          </cell>
          <cell r="CB1771">
            <v>8500</v>
          </cell>
          <cell r="CF1771">
            <v>932917.31612207135</v>
          </cell>
          <cell r="CG1771">
            <v>14195</v>
          </cell>
          <cell r="CK1771" t="str">
            <v>Прочие основные фонды</v>
          </cell>
        </row>
        <row r="1772">
          <cell r="K1772">
            <v>0</v>
          </cell>
          <cell r="Y1772">
            <v>1999</v>
          </cell>
          <cell r="AT1772">
            <v>12612.5</v>
          </cell>
          <cell r="BK1772">
            <v>43991.195530411758</v>
          </cell>
          <cell r="BX1772">
            <v>4399.119553041176</v>
          </cell>
          <cell r="CB1772">
            <v>4400</v>
          </cell>
          <cell r="CF1772">
            <v>483903.15083452931</v>
          </cell>
          <cell r="CG1772">
            <v>7348</v>
          </cell>
          <cell r="CK1772" t="str">
            <v>Прочие основные фонды</v>
          </cell>
        </row>
        <row r="1773">
          <cell r="K1773">
            <v>0</v>
          </cell>
          <cell r="Y1773">
            <v>1999</v>
          </cell>
          <cell r="AT1773">
            <v>11460.52</v>
          </cell>
          <cell r="BK1773">
            <v>58067.55856021127</v>
          </cell>
          <cell r="BX1773">
            <v>5806.7558560211273</v>
          </cell>
          <cell r="CB1773">
            <v>5800</v>
          </cell>
          <cell r="CF1773">
            <v>696810.70272253524</v>
          </cell>
          <cell r="CG1773">
            <v>7830.0000000000009</v>
          </cell>
          <cell r="CK1773" t="str">
            <v>Прочие основные фонды</v>
          </cell>
        </row>
        <row r="1774">
          <cell r="K1774">
            <v>0</v>
          </cell>
          <cell r="Y1774">
            <v>1999</v>
          </cell>
          <cell r="AT1774">
            <v>11460.51</v>
          </cell>
          <cell r="BK1774">
            <v>58067.507892738453</v>
          </cell>
          <cell r="BX1774">
            <v>5806.7507892738458</v>
          </cell>
          <cell r="CB1774">
            <v>5800</v>
          </cell>
          <cell r="CF1774">
            <v>696810.09471286146</v>
          </cell>
          <cell r="CG1774">
            <v>7830.0000000000009</v>
          </cell>
          <cell r="CK1774" t="str">
            <v>Прочие основные фонды</v>
          </cell>
        </row>
        <row r="1775">
          <cell r="K1775">
            <v>0</v>
          </cell>
          <cell r="Y1775">
            <v>1999</v>
          </cell>
          <cell r="AT1775">
            <v>13891.87</v>
          </cell>
          <cell r="BK1775">
            <v>70386.594564281739</v>
          </cell>
          <cell r="BX1775">
            <v>7038.6594564281741</v>
          </cell>
          <cell r="CB1775">
            <v>7000</v>
          </cell>
          <cell r="CF1775">
            <v>844639.13477138081</v>
          </cell>
          <cell r="CG1775">
            <v>9450</v>
          </cell>
          <cell r="CK1775" t="str">
            <v>Прочие основные фонды</v>
          </cell>
        </row>
        <row r="1776">
          <cell r="K1776">
            <v>0</v>
          </cell>
          <cell r="Y1776">
            <v>1999</v>
          </cell>
          <cell r="AT1776">
            <v>12067.71</v>
          </cell>
          <cell r="BK1776">
            <v>54605.078347264331</v>
          </cell>
          <cell r="BX1776">
            <v>5460.5078347264334</v>
          </cell>
          <cell r="CB1776">
            <v>5500</v>
          </cell>
          <cell r="CF1776">
            <v>655260.940167172</v>
          </cell>
          <cell r="CG1776">
            <v>7425.0000000000009</v>
          </cell>
          <cell r="CK1776" t="str">
            <v>Прочие основные фонды</v>
          </cell>
        </row>
        <row r="1777">
          <cell r="K1777">
            <v>0</v>
          </cell>
          <cell r="Y1777">
            <v>1999</v>
          </cell>
          <cell r="AT1777">
            <v>12067.71</v>
          </cell>
          <cell r="BK1777">
            <v>54605.078347264331</v>
          </cell>
          <cell r="BX1777">
            <v>5460.5078347264334</v>
          </cell>
          <cell r="CB1777">
            <v>5500</v>
          </cell>
          <cell r="CF1777">
            <v>655260.940167172</v>
          </cell>
          <cell r="CG1777">
            <v>7425.0000000000009</v>
          </cell>
          <cell r="CK1777" t="str">
            <v>Прочие основные фонды</v>
          </cell>
        </row>
        <row r="1778">
          <cell r="K1778">
            <v>0</v>
          </cell>
          <cell r="Y1778">
            <v>1999</v>
          </cell>
          <cell r="AT1778">
            <v>15855.62</v>
          </cell>
          <cell r="BK1778">
            <v>71744.96009138861</v>
          </cell>
          <cell r="BX1778">
            <v>7174.4960091388612</v>
          </cell>
          <cell r="CB1778">
            <v>7200</v>
          </cell>
          <cell r="CF1778">
            <v>860939.52109666332</v>
          </cell>
          <cell r="CG1778">
            <v>9720</v>
          </cell>
          <cell r="CK1778" t="str">
            <v>Прочие основные фонды</v>
          </cell>
        </row>
        <row r="1779">
          <cell r="K1779">
            <v>0</v>
          </cell>
          <cell r="Y1779">
            <v>2000</v>
          </cell>
          <cell r="AT1779">
            <v>15211.02</v>
          </cell>
          <cell r="BK1779">
            <v>46429.146002213834</v>
          </cell>
          <cell r="BX1779">
            <v>4642.9146002213838</v>
          </cell>
          <cell r="CB1779">
            <v>4600</v>
          </cell>
          <cell r="CF1779">
            <v>510720.60602435219</v>
          </cell>
          <cell r="CG1779">
            <v>7682</v>
          </cell>
          <cell r="CK1779" t="str">
            <v>Прочие основные фонды</v>
          </cell>
        </row>
        <row r="1780">
          <cell r="K1780">
            <v>0</v>
          </cell>
          <cell r="Y1780">
            <v>2000</v>
          </cell>
          <cell r="AT1780">
            <v>20014.509999999998</v>
          </cell>
          <cell r="BK1780">
            <v>61091.012105221656</v>
          </cell>
          <cell r="BX1780">
            <v>6109.1012105221662</v>
          </cell>
          <cell r="CB1780">
            <v>6100</v>
          </cell>
          <cell r="CF1780">
            <v>672001.13315743825</v>
          </cell>
          <cell r="CG1780">
            <v>10187</v>
          </cell>
          <cell r="CK1780" t="str">
            <v>Прочие основные фонды</v>
          </cell>
        </row>
        <row r="1781">
          <cell r="K1781">
            <v>0</v>
          </cell>
          <cell r="Y1781">
            <v>2000</v>
          </cell>
          <cell r="AT1781">
            <v>20014.509999999998</v>
          </cell>
          <cell r="BK1781">
            <v>61091.012105221656</v>
          </cell>
          <cell r="BX1781">
            <v>6109.1012105221662</v>
          </cell>
          <cell r="CB1781">
            <v>6100</v>
          </cell>
          <cell r="CF1781">
            <v>672001.13315743825</v>
          </cell>
          <cell r="CG1781">
            <v>10187</v>
          </cell>
          <cell r="CK1781" t="str">
            <v>Прочие основные фонды</v>
          </cell>
        </row>
        <row r="1782">
          <cell r="K1782">
            <v>0</v>
          </cell>
          <cell r="Y1782">
            <v>2000</v>
          </cell>
          <cell r="AT1782">
            <v>16786.77</v>
          </cell>
          <cell r="BK1782">
            <v>51238.864667562273</v>
          </cell>
          <cell r="BX1782">
            <v>5123.8864667562275</v>
          </cell>
          <cell r="CB1782">
            <v>5100</v>
          </cell>
          <cell r="CF1782">
            <v>563627.51134318497</v>
          </cell>
          <cell r="CG1782">
            <v>8517</v>
          </cell>
          <cell r="CK1782" t="str">
            <v>Прочие основные фонды</v>
          </cell>
        </row>
        <row r="1783">
          <cell r="K1783">
            <v>0</v>
          </cell>
          <cell r="Y1783">
            <v>2000</v>
          </cell>
          <cell r="AT1783">
            <v>16786.77</v>
          </cell>
          <cell r="BK1783">
            <v>51238.864667562273</v>
          </cell>
          <cell r="BX1783">
            <v>5123.8864667562275</v>
          </cell>
          <cell r="CB1783">
            <v>5100</v>
          </cell>
          <cell r="CF1783">
            <v>563627.51134318497</v>
          </cell>
          <cell r="CG1783">
            <v>8517</v>
          </cell>
          <cell r="CK1783" t="str">
            <v>Прочие основные фонды</v>
          </cell>
        </row>
        <row r="1784">
          <cell r="K1784">
            <v>0</v>
          </cell>
          <cell r="Y1784">
            <v>2000</v>
          </cell>
          <cell r="AT1784">
            <v>18499.439999999999</v>
          </cell>
          <cell r="BK1784">
            <v>56466.509196568972</v>
          </cell>
          <cell r="BX1784">
            <v>5646.6509196568977</v>
          </cell>
          <cell r="CB1784">
            <v>5600</v>
          </cell>
          <cell r="CF1784">
            <v>621131.60116225865</v>
          </cell>
          <cell r="CG1784">
            <v>9352</v>
          </cell>
          <cell r="CK1784" t="str">
            <v>Прочие основные фонды</v>
          </cell>
        </row>
        <row r="1785">
          <cell r="K1785">
            <v>0</v>
          </cell>
          <cell r="Y1785">
            <v>2000</v>
          </cell>
          <cell r="AT1785">
            <v>14576.38</v>
          </cell>
          <cell r="BK1785">
            <v>44492.011397246839</v>
          </cell>
          <cell r="BX1785">
            <v>4449.2011397246843</v>
          </cell>
          <cell r="CB1785">
            <v>4400</v>
          </cell>
          <cell r="CF1785">
            <v>489412.12536971521</v>
          </cell>
          <cell r="CG1785">
            <v>7348</v>
          </cell>
          <cell r="CK1785" t="str">
            <v>Прочие основные фонды</v>
          </cell>
        </row>
        <row r="1786">
          <cell r="K1786">
            <v>0</v>
          </cell>
          <cell r="Y1786">
            <v>2000</v>
          </cell>
          <cell r="AT1786">
            <v>14576.38</v>
          </cell>
          <cell r="BK1786">
            <v>44492.011397246839</v>
          </cell>
          <cell r="BX1786">
            <v>4449.2011397246843</v>
          </cell>
          <cell r="CB1786">
            <v>4400</v>
          </cell>
          <cell r="CF1786">
            <v>489412.12536971521</v>
          </cell>
          <cell r="CG1786">
            <v>7348</v>
          </cell>
          <cell r="CK1786" t="str">
            <v>Прочие основные фонды</v>
          </cell>
        </row>
        <row r="1787">
          <cell r="K1787">
            <v>0</v>
          </cell>
          <cell r="Y1787">
            <v>2000</v>
          </cell>
          <cell r="AT1787">
            <v>14576.38</v>
          </cell>
          <cell r="BK1787">
            <v>44492.011397246839</v>
          </cell>
          <cell r="BX1787">
            <v>4449.2011397246843</v>
          </cell>
          <cell r="CB1787">
            <v>4400</v>
          </cell>
          <cell r="CF1787">
            <v>489412.12536971521</v>
          </cell>
          <cell r="CG1787">
            <v>7348</v>
          </cell>
          <cell r="CK1787" t="str">
            <v>Прочие основные фонды</v>
          </cell>
        </row>
        <row r="1788">
          <cell r="K1788">
            <v>0</v>
          </cell>
          <cell r="Y1788">
            <v>2000</v>
          </cell>
          <cell r="AT1788">
            <v>15668.73</v>
          </cell>
          <cell r="BK1788">
            <v>47826.230774745411</v>
          </cell>
          <cell r="BX1788">
            <v>4782.6230774745409</v>
          </cell>
          <cell r="CB1788">
            <v>4800</v>
          </cell>
          <cell r="CF1788">
            <v>526088.53852219949</v>
          </cell>
          <cell r="CG1788">
            <v>8016</v>
          </cell>
          <cell r="CK1788" t="str">
            <v>Прочие основные фонды</v>
          </cell>
        </row>
        <row r="1789">
          <cell r="K1789">
            <v>0</v>
          </cell>
          <cell r="Y1789">
            <v>2000</v>
          </cell>
          <cell r="AT1789">
            <v>11984.8</v>
          </cell>
          <cell r="BK1789">
            <v>34607.035246758227</v>
          </cell>
          <cell r="BX1789">
            <v>4119.086672743284</v>
          </cell>
          <cell r="CB1789">
            <v>4100</v>
          </cell>
          <cell r="CF1789">
            <v>346070.35246758227</v>
          </cell>
          <cell r="CG1789">
            <v>8528</v>
          </cell>
          <cell r="CK1789" t="str">
            <v>Прочие основные фонды</v>
          </cell>
        </row>
        <row r="1790">
          <cell r="K1790">
            <v>0</v>
          </cell>
          <cell r="Y1790">
            <v>2000</v>
          </cell>
          <cell r="AT1790">
            <v>11984.8</v>
          </cell>
          <cell r="BK1790">
            <v>34607.035246758227</v>
          </cell>
          <cell r="BX1790">
            <v>4119.086672743284</v>
          </cell>
          <cell r="CB1790">
            <v>4100</v>
          </cell>
          <cell r="CF1790">
            <v>346070.35246758227</v>
          </cell>
          <cell r="CG1790">
            <v>8528</v>
          </cell>
          <cell r="CK1790" t="str">
            <v>Прочие основные фонды</v>
          </cell>
        </row>
        <row r="1791">
          <cell r="K1791">
            <v>0</v>
          </cell>
          <cell r="Y1791">
            <v>2000</v>
          </cell>
          <cell r="AT1791">
            <v>16614.54</v>
          </cell>
          <cell r="BK1791">
            <v>44212.961671823046</v>
          </cell>
          <cell r="BX1791">
            <v>5262.4277083075331</v>
          </cell>
          <cell r="CB1791">
            <v>5300</v>
          </cell>
          <cell r="CF1791">
            <v>442129.61671823048</v>
          </cell>
          <cell r="CG1791">
            <v>11024</v>
          </cell>
          <cell r="CK1791" t="str">
            <v>Прочие основные фонды</v>
          </cell>
        </row>
        <row r="1792">
          <cell r="K1792">
            <v>0</v>
          </cell>
          <cell r="Y1792">
            <v>2000</v>
          </cell>
          <cell r="AT1792">
            <v>21301.75</v>
          </cell>
          <cell r="BK1792">
            <v>56686.098820235558</v>
          </cell>
          <cell r="BX1792">
            <v>6747.0371996720942</v>
          </cell>
          <cell r="CB1792">
            <v>6700</v>
          </cell>
          <cell r="CF1792">
            <v>566860.98820235557</v>
          </cell>
          <cell r="CG1792">
            <v>13936</v>
          </cell>
          <cell r="CK1792" t="str">
            <v>Прочие основные фонды</v>
          </cell>
        </row>
        <row r="1793">
          <cell r="K1793">
            <v>0</v>
          </cell>
          <cell r="Y1793">
            <v>2000</v>
          </cell>
          <cell r="AT1793">
            <v>15675.28</v>
          </cell>
          <cell r="BK1793">
            <v>41713.496361325342</v>
          </cell>
          <cell r="BX1793">
            <v>4964.9299834650201</v>
          </cell>
          <cell r="CB1793">
            <v>5000</v>
          </cell>
          <cell r="CF1793">
            <v>417134.96361325344</v>
          </cell>
          <cell r="CG1793">
            <v>10400</v>
          </cell>
          <cell r="CK1793" t="str">
            <v>Прочие основные фонды</v>
          </cell>
        </row>
        <row r="1794">
          <cell r="K1794">
            <v>0</v>
          </cell>
          <cell r="Y1794">
            <v>2000</v>
          </cell>
          <cell r="AT1794">
            <v>12755.48</v>
          </cell>
          <cell r="BK1794">
            <v>33943.61495086264</v>
          </cell>
          <cell r="BX1794">
            <v>4040.1233729469832</v>
          </cell>
          <cell r="CB1794">
            <v>4000</v>
          </cell>
          <cell r="CF1794">
            <v>339436.14950862643</v>
          </cell>
          <cell r="CG1794">
            <v>8320</v>
          </cell>
          <cell r="CK1794" t="str">
            <v>Прочие основные фонды</v>
          </cell>
        </row>
        <row r="1795">
          <cell r="K1795">
            <v>0</v>
          </cell>
          <cell r="Y1795">
            <v>2000</v>
          </cell>
          <cell r="AT1795">
            <v>12627.05</v>
          </cell>
          <cell r="BK1795">
            <v>33601.849806145285</v>
          </cell>
          <cell r="BX1795">
            <v>3999.4449316192099</v>
          </cell>
          <cell r="CB1795">
            <v>4000</v>
          </cell>
          <cell r="CF1795">
            <v>336018.49806145288</v>
          </cell>
          <cell r="CG1795">
            <v>8320</v>
          </cell>
          <cell r="CK1795" t="str">
            <v>Прочие основные фонды</v>
          </cell>
        </row>
        <row r="1796">
          <cell r="K1796">
            <v>0</v>
          </cell>
          <cell r="Y1796">
            <v>2000</v>
          </cell>
          <cell r="AT1796">
            <v>15517.46</v>
          </cell>
          <cell r="BK1796">
            <v>41293.521471196138</v>
          </cell>
          <cell r="BX1796">
            <v>4914.9426626649783</v>
          </cell>
          <cell r="CB1796">
            <v>4900</v>
          </cell>
          <cell r="CF1796">
            <v>412935.21471196139</v>
          </cell>
          <cell r="CG1796">
            <v>10192</v>
          </cell>
          <cell r="CK1796" t="str">
            <v>Прочие основные фонды</v>
          </cell>
        </row>
        <row r="1797">
          <cell r="K1797">
            <v>0</v>
          </cell>
          <cell r="Y1797">
            <v>2000</v>
          </cell>
          <cell r="AT1797">
            <v>17547.87</v>
          </cell>
          <cell r="BK1797">
            <v>46696.646656009332</v>
          </cell>
          <cell r="BX1797">
            <v>5558.0471869686726</v>
          </cell>
          <cell r="CB1797">
            <v>5600</v>
          </cell>
          <cell r="CF1797">
            <v>466966.46656009334</v>
          </cell>
          <cell r="CG1797">
            <v>11648</v>
          </cell>
          <cell r="CK1797" t="str">
            <v>Прочие основные фонды</v>
          </cell>
        </row>
        <row r="1798">
          <cell r="K1798">
            <v>0</v>
          </cell>
          <cell r="Y1798">
            <v>2000</v>
          </cell>
          <cell r="AT1798">
            <v>17547.87</v>
          </cell>
          <cell r="BK1798">
            <v>46696.646656009332</v>
          </cell>
          <cell r="BX1798">
            <v>5558.0471869686726</v>
          </cell>
          <cell r="CB1798">
            <v>5600</v>
          </cell>
          <cell r="CF1798">
            <v>466966.46656009334</v>
          </cell>
          <cell r="CG1798">
            <v>11648</v>
          </cell>
          <cell r="CK1798" t="str">
            <v>Прочие основные фонды</v>
          </cell>
        </row>
        <row r="1799">
          <cell r="K1799">
            <v>0</v>
          </cell>
          <cell r="Y1799">
            <v>2000</v>
          </cell>
          <cell r="AT1799">
            <v>20972.26</v>
          </cell>
          <cell r="BK1799">
            <v>55809.292797243106</v>
          </cell>
          <cell r="BX1799">
            <v>6642.6757604983186</v>
          </cell>
          <cell r="CB1799">
            <v>6600</v>
          </cell>
          <cell r="CF1799">
            <v>558092.92797243106</v>
          </cell>
          <cell r="CG1799">
            <v>13728</v>
          </cell>
          <cell r="CK1799" t="str">
            <v>Прочие основные фонды</v>
          </cell>
        </row>
        <row r="1800">
          <cell r="K1800">
            <v>0</v>
          </cell>
          <cell r="Y1800">
            <v>2000</v>
          </cell>
          <cell r="AT1800">
            <v>20972.26</v>
          </cell>
          <cell r="BK1800">
            <v>55809.292797243106</v>
          </cell>
          <cell r="BX1800">
            <v>6642.6757604983186</v>
          </cell>
          <cell r="CB1800">
            <v>6600</v>
          </cell>
          <cell r="CF1800">
            <v>558092.92797243106</v>
          </cell>
          <cell r="CG1800">
            <v>13728</v>
          </cell>
          <cell r="CK1800" t="str">
            <v>Прочие основные фонды</v>
          </cell>
        </row>
        <row r="1801">
          <cell r="K1801">
            <v>0</v>
          </cell>
          <cell r="Y1801">
            <v>2000</v>
          </cell>
          <cell r="AT1801">
            <v>15432.82</v>
          </cell>
          <cell r="BK1801">
            <v>41068.285919931819</v>
          </cell>
          <cell r="BX1801">
            <v>4888.1341033409681</v>
          </cell>
          <cell r="CB1801">
            <v>4900</v>
          </cell>
          <cell r="CF1801">
            <v>410682.85919931822</v>
          </cell>
          <cell r="CG1801">
            <v>10192</v>
          </cell>
          <cell r="CK1801" t="str">
            <v>Прочие основные фонды</v>
          </cell>
        </row>
        <row r="1802">
          <cell r="K1802">
            <v>2693.2799999999997</v>
          </cell>
          <cell r="Y1802">
            <v>1999</v>
          </cell>
          <cell r="AT1802">
            <v>10442</v>
          </cell>
          <cell r="BK1802">
            <v>4836.1132031227799</v>
          </cell>
          <cell r="BX1802">
            <v>483.611320312278</v>
          </cell>
          <cell r="CB1802">
            <v>500</v>
          </cell>
          <cell r="CF1802">
            <v>53197.245234350579</v>
          </cell>
          <cell r="CG1802">
            <v>500</v>
          </cell>
          <cell r="CK1802" t="str">
            <v>Прочие основные фонды</v>
          </cell>
        </row>
        <row r="1803">
          <cell r="K1803">
            <v>2693.2799999999997</v>
          </cell>
          <cell r="Y1803">
            <v>1999</v>
          </cell>
          <cell r="AT1803">
            <v>10442</v>
          </cell>
          <cell r="BK1803">
            <v>4836.1132031227799</v>
          </cell>
          <cell r="BX1803">
            <v>483.611320312278</v>
          </cell>
          <cell r="CB1803">
            <v>500</v>
          </cell>
          <cell r="CF1803">
            <v>53197.245234350579</v>
          </cell>
          <cell r="CG1803">
            <v>500</v>
          </cell>
          <cell r="CK1803" t="str">
            <v>Прочие основные фонды</v>
          </cell>
        </row>
        <row r="1804">
          <cell r="K1804">
            <v>2693.2799999999997</v>
          </cell>
          <cell r="Y1804">
            <v>1999</v>
          </cell>
          <cell r="AT1804">
            <v>10442</v>
          </cell>
          <cell r="BK1804">
            <v>4836.1132031227799</v>
          </cell>
          <cell r="BX1804">
            <v>483.611320312278</v>
          </cell>
          <cell r="CB1804">
            <v>500</v>
          </cell>
          <cell r="CF1804">
            <v>53197.245234350579</v>
          </cell>
          <cell r="CG1804">
            <v>500</v>
          </cell>
          <cell r="CK1804" t="str">
            <v>Прочие основные фонды</v>
          </cell>
        </row>
        <row r="1805">
          <cell r="K1805">
            <v>2951.76</v>
          </cell>
          <cell r="Y1805">
            <v>1999</v>
          </cell>
          <cell r="AT1805">
            <v>11208.33</v>
          </cell>
          <cell r="BK1805">
            <v>5191.031669982488</v>
          </cell>
          <cell r="BX1805">
            <v>519.10316699824887</v>
          </cell>
          <cell r="CB1805">
            <v>500</v>
          </cell>
          <cell r="CF1805">
            <v>57101.348369807369</v>
          </cell>
          <cell r="CG1805">
            <v>500</v>
          </cell>
          <cell r="CK1805" t="str">
            <v>Прочие основные фонды</v>
          </cell>
        </row>
        <row r="1806">
          <cell r="K1806">
            <v>3759.1299999999992</v>
          </cell>
          <cell r="Y1806">
            <v>2000</v>
          </cell>
          <cell r="AT1806">
            <v>12708.33</v>
          </cell>
          <cell r="BK1806">
            <v>5366.7842220014591</v>
          </cell>
          <cell r="BX1806">
            <v>536.67842220014597</v>
          </cell>
          <cell r="CB1806">
            <v>550</v>
          </cell>
          <cell r="CF1806">
            <v>59034.626442016051</v>
          </cell>
          <cell r="CG1806">
            <v>550</v>
          </cell>
          <cell r="CK1806" t="str">
            <v>Прочие основные фонды</v>
          </cell>
        </row>
        <row r="1807">
          <cell r="K1807">
            <v>3759.1299999999992</v>
          </cell>
          <cell r="Y1807">
            <v>2000</v>
          </cell>
          <cell r="AT1807">
            <v>12708.33</v>
          </cell>
          <cell r="BK1807">
            <v>5366.7842220014591</v>
          </cell>
          <cell r="BX1807">
            <v>536.67842220014597</v>
          </cell>
          <cell r="CB1807">
            <v>550</v>
          </cell>
          <cell r="CF1807">
            <v>59034.626442016051</v>
          </cell>
          <cell r="CG1807">
            <v>550</v>
          </cell>
          <cell r="CK1807" t="str">
            <v>Прочие основные фонды</v>
          </cell>
        </row>
        <row r="1808">
          <cell r="K1808">
            <v>3759.1299999999992</v>
          </cell>
          <cell r="Y1808">
            <v>2000</v>
          </cell>
          <cell r="AT1808">
            <v>12708.33</v>
          </cell>
          <cell r="BK1808">
            <v>5366.7842220014591</v>
          </cell>
          <cell r="BX1808">
            <v>536.67842220014597</v>
          </cell>
          <cell r="CB1808">
            <v>550</v>
          </cell>
          <cell r="CF1808">
            <v>59034.626442016051</v>
          </cell>
          <cell r="CG1808">
            <v>550</v>
          </cell>
          <cell r="CK1808" t="str">
            <v>Прочие основные фонды</v>
          </cell>
        </row>
        <row r="1809">
          <cell r="K1809">
            <v>4034.49</v>
          </cell>
          <cell r="Y1809">
            <v>2000</v>
          </cell>
          <cell r="AT1809">
            <v>12708.33</v>
          </cell>
          <cell r="BK1809">
            <v>5586.6791677544461</v>
          </cell>
          <cell r="BX1809">
            <v>558.66791677544461</v>
          </cell>
          <cell r="CB1809">
            <v>550</v>
          </cell>
          <cell r="CF1809">
            <v>61453.470845298907</v>
          </cell>
          <cell r="CG1809">
            <v>550</v>
          </cell>
          <cell r="CK1809" t="str">
            <v>Прочие основные фонды</v>
          </cell>
        </row>
        <row r="1810">
          <cell r="K1810">
            <v>4034.49</v>
          </cell>
          <cell r="Y1810">
            <v>2000</v>
          </cell>
          <cell r="AT1810">
            <v>12708.33</v>
          </cell>
          <cell r="BK1810">
            <v>5586.6791677544461</v>
          </cell>
          <cell r="BX1810">
            <v>558.66791677544461</v>
          </cell>
          <cell r="CB1810">
            <v>550</v>
          </cell>
          <cell r="CF1810">
            <v>61453.470845298907</v>
          </cell>
          <cell r="CG1810">
            <v>550</v>
          </cell>
          <cell r="CK1810" t="str">
            <v>Прочие основные фонды</v>
          </cell>
        </row>
        <row r="1811">
          <cell r="K1811">
            <v>4101.83</v>
          </cell>
          <cell r="Y1811">
            <v>2000</v>
          </cell>
          <cell r="AT1811">
            <v>12491.67</v>
          </cell>
          <cell r="BK1811">
            <v>5602.9820640016515</v>
          </cell>
          <cell r="BX1811">
            <v>560.29820640016521</v>
          </cell>
          <cell r="CB1811">
            <v>550</v>
          </cell>
          <cell r="CF1811">
            <v>56029.820640016515</v>
          </cell>
          <cell r="CG1811">
            <v>550</v>
          </cell>
          <cell r="CK1811" t="str">
            <v>Прочие основные фонды</v>
          </cell>
        </row>
        <row r="1812">
          <cell r="K1812">
            <v>6378.9700000000012</v>
          </cell>
          <cell r="Y1812">
            <v>2000</v>
          </cell>
          <cell r="AT1812">
            <v>18808.330000000002</v>
          </cell>
          <cell r="BK1812">
            <v>8402.2726708883165</v>
          </cell>
          <cell r="BX1812">
            <v>840.2272670888317</v>
          </cell>
          <cell r="CB1812">
            <v>850</v>
          </cell>
          <cell r="CF1812">
            <v>84022.726708883158</v>
          </cell>
          <cell r="CG1812">
            <v>850</v>
          </cell>
          <cell r="CK1812" t="str">
            <v>Прочие основные фонды</v>
          </cell>
        </row>
        <row r="1813">
          <cell r="K1813">
            <v>4880.93</v>
          </cell>
          <cell r="Y1813">
            <v>2001</v>
          </cell>
          <cell r="AT1813">
            <v>13733.34</v>
          </cell>
          <cell r="BK1813">
            <v>6287.5985489451368</v>
          </cell>
          <cell r="BX1813">
            <v>628.75985489451375</v>
          </cell>
          <cell r="CB1813">
            <v>650</v>
          </cell>
          <cell r="CF1813">
            <v>62875.98548945137</v>
          </cell>
          <cell r="CG1813">
            <v>650</v>
          </cell>
          <cell r="CK1813" t="str">
            <v>Прочие основные фонды</v>
          </cell>
        </row>
        <row r="1814">
          <cell r="K1814">
            <v>4237.1499999999996</v>
          </cell>
          <cell r="Y1814">
            <v>2000</v>
          </cell>
          <cell r="AT1814">
            <v>12491.67</v>
          </cell>
          <cell r="BK1814">
            <v>5580.421943615167</v>
          </cell>
          <cell r="BX1814">
            <v>558.04219436151675</v>
          </cell>
          <cell r="CB1814">
            <v>550</v>
          </cell>
          <cell r="CF1814">
            <v>55804.219436151674</v>
          </cell>
          <cell r="CG1814">
            <v>550</v>
          </cell>
          <cell r="CK1814" t="str">
            <v>Прочие основные фонды</v>
          </cell>
        </row>
        <row r="1815">
          <cell r="K1815">
            <v>4880.92</v>
          </cell>
          <cell r="Y1815">
            <v>2001</v>
          </cell>
          <cell r="AT1815">
            <v>13733.33</v>
          </cell>
          <cell r="BK1815">
            <v>6287.5939705989013</v>
          </cell>
          <cell r="BX1815">
            <v>628.75939705989015</v>
          </cell>
          <cell r="CB1815">
            <v>650</v>
          </cell>
          <cell r="CF1815">
            <v>62875.939705989011</v>
          </cell>
          <cell r="CG1815">
            <v>650</v>
          </cell>
          <cell r="CK1815" t="str">
            <v>Прочие основные фонды</v>
          </cell>
        </row>
        <row r="1816">
          <cell r="K1816">
            <v>4880.92</v>
          </cell>
          <cell r="Y1816">
            <v>2001</v>
          </cell>
          <cell r="AT1816">
            <v>13733.33</v>
          </cell>
          <cell r="BK1816">
            <v>6287.5939705989013</v>
          </cell>
          <cell r="BX1816">
            <v>628.75939705989015</v>
          </cell>
          <cell r="CB1816">
            <v>650</v>
          </cell>
          <cell r="CF1816">
            <v>62875.939705989011</v>
          </cell>
          <cell r="CG1816">
            <v>650</v>
          </cell>
          <cell r="CK1816" t="str">
            <v>Прочие основные фонды</v>
          </cell>
        </row>
        <row r="1817">
          <cell r="K1817">
            <v>4880.92</v>
          </cell>
          <cell r="Y1817">
            <v>2001</v>
          </cell>
          <cell r="AT1817">
            <v>13733.33</v>
          </cell>
          <cell r="BK1817">
            <v>6287.5939705989013</v>
          </cell>
          <cell r="BX1817">
            <v>628.75939705989015</v>
          </cell>
          <cell r="CB1817">
            <v>650</v>
          </cell>
          <cell r="CF1817">
            <v>62875.939705989011</v>
          </cell>
          <cell r="CG1817">
            <v>650</v>
          </cell>
          <cell r="CK1817" t="str">
            <v>Прочие основные фонды</v>
          </cell>
        </row>
        <row r="1818">
          <cell r="K1818">
            <v>6497.93</v>
          </cell>
          <cell r="Y1818">
            <v>2001</v>
          </cell>
          <cell r="AT1818">
            <v>18282.5</v>
          </cell>
          <cell r="BK1818">
            <v>8370.3615050009284</v>
          </cell>
          <cell r="BX1818">
            <v>837.03615050009284</v>
          </cell>
          <cell r="CB1818">
            <v>850</v>
          </cell>
          <cell r="CF1818">
            <v>83703.615050009277</v>
          </cell>
          <cell r="CG1818">
            <v>850</v>
          </cell>
          <cell r="CK1818" t="str">
            <v>Прочие основные фонды</v>
          </cell>
        </row>
        <row r="1819">
          <cell r="K1819">
            <v>4955.32</v>
          </cell>
          <cell r="Y1819">
            <v>2001</v>
          </cell>
          <cell r="AT1819">
            <v>13733.34</v>
          </cell>
          <cell r="BK1819">
            <v>6287.5985489451368</v>
          </cell>
          <cell r="BX1819">
            <v>628.75985489451375</v>
          </cell>
          <cell r="CB1819">
            <v>650</v>
          </cell>
          <cell r="CF1819">
            <v>62875.98548945137</v>
          </cell>
          <cell r="CG1819">
            <v>650</v>
          </cell>
          <cell r="CK1819" t="str">
            <v>Прочие основные фонды</v>
          </cell>
        </row>
        <row r="1820">
          <cell r="K1820">
            <v>6792.16</v>
          </cell>
          <cell r="Y1820">
            <v>2001</v>
          </cell>
          <cell r="AT1820">
            <v>18275</v>
          </cell>
          <cell r="BK1820">
            <v>8418.3532854998848</v>
          </cell>
          <cell r="BX1820">
            <v>841.8353285499885</v>
          </cell>
          <cell r="CB1820">
            <v>850</v>
          </cell>
          <cell r="CF1820">
            <v>84183.532854998848</v>
          </cell>
          <cell r="CG1820">
            <v>850</v>
          </cell>
          <cell r="CK1820" t="str">
            <v>Прочие основные фонды</v>
          </cell>
        </row>
        <row r="1821">
          <cell r="K1821">
            <v>13936.750000000004</v>
          </cell>
          <cell r="Y1821">
            <v>2001</v>
          </cell>
          <cell r="AT1821">
            <v>35432.910000000003</v>
          </cell>
          <cell r="BK1821">
            <v>16780.846135964573</v>
          </cell>
          <cell r="BX1821">
            <v>1678.0846135964575</v>
          </cell>
          <cell r="CB1821">
            <v>1700</v>
          </cell>
          <cell r="CF1821">
            <v>151027.61522368115</v>
          </cell>
          <cell r="CG1821">
            <v>1700</v>
          </cell>
          <cell r="CK1821" t="str">
            <v>Прочие основные фонды</v>
          </cell>
        </row>
        <row r="1822">
          <cell r="K1822">
            <v>13936.759999999998</v>
          </cell>
          <cell r="Y1822">
            <v>2001</v>
          </cell>
          <cell r="AT1822">
            <v>35432.92</v>
          </cell>
          <cell r="BK1822">
            <v>16780.850871913757</v>
          </cell>
          <cell r="BX1822">
            <v>1678.0850871913758</v>
          </cell>
          <cell r="CB1822">
            <v>1700</v>
          </cell>
          <cell r="CF1822">
            <v>151027.6578472238</v>
          </cell>
          <cell r="CG1822">
            <v>1700</v>
          </cell>
          <cell r="CK1822" t="str">
            <v>Прочие основные фонды</v>
          </cell>
        </row>
        <row r="1823">
          <cell r="K1823">
            <v>9104.02</v>
          </cell>
          <cell r="Y1823">
            <v>2001</v>
          </cell>
          <cell r="AT1823">
            <v>22832.5</v>
          </cell>
          <cell r="BK1823">
            <v>10813.355984575104</v>
          </cell>
          <cell r="BX1823">
            <v>1081.3355984575105</v>
          </cell>
          <cell r="CB1823">
            <v>1100</v>
          </cell>
          <cell r="CF1823">
            <v>97320.203861175934</v>
          </cell>
          <cell r="CG1823">
            <v>1100</v>
          </cell>
          <cell r="CK1823" t="str">
            <v>Прочие основные фонды</v>
          </cell>
        </row>
        <row r="1824">
          <cell r="K1824">
            <v>7016.1499999999978</v>
          </cell>
          <cell r="Y1824">
            <v>2001</v>
          </cell>
          <cell r="AT1824">
            <v>17596.669999999998</v>
          </cell>
          <cell r="BK1824">
            <v>8333.693500628191</v>
          </cell>
          <cell r="BX1824">
            <v>833.36935006281919</v>
          </cell>
          <cell r="CB1824">
            <v>850</v>
          </cell>
          <cell r="CF1824">
            <v>75003.241505653714</v>
          </cell>
          <cell r="CG1824">
            <v>850</v>
          </cell>
          <cell r="CK1824" t="str">
            <v>Прочие основные фонды</v>
          </cell>
        </row>
        <row r="1825">
          <cell r="K1825">
            <v>0</v>
          </cell>
          <cell r="Y1825">
            <v>1994</v>
          </cell>
          <cell r="AT1825">
            <v>23743.66</v>
          </cell>
          <cell r="BK1825">
            <v>174153.49090391723</v>
          </cell>
          <cell r="BX1825">
            <v>17415.349090391723</v>
          </cell>
          <cell r="CB1825">
            <v>17000</v>
          </cell>
          <cell r="CF1825">
            <v>2786455.8544626758</v>
          </cell>
          <cell r="CG1825">
            <v>17000</v>
          </cell>
          <cell r="CK1825" t="str">
            <v>Прочие основные фонды</v>
          </cell>
        </row>
        <row r="1826">
          <cell r="K1826">
            <v>0</v>
          </cell>
          <cell r="Y1826">
            <v>1994</v>
          </cell>
          <cell r="AT1826">
            <v>23743.66</v>
          </cell>
          <cell r="BK1826">
            <v>174153.49090391723</v>
          </cell>
          <cell r="BX1826">
            <v>17415.349090391723</v>
          </cell>
          <cell r="CB1826">
            <v>17000</v>
          </cell>
          <cell r="CF1826">
            <v>2786455.8544626758</v>
          </cell>
          <cell r="CG1826">
            <v>17000</v>
          </cell>
          <cell r="CK1826" t="str">
            <v>Прочие основные фонды</v>
          </cell>
        </row>
        <row r="1827">
          <cell r="K1827">
            <v>0</v>
          </cell>
          <cell r="Y1827">
            <v>1994</v>
          </cell>
          <cell r="AT1827">
            <v>21708.959999999999</v>
          </cell>
          <cell r="BK1827">
            <v>159229.50243953557</v>
          </cell>
          <cell r="BX1827">
            <v>15922.950243953557</v>
          </cell>
          <cell r="CB1827">
            <v>16000</v>
          </cell>
          <cell r="CF1827">
            <v>2547672.0390325692</v>
          </cell>
          <cell r="CG1827">
            <v>16000</v>
          </cell>
          <cell r="CK1827" t="str">
            <v>Прочие основные фонды</v>
          </cell>
        </row>
        <row r="1828">
          <cell r="K1828">
            <v>0</v>
          </cell>
          <cell r="Y1828">
            <v>1994</v>
          </cell>
          <cell r="AT1828">
            <v>19189.169999999998</v>
          </cell>
          <cell r="BK1828">
            <v>140747.50662066089</v>
          </cell>
          <cell r="BX1828">
            <v>14074.75066206609</v>
          </cell>
          <cell r="CB1828">
            <v>14000</v>
          </cell>
          <cell r="CF1828">
            <v>2251960.1059305742</v>
          </cell>
          <cell r="CG1828">
            <v>14000</v>
          </cell>
          <cell r="CK1828" t="str">
            <v>Прочие основные фонды</v>
          </cell>
        </row>
        <row r="1829">
          <cell r="K1829">
            <v>0</v>
          </cell>
          <cell r="Y1829">
            <v>1994</v>
          </cell>
          <cell r="AT1829">
            <v>13499.74</v>
          </cell>
          <cell r="BK1829">
            <v>99017.036433946909</v>
          </cell>
          <cell r="BX1829">
            <v>9901.7036433946923</v>
          </cell>
          <cell r="CB1829">
            <v>9900</v>
          </cell>
          <cell r="CF1829">
            <v>1584272.5829431505</v>
          </cell>
          <cell r="CG1829">
            <v>9900</v>
          </cell>
          <cell r="CK1829" t="str">
            <v>Прочие основные фонды</v>
          </cell>
        </row>
        <row r="1830">
          <cell r="K1830">
            <v>0</v>
          </cell>
          <cell r="Y1830">
            <v>1994</v>
          </cell>
          <cell r="AT1830">
            <v>13169.5</v>
          </cell>
          <cell r="BK1830">
            <v>96594.813034685387</v>
          </cell>
          <cell r="BX1830">
            <v>9659.4813034685394</v>
          </cell>
          <cell r="CB1830">
            <v>9700</v>
          </cell>
          <cell r="CF1830">
            <v>1545517.0085549662</v>
          </cell>
          <cell r="CG1830">
            <v>9700</v>
          </cell>
          <cell r="CK1830" t="str">
            <v>Прочие основные фонды</v>
          </cell>
        </row>
        <row r="1831">
          <cell r="K1831">
            <v>0</v>
          </cell>
          <cell r="Y1831">
            <v>1999</v>
          </cell>
          <cell r="AT1831">
            <v>15469.75</v>
          </cell>
          <cell r="BK1831">
            <v>60855.865616613992</v>
          </cell>
          <cell r="BX1831">
            <v>6085.5865616613992</v>
          </cell>
          <cell r="CB1831">
            <v>6100</v>
          </cell>
          <cell r="CF1831">
            <v>669414.52178275387</v>
          </cell>
          <cell r="CG1831">
            <v>10187</v>
          </cell>
          <cell r="CK1831" t="str">
            <v>Прочие основные фонды</v>
          </cell>
        </row>
        <row r="1832">
          <cell r="K1832">
            <v>0</v>
          </cell>
          <cell r="Y1832">
            <v>1999</v>
          </cell>
          <cell r="AT1832">
            <v>15469.75</v>
          </cell>
          <cell r="BK1832">
            <v>60855.865616613992</v>
          </cell>
          <cell r="BX1832">
            <v>6085.5865616613992</v>
          </cell>
          <cell r="CB1832">
            <v>6100</v>
          </cell>
          <cell r="CF1832">
            <v>669414.52178275387</v>
          </cell>
          <cell r="CG1832">
            <v>10187</v>
          </cell>
          <cell r="CK1832" t="str">
            <v>Прочие основные фонды</v>
          </cell>
        </row>
        <row r="1833">
          <cell r="K1833">
            <v>0</v>
          </cell>
          <cell r="Y1833">
            <v>1999</v>
          </cell>
          <cell r="AT1833">
            <v>15469.75</v>
          </cell>
          <cell r="BK1833">
            <v>60855.865616613992</v>
          </cell>
          <cell r="BX1833">
            <v>6085.5865616613992</v>
          </cell>
          <cell r="CB1833">
            <v>6100</v>
          </cell>
          <cell r="CF1833">
            <v>669414.52178275387</v>
          </cell>
          <cell r="CG1833">
            <v>10187</v>
          </cell>
          <cell r="CK1833" t="str">
            <v>Прочие основные фонды</v>
          </cell>
        </row>
        <row r="1834">
          <cell r="K1834">
            <v>0</v>
          </cell>
          <cell r="Y1834">
            <v>1999</v>
          </cell>
          <cell r="AT1834">
            <v>15469.75</v>
          </cell>
          <cell r="BK1834">
            <v>60855.865616613992</v>
          </cell>
          <cell r="BX1834">
            <v>6085.5865616613992</v>
          </cell>
          <cell r="CB1834">
            <v>6100</v>
          </cell>
          <cell r="CF1834">
            <v>669414.52178275387</v>
          </cell>
          <cell r="CG1834">
            <v>10187</v>
          </cell>
          <cell r="CK1834" t="str">
            <v>Прочие основные фонды</v>
          </cell>
        </row>
        <row r="1835">
          <cell r="K1835">
            <v>0</v>
          </cell>
          <cell r="Y1835">
            <v>1999</v>
          </cell>
          <cell r="AT1835">
            <v>11110.61</v>
          </cell>
          <cell r="BK1835">
            <v>43707.609307106301</v>
          </cell>
          <cell r="BX1835">
            <v>4370.7609307106304</v>
          </cell>
          <cell r="CB1835">
            <v>4400</v>
          </cell>
          <cell r="CF1835">
            <v>480783.70237816928</v>
          </cell>
          <cell r="CG1835">
            <v>7348</v>
          </cell>
          <cell r="CK1835" t="str">
            <v>Прочие основные фонды</v>
          </cell>
        </row>
        <row r="1836">
          <cell r="K1836">
            <v>0</v>
          </cell>
          <cell r="Y1836">
            <v>1999</v>
          </cell>
          <cell r="AT1836">
            <v>13818.61</v>
          </cell>
          <cell r="BK1836">
            <v>54360.508293178515</v>
          </cell>
          <cell r="BX1836">
            <v>5436.0508293178518</v>
          </cell>
          <cell r="CB1836">
            <v>5400</v>
          </cell>
          <cell r="CF1836">
            <v>597965.59122496366</v>
          </cell>
          <cell r="CG1836">
            <v>9018</v>
          </cell>
          <cell r="CK1836" t="str">
            <v>Прочие основные фонды</v>
          </cell>
        </row>
        <row r="1837">
          <cell r="K1837">
            <v>0</v>
          </cell>
          <cell r="Y1837">
            <v>1999</v>
          </cell>
          <cell r="AT1837">
            <v>13818.61</v>
          </cell>
          <cell r="BK1837">
            <v>54360.508293178515</v>
          </cell>
          <cell r="BX1837">
            <v>5436.0508293178518</v>
          </cell>
          <cell r="CB1837">
            <v>5400</v>
          </cell>
          <cell r="CF1837">
            <v>597965.59122496366</v>
          </cell>
          <cell r="CG1837">
            <v>9018</v>
          </cell>
          <cell r="CK1837" t="str">
            <v>Прочие основные фонды</v>
          </cell>
        </row>
        <row r="1838">
          <cell r="K1838">
            <v>0</v>
          </cell>
          <cell r="Y1838">
            <v>1999</v>
          </cell>
          <cell r="AT1838">
            <v>13818.61</v>
          </cell>
          <cell r="BK1838">
            <v>54360.508293178515</v>
          </cell>
          <cell r="BX1838">
            <v>5436.0508293178518</v>
          </cell>
          <cell r="CB1838">
            <v>5400</v>
          </cell>
          <cell r="CF1838">
            <v>597965.59122496366</v>
          </cell>
          <cell r="CG1838">
            <v>9018</v>
          </cell>
          <cell r="CK1838" t="str">
            <v>Прочие основные фонды</v>
          </cell>
        </row>
        <row r="1839">
          <cell r="K1839">
            <v>0</v>
          </cell>
          <cell r="Y1839">
            <v>1999</v>
          </cell>
          <cell r="AT1839">
            <v>13818.62</v>
          </cell>
          <cell r="BK1839">
            <v>54360.547631801062</v>
          </cell>
          <cell r="BX1839">
            <v>5436.0547631801064</v>
          </cell>
          <cell r="CB1839">
            <v>5400</v>
          </cell>
          <cell r="CF1839">
            <v>597966.0239498117</v>
          </cell>
          <cell r="CG1839">
            <v>9018</v>
          </cell>
          <cell r="CK1839" t="str">
            <v>Прочие основные фонды</v>
          </cell>
        </row>
        <row r="1840">
          <cell r="K1840">
            <v>0</v>
          </cell>
          <cell r="Y1840">
            <v>1999</v>
          </cell>
          <cell r="AT1840">
            <v>12145.59</v>
          </cell>
          <cell r="BK1840">
            <v>47779.078063607412</v>
          </cell>
          <cell r="BX1840">
            <v>4777.9078063607412</v>
          </cell>
          <cell r="CB1840">
            <v>4800</v>
          </cell>
          <cell r="CF1840">
            <v>525569.85869968159</v>
          </cell>
          <cell r="CG1840">
            <v>8016</v>
          </cell>
          <cell r="CK1840" t="str">
            <v>Прочие основные фонды</v>
          </cell>
        </row>
        <row r="1841">
          <cell r="K1841">
            <v>0</v>
          </cell>
          <cell r="Y1841">
            <v>1999</v>
          </cell>
          <cell r="AT1841">
            <v>12145.6</v>
          </cell>
          <cell r="BK1841">
            <v>47779.11740222996</v>
          </cell>
          <cell r="BX1841">
            <v>4777.9117402229958</v>
          </cell>
          <cell r="CB1841">
            <v>4800</v>
          </cell>
          <cell r="CF1841">
            <v>525570.29142452951</v>
          </cell>
          <cell r="CG1841">
            <v>8016</v>
          </cell>
          <cell r="CK1841" t="str">
            <v>Прочие основные фонды</v>
          </cell>
        </row>
        <row r="1842">
          <cell r="K1842">
            <v>0</v>
          </cell>
          <cell r="Y1842">
            <v>1999</v>
          </cell>
          <cell r="AT1842">
            <v>10697.41</v>
          </cell>
          <cell r="BK1842">
            <v>37311.544497838026</v>
          </cell>
          <cell r="BX1842">
            <v>3731.1544497838026</v>
          </cell>
          <cell r="CB1842">
            <v>3700</v>
          </cell>
          <cell r="CF1842">
            <v>410426.9894762183</v>
          </cell>
          <cell r="CG1842">
            <v>6179</v>
          </cell>
          <cell r="CK1842" t="str">
            <v>Прочие основные фонды</v>
          </cell>
        </row>
        <row r="1843">
          <cell r="K1843">
            <v>0</v>
          </cell>
          <cell r="Y1843">
            <v>1999</v>
          </cell>
          <cell r="AT1843">
            <v>10697.41</v>
          </cell>
          <cell r="BK1843">
            <v>37311.544497838026</v>
          </cell>
          <cell r="BX1843">
            <v>3731.1544497838026</v>
          </cell>
          <cell r="CB1843">
            <v>3700</v>
          </cell>
          <cell r="CF1843">
            <v>410426.9894762183</v>
          </cell>
          <cell r="CG1843">
            <v>6179</v>
          </cell>
          <cell r="CK1843" t="str">
            <v>Прочие основные фонды</v>
          </cell>
        </row>
        <row r="1844">
          <cell r="K1844">
            <v>0</v>
          </cell>
          <cell r="Y1844">
            <v>1999</v>
          </cell>
          <cell r="AT1844">
            <v>10697.4</v>
          </cell>
          <cell r="BK1844">
            <v>37311.509618793003</v>
          </cell>
          <cell r="BX1844">
            <v>3731.1509618793007</v>
          </cell>
          <cell r="CB1844">
            <v>3700</v>
          </cell>
          <cell r="CF1844">
            <v>410426.605806723</v>
          </cell>
          <cell r="CG1844">
            <v>6179</v>
          </cell>
          <cell r="CK1844" t="str">
            <v>Прочие основные фонды</v>
          </cell>
        </row>
        <row r="1845">
          <cell r="K1845">
            <v>0</v>
          </cell>
          <cell r="Y1845">
            <v>2000</v>
          </cell>
          <cell r="AT1845">
            <v>20237.650000000001</v>
          </cell>
          <cell r="BK1845">
            <v>61772.110390473674</v>
          </cell>
          <cell r="BX1845">
            <v>6177.2110390473681</v>
          </cell>
          <cell r="CB1845">
            <v>6200</v>
          </cell>
          <cell r="CF1845">
            <v>679493.21429521043</v>
          </cell>
          <cell r="CG1845">
            <v>10354</v>
          </cell>
          <cell r="CK1845" t="str">
            <v>Прочие основные фонды</v>
          </cell>
        </row>
        <row r="1846">
          <cell r="K1846">
            <v>0</v>
          </cell>
          <cell r="Y1846">
            <v>2000</v>
          </cell>
          <cell r="AT1846">
            <v>20237.650000000001</v>
          </cell>
          <cell r="BK1846">
            <v>61772.110390473674</v>
          </cell>
          <cell r="BX1846">
            <v>6177.2110390473681</v>
          </cell>
          <cell r="CB1846">
            <v>6200</v>
          </cell>
          <cell r="CF1846">
            <v>679493.21429521043</v>
          </cell>
          <cell r="CG1846">
            <v>10354</v>
          </cell>
          <cell r="CK1846" t="str">
            <v>Прочие основные фонды</v>
          </cell>
        </row>
        <row r="1847">
          <cell r="K1847">
            <v>0</v>
          </cell>
          <cell r="Y1847">
            <v>2000</v>
          </cell>
          <cell r="AT1847">
            <v>20237.650000000001</v>
          </cell>
          <cell r="BK1847">
            <v>61772.110390473674</v>
          </cell>
          <cell r="BX1847">
            <v>6177.2110390473681</v>
          </cell>
          <cell r="CB1847">
            <v>6200</v>
          </cell>
          <cell r="CF1847">
            <v>679493.21429521043</v>
          </cell>
          <cell r="CG1847">
            <v>10354</v>
          </cell>
          <cell r="CK1847" t="str">
            <v>Прочие основные фонды</v>
          </cell>
        </row>
        <row r="1848">
          <cell r="K1848">
            <v>0</v>
          </cell>
          <cell r="Y1848">
            <v>2000</v>
          </cell>
          <cell r="AT1848">
            <v>20237.650000000001</v>
          </cell>
          <cell r="BK1848">
            <v>61772.110390473674</v>
          </cell>
          <cell r="BX1848">
            <v>6177.2110390473681</v>
          </cell>
          <cell r="CB1848">
            <v>6200</v>
          </cell>
          <cell r="CF1848">
            <v>679493.21429521043</v>
          </cell>
          <cell r="CG1848">
            <v>10354</v>
          </cell>
          <cell r="CK1848" t="str">
            <v>Прочие основные фонды</v>
          </cell>
        </row>
        <row r="1849">
          <cell r="K1849">
            <v>0</v>
          </cell>
          <cell r="Y1849">
            <v>2000</v>
          </cell>
          <cell r="AT1849">
            <v>20237.650000000001</v>
          </cell>
          <cell r="BK1849">
            <v>61772.110390473674</v>
          </cell>
          <cell r="BX1849">
            <v>6177.2110390473681</v>
          </cell>
          <cell r="CB1849">
            <v>6200</v>
          </cell>
          <cell r="CF1849">
            <v>679493.21429521043</v>
          </cell>
          <cell r="CG1849">
            <v>10354</v>
          </cell>
          <cell r="CK1849" t="str">
            <v>Прочие основные фонды</v>
          </cell>
        </row>
        <row r="1850">
          <cell r="K1850">
            <v>0</v>
          </cell>
          <cell r="Y1850">
            <v>2000</v>
          </cell>
          <cell r="AT1850">
            <v>10282.15</v>
          </cell>
          <cell r="BK1850">
            <v>27361.83510671588</v>
          </cell>
          <cell r="BX1850">
            <v>3256.7300124453818</v>
          </cell>
          <cell r="CB1850">
            <v>3300</v>
          </cell>
          <cell r="CF1850">
            <v>273618.3510671588</v>
          </cell>
          <cell r="CG1850">
            <v>6864</v>
          </cell>
          <cell r="CK1850" t="str">
            <v>Прочие основные фонды</v>
          </cell>
        </row>
        <row r="1851">
          <cell r="K1851">
            <v>0</v>
          </cell>
          <cell r="Y1851">
            <v>2000</v>
          </cell>
          <cell r="AT1851">
            <v>10282.16</v>
          </cell>
          <cell r="BK1851">
            <v>27361.861717721466</v>
          </cell>
          <cell r="BX1851">
            <v>3256.733179808251</v>
          </cell>
          <cell r="CB1851">
            <v>3300</v>
          </cell>
          <cell r="CF1851">
            <v>273618.61717721465</v>
          </cell>
          <cell r="CG1851">
            <v>6864</v>
          </cell>
          <cell r="CK1851" t="str">
            <v>Прочие основные фонды</v>
          </cell>
        </row>
        <row r="1852">
          <cell r="K1852">
            <v>0</v>
          </cell>
          <cell r="Y1852">
            <v>2000</v>
          </cell>
          <cell r="AT1852">
            <v>10282.16</v>
          </cell>
          <cell r="BK1852">
            <v>27361.861717721466</v>
          </cell>
          <cell r="BX1852">
            <v>3256.733179808251</v>
          </cell>
          <cell r="CB1852">
            <v>3300</v>
          </cell>
          <cell r="CF1852">
            <v>273618.61717721465</v>
          </cell>
          <cell r="CG1852">
            <v>6864</v>
          </cell>
          <cell r="CK1852" t="str">
            <v>Прочие основные фонды</v>
          </cell>
        </row>
        <row r="1853">
          <cell r="K1853">
            <v>0</v>
          </cell>
          <cell r="Y1853">
            <v>1999</v>
          </cell>
          <cell r="AT1853">
            <v>2841</v>
          </cell>
          <cell r="BK1853">
            <v>1288.0689365150974</v>
          </cell>
          <cell r="BX1853">
            <v>128.80689365150974</v>
          </cell>
          <cell r="CB1853">
            <v>150</v>
          </cell>
          <cell r="CF1853">
            <v>15456.827238181169</v>
          </cell>
          <cell r="CG1853">
            <v>150</v>
          </cell>
          <cell r="CK1853" t="str">
            <v>Прочие основные фонды</v>
          </cell>
        </row>
        <row r="1854">
          <cell r="K1854">
            <v>0</v>
          </cell>
          <cell r="Y1854">
            <v>1999</v>
          </cell>
          <cell r="AT1854">
            <v>502.17</v>
          </cell>
          <cell r="BK1854">
            <v>219.13844988938328</v>
          </cell>
          <cell r="BX1854">
            <v>21.91384498893833</v>
          </cell>
          <cell r="CB1854">
            <v>20</v>
          </cell>
          <cell r="CF1854">
            <v>2410.5229487832162</v>
          </cell>
          <cell r="CG1854">
            <v>20</v>
          </cell>
          <cell r="CK1854" t="str">
            <v>Прочие основные фонды</v>
          </cell>
        </row>
        <row r="1855">
          <cell r="K1855">
            <v>0</v>
          </cell>
          <cell r="Y1855">
            <v>1999</v>
          </cell>
          <cell r="AT1855">
            <v>503.25</v>
          </cell>
          <cell r="BK1855">
            <v>219.60974352675814</v>
          </cell>
          <cell r="BX1855">
            <v>21.960974352675816</v>
          </cell>
          <cell r="CB1855">
            <v>20</v>
          </cell>
          <cell r="CF1855">
            <v>2415.7071787943396</v>
          </cell>
          <cell r="CG1855">
            <v>20</v>
          </cell>
          <cell r="CK1855" t="str">
            <v>Прочие основные фонды</v>
          </cell>
        </row>
        <row r="1856">
          <cell r="K1856">
            <v>0</v>
          </cell>
          <cell r="Y1856">
            <v>1999</v>
          </cell>
          <cell r="AT1856">
            <v>503.25</v>
          </cell>
          <cell r="BK1856">
            <v>219.60974352675814</v>
          </cell>
          <cell r="BX1856">
            <v>21.960974352675816</v>
          </cell>
          <cell r="CB1856">
            <v>20</v>
          </cell>
          <cell r="CF1856">
            <v>2415.7071787943396</v>
          </cell>
          <cell r="CG1856">
            <v>20</v>
          </cell>
          <cell r="CK1856" t="str">
            <v>Прочие основные фонды</v>
          </cell>
        </row>
        <row r="1857">
          <cell r="K1857">
            <v>0</v>
          </cell>
          <cell r="Y1857">
            <v>2000</v>
          </cell>
          <cell r="AT1857">
            <v>2179.61</v>
          </cell>
          <cell r="BK1857">
            <v>973.70035171622806</v>
          </cell>
          <cell r="BX1857">
            <v>97.370035171622817</v>
          </cell>
          <cell r="CB1857">
            <v>100</v>
          </cell>
          <cell r="CF1857">
            <v>9737.0035171622803</v>
          </cell>
          <cell r="CG1857">
            <v>100</v>
          </cell>
          <cell r="CK1857" t="str">
            <v>Прочие основные фонды</v>
          </cell>
        </row>
        <row r="1858">
          <cell r="K1858">
            <v>0</v>
          </cell>
          <cell r="Y1858">
            <v>1987</v>
          </cell>
          <cell r="AT1858">
            <v>136.69</v>
          </cell>
          <cell r="BK1858">
            <v>1002.5851394290706</v>
          </cell>
          <cell r="BX1858">
            <v>100.25851394290707</v>
          </cell>
          <cell r="CB1858">
            <v>100</v>
          </cell>
          <cell r="CF1858">
            <v>24062.043346297694</v>
          </cell>
          <cell r="CG1858">
            <v>100</v>
          </cell>
          <cell r="CK1858" t="str">
            <v>Прочие основные фонды</v>
          </cell>
        </row>
        <row r="1859">
          <cell r="K1859">
            <v>0</v>
          </cell>
          <cell r="Y1859">
            <v>1991</v>
          </cell>
          <cell r="AT1859">
            <v>333.68</v>
          </cell>
          <cell r="BK1859">
            <v>2447.4548930038209</v>
          </cell>
          <cell r="BX1859">
            <v>244.7454893003821</v>
          </cell>
          <cell r="CB1859">
            <v>250</v>
          </cell>
          <cell r="CF1859">
            <v>48949.097860076421</v>
          </cell>
          <cell r="CG1859">
            <v>250</v>
          </cell>
          <cell r="CK1859" t="str">
            <v>Прочие основные фонды</v>
          </cell>
        </row>
        <row r="1860">
          <cell r="K1860">
            <v>0</v>
          </cell>
          <cell r="Y1860">
            <v>1991</v>
          </cell>
          <cell r="AT1860">
            <v>333.68</v>
          </cell>
          <cell r="BK1860">
            <v>2447.4548930038209</v>
          </cell>
          <cell r="BX1860">
            <v>244.7454893003821</v>
          </cell>
          <cell r="CB1860">
            <v>250</v>
          </cell>
          <cell r="CF1860">
            <v>48949.097860076421</v>
          </cell>
          <cell r="CG1860">
            <v>250</v>
          </cell>
          <cell r="CK1860" t="str">
            <v>Прочие основные фонды</v>
          </cell>
        </row>
        <row r="1861">
          <cell r="K1861">
            <v>0</v>
          </cell>
          <cell r="Y1861">
            <v>1991</v>
          </cell>
          <cell r="AT1861">
            <v>333.68</v>
          </cell>
          <cell r="BK1861">
            <v>2447.4548930038209</v>
          </cell>
          <cell r="BX1861">
            <v>244.7454893003821</v>
          </cell>
          <cell r="CB1861">
            <v>250</v>
          </cell>
          <cell r="CF1861">
            <v>48949.097860076421</v>
          </cell>
          <cell r="CG1861">
            <v>250</v>
          </cell>
          <cell r="CK1861" t="str">
            <v>Прочие основные фонды</v>
          </cell>
        </row>
        <row r="1862">
          <cell r="K1862">
            <v>0</v>
          </cell>
          <cell r="Y1862">
            <v>1991</v>
          </cell>
          <cell r="AT1862">
            <v>333.68</v>
          </cell>
          <cell r="BK1862">
            <v>2447.4548930038209</v>
          </cell>
          <cell r="BX1862">
            <v>244.7454893003821</v>
          </cell>
          <cell r="CB1862">
            <v>250</v>
          </cell>
          <cell r="CF1862">
            <v>48949.097860076421</v>
          </cell>
          <cell r="CG1862">
            <v>250</v>
          </cell>
          <cell r="CK1862" t="str">
            <v>Прочие основные фонды</v>
          </cell>
        </row>
        <row r="1863">
          <cell r="K1863">
            <v>0</v>
          </cell>
          <cell r="Y1863">
            <v>1991</v>
          </cell>
          <cell r="AT1863">
            <v>333.68</v>
          </cell>
          <cell r="BK1863">
            <v>2447.4548930038209</v>
          </cell>
          <cell r="BX1863">
            <v>244.7454893003821</v>
          </cell>
          <cell r="CB1863">
            <v>250</v>
          </cell>
          <cell r="CF1863">
            <v>48949.097860076421</v>
          </cell>
          <cell r="CG1863">
            <v>250</v>
          </cell>
          <cell r="CK1863" t="str">
            <v>Прочие основные фонды</v>
          </cell>
        </row>
        <row r="1864">
          <cell r="K1864">
            <v>0</v>
          </cell>
          <cell r="Y1864">
            <v>1991</v>
          </cell>
          <cell r="AT1864">
            <v>333.68</v>
          </cell>
          <cell r="BK1864">
            <v>2447.4548930038209</v>
          </cell>
          <cell r="BX1864">
            <v>244.7454893003821</v>
          </cell>
          <cell r="CB1864">
            <v>250</v>
          </cell>
          <cell r="CF1864">
            <v>48949.097860076421</v>
          </cell>
          <cell r="CG1864">
            <v>250</v>
          </cell>
          <cell r="CK1864" t="str">
            <v>Прочие основные фонды</v>
          </cell>
        </row>
        <row r="1865">
          <cell r="K1865">
            <v>0</v>
          </cell>
          <cell r="Y1865">
            <v>1991</v>
          </cell>
          <cell r="AT1865">
            <v>333.68</v>
          </cell>
          <cell r="BK1865">
            <v>2447.4548930038209</v>
          </cell>
          <cell r="BX1865">
            <v>244.7454893003821</v>
          </cell>
          <cell r="CB1865">
            <v>250</v>
          </cell>
          <cell r="CF1865">
            <v>48949.097860076421</v>
          </cell>
          <cell r="CG1865">
            <v>250</v>
          </cell>
          <cell r="CK1865" t="str">
            <v>Прочие основные фонды</v>
          </cell>
        </row>
        <row r="1866">
          <cell r="K1866">
            <v>0</v>
          </cell>
          <cell r="Y1866">
            <v>1991</v>
          </cell>
          <cell r="AT1866">
            <v>333.68</v>
          </cell>
          <cell r="BK1866">
            <v>2447.4548930038209</v>
          </cell>
          <cell r="BX1866">
            <v>244.7454893003821</v>
          </cell>
          <cell r="CB1866">
            <v>250</v>
          </cell>
          <cell r="CF1866">
            <v>48949.097860076421</v>
          </cell>
          <cell r="CG1866">
            <v>250</v>
          </cell>
          <cell r="CK1866" t="str">
            <v>Прочие основные фонды</v>
          </cell>
        </row>
        <row r="1867">
          <cell r="K1867">
            <v>0</v>
          </cell>
          <cell r="Y1867">
            <v>1991</v>
          </cell>
          <cell r="AT1867">
            <v>333.68</v>
          </cell>
          <cell r="BK1867">
            <v>2447.4548930038209</v>
          </cell>
          <cell r="BX1867">
            <v>244.7454893003821</v>
          </cell>
          <cell r="CB1867">
            <v>250</v>
          </cell>
          <cell r="CF1867">
            <v>48949.097860076421</v>
          </cell>
          <cell r="CG1867">
            <v>250</v>
          </cell>
          <cell r="CK1867" t="str">
            <v>Прочие основные фонды</v>
          </cell>
        </row>
        <row r="1868">
          <cell r="K1868">
            <v>0</v>
          </cell>
          <cell r="Y1868">
            <v>1996</v>
          </cell>
          <cell r="AT1868">
            <v>2110.75</v>
          </cell>
          <cell r="BK1868">
            <v>15481.795179237039</v>
          </cell>
          <cell r="BX1868">
            <v>1548.179517923704</v>
          </cell>
          <cell r="CB1868">
            <v>1500</v>
          </cell>
          <cell r="CF1868">
            <v>232226.92768855559</v>
          </cell>
          <cell r="CG1868">
            <v>1500</v>
          </cell>
          <cell r="CK1868" t="str">
            <v>Прочие основные фонды</v>
          </cell>
        </row>
        <row r="1869">
          <cell r="K1869">
            <v>0</v>
          </cell>
          <cell r="Y1869">
            <v>1996</v>
          </cell>
          <cell r="AT1869">
            <v>1337.13</v>
          </cell>
          <cell r="BK1869">
            <v>9807.4962871080061</v>
          </cell>
          <cell r="BX1869">
            <v>980.74962871080061</v>
          </cell>
          <cell r="CB1869">
            <v>1000</v>
          </cell>
          <cell r="CF1869">
            <v>147112.44430662011</v>
          </cell>
          <cell r="CG1869">
            <v>1000</v>
          </cell>
          <cell r="CK1869" t="str">
            <v>Прочие основные фонды</v>
          </cell>
        </row>
        <row r="1870">
          <cell r="K1870">
            <v>0</v>
          </cell>
          <cell r="Y1870">
            <v>1996</v>
          </cell>
          <cell r="AT1870">
            <v>764.24</v>
          </cell>
          <cell r="BK1870">
            <v>5605.4990632619283</v>
          </cell>
          <cell r="BX1870">
            <v>560.54990632619285</v>
          </cell>
          <cell r="CB1870">
            <v>550</v>
          </cell>
          <cell r="CF1870">
            <v>84082.485948928923</v>
          </cell>
          <cell r="CG1870">
            <v>550</v>
          </cell>
          <cell r="CK1870" t="str">
            <v>Прочие основные фонды</v>
          </cell>
        </row>
        <row r="1871">
          <cell r="K1871">
            <v>0</v>
          </cell>
          <cell r="Y1871">
            <v>1996</v>
          </cell>
          <cell r="AT1871">
            <v>2745.62</v>
          </cell>
          <cell r="BK1871">
            <v>3713.508052460415</v>
          </cell>
          <cell r="BX1871">
            <v>371.35080524604155</v>
          </cell>
          <cell r="CB1871">
            <v>350</v>
          </cell>
          <cell r="CF1871">
            <v>55702.620786906227</v>
          </cell>
          <cell r="CG1871">
            <v>350</v>
          </cell>
          <cell r="CK1871" t="str">
            <v>Прочие основные фонды</v>
          </cell>
        </row>
        <row r="1872">
          <cell r="K1872">
            <v>0</v>
          </cell>
          <cell r="Y1872">
            <v>1996</v>
          </cell>
          <cell r="AT1872">
            <v>2402.75</v>
          </cell>
          <cell r="BK1872">
            <v>17623.538252711973</v>
          </cell>
          <cell r="BX1872">
            <v>1762.3538252711974</v>
          </cell>
          <cell r="CB1872">
            <v>1800</v>
          </cell>
          <cell r="CF1872">
            <v>264353.07379067957</v>
          </cell>
          <cell r="CG1872">
            <v>1800</v>
          </cell>
          <cell r="CK1872" t="str">
            <v>Прочие основные фонды</v>
          </cell>
        </row>
        <row r="1873">
          <cell r="K1873">
            <v>0</v>
          </cell>
          <cell r="Y1873">
            <v>1996</v>
          </cell>
          <cell r="AT1873">
            <v>2402.75</v>
          </cell>
          <cell r="BK1873">
            <v>17623.538252711973</v>
          </cell>
          <cell r="BX1873">
            <v>1762.3538252711974</v>
          </cell>
          <cell r="CB1873">
            <v>1800</v>
          </cell>
          <cell r="CF1873">
            <v>264353.07379067957</v>
          </cell>
          <cell r="CG1873">
            <v>1800</v>
          </cell>
          <cell r="CK1873" t="str">
            <v>Прочие основные фонды</v>
          </cell>
        </row>
        <row r="1874">
          <cell r="K1874">
            <v>0</v>
          </cell>
          <cell r="Y1874">
            <v>1996</v>
          </cell>
          <cell r="AT1874">
            <v>2402.75</v>
          </cell>
          <cell r="BK1874">
            <v>17623.538252711973</v>
          </cell>
          <cell r="BX1874">
            <v>1762.3538252711974</v>
          </cell>
          <cell r="CB1874">
            <v>1800</v>
          </cell>
          <cell r="CF1874">
            <v>264353.07379067957</v>
          </cell>
          <cell r="CG1874">
            <v>1800</v>
          </cell>
          <cell r="CK1874" t="str">
            <v>Прочие основные фонды</v>
          </cell>
        </row>
        <row r="1875">
          <cell r="K1875">
            <v>0</v>
          </cell>
          <cell r="Y1875">
            <v>1996</v>
          </cell>
          <cell r="AT1875">
            <v>2402.75</v>
          </cell>
          <cell r="BK1875">
            <v>17623.538252711973</v>
          </cell>
          <cell r="BX1875">
            <v>1762.3538252711974</v>
          </cell>
          <cell r="CB1875">
            <v>1800</v>
          </cell>
          <cell r="CF1875">
            <v>264353.07379067957</v>
          </cell>
          <cell r="CG1875">
            <v>1800</v>
          </cell>
          <cell r="CK1875" t="str">
            <v>Прочие основные фонды</v>
          </cell>
        </row>
        <row r="1876">
          <cell r="K1876">
            <v>0</v>
          </cell>
          <cell r="Y1876">
            <v>1996</v>
          </cell>
          <cell r="AT1876">
            <v>604.05999999999995</v>
          </cell>
          <cell r="BK1876">
            <v>4430.6209622029728</v>
          </cell>
          <cell r="BX1876">
            <v>443.06209622029729</v>
          </cell>
          <cell r="CB1876">
            <v>450</v>
          </cell>
          <cell r="CF1876">
            <v>66459.314433044594</v>
          </cell>
          <cell r="CG1876">
            <v>450</v>
          </cell>
          <cell r="CK1876" t="str">
            <v>Прочие основные фонды</v>
          </cell>
        </row>
        <row r="1877">
          <cell r="K1877">
            <v>0</v>
          </cell>
          <cell r="Y1877">
            <v>1996</v>
          </cell>
          <cell r="AT1877">
            <v>604.07000000000005</v>
          </cell>
          <cell r="BK1877">
            <v>4430.6943095685037</v>
          </cell>
          <cell r="BX1877">
            <v>443.0694309568504</v>
          </cell>
          <cell r="CB1877">
            <v>450</v>
          </cell>
          <cell r="CF1877">
            <v>66460.414643527562</v>
          </cell>
          <cell r="CG1877">
            <v>450</v>
          </cell>
          <cell r="CK1877" t="str">
            <v>Прочие основные фонды</v>
          </cell>
        </row>
        <row r="1878">
          <cell r="K1878">
            <v>0</v>
          </cell>
          <cell r="Y1878">
            <v>1996</v>
          </cell>
          <cell r="AT1878">
            <v>604.07000000000005</v>
          </cell>
          <cell r="BK1878">
            <v>4430.6943095685037</v>
          </cell>
          <cell r="BX1878">
            <v>443.0694309568504</v>
          </cell>
          <cell r="CB1878">
            <v>450</v>
          </cell>
          <cell r="CF1878">
            <v>66460.414643527562</v>
          </cell>
          <cell r="CG1878">
            <v>450</v>
          </cell>
          <cell r="CK1878" t="str">
            <v>Прочие основные фонды</v>
          </cell>
        </row>
        <row r="1879">
          <cell r="K1879">
            <v>0</v>
          </cell>
          <cell r="Y1879">
            <v>1996</v>
          </cell>
          <cell r="AT1879">
            <v>604.07000000000005</v>
          </cell>
          <cell r="BK1879">
            <v>4430.6943095685037</v>
          </cell>
          <cell r="BX1879">
            <v>443.0694309568504</v>
          </cell>
          <cell r="CB1879">
            <v>450</v>
          </cell>
          <cell r="CF1879">
            <v>66460.414643527562</v>
          </cell>
          <cell r="CG1879">
            <v>450</v>
          </cell>
          <cell r="CK1879" t="str">
            <v>Прочие основные фонды</v>
          </cell>
        </row>
        <row r="1880">
          <cell r="K1880">
            <v>0</v>
          </cell>
          <cell r="Y1880">
            <v>1996</v>
          </cell>
          <cell r="AT1880">
            <v>1480.02</v>
          </cell>
          <cell r="BK1880">
            <v>10855.556793165653</v>
          </cell>
          <cell r="BX1880">
            <v>1085.5556793165654</v>
          </cell>
          <cell r="CB1880">
            <v>1100</v>
          </cell>
          <cell r="CF1880">
            <v>151977.79510431914</v>
          </cell>
          <cell r="CG1880">
            <v>1100</v>
          </cell>
          <cell r="CK1880" t="str">
            <v>Прочие основные фонды</v>
          </cell>
        </row>
        <row r="1881">
          <cell r="K1881">
            <v>0</v>
          </cell>
          <cell r="Y1881">
            <v>1996</v>
          </cell>
          <cell r="AT1881">
            <v>666.25</v>
          </cell>
          <cell r="BK1881">
            <v>4886.7682284338161</v>
          </cell>
          <cell r="BX1881">
            <v>488.67682284338161</v>
          </cell>
          <cell r="CB1881">
            <v>500</v>
          </cell>
          <cell r="CF1881">
            <v>68414.755198073428</v>
          </cell>
          <cell r="CG1881">
            <v>500</v>
          </cell>
          <cell r="CK1881" t="str">
            <v>Прочие основные фонды</v>
          </cell>
        </row>
        <row r="1882">
          <cell r="K1882">
            <v>0</v>
          </cell>
          <cell r="Y1882">
            <v>1996</v>
          </cell>
          <cell r="AT1882">
            <v>666.25</v>
          </cell>
          <cell r="BK1882">
            <v>4886.7682284338161</v>
          </cell>
          <cell r="BX1882">
            <v>488.67682284338161</v>
          </cell>
          <cell r="CB1882">
            <v>500</v>
          </cell>
          <cell r="CF1882">
            <v>68414.755198073428</v>
          </cell>
          <cell r="CG1882">
            <v>500</v>
          </cell>
          <cell r="CK1882" t="str">
            <v>Прочие основные фонды</v>
          </cell>
        </row>
        <row r="1883">
          <cell r="K1883">
            <v>0</v>
          </cell>
          <cell r="Y1883">
            <v>1996</v>
          </cell>
          <cell r="AT1883">
            <v>666.25</v>
          </cell>
          <cell r="BK1883">
            <v>4886.7682284338161</v>
          </cell>
          <cell r="BX1883">
            <v>488.67682284338161</v>
          </cell>
          <cell r="CB1883">
            <v>500</v>
          </cell>
          <cell r="CF1883">
            <v>68414.755198073428</v>
          </cell>
          <cell r="CG1883">
            <v>500</v>
          </cell>
          <cell r="CK1883" t="str">
            <v>Прочие основные фонды</v>
          </cell>
        </row>
        <row r="1884">
          <cell r="K1884">
            <v>0</v>
          </cell>
          <cell r="Y1884">
            <v>1996</v>
          </cell>
          <cell r="AT1884">
            <v>666.25</v>
          </cell>
          <cell r="BK1884">
            <v>4886.7682284338161</v>
          </cell>
          <cell r="BX1884">
            <v>488.67682284338161</v>
          </cell>
          <cell r="CB1884">
            <v>500</v>
          </cell>
          <cell r="CF1884">
            <v>68414.755198073428</v>
          </cell>
          <cell r="CG1884">
            <v>500</v>
          </cell>
          <cell r="CK1884" t="str">
            <v>Прочие основные фонды</v>
          </cell>
        </row>
        <row r="1885">
          <cell r="K1885">
            <v>0</v>
          </cell>
          <cell r="Y1885">
            <v>1996</v>
          </cell>
          <cell r="AT1885">
            <v>1012.19</v>
          </cell>
          <cell r="BK1885">
            <v>7424.1469915773723</v>
          </cell>
          <cell r="BX1885">
            <v>742.41469915773723</v>
          </cell>
          <cell r="CB1885">
            <v>750</v>
          </cell>
          <cell r="CF1885">
            <v>103938.05788208322</v>
          </cell>
          <cell r="CG1885">
            <v>750</v>
          </cell>
          <cell r="CK1885" t="str">
            <v>Прочие основные фонды</v>
          </cell>
        </row>
        <row r="1886">
          <cell r="K1886">
            <v>0</v>
          </cell>
          <cell r="Y1886">
            <v>1996</v>
          </cell>
          <cell r="AT1886">
            <v>1012.19</v>
          </cell>
          <cell r="BK1886">
            <v>7424.1469915773723</v>
          </cell>
          <cell r="BX1886">
            <v>742.41469915773723</v>
          </cell>
          <cell r="CB1886">
            <v>750</v>
          </cell>
          <cell r="CF1886">
            <v>103938.05788208322</v>
          </cell>
          <cell r="CG1886">
            <v>750</v>
          </cell>
          <cell r="CK1886" t="str">
            <v>Прочие основные фонды</v>
          </cell>
        </row>
        <row r="1887">
          <cell r="K1887">
            <v>0</v>
          </cell>
          <cell r="Y1887">
            <v>1996</v>
          </cell>
          <cell r="AT1887">
            <v>1375.21</v>
          </cell>
          <cell r="BK1887">
            <v>10086.803055046106</v>
          </cell>
          <cell r="BX1887">
            <v>1008.6803055046107</v>
          </cell>
          <cell r="CB1887">
            <v>1000</v>
          </cell>
          <cell r="CF1887">
            <v>141215.24277064548</v>
          </cell>
          <cell r="CG1887">
            <v>1000</v>
          </cell>
          <cell r="CK1887" t="str">
            <v>Прочие основные фонды</v>
          </cell>
        </row>
        <row r="1888">
          <cell r="K1888">
            <v>0</v>
          </cell>
          <cell r="Y1888">
            <v>1996</v>
          </cell>
          <cell r="AT1888">
            <v>1375.21</v>
          </cell>
          <cell r="BK1888">
            <v>10086.803055046106</v>
          </cell>
          <cell r="BX1888">
            <v>1008.6803055046107</v>
          </cell>
          <cell r="CB1888">
            <v>1000</v>
          </cell>
          <cell r="CF1888">
            <v>141215.24277064548</v>
          </cell>
          <cell r="CG1888">
            <v>1000</v>
          </cell>
          <cell r="CK1888" t="str">
            <v>Прочие основные фонды</v>
          </cell>
        </row>
        <row r="1889">
          <cell r="K1889">
            <v>0</v>
          </cell>
          <cell r="Y1889">
            <v>1996</v>
          </cell>
          <cell r="AT1889">
            <v>115.31</v>
          </cell>
          <cell r="BK1889">
            <v>155.95916897793958</v>
          </cell>
          <cell r="BX1889">
            <v>15.595916897793959</v>
          </cell>
          <cell r="CB1889">
            <v>20</v>
          </cell>
          <cell r="CF1889">
            <v>2183.4283656911543</v>
          </cell>
          <cell r="CG1889">
            <v>20</v>
          </cell>
          <cell r="CK1889" t="str">
            <v>Прочие основные фонды</v>
          </cell>
        </row>
        <row r="1890">
          <cell r="K1890">
            <v>0</v>
          </cell>
          <cell r="Y1890">
            <v>1996</v>
          </cell>
          <cell r="AT1890">
            <v>115.31</v>
          </cell>
          <cell r="BK1890">
            <v>155.95916897793958</v>
          </cell>
          <cell r="BX1890">
            <v>15.595916897793959</v>
          </cell>
          <cell r="CB1890">
            <v>20</v>
          </cell>
          <cell r="CF1890">
            <v>2183.4283656911543</v>
          </cell>
          <cell r="CG1890">
            <v>20</v>
          </cell>
          <cell r="CK1890" t="str">
            <v>Прочие основные фонды</v>
          </cell>
        </row>
        <row r="1891">
          <cell r="K1891">
            <v>0</v>
          </cell>
          <cell r="Y1891">
            <v>1996</v>
          </cell>
          <cell r="AT1891">
            <v>115.31</v>
          </cell>
          <cell r="BK1891">
            <v>155.95916897793958</v>
          </cell>
          <cell r="BX1891">
            <v>15.595916897793959</v>
          </cell>
          <cell r="CB1891">
            <v>20</v>
          </cell>
          <cell r="CF1891">
            <v>2183.4283656911543</v>
          </cell>
          <cell r="CG1891">
            <v>20</v>
          </cell>
          <cell r="CK1891" t="str">
            <v>Прочие основные фонды</v>
          </cell>
        </row>
        <row r="1892">
          <cell r="K1892">
            <v>0</v>
          </cell>
          <cell r="Y1892">
            <v>1996</v>
          </cell>
          <cell r="AT1892">
            <v>115.32</v>
          </cell>
          <cell r="BK1892">
            <v>155.97269418555192</v>
          </cell>
          <cell r="BX1892">
            <v>15.597269418555193</v>
          </cell>
          <cell r="CB1892">
            <v>20</v>
          </cell>
          <cell r="CF1892">
            <v>2183.6177185977267</v>
          </cell>
          <cell r="CG1892">
            <v>20</v>
          </cell>
          <cell r="CK1892" t="str">
            <v>Прочие основные фонды</v>
          </cell>
        </row>
        <row r="1893">
          <cell r="K1893">
            <v>0</v>
          </cell>
          <cell r="Y1893">
            <v>1996</v>
          </cell>
          <cell r="AT1893">
            <v>833.58</v>
          </cell>
          <cell r="BK1893">
            <v>6114.0896958466947</v>
          </cell>
          <cell r="BX1893">
            <v>611.40896958466953</v>
          </cell>
          <cell r="CB1893">
            <v>600</v>
          </cell>
          <cell r="CF1893">
            <v>85597.255741853733</v>
          </cell>
          <cell r="CG1893">
            <v>600</v>
          </cell>
          <cell r="CK1893" t="str">
            <v>Прочие основные фонды</v>
          </cell>
        </row>
        <row r="1894">
          <cell r="K1894">
            <v>0</v>
          </cell>
          <cell r="Y1894">
            <v>1996</v>
          </cell>
          <cell r="AT1894">
            <v>594.77</v>
          </cell>
          <cell r="BK1894">
            <v>4362.481259625637</v>
          </cell>
          <cell r="BX1894">
            <v>436.24812596256373</v>
          </cell>
          <cell r="CB1894">
            <v>450</v>
          </cell>
          <cell r="CF1894">
            <v>61074.737634758916</v>
          </cell>
          <cell r="CG1894">
            <v>450</v>
          </cell>
          <cell r="CK1894" t="str">
            <v>Прочие основные фонды</v>
          </cell>
        </row>
        <row r="1895">
          <cell r="K1895">
            <v>0</v>
          </cell>
          <cell r="Y1895">
            <v>1996</v>
          </cell>
          <cell r="AT1895">
            <v>594.77</v>
          </cell>
          <cell r="BK1895">
            <v>4362.481259625637</v>
          </cell>
          <cell r="BX1895">
            <v>436.24812596256373</v>
          </cell>
          <cell r="CB1895">
            <v>450</v>
          </cell>
          <cell r="CF1895">
            <v>61074.737634758916</v>
          </cell>
          <cell r="CG1895">
            <v>450</v>
          </cell>
          <cell r="CK1895" t="str">
            <v>Прочие основные фонды</v>
          </cell>
        </row>
        <row r="1896">
          <cell r="K1896">
            <v>0</v>
          </cell>
          <cell r="Y1896">
            <v>1996</v>
          </cell>
          <cell r="AT1896">
            <v>594.77</v>
          </cell>
          <cell r="BK1896">
            <v>4362.481259625637</v>
          </cell>
          <cell r="BX1896">
            <v>436.24812596256373</v>
          </cell>
          <cell r="CB1896">
            <v>450</v>
          </cell>
          <cell r="CF1896">
            <v>61074.737634758916</v>
          </cell>
          <cell r="CG1896">
            <v>450</v>
          </cell>
          <cell r="CK1896" t="str">
            <v>Прочие основные фонды</v>
          </cell>
        </row>
        <row r="1897">
          <cell r="K1897">
            <v>0</v>
          </cell>
          <cell r="Y1897">
            <v>1996</v>
          </cell>
          <cell r="AT1897">
            <v>770.49</v>
          </cell>
          <cell r="BK1897">
            <v>5651.3411667181554</v>
          </cell>
          <cell r="BX1897">
            <v>565.1341166718156</v>
          </cell>
          <cell r="CB1897">
            <v>550</v>
          </cell>
          <cell r="CF1897">
            <v>79118.776334054171</v>
          </cell>
          <cell r="CG1897">
            <v>550</v>
          </cell>
          <cell r="CK1897" t="str">
            <v>Прочие основные фонды</v>
          </cell>
        </row>
        <row r="1898">
          <cell r="K1898">
            <v>0</v>
          </cell>
          <cell r="Y1898">
            <v>1996</v>
          </cell>
          <cell r="AT1898">
            <v>950.73</v>
          </cell>
          <cell r="BK1898">
            <v>6973.3540830302172</v>
          </cell>
          <cell r="BX1898">
            <v>697.33540830302172</v>
          </cell>
          <cell r="CB1898">
            <v>700</v>
          </cell>
          <cell r="CF1898">
            <v>97626.957162423045</v>
          </cell>
          <cell r="CG1898">
            <v>700</v>
          </cell>
          <cell r="CK1898" t="str">
            <v>Прочие основные фонды</v>
          </cell>
        </row>
        <row r="1899">
          <cell r="K1899">
            <v>0</v>
          </cell>
          <cell r="Y1899">
            <v>1996</v>
          </cell>
          <cell r="AT1899">
            <v>950.73</v>
          </cell>
          <cell r="BK1899">
            <v>6973.3540830302172</v>
          </cell>
          <cell r="BX1899">
            <v>697.33540830302172</v>
          </cell>
          <cell r="CB1899">
            <v>700</v>
          </cell>
          <cell r="CF1899">
            <v>97626.957162423045</v>
          </cell>
          <cell r="CG1899">
            <v>700</v>
          </cell>
          <cell r="CK1899" t="str">
            <v>Прочие основные фонды</v>
          </cell>
        </row>
        <row r="1900">
          <cell r="K1900">
            <v>0</v>
          </cell>
          <cell r="Y1900">
            <v>1996</v>
          </cell>
          <cell r="AT1900">
            <v>950.73</v>
          </cell>
          <cell r="BK1900">
            <v>6973.3540830302172</v>
          </cell>
          <cell r="BX1900">
            <v>697.33540830302172</v>
          </cell>
          <cell r="CB1900">
            <v>700</v>
          </cell>
          <cell r="CF1900">
            <v>97626.957162423045</v>
          </cell>
          <cell r="CG1900">
            <v>700</v>
          </cell>
          <cell r="CK1900" t="str">
            <v>Прочие основные фонды</v>
          </cell>
        </row>
        <row r="1901">
          <cell r="K1901">
            <v>0</v>
          </cell>
          <cell r="Y1901">
            <v>1996</v>
          </cell>
          <cell r="AT1901">
            <v>950.73</v>
          </cell>
          <cell r="BK1901">
            <v>6973.3540830302172</v>
          </cell>
          <cell r="BX1901">
            <v>697.33540830302172</v>
          </cell>
          <cell r="CB1901">
            <v>700</v>
          </cell>
          <cell r="CF1901">
            <v>97626.957162423045</v>
          </cell>
          <cell r="CG1901">
            <v>700</v>
          </cell>
          <cell r="CK1901" t="str">
            <v>Прочие основные фонды</v>
          </cell>
        </row>
        <row r="1902">
          <cell r="K1902">
            <v>0</v>
          </cell>
          <cell r="Y1902">
            <v>1996</v>
          </cell>
          <cell r="AT1902">
            <v>950.73</v>
          </cell>
          <cell r="BK1902">
            <v>6973.3540830302172</v>
          </cell>
          <cell r="BX1902">
            <v>697.33540830302172</v>
          </cell>
          <cell r="CB1902">
            <v>700</v>
          </cell>
          <cell r="CF1902">
            <v>97626.957162423045</v>
          </cell>
          <cell r="CG1902">
            <v>700</v>
          </cell>
          <cell r="CK1902" t="str">
            <v>Прочие основные фонды</v>
          </cell>
        </row>
        <row r="1903">
          <cell r="K1903">
            <v>0</v>
          </cell>
          <cell r="Y1903">
            <v>1996</v>
          </cell>
          <cell r="AT1903">
            <v>950.73</v>
          </cell>
          <cell r="BK1903">
            <v>6973.3540830302172</v>
          </cell>
          <cell r="BX1903">
            <v>697.33540830302172</v>
          </cell>
          <cell r="CB1903">
            <v>700</v>
          </cell>
          <cell r="CF1903">
            <v>97626.957162423045</v>
          </cell>
          <cell r="CG1903">
            <v>700</v>
          </cell>
          <cell r="CK1903" t="str">
            <v>Прочие основные фонды</v>
          </cell>
        </row>
        <row r="1904">
          <cell r="K1904">
            <v>0</v>
          </cell>
          <cell r="Y1904">
            <v>1996</v>
          </cell>
          <cell r="AT1904">
            <v>950.73</v>
          </cell>
          <cell r="BK1904">
            <v>6973.3540830302172</v>
          </cell>
          <cell r="BX1904">
            <v>697.33540830302172</v>
          </cell>
          <cell r="CB1904">
            <v>700</v>
          </cell>
          <cell r="CF1904">
            <v>97626.957162423045</v>
          </cell>
          <cell r="CG1904">
            <v>700</v>
          </cell>
          <cell r="CK1904" t="str">
            <v>Прочие основные фонды</v>
          </cell>
        </row>
        <row r="1905">
          <cell r="K1905">
            <v>0</v>
          </cell>
          <cell r="Y1905">
            <v>1996</v>
          </cell>
          <cell r="AT1905">
            <v>950.73</v>
          </cell>
          <cell r="BK1905">
            <v>6973.3540830302172</v>
          </cell>
          <cell r="BX1905">
            <v>697.33540830302172</v>
          </cell>
          <cell r="CB1905">
            <v>700</v>
          </cell>
          <cell r="CF1905">
            <v>97626.957162423045</v>
          </cell>
          <cell r="CG1905">
            <v>700</v>
          </cell>
          <cell r="CK1905" t="str">
            <v>Прочие основные фонды</v>
          </cell>
        </row>
        <row r="1906">
          <cell r="K1906">
            <v>0</v>
          </cell>
          <cell r="Y1906">
            <v>1996</v>
          </cell>
          <cell r="AT1906">
            <v>950.74</v>
          </cell>
          <cell r="BK1906">
            <v>6973.4274303957473</v>
          </cell>
          <cell r="BX1906">
            <v>697.34274303957477</v>
          </cell>
          <cell r="CB1906">
            <v>700</v>
          </cell>
          <cell r="CF1906">
            <v>97627.984025540456</v>
          </cell>
          <cell r="CG1906">
            <v>700</v>
          </cell>
          <cell r="CK1906" t="str">
            <v>Прочие основные фонды</v>
          </cell>
        </row>
        <row r="1907">
          <cell r="K1907">
            <v>0</v>
          </cell>
          <cell r="Y1907">
            <v>1996</v>
          </cell>
          <cell r="AT1907">
            <v>950.73</v>
          </cell>
          <cell r="BK1907">
            <v>6973.3540830302172</v>
          </cell>
          <cell r="BX1907">
            <v>697.33540830302172</v>
          </cell>
          <cell r="CB1907">
            <v>700</v>
          </cell>
          <cell r="CF1907">
            <v>97626.957162423045</v>
          </cell>
          <cell r="CG1907">
            <v>700</v>
          </cell>
          <cell r="CK1907" t="str">
            <v>Прочие основные фонды</v>
          </cell>
        </row>
        <row r="1908">
          <cell r="K1908">
            <v>0</v>
          </cell>
          <cell r="Y1908">
            <v>1996</v>
          </cell>
          <cell r="AT1908">
            <v>950.73</v>
          </cell>
          <cell r="BK1908">
            <v>6973.3540830302172</v>
          </cell>
          <cell r="BX1908">
            <v>697.33540830302172</v>
          </cell>
          <cell r="CB1908">
            <v>700</v>
          </cell>
          <cell r="CF1908">
            <v>97626.957162423045</v>
          </cell>
          <cell r="CG1908">
            <v>700</v>
          </cell>
          <cell r="CK1908" t="str">
            <v>Прочие основные фонды</v>
          </cell>
        </row>
        <row r="1909">
          <cell r="K1909">
            <v>0</v>
          </cell>
          <cell r="Y1909">
            <v>1996</v>
          </cell>
          <cell r="AT1909">
            <v>950.73</v>
          </cell>
          <cell r="BK1909">
            <v>6973.3540830302172</v>
          </cell>
          <cell r="BX1909">
            <v>697.33540830302172</v>
          </cell>
          <cell r="CB1909">
            <v>700</v>
          </cell>
          <cell r="CF1909">
            <v>97626.957162423045</v>
          </cell>
          <cell r="CG1909">
            <v>700</v>
          </cell>
          <cell r="CK1909" t="str">
            <v>Прочие основные фонды</v>
          </cell>
        </row>
        <row r="1910">
          <cell r="K1910">
            <v>0</v>
          </cell>
          <cell r="Y1910">
            <v>1996</v>
          </cell>
          <cell r="AT1910">
            <v>950.73</v>
          </cell>
          <cell r="BK1910">
            <v>6973.3540830302172</v>
          </cell>
          <cell r="BX1910">
            <v>697.33540830302172</v>
          </cell>
          <cell r="CB1910">
            <v>700</v>
          </cell>
          <cell r="CF1910">
            <v>97626.957162423045</v>
          </cell>
          <cell r="CG1910">
            <v>700</v>
          </cell>
          <cell r="CK1910" t="str">
            <v>Прочие основные фонды</v>
          </cell>
        </row>
        <row r="1911">
          <cell r="K1911">
            <v>0</v>
          </cell>
          <cell r="Y1911">
            <v>1996</v>
          </cell>
          <cell r="AT1911">
            <v>950.73</v>
          </cell>
          <cell r="BK1911">
            <v>6973.3540830302172</v>
          </cell>
          <cell r="BX1911">
            <v>697.33540830302172</v>
          </cell>
          <cell r="CB1911">
            <v>700</v>
          </cell>
          <cell r="CF1911">
            <v>97626.957162423045</v>
          </cell>
          <cell r="CG1911">
            <v>700</v>
          </cell>
          <cell r="CK1911" t="str">
            <v>Прочие основные фонды</v>
          </cell>
        </row>
        <row r="1912">
          <cell r="K1912">
            <v>0</v>
          </cell>
          <cell r="Y1912">
            <v>1996</v>
          </cell>
          <cell r="AT1912">
            <v>950.73</v>
          </cell>
          <cell r="BK1912">
            <v>6973.3540830302172</v>
          </cell>
          <cell r="BX1912">
            <v>697.33540830302172</v>
          </cell>
          <cell r="CB1912">
            <v>700</v>
          </cell>
          <cell r="CF1912">
            <v>97626.957162423045</v>
          </cell>
          <cell r="CG1912">
            <v>700</v>
          </cell>
          <cell r="CK1912" t="str">
            <v>Прочие основные фонды</v>
          </cell>
        </row>
        <row r="1913">
          <cell r="K1913">
            <v>0</v>
          </cell>
          <cell r="Y1913">
            <v>1996</v>
          </cell>
          <cell r="AT1913">
            <v>950.73</v>
          </cell>
          <cell r="BK1913">
            <v>6973.3540830302172</v>
          </cell>
          <cell r="BX1913">
            <v>697.33540830302172</v>
          </cell>
          <cell r="CB1913">
            <v>700</v>
          </cell>
          <cell r="CF1913">
            <v>97626.957162423045</v>
          </cell>
          <cell r="CG1913">
            <v>700</v>
          </cell>
          <cell r="CK1913" t="str">
            <v>Прочие основные фонды</v>
          </cell>
        </row>
        <row r="1914">
          <cell r="K1914">
            <v>0</v>
          </cell>
          <cell r="Y1914">
            <v>1996</v>
          </cell>
          <cell r="AT1914">
            <v>756.98</v>
          </cell>
          <cell r="BK1914">
            <v>5552.248875887175</v>
          </cell>
          <cell r="BX1914">
            <v>555.22488758871748</v>
          </cell>
          <cell r="CB1914">
            <v>550</v>
          </cell>
          <cell r="CF1914">
            <v>77731.484262420447</v>
          </cell>
          <cell r="CG1914">
            <v>550</v>
          </cell>
          <cell r="CK1914" t="str">
            <v>Прочие основные фонды</v>
          </cell>
        </row>
        <row r="1915">
          <cell r="K1915">
            <v>0</v>
          </cell>
          <cell r="Y1915">
            <v>1996</v>
          </cell>
          <cell r="AT1915">
            <v>756.98</v>
          </cell>
          <cell r="BK1915">
            <v>5552.248875887175</v>
          </cell>
          <cell r="BX1915">
            <v>555.22488758871748</v>
          </cell>
          <cell r="CB1915">
            <v>550</v>
          </cell>
          <cell r="CF1915">
            <v>77731.484262420447</v>
          </cell>
          <cell r="CG1915">
            <v>550</v>
          </cell>
          <cell r="CK1915" t="str">
            <v>Прочие основные фонды</v>
          </cell>
        </row>
        <row r="1916">
          <cell r="K1916">
            <v>0</v>
          </cell>
          <cell r="Y1916">
            <v>1996</v>
          </cell>
          <cell r="AT1916">
            <v>756.98</v>
          </cell>
          <cell r="BK1916">
            <v>5552.248875887175</v>
          </cell>
          <cell r="BX1916">
            <v>555.22488758871748</v>
          </cell>
          <cell r="CB1916">
            <v>550</v>
          </cell>
          <cell r="CF1916">
            <v>77731.484262420447</v>
          </cell>
          <cell r="CG1916">
            <v>550</v>
          </cell>
          <cell r="CK1916" t="str">
            <v>Прочие основные фонды</v>
          </cell>
        </row>
        <row r="1917">
          <cell r="K1917">
            <v>0</v>
          </cell>
          <cell r="Y1917">
            <v>1996</v>
          </cell>
          <cell r="AT1917">
            <v>756.98</v>
          </cell>
          <cell r="BK1917">
            <v>5552.248875887175</v>
          </cell>
          <cell r="BX1917">
            <v>555.22488758871748</v>
          </cell>
          <cell r="CB1917">
            <v>550</v>
          </cell>
          <cell r="CF1917">
            <v>77731.484262420447</v>
          </cell>
          <cell r="CG1917">
            <v>550</v>
          </cell>
          <cell r="CK1917" t="str">
            <v>Прочие основные фонды</v>
          </cell>
        </row>
        <row r="1918">
          <cell r="K1918">
            <v>0</v>
          </cell>
          <cell r="Y1918">
            <v>1996</v>
          </cell>
          <cell r="AT1918">
            <v>756.98</v>
          </cell>
          <cell r="BK1918">
            <v>5552.248875887175</v>
          </cell>
          <cell r="BX1918">
            <v>555.22488758871748</v>
          </cell>
          <cell r="CB1918">
            <v>550</v>
          </cell>
          <cell r="CF1918">
            <v>77731.484262420447</v>
          </cell>
          <cell r="CG1918">
            <v>550</v>
          </cell>
          <cell r="CK1918" t="str">
            <v>Прочие основные фонды</v>
          </cell>
        </row>
        <row r="1919">
          <cell r="K1919">
            <v>0</v>
          </cell>
          <cell r="Y1919">
            <v>1996</v>
          </cell>
          <cell r="AT1919">
            <v>756.98</v>
          </cell>
          <cell r="BK1919">
            <v>5552.248875887175</v>
          </cell>
          <cell r="BX1919">
            <v>555.22488758871748</v>
          </cell>
          <cell r="CB1919">
            <v>550</v>
          </cell>
          <cell r="CF1919">
            <v>77731.484262420447</v>
          </cell>
          <cell r="CG1919">
            <v>550</v>
          </cell>
          <cell r="CK1919" t="str">
            <v>Прочие основные фонды</v>
          </cell>
        </row>
        <row r="1920">
          <cell r="K1920">
            <v>0</v>
          </cell>
          <cell r="Y1920">
            <v>1996</v>
          </cell>
          <cell r="AT1920">
            <v>756.98</v>
          </cell>
          <cell r="BK1920">
            <v>5552.248875887175</v>
          </cell>
          <cell r="BX1920">
            <v>555.22488758871748</v>
          </cell>
          <cell r="CB1920">
            <v>550</v>
          </cell>
          <cell r="CF1920">
            <v>77731.484262420447</v>
          </cell>
          <cell r="CG1920">
            <v>550</v>
          </cell>
          <cell r="CK1920" t="str">
            <v>Прочие основные фонды</v>
          </cell>
        </row>
        <row r="1921">
          <cell r="K1921">
            <v>0</v>
          </cell>
          <cell r="Y1921">
            <v>1996</v>
          </cell>
          <cell r="AT1921">
            <v>756.98</v>
          </cell>
          <cell r="BK1921">
            <v>5552.248875887175</v>
          </cell>
          <cell r="BX1921">
            <v>555.22488758871748</v>
          </cell>
          <cell r="CB1921">
            <v>550</v>
          </cell>
          <cell r="CF1921">
            <v>77731.484262420447</v>
          </cell>
          <cell r="CG1921">
            <v>550</v>
          </cell>
          <cell r="CK1921" t="str">
            <v>Прочие основные фонды</v>
          </cell>
        </row>
        <row r="1922">
          <cell r="K1922">
            <v>0</v>
          </cell>
          <cell r="Y1922">
            <v>1996</v>
          </cell>
          <cell r="AT1922">
            <v>1153.49</v>
          </cell>
          <cell r="BK1922">
            <v>8460.5452665157554</v>
          </cell>
          <cell r="BX1922">
            <v>846.05452665157554</v>
          </cell>
          <cell r="CB1922">
            <v>850</v>
          </cell>
          <cell r="CF1922">
            <v>118447.63373122057</v>
          </cell>
          <cell r="CG1922">
            <v>850</v>
          </cell>
          <cell r="CK1922" t="str">
            <v>Прочие основные фонды</v>
          </cell>
        </row>
        <row r="1923">
          <cell r="K1923">
            <v>0</v>
          </cell>
          <cell r="Y1923">
            <v>1996</v>
          </cell>
          <cell r="AT1923">
            <v>1153.49</v>
          </cell>
          <cell r="BK1923">
            <v>8460.5452665157554</v>
          </cell>
          <cell r="BX1923">
            <v>846.05452665157554</v>
          </cell>
          <cell r="CB1923">
            <v>850</v>
          </cell>
          <cell r="CF1923">
            <v>118447.63373122057</v>
          </cell>
          <cell r="CG1923">
            <v>850</v>
          </cell>
          <cell r="CK1923" t="str">
            <v>Прочие основные фонды</v>
          </cell>
        </row>
        <row r="1924">
          <cell r="K1924">
            <v>0</v>
          </cell>
          <cell r="Y1924">
            <v>1996</v>
          </cell>
          <cell r="AT1924">
            <v>1153.5</v>
          </cell>
          <cell r="BK1924">
            <v>8460.6186138812864</v>
          </cell>
          <cell r="BX1924">
            <v>846.0618613881287</v>
          </cell>
          <cell r="CB1924">
            <v>850</v>
          </cell>
          <cell r="CF1924">
            <v>118448.66059433801</v>
          </cell>
          <cell r="CG1924">
            <v>850</v>
          </cell>
          <cell r="CK1924" t="str">
            <v>Прочие основные фонды</v>
          </cell>
        </row>
        <row r="1925">
          <cell r="K1925">
            <v>0</v>
          </cell>
          <cell r="Y1925">
            <v>1996</v>
          </cell>
          <cell r="AT1925">
            <v>139.68</v>
          </cell>
          <cell r="BK1925">
            <v>188.92009992922212</v>
          </cell>
          <cell r="BX1925">
            <v>18.892009992922212</v>
          </cell>
          <cell r="CB1925">
            <v>20</v>
          </cell>
          <cell r="CF1925">
            <v>2644.8813990091098</v>
          </cell>
          <cell r="CG1925">
            <v>20</v>
          </cell>
          <cell r="CK1925" t="str">
            <v>Прочие основные фонды</v>
          </cell>
        </row>
        <row r="1926">
          <cell r="K1926">
            <v>0</v>
          </cell>
          <cell r="Y1926">
            <v>1996</v>
          </cell>
          <cell r="AT1926">
            <v>139.68</v>
          </cell>
          <cell r="BK1926">
            <v>188.92009992922212</v>
          </cell>
          <cell r="BX1926">
            <v>18.892009992922212</v>
          </cell>
          <cell r="CB1926">
            <v>20</v>
          </cell>
          <cell r="CF1926">
            <v>2644.8813990091098</v>
          </cell>
          <cell r="CG1926">
            <v>20</v>
          </cell>
          <cell r="CK1926" t="str">
            <v>Прочие основные фонды</v>
          </cell>
        </row>
        <row r="1927">
          <cell r="K1927">
            <v>0</v>
          </cell>
          <cell r="Y1927">
            <v>1996</v>
          </cell>
          <cell r="AT1927">
            <v>139.69</v>
          </cell>
          <cell r="BK1927">
            <v>188.93362513683442</v>
          </cell>
          <cell r="BX1927">
            <v>18.893362513683442</v>
          </cell>
          <cell r="CB1927">
            <v>20</v>
          </cell>
          <cell r="CF1927">
            <v>2645.0707519156817</v>
          </cell>
          <cell r="CG1927">
            <v>20</v>
          </cell>
          <cell r="CK1927" t="str">
            <v>Прочие основные фонды</v>
          </cell>
        </row>
        <row r="1928">
          <cell r="K1928">
            <v>0</v>
          </cell>
          <cell r="Y1928">
            <v>1996</v>
          </cell>
          <cell r="AT1928">
            <v>139.68</v>
          </cell>
          <cell r="BK1928">
            <v>188.92009992922212</v>
          </cell>
          <cell r="BX1928">
            <v>18.892009992922212</v>
          </cell>
          <cell r="CB1928">
            <v>20</v>
          </cell>
          <cell r="CF1928">
            <v>2644.8813990091098</v>
          </cell>
          <cell r="CG1928">
            <v>20</v>
          </cell>
          <cell r="CK1928" t="str">
            <v>Прочие основные фонды</v>
          </cell>
        </row>
        <row r="1929">
          <cell r="K1929">
            <v>0</v>
          </cell>
          <cell r="Y1929">
            <v>1996</v>
          </cell>
          <cell r="AT1929">
            <v>139.68</v>
          </cell>
          <cell r="BK1929">
            <v>188.92009992922212</v>
          </cell>
          <cell r="BX1929">
            <v>18.892009992922212</v>
          </cell>
          <cell r="CB1929">
            <v>20</v>
          </cell>
          <cell r="CF1929">
            <v>2644.8813990091098</v>
          </cell>
          <cell r="CG1929">
            <v>20</v>
          </cell>
          <cell r="CK1929" t="str">
            <v>Прочие основные фонды</v>
          </cell>
        </row>
        <row r="1930">
          <cell r="K1930">
            <v>0</v>
          </cell>
          <cell r="Y1930">
            <v>1996</v>
          </cell>
          <cell r="AT1930">
            <v>139.68</v>
          </cell>
          <cell r="BK1930">
            <v>188.92009992922212</v>
          </cell>
          <cell r="BX1930">
            <v>18.892009992922212</v>
          </cell>
          <cell r="CB1930">
            <v>20</v>
          </cell>
          <cell r="CF1930">
            <v>2644.8813990091098</v>
          </cell>
          <cell r="CG1930">
            <v>20</v>
          </cell>
          <cell r="CK1930" t="str">
            <v>Прочие основные фонды</v>
          </cell>
        </row>
        <row r="1931">
          <cell r="K1931">
            <v>0</v>
          </cell>
          <cell r="Y1931">
            <v>1996</v>
          </cell>
          <cell r="AT1931">
            <v>139.68</v>
          </cell>
          <cell r="BK1931">
            <v>188.92009992922212</v>
          </cell>
          <cell r="BX1931">
            <v>18.892009992922212</v>
          </cell>
          <cell r="CB1931">
            <v>20</v>
          </cell>
          <cell r="CF1931">
            <v>2644.8813990091098</v>
          </cell>
          <cell r="CG1931">
            <v>20</v>
          </cell>
          <cell r="CK1931" t="str">
            <v>Прочие основные фонды</v>
          </cell>
        </row>
        <row r="1932">
          <cell r="K1932">
            <v>0</v>
          </cell>
          <cell r="Y1932">
            <v>1996</v>
          </cell>
          <cell r="AT1932">
            <v>139.68</v>
          </cell>
          <cell r="BK1932">
            <v>188.92009992922212</v>
          </cell>
          <cell r="BX1932">
            <v>18.892009992922212</v>
          </cell>
          <cell r="CB1932">
            <v>20</v>
          </cell>
          <cell r="CF1932">
            <v>2644.8813990091098</v>
          </cell>
          <cell r="CG1932">
            <v>20</v>
          </cell>
          <cell r="CK1932" t="str">
            <v>Прочие основные фонды</v>
          </cell>
        </row>
        <row r="1933">
          <cell r="K1933">
            <v>0</v>
          </cell>
          <cell r="Y1933">
            <v>1996</v>
          </cell>
          <cell r="AT1933">
            <v>139.68</v>
          </cell>
          <cell r="BK1933">
            <v>188.92009992922212</v>
          </cell>
          <cell r="BX1933">
            <v>18.892009992922212</v>
          </cell>
          <cell r="CB1933">
            <v>20</v>
          </cell>
          <cell r="CF1933">
            <v>2644.8813990091098</v>
          </cell>
          <cell r="CG1933">
            <v>20</v>
          </cell>
          <cell r="CK1933" t="str">
            <v>Прочие основные фонды</v>
          </cell>
        </row>
        <row r="1934">
          <cell r="K1934">
            <v>0</v>
          </cell>
          <cell r="Y1934">
            <v>1996</v>
          </cell>
          <cell r="AT1934">
            <v>139.68</v>
          </cell>
          <cell r="BK1934">
            <v>188.92009992922212</v>
          </cell>
          <cell r="BX1934">
            <v>18.892009992922212</v>
          </cell>
          <cell r="CB1934">
            <v>20</v>
          </cell>
          <cell r="CF1934">
            <v>2644.8813990091098</v>
          </cell>
          <cell r="CG1934">
            <v>20</v>
          </cell>
          <cell r="CK1934" t="str">
            <v>Прочие основные фонды</v>
          </cell>
        </row>
        <row r="1935">
          <cell r="K1935">
            <v>0</v>
          </cell>
          <cell r="Y1935">
            <v>1996</v>
          </cell>
          <cell r="AT1935">
            <v>247.81</v>
          </cell>
          <cell r="BK1935">
            <v>1817.6210651980248</v>
          </cell>
          <cell r="BX1935">
            <v>181.7621065198025</v>
          </cell>
          <cell r="CB1935">
            <v>200</v>
          </cell>
          <cell r="CF1935">
            <v>25446.694912772346</v>
          </cell>
          <cell r="CG1935">
            <v>200</v>
          </cell>
          <cell r="CK1935" t="str">
            <v>Прочие основные фонды</v>
          </cell>
        </row>
        <row r="1936">
          <cell r="K1936">
            <v>0</v>
          </cell>
          <cell r="Y1936">
            <v>1996</v>
          </cell>
          <cell r="AT1936">
            <v>247.8</v>
          </cell>
          <cell r="BK1936">
            <v>1817.5477178324948</v>
          </cell>
          <cell r="BX1936">
            <v>181.75477178324948</v>
          </cell>
          <cell r="CB1936">
            <v>200</v>
          </cell>
          <cell r="CF1936">
            <v>25445.668049654927</v>
          </cell>
          <cell r="CG1936">
            <v>200</v>
          </cell>
          <cell r="CK1936" t="str">
            <v>Прочие основные фонды</v>
          </cell>
        </row>
        <row r="1937">
          <cell r="K1937">
            <v>0</v>
          </cell>
          <cell r="Y1937">
            <v>1996</v>
          </cell>
          <cell r="AT1937">
            <v>824.4</v>
          </cell>
          <cell r="BK1937">
            <v>6046.7568142901882</v>
          </cell>
          <cell r="BX1937">
            <v>604.67568142901882</v>
          </cell>
          <cell r="CB1937">
            <v>600</v>
          </cell>
          <cell r="CF1937">
            <v>84654.595400062637</v>
          </cell>
          <cell r="CG1937">
            <v>600</v>
          </cell>
          <cell r="CK1937" t="str">
            <v>Прочие основные фонды</v>
          </cell>
        </row>
        <row r="1938">
          <cell r="K1938">
            <v>0</v>
          </cell>
          <cell r="Y1938">
            <v>1996</v>
          </cell>
          <cell r="AT1938">
            <v>824.4</v>
          </cell>
          <cell r="BK1938">
            <v>6046.7568142901882</v>
          </cell>
          <cell r="BX1938">
            <v>604.67568142901882</v>
          </cell>
          <cell r="CB1938">
            <v>600</v>
          </cell>
          <cell r="CF1938">
            <v>84654.595400062637</v>
          </cell>
          <cell r="CG1938">
            <v>600</v>
          </cell>
          <cell r="CK1938" t="str">
            <v>Прочие основные фонды</v>
          </cell>
        </row>
        <row r="1939">
          <cell r="K1939">
            <v>0</v>
          </cell>
          <cell r="Y1939">
            <v>1996</v>
          </cell>
          <cell r="AT1939">
            <v>824.56</v>
          </cell>
          <cell r="BK1939">
            <v>6047.9303721386677</v>
          </cell>
          <cell r="BX1939">
            <v>604.7930372138668</v>
          </cell>
          <cell r="CB1939">
            <v>600</v>
          </cell>
          <cell r="CF1939">
            <v>84671.025209941348</v>
          </cell>
          <cell r="CG1939">
            <v>600</v>
          </cell>
          <cell r="CK1939" t="str">
            <v>Прочие основные фонды</v>
          </cell>
        </row>
        <row r="1940">
          <cell r="K1940">
            <v>0</v>
          </cell>
          <cell r="Y1940">
            <v>1996</v>
          </cell>
          <cell r="AT1940">
            <v>824.57</v>
          </cell>
          <cell r="BK1940">
            <v>6048.0037195041978</v>
          </cell>
          <cell r="BX1940">
            <v>604.80037195041984</v>
          </cell>
          <cell r="CB1940">
            <v>600</v>
          </cell>
          <cell r="CF1940">
            <v>84672.052073058774</v>
          </cell>
          <cell r="CG1940">
            <v>600</v>
          </cell>
          <cell r="CK1940" t="str">
            <v>Прочие основные фонды</v>
          </cell>
        </row>
        <row r="1941">
          <cell r="K1941">
            <v>0</v>
          </cell>
          <cell r="Y1941">
            <v>1996</v>
          </cell>
          <cell r="AT1941">
            <v>652.66999999999996</v>
          </cell>
          <cell r="BK1941">
            <v>4787.1625060441256</v>
          </cell>
          <cell r="BX1941">
            <v>478.71625060441261</v>
          </cell>
          <cell r="CB1941">
            <v>500</v>
          </cell>
          <cell r="CF1941">
            <v>67020.275084617751</v>
          </cell>
          <cell r="CG1941">
            <v>500</v>
          </cell>
          <cell r="CK1941" t="str">
            <v>Прочие основные фонды</v>
          </cell>
        </row>
        <row r="1942">
          <cell r="K1942">
            <v>0</v>
          </cell>
          <cell r="Y1942">
            <v>1996</v>
          </cell>
          <cell r="AT1942">
            <v>652.67999999999995</v>
          </cell>
          <cell r="BK1942">
            <v>4787.2358534096556</v>
          </cell>
          <cell r="BX1942">
            <v>478.7235853409656</v>
          </cell>
          <cell r="CB1942">
            <v>500</v>
          </cell>
          <cell r="CF1942">
            <v>67021.301947735177</v>
          </cell>
          <cell r="CG1942">
            <v>500</v>
          </cell>
          <cell r="CK1942" t="str">
            <v>Прочие основные фонды</v>
          </cell>
        </row>
        <row r="1943">
          <cell r="K1943">
            <v>0</v>
          </cell>
          <cell r="Y1943">
            <v>1996</v>
          </cell>
          <cell r="AT1943">
            <v>652.67999999999995</v>
          </cell>
          <cell r="BK1943">
            <v>4787.2358534096556</v>
          </cell>
          <cell r="BX1943">
            <v>478.7235853409656</v>
          </cell>
          <cell r="CB1943">
            <v>500</v>
          </cell>
          <cell r="CF1943">
            <v>67021.301947735177</v>
          </cell>
          <cell r="CG1943">
            <v>500</v>
          </cell>
          <cell r="CK1943" t="str">
            <v>Прочие основные фонды</v>
          </cell>
        </row>
        <row r="1944">
          <cell r="K1944">
            <v>0</v>
          </cell>
          <cell r="Y1944">
            <v>1996</v>
          </cell>
          <cell r="AT1944">
            <v>652.67999999999995</v>
          </cell>
          <cell r="BK1944">
            <v>4787.2358534096556</v>
          </cell>
          <cell r="BX1944">
            <v>478.7235853409656</v>
          </cell>
          <cell r="CB1944">
            <v>500</v>
          </cell>
          <cell r="CF1944">
            <v>67021.301947735177</v>
          </cell>
          <cell r="CG1944">
            <v>500</v>
          </cell>
          <cell r="CK1944" t="str">
            <v>Прочие основные фонды</v>
          </cell>
        </row>
        <row r="1945">
          <cell r="K1945">
            <v>0</v>
          </cell>
          <cell r="Y1945">
            <v>1996</v>
          </cell>
          <cell r="AT1945">
            <v>652.67999999999995</v>
          </cell>
          <cell r="BK1945">
            <v>4787.2358534096556</v>
          </cell>
          <cell r="BX1945">
            <v>478.7235853409656</v>
          </cell>
          <cell r="CB1945">
            <v>500</v>
          </cell>
          <cell r="CF1945">
            <v>67021.301947735177</v>
          </cell>
          <cell r="CG1945">
            <v>500</v>
          </cell>
          <cell r="CK1945" t="str">
            <v>Прочие основные фонды</v>
          </cell>
        </row>
        <row r="1946">
          <cell r="K1946">
            <v>0</v>
          </cell>
          <cell r="Y1946">
            <v>1996</v>
          </cell>
          <cell r="AT1946">
            <v>652.67999999999995</v>
          </cell>
          <cell r="BK1946">
            <v>4787.2358534096556</v>
          </cell>
          <cell r="BX1946">
            <v>478.7235853409656</v>
          </cell>
          <cell r="CB1946">
            <v>500</v>
          </cell>
          <cell r="CF1946">
            <v>67021.301947735177</v>
          </cell>
          <cell r="CG1946">
            <v>500</v>
          </cell>
          <cell r="CK1946" t="str">
            <v>Прочие основные фонды</v>
          </cell>
        </row>
        <row r="1947">
          <cell r="K1947">
            <v>0</v>
          </cell>
          <cell r="Y1947">
            <v>1996</v>
          </cell>
          <cell r="AT1947">
            <v>530.57000000000005</v>
          </cell>
          <cell r="BK1947">
            <v>3891.5911729232721</v>
          </cell>
          <cell r="BX1947">
            <v>389.15911729232721</v>
          </cell>
          <cell r="CB1947">
            <v>400</v>
          </cell>
          <cell r="CF1947">
            <v>54482.276420925809</v>
          </cell>
          <cell r="CG1947">
            <v>400</v>
          </cell>
          <cell r="CK1947" t="str">
            <v>Прочие основные фонды</v>
          </cell>
        </row>
        <row r="1948">
          <cell r="K1948">
            <v>0</v>
          </cell>
          <cell r="Y1948">
            <v>1996</v>
          </cell>
          <cell r="AT1948">
            <v>825.32</v>
          </cell>
          <cell r="BK1948">
            <v>8183.8600805874103</v>
          </cell>
          <cell r="BX1948">
            <v>818.38600805874103</v>
          </cell>
          <cell r="CB1948">
            <v>800</v>
          </cell>
          <cell r="CF1948">
            <v>114574.04112822375</v>
          </cell>
          <cell r="CG1948">
            <v>800</v>
          </cell>
          <cell r="CK1948" t="str">
            <v>Прочие основные фонды</v>
          </cell>
        </row>
        <row r="1949">
          <cell r="K1949">
            <v>0</v>
          </cell>
          <cell r="Y1949">
            <v>1996</v>
          </cell>
          <cell r="AT1949">
            <v>808.48</v>
          </cell>
          <cell r="BK1949">
            <v>5929.9878083664862</v>
          </cell>
          <cell r="BX1949">
            <v>592.99878083664862</v>
          </cell>
          <cell r="CB1949">
            <v>600</v>
          </cell>
          <cell r="CF1949">
            <v>83019.829317130803</v>
          </cell>
          <cell r="CG1949">
            <v>600</v>
          </cell>
          <cell r="CK1949" t="str">
            <v>Прочие основные фонды</v>
          </cell>
        </row>
        <row r="1950">
          <cell r="K1950">
            <v>0</v>
          </cell>
          <cell r="Y1950">
            <v>1996</v>
          </cell>
          <cell r="AT1950">
            <v>808.48</v>
          </cell>
          <cell r="BK1950">
            <v>5929.9878083664862</v>
          </cell>
          <cell r="BX1950">
            <v>592.99878083664862</v>
          </cell>
          <cell r="CB1950">
            <v>600</v>
          </cell>
          <cell r="CF1950">
            <v>83019.829317130803</v>
          </cell>
          <cell r="CG1950">
            <v>600</v>
          </cell>
          <cell r="CK1950" t="str">
            <v>Прочие основные фонды</v>
          </cell>
        </row>
        <row r="1951">
          <cell r="K1951">
            <v>0</v>
          </cell>
          <cell r="Y1951">
            <v>1996</v>
          </cell>
          <cell r="AT1951">
            <v>808.48</v>
          </cell>
          <cell r="BK1951">
            <v>5929.9878083664862</v>
          </cell>
          <cell r="BX1951">
            <v>592.99878083664862</v>
          </cell>
          <cell r="CB1951">
            <v>600</v>
          </cell>
          <cell r="CF1951">
            <v>83019.829317130803</v>
          </cell>
          <cell r="CG1951">
            <v>600</v>
          </cell>
          <cell r="CK1951" t="str">
            <v>Прочие основные фонды</v>
          </cell>
        </row>
        <row r="1952">
          <cell r="K1952">
            <v>0</v>
          </cell>
          <cell r="Y1952">
            <v>1996</v>
          </cell>
          <cell r="AT1952">
            <v>808.48</v>
          </cell>
          <cell r="BK1952">
            <v>5929.9878083664862</v>
          </cell>
          <cell r="BX1952">
            <v>592.99878083664862</v>
          </cell>
          <cell r="CB1952">
            <v>600</v>
          </cell>
          <cell r="CF1952">
            <v>83019.829317130803</v>
          </cell>
          <cell r="CG1952">
            <v>600</v>
          </cell>
          <cell r="CK1952" t="str">
            <v>Прочие основные фонды</v>
          </cell>
        </row>
        <row r="1953">
          <cell r="K1953">
            <v>0</v>
          </cell>
          <cell r="Y1953">
            <v>1996</v>
          </cell>
          <cell r="AT1953">
            <v>808.48</v>
          </cell>
          <cell r="BK1953">
            <v>5929.9878083664862</v>
          </cell>
          <cell r="BX1953">
            <v>592.99878083664862</v>
          </cell>
          <cell r="CB1953">
            <v>600</v>
          </cell>
          <cell r="CF1953">
            <v>83019.829317130803</v>
          </cell>
          <cell r="CG1953">
            <v>600</v>
          </cell>
          <cell r="CK1953" t="str">
            <v>Прочие основные фонды</v>
          </cell>
        </row>
        <row r="1954">
          <cell r="K1954">
            <v>0</v>
          </cell>
          <cell r="Y1954">
            <v>1996</v>
          </cell>
          <cell r="AT1954">
            <v>808.48</v>
          </cell>
          <cell r="BK1954">
            <v>5929.9878083664862</v>
          </cell>
          <cell r="BX1954">
            <v>592.99878083664862</v>
          </cell>
          <cell r="CB1954">
            <v>600</v>
          </cell>
          <cell r="CF1954">
            <v>83019.829317130803</v>
          </cell>
          <cell r="CG1954">
            <v>600</v>
          </cell>
          <cell r="CK1954" t="str">
            <v>Прочие основные фонды</v>
          </cell>
        </row>
        <row r="1955">
          <cell r="K1955">
            <v>0</v>
          </cell>
          <cell r="Y1955">
            <v>1996</v>
          </cell>
          <cell r="AT1955">
            <v>808.48</v>
          </cell>
          <cell r="BK1955">
            <v>5929.9878083664862</v>
          </cell>
          <cell r="BX1955">
            <v>592.99878083664862</v>
          </cell>
          <cell r="CB1955">
            <v>600</v>
          </cell>
          <cell r="CF1955">
            <v>83019.829317130803</v>
          </cell>
          <cell r="CG1955">
            <v>600</v>
          </cell>
          <cell r="CK1955" t="str">
            <v>Прочие основные фонды</v>
          </cell>
        </row>
        <row r="1956">
          <cell r="K1956">
            <v>0</v>
          </cell>
          <cell r="Y1956">
            <v>1996</v>
          </cell>
          <cell r="AT1956">
            <v>635.83000000000004</v>
          </cell>
          <cell r="BK1956">
            <v>4663.6455424916676</v>
          </cell>
          <cell r="BX1956">
            <v>466.36455424916676</v>
          </cell>
          <cell r="CB1956">
            <v>450</v>
          </cell>
          <cell r="CF1956">
            <v>65291.037594883346</v>
          </cell>
          <cell r="CG1956">
            <v>450</v>
          </cell>
          <cell r="CK1956" t="str">
            <v>Прочие основные фонды</v>
          </cell>
        </row>
        <row r="1957">
          <cell r="K1957">
            <v>0</v>
          </cell>
          <cell r="Y1957">
            <v>1996</v>
          </cell>
          <cell r="AT1957">
            <v>635.83000000000004</v>
          </cell>
          <cell r="BK1957">
            <v>4663.6455424916676</v>
          </cell>
          <cell r="BX1957">
            <v>466.36455424916676</v>
          </cell>
          <cell r="CB1957">
            <v>450</v>
          </cell>
          <cell r="CF1957">
            <v>65291.037594883346</v>
          </cell>
          <cell r="CG1957">
            <v>450</v>
          </cell>
          <cell r="CK1957" t="str">
            <v>Прочие основные фонды</v>
          </cell>
        </row>
        <row r="1958">
          <cell r="K1958">
            <v>0</v>
          </cell>
          <cell r="Y1958">
            <v>1996</v>
          </cell>
          <cell r="AT1958">
            <v>635.83000000000004</v>
          </cell>
          <cell r="BK1958">
            <v>4663.6455424916676</v>
          </cell>
          <cell r="BX1958">
            <v>466.36455424916676</v>
          </cell>
          <cell r="CB1958">
            <v>450</v>
          </cell>
          <cell r="CF1958">
            <v>65291.037594883346</v>
          </cell>
          <cell r="CG1958">
            <v>450</v>
          </cell>
          <cell r="CK1958" t="str">
            <v>Прочие основные фонды</v>
          </cell>
        </row>
        <row r="1959">
          <cell r="K1959">
            <v>0</v>
          </cell>
          <cell r="Y1959">
            <v>1996</v>
          </cell>
          <cell r="AT1959">
            <v>635.84</v>
          </cell>
          <cell r="BK1959">
            <v>4663.7188898571976</v>
          </cell>
          <cell r="BX1959">
            <v>466.37188898571981</v>
          </cell>
          <cell r="CB1959">
            <v>450</v>
          </cell>
          <cell r="CF1959">
            <v>65292.064458000765</v>
          </cell>
          <cell r="CG1959">
            <v>450</v>
          </cell>
          <cell r="CK1959" t="str">
            <v>Прочие основные фонды</v>
          </cell>
        </row>
        <row r="1960">
          <cell r="K1960">
            <v>0</v>
          </cell>
          <cell r="Y1960">
            <v>1996</v>
          </cell>
          <cell r="AT1960">
            <v>635.84</v>
          </cell>
          <cell r="BK1960">
            <v>4663.7188898571976</v>
          </cell>
          <cell r="BX1960">
            <v>466.37188898571981</v>
          </cell>
          <cell r="CB1960">
            <v>450</v>
          </cell>
          <cell r="CF1960">
            <v>65292.064458000765</v>
          </cell>
          <cell r="CG1960">
            <v>450</v>
          </cell>
          <cell r="CK1960" t="str">
            <v>Прочие основные фонды</v>
          </cell>
        </row>
        <row r="1961">
          <cell r="K1961">
            <v>0</v>
          </cell>
          <cell r="Y1961">
            <v>1996</v>
          </cell>
          <cell r="AT1961">
            <v>635.84</v>
          </cell>
          <cell r="BK1961">
            <v>4663.7188898571976</v>
          </cell>
          <cell r="BX1961">
            <v>466.37188898571981</v>
          </cell>
          <cell r="CB1961">
            <v>450</v>
          </cell>
          <cell r="CF1961">
            <v>65292.064458000765</v>
          </cell>
          <cell r="CG1961">
            <v>450</v>
          </cell>
          <cell r="CK1961" t="str">
            <v>Прочие основные фонды</v>
          </cell>
        </row>
        <row r="1962">
          <cell r="K1962">
            <v>0</v>
          </cell>
          <cell r="Y1962">
            <v>1996</v>
          </cell>
          <cell r="AT1962">
            <v>635.84</v>
          </cell>
          <cell r="BK1962">
            <v>4663.7188898571976</v>
          </cell>
          <cell r="BX1962">
            <v>466.37188898571981</v>
          </cell>
          <cell r="CB1962">
            <v>450</v>
          </cell>
          <cell r="CF1962">
            <v>65292.064458000765</v>
          </cell>
          <cell r="CG1962">
            <v>450</v>
          </cell>
          <cell r="CK1962" t="str">
            <v>Прочие основные фонды</v>
          </cell>
        </row>
        <row r="1963">
          <cell r="K1963">
            <v>0</v>
          </cell>
          <cell r="Y1963">
            <v>1996</v>
          </cell>
          <cell r="AT1963">
            <v>635.84</v>
          </cell>
          <cell r="BK1963">
            <v>4663.7188898571976</v>
          </cell>
          <cell r="BX1963">
            <v>466.37188898571981</v>
          </cell>
          <cell r="CB1963">
            <v>450</v>
          </cell>
          <cell r="CF1963">
            <v>65292.064458000765</v>
          </cell>
          <cell r="CG1963">
            <v>450</v>
          </cell>
          <cell r="CK1963" t="str">
            <v>Прочие основные фонды</v>
          </cell>
        </row>
        <row r="1964">
          <cell r="K1964">
            <v>0</v>
          </cell>
          <cell r="Y1964">
            <v>1996</v>
          </cell>
          <cell r="AT1964">
            <v>635.84</v>
          </cell>
          <cell r="BK1964">
            <v>4663.7188898571976</v>
          </cell>
          <cell r="BX1964">
            <v>466.37188898571981</v>
          </cell>
          <cell r="CB1964">
            <v>450</v>
          </cell>
          <cell r="CF1964">
            <v>65292.064458000765</v>
          </cell>
          <cell r="CG1964">
            <v>450</v>
          </cell>
          <cell r="CK1964" t="str">
            <v>Прочие основные фонды</v>
          </cell>
        </row>
        <row r="1965">
          <cell r="K1965">
            <v>0</v>
          </cell>
          <cell r="Y1965">
            <v>1996</v>
          </cell>
          <cell r="AT1965">
            <v>635.84</v>
          </cell>
          <cell r="BK1965">
            <v>4663.7188898571976</v>
          </cell>
          <cell r="BX1965">
            <v>466.37188898571981</v>
          </cell>
          <cell r="CB1965">
            <v>450</v>
          </cell>
          <cell r="CF1965">
            <v>65292.064458000765</v>
          </cell>
          <cell r="CG1965">
            <v>450</v>
          </cell>
          <cell r="CK1965" t="str">
            <v>Прочие основные фонды</v>
          </cell>
        </row>
        <row r="1966">
          <cell r="K1966">
            <v>0</v>
          </cell>
          <cell r="Y1966">
            <v>1996</v>
          </cell>
          <cell r="AT1966">
            <v>1006.39</v>
          </cell>
          <cell r="BK1966">
            <v>7381.6055195699937</v>
          </cell>
          <cell r="BX1966">
            <v>738.16055195699937</v>
          </cell>
          <cell r="CB1966">
            <v>750</v>
          </cell>
          <cell r="CF1966">
            <v>103342.47727397991</v>
          </cell>
          <cell r="CG1966">
            <v>750</v>
          </cell>
          <cell r="CK1966" t="str">
            <v>Прочие основные фонды</v>
          </cell>
        </row>
        <row r="1967">
          <cell r="K1967">
            <v>0</v>
          </cell>
          <cell r="Y1967">
            <v>1996</v>
          </cell>
          <cell r="AT1967">
            <v>1006.39</v>
          </cell>
          <cell r="BK1967">
            <v>7381.6055195699937</v>
          </cell>
          <cell r="BX1967">
            <v>738.16055195699937</v>
          </cell>
          <cell r="CB1967">
            <v>750</v>
          </cell>
          <cell r="CF1967">
            <v>103342.47727397991</v>
          </cell>
          <cell r="CG1967">
            <v>750</v>
          </cell>
          <cell r="CK1967" t="str">
            <v>Прочие основные фонды</v>
          </cell>
        </row>
        <row r="1968">
          <cell r="K1968">
            <v>0</v>
          </cell>
          <cell r="Y1968">
            <v>1996</v>
          </cell>
          <cell r="AT1968">
            <v>96.84</v>
          </cell>
          <cell r="BK1968">
            <v>130.97811051794005</v>
          </cell>
          <cell r="BX1968">
            <v>13.097811051794006</v>
          </cell>
          <cell r="CB1968">
            <v>10</v>
          </cell>
          <cell r="CF1968">
            <v>1833.6935472511607</v>
          </cell>
          <cell r="CG1968">
            <v>10</v>
          </cell>
          <cell r="CK1968" t="str">
            <v>Прочие основные фонды</v>
          </cell>
        </row>
        <row r="1969">
          <cell r="K1969">
            <v>0</v>
          </cell>
          <cell r="Y1969">
            <v>1996</v>
          </cell>
          <cell r="AT1969">
            <v>1423.26</v>
          </cell>
          <cell r="BK1969">
            <v>10439.237146417581</v>
          </cell>
          <cell r="BX1969">
            <v>1043.9237146417581</v>
          </cell>
          <cell r="CB1969">
            <v>1000</v>
          </cell>
          <cell r="CF1969">
            <v>146149.32004984614</v>
          </cell>
          <cell r="CG1969">
            <v>1000</v>
          </cell>
          <cell r="CK1969" t="str">
            <v>Прочие основные фонды</v>
          </cell>
        </row>
        <row r="1970">
          <cell r="K1970">
            <v>0</v>
          </cell>
          <cell r="Y1970">
            <v>1996</v>
          </cell>
          <cell r="AT1970">
            <v>2402.75</v>
          </cell>
          <cell r="BK1970">
            <v>17623.538252711973</v>
          </cell>
          <cell r="BX1970">
            <v>1762.3538252711974</v>
          </cell>
          <cell r="CB1970">
            <v>1800</v>
          </cell>
          <cell r="CF1970">
            <v>246729.53553796763</v>
          </cell>
          <cell r="CG1970">
            <v>1800</v>
          </cell>
          <cell r="CK1970" t="str">
            <v>Прочие основные фонды</v>
          </cell>
        </row>
        <row r="1971">
          <cell r="K1971">
            <v>0</v>
          </cell>
          <cell r="Y1971">
            <v>1996</v>
          </cell>
          <cell r="AT1971">
            <v>2402.75</v>
          </cell>
          <cell r="BK1971">
            <v>17623.538252711973</v>
          </cell>
          <cell r="BX1971">
            <v>1762.3538252711974</v>
          </cell>
          <cell r="CB1971">
            <v>1800</v>
          </cell>
          <cell r="CF1971">
            <v>246729.53553796763</v>
          </cell>
          <cell r="CG1971">
            <v>1800</v>
          </cell>
          <cell r="CK1971" t="str">
            <v>Прочие основные фонды</v>
          </cell>
        </row>
        <row r="1972">
          <cell r="K1972">
            <v>0</v>
          </cell>
          <cell r="Y1972">
            <v>1996</v>
          </cell>
          <cell r="AT1972">
            <v>3022.25</v>
          </cell>
          <cell r="BK1972">
            <v>22167.407547293209</v>
          </cell>
          <cell r="BX1972">
            <v>2216.740754729321</v>
          </cell>
          <cell r="CB1972">
            <v>2200</v>
          </cell>
          <cell r="CF1972">
            <v>310343.70566210494</v>
          </cell>
          <cell r="CG1972">
            <v>2200</v>
          </cell>
          <cell r="CK1972" t="str">
            <v>Прочие основные фонды</v>
          </cell>
        </row>
        <row r="1973">
          <cell r="K1973">
            <v>0</v>
          </cell>
          <cell r="Y1973">
            <v>1996</v>
          </cell>
          <cell r="AT1973">
            <v>2251.14</v>
          </cell>
          <cell r="BK1973">
            <v>16511.518843912196</v>
          </cell>
          <cell r="BX1973">
            <v>1651.1518843912197</v>
          </cell>
          <cell r="CB1973">
            <v>1700</v>
          </cell>
          <cell r="CF1973">
            <v>231161.26381477073</v>
          </cell>
          <cell r="CG1973">
            <v>1700</v>
          </cell>
          <cell r="CK1973" t="str">
            <v>Прочие основные фонды</v>
          </cell>
        </row>
        <row r="1974">
          <cell r="K1974">
            <v>0</v>
          </cell>
          <cell r="Y1974">
            <v>1996</v>
          </cell>
          <cell r="AT1974">
            <v>1484.18</v>
          </cell>
          <cell r="BK1974">
            <v>10886.069297226119</v>
          </cell>
          <cell r="BX1974">
            <v>1088.606929722612</v>
          </cell>
          <cell r="CB1974">
            <v>1100</v>
          </cell>
          <cell r="CF1974">
            <v>152404.97016116566</v>
          </cell>
          <cell r="CG1974">
            <v>1100</v>
          </cell>
          <cell r="CK1974" t="str">
            <v>Прочие основные фонды</v>
          </cell>
        </row>
        <row r="1975">
          <cell r="K1975">
            <v>0</v>
          </cell>
          <cell r="Y1975">
            <v>1997</v>
          </cell>
          <cell r="AT1975">
            <v>2890.95</v>
          </cell>
          <cell r="BK1975">
            <v>21204.356637884786</v>
          </cell>
          <cell r="BX1975">
            <v>2120.4356637884789</v>
          </cell>
          <cell r="CB1975">
            <v>2100</v>
          </cell>
          <cell r="CF1975">
            <v>296860.99293038703</v>
          </cell>
          <cell r="CG1975">
            <v>2100</v>
          </cell>
          <cell r="CK1975" t="str">
            <v>Прочие основные фонды</v>
          </cell>
        </row>
        <row r="1976">
          <cell r="K1976">
            <v>0</v>
          </cell>
          <cell r="Y1976">
            <v>1997</v>
          </cell>
          <cell r="AT1976">
            <v>1241.1099999999999</v>
          </cell>
          <cell r="BK1976">
            <v>9103.2148832892944</v>
          </cell>
          <cell r="BX1976">
            <v>910.32148832892949</v>
          </cell>
          <cell r="CB1976">
            <v>900</v>
          </cell>
          <cell r="CF1976">
            <v>127445.00836605013</v>
          </cell>
          <cell r="CG1976">
            <v>900</v>
          </cell>
          <cell r="CK1976" t="str">
            <v>Прочие основные фонды</v>
          </cell>
        </row>
        <row r="1977">
          <cell r="K1977">
            <v>0</v>
          </cell>
          <cell r="Y1977">
            <v>1997</v>
          </cell>
          <cell r="AT1977">
            <v>905.17</v>
          </cell>
          <cell r="BK1977">
            <v>6639.1834856757032</v>
          </cell>
          <cell r="BX1977">
            <v>663.91834856757032</v>
          </cell>
          <cell r="CB1977">
            <v>650</v>
          </cell>
          <cell r="CF1977">
            <v>92948.568799459841</v>
          </cell>
          <cell r="CG1977">
            <v>650</v>
          </cell>
          <cell r="CK1977" t="str">
            <v>Прочие основные фонды</v>
          </cell>
        </row>
        <row r="1978">
          <cell r="K1978">
            <v>0</v>
          </cell>
          <cell r="Y1978">
            <v>1997</v>
          </cell>
          <cell r="AT1978">
            <v>2318.92</v>
          </cell>
          <cell r="BK1978">
            <v>17008.667287474291</v>
          </cell>
          <cell r="BX1978">
            <v>1700.8667287474291</v>
          </cell>
          <cell r="CB1978">
            <v>1700</v>
          </cell>
          <cell r="CF1978">
            <v>238121.34202464006</v>
          </cell>
          <cell r="CG1978">
            <v>1700</v>
          </cell>
          <cell r="CK1978" t="str">
            <v>Прочие основные фонды</v>
          </cell>
        </row>
        <row r="1979">
          <cell r="K1979">
            <v>0</v>
          </cell>
          <cell r="Y1979">
            <v>1997</v>
          </cell>
          <cell r="AT1979">
            <v>2258.27</v>
          </cell>
          <cell r="BK1979">
            <v>16563.815515535061</v>
          </cell>
          <cell r="BX1979">
            <v>1656.3815515535061</v>
          </cell>
          <cell r="CB1979">
            <v>1700</v>
          </cell>
          <cell r="CF1979">
            <v>231893.41721749085</v>
          </cell>
          <cell r="CG1979">
            <v>1700</v>
          </cell>
          <cell r="CK1979" t="str">
            <v>Прочие основные фонды</v>
          </cell>
        </row>
        <row r="1980">
          <cell r="K1980">
            <v>0</v>
          </cell>
          <cell r="Y1980">
            <v>1997</v>
          </cell>
          <cell r="AT1980">
            <v>2258.2600000000002</v>
          </cell>
          <cell r="BK1980">
            <v>16563.74216816953</v>
          </cell>
          <cell r="BX1980">
            <v>1656.3742168169531</v>
          </cell>
          <cell r="CB1980">
            <v>1700</v>
          </cell>
          <cell r="CF1980">
            <v>231892.39035437343</v>
          </cell>
          <cell r="CG1980">
            <v>1700</v>
          </cell>
          <cell r="CK1980" t="str">
            <v>Прочие основные фонды</v>
          </cell>
        </row>
        <row r="1981">
          <cell r="K1981">
            <v>0</v>
          </cell>
          <cell r="Y1981">
            <v>1997</v>
          </cell>
          <cell r="AT1981">
            <v>2080.96</v>
          </cell>
          <cell r="BK1981">
            <v>15263.293377323278</v>
          </cell>
          <cell r="BX1981">
            <v>1526.329337732328</v>
          </cell>
          <cell r="CB1981">
            <v>1500</v>
          </cell>
          <cell r="CF1981">
            <v>213686.10728252589</v>
          </cell>
          <cell r="CG1981">
            <v>1500</v>
          </cell>
          <cell r="CK1981" t="str">
            <v>Прочие основные фонды</v>
          </cell>
        </row>
        <row r="1982">
          <cell r="K1982">
            <v>0</v>
          </cell>
          <cell r="Y1982">
            <v>1997</v>
          </cell>
          <cell r="AT1982">
            <v>541.24</v>
          </cell>
          <cell r="BK1982">
            <v>3969.8528119437428</v>
          </cell>
          <cell r="BX1982">
            <v>396.98528119437429</v>
          </cell>
          <cell r="CB1982">
            <v>400</v>
          </cell>
          <cell r="CF1982">
            <v>55577.939367212399</v>
          </cell>
          <cell r="CG1982">
            <v>400</v>
          </cell>
          <cell r="CK1982" t="str">
            <v>Прочие основные фонды</v>
          </cell>
        </row>
        <row r="1983">
          <cell r="K1983">
            <v>0</v>
          </cell>
          <cell r="Y1983">
            <v>1997</v>
          </cell>
          <cell r="AT1983">
            <v>458.24</v>
          </cell>
          <cell r="BK1983">
            <v>3291.7295586125979</v>
          </cell>
          <cell r="BX1983">
            <v>329.17295586125982</v>
          </cell>
          <cell r="CB1983">
            <v>350</v>
          </cell>
          <cell r="CF1983">
            <v>46084.213820576369</v>
          </cell>
          <cell r="CG1983">
            <v>350</v>
          </cell>
          <cell r="CK1983" t="str">
            <v>Прочие основные фонды</v>
          </cell>
        </row>
        <row r="1984">
          <cell r="K1984">
            <v>0</v>
          </cell>
          <cell r="Y1984">
            <v>1997</v>
          </cell>
          <cell r="AT1984">
            <v>972.78</v>
          </cell>
          <cell r="BK1984">
            <v>6987.8855622101146</v>
          </cell>
          <cell r="BX1984">
            <v>698.7885562210115</v>
          </cell>
          <cell r="CB1984">
            <v>700</v>
          </cell>
          <cell r="CF1984">
            <v>97830.397870941611</v>
          </cell>
          <cell r="CG1984">
            <v>700</v>
          </cell>
          <cell r="CK1984" t="str">
            <v>Прочие основные фонды</v>
          </cell>
        </row>
        <row r="1985">
          <cell r="K1985">
            <v>0</v>
          </cell>
          <cell r="Y1985">
            <v>1997</v>
          </cell>
          <cell r="AT1985">
            <v>972.79</v>
          </cell>
          <cell r="BK1985">
            <v>6987.9573963921721</v>
          </cell>
          <cell r="BX1985">
            <v>698.79573963921723</v>
          </cell>
          <cell r="CB1985">
            <v>700</v>
          </cell>
          <cell r="CF1985">
            <v>97831.403549490409</v>
          </cell>
          <cell r="CG1985">
            <v>700</v>
          </cell>
          <cell r="CK1985" t="str">
            <v>Прочие основные фонды</v>
          </cell>
        </row>
        <row r="1986">
          <cell r="K1986">
            <v>0</v>
          </cell>
          <cell r="Y1986">
            <v>1997</v>
          </cell>
          <cell r="AT1986">
            <v>1150.3599999999999</v>
          </cell>
          <cell r="BK1986">
            <v>8263.5169671909644</v>
          </cell>
          <cell r="BX1986">
            <v>826.35169671909648</v>
          </cell>
          <cell r="CB1986">
            <v>850</v>
          </cell>
          <cell r="CF1986">
            <v>115689.23754067349</v>
          </cell>
          <cell r="CG1986">
            <v>850</v>
          </cell>
          <cell r="CK1986" t="str">
            <v>Прочие основные фонды</v>
          </cell>
        </row>
        <row r="1987">
          <cell r="K1987">
            <v>0</v>
          </cell>
          <cell r="Y1987">
            <v>1997</v>
          </cell>
          <cell r="AT1987">
            <v>1150.3699999999999</v>
          </cell>
          <cell r="BK1987">
            <v>8263.5888013730219</v>
          </cell>
          <cell r="BX1987">
            <v>826.35888013730221</v>
          </cell>
          <cell r="CB1987">
            <v>850</v>
          </cell>
          <cell r="CF1987">
            <v>115690.24321922231</v>
          </cell>
          <cell r="CG1987">
            <v>850</v>
          </cell>
          <cell r="CK1987" t="str">
            <v>Прочие основные фонды</v>
          </cell>
        </row>
        <row r="1988">
          <cell r="K1988">
            <v>0</v>
          </cell>
          <cell r="Y1988">
            <v>1997</v>
          </cell>
          <cell r="AT1988">
            <v>1383.38</v>
          </cell>
          <cell r="BK1988">
            <v>9937.3970774997724</v>
          </cell>
          <cell r="BX1988">
            <v>993.73970774997724</v>
          </cell>
          <cell r="CB1988">
            <v>1000</v>
          </cell>
          <cell r="CF1988">
            <v>139123.55908499681</v>
          </cell>
          <cell r="CG1988">
            <v>1000</v>
          </cell>
          <cell r="CK1988" t="str">
            <v>Прочие основные фонды</v>
          </cell>
        </row>
        <row r="1989">
          <cell r="K1989">
            <v>0</v>
          </cell>
          <cell r="Y1989">
            <v>1997</v>
          </cell>
          <cell r="AT1989">
            <v>1299.3499999999999</v>
          </cell>
          <cell r="BK1989">
            <v>9333.774445668816</v>
          </cell>
          <cell r="BX1989">
            <v>933.37744456688165</v>
          </cell>
          <cell r="CB1989">
            <v>950</v>
          </cell>
          <cell r="CF1989">
            <v>130672.84223936342</v>
          </cell>
          <cell r="CG1989">
            <v>950</v>
          </cell>
          <cell r="CK1989" t="str">
            <v>Прочие основные фонды</v>
          </cell>
        </row>
        <row r="1990">
          <cell r="K1990">
            <v>0</v>
          </cell>
          <cell r="Y1990">
            <v>1997</v>
          </cell>
          <cell r="AT1990">
            <v>1299.3599999999999</v>
          </cell>
          <cell r="BK1990">
            <v>9333.8462798508754</v>
          </cell>
          <cell r="BX1990">
            <v>933.3846279850876</v>
          </cell>
          <cell r="CB1990">
            <v>950</v>
          </cell>
          <cell r="CF1990">
            <v>130673.84791791225</v>
          </cell>
          <cell r="CG1990">
            <v>950</v>
          </cell>
          <cell r="CK1990" t="str">
            <v>Прочие основные фонды</v>
          </cell>
        </row>
        <row r="1991">
          <cell r="K1991">
            <v>0</v>
          </cell>
          <cell r="Y1991">
            <v>1997</v>
          </cell>
          <cell r="AT1991">
            <v>1299.3599999999999</v>
          </cell>
          <cell r="BK1991">
            <v>9333.8462798508754</v>
          </cell>
          <cell r="BX1991">
            <v>933.3846279850876</v>
          </cell>
          <cell r="CB1991">
            <v>950</v>
          </cell>
          <cell r="CF1991">
            <v>130673.84791791225</v>
          </cell>
          <cell r="CG1991">
            <v>950</v>
          </cell>
          <cell r="CK1991" t="str">
            <v>Прочие основные фонды</v>
          </cell>
        </row>
        <row r="1992">
          <cell r="K1992">
            <v>0</v>
          </cell>
          <cell r="Y1992">
            <v>1997</v>
          </cell>
          <cell r="AT1992">
            <v>1299.3599999999999</v>
          </cell>
          <cell r="BK1992">
            <v>9333.8462798508754</v>
          </cell>
          <cell r="BX1992">
            <v>933.3846279850876</v>
          </cell>
          <cell r="CB1992">
            <v>950</v>
          </cell>
          <cell r="CF1992">
            <v>130673.84791791225</v>
          </cell>
          <cell r="CG1992">
            <v>950</v>
          </cell>
          <cell r="CK1992" t="str">
            <v>Прочие основные фонды</v>
          </cell>
        </row>
        <row r="1993">
          <cell r="K1993">
            <v>0</v>
          </cell>
          <cell r="Y1993">
            <v>1997</v>
          </cell>
          <cell r="AT1993">
            <v>1056.81</v>
          </cell>
          <cell r="BK1993">
            <v>1497.3094962344128</v>
          </cell>
          <cell r="BX1993">
            <v>149.73094962344129</v>
          </cell>
          <cell r="CB1993">
            <v>150</v>
          </cell>
          <cell r="CF1993">
            <v>20962.332947281779</v>
          </cell>
          <cell r="CG1993">
            <v>150</v>
          </cell>
          <cell r="CK1993" t="str">
            <v>Прочие основные фонды</v>
          </cell>
        </row>
        <row r="1994">
          <cell r="K1994">
            <v>0</v>
          </cell>
          <cell r="Y1994">
            <v>1997</v>
          </cell>
          <cell r="AT1994">
            <v>1056.81</v>
          </cell>
          <cell r="BK1994">
            <v>1497.3094962344128</v>
          </cell>
          <cell r="BX1994">
            <v>149.73094962344129</v>
          </cell>
          <cell r="CB1994">
            <v>150</v>
          </cell>
          <cell r="CF1994">
            <v>20962.332947281779</v>
          </cell>
          <cell r="CG1994">
            <v>150</v>
          </cell>
          <cell r="CK1994" t="str">
            <v>Прочие основные фонды</v>
          </cell>
        </row>
        <row r="1995">
          <cell r="K1995">
            <v>0</v>
          </cell>
          <cell r="Y1995">
            <v>1997</v>
          </cell>
          <cell r="AT1995">
            <v>1056.81</v>
          </cell>
          <cell r="BK1995">
            <v>10263.119168397146</v>
          </cell>
          <cell r="BX1995">
            <v>1026.3119168397147</v>
          </cell>
          <cell r="CB1995">
            <v>1000</v>
          </cell>
          <cell r="CF1995">
            <v>143683.66835756006</v>
          </cell>
          <cell r="CG1995">
            <v>1000</v>
          </cell>
          <cell r="CK1995" t="str">
            <v>Прочие основные фонды</v>
          </cell>
        </row>
        <row r="1996">
          <cell r="K1996">
            <v>0</v>
          </cell>
          <cell r="Y1996">
            <v>1997</v>
          </cell>
          <cell r="AT1996">
            <v>635.82000000000005</v>
          </cell>
          <cell r="BK1996">
            <v>4567.360963593449</v>
          </cell>
          <cell r="BX1996">
            <v>456.73609635934491</v>
          </cell>
          <cell r="CB1996">
            <v>450</v>
          </cell>
          <cell r="CF1996">
            <v>63943.053490308288</v>
          </cell>
          <cell r="CG1996">
            <v>450</v>
          </cell>
          <cell r="CK1996" t="str">
            <v>Прочие основные фонды</v>
          </cell>
        </row>
        <row r="1997">
          <cell r="K1997">
            <v>0</v>
          </cell>
          <cell r="Y1997">
            <v>1997</v>
          </cell>
          <cell r="AT1997">
            <v>635.82000000000005</v>
          </cell>
          <cell r="BK1997">
            <v>4567.360963593449</v>
          </cell>
          <cell r="BX1997">
            <v>456.73609635934491</v>
          </cell>
          <cell r="CB1997">
            <v>450</v>
          </cell>
          <cell r="CF1997">
            <v>63943.053490308288</v>
          </cell>
          <cell r="CG1997">
            <v>450</v>
          </cell>
          <cell r="CK1997" t="str">
            <v>Прочие основные фонды</v>
          </cell>
        </row>
        <row r="1998">
          <cell r="K1998">
            <v>0</v>
          </cell>
          <cell r="Y1998">
            <v>1997</v>
          </cell>
          <cell r="AT1998">
            <v>2435.86</v>
          </cell>
          <cell r="BK1998">
            <v>17497.801070709851</v>
          </cell>
          <cell r="BX1998">
            <v>1749.7801070709852</v>
          </cell>
          <cell r="CB1998">
            <v>1700</v>
          </cell>
          <cell r="CF1998">
            <v>244969.2149899379</v>
          </cell>
          <cell r="CG1998">
            <v>1700</v>
          </cell>
          <cell r="CK1998" t="str">
            <v>Прочие основные фонды</v>
          </cell>
        </row>
        <row r="1999">
          <cell r="K1999">
            <v>0</v>
          </cell>
          <cell r="Y1999">
            <v>1997</v>
          </cell>
          <cell r="AT1999">
            <v>995.06</v>
          </cell>
          <cell r="BK1999">
            <v>7147.932119834697</v>
          </cell>
          <cell r="BX1999">
            <v>714.79321198346975</v>
          </cell>
          <cell r="CB1999">
            <v>700</v>
          </cell>
          <cell r="CF1999">
            <v>100071.04967768576</v>
          </cell>
          <cell r="CG1999">
            <v>700</v>
          </cell>
          <cell r="CK1999" t="str">
            <v>Прочие основные фонды</v>
          </cell>
        </row>
        <row r="2000">
          <cell r="K2000">
            <v>0</v>
          </cell>
          <cell r="Y2000">
            <v>1997</v>
          </cell>
          <cell r="AT2000">
            <v>995.06</v>
          </cell>
          <cell r="BK2000">
            <v>7147.932119834697</v>
          </cell>
          <cell r="BX2000">
            <v>714.79321198346975</v>
          </cell>
          <cell r="CB2000">
            <v>700</v>
          </cell>
          <cell r="CF2000">
            <v>100071.04967768576</v>
          </cell>
          <cell r="CG2000">
            <v>700</v>
          </cell>
          <cell r="CK2000" t="str">
            <v>Прочие основные фонды</v>
          </cell>
        </row>
        <row r="2001">
          <cell r="K2001">
            <v>0</v>
          </cell>
          <cell r="Y2001">
            <v>1997</v>
          </cell>
          <cell r="AT2001">
            <v>781.83</v>
          </cell>
          <cell r="BK2001">
            <v>5616.2118558181028</v>
          </cell>
          <cell r="BX2001">
            <v>561.62118558181032</v>
          </cell>
          <cell r="CB2001">
            <v>550</v>
          </cell>
          <cell r="CF2001">
            <v>78626.965981453439</v>
          </cell>
          <cell r="CG2001">
            <v>550</v>
          </cell>
          <cell r="CK2001" t="str">
            <v>Прочие основные фонды</v>
          </cell>
        </row>
        <row r="2002">
          <cell r="K2002">
            <v>0</v>
          </cell>
          <cell r="Y2002">
            <v>1997</v>
          </cell>
          <cell r="AT2002">
            <v>781.83</v>
          </cell>
          <cell r="BK2002">
            <v>5616.2118558181028</v>
          </cell>
          <cell r="BX2002">
            <v>561.62118558181032</v>
          </cell>
          <cell r="CB2002">
            <v>550</v>
          </cell>
          <cell r="CF2002">
            <v>78626.965981453439</v>
          </cell>
          <cell r="CG2002">
            <v>550</v>
          </cell>
          <cell r="CK2002" t="str">
            <v>Прочие основные фонды</v>
          </cell>
        </row>
        <row r="2003">
          <cell r="K2003">
            <v>0</v>
          </cell>
          <cell r="Y2003">
            <v>1997</v>
          </cell>
          <cell r="AT2003">
            <v>781.83</v>
          </cell>
          <cell r="BK2003">
            <v>5616.2118558181028</v>
          </cell>
          <cell r="BX2003">
            <v>561.62118558181032</v>
          </cell>
          <cell r="CB2003">
            <v>550</v>
          </cell>
          <cell r="CF2003">
            <v>78626.965981453439</v>
          </cell>
          <cell r="CG2003">
            <v>550</v>
          </cell>
          <cell r="CK2003" t="str">
            <v>Прочие основные фонды</v>
          </cell>
        </row>
        <row r="2004">
          <cell r="K2004">
            <v>0</v>
          </cell>
          <cell r="Y2004">
            <v>1997</v>
          </cell>
          <cell r="AT2004">
            <v>781.84</v>
          </cell>
          <cell r="BK2004">
            <v>5616.2836900001603</v>
          </cell>
          <cell r="BX2004">
            <v>561.62836900001605</v>
          </cell>
          <cell r="CB2004">
            <v>550</v>
          </cell>
          <cell r="CF2004">
            <v>78627.971660002251</v>
          </cell>
          <cell r="CG2004">
            <v>550</v>
          </cell>
          <cell r="CK2004" t="str">
            <v>Прочие основные фонды</v>
          </cell>
        </row>
        <row r="2005">
          <cell r="K2005">
            <v>0</v>
          </cell>
          <cell r="Y2005">
            <v>1997</v>
          </cell>
          <cell r="AT2005">
            <v>1213.3599999999999</v>
          </cell>
          <cell r="BK2005">
            <v>8716.0723141545513</v>
          </cell>
          <cell r="BX2005">
            <v>871.6072314154552</v>
          </cell>
          <cell r="CB2005">
            <v>850</v>
          </cell>
          <cell r="CF2005">
            <v>122025.01239816372</v>
          </cell>
          <cell r="CG2005">
            <v>850</v>
          </cell>
          <cell r="CK2005" t="str">
            <v>Прочие основные фонды</v>
          </cell>
        </row>
        <row r="2006">
          <cell r="K2006">
            <v>0</v>
          </cell>
          <cell r="Y2006">
            <v>1997</v>
          </cell>
          <cell r="AT2006">
            <v>1213.3599999999999</v>
          </cell>
          <cell r="BK2006">
            <v>8716.0723141545513</v>
          </cell>
          <cell r="BX2006">
            <v>871.6072314154552</v>
          </cell>
          <cell r="CB2006">
            <v>850</v>
          </cell>
          <cell r="CF2006">
            <v>122025.01239816372</v>
          </cell>
          <cell r="CG2006">
            <v>850</v>
          </cell>
          <cell r="CK2006" t="str">
            <v>Прочие основные фонды</v>
          </cell>
        </row>
        <row r="2007">
          <cell r="K2007">
            <v>0</v>
          </cell>
          <cell r="Y2007">
            <v>1997</v>
          </cell>
          <cell r="AT2007">
            <v>1213.3599999999999</v>
          </cell>
          <cell r="BK2007">
            <v>8716.0723141545513</v>
          </cell>
          <cell r="BX2007">
            <v>871.6072314154552</v>
          </cell>
          <cell r="CB2007">
            <v>850</v>
          </cell>
          <cell r="CF2007">
            <v>122025.01239816372</v>
          </cell>
          <cell r="CG2007">
            <v>850</v>
          </cell>
          <cell r="CK2007" t="str">
            <v>Прочие основные фонды</v>
          </cell>
        </row>
        <row r="2008">
          <cell r="K2008">
            <v>0</v>
          </cell>
          <cell r="Y2008">
            <v>1997</v>
          </cell>
          <cell r="AT2008">
            <v>1213.3699999999999</v>
          </cell>
          <cell r="BK2008">
            <v>8716.1441483366089</v>
          </cell>
          <cell r="BX2008">
            <v>871.61441483366093</v>
          </cell>
          <cell r="CB2008">
            <v>850</v>
          </cell>
          <cell r="CF2008">
            <v>122026.01807671253</v>
          </cell>
          <cell r="CG2008">
            <v>850</v>
          </cell>
          <cell r="CK2008" t="str">
            <v>Прочие основные фонды</v>
          </cell>
        </row>
        <row r="2009">
          <cell r="K2009">
            <v>0</v>
          </cell>
          <cell r="Y2009">
            <v>1997</v>
          </cell>
          <cell r="AT2009">
            <v>111.69</v>
          </cell>
          <cell r="BK2009">
            <v>158.24462073070995</v>
          </cell>
          <cell r="BX2009">
            <v>15.824462073070997</v>
          </cell>
          <cell r="CB2009">
            <v>20</v>
          </cell>
          <cell r="CF2009">
            <v>2215.4246902299392</v>
          </cell>
          <cell r="CG2009">
            <v>20</v>
          </cell>
          <cell r="CK2009" t="str">
            <v>Прочие основные фонды</v>
          </cell>
        </row>
        <row r="2010">
          <cell r="K2010">
            <v>0</v>
          </cell>
          <cell r="Y2010">
            <v>1997</v>
          </cell>
          <cell r="AT2010">
            <v>111.69</v>
          </cell>
          <cell r="BK2010">
            <v>158.24462073070995</v>
          </cell>
          <cell r="BX2010">
            <v>15.824462073070997</v>
          </cell>
          <cell r="CB2010">
            <v>20</v>
          </cell>
          <cell r="CF2010">
            <v>2215.4246902299392</v>
          </cell>
          <cell r="CG2010">
            <v>20</v>
          </cell>
          <cell r="CK2010" t="str">
            <v>Прочие основные фонды</v>
          </cell>
        </row>
        <row r="2011">
          <cell r="K2011">
            <v>0</v>
          </cell>
          <cell r="Y2011">
            <v>1997</v>
          </cell>
          <cell r="AT2011">
            <v>111.69</v>
          </cell>
          <cell r="BK2011">
            <v>158.24462073070995</v>
          </cell>
          <cell r="BX2011">
            <v>15.824462073070997</v>
          </cell>
          <cell r="CB2011">
            <v>20</v>
          </cell>
          <cell r="CF2011">
            <v>2215.4246902299392</v>
          </cell>
          <cell r="CG2011">
            <v>20</v>
          </cell>
          <cell r="CK2011" t="str">
            <v>Прочие основные фонды</v>
          </cell>
        </row>
        <row r="2012">
          <cell r="K2012">
            <v>0</v>
          </cell>
          <cell r="Y2012">
            <v>1997</v>
          </cell>
          <cell r="AT2012">
            <v>111.69</v>
          </cell>
          <cell r="BK2012">
            <v>158.24462073070995</v>
          </cell>
          <cell r="BX2012">
            <v>15.824462073070997</v>
          </cell>
          <cell r="CB2012">
            <v>20</v>
          </cell>
          <cell r="CF2012">
            <v>2215.4246902299392</v>
          </cell>
          <cell r="CG2012">
            <v>20</v>
          </cell>
          <cell r="CK2012" t="str">
            <v>Прочие основные фонды</v>
          </cell>
        </row>
        <row r="2013">
          <cell r="K2013">
            <v>0</v>
          </cell>
          <cell r="Y2013">
            <v>1997</v>
          </cell>
          <cell r="AT2013">
            <v>111.69</v>
          </cell>
          <cell r="BK2013">
            <v>158.24462073070995</v>
          </cell>
          <cell r="BX2013">
            <v>15.824462073070997</v>
          </cell>
          <cell r="CB2013">
            <v>20</v>
          </cell>
          <cell r="CF2013">
            <v>2215.4246902299392</v>
          </cell>
          <cell r="CG2013">
            <v>20</v>
          </cell>
          <cell r="CK2013" t="str">
            <v>Прочие основные фонды</v>
          </cell>
        </row>
        <row r="2014">
          <cell r="K2014">
            <v>0</v>
          </cell>
          <cell r="Y2014">
            <v>1997</v>
          </cell>
          <cell r="AT2014">
            <v>111.69</v>
          </cell>
          <cell r="BK2014">
            <v>158.24462073070995</v>
          </cell>
          <cell r="BX2014">
            <v>15.824462073070997</v>
          </cell>
          <cell r="CB2014">
            <v>20</v>
          </cell>
          <cell r="CF2014">
            <v>2215.4246902299392</v>
          </cell>
          <cell r="CG2014">
            <v>20</v>
          </cell>
          <cell r="CK2014" t="str">
            <v>Прочие основные фонды</v>
          </cell>
        </row>
        <row r="2015">
          <cell r="K2015">
            <v>0</v>
          </cell>
          <cell r="Y2015">
            <v>1997</v>
          </cell>
          <cell r="AT2015">
            <v>741.51</v>
          </cell>
          <cell r="BK2015">
            <v>5326.5764337614073</v>
          </cell>
          <cell r="BX2015">
            <v>532.65764337614075</v>
          </cell>
          <cell r="CB2015">
            <v>550</v>
          </cell>
          <cell r="CF2015">
            <v>74572.070072659699</v>
          </cell>
          <cell r="CG2015">
            <v>550</v>
          </cell>
          <cell r="CK2015" t="str">
            <v>Прочие основные фонды</v>
          </cell>
        </row>
        <row r="2016">
          <cell r="K2016">
            <v>0</v>
          </cell>
          <cell r="Y2016">
            <v>1997</v>
          </cell>
          <cell r="AT2016">
            <v>105.93</v>
          </cell>
          <cell r="BK2016">
            <v>150.08373779213991</v>
          </cell>
          <cell r="BX2016">
            <v>15.008373779213992</v>
          </cell>
          <cell r="CB2016">
            <v>20</v>
          </cell>
          <cell r="CF2016">
            <v>2101.172329089959</v>
          </cell>
          <cell r="CG2016">
            <v>20</v>
          </cell>
          <cell r="CK2016" t="str">
            <v>Прочие основные фонды</v>
          </cell>
        </row>
        <row r="2017">
          <cell r="K2017">
            <v>0</v>
          </cell>
          <cell r="Y2017">
            <v>1997</v>
          </cell>
          <cell r="AT2017">
            <v>700.6</v>
          </cell>
          <cell r="BK2017">
            <v>5032.7027949633075</v>
          </cell>
          <cell r="BX2017">
            <v>503.27027949633077</v>
          </cell>
          <cell r="CB2017">
            <v>500</v>
          </cell>
          <cell r="CF2017">
            <v>70457.83912948631</v>
          </cell>
          <cell r="CG2017">
            <v>500</v>
          </cell>
          <cell r="CK2017" t="str">
            <v>Прочие основные фонды</v>
          </cell>
        </row>
        <row r="2018">
          <cell r="K2018">
            <v>0</v>
          </cell>
          <cell r="Y2018">
            <v>1997</v>
          </cell>
          <cell r="AT2018">
            <v>791.98</v>
          </cell>
          <cell r="BK2018">
            <v>5689.1235506066805</v>
          </cell>
          <cell r="BX2018">
            <v>568.91235506066812</v>
          </cell>
          <cell r="CB2018">
            <v>550</v>
          </cell>
          <cell r="CF2018">
            <v>79647.729708493527</v>
          </cell>
          <cell r="CG2018">
            <v>550</v>
          </cell>
          <cell r="CK2018" t="str">
            <v>Прочие основные фонды</v>
          </cell>
        </row>
        <row r="2019">
          <cell r="K2019">
            <v>0</v>
          </cell>
          <cell r="Y2019">
            <v>1997</v>
          </cell>
          <cell r="AT2019">
            <v>791.99</v>
          </cell>
          <cell r="BK2019">
            <v>5689.195384788738</v>
          </cell>
          <cell r="BX2019">
            <v>568.91953847887385</v>
          </cell>
          <cell r="CB2019">
            <v>550</v>
          </cell>
          <cell r="CF2019">
            <v>79648.735387042339</v>
          </cell>
          <cell r="CG2019">
            <v>550</v>
          </cell>
          <cell r="CK2019" t="str">
            <v>Прочие основные фонды</v>
          </cell>
        </row>
        <row r="2020">
          <cell r="K2020">
            <v>0</v>
          </cell>
          <cell r="Y2020">
            <v>1997</v>
          </cell>
          <cell r="AT2020">
            <v>472.14</v>
          </cell>
          <cell r="BK2020">
            <v>3391.5790716728175</v>
          </cell>
          <cell r="BX2020">
            <v>339.15790716728179</v>
          </cell>
          <cell r="CB2020">
            <v>350</v>
          </cell>
          <cell r="CF2020">
            <v>47482.107003419442</v>
          </cell>
          <cell r="CG2020">
            <v>350</v>
          </cell>
          <cell r="CK2020" t="str">
            <v>Прочие основные фонды</v>
          </cell>
        </row>
        <row r="2021">
          <cell r="K2021">
            <v>0</v>
          </cell>
          <cell r="Y2021">
            <v>1997</v>
          </cell>
          <cell r="AT2021">
            <v>472.15</v>
          </cell>
          <cell r="BK2021">
            <v>3391.650905854875</v>
          </cell>
          <cell r="BX2021">
            <v>339.16509058548752</v>
          </cell>
          <cell r="CB2021">
            <v>350</v>
          </cell>
          <cell r="CF2021">
            <v>47483.112681968247</v>
          </cell>
          <cell r="CG2021">
            <v>350</v>
          </cell>
          <cell r="CK2021" t="str">
            <v>Прочие основные фонды</v>
          </cell>
        </row>
        <row r="2022">
          <cell r="K2022">
            <v>0</v>
          </cell>
          <cell r="Y2022">
            <v>1997</v>
          </cell>
          <cell r="AT2022">
            <v>472.15</v>
          </cell>
          <cell r="BK2022">
            <v>3391.650905854875</v>
          </cell>
          <cell r="BX2022">
            <v>339.16509058548752</v>
          </cell>
          <cell r="CB2022">
            <v>350</v>
          </cell>
          <cell r="CF2022">
            <v>47483.112681968247</v>
          </cell>
          <cell r="CG2022">
            <v>350</v>
          </cell>
          <cell r="CK2022" t="str">
            <v>Прочие основные фонды</v>
          </cell>
        </row>
        <row r="2023">
          <cell r="K2023">
            <v>0</v>
          </cell>
          <cell r="Y2023">
            <v>1997</v>
          </cell>
          <cell r="AT2023">
            <v>553.38</v>
          </cell>
          <cell r="BK2023">
            <v>5374.102142681857</v>
          </cell>
          <cell r="BX2023">
            <v>537.41021426818577</v>
          </cell>
          <cell r="CB2023">
            <v>550</v>
          </cell>
          <cell r="CF2023">
            <v>75237.429997546002</v>
          </cell>
          <cell r="CG2023">
            <v>550</v>
          </cell>
          <cell r="CK2023" t="str">
            <v>Прочие основные фонды</v>
          </cell>
        </row>
        <row r="2024">
          <cell r="K2024">
            <v>0</v>
          </cell>
          <cell r="Y2024">
            <v>1997</v>
          </cell>
          <cell r="AT2024">
            <v>995.05</v>
          </cell>
          <cell r="BK2024">
            <v>7147.8602856526386</v>
          </cell>
          <cell r="BX2024">
            <v>714.7860285652639</v>
          </cell>
          <cell r="CB2024">
            <v>700</v>
          </cell>
          <cell r="CF2024">
            <v>100070.04399913693</v>
          </cell>
          <cell r="CG2024">
            <v>700</v>
          </cell>
          <cell r="CK2024" t="str">
            <v>Прочие основные фонды</v>
          </cell>
        </row>
        <row r="2025">
          <cell r="K2025">
            <v>0</v>
          </cell>
          <cell r="Y2025">
            <v>1997</v>
          </cell>
          <cell r="AT2025">
            <v>995.06</v>
          </cell>
          <cell r="BK2025">
            <v>7147.932119834697</v>
          </cell>
          <cell r="BX2025">
            <v>714.79321198346975</v>
          </cell>
          <cell r="CB2025">
            <v>700</v>
          </cell>
          <cell r="CF2025">
            <v>100071.04967768576</v>
          </cell>
          <cell r="CG2025">
            <v>700</v>
          </cell>
          <cell r="CK2025" t="str">
            <v>Прочие основные фонды</v>
          </cell>
        </row>
        <row r="2026">
          <cell r="K2026">
            <v>0</v>
          </cell>
          <cell r="Y2026">
            <v>1997</v>
          </cell>
          <cell r="AT2026">
            <v>995.06</v>
          </cell>
          <cell r="BK2026">
            <v>7147.932119834697</v>
          </cell>
          <cell r="BX2026">
            <v>714.79321198346975</v>
          </cell>
          <cell r="CB2026">
            <v>700</v>
          </cell>
          <cell r="CF2026">
            <v>100071.04967768576</v>
          </cell>
          <cell r="CG2026">
            <v>700</v>
          </cell>
          <cell r="CK2026" t="str">
            <v>Прочие основные фонды</v>
          </cell>
        </row>
        <row r="2027">
          <cell r="K2027">
            <v>0</v>
          </cell>
          <cell r="Y2027">
            <v>1997</v>
          </cell>
          <cell r="AT2027">
            <v>599.07000000000005</v>
          </cell>
          <cell r="BK2027">
            <v>4303.3703445313577</v>
          </cell>
          <cell r="BX2027">
            <v>430.3370344531358</v>
          </cell>
          <cell r="CB2027">
            <v>450</v>
          </cell>
          <cell r="CF2027">
            <v>60247.184823439005</v>
          </cell>
          <cell r="CG2027">
            <v>450</v>
          </cell>
          <cell r="CK2027" t="str">
            <v>Прочие основные фонды</v>
          </cell>
        </row>
        <row r="2028">
          <cell r="K2028">
            <v>0</v>
          </cell>
          <cell r="Y2028">
            <v>1997</v>
          </cell>
          <cell r="AT2028">
            <v>781.83</v>
          </cell>
          <cell r="BK2028">
            <v>5616.2118558181028</v>
          </cell>
          <cell r="BX2028">
            <v>561.62118558181032</v>
          </cell>
          <cell r="CB2028">
            <v>550</v>
          </cell>
          <cell r="CF2028">
            <v>78626.965981453439</v>
          </cell>
          <cell r="CG2028">
            <v>550</v>
          </cell>
          <cell r="CK2028" t="str">
            <v>Прочие основные фонды</v>
          </cell>
        </row>
        <row r="2029">
          <cell r="K2029">
            <v>0</v>
          </cell>
          <cell r="Y2029">
            <v>1997</v>
          </cell>
          <cell r="AT2029">
            <v>111.69</v>
          </cell>
          <cell r="BK2029">
            <v>158.24462073070995</v>
          </cell>
          <cell r="BX2029">
            <v>15.824462073070997</v>
          </cell>
          <cell r="CB2029">
            <v>20</v>
          </cell>
          <cell r="CF2029">
            <v>2215.4246902299392</v>
          </cell>
          <cell r="CG2029">
            <v>20</v>
          </cell>
          <cell r="CK2029" t="str">
            <v>Прочие основные фонды</v>
          </cell>
        </row>
        <row r="2030">
          <cell r="K2030">
            <v>0</v>
          </cell>
          <cell r="Y2030">
            <v>1997</v>
          </cell>
          <cell r="AT2030">
            <v>127.72</v>
          </cell>
          <cell r="BK2030">
            <v>180.95624460315403</v>
          </cell>
          <cell r="BX2030">
            <v>18.095624460315403</v>
          </cell>
          <cell r="CB2030">
            <v>20</v>
          </cell>
          <cell r="CF2030">
            <v>2533.3874244441563</v>
          </cell>
          <cell r="CG2030">
            <v>20</v>
          </cell>
          <cell r="CK2030" t="str">
            <v>Прочие основные фонды</v>
          </cell>
        </row>
        <row r="2031">
          <cell r="K2031">
            <v>0</v>
          </cell>
          <cell r="Y2031">
            <v>1997</v>
          </cell>
          <cell r="AT2031">
            <v>954.12</v>
          </cell>
          <cell r="BK2031">
            <v>6853.8429784904238</v>
          </cell>
          <cell r="BX2031">
            <v>685.38429784904247</v>
          </cell>
          <cell r="CB2031">
            <v>700</v>
          </cell>
          <cell r="CF2031">
            <v>95953.801698865936</v>
          </cell>
          <cell r="CG2031">
            <v>700</v>
          </cell>
          <cell r="CK2031" t="str">
            <v>Прочие основные фонды</v>
          </cell>
        </row>
        <row r="2032">
          <cell r="K2032">
            <v>0</v>
          </cell>
          <cell r="Y2032">
            <v>1997</v>
          </cell>
          <cell r="AT2032">
            <v>867.71</v>
          </cell>
          <cell r="BK2032">
            <v>6233.1238113297341</v>
          </cell>
          <cell r="BX2032">
            <v>623.31238113297343</v>
          </cell>
          <cell r="CB2032">
            <v>600</v>
          </cell>
          <cell r="CF2032">
            <v>87263.733358616271</v>
          </cell>
          <cell r="CG2032">
            <v>600</v>
          </cell>
          <cell r="CK2032" t="str">
            <v>Прочие основные фонды</v>
          </cell>
        </row>
        <row r="2033">
          <cell r="K2033">
            <v>0</v>
          </cell>
          <cell r="Y2033">
            <v>1997</v>
          </cell>
          <cell r="AT2033">
            <v>867.71</v>
          </cell>
          <cell r="BK2033">
            <v>6233.1238113297341</v>
          </cell>
          <cell r="BX2033">
            <v>623.31238113297343</v>
          </cell>
          <cell r="CB2033">
            <v>600</v>
          </cell>
          <cell r="CF2033">
            <v>87263.733358616271</v>
          </cell>
          <cell r="CG2033">
            <v>600</v>
          </cell>
          <cell r="CK2033" t="str">
            <v>Прочие основные фонды</v>
          </cell>
        </row>
        <row r="2034">
          <cell r="K2034">
            <v>0</v>
          </cell>
          <cell r="Y2034">
            <v>1997</v>
          </cell>
          <cell r="AT2034">
            <v>867.71</v>
          </cell>
          <cell r="BK2034">
            <v>6233.1238113297341</v>
          </cell>
          <cell r="BX2034">
            <v>623.31238113297343</v>
          </cell>
          <cell r="CB2034">
            <v>600</v>
          </cell>
          <cell r="CF2034">
            <v>87263.733358616271</v>
          </cell>
          <cell r="CG2034">
            <v>600</v>
          </cell>
          <cell r="CK2034" t="str">
            <v>Прочие основные фонды</v>
          </cell>
        </row>
        <row r="2035">
          <cell r="K2035">
            <v>0</v>
          </cell>
          <cell r="Y2035">
            <v>1997</v>
          </cell>
          <cell r="AT2035">
            <v>867.71</v>
          </cell>
          <cell r="BK2035">
            <v>6233.1238113297341</v>
          </cell>
          <cell r="BX2035">
            <v>623.31238113297343</v>
          </cell>
          <cell r="CB2035">
            <v>600</v>
          </cell>
          <cell r="CF2035">
            <v>87263.733358616271</v>
          </cell>
          <cell r="CG2035">
            <v>600</v>
          </cell>
          <cell r="CK2035" t="str">
            <v>Прочие основные фонды</v>
          </cell>
        </row>
        <row r="2036">
          <cell r="K2036">
            <v>0</v>
          </cell>
          <cell r="Y2036">
            <v>1997</v>
          </cell>
          <cell r="AT2036">
            <v>796.25</v>
          </cell>
          <cell r="BK2036">
            <v>5719.7967463453233</v>
          </cell>
          <cell r="BX2036">
            <v>571.97967463453233</v>
          </cell>
          <cell r="CB2036">
            <v>550</v>
          </cell>
          <cell r="CF2036">
            <v>80077.154448834524</v>
          </cell>
          <cell r="CG2036">
            <v>550</v>
          </cell>
          <cell r="CK2036" t="str">
            <v>Прочие основные фонды</v>
          </cell>
        </row>
        <row r="2037">
          <cell r="K2037">
            <v>0</v>
          </cell>
          <cell r="Y2037">
            <v>1997</v>
          </cell>
          <cell r="AT2037">
            <v>796.25</v>
          </cell>
          <cell r="BK2037">
            <v>5719.7967463453233</v>
          </cell>
          <cell r="BX2037">
            <v>571.97967463453233</v>
          </cell>
          <cell r="CB2037">
            <v>550</v>
          </cell>
          <cell r="CF2037">
            <v>80077.154448834524</v>
          </cell>
          <cell r="CG2037">
            <v>550</v>
          </cell>
          <cell r="CK2037" t="str">
            <v>Прочие основные фонды</v>
          </cell>
        </row>
        <row r="2038">
          <cell r="K2038">
            <v>0</v>
          </cell>
          <cell r="Y2038">
            <v>1997</v>
          </cell>
          <cell r="AT2038">
            <v>796.25</v>
          </cell>
          <cell r="BK2038">
            <v>5719.7967463453233</v>
          </cell>
          <cell r="BX2038">
            <v>571.97967463453233</v>
          </cell>
          <cell r="CB2038">
            <v>550</v>
          </cell>
          <cell r="CF2038">
            <v>80077.154448834524</v>
          </cell>
          <cell r="CG2038">
            <v>550</v>
          </cell>
          <cell r="CK2038" t="str">
            <v>Прочие основные фонды</v>
          </cell>
        </row>
        <row r="2039">
          <cell r="K2039">
            <v>0</v>
          </cell>
          <cell r="Y2039">
            <v>1997</v>
          </cell>
          <cell r="AT2039">
            <v>602.29</v>
          </cell>
          <cell r="BK2039">
            <v>4326.5009511539402</v>
          </cell>
          <cell r="BX2039">
            <v>432.65009511539404</v>
          </cell>
          <cell r="CB2039">
            <v>450</v>
          </cell>
          <cell r="CF2039">
            <v>60571.013316155164</v>
          </cell>
          <cell r="CG2039">
            <v>450</v>
          </cell>
          <cell r="CK2039" t="str">
            <v>Прочие основные фонды</v>
          </cell>
        </row>
        <row r="2040">
          <cell r="K2040">
            <v>0</v>
          </cell>
          <cell r="Y2040">
            <v>1997</v>
          </cell>
          <cell r="AT2040">
            <v>474.68</v>
          </cell>
          <cell r="BK2040">
            <v>3409.8249539154767</v>
          </cell>
          <cell r="BX2040">
            <v>340.98249539154767</v>
          </cell>
          <cell r="CB2040">
            <v>350</v>
          </cell>
          <cell r="CF2040">
            <v>47737.549354816671</v>
          </cell>
          <cell r="CG2040">
            <v>350</v>
          </cell>
          <cell r="CK2040" t="str">
            <v>Прочие основные фонды</v>
          </cell>
        </row>
        <row r="2041">
          <cell r="K2041">
            <v>0</v>
          </cell>
          <cell r="Y2041">
            <v>1997</v>
          </cell>
          <cell r="AT2041">
            <v>474.69</v>
          </cell>
          <cell r="BK2041">
            <v>3409.8967880975342</v>
          </cell>
          <cell r="BX2041">
            <v>340.98967880975346</v>
          </cell>
          <cell r="CB2041">
            <v>350</v>
          </cell>
          <cell r="CF2041">
            <v>47738.555033365483</v>
          </cell>
          <cell r="CG2041">
            <v>350</v>
          </cell>
          <cell r="CK2041" t="str">
            <v>Прочие основные фонды</v>
          </cell>
        </row>
        <row r="2042">
          <cell r="K2042">
            <v>0</v>
          </cell>
          <cell r="Y2042">
            <v>1997</v>
          </cell>
          <cell r="AT2042">
            <v>474.69</v>
          </cell>
          <cell r="BK2042">
            <v>3409.8967880975342</v>
          </cell>
          <cell r="BX2042">
            <v>340.98967880975346</v>
          </cell>
          <cell r="CB2042">
            <v>350</v>
          </cell>
          <cell r="CF2042">
            <v>47738.555033365483</v>
          </cell>
          <cell r="CG2042">
            <v>350</v>
          </cell>
          <cell r="CK2042" t="str">
            <v>Прочие основные фонды</v>
          </cell>
        </row>
        <row r="2043">
          <cell r="K2043">
            <v>0</v>
          </cell>
          <cell r="Y2043">
            <v>1997</v>
          </cell>
          <cell r="AT2043">
            <v>474.69</v>
          </cell>
          <cell r="BK2043">
            <v>3409.8967880975342</v>
          </cell>
          <cell r="BX2043">
            <v>340.98967880975346</v>
          </cell>
          <cell r="CB2043">
            <v>350</v>
          </cell>
          <cell r="CF2043">
            <v>47738.555033365483</v>
          </cell>
          <cell r="CG2043">
            <v>350</v>
          </cell>
          <cell r="CK2043" t="str">
            <v>Прочие основные фонды</v>
          </cell>
        </row>
        <row r="2044">
          <cell r="K2044">
            <v>0</v>
          </cell>
          <cell r="Y2044">
            <v>1997</v>
          </cell>
          <cell r="AT2044">
            <v>586.98</v>
          </cell>
          <cell r="BK2044">
            <v>5700.4056447854937</v>
          </cell>
          <cell r="BX2044">
            <v>570.04056447854941</v>
          </cell>
          <cell r="CB2044">
            <v>550</v>
          </cell>
          <cell r="CF2044">
            <v>79805.679026996906</v>
          </cell>
          <cell r="CG2044">
            <v>550</v>
          </cell>
          <cell r="CK2044" t="str">
            <v>Прочие основные фонды</v>
          </cell>
        </row>
        <row r="2045">
          <cell r="K2045">
            <v>0</v>
          </cell>
          <cell r="Y2045">
            <v>1997</v>
          </cell>
          <cell r="AT2045">
            <v>1000.41</v>
          </cell>
          <cell r="BK2045">
            <v>7186.3634072355726</v>
          </cell>
          <cell r="BX2045">
            <v>718.63634072355728</v>
          </cell>
          <cell r="CB2045">
            <v>700</v>
          </cell>
          <cell r="CF2045">
            <v>100609.08770129802</v>
          </cell>
          <cell r="CG2045">
            <v>700</v>
          </cell>
          <cell r="CK2045" t="str">
            <v>Прочие основные фонды</v>
          </cell>
        </row>
        <row r="2046">
          <cell r="K2046">
            <v>0</v>
          </cell>
          <cell r="Y2046">
            <v>1997</v>
          </cell>
          <cell r="AT2046">
            <v>1000.42</v>
          </cell>
          <cell r="BK2046">
            <v>7186.4352414176301</v>
          </cell>
          <cell r="BX2046">
            <v>718.64352414176301</v>
          </cell>
          <cell r="CB2046">
            <v>700</v>
          </cell>
          <cell r="CF2046">
            <v>100610.09337984682</v>
          </cell>
          <cell r="CG2046">
            <v>700</v>
          </cell>
          <cell r="CK2046" t="str">
            <v>Прочие основные фонды</v>
          </cell>
        </row>
        <row r="2047">
          <cell r="K2047">
            <v>0</v>
          </cell>
          <cell r="Y2047">
            <v>1997</v>
          </cell>
          <cell r="AT2047">
            <v>1000.42</v>
          </cell>
          <cell r="BK2047">
            <v>7186.4352414176301</v>
          </cell>
          <cell r="BX2047">
            <v>718.64352414176301</v>
          </cell>
          <cell r="CB2047">
            <v>700</v>
          </cell>
          <cell r="CF2047">
            <v>100610.09337984682</v>
          </cell>
          <cell r="CG2047">
            <v>700</v>
          </cell>
          <cell r="CK2047" t="str">
            <v>Прочие основные фонды</v>
          </cell>
        </row>
        <row r="2048">
          <cell r="K2048">
            <v>0</v>
          </cell>
          <cell r="Y2048">
            <v>1997</v>
          </cell>
          <cell r="AT2048">
            <v>1000.42</v>
          </cell>
          <cell r="BK2048">
            <v>7186.4352414176301</v>
          </cell>
          <cell r="BX2048">
            <v>718.64352414176301</v>
          </cell>
          <cell r="CB2048">
            <v>700</v>
          </cell>
          <cell r="CF2048">
            <v>100610.09337984682</v>
          </cell>
          <cell r="CG2048">
            <v>700</v>
          </cell>
          <cell r="CK2048" t="str">
            <v>Прочие основные фонды</v>
          </cell>
        </row>
        <row r="2049">
          <cell r="K2049">
            <v>0</v>
          </cell>
          <cell r="Y2049">
            <v>1997</v>
          </cell>
          <cell r="AT2049">
            <v>1000.42</v>
          </cell>
          <cell r="BK2049">
            <v>7186.4352414176301</v>
          </cell>
          <cell r="BX2049">
            <v>718.64352414176301</v>
          </cell>
          <cell r="CB2049">
            <v>700</v>
          </cell>
          <cell r="CF2049">
            <v>100610.09337984682</v>
          </cell>
          <cell r="CG2049">
            <v>700</v>
          </cell>
          <cell r="CK2049" t="str">
            <v>Прочие основные фонды</v>
          </cell>
        </row>
        <row r="2050">
          <cell r="K2050">
            <v>0</v>
          </cell>
          <cell r="Y2050">
            <v>1997</v>
          </cell>
          <cell r="AT2050">
            <v>1000.42</v>
          </cell>
          <cell r="BK2050">
            <v>7186.4352414176301</v>
          </cell>
          <cell r="BX2050">
            <v>718.64352414176301</v>
          </cell>
          <cell r="CB2050">
            <v>700</v>
          </cell>
          <cell r="CF2050">
            <v>100610.09337984682</v>
          </cell>
          <cell r="CG2050">
            <v>700</v>
          </cell>
          <cell r="CK2050" t="str">
            <v>Прочие основные фонды</v>
          </cell>
        </row>
        <row r="2051">
          <cell r="K2051">
            <v>0</v>
          </cell>
          <cell r="Y2051">
            <v>1997</v>
          </cell>
          <cell r="AT2051">
            <v>1000.41</v>
          </cell>
          <cell r="BK2051">
            <v>7186.3634072355726</v>
          </cell>
          <cell r="BX2051">
            <v>718.63634072355728</v>
          </cell>
          <cell r="CB2051">
            <v>700</v>
          </cell>
          <cell r="CF2051">
            <v>100609.08770129802</v>
          </cell>
          <cell r="CG2051">
            <v>700</v>
          </cell>
          <cell r="CK2051" t="str">
            <v>Прочие основные фонды</v>
          </cell>
        </row>
        <row r="2052">
          <cell r="K2052">
            <v>0</v>
          </cell>
          <cell r="Y2052">
            <v>1997</v>
          </cell>
          <cell r="AT2052">
            <v>1000.41</v>
          </cell>
          <cell r="BK2052">
            <v>7186.3634072355726</v>
          </cell>
          <cell r="BX2052">
            <v>718.63634072355728</v>
          </cell>
          <cell r="CB2052">
            <v>700</v>
          </cell>
          <cell r="CF2052">
            <v>100609.08770129802</v>
          </cell>
          <cell r="CG2052">
            <v>700</v>
          </cell>
          <cell r="CK2052" t="str">
            <v>Прочие основные фонды</v>
          </cell>
        </row>
        <row r="2053">
          <cell r="K2053">
            <v>0</v>
          </cell>
          <cell r="Y2053">
            <v>1997</v>
          </cell>
          <cell r="AT2053">
            <v>1000.42</v>
          </cell>
          <cell r="BK2053">
            <v>7186.4352414176301</v>
          </cell>
          <cell r="BX2053">
            <v>718.64352414176301</v>
          </cell>
          <cell r="CB2053">
            <v>700</v>
          </cell>
          <cell r="CF2053">
            <v>100610.09337984682</v>
          </cell>
          <cell r="CG2053">
            <v>700</v>
          </cell>
          <cell r="CK2053" t="str">
            <v>Прочие основные фонды</v>
          </cell>
        </row>
        <row r="2054">
          <cell r="K2054">
            <v>0</v>
          </cell>
          <cell r="Y2054">
            <v>1997</v>
          </cell>
          <cell r="AT2054">
            <v>1000.42</v>
          </cell>
          <cell r="BK2054">
            <v>7186.4352414176301</v>
          </cell>
          <cell r="BX2054">
            <v>718.64352414176301</v>
          </cell>
          <cell r="CB2054">
            <v>700</v>
          </cell>
          <cell r="CF2054">
            <v>100610.09337984682</v>
          </cell>
          <cell r="CG2054">
            <v>700</v>
          </cell>
          <cell r="CK2054" t="str">
            <v>Прочие основные фонды</v>
          </cell>
        </row>
        <row r="2055">
          <cell r="K2055">
            <v>0</v>
          </cell>
          <cell r="Y2055">
            <v>1997</v>
          </cell>
          <cell r="AT2055">
            <v>1000.42</v>
          </cell>
          <cell r="BK2055">
            <v>7186.4352414176301</v>
          </cell>
          <cell r="BX2055">
            <v>718.64352414176301</v>
          </cell>
          <cell r="CB2055">
            <v>700</v>
          </cell>
          <cell r="CF2055">
            <v>100610.09337984682</v>
          </cell>
          <cell r="CG2055">
            <v>700</v>
          </cell>
          <cell r="CK2055" t="str">
            <v>Прочие основные фонды</v>
          </cell>
        </row>
        <row r="2056">
          <cell r="K2056">
            <v>0</v>
          </cell>
          <cell r="Y2056">
            <v>1997</v>
          </cell>
          <cell r="AT2056">
            <v>1000.42</v>
          </cell>
          <cell r="BK2056">
            <v>7186.4352414176301</v>
          </cell>
          <cell r="BX2056">
            <v>718.64352414176301</v>
          </cell>
          <cell r="CB2056">
            <v>700</v>
          </cell>
          <cell r="CF2056">
            <v>100610.09337984682</v>
          </cell>
          <cell r="CG2056">
            <v>700</v>
          </cell>
          <cell r="CK2056" t="str">
            <v>Прочие основные фонды</v>
          </cell>
        </row>
        <row r="2057">
          <cell r="K2057">
            <v>0</v>
          </cell>
          <cell r="Y2057">
            <v>1997</v>
          </cell>
          <cell r="AT2057">
            <v>1000.42</v>
          </cell>
          <cell r="BK2057">
            <v>7186.4352414176301</v>
          </cell>
          <cell r="BX2057">
            <v>718.64352414176301</v>
          </cell>
          <cell r="CB2057">
            <v>700</v>
          </cell>
          <cell r="CF2057">
            <v>100610.09337984682</v>
          </cell>
          <cell r="CG2057">
            <v>700</v>
          </cell>
          <cell r="CK2057" t="str">
            <v>Прочие основные фонды</v>
          </cell>
        </row>
        <row r="2058">
          <cell r="K2058">
            <v>0</v>
          </cell>
          <cell r="Y2058">
            <v>1997</v>
          </cell>
          <cell r="AT2058">
            <v>648.23</v>
          </cell>
          <cell r="BK2058">
            <v>918.42519917869208</v>
          </cell>
          <cell r="BX2058">
            <v>91.842519917869211</v>
          </cell>
          <cell r="CB2058">
            <v>90</v>
          </cell>
          <cell r="CF2058">
            <v>12857.952788501689</v>
          </cell>
          <cell r="CG2058">
            <v>90</v>
          </cell>
          <cell r="CK2058" t="str">
            <v>Прочие основные фонды</v>
          </cell>
        </row>
        <row r="2059">
          <cell r="K2059">
            <v>0</v>
          </cell>
          <cell r="Y2059">
            <v>1997</v>
          </cell>
          <cell r="AT2059">
            <v>1929.37</v>
          </cell>
          <cell r="BK2059">
            <v>13859.471583668792</v>
          </cell>
          <cell r="BX2059">
            <v>1385.9471583668792</v>
          </cell>
          <cell r="CB2059">
            <v>1400</v>
          </cell>
          <cell r="CF2059">
            <v>194032.60217136308</v>
          </cell>
          <cell r="CG2059">
            <v>1400</v>
          </cell>
          <cell r="CK2059" t="str">
            <v>Прочие основные фонды</v>
          </cell>
        </row>
        <row r="2060">
          <cell r="K2060">
            <v>0</v>
          </cell>
          <cell r="Y2060">
            <v>1997</v>
          </cell>
          <cell r="AT2060">
            <v>1929.38</v>
          </cell>
          <cell r="BK2060">
            <v>13859.543417850851</v>
          </cell>
          <cell r="BX2060">
            <v>1385.9543417850853</v>
          </cell>
          <cell r="CB2060">
            <v>1400</v>
          </cell>
          <cell r="CF2060">
            <v>194033.6078499119</v>
          </cell>
          <cell r="CG2060">
            <v>1400</v>
          </cell>
          <cell r="CK2060" t="str">
            <v>Прочие основные фонды</v>
          </cell>
        </row>
        <row r="2061">
          <cell r="K2061">
            <v>0</v>
          </cell>
          <cell r="Y2061">
            <v>1997</v>
          </cell>
          <cell r="AT2061">
            <v>786.04</v>
          </cell>
          <cell r="BK2061">
            <v>5646.4540464643987</v>
          </cell>
          <cell r="BX2061">
            <v>564.64540464643994</v>
          </cell>
          <cell r="CB2061">
            <v>550</v>
          </cell>
          <cell r="CF2061">
            <v>79050.356650501577</v>
          </cell>
          <cell r="CG2061">
            <v>550</v>
          </cell>
          <cell r="CK2061" t="str">
            <v>Прочие основные фонды</v>
          </cell>
        </row>
        <row r="2062">
          <cell r="K2062">
            <v>0</v>
          </cell>
          <cell r="Y2062">
            <v>1997</v>
          </cell>
          <cell r="AT2062">
            <v>786.04</v>
          </cell>
          <cell r="BK2062">
            <v>5646.4540464643987</v>
          </cell>
          <cell r="BX2062">
            <v>564.64540464643994</v>
          </cell>
          <cell r="CB2062">
            <v>550</v>
          </cell>
          <cell r="CF2062">
            <v>79050.356650501577</v>
          </cell>
          <cell r="CG2062">
            <v>550</v>
          </cell>
          <cell r="CK2062" t="str">
            <v>Прочие основные фонды</v>
          </cell>
        </row>
        <row r="2063">
          <cell r="K2063">
            <v>0</v>
          </cell>
          <cell r="Y2063">
            <v>1997</v>
          </cell>
          <cell r="AT2063">
            <v>786.05</v>
          </cell>
          <cell r="BK2063">
            <v>5646.5258806464572</v>
          </cell>
          <cell r="BX2063">
            <v>564.65258806464578</v>
          </cell>
          <cell r="CB2063">
            <v>550</v>
          </cell>
          <cell r="CF2063">
            <v>79051.362329050404</v>
          </cell>
          <cell r="CG2063">
            <v>550</v>
          </cell>
          <cell r="CK2063" t="str">
            <v>Прочие основные фонды</v>
          </cell>
        </row>
        <row r="2064">
          <cell r="K2064">
            <v>0</v>
          </cell>
          <cell r="Y2064">
            <v>1997</v>
          </cell>
          <cell r="AT2064">
            <v>786.04</v>
          </cell>
          <cell r="BK2064">
            <v>5646.4540464643987</v>
          </cell>
          <cell r="BX2064">
            <v>564.64540464643994</v>
          </cell>
          <cell r="CB2064">
            <v>550</v>
          </cell>
          <cell r="CF2064">
            <v>79050.356650501577</v>
          </cell>
          <cell r="CG2064">
            <v>550</v>
          </cell>
          <cell r="CK2064" t="str">
            <v>Прочие основные фонды</v>
          </cell>
        </row>
        <row r="2065">
          <cell r="K2065">
            <v>0</v>
          </cell>
          <cell r="Y2065">
            <v>1997</v>
          </cell>
          <cell r="AT2065">
            <v>786.04</v>
          </cell>
          <cell r="BK2065">
            <v>5646.4540464643987</v>
          </cell>
          <cell r="BX2065">
            <v>564.64540464643994</v>
          </cell>
          <cell r="CB2065">
            <v>550</v>
          </cell>
          <cell r="CF2065">
            <v>79050.356650501577</v>
          </cell>
          <cell r="CG2065">
            <v>550</v>
          </cell>
          <cell r="CK2065" t="str">
            <v>Прочие основные фонды</v>
          </cell>
        </row>
        <row r="2066">
          <cell r="K2066">
            <v>0</v>
          </cell>
          <cell r="Y2066">
            <v>1997</v>
          </cell>
          <cell r="AT2066">
            <v>786.04</v>
          </cell>
          <cell r="BK2066">
            <v>5646.4540464643987</v>
          </cell>
          <cell r="BX2066">
            <v>564.64540464643994</v>
          </cell>
          <cell r="CB2066">
            <v>550</v>
          </cell>
          <cell r="CF2066">
            <v>79050.356650501577</v>
          </cell>
          <cell r="CG2066">
            <v>550</v>
          </cell>
          <cell r="CK2066" t="str">
            <v>Прочие основные фонды</v>
          </cell>
        </row>
        <row r="2067">
          <cell r="K2067">
            <v>0</v>
          </cell>
          <cell r="Y2067">
            <v>1997</v>
          </cell>
          <cell r="AT2067">
            <v>786.04</v>
          </cell>
          <cell r="BK2067">
            <v>5646.4540464643987</v>
          </cell>
          <cell r="BX2067">
            <v>564.64540464643994</v>
          </cell>
          <cell r="CB2067">
            <v>550</v>
          </cell>
          <cell r="CF2067">
            <v>79050.356650501577</v>
          </cell>
          <cell r="CG2067">
            <v>550</v>
          </cell>
          <cell r="CK2067" t="str">
            <v>Прочие основные фонды</v>
          </cell>
        </row>
        <row r="2068">
          <cell r="K2068">
            <v>0</v>
          </cell>
          <cell r="Y2068">
            <v>1997</v>
          </cell>
          <cell r="AT2068">
            <v>786.04</v>
          </cell>
          <cell r="BK2068">
            <v>5646.4540464643987</v>
          </cell>
          <cell r="BX2068">
            <v>564.64540464643994</v>
          </cell>
          <cell r="CB2068">
            <v>550</v>
          </cell>
          <cell r="CF2068">
            <v>79050.356650501577</v>
          </cell>
          <cell r="CG2068">
            <v>550</v>
          </cell>
          <cell r="CK2068" t="str">
            <v>Прочие основные фонды</v>
          </cell>
        </row>
        <row r="2069">
          <cell r="K2069">
            <v>0</v>
          </cell>
          <cell r="Y2069">
            <v>1997</v>
          </cell>
          <cell r="AT2069">
            <v>786.04</v>
          </cell>
          <cell r="BK2069">
            <v>5646.4540464643987</v>
          </cell>
          <cell r="BX2069">
            <v>564.64540464643994</v>
          </cell>
          <cell r="CB2069">
            <v>550</v>
          </cell>
          <cell r="CF2069">
            <v>79050.356650501577</v>
          </cell>
          <cell r="CG2069">
            <v>550</v>
          </cell>
          <cell r="CK2069" t="str">
            <v>Прочие основные фонды</v>
          </cell>
        </row>
        <row r="2070">
          <cell r="K2070">
            <v>0</v>
          </cell>
          <cell r="Y2070">
            <v>1997</v>
          </cell>
          <cell r="AT2070">
            <v>786.04</v>
          </cell>
          <cell r="BK2070">
            <v>5646.4540464643987</v>
          </cell>
          <cell r="BX2070">
            <v>564.64540464643994</v>
          </cell>
          <cell r="CB2070">
            <v>550</v>
          </cell>
          <cell r="CF2070">
            <v>79050.356650501577</v>
          </cell>
          <cell r="CG2070">
            <v>550</v>
          </cell>
          <cell r="CK2070" t="str">
            <v>Прочие основные фонды</v>
          </cell>
        </row>
        <row r="2071">
          <cell r="K2071">
            <v>0</v>
          </cell>
          <cell r="Y2071">
            <v>1997</v>
          </cell>
          <cell r="AT2071">
            <v>786.04</v>
          </cell>
          <cell r="BK2071">
            <v>5646.4540464643987</v>
          </cell>
          <cell r="BX2071">
            <v>564.64540464643994</v>
          </cell>
          <cell r="CB2071">
            <v>550</v>
          </cell>
          <cell r="CF2071">
            <v>79050.356650501577</v>
          </cell>
          <cell r="CG2071">
            <v>550</v>
          </cell>
          <cell r="CK2071" t="str">
            <v>Прочие основные фонды</v>
          </cell>
        </row>
        <row r="2072">
          <cell r="K2072">
            <v>0</v>
          </cell>
          <cell r="Y2072">
            <v>1997</v>
          </cell>
          <cell r="AT2072">
            <v>786.04</v>
          </cell>
          <cell r="BK2072">
            <v>5646.4540464643987</v>
          </cell>
          <cell r="BX2072">
            <v>564.64540464643994</v>
          </cell>
          <cell r="CB2072">
            <v>550</v>
          </cell>
          <cell r="CF2072">
            <v>79050.356650501577</v>
          </cell>
          <cell r="CG2072">
            <v>550</v>
          </cell>
          <cell r="CK2072" t="str">
            <v>Прочие основные фонды</v>
          </cell>
        </row>
        <row r="2073">
          <cell r="K2073">
            <v>0</v>
          </cell>
          <cell r="Y2073">
            <v>1997</v>
          </cell>
          <cell r="AT2073">
            <v>786.04</v>
          </cell>
          <cell r="BK2073">
            <v>5646.4540464643987</v>
          </cell>
          <cell r="BX2073">
            <v>564.64540464643994</v>
          </cell>
          <cell r="CB2073">
            <v>550</v>
          </cell>
          <cell r="CF2073">
            <v>79050.356650501577</v>
          </cell>
          <cell r="CG2073">
            <v>550</v>
          </cell>
          <cell r="CK2073" t="str">
            <v>Прочие основные фонды</v>
          </cell>
        </row>
        <row r="2074">
          <cell r="K2074">
            <v>0</v>
          </cell>
          <cell r="Y2074">
            <v>1997</v>
          </cell>
          <cell r="AT2074">
            <v>786.05</v>
          </cell>
          <cell r="BK2074">
            <v>5646.5258806464572</v>
          </cell>
          <cell r="BX2074">
            <v>564.65258806464578</v>
          </cell>
          <cell r="CB2074">
            <v>550</v>
          </cell>
          <cell r="CF2074">
            <v>79051.362329050404</v>
          </cell>
          <cell r="CG2074">
            <v>550</v>
          </cell>
          <cell r="CK2074" t="str">
            <v>Прочие основные фонды</v>
          </cell>
        </row>
        <row r="2075">
          <cell r="K2075">
            <v>0</v>
          </cell>
          <cell r="Y2075">
            <v>1997</v>
          </cell>
          <cell r="AT2075">
            <v>786.05</v>
          </cell>
          <cell r="BK2075">
            <v>5646.5258806464572</v>
          </cell>
          <cell r="BX2075">
            <v>564.65258806464578</v>
          </cell>
          <cell r="CB2075">
            <v>550</v>
          </cell>
          <cell r="CF2075">
            <v>79051.362329050404</v>
          </cell>
          <cell r="CG2075">
            <v>550</v>
          </cell>
          <cell r="CK2075" t="str">
            <v>Прочие основные фонды</v>
          </cell>
        </row>
        <row r="2076">
          <cell r="K2076">
            <v>0</v>
          </cell>
          <cell r="Y2076">
            <v>1997</v>
          </cell>
          <cell r="AT2076">
            <v>786.05</v>
          </cell>
          <cell r="BK2076">
            <v>5646.5258806464572</v>
          </cell>
          <cell r="BX2076">
            <v>564.65258806464578</v>
          </cell>
          <cell r="CB2076">
            <v>550</v>
          </cell>
          <cell r="CF2076">
            <v>79051.362329050404</v>
          </cell>
          <cell r="CG2076">
            <v>550</v>
          </cell>
          <cell r="CK2076" t="str">
            <v>Прочие основные фонды</v>
          </cell>
        </row>
        <row r="2077">
          <cell r="K2077">
            <v>0</v>
          </cell>
          <cell r="Y2077">
            <v>1997</v>
          </cell>
          <cell r="AT2077">
            <v>602.29</v>
          </cell>
          <cell r="BK2077">
            <v>4326.5009511539402</v>
          </cell>
          <cell r="BX2077">
            <v>432.65009511539404</v>
          </cell>
          <cell r="CB2077">
            <v>450</v>
          </cell>
          <cell r="CF2077">
            <v>60571.013316155164</v>
          </cell>
          <cell r="CG2077">
            <v>450</v>
          </cell>
          <cell r="CK2077" t="str">
            <v>Прочие основные фонды</v>
          </cell>
        </row>
        <row r="2078">
          <cell r="K2078">
            <v>0</v>
          </cell>
          <cell r="Y2078">
            <v>1997</v>
          </cell>
          <cell r="AT2078">
            <v>1076.98</v>
          </cell>
          <cell r="BK2078">
            <v>7736.3977392514744</v>
          </cell>
          <cell r="BX2078">
            <v>773.63977392514744</v>
          </cell>
          <cell r="CB2078">
            <v>750</v>
          </cell>
          <cell r="CF2078">
            <v>108309.56834952065</v>
          </cell>
          <cell r="CG2078">
            <v>750</v>
          </cell>
          <cell r="CK2078" t="str">
            <v>Прочие основные фонды</v>
          </cell>
        </row>
        <row r="2079">
          <cell r="K2079">
            <v>0</v>
          </cell>
          <cell r="Y2079">
            <v>1997</v>
          </cell>
          <cell r="AT2079">
            <v>1076.98</v>
          </cell>
          <cell r="BK2079">
            <v>7736.3977392514744</v>
          </cell>
          <cell r="BX2079">
            <v>773.63977392514744</v>
          </cell>
          <cell r="CB2079">
            <v>750</v>
          </cell>
          <cell r="CF2079">
            <v>108309.56834952065</v>
          </cell>
          <cell r="CG2079">
            <v>750</v>
          </cell>
          <cell r="CK2079" t="str">
            <v>Прочие основные фонды</v>
          </cell>
        </row>
        <row r="2080">
          <cell r="K2080">
            <v>0</v>
          </cell>
          <cell r="Y2080">
            <v>1997</v>
          </cell>
          <cell r="AT2080">
            <v>1076.98</v>
          </cell>
          <cell r="BK2080">
            <v>7736.3977392514744</v>
          </cell>
          <cell r="BX2080">
            <v>773.63977392514744</v>
          </cell>
          <cell r="CB2080">
            <v>750</v>
          </cell>
          <cell r="CF2080">
            <v>108309.56834952065</v>
          </cell>
          <cell r="CG2080">
            <v>750</v>
          </cell>
          <cell r="CK2080" t="str">
            <v>Прочие основные фонды</v>
          </cell>
        </row>
        <row r="2081">
          <cell r="K2081">
            <v>0</v>
          </cell>
          <cell r="Y2081">
            <v>1997</v>
          </cell>
          <cell r="AT2081">
            <v>1219.9000000000001</v>
          </cell>
          <cell r="BK2081">
            <v>8763.051869220295</v>
          </cell>
          <cell r="BX2081">
            <v>876.30518692202952</v>
          </cell>
          <cell r="CB2081">
            <v>900</v>
          </cell>
          <cell r="CF2081">
            <v>122682.72616908413</v>
          </cell>
          <cell r="CG2081">
            <v>900</v>
          </cell>
          <cell r="CK2081" t="str">
            <v>Прочие основные фонды</v>
          </cell>
        </row>
        <row r="2082">
          <cell r="K2082">
            <v>0</v>
          </cell>
          <cell r="Y2082">
            <v>1997</v>
          </cell>
          <cell r="AT2082">
            <v>1219.9000000000001</v>
          </cell>
          <cell r="BK2082">
            <v>8763.051869220295</v>
          </cell>
          <cell r="BX2082">
            <v>876.30518692202952</v>
          </cell>
          <cell r="CB2082">
            <v>900</v>
          </cell>
          <cell r="CF2082">
            <v>122682.72616908413</v>
          </cell>
          <cell r="CG2082">
            <v>900</v>
          </cell>
          <cell r="CK2082" t="str">
            <v>Прочие основные фонды</v>
          </cell>
        </row>
        <row r="2083">
          <cell r="K2083">
            <v>0</v>
          </cell>
          <cell r="Y2083">
            <v>1997</v>
          </cell>
          <cell r="AT2083">
            <v>1219.8900000000001</v>
          </cell>
          <cell r="BK2083">
            <v>8762.9800350382375</v>
          </cell>
          <cell r="BX2083">
            <v>876.29800350382379</v>
          </cell>
          <cell r="CB2083">
            <v>900</v>
          </cell>
          <cell r="CF2083">
            <v>122681.72049053533</v>
          </cell>
          <cell r="CG2083">
            <v>900</v>
          </cell>
          <cell r="CK2083" t="str">
            <v>Прочие основные фонды</v>
          </cell>
        </row>
        <row r="2084">
          <cell r="K2084">
            <v>0</v>
          </cell>
          <cell r="Y2084">
            <v>1997</v>
          </cell>
          <cell r="AT2084">
            <v>1219.8900000000001</v>
          </cell>
          <cell r="BK2084">
            <v>8762.9800350382375</v>
          </cell>
          <cell r="BX2084">
            <v>876.29800350382379</v>
          </cell>
          <cell r="CB2084">
            <v>900</v>
          </cell>
          <cell r="CF2084">
            <v>122681.72049053533</v>
          </cell>
          <cell r="CG2084">
            <v>900</v>
          </cell>
          <cell r="CK2084" t="str">
            <v>Прочие основные фонды</v>
          </cell>
        </row>
        <row r="2085">
          <cell r="K2085">
            <v>0</v>
          </cell>
          <cell r="Y2085">
            <v>1997</v>
          </cell>
          <cell r="AT2085">
            <v>1219.9000000000001</v>
          </cell>
          <cell r="BK2085">
            <v>8763.051869220295</v>
          </cell>
          <cell r="BX2085">
            <v>876.30518692202952</v>
          </cell>
          <cell r="CB2085">
            <v>900</v>
          </cell>
          <cell r="CF2085">
            <v>122682.72616908413</v>
          </cell>
          <cell r="CG2085">
            <v>900</v>
          </cell>
          <cell r="CK2085" t="str">
            <v>Прочие основные фонды</v>
          </cell>
        </row>
        <row r="2086">
          <cell r="K2086">
            <v>0</v>
          </cell>
          <cell r="Y2086">
            <v>1997</v>
          </cell>
          <cell r="AT2086">
            <v>1219.9000000000001</v>
          </cell>
          <cell r="BK2086">
            <v>8763.051869220295</v>
          </cell>
          <cell r="BX2086">
            <v>876.30518692202952</v>
          </cell>
          <cell r="CB2086">
            <v>900</v>
          </cell>
          <cell r="CF2086">
            <v>122682.72616908413</v>
          </cell>
          <cell r="CG2086">
            <v>900</v>
          </cell>
          <cell r="CK2086" t="str">
            <v>Прочие основные фонды</v>
          </cell>
        </row>
        <row r="2087">
          <cell r="K2087">
            <v>0</v>
          </cell>
          <cell r="Y2087">
            <v>1997</v>
          </cell>
          <cell r="AT2087">
            <v>1219.9000000000001</v>
          </cell>
          <cell r="BK2087">
            <v>8763.051869220295</v>
          </cell>
          <cell r="BX2087">
            <v>876.30518692202952</v>
          </cell>
          <cell r="CB2087">
            <v>900</v>
          </cell>
          <cell r="CF2087">
            <v>122682.72616908413</v>
          </cell>
          <cell r="CG2087">
            <v>900</v>
          </cell>
          <cell r="CK2087" t="str">
            <v>Прочие основные фонды</v>
          </cell>
        </row>
        <row r="2088">
          <cell r="K2088">
            <v>0</v>
          </cell>
          <cell r="Y2088">
            <v>1997</v>
          </cell>
          <cell r="AT2088">
            <v>1219.9000000000001</v>
          </cell>
          <cell r="BK2088">
            <v>8763.051869220295</v>
          </cell>
          <cell r="BX2088">
            <v>876.30518692202952</v>
          </cell>
          <cell r="CB2088">
            <v>900</v>
          </cell>
          <cell r="CF2088">
            <v>122682.72616908413</v>
          </cell>
          <cell r="CG2088">
            <v>900</v>
          </cell>
          <cell r="CK2088" t="str">
            <v>Прочие основные фонды</v>
          </cell>
        </row>
        <row r="2089">
          <cell r="K2089">
            <v>0</v>
          </cell>
          <cell r="Y2089">
            <v>1997</v>
          </cell>
          <cell r="AT2089">
            <v>602.29</v>
          </cell>
          <cell r="BK2089">
            <v>4326.5009511539402</v>
          </cell>
          <cell r="BX2089">
            <v>661.41185488129952</v>
          </cell>
          <cell r="CB2089">
            <v>650</v>
          </cell>
          <cell r="CF2089">
            <v>60571.013316155164</v>
          </cell>
          <cell r="CG2089">
            <v>2314</v>
          </cell>
          <cell r="CK2089" t="str">
            <v>Прочие основные фонды</v>
          </cell>
        </row>
        <row r="2090">
          <cell r="K2090">
            <v>0</v>
          </cell>
          <cell r="Y2090">
            <v>1997</v>
          </cell>
          <cell r="AT2090">
            <v>112.29</v>
          </cell>
          <cell r="BK2090">
            <v>159.09471270347768</v>
          </cell>
          <cell r="BX2090">
            <v>15.909471270347769</v>
          </cell>
          <cell r="CB2090">
            <v>20</v>
          </cell>
          <cell r="CF2090">
            <v>2227.3259778486877</v>
          </cell>
          <cell r="CG2090">
            <v>20</v>
          </cell>
          <cell r="CK2090" t="str">
            <v>Прочие основные фонды</v>
          </cell>
        </row>
        <row r="2091">
          <cell r="K2091">
            <v>0</v>
          </cell>
          <cell r="Y2091">
            <v>1997</v>
          </cell>
          <cell r="AT2091">
            <v>112.29</v>
          </cell>
          <cell r="BK2091">
            <v>159.09471270347768</v>
          </cell>
          <cell r="BX2091">
            <v>15.909471270347769</v>
          </cell>
          <cell r="CB2091">
            <v>20</v>
          </cell>
          <cell r="CF2091">
            <v>2227.3259778486877</v>
          </cell>
          <cell r="CG2091">
            <v>20</v>
          </cell>
          <cell r="CK2091" t="str">
            <v>Прочие основные фонды</v>
          </cell>
        </row>
        <row r="2092">
          <cell r="K2092">
            <v>0</v>
          </cell>
          <cell r="Y2092">
            <v>1997</v>
          </cell>
          <cell r="AT2092">
            <v>112.3</v>
          </cell>
          <cell r="BK2092">
            <v>159.10888090302379</v>
          </cell>
          <cell r="BX2092">
            <v>15.910888090302379</v>
          </cell>
          <cell r="CB2092">
            <v>20</v>
          </cell>
          <cell r="CF2092">
            <v>2227.5243326423329</v>
          </cell>
          <cell r="CG2092">
            <v>20</v>
          </cell>
          <cell r="CK2092" t="str">
            <v>Прочие основные фонды</v>
          </cell>
        </row>
        <row r="2093">
          <cell r="K2093">
            <v>0</v>
          </cell>
          <cell r="Y2093">
            <v>1997</v>
          </cell>
          <cell r="AT2093">
            <v>112.29</v>
          </cell>
          <cell r="BK2093">
            <v>159.09471270347768</v>
          </cell>
          <cell r="BX2093">
            <v>15.909471270347769</v>
          </cell>
          <cell r="CB2093">
            <v>20</v>
          </cell>
          <cell r="CF2093">
            <v>2227.3259778486877</v>
          </cell>
          <cell r="CG2093">
            <v>20</v>
          </cell>
          <cell r="CK2093" t="str">
            <v>Прочие основные фонды</v>
          </cell>
        </row>
        <row r="2094">
          <cell r="K2094">
            <v>0</v>
          </cell>
          <cell r="Y2094">
            <v>1997</v>
          </cell>
          <cell r="AT2094">
            <v>112.29</v>
          </cell>
          <cell r="BK2094">
            <v>159.09471270347768</v>
          </cell>
          <cell r="BX2094">
            <v>15.909471270347769</v>
          </cell>
          <cell r="CB2094">
            <v>20</v>
          </cell>
          <cell r="CF2094">
            <v>2227.3259778486877</v>
          </cell>
          <cell r="CG2094">
            <v>20</v>
          </cell>
          <cell r="CK2094" t="str">
            <v>Прочие основные фонды</v>
          </cell>
        </row>
        <row r="2095">
          <cell r="K2095">
            <v>0</v>
          </cell>
          <cell r="Y2095">
            <v>1997</v>
          </cell>
          <cell r="AT2095">
            <v>112.29</v>
          </cell>
          <cell r="BK2095">
            <v>159.09471270347768</v>
          </cell>
          <cell r="BX2095">
            <v>15.909471270347769</v>
          </cell>
          <cell r="CB2095">
            <v>20</v>
          </cell>
          <cell r="CF2095">
            <v>2227.3259778486877</v>
          </cell>
          <cell r="CG2095">
            <v>20</v>
          </cell>
          <cell r="CK2095" t="str">
            <v>Прочие основные фонды</v>
          </cell>
        </row>
        <row r="2096">
          <cell r="K2096">
            <v>0</v>
          </cell>
          <cell r="Y2096">
            <v>1997</v>
          </cell>
          <cell r="AT2096">
            <v>112.29</v>
          </cell>
          <cell r="BK2096">
            <v>159.09471270347768</v>
          </cell>
          <cell r="BX2096">
            <v>15.909471270347769</v>
          </cell>
          <cell r="CB2096">
            <v>20</v>
          </cell>
          <cell r="CF2096">
            <v>2227.3259778486877</v>
          </cell>
          <cell r="CG2096">
            <v>20</v>
          </cell>
          <cell r="CK2096" t="str">
            <v>Прочие основные фонды</v>
          </cell>
        </row>
        <row r="2097">
          <cell r="K2097">
            <v>0</v>
          </cell>
          <cell r="Y2097">
            <v>1997</v>
          </cell>
          <cell r="AT2097">
            <v>112.29</v>
          </cell>
          <cell r="BK2097">
            <v>159.09471270347768</v>
          </cell>
          <cell r="BX2097">
            <v>15.909471270347769</v>
          </cell>
          <cell r="CB2097">
            <v>20</v>
          </cell>
          <cell r="CF2097">
            <v>2227.3259778486877</v>
          </cell>
          <cell r="CG2097">
            <v>20</v>
          </cell>
          <cell r="CK2097" t="str">
            <v>Прочие основные фонды</v>
          </cell>
        </row>
        <row r="2098">
          <cell r="K2098">
            <v>0</v>
          </cell>
          <cell r="Y2098">
            <v>1997</v>
          </cell>
          <cell r="AT2098">
            <v>112.29</v>
          </cell>
          <cell r="BK2098">
            <v>159.09471270347768</v>
          </cell>
          <cell r="BX2098">
            <v>15.909471270347769</v>
          </cell>
          <cell r="CB2098">
            <v>20</v>
          </cell>
          <cell r="CF2098">
            <v>2227.3259778486877</v>
          </cell>
          <cell r="CG2098">
            <v>20</v>
          </cell>
          <cell r="CK2098" t="str">
            <v>Прочие основные фонды</v>
          </cell>
        </row>
        <row r="2099">
          <cell r="K2099">
            <v>0</v>
          </cell>
          <cell r="Y2099">
            <v>1997</v>
          </cell>
          <cell r="AT2099">
            <v>112.29</v>
          </cell>
          <cell r="BK2099">
            <v>159.09471270347768</v>
          </cell>
          <cell r="BX2099">
            <v>15.909471270347769</v>
          </cell>
          <cell r="CB2099">
            <v>20</v>
          </cell>
          <cell r="CF2099">
            <v>2227.3259778486877</v>
          </cell>
          <cell r="CG2099">
            <v>20</v>
          </cell>
          <cell r="CK2099" t="str">
            <v>Прочие основные фонды</v>
          </cell>
        </row>
        <row r="2100">
          <cell r="K2100">
            <v>0</v>
          </cell>
          <cell r="Y2100">
            <v>1997</v>
          </cell>
          <cell r="AT2100">
            <v>112.29</v>
          </cell>
          <cell r="BK2100">
            <v>159.09471270347768</v>
          </cell>
          <cell r="BX2100">
            <v>15.909471270347769</v>
          </cell>
          <cell r="CB2100">
            <v>20</v>
          </cell>
          <cell r="CF2100">
            <v>2227.3259778486877</v>
          </cell>
          <cell r="CG2100">
            <v>20</v>
          </cell>
          <cell r="CK2100" t="str">
            <v>Прочие основные фонды</v>
          </cell>
        </row>
        <row r="2101">
          <cell r="K2101">
            <v>0</v>
          </cell>
          <cell r="Y2101">
            <v>1997</v>
          </cell>
          <cell r="AT2101">
            <v>112.3</v>
          </cell>
          <cell r="BK2101">
            <v>159.10888090302379</v>
          </cell>
          <cell r="BX2101">
            <v>15.910888090302379</v>
          </cell>
          <cell r="CB2101">
            <v>20</v>
          </cell>
          <cell r="CF2101">
            <v>2227.5243326423329</v>
          </cell>
          <cell r="CG2101">
            <v>20</v>
          </cell>
          <cell r="CK2101" t="str">
            <v>Прочие основные фонды</v>
          </cell>
        </row>
        <row r="2102">
          <cell r="K2102">
            <v>0</v>
          </cell>
          <cell r="Y2102">
            <v>1997</v>
          </cell>
          <cell r="AT2102">
            <v>112.3</v>
          </cell>
          <cell r="BK2102">
            <v>159.10888090302379</v>
          </cell>
          <cell r="BX2102">
            <v>15.910888090302379</v>
          </cell>
          <cell r="CB2102">
            <v>20</v>
          </cell>
          <cell r="CF2102">
            <v>2227.5243326423329</v>
          </cell>
          <cell r="CG2102">
            <v>20</v>
          </cell>
          <cell r="CK2102" t="str">
            <v>Прочие основные фонды</v>
          </cell>
        </row>
        <row r="2103">
          <cell r="K2103">
            <v>0</v>
          </cell>
          <cell r="Y2103">
            <v>1997</v>
          </cell>
          <cell r="AT2103">
            <v>81.67</v>
          </cell>
          <cell r="BK2103">
            <v>115.711685693232</v>
          </cell>
          <cell r="BX2103">
            <v>11.5711685693232</v>
          </cell>
          <cell r="CB2103">
            <v>10</v>
          </cell>
          <cell r="CF2103">
            <v>1619.963599705248</v>
          </cell>
          <cell r="CG2103">
            <v>10</v>
          </cell>
          <cell r="CK2103" t="str">
            <v>Прочие основные фонды</v>
          </cell>
        </row>
        <row r="2104">
          <cell r="K2104">
            <v>0</v>
          </cell>
          <cell r="Y2104">
            <v>1997</v>
          </cell>
          <cell r="AT2104">
            <v>3108.4</v>
          </cell>
          <cell r="BK2104">
            <v>4494.138403112097</v>
          </cell>
          <cell r="BX2104">
            <v>449.4138403112097</v>
          </cell>
          <cell r="CB2104">
            <v>450</v>
          </cell>
          <cell r="CF2104">
            <v>58423.799240457258</v>
          </cell>
          <cell r="CG2104">
            <v>450</v>
          </cell>
          <cell r="CK2104" t="str">
            <v>Прочие основные фонды</v>
          </cell>
        </row>
        <row r="2105">
          <cell r="K2105">
            <v>0</v>
          </cell>
          <cell r="Y2105">
            <v>1997</v>
          </cell>
          <cell r="AT2105">
            <v>2996.08</v>
          </cell>
          <cell r="BK2105">
            <v>4331.745652681795</v>
          </cell>
          <cell r="BX2105">
            <v>433.17456526817955</v>
          </cell>
          <cell r="CB2105">
            <v>450</v>
          </cell>
          <cell r="CF2105">
            <v>56312.693484863339</v>
          </cell>
          <cell r="CG2105">
            <v>450</v>
          </cell>
          <cell r="CK2105" t="str">
            <v>Прочие основные фонды</v>
          </cell>
        </row>
        <row r="2106">
          <cell r="K2106">
            <v>0</v>
          </cell>
          <cell r="Y2106">
            <v>1997</v>
          </cell>
          <cell r="AT2106">
            <v>851.72</v>
          </cell>
          <cell r="BK2106">
            <v>6066.1166847232635</v>
          </cell>
          <cell r="BX2106">
            <v>606.61166847232641</v>
          </cell>
          <cell r="CB2106">
            <v>600</v>
          </cell>
          <cell r="CF2106">
            <v>78859.516901402429</v>
          </cell>
          <cell r="CG2106">
            <v>648</v>
          </cell>
          <cell r="CK2106" t="str">
            <v>Прочие основные фонды</v>
          </cell>
        </row>
        <row r="2107">
          <cell r="K2107">
            <v>0</v>
          </cell>
          <cell r="Y2107">
            <v>1997</v>
          </cell>
          <cell r="AT2107">
            <v>1073.82</v>
          </cell>
          <cell r="BK2107">
            <v>7647.9563922292937</v>
          </cell>
          <cell r="BX2107">
            <v>764.79563922292937</v>
          </cell>
          <cell r="CB2107">
            <v>750</v>
          </cell>
          <cell r="CF2107">
            <v>99423.433098980822</v>
          </cell>
          <cell r="CG2107">
            <v>810</v>
          </cell>
          <cell r="CK2107" t="str">
            <v>Прочие основные фонды</v>
          </cell>
        </row>
        <row r="2108">
          <cell r="K2108">
            <v>0</v>
          </cell>
          <cell r="Y2108">
            <v>1997</v>
          </cell>
          <cell r="AT2108">
            <v>1073.82</v>
          </cell>
          <cell r="BK2108">
            <v>7647.9563922292937</v>
          </cell>
          <cell r="BX2108">
            <v>764.79563922292937</v>
          </cell>
          <cell r="CB2108">
            <v>750</v>
          </cell>
          <cell r="CF2108">
            <v>99423.433098980822</v>
          </cell>
          <cell r="CG2108">
            <v>810</v>
          </cell>
          <cell r="CK2108" t="str">
            <v>Прочие основные фонды</v>
          </cell>
        </row>
        <row r="2109">
          <cell r="K2109">
            <v>0</v>
          </cell>
          <cell r="Y2109">
            <v>1997</v>
          </cell>
          <cell r="AT2109">
            <v>1073.82</v>
          </cell>
          <cell r="BK2109">
            <v>7647.9563922292937</v>
          </cell>
          <cell r="BX2109">
            <v>764.79563922292937</v>
          </cell>
          <cell r="CB2109">
            <v>750</v>
          </cell>
          <cell r="CF2109">
            <v>99423.433098980822</v>
          </cell>
          <cell r="CG2109">
            <v>810</v>
          </cell>
          <cell r="CK2109" t="str">
            <v>Прочие основные фонды</v>
          </cell>
        </row>
        <row r="2110">
          <cell r="K2110">
            <v>0</v>
          </cell>
          <cell r="Y2110">
            <v>1997</v>
          </cell>
          <cell r="AT2110">
            <v>3621.76</v>
          </cell>
          <cell r="BK2110">
            <v>25794.884192062331</v>
          </cell>
          <cell r="BX2110">
            <v>2579.4884192062332</v>
          </cell>
          <cell r="CB2110">
            <v>2600</v>
          </cell>
          <cell r="CF2110">
            <v>335333.49449681031</v>
          </cell>
          <cell r="CG2110">
            <v>2808</v>
          </cell>
          <cell r="CK2110" t="str">
            <v>Прочие основные фонды</v>
          </cell>
        </row>
        <row r="2111">
          <cell r="K2111">
            <v>0</v>
          </cell>
          <cell r="Y2111">
            <v>1997</v>
          </cell>
          <cell r="AT2111">
            <v>3621.76</v>
          </cell>
          <cell r="BK2111">
            <v>25794.884192062331</v>
          </cell>
          <cell r="BX2111">
            <v>2579.4884192062332</v>
          </cell>
          <cell r="CB2111">
            <v>2600</v>
          </cell>
          <cell r="CF2111">
            <v>335333.49449681031</v>
          </cell>
          <cell r="CG2111">
            <v>2808</v>
          </cell>
          <cell r="CK2111" t="str">
            <v>Прочие основные фонды</v>
          </cell>
        </row>
        <row r="2112">
          <cell r="K2112">
            <v>0</v>
          </cell>
          <cell r="Y2112">
            <v>1997</v>
          </cell>
          <cell r="AT2112">
            <v>3621.76</v>
          </cell>
          <cell r="BK2112">
            <v>25794.884192062331</v>
          </cell>
          <cell r="BX2112">
            <v>2579.4884192062332</v>
          </cell>
          <cell r="CB2112">
            <v>2600</v>
          </cell>
          <cell r="CF2112">
            <v>335333.49449681031</v>
          </cell>
          <cell r="CG2112">
            <v>2808</v>
          </cell>
          <cell r="CK2112" t="str">
            <v>Прочие основные фонды</v>
          </cell>
        </row>
        <row r="2113">
          <cell r="K2113">
            <v>0</v>
          </cell>
          <cell r="Y2113">
            <v>1997</v>
          </cell>
          <cell r="AT2113">
            <v>3621.76</v>
          </cell>
          <cell r="BK2113">
            <v>25794.884192062331</v>
          </cell>
          <cell r="BX2113">
            <v>2579.4884192062332</v>
          </cell>
          <cell r="CB2113">
            <v>2600</v>
          </cell>
          <cell r="CF2113">
            <v>335333.49449681031</v>
          </cell>
          <cell r="CG2113">
            <v>2808</v>
          </cell>
          <cell r="CK2113" t="str">
            <v>Прочие основные фонды</v>
          </cell>
        </row>
        <row r="2114">
          <cell r="K2114">
            <v>0</v>
          </cell>
          <cell r="Y2114">
            <v>1997</v>
          </cell>
          <cell r="AT2114">
            <v>2846.82</v>
          </cell>
          <cell r="BK2114">
            <v>20275.609707889776</v>
          </cell>
          <cell r="BX2114">
            <v>2027.5609707889778</v>
          </cell>
          <cell r="CB2114">
            <v>2000</v>
          </cell>
          <cell r="CF2114">
            <v>263582.92620256712</v>
          </cell>
          <cell r="CG2114">
            <v>2160</v>
          </cell>
          <cell r="CK2114" t="str">
            <v>Прочие основные фонды</v>
          </cell>
        </row>
        <row r="2115">
          <cell r="K2115">
            <v>0</v>
          </cell>
          <cell r="Y2115">
            <v>1997</v>
          </cell>
          <cell r="AT2115">
            <v>2846.83</v>
          </cell>
          <cell r="BK2115">
            <v>20275.680929848691</v>
          </cell>
          <cell r="BX2115">
            <v>2027.5680929848693</v>
          </cell>
          <cell r="CB2115">
            <v>2000</v>
          </cell>
          <cell r="CF2115">
            <v>263583.85208803299</v>
          </cell>
          <cell r="CG2115">
            <v>2160</v>
          </cell>
          <cell r="CK2115" t="str">
            <v>Прочие основные фонды</v>
          </cell>
        </row>
        <row r="2116">
          <cell r="K2116">
            <v>0</v>
          </cell>
          <cell r="Y2116">
            <v>1997</v>
          </cell>
          <cell r="AT2116">
            <v>2846.83</v>
          </cell>
          <cell r="BK2116">
            <v>20275.680929848691</v>
          </cell>
          <cell r="BX2116">
            <v>2027.5680929848693</v>
          </cell>
          <cell r="CB2116">
            <v>2000</v>
          </cell>
          <cell r="CF2116">
            <v>263583.85208803299</v>
          </cell>
          <cell r="CG2116">
            <v>2160</v>
          </cell>
          <cell r="CK2116" t="str">
            <v>Прочие основные фонды</v>
          </cell>
        </row>
        <row r="2117">
          <cell r="K2117">
            <v>0</v>
          </cell>
          <cell r="Y2117">
            <v>1997</v>
          </cell>
          <cell r="AT2117">
            <v>2846.83</v>
          </cell>
          <cell r="BK2117">
            <v>20275.680929848691</v>
          </cell>
          <cell r="BX2117">
            <v>2027.5680929848693</v>
          </cell>
          <cell r="CB2117">
            <v>2000</v>
          </cell>
          <cell r="CF2117">
            <v>263583.85208803299</v>
          </cell>
          <cell r="CG2117">
            <v>2160</v>
          </cell>
          <cell r="CK2117" t="str">
            <v>Прочие основные фонды</v>
          </cell>
        </row>
        <row r="2118">
          <cell r="K2118">
            <v>0</v>
          </cell>
          <cell r="Y2118">
            <v>1997</v>
          </cell>
          <cell r="AT2118">
            <v>2868.28</v>
          </cell>
          <cell r="BK2118">
            <v>20428.452031721743</v>
          </cell>
          <cell r="BX2118">
            <v>2042.8452031721745</v>
          </cell>
          <cell r="CB2118">
            <v>2000</v>
          </cell>
          <cell r="CF2118">
            <v>265569.87641238264</v>
          </cell>
          <cell r="CG2118">
            <v>2160</v>
          </cell>
          <cell r="CK2118" t="str">
            <v>Прочие основные фонды</v>
          </cell>
        </row>
        <row r="2119">
          <cell r="K2119">
            <v>0</v>
          </cell>
          <cell r="Y2119">
            <v>1997</v>
          </cell>
          <cell r="AT2119">
            <v>4426.45</v>
          </cell>
          <cell r="BK2119">
            <v>31526.044004007523</v>
          </cell>
          <cell r="BX2119">
            <v>3152.6044004007526</v>
          </cell>
          <cell r="CB2119">
            <v>3200</v>
          </cell>
          <cell r="CF2119">
            <v>409838.57205209782</v>
          </cell>
          <cell r="CG2119">
            <v>3456</v>
          </cell>
          <cell r="CK2119" t="str">
            <v>Прочие основные фонды</v>
          </cell>
        </row>
        <row r="2120">
          <cell r="K2120">
            <v>0</v>
          </cell>
          <cell r="Y2120">
            <v>1997</v>
          </cell>
          <cell r="AT2120">
            <v>2118.08</v>
          </cell>
          <cell r="BK2120">
            <v>15085.380673905333</v>
          </cell>
          <cell r="BX2120">
            <v>1508.5380673905333</v>
          </cell>
          <cell r="CB2120">
            <v>1500</v>
          </cell>
          <cell r="CF2120">
            <v>196109.94876076933</v>
          </cell>
          <cell r="CG2120">
            <v>1620</v>
          </cell>
          <cell r="CK2120" t="str">
            <v>Прочие основные фонды</v>
          </cell>
        </row>
        <row r="2121">
          <cell r="K2121">
            <v>0</v>
          </cell>
          <cell r="Y2121">
            <v>1997</v>
          </cell>
          <cell r="AT2121">
            <v>3707.77</v>
          </cell>
          <cell r="BK2121">
            <v>26407.464260691748</v>
          </cell>
          <cell r="BX2121">
            <v>2640.746426069175</v>
          </cell>
          <cell r="CB2121">
            <v>2600</v>
          </cell>
          <cell r="CF2121">
            <v>343297.03538899275</v>
          </cell>
          <cell r="CG2121">
            <v>2808</v>
          </cell>
          <cell r="CK2121" t="str">
            <v>Прочие основные фонды</v>
          </cell>
        </row>
        <row r="2122">
          <cell r="K2122">
            <v>0</v>
          </cell>
          <cell r="Y2122">
            <v>1997</v>
          </cell>
          <cell r="AT2122">
            <v>3707.77</v>
          </cell>
          <cell r="BK2122">
            <v>26407.464260691748</v>
          </cell>
          <cell r="BX2122">
            <v>2640.746426069175</v>
          </cell>
          <cell r="CB2122">
            <v>2600</v>
          </cell>
          <cell r="CF2122">
            <v>343297.03538899275</v>
          </cell>
          <cell r="CG2122">
            <v>2808</v>
          </cell>
          <cell r="CK2122" t="str">
            <v>Прочие основные фонды</v>
          </cell>
        </row>
        <row r="2123">
          <cell r="K2123">
            <v>0</v>
          </cell>
          <cell r="Y2123">
            <v>1997</v>
          </cell>
          <cell r="AT2123">
            <v>2078.0700000000002</v>
          </cell>
          <cell r="BK2123">
            <v>14800.421616285719</v>
          </cell>
          <cell r="BX2123">
            <v>1480.0421616285721</v>
          </cell>
          <cell r="CB2123">
            <v>1500</v>
          </cell>
          <cell r="CF2123">
            <v>192405.48101171435</v>
          </cell>
          <cell r="CG2123">
            <v>1620</v>
          </cell>
          <cell r="CK2123" t="str">
            <v>Прочие основные фонды</v>
          </cell>
        </row>
        <row r="2124">
          <cell r="K2124">
            <v>0</v>
          </cell>
          <cell r="Y2124">
            <v>1997</v>
          </cell>
          <cell r="AT2124">
            <v>2078.0700000000002</v>
          </cell>
          <cell r="BK2124">
            <v>14800.421616285719</v>
          </cell>
          <cell r="BX2124">
            <v>1480.0421616285721</v>
          </cell>
          <cell r="CB2124">
            <v>1500</v>
          </cell>
          <cell r="CF2124">
            <v>192405.48101171435</v>
          </cell>
          <cell r="CG2124">
            <v>1620</v>
          </cell>
          <cell r="CK2124" t="str">
            <v>Прочие основные фонды</v>
          </cell>
        </row>
        <row r="2125">
          <cell r="K2125">
            <v>0</v>
          </cell>
          <cell r="Y2125">
            <v>1997</v>
          </cell>
          <cell r="AT2125">
            <v>2652.06</v>
          </cell>
          <cell r="BK2125">
            <v>18888.490836057834</v>
          </cell>
          <cell r="BX2125">
            <v>1888.8490836057836</v>
          </cell>
          <cell r="CB2125">
            <v>1900</v>
          </cell>
          <cell r="CF2125">
            <v>245550.38086875185</v>
          </cell>
          <cell r="CG2125">
            <v>2052</v>
          </cell>
          <cell r="CK2125" t="str">
            <v>Прочие основные фонды</v>
          </cell>
        </row>
        <row r="2126">
          <cell r="K2126">
            <v>0</v>
          </cell>
          <cell r="Y2126">
            <v>1997</v>
          </cell>
          <cell r="AT2126">
            <v>1822.09</v>
          </cell>
          <cell r="BK2126">
            <v>12977.281911975075</v>
          </cell>
          <cell r="BX2126">
            <v>1297.7281911975076</v>
          </cell>
          <cell r="CB2126">
            <v>1300</v>
          </cell>
          <cell r="CF2126">
            <v>168704.66485567598</v>
          </cell>
          <cell r="CG2126">
            <v>1404</v>
          </cell>
          <cell r="CK2126" t="str">
            <v>Прочие основные фонды</v>
          </cell>
        </row>
        <row r="2127">
          <cell r="K2127">
            <v>0</v>
          </cell>
          <cell r="Y2127">
            <v>1997</v>
          </cell>
          <cell r="AT2127">
            <v>1822.09</v>
          </cell>
          <cell r="BK2127">
            <v>12977.281911975075</v>
          </cell>
          <cell r="BX2127">
            <v>1297.7281911975076</v>
          </cell>
          <cell r="CB2127">
            <v>1300</v>
          </cell>
          <cell r="CF2127">
            <v>168704.66485567598</v>
          </cell>
          <cell r="CG2127">
            <v>1404</v>
          </cell>
          <cell r="CK2127" t="str">
            <v>Прочие основные фонды</v>
          </cell>
        </row>
        <row r="2128">
          <cell r="K2128">
            <v>0</v>
          </cell>
          <cell r="Y2128">
            <v>1997</v>
          </cell>
          <cell r="AT2128">
            <v>1822.1</v>
          </cell>
          <cell r="BK2128">
            <v>12977.35313393399</v>
          </cell>
          <cell r="BX2128">
            <v>1297.7353133933991</v>
          </cell>
          <cell r="CB2128">
            <v>1300</v>
          </cell>
          <cell r="CF2128">
            <v>168705.59074114187</v>
          </cell>
          <cell r="CG2128">
            <v>1404</v>
          </cell>
          <cell r="CK2128" t="str">
            <v>Прочие основные фонды</v>
          </cell>
        </row>
        <row r="2129">
          <cell r="K2129">
            <v>0</v>
          </cell>
          <cell r="Y2129">
            <v>1997</v>
          </cell>
          <cell r="AT2129">
            <v>1395.98</v>
          </cell>
          <cell r="BK2129">
            <v>9942.443020640565</v>
          </cell>
          <cell r="BX2129">
            <v>994.24430206405657</v>
          </cell>
          <cell r="CB2129">
            <v>1000</v>
          </cell>
          <cell r="CF2129">
            <v>129251.75926832734</v>
          </cell>
          <cell r="CG2129">
            <v>1080</v>
          </cell>
          <cell r="CK2129" t="str">
            <v>Прочие основные фонды</v>
          </cell>
        </row>
        <row r="2130">
          <cell r="K2130">
            <v>0</v>
          </cell>
          <cell r="Y2130">
            <v>1997</v>
          </cell>
          <cell r="AT2130">
            <v>766.04</v>
          </cell>
          <cell r="BK2130">
            <v>5455.8869407380462</v>
          </cell>
          <cell r="BX2130">
            <v>545.58869407380462</v>
          </cell>
          <cell r="CB2130">
            <v>550</v>
          </cell>
          <cell r="CF2130">
            <v>70926.530229594602</v>
          </cell>
          <cell r="CG2130">
            <v>594</v>
          </cell>
          <cell r="CK2130" t="str">
            <v>Прочие основные фонды</v>
          </cell>
        </row>
        <row r="2131">
          <cell r="K2131">
            <v>0</v>
          </cell>
          <cell r="Y2131">
            <v>1997</v>
          </cell>
          <cell r="AT2131">
            <v>766.05</v>
          </cell>
          <cell r="BK2131">
            <v>5455.9581626969612</v>
          </cell>
          <cell r="BX2131">
            <v>545.59581626969612</v>
          </cell>
          <cell r="CB2131">
            <v>550</v>
          </cell>
          <cell r="CF2131">
            <v>70927.4561150605</v>
          </cell>
          <cell r="CG2131">
            <v>594</v>
          </cell>
          <cell r="CK2131" t="str">
            <v>Прочие основные фонды</v>
          </cell>
        </row>
        <row r="2132">
          <cell r="K2132">
            <v>0</v>
          </cell>
          <cell r="Y2132">
            <v>1997</v>
          </cell>
          <cell r="AT2132">
            <v>766.05</v>
          </cell>
          <cell r="BK2132">
            <v>5455.9581626969612</v>
          </cell>
          <cell r="BX2132">
            <v>545.59581626969612</v>
          </cell>
          <cell r="CB2132">
            <v>550</v>
          </cell>
          <cell r="CF2132">
            <v>70927.4561150605</v>
          </cell>
          <cell r="CG2132">
            <v>594</v>
          </cell>
          <cell r="CK2132" t="str">
            <v>Прочие основные фонды</v>
          </cell>
        </row>
        <row r="2133">
          <cell r="K2133">
            <v>0</v>
          </cell>
          <cell r="Y2133">
            <v>1997</v>
          </cell>
          <cell r="AT2133">
            <v>2943.46</v>
          </cell>
          <cell r="BK2133">
            <v>20963.898718846027</v>
          </cell>
          <cell r="BX2133">
            <v>2096.3898718846026</v>
          </cell>
          <cell r="CB2133">
            <v>2100</v>
          </cell>
          <cell r="CF2133">
            <v>272530.68334499834</v>
          </cell>
          <cell r="CG2133">
            <v>2268</v>
          </cell>
          <cell r="CK2133" t="str">
            <v>Прочие основные фонды</v>
          </cell>
        </row>
        <row r="2134">
          <cell r="K2134">
            <v>0</v>
          </cell>
          <cell r="Y2134">
            <v>1997</v>
          </cell>
          <cell r="AT2134">
            <v>1884.43</v>
          </cell>
          <cell r="BK2134">
            <v>13421.279603852276</v>
          </cell>
          <cell r="BX2134">
            <v>1342.1279603852277</v>
          </cell>
          <cell r="CB2134">
            <v>1300</v>
          </cell>
          <cell r="CF2134">
            <v>174476.63485007957</v>
          </cell>
          <cell r="CG2134">
            <v>1404</v>
          </cell>
          <cell r="CK2134" t="str">
            <v>Прочие основные фонды</v>
          </cell>
        </row>
        <row r="2135">
          <cell r="K2135">
            <v>0</v>
          </cell>
          <cell r="Y2135">
            <v>1997</v>
          </cell>
          <cell r="AT2135">
            <v>3395.81</v>
          </cell>
          <cell r="BK2135">
            <v>24185.624030373954</v>
          </cell>
          <cell r="BX2135">
            <v>2418.5624030373956</v>
          </cell>
          <cell r="CB2135">
            <v>2400</v>
          </cell>
          <cell r="CF2135">
            <v>314413.11239486141</v>
          </cell>
          <cell r="CG2135">
            <v>2592</v>
          </cell>
          <cell r="CK2135" t="str">
            <v>Прочие основные фонды</v>
          </cell>
        </row>
        <row r="2136">
          <cell r="K2136">
            <v>0</v>
          </cell>
          <cell r="Y2136">
            <v>1997</v>
          </cell>
          <cell r="AT2136">
            <v>3395.82</v>
          </cell>
          <cell r="BK2136">
            <v>24185.695252332873</v>
          </cell>
          <cell r="BX2136">
            <v>2418.5695252332875</v>
          </cell>
          <cell r="CB2136">
            <v>2400</v>
          </cell>
          <cell r="CF2136">
            <v>314414.03828032734</v>
          </cell>
          <cell r="CG2136">
            <v>2592</v>
          </cell>
          <cell r="CK2136" t="str">
            <v>Прочие основные фонды</v>
          </cell>
        </row>
        <row r="2137">
          <cell r="K2137">
            <v>0</v>
          </cell>
          <cell r="Y2137">
            <v>1997</v>
          </cell>
          <cell r="AT2137">
            <v>3395.82</v>
          </cell>
          <cell r="BK2137">
            <v>24185.695252332873</v>
          </cell>
          <cell r="BX2137">
            <v>2418.5695252332875</v>
          </cell>
          <cell r="CB2137">
            <v>2400</v>
          </cell>
          <cell r="CF2137">
            <v>314414.03828032734</v>
          </cell>
          <cell r="CG2137">
            <v>2592</v>
          </cell>
          <cell r="CK2137" t="str">
            <v>Прочие основные фонды</v>
          </cell>
        </row>
        <row r="2138">
          <cell r="K2138">
            <v>0</v>
          </cell>
          <cell r="Y2138">
            <v>1997</v>
          </cell>
          <cell r="AT2138">
            <v>3395.82</v>
          </cell>
          <cell r="BK2138">
            <v>24185.695252332873</v>
          </cell>
          <cell r="BX2138">
            <v>2418.5695252332875</v>
          </cell>
          <cell r="CB2138">
            <v>2400</v>
          </cell>
          <cell r="CF2138">
            <v>314414.03828032734</v>
          </cell>
          <cell r="CG2138">
            <v>2592</v>
          </cell>
          <cell r="CK2138" t="str">
            <v>Прочие основные фонды</v>
          </cell>
        </row>
        <row r="2139">
          <cell r="K2139">
            <v>0</v>
          </cell>
          <cell r="Y2139">
            <v>1997</v>
          </cell>
          <cell r="AT2139">
            <v>2668.35</v>
          </cell>
          <cell r="BK2139">
            <v>19004.511407130653</v>
          </cell>
          <cell r="BX2139">
            <v>1900.4511407130653</v>
          </cell>
          <cell r="CB2139">
            <v>1900</v>
          </cell>
          <cell r="CF2139">
            <v>247058.64829269849</v>
          </cell>
          <cell r="CG2139">
            <v>2052</v>
          </cell>
          <cell r="CK2139" t="str">
            <v>Прочие основные фонды</v>
          </cell>
        </row>
        <row r="2140">
          <cell r="K2140">
            <v>0</v>
          </cell>
          <cell r="Y2140">
            <v>1997</v>
          </cell>
          <cell r="AT2140">
            <v>2668.35</v>
          </cell>
          <cell r="BK2140">
            <v>19004.511407130653</v>
          </cell>
          <cell r="BX2140">
            <v>1900.4511407130653</v>
          </cell>
          <cell r="CB2140">
            <v>1900</v>
          </cell>
          <cell r="CF2140">
            <v>247058.64829269849</v>
          </cell>
          <cell r="CG2140">
            <v>2052</v>
          </cell>
          <cell r="CK2140" t="str">
            <v>Прочие основные фонды</v>
          </cell>
        </row>
        <row r="2141">
          <cell r="K2141">
            <v>0</v>
          </cell>
          <cell r="Y2141">
            <v>1997</v>
          </cell>
          <cell r="AT2141">
            <v>2668.36</v>
          </cell>
          <cell r="BK2141">
            <v>19004.582629089571</v>
          </cell>
          <cell r="BX2141">
            <v>1900.4582629089573</v>
          </cell>
          <cell r="CB2141">
            <v>1900</v>
          </cell>
          <cell r="CF2141">
            <v>247059.57417816442</v>
          </cell>
          <cell r="CG2141">
            <v>2052</v>
          </cell>
          <cell r="CK2141" t="str">
            <v>Прочие основные фонды</v>
          </cell>
        </row>
        <row r="2142">
          <cell r="K2142">
            <v>0</v>
          </cell>
          <cell r="Y2142">
            <v>1997</v>
          </cell>
          <cell r="AT2142">
            <v>2668.36</v>
          </cell>
          <cell r="BK2142">
            <v>19004.582629089571</v>
          </cell>
          <cell r="BX2142">
            <v>1900.4582629089573</v>
          </cell>
          <cell r="CB2142">
            <v>1900</v>
          </cell>
          <cell r="CF2142">
            <v>247059.57417816442</v>
          </cell>
          <cell r="CG2142">
            <v>2052</v>
          </cell>
          <cell r="CK2142" t="str">
            <v>Прочие основные фонды</v>
          </cell>
        </row>
        <row r="2143">
          <cell r="K2143">
            <v>0</v>
          </cell>
          <cell r="Y2143">
            <v>1997</v>
          </cell>
          <cell r="AT2143">
            <v>1708.34</v>
          </cell>
          <cell r="BK2143">
            <v>12167.132129314961</v>
          </cell>
          <cell r="BX2143">
            <v>1216.7132129314962</v>
          </cell>
          <cell r="CB2143">
            <v>1200</v>
          </cell>
          <cell r="CF2143">
            <v>158172.71768109451</v>
          </cell>
          <cell r="CG2143">
            <v>1296</v>
          </cell>
          <cell r="CK2143" t="str">
            <v>Прочие основные фонды</v>
          </cell>
        </row>
        <row r="2144">
          <cell r="K2144">
            <v>0</v>
          </cell>
          <cell r="Y2144">
            <v>1997</v>
          </cell>
          <cell r="AT2144">
            <v>1708.34</v>
          </cell>
          <cell r="BK2144">
            <v>12167.132129314961</v>
          </cell>
          <cell r="BX2144">
            <v>1216.7132129314962</v>
          </cell>
          <cell r="CB2144">
            <v>1200</v>
          </cell>
          <cell r="CF2144">
            <v>158172.71768109451</v>
          </cell>
          <cell r="CG2144">
            <v>1296</v>
          </cell>
          <cell r="CK2144" t="str">
            <v>Прочие основные фонды</v>
          </cell>
        </row>
        <row r="2145">
          <cell r="K2145">
            <v>0</v>
          </cell>
          <cell r="Y2145">
            <v>1997</v>
          </cell>
          <cell r="AT2145">
            <v>1708.35</v>
          </cell>
          <cell r="BK2145">
            <v>12167.203351273876</v>
          </cell>
          <cell r="BX2145">
            <v>1216.7203351273877</v>
          </cell>
          <cell r="CB2145">
            <v>1200</v>
          </cell>
          <cell r="CF2145">
            <v>158173.64356656038</v>
          </cell>
          <cell r="CG2145">
            <v>1296</v>
          </cell>
          <cell r="CK2145" t="str">
            <v>Прочие основные фонды</v>
          </cell>
        </row>
        <row r="2146">
          <cell r="K2146">
            <v>0</v>
          </cell>
          <cell r="Y2146">
            <v>1997</v>
          </cell>
          <cell r="AT2146">
            <v>1708.35</v>
          </cell>
          <cell r="BK2146">
            <v>12167.203351273876</v>
          </cell>
          <cell r="BX2146">
            <v>1216.7203351273877</v>
          </cell>
          <cell r="CB2146">
            <v>1200</v>
          </cell>
          <cell r="CF2146">
            <v>158173.64356656038</v>
          </cell>
          <cell r="CG2146">
            <v>1296</v>
          </cell>
          <cell r="CK2146" t="str">
            <v>Прочие основные фонды</v>
          </cell>
        </row>
        <row r="2147">
          <cell r="K2147">
            <v>0</v>
          </cell>
          <cell r="Y2147">
            <v>1997</v>
          </cell>
          <cell r="AT2147">
            <v>4170.9799999999996</v>
          </cell>
          <cell r="BK2147">
            <v>29706.536619601553</v>
          </cell>
          <cell r="BX2147">
            <v>2970.6536619601557</v>
          </cell>
          <cell r="CB2147">
            <v>3000</v>
          </cell>
          <cell r="CF2147">
            <v>386184.97605482017</v>
          </cell>
          <cell r="CG2147">
            <v>3240</v>
          </cell>
          <cell r="CK2147" t="str">
            <v>Прочие основные фонды</v>
          </cell>
        </row>
        <row r="2148">
          <cell r="K2148">
            <v>0</v>
          </cell>
          <cell r="Y2148">
            <v>1997</v>
          </cell>
          <cell r="AT2148">
            <v>3640.29</v>
          </cell>
          <cell r="BK2148">
            <v>25926.858481932148</v>
          </cell>
          <cell r="BX2148">
            <v>2592.685848193215</v>
          </cell>
          <cell r="CB2148">
            <v>2600</v>
          </cell>
          <cell r="CF2148">
            <v>337049.16026511794</v>
          </cell>
          <cell r="CG2148">
            <v>2808</v>
          </cell>
          <cell r="CK2148" t="str">
            <v>Прочие основные фонды</v>
          </cell>
        </row>
        <row r="2149">
          <cell r="K2149">
            <v>0</v>
          </cell>
          <cell r="Y2149">
            <v>1997</v>
          </cell>
          <cell r="AT2149">
            <v>3640.3</v>
          </cell>
          <cell r="BK2149">
            <v>25926.929703891063</v>
          </cell>
          <cell r="BX2149">
            <v>2592.6929703891064</v>
          </cell>
          <cell r="CB2149">
            <v>2600</v>
          </cell>
          <cell r="CF2149">
            <v>337050.08615058381</v>
          </cell>
          <cell r="CG2149">
            <v>2808</v>
          </cell>
          <cell r="CK2149" t="str">
            <v>Прочие основные фонды</v>
          </cell>
        </row>
        <row r="2150">
          <cell r="K2150">
            <v>0</v>
          </cell>
          <cell r="Y2150">
            <v>1997</v>
          </cell>
          <cell r="AT2150">
            <v>2957.55</v>
          </cell>
          <cell r="BK2150">
            <v>21064.250458957507</v>
          </cell>
          <cell r="BX2150">
            <v>2106.4250458957508</v>
          </cell>
          <cell r="CB2150">
            <v>2100</v>
          </cell>
          <cell r="CF2150">
            <v>273835.25596644758</v>
          </cell>
          <cell r="CG2150">
            <v>2268</v>
          </cell>
          <cell r="CK2150" t="str">
            <v>Прочие основные фонды</v>
          </cell>
        </row>
        <row r="2151">
          <cell r="K2151">
            <v>0</v>
          </cell>
          <cell r="Y2151">
            <v>1997</v>
          </cell>
          <cell r="AT2151">
            <v>2957.55</v>
          </cell>
          <cell r="BK2151">
            <v>21064.250458957507</v>
          </cell>
          <cell r="BX2151">
            <v>2106.4250458957508</v>
          </cell>
          <cell r="CB2151">
            <v>2100</v>
          </cell>
          <cell r="CF2151">
            <v>273835.25596644758</v>
          </cell>
          <cell r="CG2151">
            <v>2268</v>
          </cell>
          <cell r="CK2151" t="str">
            <v>Прочие основные фонды</v>
          </cell>
        </row>
        <row r="2152">
          <cell r="K2152">
            <v>0</v>
          </cell>
          <cell r="Y2152">
            <v>1997</v>
          </cell>
          <cell r="AT2152">
            <v>1592.07</v>
          </cell>
          <cell r="BK2152">
            <v>11339.034413008225</v>
          </cell>
          <cell r="BX2152">
            <v>1133.9034413008226</v>
          </cell>
          <cell r="CB2152">
            <v>1100</v>
          </cell>
          <cell r="CF2152">
            <v>147407.44736910693</v>
          </cell>
          <cell r="CG2152">
            <v>1188</v>
          </cell>
          <cell r="CK2152" t="str">
            <v>Прочие основные фонды</v>
          </cell>
        </row>
        <row r="2153">
          <cell r="K2153">
            <v>0</v>
          </cell>
          <cell r="Y2153">
            <v>1997</v>
          </cell>
          <cell r="AT2153">
            <v>369.69</v>
          </cell>
          <cell r="BK2153">
            <v>2633.0045991350953</v>
          </cell>
          <cell r="BX2153">
            <v>263.30045991350954</v>
          </cell>
          <cell r="CB2153">
            <v>250</v>
          </cell>
          <cell r="CF2153">
            <v>34229.05978875624</v>
          </cell>
          <cell r="CG2153">
            <v>270</v>
          </cell>
          <cell r="CK2153" t="str">
            <v>Прочие основные фонды</v>
          </cell>
        </row>
        <row r="2154">
          <cell r="K2154">
            <v>0</v>
          </cell>
          <cell r="Y2154">
            <v>1997</v>
          </cell>
          <cell r="AT2154">
            <v>369.69</v>
          </cell>
          <cell r="BK2154">
            <v>2633.0045991350953</v>
          </cell>
          <cell r="BX2154">
            <v>263.30045991350954</v>
          </cell>
          <cell r="CB2154">
            <v>250</v>
          </cell>
          <cell r="CF2154">
            <v>34229.05978875624</v>
          </cell>
          <cell r="CG2154">
            <v>270</v>
          </cell>
          <cell r="CK2154" t="str">
            <v>Прочие основные фонды</v>
          </cell>
        </row>
        <row r="2155">
          <cell r="K2155">
            <v>0</v>
          </cell>
          <cell r="Y2155">
            <v>1997</v>
          </cell>
          <cell r="AT2155">
            <v>945.11</v>
          </cell>
          <cell r="BK2155">
            <v>6731.2585590320805</v>
          </cell>
          <cell r="BX2155">
            <v>673.12585590320805</v>
          </cell>
          <cell r="CB2155">
            <v>650</v>
          </cell>
          <cell r="CF2155">
            <v>87506.361267417044</v>
          </cell>
          <cell r="CG2155">
            <v>702</v>
          </cell>
          <cell r="CK2155" t="str">
            <v>Прочие основные фонды</v>
          </cell>
        </row>
        <row r="2156">
          <cell r="K2156">
            <v>0</v>
          </cell>
          <cell r="Y2156">
            <v>1997</v>
          </cell>
          <cell r="AT2156">
            <v>945.11</v>
          </cell>
          <cell r="BK2156">
            <v>6731.2585590320805</v>
          </cell>
          <cell r="BX2156">
            <v>673.12585590320805</v>
          </cell>
          <cell r="CB2156">
            <v>650</v>
          </cell>
          <cell r="CF2156">
            <v>87506.361267417044</v>
          </cell>
          <cell r="CG2156">
            <v>702</v>
          </cell>
          <cell r="CK2156" t="str">
            <v>Прочие основные фонды</v>
          </cell>
        </row>
        <row r="2157">
          <cell r="K2157">
            <v>0</v>
          </cell>
          <cell r="Y2157">
            <v>1997</v>
          </cell>
          <cell r="AT2157">
            <v>945.11</v>
          </cell>
          <cell r="BK2157">
            <v>6731.2585590320805</v>
          </cell>
          <cell r="BX2157">
            <v>673.12585590320805</v>
          </cell>
          <cell r="CB2157">
            <v>650</v>
          </cell>
          <cell r="CF2157">
            <v>87506.361267417044</v>
          </cell>
          <cell r="CG2157">
            <v>702</v>
          </cell>
          <cell r="CK2157" t="str">
            <v>Прочие основные фонды</v>
          </cell>
        </row>
        <row r="2158">
          <cell r="K2158">
            <v>0</v>
          </cell>
          <cell r="Y2158">
            <v>1997</v>
          </cell>
          <cell r="AT2158">
            <v>2197.34</v>
          </cell>
          <cell r="BK2158">
            <v>15649.885920267008</v>
          </cell>
          <cell r="BX2158">
            <v>1564.9885920267009</v>
          </cell>
          <cell r="CB2158">
            <v>1600</v>
          </cell>
          <cell r="CF2158">
            <v>203448.51696347111</v>
          </cell>
          <cell r="CG2158">
            <v>1728</v>
          </cell>
          <cell r="CK2158" t="str">
            <v>Прочие основные фонды</v>
          </cell>
        </row>
        <row r="2159">
          <cell r="K2159">
            <v>0</v>
          </cell>
          <cell r="Y2159">
            <v>1997</v>
          </cell>
          <cell r="AT2159">
            <v>2603.0300000000002</v>
          </cell>
          <cell r="BK2159">
            <v>18539.289571496734</v>
          </cell>
          <cell r="BX2159">
            <v>1853.9289571496736</v>
          </cell>
          <cell r="CB2159">
            <v>1900</v>
          </cell>
          <cell r="CF2159">
            <v>241010.76442945754</v>
          </cell>
          <cell r="CG2159">
            <v>2052</v>
          </cell>
          <cell r="CK2159" t="str">
            <v>Прочие основные фонды</v>
          </cell>
        </row>
        <row r="2160">
          <cell r="K2160">
            <v>0</v>
          </cell>
          <cell r="Y2160">
            <v>1997</v>
          </cell>
          <cell r="AT2160">
            <v>2603.0300000000002</v>
          </cell>
          <cell r="BK2160">
            <v>18539.289571496734</v>
          </cell>
          <cell r="BX2160">
            <v>1853.9289571496736</v>
          </cell>
          <cell r="CB2160">
            <v>1900</v>
          </cell>
          <cell r="CF2160">
            <v>241010.76442945754</v>
          </cell>
          <cell r="CG2160">
            <v>2052</v>
          </cell>
          <cell r="CK2160" t="str">
            <v>Прочие основные фонды</v>
          </cell>
        </row>
        <row r="2161">
          <cell r="K2161">
            <v>0</v>
          </cell>
          <cell r="Y2161">
            <v>1997</v>
          </cell>
          <cell r="AT2161">
            <v>6241.85</v>
          </cell>
          <cell r="BK2161">
            <v>44354.871898426478</v>
          </cell>
          <cell r="BX2161">
            <v>4435.4871898426481</v>
          </cell>
          <cell r="CB2161">
            <v>4400</v>
          </cell>
          <cell r="CF2161">
            <v>576613.3346795442</v>
          </cell>
          <cell r="CG2161">
            <v>4752</v>
          </cell>
          <cell r="CK2161" t="str">
            <v>Прочие основные фонды</v>
          </cell>
        </row>
        <row r="2162">
          <cell r="K2162">
            <v>0</v>
          </cell>
          <cell r="Y2162">
            <v>1997</v>
          </cell>
          <cell r="AT2162">
            <v>4063.32</v>
          </cell>
          <cell r="BK2162">
            <v>28874.137969081967</v>
          </cell>
          <cell r="BX2162">
            <v>2887.4137969081967</v>
          </cell>
          <cell r="CB2162">
            <v>2900</v>
          </cell>
          <cell r="CF2162">
            <v>375363.79359806556</v>
          </cell>
          <cell r="CG2162">
            <v>3132</v>
          </cell>
          <cell r="CK2162" t="str">
            <v>Прочие основные фонды</v>
          </cell>
        </row>
        <row r="2163">
          <cell r="K2163">
            <v>0</v>
          </cell>
          <cell r="Y2163">
            <v>1997</v>
          </cell>
          <cell r="AT2163">
            <v>1639.84</v>
          </cell>
          <cell r="BK2163">
            <v>11652.778124100332</v>
          </cell>
          <cell r="BX2163">
            <v>1165.2778124100332</v>
          </cell>
          <cell r="CB2163">
            <v>1200</v>
          </cell>
          <cell r="CF2163">
            <v>151486.11561330431</v>
          </cell>
          <cell r="CG2163">
            <v>1296</v>
          </cell>
          <cell r="CK2163" t="str">
            <v>Прочие основные фонды</v>
          </cell>
        </row>
        <row r="2164">
          <cell r="K2164">
            <v>0</v>
          </cell>
          <cell r="Y2164">
            <v>1997</v>
          </cell>
          <cell r="AT2164">
            <v>1639.84</v>
          </cell>
          <cell r="BK2164">
            <v>11652.778124100332</v>
          </cell>
          <cell r="BX2164">
            <v>1165.2778124100332</v>
          </cell>
          <cell r="CB2164">
            <v>1200</v>
          </cell>
          <cell r="CF2164">
            <v>151486.11561330431</v>
          </cell>
          <cell r="CG2164">
            <v>1296</v>
          </cell>
          <cell r="CK2164" t="str">
            <v>Прочие основные фонды</v>
          </cell>
        </row>
        <row r="2165">
          <cell r="K2165">
            <v>0</v>
          </cell>
          <cell r="Y2165">
            <v>1997</v>
          </cell>
          <cell r="AT2165">
            <v>1806.98</v>
          </cell>
          <cell r="BK2165">
            <v>12840.482617015576</v>
          </cell>
          <cell r="BX2165">
            <v>1284.0482617015577</v>
          </cell>
          <cell r="CB2165">
            <v>1300</v>
          </cell>
          <cell r="CF2165">
            <v>166926.27402120249</v>
          </cell>
          <cell r="CG2165">
            <v>1404</v>
          </cell>
          <cell r="CK2165" t="str">
            <v>Прочие основные фонды</v>
          </cell>
        </row>
        <row r="2166">
          <cell r="K2166">
            <v>0</v>
          </cell>
          <cell r="Y2166">
            <v>1997</v>
          </cell>
          <cell r="AT2166">
            <v>1806.98</v>
          </cell>
          <cell r="BK2166">
            <v>12840.482617015576</v>
          </cell>
          <cell r="BX2166">
            <v>1284.0482617015577</v>
          </cell>
          <cell r="CB2166">
            <v>1300</v>
          </cell>
          <cell r="CF2166">
            <v>166926.27402120249</v>
          </cell>
          <cell r="CG2166">
            <v>1404</v>
          </cell>
          <cell r="CK2166" t="str">
            <v>Прочие основные фонды</v>
          </cell>
        </row>
        <row r="2167">
          <cell r="K2167">
            <v>0</v>
          </cell>
          <cell r="Y2167">
            <v>1997</v>
          </cell>
          <cell r="AT2167">
            <v>2822.42</v>
          </cell>
          <cell r="BK2167">
            <v>20056.24575142896</v>
          </cell>
          <cell r="BX2167">
            <v>2005.624575142896</v>
          </cell>
          <cell r="CB2167">
            <v>2000</v>
          </cell>
          <cell r="CF2167">
            <v>260731.19476857648</v>
          </cell>
          <cell r="CG2167">
            <v>2160</v>
          </cell>
          <cell r="CK2167" t="str">
            <v>Прочие основные фонды</v>
          </cell>
        </row>
        <row r="2168">
          <cell r="K2168">
            <v>0</v>
          </cell>
          <cell r="Y2168">
            <v>1997</v>
          </cell>
          <cell r="AT2168">
            <v>2822.42</v>
          </cell>
          <cell r="BK2168">
            <v>20056.24575142896</v>
          </cell>
          <cell r="BX2168">
            <v>2005.624575142896</v>
          </cell>
          <cell r="CB2168">
            <v>2000</v>
          </cell>
          <cell r="CF2168">
            <v>260731.19476857648</v>
          </cell>
          <cell r="CG2168">
            <v>2160</v>
          </cell>
          <cell r="CK2168" t="str">
            <v>Прочие основные фонды</v>
          </cell>
        </row>
        <row r="2169">
          <cell r="K2169">
            <v>0</v>
          </cell>
          <cell r="Y2169">
            <v>1997</v>
          </cell>
          <cell r="AT2169">
            <v>2822.43</v>
          </cell>
          <cell r="BK2169">
            <v>20056.316811886831</v>
          </cell>
          <cell r="BX2169">
            <v>2005.6316811886832</v>
          </cell>
          <cell r="CB2169">
            <v>2000</v>
          </cell>
          <cell r="CF2169">
            <v>260732.1185545288</v>
          </cell>
          <cell r="CG2169">
            <v>2160</v>
          </cell>
          <cell r="CK2169" t="str">
            <v>Прочие основные фонды</v>
          </cell>
        </row>
        <row r="2170">
          <cell r="K2170">
            <v>0</v>
          </cell>
          <cell r="Y2170">
            <v>1997</v>
          </cell>
          <cell r="AT2170">
            <v>2822.43</v>
          </cell>
          <cell r="BK2170">
            <v>20056.316811886831</v>
          </cell>
          <cell r="BX2170">
            <v>2005.6316811886832</v>
          </cell>
          <cell r="CB2170">
            <v>2000</v>
          </cell>
          <cell r="CF2170">
            <v>260732.1185545288</v>
          </cell>
          <cell r="CG2170">
            <v>2160</v>
          </cell>
          <cell r="CK2170" t="str">
            <v>Прочие основные фонды</v>
          </cell>
        </row>
        <row r="2171">
          <cell r="K2171">
            <v>0</v>
          </cell>
          <cell r="Y2171">
            <v>1997</v>
          </cell>
          <cell r="AT2171">
            <v>2822.42</v>
          </cell>
          <cell r="BK2171">
            <v>20056.24575142896</v>
          </cell>
          <cell r="BX2171">
            <v>2005.624575142896</v>
          </cell>
          <cell r="CB2171">
            <v>2000</v>
          </cell>
          <cell r="CF2171">
            <v>260731.19476857648</v>
          </cell>
          <cell r="CG2171">
            <v>2160</v>
          </cell>
          <cell r="CK2171" t="str">
            <v>Прочие основные фонды</v>
          </cell>
        </row>
        <row r="2172">
          <cell r="K2172">
            <v>0</v>
          </cell>
          <cell r="Y2172">
            <v>1997</v>
          </cell>
          <cell r="AT2172">
            <v>3084.15</v>
          </cell>
          <cell r="BK2172">
            <v>21916.111115379575</v>
          </cell>
          <cell r="BX2172">
            <v>2191.6111115379576</v>
          </cell>
          <cell r="CB2172">
            <v>2200</v>
          </cell>
          <cell r="CF2172">
            <v>284909.4444999345</v>
          </cell>
          <cell r="CG2172">
            <v>2376</v>
          </cell>
          <cell r="CK2172" t="str">
            <v>Прочие основные фонды</v>
          </cell>
        </row>
        <row r="2173">
          <cell r="K2173">
            <v>0</v>
          </cell>
          <cell r="Y2173">
            <v>1997</v>
          </cell>
          <cell r="AT2173">
            <v>4367.6499999999996</v>
          </cell>
          <cell r="BK2173">
            <v>31036.720883578164</v>
          </cell>
          <cell r="BX2173">
            <v>3103.6720883578164</v>
          </cell>
          <cell r="CB2173">
            <v>3100</v>
          </cell>
          <cell r="CF2173">
            <v>403477.37148651615</v>
          </cell>
          <cell r="CG2173">
            <v>3348</v>
          </cell>
          <cell r="CK2173" t="str">
            <v>Прочие основные фонды</v>
          </cell>
        </row>
        <row r="2174">
          <cell r="K2174">
            <v>0</v>
          </cell>
          <cell r="Y2174">
            <v>1997</v>
          </cell>
          <cell r="AT2174">
            <v>3806.34</v>
          </cell>
          <cell r="BK2174">
            <v>27048.026322621758</v>
          </cell>
          <cell r="BX2174">
            <v>2704.8026322621758</v>
          </cell>
          <cell r="CB2174">
            <v>2700</v>
          </cell>
          <cell r="CF2174">
            <v>351624.34219408286</v>
          </cell>
          <cell r="CG2174">
            <v>2916</v>
          </cell>
          <cell r="CK2174" t="str">
            <v>Прочие основные фонды</v>
          </cell>
        </row>
        <row r="2175">
          <cell r="K2175">
            <v>0</v>
          </cell>
          <cell r="Y2175">
            <v>1997</v>
          </cell>
          <cell r="AT2175">
            <v>3654.95</v>
          </cell>
          <cell r="BK2175">
            <v>25972.242050858931</v>
          </cell>
          <cell r="BX2175">
            <v>2597.2242050858931</v>
          </cell>
          <cell r="CB2175">
            <v>2600</v>
          </cell>
          <cell r="CF2175">
            <v>337639.1466611661</v>
          </cell>
          <cell r="CG2175">
            <v>2808</v>
          </cell>
          <cell r="CK2175" t="str">
            <v>Прочие основные фонды</v>
          </cell>
        </row>
        <row r="2176">
          <cell r="K2176">
            <v>0</v>
          </cell>
          <cell r="Y2176">
            <v>1997</v>
          </cell>
          <cell r="AT2176">
            <v>3654.95</v>
          </cell>
          <cell r="BK2176">
            <v>25972.242050858931</v>
          </cell>
          <cell r="BX2176">
            <v>2597.2242050858931</v>
          </cell>
          <cell r="CB2176">
            <v>2600</v>
          </cell>
          <cell r="CF2176">
            <v>337639.1466611661</v>
          </cell>
          <cell r="CG2176">
            <v>2808</v>
          </cell>
          <cell r="CK2176" t="str">
            <v>Прочие основные фонды</v>
          </cell>
        </row>
        <row r="2177">
          <cell r="K2177">
            <v>0</v>
          </cell>
          <cell r="Y2177">
            <v>1997</v>
          </cell>
          <cell r="AT2177">
            <v>391.04</v>
          </cell>
          <cell r="BK2177">
            <v>2778.7481447264336</v>
          </cell>
          <cell r="BX2177">
            <v>277.87481447264338</v>
          </cell>
          <cell r="CB2177">
            <v>300</v>
          </cell>
          <cell r="CF2177">
            <v>36123.725881443635</v>
          </cell>
          <cell r="CG2177">
            <v>324</v>
          </cell>
          <cell r="CK2177" t="str">
            <v>Прочие основные фонды</v>
          </cell>
        </row>
        <row r="2178">
          <cell r="K2178">
            <v>0</v>
          </cell>
          <cell r="Y2178">
            <v>1997</v>
          </cell>
          <cell r="AT2178">
            <v>391.05</v>
          </cell>
          <cell r="BK2178">
            <v>2778.819205184308</v>
          </cell>
          <cell r="BX2178">
            <v>277.88192051843083</v>
          </cell>
          <cell r="CB2178">
            <v>300</v>
          </cell>
          <cell r="CF2178">
            <v>36124.649667396006</v>
          </cell>
          <cell r="CG2178">
            <v>324</v>
          </cell>
          <cell r="CK2178" t="str">
            <v>Прочие основные фонды</v>
          </cell>
        </row>
        <row r="2179">
          <cell r="K2179">
            <v>0</v>
          </cell>
          <cell r="Y2179">
            <v>1997</v>
          </cell>
          <cell r="AT2179">
            <v>2822.42</v>
          </cell>
          <cell r="BK2179">
            <v>20056.24575142896</v>
          </cell>
          <cell r="BX2179">
            <v>2005.624575142896</v>
          </cell>
          <cell r="CB2179">
            <v>2000</v>
          </cell>
          <cell r="CF2179">
            <v>260731.19476857648</v>
          </cell>
          <cell r="CG2179">
            <v>2160</v>
          </cell>
          <cell r="CK2179" t="str">
            <v>Прочие основные фонды</v>
          </cell>
        </row>
        <row r="2180">
          <cell r="K2180">
            <v>0</v>
          </cell>
          <cell r="Y2180">
            <v>1997</v>
          </cell>
          <cell r="AT2180">
            <v>4367.6499999999996</v>
          </cell>
          <cell r="BK2180">
            <v>31036.720883578164</v>
          </cell>
          <cell r="BX2180">
            <v>3103.6720883578164</v>
          </cell>
          <cell r="CB2180">
            <v>3100</v>
          </cell>
          <cell r="CF2180">
            <v>403477.37148651615</v>
          </cell>
          <cell r="CG2180">
            <v>3348</v>
          </cell>
          <cell r="CK2180" t="str">
            <v>Прочие основные фонды</v>
          </cell>
        </row>
        <row r="2181">
          <cell r="K2181">
            <v>0</v>
          </cell>
          <cell r="Y2181">
            <v>1997</v>
          </cell>
          <cell r="AT2181">
            <v>1283.48</v>
          </cell>
          <cell r="BK2181">
            <v>9120.4676472828432</v>
          </cell>
          <cell r="BX2181">
            <v>912.04676472828442</v>
          </cell>
          <cell r="CB2181">
            <v>900</v>
          </cell>
          <cell r="CF2181">
            <v>118566.07941467696</v>
          </cell>
          <cell r="CG2181">
            <v>972.00000000000011</v>
          </cell>
          <cell r="CK2181" t="str">
            <v>Прочие основные фонды</v>
          </cell>
        </row>
        <row r="2182">
          <cell r="K2182">
            <v>0</v>
          </cell>
          <cell r="Y2182">
            <v>1997</v>
          </cell>
          <cell r="AT2182">
            <v>1438.03</v>
          </cell>
          <cell r="BK2182">
            <v>10218.707023734025</v>
          </cell>
          <cell r="BX2182">
            <v>1021.8707023734025</v>
          </cell>
          <cell r="CB2182">
            <v>1000</v>
          </cell>
          <cell r="CF2182">
            <v>132843.19130854233</v>
          </cell>
          <cell r="CG2182">
            <v>1080</v>
          </cell>
          <cell r="CK2182" t="str">
            <v>Прочие основные фонды</v>
          </cell>
        </row>
        <row r="2183">
          <cell r="K2183">
            <v>0</v>
          </cell>
          <cell r="Y2183">
            <v>1997</v>
          </cell>
          <cell r="AT2183">
            <v>3842.3</v>
          </cell>
          <cell r="BK2183">
            <v>27303.559729138644</v>
          </cell>
          <cell r="BX2183">
            <v>2730.3559729138647</v>
          </cell>
          <cell r="CB2183">
            <v>2700</v>
          </cell>
          <cell r="CF2183">
            <v>354946.27647880238</v>
          </cell>
          <cell r="CG2183">
            <v>2916</v>
          </cell>
          <cell r="CK2183" t="str">
            <v>Прочие основные фонды</v>
          </cell>
        </row>
        <row r="2184">
          <cell r="K2184">
            <v>0</v>
          </cell>
          <cell r="Y2184">
            <v>1997</v>
          </cell>
          <cell r="AT2184">
            <v>2844.78</v>
          </cell>
          <cell r="BK2184">
            <v>20215.136935236456</v>
          </cell>
          <cell r="BX2184">
            <v>2021.5136935236458</v>
          </cell>
          <cell r="CB2184">
            <v>2000</v>
          </cell>
          <cell r="CF2184">
            <v>262796.78015807393</v>
          </cell>
          <cell r="CG2184">
            <v>2160</v>
          </cell>
          <cell r="CK2184" t="str">
            <v>Прочие основные фонды</v>
          </cell>
        </row>
        <row r="2185">
          <cell r="K2185">
            <v>0</v>
          </cell>
          <cell r="Y2185">
            <v>1997</v>
          </cell>
          <cell r="AT2185">
            <v>1752.9</v>
          </cell>
          <cell r="BK2185">
            <v>12456.187660830004</v>
          </cell>
          <cell r="BX2185">
            <v>1245.6187660830005</v>
          </cell>
          <cell r="CB2185">
            <v>1200</v>
          </cell>
          <cell r="CF2185">
            <v>161930.43959079005</v>
          </cell>
          <cell r="CG2185">
            <v>1296</v>
          </cell>
          <cell r="CK2185" t="str">
            <v>Прочие основные фонды</v>
          </cell>
        </row>
        <row r="2186">
          <cell r="K2186">
            <v>0</v>
          </cell>
          <cell r="Y2186">
            <v>1997</v>
          </cell>
          <cell r="AT2186">
            <v>2737.93</v>
          </cell>
          <cell r="BK2186">
            <v>19455.85594284688</v>
          </cell>
          <cell r="BX2186">
            <v>1945.5855942846881</v>
          </cell>
          <cell r="CB2186">
            <v>1900</v>
          </cell>
          <cell r="CF2186">
            <v>252926.12725700944</v>
          </cell>
          <cell r="CG2186">
            <v>2052</v>
          </cell>
          <cell r="CK2186" t="str">
            <v>Прочие основные фонды</v>
          </cell>
        </row>
        <row r="2187">
          <cell r="K2187">
            <v>0</v>
          </cell>
          <cell r="Y2187">
            <v>1997</v>
          </cell>
          <cell r="AT2187">
            <v>2737.94</v>
          </cell>
          <cell r="BK2187">
            <v>19455.927003304754</v>
          </cell>
          <cell r="BX2187">
            <v>1945.5927003304755</v>
          </cell>
          <cell r="CB2187">
            <v>1900</v>
          </cell>
          <cell r="CF2187">
            <v>252927.0510429618</v>
          </cell>
          <cell r="CG2187">
            <v>2052</v>
          </cell>
          <cell r="CK2187" t="str">
            <v>Прочие основные фонды</v>
          </cell>
        </row>
        <row r="2188">
          <cell r="K2188">
            <v>0</v>
          </cell>
          <cell r="Y2188">
            <v>1997</v>
          </cell>
          <cell r="AT2188">
            <v>2737.94</v>
          </cell>
          <cell r="BK2188">
            <v>19455.927003304754</v>
          </cell>
          <cell r="BX2188">
            <v>1945.5927003304755</v>
          </cell>
          <cell r="CB2188">
            <v>1900</v>
          </cell>
          <cell r="CF2188">
            <v>252927.0510429618</v>
          </cell>
          <cell r="CG2188">
            <v>2052</v>
          </cell>
          <cell r="CK2188" t="str">
            <v>Прочие основные фонды</v>
          </cell>
        </row>
        <row r="2189">
          <cell r="K2189">
            <v>0</v>
          </cell>
          <cell r="Y2189">
            <v>1997</v>
          </cell>
          <cell r="AT2189">
            <v>2991.84</v>
          </cell>
          <cell r="BK2189">
            <v>21260.152028739598</v>
          </cell>
          <cell r="BX2189">
            <v>2126.0152028739599</v>
          </cell>
          <cell r="CB2189">
            <v>2100</v>
          </cell>
          <cell r="CF2189">
            <v>276381.97637361474</v>
          </cell>
          <cell r="CG2189">
            <v>2268</v>
          </cell>
          <cell r="CK2189" t="str">
            <v>Прочие основные фонды</v>
          </cell>
        </row>
        <row r="2190">
          <cell r="K2190">
            <v>0</v>
          </cell>
          <cell r="Y2190">
            <v>1997</v>
          </cell>
          <cell r="AT2190">
            <v>2991.85</v>
          </cell>
          <cell r="BK2190">
            <v>21260.223089197472</v>
          </cell>
          <cell r="BX2190">
            <v>2126.0223089197475</v>
          </cell>
          <cell r="CB2190">
            <v>2100</v>
          </cell>
          <cell r="CF2190">
            <v>276382.90015956713</v>
          </cell>
          <cell r="CG2190">
            <v>2268</v>
          </cell>
          <cell r="CK2190" t="str">
            <v>Прочие основные фонды</v>
          </cell>
        </row>
        <row r="2191">
          <cell r="K2191">
            <v>0</v>
          </cell>
          <cell r="Y2191">
            <v>1997</v>
          </cell>
          <cell r="AT2191">
            <v>3343.64</v>
          </cell>
          <cell r="BK2191">
            <v>23760.058936766294</v>
          </cell>
          <cell r="BX2191">
            <v>2376.0058936766295</v>
          </cell>
          <cell r="CB2191">
            <v>2400</v>
          </cell>
          <cell r="CF2191">
            <v>308880.76617796184</v>
          </cell>
          <cell r="CG2191">
            <v>2592</v>
          </cell>
          <cell r="CK2191" t="str">
            <v>Прочие основные фонды</v>
          </cell>
        </row>
        <row r="2192">
          <cell r="K2192">
            <v>0</v>
          </cell>
          <cell r="Y2192">
            <v>1997</v>
          </cell>
          <cell r="AT2192">
            <v>4236.9399999999996</v>
          </cell>
          <cell r="BK2192">
            <v>30107.889638699911</v>
          </cell>
          <cell r="BX2192">
            <v>3010.7889638699912</v>
          </cell>
          <cell r="CB2192">
            <v>3000</v>
          </cell>
          <cell r="CF2192">
            <v>391402.56530309888</v>
          </cell>
          <cell r="CG2192">
            <v>3240</v>
          </cell>
          <cell r="CK2192" t="str">
            <v>Прочие основные фонды</v>
          </cell>
        </row>
        <row r="2193">
          <cell r="K2193">
            <v>0</v>
          </cell>
          <cell r="Y2193">
            <v>1997</v>
          </cell>
          <cell r="AT2193">
            <v>4236.9399999999996</v>
          </cell>
          <cell r="BK2193">
            <v>30107.889638699911</v>
          </cell>
          <cell r="BX2193">
            <v>3010.7889638699912</v>
          </cell>
          <cell r="CB2193">
            <v>3000</v>
          </cell>
          <cell r="CF2193">
            <v>391402.56530309888</v>
          </cell>
          <cell r="CG2193">
            <v>3240</v>
          </cell>
          <cell r="CK2193" t="str">
            <v>Прочие основные фонды</v>
          </cell>
        </row>
        <row r="2194">
          <cell r="K2194">
            <v>0</v>
          </cell>
          <cell r="Y2194">
            <v>1997</v>
          </cell>
          <cell r="AT2194">
            <v>3545.55</v>
          </cell>
          <cell r="BK2194">
            <v>25194.840641711351</v>
          </cell>
          <cell r="BX2194">
            <v>2519.4840641711353</v>
          </cell>
          <cell r="CB2194">
            <v>2500</v>
          </cell>
          <cell r="CF2194">
            <v>327532.92834224756</v>
          </cell>
          <cell r="CG2194">
            <v>2700</v>
          </cell>
          <cell r="CK2194" t="str">
            <v>Прочие основные фонды</v>
          </cell>
        </row>
        <row r="2195">
          <cell r="K2195">
            <v>0</v>
          </cell>
          <cell r="Y2195">
            <v>1997</v>
          </cell>
          <cell r="AT2195">
            <v>3545.55</v>
          </cell>
          <cell r="BK2195">
            <v>25194.840641711351</v>
          </cell>
          <cell r="BX2195">
            <v>2519.4840641711353</v>
          </cell>
          <cell r="CB2195">
            <v>2500</v>
          </cell>
          <cell r="CF2195">
            <v>327532.92834224756</v>
          </cell>
          <cell r="CG2195">
            <v>2700</v>
          </cell>
          <cell r="CK2195" t="str">
            <v>Прочие основные фонды</v>
          </cell>
        </row>
        <row r="2196">
          <cell r="K2196">
            <v>0</v>
          </cell>
          <cell r="Y2196">
            <v>1997</v>
          </cell>
          <cell r="AT2196">
            <v>1976.21</v>
          </cell>
          <cell r="BK2196">
            <v>14043.038745626598</v>
          </cell>
          <cell r="BX2196">
            <v>1404.30387456266</v>
          </cell>
          <cell r="CB2196">
            <v>1400</v>
          </cell>
          <cell r="CF2196">
            <v>182559.50369314579</v>
          </cell>
          <cell r="CG2196">
            <v>1512</v>
          </cell>
          <cell r="CK2196" t="str">
            <v>Прочие основные фонды</v>
          </cell>
        </row>
        <row r="2197">
          <cell r="K2197">
            <v>0</v>
          </cell>
          <cell r="Y2197">
            <v>1997</v>
          </cell>
          <cell r="AT2197">
            <v>1976.21</v>
          </cell>
          <cell r="BK2197">
            <v>14043.038745626598</v>
          </cell>
          <cell r="BX2197">
            <v>1404.30387456266</v>
          </cell>
          <cell r="CB2197">
            <v>1400</v>
          </cell>
          <cell r="CF2197">
            <v>182559.50369314579</v>
          </cell>
          <cell r="CG2197">
            <v>1512</v>
          </cell>
          <cell r="CK2197" t="str">
            <v>Прочие основные фонды</v>
          </cell>
        </row>
        <row r="2198">
          <cell r="K2198">
            <v>0</v>
          </cell>
          <cell r="Y2198">
            <v>1997</v>
          </cell>
          <cell r="AT2198">
            <v>2015.98</v>
          </cell>
          <cell r="BK2198">
            <v>14325.646186593687</v>
          </cell>
          <cell r="BX2198">
            <v>1432.5646186593688</v>
          </cell>
          <cell r="CB2198">
            <v>1400</v>
          </cell>
          <cell r="CF2198">
            <v>186233.40042571793</v>
          </cell>
          <cell r="CG2198">
            <v>1512</v>
          </cell>
          <cell r="CK2198" t="str">
            <v>Прочие основные фонды</v>
          </cell>
        </row>
        <row r="2199">
          <cell r="K2199">
            <v>0</v>
          </cell>
          <cell r="Y2199">
            <v>1997</v>
          </cell>
          <cell r="AT2199">
            <v>2015.99</v>
          </cell>
          <cell r="BK2199">
            <v>14325.717247051562</v>
          </cell>
          <cell r="BX2199">
            <v>1432.5717247051562</v>
          </cell>
          <cell r="CB2199">
            <v>1400</v>
          </cell>
          <cell r="CF2199">
            <v>186234.32421167029</v>
          </cell>
          <cell r="CG2199">
            <v>1512</v>
          </cell>
          <cell r="CK2199" t="str">
            <v>Прочие основные фонды</v>
          </cell>
        </row>
        <row r="2200">
          <cell r="K2200">
            <v>0</v>
          </cell>
          <cell r="Y2200">
            <v>1998</v>
          </cell>
          <cell r="AT2200">
            <v>3330.6</v>
          </cell>
          <cell r="BK2200">
            <v>23899.721155149047</v>
          </cell>
          <cell r="BX2200">
            <v>2389.972115514905</v>
          </cell>
          <cell r="CB2200">
            <v>2400</v>
          </cell>
          <cell r="CF2200">
            <v>310696.37501693761</v>
          </cell>
          <cell r="CG2200">
            <v>2592</v>
          </cell>
          <cell r="CK2200" t="str">
            <v>Прочие основные фонды</v>
          </cell>
        </row>
        <row r="2201">
          <cell r="K2201">
            <v>0</v>
          </cell>
          <cell r="Y2201">
            <v>1998</v>
          </cell>
          <cell r="AT2201">
            <v>2074.8000000000002</v>
          </cell>
          <cell r="BK2201">
            <v>14888.350883535475</v>
          </cell>
          <cell r="BX2201">
            <v>1488.8350883535477</v>
          </cell>
          <cell r="CB2201">
            <v>1500</v>
          </cell>
          <cell r="CF2201">
            <v>193548.56148596117</v>
          </cell>
          <cell r="CG2201">
            <v>1620</v>
          </cell>
          <cell r="CK2201" t="str">
            <v>Прочие основные фонды</v>
          </cell>
        </row>
        <row r="2202">
          <cell r="K2202">
            <v>0</v>
          </cell>
          <cell r="Y2202">
            <v>1998</v>
          </cell>
          <cell r="AT2202">
            <v>2088.7399999999998</v>
          </cell>
          <cell r="BK2202">
            <v>14988.381542546695</v>
          </cell>
          <cell r="BX2202">
            <v>1498.8381542546695</v>
          </cell>
          <cell r="CB2202">
            <v>1500</v>
          </cell>
          <cell r="CF2202">
            <v>194848.96005310703</v>
          </cell>
          <cell r="CG2202">
            <v>1620</v>
          </cell>
          <cell r="CK2202" t="str">
            <v>Прочие основные фонды</v>
          </cell>
        </row>
        <row r="2203">
          <cell r="K2203">
            <v>0</v>
          </cell>
          <cell r="Y2203">
            <v>1998</v>
          </cell>
          <cell r="AT2203">
            <v>2873.42</v>
          </cell>
          <cell r="BK2203">
            <v>20619.088681207104</v>
          </cell>
          <cell r="BX2203">
            <v>2061.9088681207104</v>
          </cell>
          <cell r="CB2203">
            <v>2100</v>
          </cell>
          <cell r="CF2203">
            <v>268048.15285569237</v>
          </cell>
          <cell r="CG2203">
            <v>2268</v>
          </cell>
          <cell r="CK2203" t="str">
            <v>Прочие основные фонды</v>
          </cell>
        </row>
        <row r="2204">
          <cell r="K2204">
            <v>0</v>
          </cell>
          <cell r="Y2204">
            <v>1998</v>
          </cell>
          <cell r="AT2204">
            <v>5305.49</v>
          </cell>
          <cell r="BK2204">
            <v>8346.3244388262647</v>
          </cell>
          <cell r="BX2204">
            <v>834.63244388262649</v>
          </cell>
          <cell r="CB2204">
            <v>850</v>
          </cell>
          <cell r="CF2204">
            <v>108502.21770474144</v>
          </cell>
          <cell r="CG2204">
            <v>850</v>
          </cell>
          <cell r="CK2204" t="str">
            <v>Прочие основные фонды</v>
          </cell>
        </row>
        <row r="2205">
          <cell r="K2205">
            <v>0</v>
          </cell>
          <cell r="Y2205">
            <v>1998</v>
          </cell>
          <cell r="AT2205">
            <v>1409.97</v>
          </cell>
          <cell r="BK2205">
            <v>10117.663435154478</v>
          </cell>
          <cell r="BX2205">
            <v>1011.7663435154478</v>
          </cell>
          <cell r="CB2205">
            <v>1000</v>
          </cell>
          <cell r="CF2205">
            <v>131529.62465700821</v>
          </cell>
          <cell r="CG2205">
            <v>1080</v>
          </cell>
          <cell r="CK2205" t="str">
            <v>Прочие основные фонды</v>
          </cell>
        </row>
        <row r="2206">
          <cell r="K2206">
            <v>0</v>
          </cell>
          <cell r="Y2206">
            <v>1998</v>
          </cell>
          <cell r="AT2206">
            <v>1409.97</v>
          </cell>
          <cell r="BK2206">
            <v>10117.663435154478</v>
          </cell>
          <cell r="BX2206">
            <v>1011.7663435154478</v>
          </cell>
          <cell r="CB2206">
            <v>1000</v>
          </cell>
          <cell r="CF2206">
            <v>131529.62465700821</v>
          </cell>
          <cell r="CG2206">
            <v>1080</v>
          </cell>
          <cell r="CK2206" t="str">
            <v>Прочие основные фонды</v>
          </cell>
        </row>
        <row r="2207">
          <cell r="K2207">
            <v>0</v>
          </cell>
          <cell r="Y2207">
            <v>1998</v>
          </cell>
          <cell r="AT2207">
            <v>1409.97</v>
          </cell>
          <cell r="BK2207">
            <v>10117.663435154478</v>
          </cell>
          <cell r="BX2207">
            <v>1011.7663435154478</v>
          </cell>
          <cell r="CB2207">
            <v>1000</v>
          </cell>
          <cell r="CF2207">
            <v>131529.62465700821</v>
          </cell>
          <cell r="CG2207">
            <v>1080</v>
          </cell>
          <cell r="CK2207" t="str">
            <v>Прочие основные фонды</v>
          </cell>
        </row>
        <row r="2208">
          <cell r="K2208">
            <v>0</v>
          </cell>
          <cell r="Y2208">
            <v>1998</v>
          </cell>
          <cell r="AT2208">
            <v>1409.97</v>
          </cell>
          <cell r="BK2208">
            <v>10117.663435154478</v>
          </cell>
          <cell r="BX2208">
            <v>1011.7663435154478</v>
          </cell>
          <cell r="CB2208">
            <v>1000</v>
          </cell>
          <cell r="CF2208">
            <v>131529.62465700821</v>
          </cell>
          <cell r="CG2208">
            <v>1080</v>
          </cell>
          <cell r="CK2208" t="str">
            <v>Прочие основные фонды</v>
          </cell>
        </row>
        <row r="2209">
          <cell r="K2209">
            <v>0</v>
          </cell>
          <cell r="Y2209">
            <v>1998</v>
          </cell>
          <cell r="AT2209">
            <v>1409.97</v>
          </cell>
          <cell r="BK2209">
            <v>10117.663435154478</v>
          </cell>
          <cell r="BX2209">
            <v>1011.7663435154478</v>
          </cell>
          <cell r="CB2209">
            <v>1000</v>
          </cell>
          <cell r="CF2209">
            <v>131529.62465700821</v>
          </cell>
          <cell r="CG2209">
            <v>1080</v>
          </cell>
          <cell r="CK2209" t="str">
            <v>Прочие основные фонды</v>
          </cell>
        </row>
        <row r="2210">
          <cell r="K2210">
            <v>0</v>
          </cell>
          <cell r="Y2210">
            <v>1998</v>
          </cell>
          <cell r="AT2210">
            <v>1409.97</v>
          </cell>
          <cell r="BK2210">
            <v>10117.663435154478</v>
          </cell>
          <cell r="BX2210">
            <v>1011.7663435154478</v>
          </cell>
          <cell r="CB2210">
            <v>1000</v>
          </cell>
          <cell r="CF2210">
            <v>131529.62465700821</v>
          </cell>
          <cell r="CG2210">
            <v>1080</v>
          </cell>
          <cell r="CK2210" t="str">
            <v>Прочие основные фонды</v>
          </cell>
        </row>
        <row r="2211">
          <cell r="K2211">
            <v>0</v>
          </cell>
          <cell r="Y2211">
            <v>1998</v>
          </cell>
          <cell r="AT2211">
            <v>1409.97</v>
          </cell>
          <cell r="BK2211">
            <v>10117.663435154478</v>
          </cell>
          <cell r="BX2211">
            <v>1011.7663435154478</v>
          </cell>
          <cell r="CB2211">
            <v>1000</v>
          </cell>
          <cell r="CF2211">
            <v>131529.62465700821</v>
          </cell>
          <cell r="CG2211">
            <v>1080</v>
          </cell>
          <cell r="CK2211" t="str">
            <v>Прочие основные фонды</v>
          </cell>
        </row>
        <row r="2212">
          <cell r="K2212">
            <v>0</v>
          </cell>
          <cell r="Y2212">
            <v>1998</v>
          </cell>
          <cell r="AT2212">
            <v>1409.97</v>
          </cell>
          <cell r="BK2212">
            <v>10117.663435154478</v>
          </cell>
          <cell r="BX2212">
            <v>1011.7663435154478</v>
          </cell>
          <cell r="CB2212">
            <v>1000</v>
          </cell>
          <cell r="CF2212">
            <v>131529.62465700821</v>
          </cell>
          <cell r="CG2212">
            <v>1080</v>
          </cell>
          <cell r="CK2212" t="str">
            <v>Прочие основные фонды</v>
          </cell>
        </row>
        <row r="2213">
          <cell r="K2213">
            <v>0</v>
          </cell>
          <cell r="Y2213">
            <v>1998</v>
          </cell>
          <cell r="AT2213">
            <v>1409.97</v>
          </cell>
          <cell r="BK2213">
            <v>10117.663435154478</v>
          </cell>
          <cell r="BX2213">
            <v>1011.7663435154478</v>
          </cell>
          <cell r="CB2213">
            <v>1000</v>
          </cell>
          <cell r="CF2213">
            <v>131529.62465700821</v>
          </cell>
          <cell r="CG2213">
            <v>1080</v>
          </cell>
          <cell r="CK2213" t="str">
            <v>Прочие основные фонды</v>
          </cell>
        </row>
        <row r="2214">
          <cell r="K2214">
            <v>0</v>
          </cell>
          <cell r="Y2214">
            <v>1998</v>
          </cell>
          <cell r="AT2214">
            <v>1409.97</v>
          </cell>
          <cell r="BK2214">
            <v>10117.663435154478</v>
          </cell>
          <cell r="BX2214">
            <v>1011.7663435154478</v>
          </cell>
          <cell r="CB2214">
            <v>1000</v>
          </cell>
          <cell r="CF2214">
            <v>131529.62465700821</v>
          </cell>
          <cell r="CG2214">
            <v>1080</v>
          </cell>
          <cell r="CK2214" t="str">
            <v>Прочие основные фонды</v>
          </cell>
        </row>
        <row r="2215">
          <cell r="K2215">
            <v>0</v>
          </cell>
          <cell r="Y2215">
            <v>1998</v>
          </cell>
          <cell r="AT2215">
            <v>1409.97</v>
          </cell>
          <cell r="BK2215">
            <v>10117.663435154478</v>
          </cell>
          <cell r="BX2215">
            <v>1011.7663435154478</v>
          </cell>
          <cell r="CB2215">
            <v>1000</v>
          </cell>
          <cell r="CF2215">
            <v>131529.62465700821</v>
          </cell>
          <cell r="CG2215">
            <v>1080</v>
          </cell>
          <cell r="CK2215" t="str">
            <v>Прочие основные фонды</v>
          </cell>
        </row>
        <row r="2216">
          <cell r="K2216">
            <v>0</v>
          </cell>
          <cell r="Y2216">
            <v>1998</v>
          </cell>
          <cell r="AT2216">
            <v>1409.97</v>
          </cell>
          <cell r="BK2216">
            <v>10117.663435154478</v>
          </cell>
          <cell r="BX2216">
            <v>1011.7663435154478</v>
          </cell>
          <cell r="CB2216">
            <v>1000</v>
          </cell>
          <cell r="CF2216">
            <v>131529.62465700821</v>
          </cell>
          <cell r="CG2216">
            <v>1080</v>
          </cell>
          <cell r="CK2216" t="str">
            <v>Прочие основные фонды</v>
          </cell>
        </row>
        <row r="2217">
          <cell r="K2217">
            <v>0</v>
          </cell>
          <cell r="Y2217">
            <v>1998</v>
          </cell>
          <cell r="AT2217">
            <v>1409.97</v>
          </cell>
          <cell r="BK2217">
            <v>10117.663435154478</v>
          </cell>
          <cell r="BX2217">
            <v>1011.7663435154478</v>
          </cell>
          <cell r="CB2217">
            <v>1000</v>
          </cell>
          <cell r="CF2217">
            <v>131529.62465700821</v>
          </cell>
          <cell r="CG2217">
            <v>1080</v>
          </cell>
          <cell r="CK2217" t="str">
            <v>Прочие основные фонды</v>
          </cell>
        </row>
        <row r="2218">
          <cell r="K2218">
            <v>0</v>
          </cell>
          <cell r="Y2218">
            <v>1998</v>
          </cell>
          <cell r="AT2218">
            <v>1409.97</v>
          </cell>
          <cell r="BK2218">
            <v>10117.663435154478</v>
          </cell>
          <cell r="BX2218">
            <v>1011.7663435154478</v>
          </cell>
          <cell r="CB2218">
            <v>1000</v>
          </cell>
          <cell r="CF2218">
            <v>131529.62465700821</v>
          </cell>
          <cell r="CG2218">
            <v>1080</v>
          </cell>
          <cell r="CK2218" t="str">
            <v>Прочие основные фонды</v>
          </cell>
        </row>
        <row r="2219">
          <cell r="K2219">
            <v>0</v>
          </cell>
          <cell r="Y2219">
            <v>1998</v>
          </cell>
          <cell r="AT2219">
            <v>1409.97</v>
          </cell>
          <cell r="BK2219">
            <v>10117.663435154478</v>
          </cell>
          <cell r="BX2219">
            <v>1011.7663435154478</v>
          </cell>
          <cell r="CB2219">
            <v>1000</v>
          </cell>
          <cell r="CF2219">
            <v>131529.62465700821</v>
          </cell>
          <cell r="CG2219">
            <v>1080</v>
          </cell>
          <cell r="CK2219" t="str">
            <v>Прочие основные фонды</v>
          </cell>
        </row>
        <row r="2220">
          <cell r="K2220">
            <v>0</v>
          </cell>
          <cell r="Y2220">
            <v>1998</v>
          </cell>
          <cell r="AT2220">
            <v>1409.97</v>
          </cell>
          <cell r="BK2220">
            <v>10117.663435154478</v>
          </cell>
          <cell r="BX2220">
            <v>1011.7663435154478</v>
          </cell>
          <cell r="CB2220">
            <v>1000</v>
          </cell>
          <cell r="CF2220">
            <v>131529.62465700821</v>
          </cell>
          <cell r="CG2220">
            <v>1080</v>
          </cell>
          <cell r="CK2220" t="str">
            <v>Прочие основные фонды</v>
          </cell>
        </row>
        <row r="2221">
          <cell r="K2221">
            <v>0</v>
          </cell>
          <cell r="Y2221">
            <v>1998</v>
          </cell>
          <cell r="AT2221">
            <v>1409.97</v>
          </cell>
          <cell r="BK2221">
            <v>10117.663435154478</v>
          </cell>
          <cell r="BX2221">
            <v>1011.7663435154478</v>
          </cell>
          <cell r="CB2221">
            <v>1000</v>
          </cell>
          <cell r="CF2221">
            <v>131529.62465700821</v>
          </cell>
          <cell r="CG2221">
            <v>1080</v>
          </cell>
          <cell r="CK2221" t="str">
            <v>Прочие основные фонды</v>
          </cell>
        </row>
        <row r="2222">
          <cell r="K2222">
            <v>0</v>
          </cell>
          <cell r="Y2222">
            <v>1998</v>
          </cell>
          <cell r="AT2222">
            <v>1409.97</v>
          </cell>
          <cell r="BK2222">
            <v>10117.663435154478</v>
          </cell>
          <cell r="BX2222">
            <v>1011.7663435154478</v>
          </cell>
          <cell r="CB2222">
            <v>1000</v>
          </cell>
          <cell r="CF2222">
            <v>131529.62465700821</v>
          </cell>
          <cell r="CG2222">
            <v>1080</v>
          </cell>
          <cell r="CK2222" t="str">
            <v>Прочие основные фонды</v>
          </cell>
        </row>
        <row r="2223">
          <cell r="K2223">
            <v>0</v>
          </cell>
          <cell r="Y2223">
            <v>1998</v>
          </cell>
          <cell r="AT2223">
            <v>1409.97</v>
          </cell>
          <cell r="BK2223">
            <v>10117.663435154478</v>
          </cell>
          <cell r="BX2223">
            <v>1011.7663435154478</v>
          </cell>
          <cell r="CB2223">
            <v>1000</v>
          </cell>
          <cell r="CF2223">
            <v>131529.62465700821</v>
          </cell>
          <cell r="CG2223">
            <v>1080</v>
          </cell>
          <cell r="CK2223" t="str">
            <v>Прочие основные фонды</v>
          </cell>
        </row>
        <row r="2224">
          <cell r="K2224">
            <v>0</v>
          </cell>
          <cell r="Y2224">
            <v>1998</v>
          </cell>
          <cell r="AT2224">
            <v>1409.97</v>
          </cell>
          <cell r="BK2224">
            <v>10117.663435154478</v>
          </cell>
          <cell r="BX2224">
            <v>1011.7663435154478</v>
          </cell>
          <cell r="CB2224">
            <v>1000</v>
          </cell>
          <cell r="CF2224">
            <v>131529.62465700821</v>
          </cell>
          <cell r="CG2224">
            <v>1080</v>
          </cell>
          <cell r="CK2224" t="str">
            <v>Прочие основные фонды</v>
          </cell>
        </row>
        <row r="2225">
          <cell r="K2225">
            <v>0</v>
          </cell>
          <cell r="Y2225">
            <v>1998</v>
          </cell>
          <cell r="AT2225">
            <v>1409.97</v>
          </cell>
          <cell r="BK2225">
            <v>10117.663435154478</v>
          </cell>
          <cell r="BX2225">
            <v>1011.7663435154478</v>
          </cell>
          <cell r="CB2225">
            <v>1000</v>
          </cell>
          <cell r="CF2225">
            <v>131529.62465700821</v>
          </cell>
          <cell r="CG2225">
            <v>1080</v>
          </cell>
          <cell r="CK2225" t="str">
            <v>Прочие основные фонды</v>
          </cell>
        </row>
        <row r="2226">
          <cell r="K2226">
            <v>0</v>
          </cell>
          <cell r="Y2226">
            <v>1998</v>
          </cell>
          <cell r="AT2226">
            <v>3920.04</v>
          </cell>
          <cell r="BK2226">
            <v>27225.610427660049</v>
          </cell>
          <cell r="BX2226">
            <v>2722.5610427660049</v>
          </cell>
          <cell r="CB2226">
            <v>2700</v>
          </cell>
          <cell r="CF2226">
            <v>326707.32513192057</v>
          </cell>
          <cell r="CG2226">
            <v>3645.0000000000005</v>
          </cell>
          <cell r="CK2226" t="str">
            <v>Прочие основные фонды</v>
          </cell>
        </row>
        <row r="2227">
          <cell r="K2227">
            <v>0</v>
          </cell>
          <cell r="Y2227">
            <v>1998</v>
          </cell>
          <cell r="AT2227">
            <v>4135.29</v>
          </cell>
          <cell r="BK2227">
            <v>24613.874421520588</v>
          </cell>
          <cell r="BX2227">
            <v>2461.3874421520591</v>
          </cell>
          <cell r="CB2227">
            <v>2500</v>
          </cell>
          <cell r="CF2227">
            <v>295366.49305824703</v>
          </cell>
          <cell r="CG2227">
            <v>3375</v>
          </cell>
          <cell r="CK2227" t="str">
            <v>Прочие основные фонды</v>
          </cell>
        </row>
        <row r="2228">
          <cell r="K2228">
            <v>0</v>
          </cell>
          <cell r="Y2228">
            <v>1998</v>
          </cell>
          <cell r="AT2228">
            <v>2917.92</v>
          </cell>
          <cell r="BK2228">
            <v>17367.903206798885</v>
          </cell>
          <cell r="BX2228">
            <v>1736.7903206798885</v>
          </cell>
          <cell r="CB2228">
            <v>1700</v>
          </cell>
          <cell r="CF2228">
            <v>208414.8384815866</v>
          </cell>
          <cell r="CG2228">
            <v>2295</v>
          </cell>
          <cell r="CK2228" t="str">
            <v>Прочие основные фонды</v>
          </cell>
        </row>
        <row r="2229">
          <cell r="K2229">
            <v>0</v>
          </cell>
          <cell r="Y2229">
            <v>1998</v>
          </cell>
          <cell r="AT2229">
            <v>1625.96</v>
          </cell>
          <cell r="BK2229">
            <v>9677.9609784115783</v>
          </cell>
          <cell r="BX2229">
            <v>967.79609784115792</v>
          </cell>
          <cell r="CB2229">
            <v>950</v>
          </cell>
          <cell r="CF2229">
            <v>116135.53174093894</v>
          </cell>
          <cell r="CG2229">
            <v>1282.5</v>
          </cell>
          <cell r="CK2229" t="str">
            <v>Прочие основные фонды</v>
          </cell>
        </row>
        <row r="2230">
          <cell r="K2230">
            <v>0</v>
          </cell>
          <cell r="Y2230">
            <v>1998</v>
          </cell>
          <cell r="AT2230">
            <v>1037.96</v>
          </cell>
          <cell r="BK2230">
            <v>6178.0956340574685</v>
          </cell>
          <cell r="BX2230">
            <v>617.80956340574687</v>
          </cell>
          <cell r="CB2230">
            <v>600</v>
          </cell>
          <cell r="CF2230">
            <v>74137.147608689615</v>
          </cell>
          <cell r="CG2230">
            <v>810</v>
          </cell>
          <cell r="CK2230" t="str">
            <v>Прочие основные фонды</v>
          </cell>
        </row>
        <row r="2231">
          <cell r="K2231">
            <v>0</v>
          </cell>
          <cell r="Y2231">
            <v>1998</v>
          </cell>
          <cell r="AT2231">
            <v>4811.63</v>
          </cell>
          <cell r="BK2231">
            <v>28639.552868800278</v>
          </cell>
          <cell r="BX2231">
            <v>2863.9552868800279</v>
          </cell>
          <cell r="CB2231">
            <v>2900</v>
          </cell>
          <cell r="CF2231">
            <v>343674.63442560332</v>
          </cell>
          <cell r="CG2231">
            <v>3915.0000000000005</v>
          </cell>
          <cell r="CK2231" t="str">
            <v>Прочие основные фонды</v>
          </cell>
        </row>
        <row r="2232">
          <cell r="K2232">
            <v>0</v>
          </cell>
          <cell r="Y2232">
            <v>1998</v>
          </cell>
          <cell r="AT2232">
            <v>2862.69</v>
          </cell>
          <cell r="BK2232">
            <v>17039.165854811337</v>
          </cell>
          <cell r="BX2232">
            <v>1703.9165854811338</v>
          </cell>
          <cell r="CB2232">
            <v>1700</v>
          </cell>
          <cell r="CF2232">
            <v>204469.99025773606</v>
          </cell>
          <cell r="CG2232">
            <v>2295</v>
          </cell>
          <cell r="CK2232" t="str">
            <v>Прочие основные фонды</v>
          </cell>
        </row>
        <row r="2233">
          <cell r="K2233">
            <v>0</v>
          </cell>
          <cell r="Y2233">
            <v>1998</v>
          </cell>
          <cell r="AT2233">
            <v>2437.7199999999998</v>
          </cell>
          <cell r="BK2233">
            <v>14509.679842243026</v>
          </cell>
          <cell r="BX2233">
            <v>1450.9679842243027</v>
          </cell>
          <cell r="CB2233">
            <v>1500</v>
          </cell>
          <cell r="CF2233">
            <v>174116.15810691629</v>
          </cell>
          <cell r="CG2233">
            <v>2025.0000000000002</v>
          </cell>
          <cell r="CK2233" t="str">
            <v>Прочие основные фонды</v>
          </cell>
        </row>
        <row r="2234">
          <cell r="K2234">
            <v>0</v>
          </cell>
          <cell r="Y2234">
            <v>1998</v>
          </cell>
          <cell r="AT2234">
            <v>3483.8</v>
          </cell>
          <cell r="BK2234">
            <v>20736.10695010348</v>
          </cell>
          <cell r="BX2234">
            <v>2073.6106950103481</v>
          </cell>
          <cell r="CB2234">
            <v>2100</v>
          </cell>
          <cell r="CF2234">
            <v>248833.28340124176</v>
          </cell>
          <cell r="CG2234">
            <v>2835</v>
          </cell>
          <cell r="CK2234" t="str">
            <v>Прочие основные фонды</v>
          </cell>
        </row>
        <row r="2235">
          <cell r="K2235">
            <v>0</v>
          </cell>
          <cell r="Y2235">
            <v>1998</v>
          </cell>
          <cell r="AT2235">
            <v>1940.65</v>
          </cell>
          <cell r="BK2235">
            <v>11551.043674355107</v>
          </cell>
          <cell r="BX2235">
            <v>1155.1043674355108</v>
          </cell>
          <cell r="CB2235">
            <v>1200</v>
          </cell>
          <cell r="CF2235">
            <v>138612.52409226127</v>
          </cell>
          <cell r="CG2235">
            <v>1620</v>
          </cell>
          <cell r="CK2235" t="str">
            <v>Прочие основные фонды</v>
          </cell>
        </row>
        <row r="2236">
          <cell r="K2236">
            <v>0</v>
          </cell>
          <cell r="Y2236">
            <v>1998</v>
          </cell>
          <cell r="AT2236">
            <v>1577.6</v>
          </cell>
          <cell r="BK2236">
            <v>9390.1149102942909</v>
          </cell>
          <cell r="BX2236">
            <v>939.01149102942918</v>
          </cell>
          <cell r="CB2236">
            <v>950</v>
          </cell>
          <cell r="CF2236">
            <v>112681.37892353149</v>
          </cell>
          <cell r="CG2236">
            <v>1282.5</v>
          </cell>
          <cell r="CK2236" t="str">
            <v>Прочие основные фонды</v>
          </cell>
        </row>
        <row r="2237">
          <cell r="K2237">
            <v>0</v>
          </cell>
          <cell r="Y2237">
            <v>1998</v>
          </cell>
          <cell r="AT2237">
            <v>1782.63</v>
          </cell>
          <cell r="BK2237">
            <v>10610.484623819671</v>
          </cell>
          <cell r="BX2237">
            <v>1061.0484623819673</v>
          </cell>
          <cell r="CB2237">
            <v>1100</v>
          </cell>
          <cell r="CF2237">
            <v>127325.81548583606</v>
          </cell>
          <cell r="CG2237">
            <v>1485</v>
          </cell>
          <cell r="CK2237" t="str">
            <v>Прочие основные фонды</v>
          </cell>
        </row>
        <row r="2238">
          <cell r="K2238">
            <v>0</v>
          </cell>
          <cell r="Y2238">
            <v>1998</v>
          </cell>
          <cell r="AT2238">
            <v>1431.12</v>
          </cell>
          <cell r="BK2238">
            <v>8518.243693217777</v>
          </cell>
          <cell r="BX2238">
            <v>851.82436932177779</v>
          </cell>
          <cell r="CB2238">
            <v>850</v>
          </cell>
          <cell r="CF2238">
            <v>102218.92431861332</v>
          </cell>
          <cell r="CG2238">
            <v>1147.5</v>
          </cell>
          <cell r="CK2238" t="str">
            <v>Прочие основные фонды</v>
          </cell>
        </row>
        <row r="2239">
          <cell r="K2239">
            <v>0</v>
          </cell>
          <cell r="Y2239">
            <v>1998</v>
          </cell>
          <cell r="AT2239">
            <v>1431.12</v>
          </cell>
          <cell r="BK2239">
            <v>8518.243693217777</v>
          </cell>
          <cell r="BX2239">
            <v>851.82436932177779</v>
          </cell>
          <cell r="CB2239">
            <v>850</v>
          </cell>
          <cell r="CF2239">
            <v>102218.92431861332</v>
          </cell>
          <cell r="CG2239">
            <v>1147.5</v>
          </cell>
          <cell r="CK2239" t="str">
            <v>Прочие основные фонды</v>
          </cell>
        </row>
        <row r="2240">
          <cell r="K2240">
            <v>0</v>
          </cell>
          <cell r="Y2240">
            <v>1998</v>
          </cell>
          <cell r="AT2240">
            <v>1431.12</v>
          </cell>
          <cell r="BK2240">
            <v>8518.243693217777</v>
          </cell>
          <cell r="BX2240">
            <v>851.82436932177779</v>
          </cell>
          <cell r="CB2240">
            <v>850</v>
          </cell>
          <cell r="CF2240">
            <v>102218.92431861332</v>
          </cell>
          <cell r="CG2240">
            <v>1147.5</v>
          </cell>
          <cell r="CK2240" t="str">
            <v>Прочие основные фонды</v>
          </cell>
        </row>
        <row r="2241">
          <cell r="K2241">
            <v>0</v>
          </cell>
          <cell r="Y2241">
            <v>1998</v>
          </cell>
          <cell r="AT2241">
            <v>935.22</v>
          </cell>
          <cell r="BK2241">
            <v>5566.5715431068884</v>
          </cell>
          <cell r="BX2241">
            <v>556.65715431068884</v>
          </cell>
          <cell r="CB2241">
            <v>550</v>
          </cell>
          <cell r="CF2241">
            <v>66798.858517282657</v>
          </cell>
          <cell r="CG2241">
            <v>742.5</v>
          </cell>
          <cell r="CK2241" t="str">
            <v>Прочие основные фонды</v>
          </cell>
        </row>
        <row r="2242">
          <cell r="K2242">
            <v>0</v>
          </cell>
          <cell r="Y2242">
            <v>1998</v>
          </cell>
          <cell r="AT2242">
            <v>935.22</v>
          </cell>
          <cell r="BK2242">
            <v>5566.5715431068884</v>
          </cell>
          <cell r="BX2242">
            <v>556.65715431068884</v>
          </cell>
          <cell r="CB2242">
            <v>550</v>
          </cell>
          <cell r="CF2242">
            <v>66798.858517282657</v>
          </cell>
          <cell r="CG2242">
            <v>742.5</v>
          </cell>
          <cell r="CK2242" t="str">
            <v>Прочие основные фонды</v>
          </cell>
        </row>
        <row r="2243">
          <cell r="K2243">
            <v>0</v>
          </cell>
          <cell r="Y2243">
            <v>1998</v>
          </cell>
          <cell r="AT2243">
            <v>935.22</v>
          </cell>
          <cell r="BK2243">
            <v>5566.5715431068884</v>
          </cell>
          <cell r="BX2243">
            <v>556.65715431068884</v>
          </cell>
          <cell r="CB2243">
            <v>550</v>
          </cell>
          <cell r="CF2243">
            <v>66798.858517282657</v>
          </cell>
          <cell r="CG2243">
            <v>742.5</v>
          </cell>
          <cell r="CK2243" t="str">
            <v>Прочие основные фонды</v>
          </cell>
        </row>
        <row r="2244">
          <cell r="K2244">
            <v>0</v>
          </cell>
          <cell r="Y2244">
            <v>1998</v>
          </cell>
          <cell r="AT2244">
            <v>935.22</v>
          </cell>
          <cell r="BK2244">
            <v>5566.5715431068884</v>
          </cell>
          <cell r="BX2244">
            <v>556.65715431068884</v>
          </cell>
          <cell r="CB2244">
            <v>550</v>
          </cell>
          <cell r="CF2244">
            <v>66798.858517282657</v>
          </cell>
          <cell r="CG2244">
            <v>742.5</v>
          </cell>
          <cell r="CK2244" t="str">
            <v>Прочие основные фонды</v>
          </cell>
        </row>
        <row r="2245">
          <cell r="K2245">
            <v>0</v>
          </cell>
          <cell r="Y2245">
            <v>1998</v>
          </cell>
          <cell r="AT2245">
            <v>935.22</v>
          </cell>
          <cell r="BK2245">
            <v>5566.5715431068884</v>
          </cell>
          <cell r="BX2245">
            <v>556.65715431068884</v>
          </cell>
          <cell r="CB2245">
            <v>550</v>
          </cell>
          <cell r="CF2245">
            <v>66798.858517282657</v>
          </cell>
          <cell r="CG2245">
            <v>742.5</v>
          </cell>
          <cell r="CK2245" t="str">
            <v>Прочие основные фонды</v>
          </cell>
        </row>
        <row r="2246">
          <cell r="K2246">
            <v>0</v>
          </cell>
          <cell r="Y2246">
            <v>1998</v>
          </cell>
          <cell r="AT2246">
            <v>1579.6</v>
          </cell>
          <cell r="BK2246">
            <v>9402.0192141866519</v>
          </cell>
          <cell r="BX2246">
            <v>940.20192141866528</v>
          </cell>
          <cell r="CB2246">
            <v>950</v>
          </cell>
          <cell r="CF2246">
            <v>112824.23057023983</v>
          </cell>
          <cell r="CG2246">
            <v>1282.5</v>
          </cell>
          <cell r="CK2246" t="str">
            <v>Прочие основные фонды</v>
          </cell>
        </row>
        <row r="2247">
          <cell r="K2247">
            <v>0</v>
          </cell>
          <cell r="Y2247">
            <v>1998</v>
          </cell>
          <cell r="AT2247">
            <v>2195.5</v>
          </cell>
          <cell r="BK2247">
            <v>13067.949597839195</v>
          </cell>
          <cell r="BX2247">
            <v>1306.7949597839197</v>
          </cell>
          <cell r="CB2247">
            <v>1300</v>
          </cell>
          <cell r="CF2247">
            <v>156815.39517407035</v>
          </cell>
          <cell r="CG2247">
            <v>1755.0000000000002</v>
          </cell>
          <cell r="CK2247" t="str">
            <v>Прочие основные фонды</v>
          </cell>
        </row>
        <row r="2248">
          <cell r="K2248">
            <v>0</v>
          </cell>
          <cell r="Y2248">
            <v>1998</v>
          </cell>
          <cell r="AT2248">
            <v>1785.03</v>
          </cell>
          <cell r="BK2248">
            <v>10624.769788490503</v>
          </cell>
          <cell r="BX2248">
            <v>1062.4769788490503</v>
          </cell>
          <cell r="CB2248">
            <v>1100</v>
          </cell>
          <cell r="CF2248">
            <v>127497.23746188603</v>
          </cell>
          <cell r="CG2248">
            <v>1485</v>
          </cell>
          <cell r="CK2248" t="str">
            <v>Прочие основные фонды</v>
          </cell>
        </row>
        <row r="2249">
          <cell r="K2249">
            <v>0</v>
          </cell>
          <cell r="Y2249">
            <v>1998</v>
          </cell>
          <cell r="AT2249">
            <v>1785.03</v>
          </cell>
          <cell r="BK2249">
            <v>10624.769788490503</v>
          </cell>
          <cell r="BX2249">
            <v>1062.4769788490503</v>
          </cell>
          <cell r="CB2249">
            <v>1100</v>
          </cell>
          <cell r="CF2249">
            <v>127497.23746188603</v>
          </cell>
          <cell r="CG2249">
            <v>1485</v>
          </cell>
          <cell r="CK2249" t="str">
            <v>Прочие основные фонды</v>
          </cell>
        </row>
        <row r="2250">
          <cell r="K2250">
            <v>0</v>
          </cell>
          <cell r="Y2250">
            <v>1998</v>
          </cell>
          <cell r="AT2250">
            <v>1785.04</v>
          </cell>
          <cell r="BK2250">
            <v>10624.829310009965</v>
          </cell>
          <cell r="BX2250">
            <v>1062.4829310009966</v>
          </cell>
          <cell r="CB2250">
            <v>1100</v>
          </cell>
          <cell r="CF2250">
            <v>127497.95172011958</v>
          </cell>
          <cell r="CG2250">
            <v>1485</v>
          </cell>
          <cell r="CK2250" t="str">
            <v>Прочие основные фонды</v>
          </cell>
        </row>
        <row r="2251">
          <cell r="K2251">
            <v>0</v>
          </cell>
          <cell r="Y2251">
            <v>1998</v>
          </cell>
          <cell r="AT2251">
            <v>1785.04</v>
          </cell>
          <cell r="BK2251">
            <v>10624.829310009965</v>
          </cell>
          <cell r="BX2251">
            <v>1062.4829310009966</v>
          </cell>
          <cell r="CB2251">
            <v>1100</v>
          </cell>
          <cell r="CF2251">
            <v>127497.95172011958</v>
          </cell>
          <cell r="CG2251">
            <v>1485</v>
          </cell>
          <cell r="CK2251" t="str">
            <v>Прочие основные фонды</v>
          </cell>
        </row>
        <row r="2252">
          <cell r="K2252">
            <v>0</v>
          </cell>
          <cell r="Y2252">
            <v>1998</v>
          </cell>
          <cell r="AT2252">
            <v>1636.58</v>
          </cell>
          <cell r="BK2252">
            <v>839.47634044600488</v>
          </cell>
          <cell r="BX2252">
            <v>83.947634044600491</v>
          </cell>
          <cell r="CB2252">
            <v>80</v>
          </cell>
          <cell r="CF2252">
            <v>10073.716085352058</v>
          </cell>
          <cell r="CG2252">
            <v>80</v>
          </cell>
          <cell r="CK2252" t="str">
            <v>Прочие основные фонды</v>
          </cell>
        </row>
        <row r="2253">
          <cell r="K2253">
            <v>0</v>
          </cell>
          <cell r="Y2253">
            <v>1998</v>
          </cell>
          <cell r="AT2253">
            <v>866.8</v>
          </cell>
          <cell r="BK2253">
            <v>444.62115625181599</v>
          </cell>
          <cell r="BX2253">
            <v>44.462115625181603</v>
          </cell>
          <cell r="CB2253">
            <v>40</v>
          </cell>
          <cell r="CF2253">
            <v>5335.4538750217916</v>
          </cell>
          <cell r="CG2253">
            <v>40</v>
          </cell>
          <cell r="CK2253" t="str">
            <v>Прочие основные фонды</v>
          </cell>
        </row>
        <row r="2254">
          <cell r="K2254">
            <v>0</v>
          </cell>
          <cell r="Y2254">
            <v>1998</v>
          </cell>
          <cell r="AT2254">
            <v>1590.08</v>
          </cell>
          <cell r="BK2254">
            <v>9464.3977665826224</v>
          </cell>
          <cell r="BX2254">
            <v>946.4397766582623</v>
          </cell>
          <cell r="CB2254">
            <v>950</v>
          </cell>
          <cell r="CF2254">
            <v>113572.77319899146</v>
          </cell>
          <cell r="CG2254">
            <v>1282.5</v>
          </cell>
          <cell r="CK2254" t="str">
            <v>Прочие основные фонды</v>
          </cell>
        </row>
        <row r="2255">
          <cell r="K2255">
            <v>0</v>
          </cell>
          <cell r="Y2255">
            <v>1998</v>
          </cell>
          <cell r="AT2255">
            <v>712.81</v>
          </cell>
          <cell r="BK2255">
            <v>4242.7534287568924</v>
          </cell>
          <cell r="BX2255">
            <v>424.27534287568926</v>
          </cell>
          <cell r="CB2255">
            <v>400</v>
          </cell>
          <cell r="CF2255">
            <v>50913.041145082709</v>
          </cell>
          <cell r="CG2255">
            <v>540</v>
          </cell>
          <cell r="CK2255" t="str">
            <v>Прочие основные фонды</v>
          </cell>
        </row>
        <row r="2256">
          <cell r="K2256">
            <v>0</v>
          </cell>
          <cell r="Y2256">
            <v>1998</v>
          </cell>
          <cell r="AT2256">
            <v>302.24</v>
          </cell>
          <cell r="BK2256">
            <v>1798.9784042135818</v>
          </cell>
          <cell r="BX2256">
            <v>179.89784042135818</v>
          </cell>
          <cell r="CB2256">
            <v>200</v>
          </cell>
          <cell r="CF2256">
            <v>21587.740850562983</v>
          </cell>
          <cell r="CG2256">
            <v>270</v>
          </cell>
          <cell r="CK2256" t="str">
            <v>Прочие основные фонды</v>
          </cell>
        </row>
        <row r="2257">
          <cell r="K2257">
            <v>0</v>
          </cell>
          <cell r="Y2257">
            <v>1998</v>
          </cell>
          <cell r="AT2257">
            <v>302.24</v>
          </cell>
          <cell r="BK2257">
            <v>1798.9784042135818</v>
          </cell>
          <cell r="BX2257">
            <v>179.89784042135818</v>
          </cell>
          <cell r="CB2257">
            <v>200</v>
          </cell>
          <cell r="CF2257">
            <v>21587.740850562983</v>
          </cell>
          <cell r="CG2257">
            <v>270</v>
          </cell>
          <cell r="CK2257" t="str">
            <v>Прочие основные фонды</v>
          </cell>
        </row>
        <row r="2258">
          <cell r="K2258">
            <v>0</v>
          </cell>
          <cell r="Y2258">
            <v>1999</v>
          </cell>
          <cell r="AT2258">
            <v>7921.91</v>
          </cell>
          <cell r="BK2258">
            <v>35845.783185871784</v>
          </cell>
          <cell r="BX2258">
            <v>3584.5783185871787</v>
          </cell>
          <cell r="CB2258">
            <v>3600</v>
          </cell>
          <cell r="CF2258">
            <v>430149.3982304614</v>
          </cell>
          <cell r="CG2258">
            <v>4860</v>
          </cell>
          <cell r="CK2258" t="str">
            <v>Прочие основные фонды</v>
          </cell>
        </row>
        <row r="2259">
          <cell r="K2259">
            <v>0</v>
          </cell>
          <cell r="Y2259">
            <v>1999</v>
          </cell>
          <cell r="AT2259">
            <v>7921.92</v>
          </cell>
          <cell r="BK2259">
            <v>35845.828434786737</v>
          </cell>
          <cell r="BX2259">
            <v>3584.582843478674</v>
          </cell>
          <cell r="CB2259">
            <v>3600</v>
          </cell>
          <cell r="CF2259">
            <v>430149.94121744088</v>
          </cell>
          <cell r="CG2259">
            <v>4860</v>
          </cell>
          <cell r="CK2259" t="str">
            <v>Прочие основные фонды</v>
          </cell>
        </row>
        <row r="2260">
          <cell r="K2260">
            <v>0</v>
          </cell>
          <cell r="Y2260">
            <v>1999</v>
          </cell>
          <cell r="AT2260">
            <v>7921.92</v>
          </cell>
          <cell r="BK2260">
            <v>35845.828434786737</v>
          </cell>
          <cell r="BX2260">
            <v>3584.582843478674</v>
          </cell>
          <cell r="CB2260">
            <v>3600</v>
          </cell>
          <cell r="CF2260">
            <v>430149.94121744088</v>
          </cell>
          <cell r="CG2260">
            <v>4860</v>
          </cell>
          <cell r="CK2260" t="str">
            <v>Прочие основные фонды</v>
          </cell>
        </row>
        <row r="2261">
          <cell r="K2261">
            <v>0</v>
          </cell>
          <cell r="Y2261">
            <v>1999</v>
          </cell>
          <cell r="AT2261">
            <v>7921.92</v>
          </cell>
          <cell r="BK2261">
            <v>35845.828434786737</v>
          </cell>
          <cell r="BX2261">
            <v>3584.582843478674</v>
          </cell>
          <cell r="CB2261">
            <v>3600</v>
          </cell>
          <cell r="CF2261">
            <v>430149.94121744088</v>
          </cell>
          <cell r="CG2261">
            <v>4860</v>
          </cell>
          <cell r="CK2261" t="str">
            <v>Прочие основные фонды</v>
          </cell>
        </row>
        <row r="2262">
          <cell r="K2262">
            <v>0</v>
          </cell>
          <cell r="Y2262">
            <v>1999</v>
          </cell>
          <cell r="AT2262">
            <v>3607.09</v>
          </cell>
          <cell r="BK2262">
            <v>1678.9030284964454</v>
          </cell>
          <cell r="BX2262">
            <v>167.89030284964454</v>
          </cell>
          <cell r="CB2262">
            <v>150</v>
          </cell>
          <cell r="CF2262">
            <v>20146.836341957343</v>
          </cell>
          <cell r="CG2262">
            <v>150</v>
          </cell>
          <cell r="CK2262" t="str">
            <v>Прочие основные фонды</v>
          </cell>
        </row>
        <row r="2263">
          <cell r="K2263">
            <v>0</v>
          </cell>
          <cell r="Y2263">
            <v>1999</v>
          </cell>
          <cell r="AT2263">
            <v>3607.1</v>
          </cell>
          <cell r="BK2263">
            <v>1678.9076829492824</v>
          </cell>
          <cell r="BX2263">
            <v>167.89076829492825</v>
          </cell>
          <cell r="CB2263">
            <v>150</v>
          </cell>
          <cell r="CF2263">
            <v>20146.892195391389</v>
          </cell>
          <cell r="CG2263">
            <v>150</v>
          </cell>
          <cell r="CK2263" t="str">
            <v>Прочие основные фонды</v>
          </cell>
        </row>
        <row r="2264">
          <cell r="K2264">
            <v>0</v>
          </cell>
          <cell r="Y2264">
            <v>1999</v>
          </cell>
          <cell r="AT2264">
            <v>7585.71</v>
          </cell>
          <cell r="BK2264">
            <v>34324.514665137503</v>
          </cell>
          <cell r="BX2264">
            <v>3432.4514665137503</v>
          </cell>
          <cell r="CB2264">
            <v>3400</v>
          </cell>
          <cell r="CF2264">
            <v>411894.17598165001</v>
          </cell>
          <cell r="CG2264">
            <v>4590</v>
          </cell>
          <cell r="CK2264" t="str">
            <v>Прочие основные фонды</v>
          </cell>
        </row>
        <row r="2265">
          <cell r="K2265">
            <v>0</v>
          </cell>
          <cell r="Y2265">
            <v>1999</v>
          </cell>
          <cell r="AT2265">
            <v>7585.71</v>
          </cell>
          <cell r="BK2265">
            <v>34324.514665137503</v>
          </cell>
          <cell r="BX2265">
            <v>3432.4514665137503</v>
          </cell>
          <cell r="CB2265">
            <v>3400</v>
          </cell>
          <cell r="CF2265">
            <v>411894.17598165001</v>
          </cell>
          <cell r="CG2265">
            <v>4590</v>
          </cell>
          <cell r="CK2265" t="str">
            <v>Прочие основные фонды</v>
          </cell>
        </row>
        <row r="2266">
          <cell r="K2266">
            <v>0</v>
          </cell>
          <cell r="Y2266">
            <v>1999</v>
          </cell>
          <cell r="AT2266">
            <v>7585.74</v>
          </cell>
          <cell r="BK2266">
            <v>34324.650411882365</v>
          </cell>
          <cell r="BX2266">
            <v>3432.4650411882367</v>
          </cell>
          <cell r="CB2266">
            <v>3400</v>
          </cell>
          <cell r="CF2266">
            <v>411895.80494258838</v>
          </cell>
          <cell r="CG2266">
            <v>4590</v>
          </cell>
          <cell r="CK2266" t="str">
            <v>Прочие основные фонды</v>
          </cell>
        </row>
        <row r="2267">
          <cell r="K2267">
            <v>0</v>
          </cell>
          <cell r="Y2267">
            <v>1999</v>
          </cell>
          <cell r="AT2267">
            <v>7823.7</v>
          </cell>
          <cell r="BK2267">
            <v>35401.39359211416</v>
          </cell>
          <cell r="BX2267">
            <v>3540.1393592114164</v>
          </cell>
          <cell r="CB2267">
            <v>3500</v>
          </cell>
          <cell r="CF2267">
            <v>424816.72310536995</v>
          </cell>
          <cell r="CG2267">
            <v>4725</v>
          </cell>
          <cell r="CK2267" t="str">
            <v>Прочие основные фонды</v>
          </cell>
        </row>
        <row r="2268">
          <cell r="K2268">
            <v>0</v>
          </cell>
          <cell r="Y2268">
            <v>1999</v>
          </cell>
          <cell r="AT2268">
            <v>347.06</v>
          </cell>
          <cell r="BK2268">
            <v>1570.408842373703</v>
          </cell>
          <cell r="BX2268">
            <v>157.04088423737031</v>
          </cell>
          <cell r="CB2268">
            <v>150</v>
          </cell>
          <cell r="CF2268">
            <v>18844.906108484436</v>
          </cell>
          <cell r="CG2268">
            <v>202.5</v>
          </cell>
          <cell r="CK2268" t="str">
            <v>Прочие основные фонды</v>
          </cell>
        </row>
        <row r="2269">
          <cell r="K2269">
            <v>0</v>
          </cell>
          <cell r="Y2269">
            <v>1999</v>
          </cell>
          <cell r="AT2269">
            <v>347.06</v>
          </cell>
          <cell r="BK2269">
            <v>1570.408842373703</v>
          </cell>
          <cell r="BX2269">
            <v>157.04088423737031</v>
          </cell>
          <cell r="CB2269">
            <v>150</v>
          </cell>
          <cell r="CF2269">
            <v>18844.906108484436</v>
          </cell>
          <cell r="CG2269">
            <v>202.5</v>
          </cell>
          <cell r="CK2269" t="str">
            <v>Прочие основные фонды</v>
          </cell>
        </row>
        <row r="2270">
          <cell r="K2270">
            <v>0</v>
          </cell>
          <cell r="Y2270">
            <v>1999</v>
          </cell>
          <cell r="AT2270">
            <v>347.06</v>
          </cell>
          <cell r="BK2270">
            <v>1570.408842373703</v>
          </cell>
          <cell r="BX2270">
            <v>157.04088423737031</v>
          </cell>
          <cell r="CB2270">
            <v>150</v>
          </cell>
          <cell r="CF2270">
            <v>18844.906108484436</v>
          </cell>
          <cell r="CG2270">
            <v>202.5</v>
          </cell>
          <cell r="CK2270" t="str">
            <v>Прочие основные фонды</v>
          </cell>
        </row>
        <row r="2271">
          <cell r="K2271">
            <v>0</v>
          </cell>
          <cell r="Y2271">
            <v>1999</v>
          </cell>
          <cell r="AT2271">
            <v>4291.67</v>
          </cell>
          <cell r="BK2271">
            <v>16882.838623174503</v>
          </cell>
          <cell r="BX2271">
            <v>1688.2838623174503</v>
          </cell>
          <cell r="CB2271">
            <v>1700</v>
          </cell>
          <cell r="CF2271">
            <v>185711.22485491954</v>
          </cell>
          <cell r="CG2271">
            <v>2839</v>
          </cell>
          <cell r="CK2271" t="str">
            <v>Прочие основные фонды</v>
          </cell>
        </row>
        <row r="2272">
          <cell r="K2272">
            <v>0</v>
          </cell>
          <cell r="Y2272">
            <v>1999</v>
          </cell>
          <cell r="AT2272">
            <v>5347.2</v>
          </cell>
          <cell r="BK2272">
            <v>21035.14824901232</v>
          </cell>
          <cell r="BX2272">
            <v>2103.5148249012323</v>
          </cell>
          <cell r="CB2272">
            <v>2100</v>
          </cell>
          <cell r="CF2272">
            <v>231386.63073913552</v>
          </cell>
          <cell r="CG2272">
            <v>3507</v>
          </cell>
          <cell r="CK2272" t="str">
            <v>Прочие основные фонды</v>
          </cell>
        </row>
        <row r="2273">
          <cell r="K2273">
            <v>0</v>
          </cell>
          <cell r="Y2273">
            <v>1999</v>
          </cell>
          <cell r="AT2273">
            <v>5347.2</v>
          </cell>
          <cell r="BK2273">
            <v>21035.14824901232</v>
          </cell>
          <cell r="BX2273">
            <v>2103.5148249012323</v>
          </cell>
          <cell r="CB2273">
            <v>2100</v>
          </cell>
          <cell r="CF2273">
            <v>231386.63073913552</v>
          </cell>
          <cell r="CG2273">
            <v>3507</v>
          </cell>
          <cell r="CK2273" t="str">
            <v>Прочие основные фонды</v>
          </cell>
        </row>
        <row r="2274">
          <cell r="K2274">
            <v>0</v>
          </cell>
          <cell r="Y2274">
            <v>1999</v>
          </cell>
          <cell r="AT2274">
            <v>5091.63</v>
          </cell>
          <cell r="BK2274">
            <v>20029.771072546118</v>
          </cell>
          <cell r="BX2274">
            <v>2002.9771072546118</v>
          </cell>
          <cell r="CB2274">
            <v>2000</v>
          </cell>
          <cell r="CF2274">
            <v>220327.4817980073</v>
          </cell>
          <cell r="CG2274">
            <v>3340</v>
          </cell>
          <cell r="CK2274" t="str">
            <v>Прочие основные фонды</v>
          </cell>
        </row>
        <row r="2275">
          <cell r="K2275">
            <v>0</v>
          </cell>
          <cell r="Y2275">
            <v>1999</v>
          </cell>
          <cell r="AT2275">
            <v>5091.63</v>
          </cell>
          <cell r="BK2275">
            <v>20029.771072546118</v>
          </cell>
          <cell r="BX2275">
            <v>2002.9771072546118</v>
          </cell>
          <cell r="CB2275">
            <v>2000</v>
          </cell>
          <cell r="CF2275">
            <v>220327.4817980073</v>
          </cell>
          <cell r="CG2275">
            <v>3340</v>
          </cell>
          <cell r="CK2275" t="str">
            <v>Прочие основные фонды</v>
          </cell>
        </row>
        <row r="2276">
          <cell r="K2276">
            <v>0</v>
          </cell>
          <cell r="Y2276">
            <v>1999</v>
          </cell>
          <cell r="AT2276">
            <v>5091.63</v>
          </cell>
          <cell r="BK2276">
            <v>20029.771072546118</v>
          </cell>
          <cell r="BX2276">
            <v>2002.9771072546118</v>
          </cell>
          <cell r="CB2276">
            <v>2000</v>
          </cell>
          <cell r="CF2276">
            <v>220327.4817980073</v>
          </cell>
          <cell r="CG2276">
            <v>3340</v>
          </cell>
          <cell r="CK2276" t="str">
            <v>Прочие основные фонды</v>
          </cell>
        </row>
        <row r="2277">
          <cell r="K2277">
            <v>0</v>
          </cell>
          <cell r="Y2277">
            <v>1999</v>
          </cell>
          <cell r="AT2277">
            <v>5091.63</v>
          </cell>
          <cell r="BK2277">
            <v>20029.771072546118</v>
          </cell>
          <cell r="BX2277">
            <v>2002.9771072546118</v>
          </cell>
          <cell r="CB2277">
            <v>2000</v>
          </cell>
          <cell r="CF2277">
            <v>220327.4817980073</v>
          </cell>
          <cell r="CG2277">
            <v>3340</v>
          </cell>
          <cell r="CK2277" t="str">
            <v>Прочие основные фонды</v>
          </cell>
        </row>
        <row r="2278">
          <cell r="K2278">
            <v>0</v>
          </cell>
          <cell r="Y2278">
            <v>1999</v>
          </cell>
          <cell r="AT2278">
            <v>5091.63</v>
          </cell>
          <cell r="BK2278">
            <v>20029.771072546118</v>
          </cell>
          <cell r="BX2278">
            <v>2002.9771072546118</v>
          </cell>
          <cell r="CB2278">
            <v>2000</v>
          </cell>
          <cell r="CF2278">
            <v>220327.4817980073</v>
          </cell>
          <cell r="CG2278">
            <v>3340</v>
          </cell>
          <cell r="CK2278" t="str">
            <v>Прочие основные фонды</v>
          </cell>
        </row>
        <row r="2279">
          <cell r="K2279">
            <v>0</v>
          </cell>
          <cell r="Y2279">
            <v>1999</v>
          </cell>
          <cell r="AT2279">
            <v>6668.12</v>
          </cell>
          <cell r="BK2279">
            <v>26231.465578658743</v>
          </cell>
          <cell r="BX2279">
            <v>2623.1465578658745</v>
          </cell>
          <cell r="CB2279">
            <v>2600</v>
          </cell>
          <cell r="CF2279">
            <v>288546.12136524619</v>
          </cell>
          <cell r="CG2279">
            <v>4342</v>
          </cell>
          <cell r="CK2279" t="str">
            <v>Прочие основные фонды</v>
          </cell>
        </row>
        <row r="2280">
          <cell r="K2280">
            <v>0</v>
          </cell>
          <cell r="Y2280">
            <v>1999</v>
          </cell>
          <cell r="AT2280">
            <v>6668.12</v>
          </cell>
          <cell r="BK2280">
            <v>26231.465578658743</v>
          </cell>
          <cell r="BX2280">
            <v>2623.1465578658745</v>
          </cell>
          <cell r="CB2280">
            <v>2600</v>
          </cell>
          <cell r="CF2280">
            <v>288546.12136524619</v>
          </cell>
          <cell r="CG2280">
            <v>4342</v>
          </cell>
          <cell r="CK2280" t="str">
            <v>Прочие основные фонды</v>
          </cell>
        </row>
        <row r="2281">
          <cell r="K2281">
            <v>0</v>
          </cell>
          <cell r="Y2281">
            <v>1999</v>
          </cell>
          <cell r="AT2281">
            <v>6668.12</v>
          </cell>
          <cell r="BK2281">
            <v>26231.465578658743</v>
          </cell>
          <cell r="BX2281">
            <v>2623.1465578658745</v>
          </cell>
          <cell r="CB2281">
            <v>2600</v>
          </cell>
          <cell r="CF2281">
            <v>288546.12136524619</v>
          </cell>
          <cell r="CG2281">
            <v>4342</v>
          </cell>
          <cell r="CK2281" t="str">
            <v>Прочие основные фонды</v>
          </cell>
        </row>
        <row r="2282">
          <cell r="K2282">
            <v>0</v>
          </cell>
          <cell r="Y2282">
            <v>1999</v>
          </cell>
          <cell r="AT2282">
            <v>6668.12</v>
          </cell>
          <cell r="BK2282">
            <v>26231.465578658743</v>
          </cell>
          <cell r="BX2282">
            <v>2623.1465578658745</v>
          </cell>
          <cell r="CB2282">
            <v>2600</v>
          </cell>
          <cell r="CF2282">
            <v>288546.12136524619</v>
          </cell>
          <cell r="CG2282">
            <v>4342</v>
          </cell>
          <cell r="CK2282" t="str">
            <v>Прочие основные фонды</v>
          </cell>
        </row>
        <row r="2283">
          <cell r="K2283">
            <v>0</v>
          </cell>
          <cell r="Y2283">
            <v>1999</v>
          </cell>
          <cell r="AT2283">
            <v>6668.12</v>
          </cell>
          <cell r="BK2283">
            <v>26231.465578658743</v>
          </cell>
          <cell r="BX2283">
            <v>2623.1465578658745</v>
          </cell>
          <cell r="CB2283">
            <v>2600</v>
          </cell>
          <cell r="CF2283">
            <v>288546.12136524619</v>
          </cell>
          <cell r="CG2283">
            <v>4342</v>
          </cell>
          <cell r="CK2283" t="str">
            <v>Прочие основные фонды</v>
          </cell>
        </row>
        <row r="2284">
          <cell r="K2284">
            <v>0</v>
          </cell>
          <cell r="Y2284">
            <v>1999</v>
          </cell>
          <cell r="AT2284">
            <v>6668.12</v>
          </cell>
          <cell r="BK2284">
            <v>26231.465578658743</v>
          </cell>
          <cell r="BX2284">
            <v>2623.1465578658745</v>
          </cell>
          <cell r="CB2284">
            <v>2600</v>
          </cell>
          <cell r="CF2284">
            <v>288546.12136524619</v>
          </cell>
          <cell r="CG2284">
            <v>4342</v>
          </cell>
          <cell r="CK2284" t="str">
            <v>Прочие основные фонды</v>
          </cell>
        </row>
        <row r="2285">
          <cell r="K2285">
            <v>0</v>
          </cell>
          <cell r="Y2285">
            <v>1999</v>
          </cell>
          <cell r="AT2285">
            <v>3493.84</v>
          </cell>
          <cell r="BK2285">
            <v>13744.285300405672</v>
          </cell>
          <cell r="BX2285">
            <v>1374.4285300405672</v>
          </cell>
          <cell r="CB2285">
            <v>1400</v>
          </cell>
          <cell r="CF2285">
            <v>151187.13830446239</v>
          </cell>
          <cell r="CG2285">
            <v>2338</v>
          </cell>
          <cell r="CK2285" t="str">
            <v>Прочие основные фонды</v>
          </cell>
        </row>
        <row r="2286">
          <cell r="K2286">
            <v>0</v>
          </cell>
          <cell r="Y2286">
            <v>1999</v>
          </cell>
          <cell r="AT2286">
            <v>3493.84</v>
          </cell>
          <cell r="BK2286">
            <v>13744.285300405672</v>
          </cell>
          <cell r="BX2286">
            <v>1374.4285300405672</v>
          </cell>
          <cell r="CB2286">
            <v>1400</v>
          </cell>
          <cell r="CF2286">
            <v>151187.13830446239</v>
          </cell>
          <cell r="CG2286">
            <v>2338</v>
          </cell>
          <cell r="CK2286" t="str">
            <v>Прочие основные фонды</v>
          </cell>
        </row>
        <row r="2287">
          <cell r="K2287">
            <v>0</v>
          </cell>
          <cell r="Y2287">
            <v>1999</v>
          </cell>
          <cell r="AT2287">
            <v>3493.84</v>
          </cell>
          <cell r="BK2287">
            <v>13744.285300405672</v>
          </cell>
          <cell r="BX2287">
            <v>1374.4285300405672</v>
          </cell>
          <cell r="CB2287">
            <v>1400</v>
          </cell>
          <cell r="CF2287">
            <v>151187.13830446239</v>
          </cell>
          <cell r="CG2287">
            <v>2338</v>
          </cell>
          <cell r="CK2287" t="str">
            <v>Прочие основные фонды</v>
          </cell>
        </row>
        <row r="2288">
          <cell r="K2288">
            <v>0</v>
          </cell>
          <cell r="Y2288">
            <v>1999</v>
          </cell>
          <cell r="AT2288">
            <v>3493.84</v>
          </cell>
          <cell r="BK2288">
            <v>13744.285300405672</v>
          </cell>
          <cell r="BX2288">
            <v>1374.4285300405672</v>
          </cell>
          <cell r="CB2288">
            <v>1400</v>
          </cell>
          <cell r="CF2288">
            <v>151187.13830446239</v>
          </cell>
          <cell r="CG2288">
            <v>2338</v>
          </cell>
          <cell r="CK2288" t="str">
            <v>Прочие основные фонды</v>
          </cell>
        </row>
        <row r="2289">
          <cell r="K2289">
            <v>0</v>
          </cell>
          <cell r="Y2289">
            <v>1999</v>
          </cell>
          <cell r="AT2289">
            <v>3493.84</v>
          </cell>
          <cell r="BK2289">
            <v>13744.285300405672</v>
          </cell>
          <cell r="BX2289">
            <v>1374.4285300405672</v>
          </cell>
          <cell r="CB2289">
            <v>1400</v>
          </cell>
          <cell r="CF2289">
            <v>151187.13830446239</v>
          </cell>
          <cell r="CG2289">
            <v>2338</v>
          </cell>
          <cell r="CK2289" t="str">
            <v>Прочие основные фонды</v>
          </cell>
        </row>
        <row r="2290">
          <cell r="K2290">
            <v>0</v>
          </cell>
          <cell r="Y2290">
            <v>1999</v>
          </cell>
          <cell r="AT2290">
            <v>3493.84</v>
          </cell>
          <cell r="BK2290">
            <v>13744.285300405672</v>
          </cell>
          <cell r="BX2290">
            <v>1374.4285300405672</v>
          </cell>
          <cell r="CB2290">
            <v>1400</v>
          </cell>
          <cell r="CF2290">
            <v>151187.13830446239</v>
          </cell>
          <cell r="CG2290">
            <v>2338</v>
          </cell>
          <cell r="CK2290" t="str">
            <v>Прочие основные фонды</v>
          </cell>
        </row>
        <row r="2291">
          <cell r="K2291">
            <v>0</v>
          </cell>
          <cell r="Y2291">
            <v>1999</v>
          </cell>
          <cell r="AT2291">
            <v>3238.2</v>
          </cell>
          <cell r="BK2291">
            <v>12738.632753581631</v>
          </cell>
          <cell r="BX2291">
            <v>1273.8632753581633</v>
          </cell>
          <cell r="CB2291">
            <v>1300</v>
          </cell>
          <cell r="CF2291">
            <v>140124.96028939795</v>
          </cell>
          <cell r="CG2291">
            <v>2171</v>
          </cell>
          <cell r="CK2291" t="str">
            <v>Прочие основные фонды</v>
          </cell>
        </row>
        <row r="2292">
          <cell r="K2292">
            <v>0</v>
          </cell>
          <cell r="Y2292">
            <v>1999</v>
          </cell>
          <cell r="AT2292">
            <v>3238.2</v>
          </cell>
          <cell r="BK2292">
            <v>12738.632753581631</v>
          </cell>
          <cell r="BX2292">
            <v>1273.8632753581633</v>
          </cell>
          <cell r="CB2292">
            <v>1300</v>
          </cell>
          <cell r="CF2292">
            <v>140124.96028939795</v>
          </cell>
          <cell r="CG2292">
            <v>2171</v>
          </cell>
          <cell r="CK2292" t="str">
            <v>Прочие основные фонды</v>
          </cell>
        </row>
        <row r="2293">
          <cell r="K2293">
            <v>0</v>
          </cell>
          <cell r="Y2293">
            <v>1999</v>
          </cell>
          <cell r="AT2293">
            <v>3238.2</v>
          </cell>
          <cell r="BK2293">
            <v>12738.632753581631</v>
          </cell>
          <cell r="BX2293">
            <v>1273.8632753581633</v>
          </cell>
          <cell r="CB2293">
            <v>1300</v>
          </cell>
          <cell r="CF2293">
            <v>140124.96028939795</v>
          </cell>
          <cell r="CG2293">
            <v>2171</v>
          </cell>
          <cell r="CK2293" t="str">
            <v>Прочие основные фонды</v>
          </cell>
        </row>
        <row r="2294">
          <cell r="K2294">
            <v>0</v>
          </cell>
          <cell r="Y2294">
            <v>1999</v>
          </cell>
          <cell r="AT2294">
            <v>5262.07</v>
          </cell>
          <cell r="BK2294">
            <v>20700.258555258875</v>
          </cell>
          <cell r="BX2294">
            <v>2070.0258555258874</v>
          </cell>
          <cell r="CB2294">
            <v>2100</v>
          </cell>
          <cell r="CF2294">
            <v>227702.84410784763</v>
          </cell>
          <cell r="CG2294">
            <v>3507</v>
          </cell>
          <cell r="CK2294" t="str">
            <v>Прочие основные фонды</v>
          </cell>
        </row>
        <row r="2295">
          <cell r="K2295">
            <v>0</v>
          </cell>
          <cell r="Y2295">
            <v>1999</v>
          </cell>
          <cell r="AT2295">
            <v>5262.07</v>
          </cell>
          <cell r="BK2295">
            <v>20700.258555258875</v>
          </cell>
          <cell r="BX2295">
            <v>2070.0258555258874</v>
          </cell>
          <cell r="CB2295">
            <v>2100</v>
          </cell>
          <cell r="CF2295">
            <v>227702.84410784763</v>
          </cell>
          <cell r="CG2295">
            <v>3507</v>
          </cell>
          <cell r="CK2295" t="str">
            <v>Прочие основные фонды</v>
          </cell>
        </row>
        <row r="2296">
          <cell r="K2296">
            <v>0</v>
          </cell>
          <cell r="Y2296">
            <v>1999</v>
          </cell>
          <cell r="AT2296">
            <v>2258.21</v>
          </cell>
          <cell r="BK2296">
            <v>8883.4870824734644</v>
          </cell>
          <cell r="BX2296">
            <v>888.34870824734651</v>
          </cell>
          <cell r="CB2296">
            <v>900</v>
          </cell>
          <cell r="CF2296">
            <v>97718.357907208105</v>
          </cell>
          <cell r="CG2296">
            <v>1503</v>
          </cell>
          <cell r="CK2296" t="str">
            <v>Прочие основные фонды</v>
          </cell>
        </row>
        <row r="2297">
          <cell r="K2297">
            <v>0</v>
          </cell>
          <cell r="Y2297">
            <v>1999</v>
          </cell>
          <cell r="AT2297">
            <v>3375.18</v>
          </cell>
          <cell r="BK2297">
            <v>1563.1825857992667</v>
          </cell>
          <cell r="BX2297">
            <v>156.31825857992669</v>
          </cell>
          <cell r="CB2297">
            <v>150</v>
          </cell>
          <cell r="CF2297">
            <v>17195.008443791932</v>
          </cell>
          <cell r="CG2297">
            <v>150</v>
          </cell>
          <cell r="CK2297" t="str">
            <v>Прочие основные фонды</v>
          </cell>
        </row>
        <row r="2298">
          <cell r="K2298">
            <v>0</v>
          </cell>
          <cell r="Y2298">
            <v>1999</v>
          </cell>
          <cell r="AT2298">
            <v>3375.18</v>
          </cell>
          <cell r="BK2298">
            <v>1563.1825857992667</v>
          </cell>
          <cell r="BX2298">
            <v>156.31825857992669</v>
          </cell>
          <cell r="CB2298">
            <v>150</v>
          </cell>
          <cell r="CF2298">
            <v>17195.008443791932</v>
          </cell>
          <cell r="CG2298">
            <v>150</v>
          </cell>
          <cell r="CK2298" t="str">
            <v>Прочие основные фонды</v>
          </cell>
        </row>
        <row r="2299">
          <cell r="K2299">
            <v>0</v>
          </cell>
          <cell r="Y2299">
            <v>1999</v>
          </cell>
          <cell r="AT2299">
            <v>3375.18</v>
          </cell>
          <cell r="BK2299">
            <v>1563.1825857992667</v>
          </cell>
          <cell r="BX2299">
            <v>156.31825857992669</v>
          </cell>
          <cell r="CB2299">
            <v>150</v>
          </cell>
          <cell r="CF2299">
            <v>17195.008443791932</v>
          </cell>
          <cell r="CG2299">
            <v>150</v>
          </cell>
          <cell r="CK2299" t="str">
            <v>Прочие основные фонды</v>
          </cell>
        </row>
        <row r="2300">
          <cell r="K2300">
            <v>0</v>
          </cell>
          <cell r="Y2300">
            <v>1999</v>
          </cell>
          <cell r="AT2300">
            <v>7912.18</v>
          </cell>
          <cell r="BK2300">
            <v>31125.426255399147</v>
          </cell>
          <cell r="BX2300">
            <v>3112.5426255399148</v>
          </cell>
          <cell r="CB2300">
            <v>3100</v>
          </cell>
          <cell r="CF2300">
            <v>342379.68880939059</v>
          </cell>
          <cell r="CG2300">
            <v>5177</v>
          </cell>
          <cell r="CK2300" t="str">
            <v>Прочие основные фонды</v>
          </cell>
        </row>
        <row r="2301">
          <cell r="K2301">
            <v>0</v>
          </cell>
          <cell r="Y2301">
            <v>1999</v>
          </cell>
          <cell r="AT2301">
            <v>3384.47</v>
          </cell>
          <cell r="BK2301">
            <v>13314.038785595214</v>
          </cell>
          <cell r="BX2301">
            <v>1331.4038785595214</v>
          </cell>
          <cell r="CB2301">
            <v>1300</v>
          </cell>
          <cell r="CF2301">
            <v>146454.42664154735</v>
          </cell>
          <cell r="CG2301">
            <v>2171</v>
          </cell>
          <cell r="CK2301" t="str">
            <v>Прочие основные фонды</v>
          </cell>
        </row>
        <row r="2302">
          <cell r="K2302">
            <v>0</v>
          </cell>
          <cell r="Y2302">
            <v>1999</v>
          </cell>
          <cell r="AT2302">
            <v>4935.21</v>
          </cell>
          <cell r="BK2302">
            <v>19414.436338646039</v>
          </cell>
          <cell r="BX2302">
            <v>1941.443633864604</v>
          </cell>
          <cell r="CB2302">
            <v>1900</v>
          </cell>
          <cell r="CF2302">
            <v>213558.79972510642</v>
          </cell>
          <cell r="CG2302">
            <v>3173</v>
          </cell>
          <cell r="CK2302" t="str">
            <v>Прочие основные фонды</v>
          </cell>
        </row>
        <row r="2303">
          <cell r="K2303">
            <v>0</v>
          </cell>
          <cell r="Y2303">
            <v>1999</v>
          </cell>
          <cell r="AT2303">
            <v>4935.21</v>
          </cell>
          <cell r="BK2303">
            <v>19414.436338646039</v>
          </cell>
          <cell r="BX2303">
            <v>1941.443633864604</v>
          </cell>
          <cell r="CB2303">
            <v>1900</v>
          </cell>
          <cell r="CF2303">
            <v>213558.79972510642</v>
          </cell>
          <cell r="CG2303">
            <v>3173</v>
          </cell>
          <cell r="CK2303" t="str">
            <v>Прочие основные фонды</v>
          </cell>
        </row>
        <row r="2304">
          <cell r="K2304">
            <v>0</v>
          </cell>
          <cell r="Y2304">
            <v>1999</v>
          </cell>
          <cell r="AT2304">
            <v>4935.21</v>
          </cell>
          <cell r="BK2304">
            <v>19414.436338646039</v>
          </cell>
          <cell r="BX2304">
            <v>1941.443633864604</v>
          </cell>
          <cell r="CB2304">
            <v>1900</v>
          </cell>
          <cell r="CF2304">
            <v>213558.79972510642</v>
          </cell>
          <cell r="CG2304">
            <v>3173</v>
          </cell>
          <cell r="CK2304" t="str">
            <v>Прочие основные фонды</v>
          </cell>
        </row>
        <row r="2305">
          <cell r="K2305">
            <v>0</v>
          </cell>
          <cell r="Y2305">
            <v>1999</v>
          </cell>
          <cell r="AT2305">
            <v>8326.52</v>
          </cell>
          <cell r="BK2305">
            <v>32755.382742064274</v>
          </cell>
          <cell r="BX2305">
            <v>3275.5382742064276</v>
          </cell>
          <cell r="CB2305">
            <v>3300</v>
          </cell>
          <cell r="CF2305">
            <v>360309.21016270702</v>
          </cell>
          <cell r="CG2305">
            <v>5511</v>
          </cell>
          <cell r="CK2305" t="str">
            <v>Прочие основные фонды</v>
          </cell>
        </row>
        <row r="2306">
          <cell r="K2306">
            <v>0</v>
          </cell>
          <cell r="Y2306">
            <v>1999</v>
          </cell>
          <cell r="AT2306">
            <v>8302.52</v>
          </cell>
          <cell r="BK2306">
            <v>32660.97004794842</v>
          </cell>
          <cell r="BX2306">
            <v>3266.0970047948422</v>
          </cell>
          <cell r="CB2306">
            <v>3300</v>
          </cell>
          <cell r="CF2306">
            <v>359270.67052743264</v>
          </cell>
          <cell r="CG2306">
            <v>5511</v>
          </cell>
          <cell r="CK2306" t="str">
            <v>Прочие основные фонды</v>
          </cell>
        </row>
        <row r="2307">
          <cell r="K2307">
            <v>0</v>
          </cell>
          <cell r="Y2307">
            <v>1999</v>
          </cell>
          <cell r="AT2307">
            <v>6637.67</v>
          </cell>
          <cell r="BK2307">
            <v>23151.559075230783</v>
          </cell>
          <cell r="BX2307">
            <v>2315.1559075230784</v>
          </cell>
          <cell r="CB2307">
            <v>2300</v>
          </cell>
          <cell r="CF2307">
            <v>254667.14982753861</v>
          </cell>
          <cell r="CG2307">
            <v>3841</v>
          </cell>
          <cell r="CK2307" t="str">
            <v>Прочие основные фонды</v>
          </cell>
        </row>
        <row r="2308">
          <cell r="K2308">
            <v>0</v>
          </cell>
          <cell r="Y2308">
            <v>1999</v>
          </cell>
          <cell r="AT2308">
            <v>6637.67</v>
          </cell>
          <cell r="BK2308">
            <v>23151.559075230783</v>
          </cell>
          <cell r="BX2308">
            <v>2315.1559075230784</v>
          </cell>
          <cell r="CB2308">
            <v>2300</v>
          </cell>
          <cell r="CF2308">
            <v>254667.14982753861</v>
          </cell>
          <cell r="CG2308">
            <v>3841</v>
          </cell>
          <cell r="CK2308" t="str">
            <v>Прочие основные фонды</v>
          </cell>
        </row>
        <row r="2309">
          <cell r="K2309">
            <v>0</v>
          </cell>
          <cell r="Y2309">
            <v>1999</v>
          </cell>
          <cell r="AT2309">
            <v>6637.67</v>
          </cell>
          <cell r="BK2309">
            <v>23151.559075230783</v>
          </cell>
          <cell r="BX2309">
            <v>2315.1559075230784</v>
          </cell>
          <cell r="CB2309">
            <v>2300</v>
          </cell>
          <cell r="CF2309">
            <v>254667.14982753861</v>
          </cell>
          <cell r="CG2309">
            <v>3841</v>
          </cell>
          <cell r="CK2309" t="str">
            <v>Прочие основные фонды</v>
          </cell>
        </row>
        <row r="2310">
          <cell r="K2310">
            <v>0</v>
          </cell>
          <cell r="Y2310">
            <v>1999</v>
          </cell>
          <cell r="AT2310">
            <v>5073.82</v>
          </cell>
          <cell r="BK2310">
            <v>17696.999619909915</v>
          </cell>
          <cell r="BX2310">
            <v>1769.6999619909916</v>
          </cell>
          <cell r="CB2310">
            <v>1800</v>
          </cell>
          <cell r="CF2310">
            <v>194666.99581900905</v>
          </cell>
          <cell r="CG2310">
            <v>3006</v>
          </cell>
          <cell r="CK2310" t="str">
            <v>Прочие основные фонды</v>
          </cell>
        </row>
        <row r="2311">
          <cell r="K2311">
            <v>0</v>
          </cell>
          <cell r="Y2311">
            <v>1999</v>
          </cell>
          <cell r="AT2311">
            <v>5890.5</v>
          </cell>
          <cell r="BK2311">
            <v>2570.5140471820541</v>
          </cell>
          <cell r="BX2311">
            <v>257.05140471820545</v>
          </cell>
          <cell r="CB2311">
            <v>250</v>
          </cell>
          <cell r="CF2311">
            <v>28275.654519002594</v>
          </cell>
          <cell r="CG2311">
            <v>250</v>
          </cell>
          <cell r="CK2311" t="str">
            <v>Прочие основные фонды</v>
          </cell>
        </row>
        <row r="2312">
          <cell r="K2312">
            <v>0</v>
          </cell>
          <cell r="Y2312">
            <v>1999</v>
          </cell>
          <cell r="AT2312">
            <v>3420</v>
          </cell>
          <cell r="BK2312">
            <v>11928.633396551693</v>
          </cell>
          <cell r="BX2312">
            <v>1192.8633396551693</v>
          </cell>
          <cell r="CB2312">
            <v>1200</v>
          </cell>
          <cell r="CF2312">
            <v>131214.96736206862</v>
          </cell>
          <cell r="CG2312">
            <v>2004</v>
          </cell>
          <cell r="CK2312" t="str">
            <v>Прочие основные фонды</v>
          </cell>
        </row>
        <row r="2313">
          <cell r="K2313">
            <v>0</v>
          </cell>
          <cell r="Y2313">
            <v>1999</v>
          </cell>
          <cell r="AT2313">
            <v>5555.25</v>
          </cell>
          <cell r="BK2313">
            <v>19376.181484267188</v>
          </cell>
          <cell r="BX2313">
            <v>1937.618148426719</v>
          </cell>
          <cell r="CB2313">
            <v>1900</v>
          </cell>
          <cell r="CF2313">
            <v>213137.99632693909</v>
          </cell>
          <cell r="CG2313">
            <v>3173</v>
          </cell>
          <cell r="CK2313" t="str">
            <v>Прочие основные фонды</v>
          </cell>
        </row>
        <row r="2314">
          <cell r="K2314">
            <v>0</v>
          </cell>
          <cell r="Y2314">
            <v>1999</v>
          </cell>
          <cell r="AT2314">
            <v>5555.25</v>
          </cell>
          <cell r="BK2314">
            <v>19376.181484267188</v>
          </cell>
          <cell r="BX2314">
            <v>1937.618148426719</v>
          </cell>
          <cell r="CB2314">
            <v>1900</v>
          </cell>
          <cell r="CF2314">
            <v>213137.99632693909</v>
          </cell>
          <cell r="CG2314">
            <v>3173</v>
          </cell>
          <cell r="CK2314" t="str">
            <v>Прочие основные фонды</v>
          </cell>
        </row>
        <row r="2315">
          <cell r="K2315">
            <v>0</v>
          </cell>
          <cell r="Y2315">
            <v>1999</v>
          </cell>
          <cell r="AT2315">
            <v>5555.25</v>
          </cell>
          <cell r="BK2315">
            <v>19376.181484267188</v>
          </cell>
          <cell r="BX2315">
            <v>1937.618148426719</v>
          </cell>
          <cell r="CB2315">
            <v>1900</v>
          </cell>
          <cell r="CF2315">
            <v>213137.99632693909</v>
          </cell>
          <cell r="CG2315">
            <v>3173</v>
          </cell>
          <cell r="CK2315" t="str">
            <v>Прочие основные фонды</v>
          </cell>
        </row>
        <row r="2316">
          <cell r="K2316">
            <v>0</v>
          </cell>
          <cell r="Y2316">
            <v>1999</v>
          </cell>
          <cell r="AT2316">
            <v>5013.28</v>
          </cell>
          <cell r="BK2316">
            <v>17485.841881363936</v>
          </cell>
          <cell r="BX2316">
            <v>1748.5841881363938</v>
          </cell>
          <cell r="CB2316">
            <v>1700</v>
          </cell>
          <cell r="CF2316">
            <v>192344.26069500329</v>
          </cell>
          <cell r="CG2316">
            <v>2839</v>
          </cell>
          <cell r="CK2316" t="str">
            <v>Прочие основные фонды</v>
          </cell>
        </row>
        <row r="2317">
          <cell r="K2317">
            <v>0</v>
          </cell>
          <cell r="Y2317">
            <v>1999</v>
          </cell>
          <cell r="AT2317">
            <v>835.53</v>
          </cell>
          <cell r="BK2317">
            <v>2914.2488484856244</v>
          </cell>
          <cell r="BX2317">
            <v>291.42488484856244</v>
          </cell>
          <cell r="CB2317">
            <v>300</v>
          </cell>
          <cell r="CF2317">
            <v>32056.737333341869</v>
          </cell>
          <cell r="CG2317">
            <v>501</v>
          </cell>
          <cell r="CK2317" t="str">
            <v>Прочие основные фонды</v>
          </cell>
        </row>
        <row r="2318">
          <cell r="K2318">
            <v>0</v>
          </cell>
          <cell r="Y2318">
            <v>1999</v>
          </cell>
          <cell r="AT2318">
            <v>835.53</v>
          </cell>
          <cell r="BK2318">
            <v>2914.2488484856244</v>
          </cell>
          <cell r="BX2318">
            <v>291.42488484856244</v>
          </cell>
          <cell r="CB2318">
            <v>300</v>
          </cell>
          <cell r="CF2318">
            <v>32056.737333341869</v>
          </cell>
          <cell r="CG2318">
            <v>501</v>
          </cell>
          <cell r="CK2318" t="str">
            <v>Прочие основные фонды</v>
          </cell>
        </row>
        <row r="2319">
          <cell r="K2319">
            <v>0</v>
          </cell>
          <cell r="Y2319">
            <v>1999</v>
          </cell>
          <cell r="AT2319">
            <v>8294.81</v>
          </cell>
          <cell r="BK2319">
            <v>28931.505141535363</v>
          </cell>
          <cell r="BX2319">
            <v>2893.1505141535363</v>
          </cell>
          <cell r="CB2319">
            <v>2900</v>
          </cell>
          <cell r="CF2319">
            <v>318246.55655688897</v>
          </cell>
          <cell r="CG2319">
            <v>4843</v>
          </cell>
          <cell r="CK2319" t="str">
            <v>Прочие основные фонды</v>
          </cell>
        </row>
        <row r="2320">
          <cell r="K2320">
            <v>0</v>
          </cell>
          <cell r="Y2320">
            <v>1999</v>
          </cell>
          <cell r="AT2320">
            <v>8294.81</v>
          </cell>
          <cell r="BK2320">
            <v>28931.505141535363</v>
          </cell>
          <cell r="BX2320">
            <v>2893.1505141535363</v>
          </cell>
          <cell r="CB2320">
            <v>2900</v>
          </cell>
          <cell r="CF2320">
            <v>318246.55655688897</v>
          </cell>
          <cell r="CG2320">
            <v>4843</v>
          </cell>
          <cell r="CK2320" t="str">
            <v>Прочие основные фонды</v>
          </cell>
        </row>
        <row r="2321">
          <cell r="K2321">
            <v>0</v>
          </cell>
          <cell r="Y2321">
            <v>1999</v>
          </cell>
          <cell r="AT2321">
            <v>8294.81</v>
          </cell>
          <cell r="BK2321">
            <v>28931.505141535363</v>
          </cell>
          <cell r="BX2321">
            <v>2893.1505141535363</v>
          </cell>
          <cell r="CB2321">
            <v>2900</v>
          </cell>
          <cell r="CF2321">
            <v>318246.55655688897</v>
          </cell>
          <cell r="CG2321">
            <v>4843</v>
          </cell>
          <cell r="CK2321" t="str">
            <v>Прочие основные фонды</v>
          </cell>
        </row>
        <row r="2322">
          <cell r="K2322">
            <v>0</v>
          </cell>
          <cell r="Y2322">
            <v>1999</v>
          </cell>
          <cell r="AT2322">
            <v>8294.82</v>
          </cell>
          <cell r="BK2322">
            <v>28931.540020580382</v>
          </cell>
          <cell r="BX2322">
            <v>2893.1540020580383</v>
          </cell>
          <cell r="CB2322">
            <v>2900</v>
          </cell>
          <cell r="CF2322">
            <v>318246.94022638421</v>
          </cell>
          <cell r="CG2322">
            <v>4843</v>
          </cell>
          <cell r="CK2322" t="str">
            <v>Прочие основные фонды</v>
          </cell>
        </row>
        <row r="2323">
          <cell r="K2323">
            <v>0</v>
          </cell>
          <cell r="Y2323">
            <v>1999</v>
          </cell>
          <cell r="AT2323">
            <v>2870.35</v>
          </cell>
          <cell r="BK2323">
            <v>10011.506687073728</v>
          </cell>
          <cell r="BX2323">
            <v>1001.1506687073729</v>
          </cell>
          <cell r="CB2323">
            <v>1000</v>
          </cell>
          <cell r="CF2323">
            <v>110126.573557811</v>
          </cell>
          <cell r="CG2323">
            <v>1670</v>
          </cell>
          <cell r="CK2323" t="str">
            <v>Прочие основные фонды</v>
          </cell>
        </row>
        <row r="2324">
          <cell r="K2324">
            <v>0</v>
          </cell>
          <cell r="Y2324">
            <v>1999</v>
          </cell>
          <cell r="AT2324">
            <v>2870.35</v>
          </cell>
          <cell r="BK2324">
            <v>10011.506687073728</v>
          </cell>
          <cell r="BX2324">
            <v>1001.1506687073729</v>
          </cell>
          <cell r="CB2324">
            <v>1000</v>
          </cell>
          <cell r="CF2324">
            <v>110126.573557811</v>
          </cell>
          <cell r="CG2324">
            <v>1670</v>
          </cell>
          <cell r="CK2324" t="str">
            <v>Прочие основные фонды</v>
          </cell>
        </row>
        <row r="2325">
          <cell r="K2325">
            <v>0</v>
          </cell>
          <cell r="Y2325">
            <v>1999</v>
          </cell>
          <cell r="AT2325">
            <v>2870.35</v>
          </cell>
          <cell r="BK2325">
            <v>10011.506687073728</v>
          </cell>
          <cell r="BX2325">
            <v>1001.1506687073729</v>
          </cell>
          <cell r="CB2325">
            <v>1000</v>
          </cell>
          <cell r="CF2325">
            <v>110126.573557811</v>
          </cell>
          <cell r="CG2325">
            <v>1670</v>
          </cell>
          <cell r="CK2325" t="str">
            <v>Прочие основные фонды</v>
          </cell>
        </row>
        <row r="2326">
          <cell r="K2326">
            <v>0</v>
          </cell>
          <cell r="Y2326">
            <v>1999</v>
          </cell>
          <cell r="AT2326">
            <v>2870.35</v>
          </cell>
          <cell r="BK2326">
            <v>10011.506687073728</v>
          </cell>
          <cell r="BX2326">
            <v>1001.1506687073729</v>
          </cell>
          <cell r="CB2326">
            <v>1000</v>
          </cell>
          <cell r="CF2326">
            <v>110126.573557811</v>
          </cell>
          <cell r="CG2326">
            <v>1670</v>
          </cell>
          <cell r="CK2326" t="str">
            <v>Прочие основные фонды</v>
          </cell>
        </row>
        <row r="2327">
          <cell r="K2327">
            <v>0</v>
          </cell>
          <cell r="Y2327">
            <v>1999</v>
          </cell>
          <cell r="AT2327">
            <v>2870.36</v>
          </cell>
          <cell r="BK2327">
            <v>10011.541566118747</v>
          </cell>
          <cell r="BX2327">
            <v>1001.1541566118748</v>
          </cell>
          <cell r="CB2327">
            <v>1000</v>
          </cell>
          <cell r="CF2327">
            <v>110126.95722730622</v>
          </cell>
          <cell r="CG2327">
            <v>1670</v>
          </cell>
          <cell r="CK2327" t="str">
            <v>Прочие основные фонды</v>
          </cell>
        </row>
        <row r="2328">
          <cell r="K2328">
            <v>0</v>
          </cell>
          <cell r="Y2328">
            <v>1999</v>
          </cell>
          <cell r="AT2328">
            <v>2870.36</v>
          </cell>
          <cell r="BK2328">
            <v>10011.541566118747</v>
          </cell>
          <cell r="BX2328">
            <v>1001.1541566118748</v>
          </cell>
          <cell r="CB2328">
            <v>1000</v>
          </cell>
          <cell r="CF2328">
            <v>110126.95722730622</v>
          </cell>
          <cell r="CG2328">
            <v>1670</v>
          </cell>
          <cell r="CK2328" t="str">
            <v>Прочие основные фонды</v>
          </cell>
        </row>
        <row r="2329">
          <cell r="K2329">
            <v>0</v>
          </cell>
          <cell r="Y2329">
            <v>1999</v>
          </cell>
          <cell r="AT2329">
            <v>5375.81</v>
          </cell>
          <cell r="BK2329">
            <v>18750.311900443437</v>
          </cell>
          <cell r="BX2329">
            <v>1875.0311900443439</v>
          </cell>
          <cell r="CB2329">
            <v>1900</v>
          </cell>
          <cell r="CF2329">
            <v>206253.43090487781</v>
          </cell>
          <cell r="CG2329">
            <v>3173</v>
          </cell>
          <cell r="CK2329" t="str">
            <v>Прочие основные фонды</v>
          </cell>
        </row>
        <row r="2330">
          <cell r="K2330">
            <v>0</v>
          </cell>
          <cell r="Y2330">
            <v>1999</v>
          </cell>
          <cell r="AT2330">
            <v>5375.82</v>
          </cell>
          <cell r="BK2330">
            <v>18750.346779488456</v>
          </cell>
          <cell r="BX2330">
            <v>1875.0346779488457</v>
          </cell>
          <cell r="CB2330">
            <v>1900</v>
          </cell>
          <cell r="CF2330">
            <v>206253.81457437301</v>
          </cell>
          <cell r="CG2330">
            <v>3173</v>
          </cell>
          <cell r="CK2330" t="str">
            <v>Прочие основные фонды</v>
          </cell>
        </row>
        <row r="2331">
          <cell r="K2331">
            <v>0</v>
          </cell>
          <cell r="Y2331">
            <v>1999</v>
          </cell>
          <cell r="AT2331">
            <v>5375.82</v>
          </cell>
          <cell r="BK2331">
            <v>18750.346779488456</v>
          </cell>
          <cell r="BX2331">
            <v>1875.0346779488457</v>
          </cell>
          <cell r="CB2331">
            <v>1900</v>
          </cell>
          <cell r="CF2331">
            <v>206253.81457437301</v>
          </cell>
          <cell r="CG2331">
            <v>3173</v>
          </cell>
          <cell r="CK2331" t="str">
            <v>Прочие основные фонды</v>
          </cell>
        </row>
        <row r="2332">
          <cell r="K2332">
            <v>0</v>
          </cell>
          <cell r="Y2332">
            <v>1999</v>
          </cell>
          <cell r="AT2332">
            <v>5375.82</v>
          </cell>
          <cell r="BK2332">
            <v>18750.346779488456</v>
          </cell>
          <cell r="BX2332">
            <v>1875.0346779488457</v>
          </cell>
          <cell r="CB2332">
            <v>1900</v>
          </cell>
          <cell r="CF2332">
            <v>206253.81457437301</v>
          </cell>
          <cell r="CG2332">
            <v>3173</v>
          </cell>
          <cell r="CK2332" t="str">
            <v>Прочие основные фонды</v>
          </cell>
        </row>
        <row r="2333">
          <cell r="K2333">
            <v>0</v>
          </cell>
          <cell r="Y2333">
            <v>1999</v>
          </cell>
          <cell r="AT2333">
            <v>2870.34</v>
          </cell>
          <cell r="BK2333">
            <v>10011.471808028709</v>
          </cell>
          <cell r="BX2333">
            <v>1001.1471808028709</v>
          </cell>
          <cell r="CB2333">
            <v>1000</v>
          </cell>
          <cell r="CF2333">
            <v>110126.1898883158</v>
          </cell>
          <cell r="CG2333">
            <v>1670</v>
          </cell>
          <cell r="CK2333" t="str">
            <v>Прочие основные фонды</v>
          </cell>
        </row>
        <row r="2334">
          <cell r="K2334">
            <v>0</v>
          </cell>
          <cell r="Y2334">
            <v>1999</v>
          </cell>
          <cell r="AT2334">
            <v>2870.34</v>
          </cell>
          <cell r="BK2334">
            <v>10011.471808028709</v>
          </cell>
          <cell r="BX2334">
            <v>1001.1471808028709</v>
          </cell>
          <cell r="CB2334">
            <v>1000</v>
          </cell>
          <cell r="CF2334">
            <v>110126.1898883158</v>
          </cell>
          <cell r="CG2334">
            <v>1670</v>
          </cell>
          <cell r="CK2334" t="str">
            <v>Прочие основные фонды</v>
          </cell>
        </row>
        <row r="2335">
          <cell r="K2335">
            <v>0</v>
          </cell>
          <cell r="Y2335">
            <v>1999</v>
          </cell>
          <cell r="AT2335">
            <v>2870.35</v>
          </cell>
          <cell r="BK2335">
            <v>10011.506687073728</v>
          </cell>
          <cell r="BX2335">
            <v>1001.1506687073729</v>
          </cell>
          <cell r="CB2335">
            <v>1000</v>
          </cell>
          <cell r="CF2335">
            <v>110126.573557811</v>
          </cell>
          <cell r="CG2335">
            <v>1670</v>
          </cell>
          <cell r="CK2335" t="str">
            <v>Прочие основные фонды</v>
          </cell>
        </row>
        <row r="2336">
          <cell r="K2336">
            <v>0</v>
          </cell>
          <cell r="Y2336">
            <v>1999</v>
          </cell>
          <cell r="AT2336">
            <v>2870.35</v>
          </cell>
          <cell r="BK2336">
            <v>10011.506687073728</v>
          </cell>
          <cell r="BX2336">
            <v>1001.1506687073729</v>
          </cell>
          <cell r="CB2336">
            <v>1000</v>
          </cell>
          <cell r="CF2336">
            <v>110126.573557811</v>
          </cell>
          <cell r="CG2336">
            <v>1670</v>
          </cell>
          <cell r="CK2336" t="str">
            <v>Прочие основные фонды</v>
          </cell>
        </row>
        <row r="2337">
          <cell r="K2337">
            <v>0</v>
          </cell>
          <cell r="Y2337">
            <v>2000</v>
          </cell>
          <cell r="AT2337">
            <v>3458.34</v>
          </cell>
          <cell r="BK2337">
            <v>11461.763260314652</v>
          </cell>
          <cell r="BX2337">
            <v>1146.1763260314654</v>
          </cell>
          <cell r="CB2337">
            <v>1100</v>
          </cell>
          <cell r="CF2337">
            <v>126079.39586346118</v>
          </cell>
          <cell r="CG2337">
            <v>1837</v>
          </cell>
          <cell r="CK2337" t="str">
            <v>Прочие основные фонды</v>
          </cell>
        </row>
        <row r="2338">
          <cell r="K2338">
            <v>0</v>
          </cell>
          <cell r="Y2338">
            <v>2000</v>
          </cell>
          <cell r="AT2338">
            <v>3458.33</v>
          </cell>
          <cell r="BK2338">
            <v>11461.730117930558</v>
          </cell>
          <cell r="BX2338">
            <v>1146.1730117930558</v>
          </cell>
          <cell r="CB2338">
            <v>1100</v>
          </cell>
          <cell r="CF2338">
            <v>126079.03129723613</v>
          </cell>
          <cell r="CG2338">
            <v>1837</v>
          </cell>
          <cell r="CK2338" t="str">
            <v>Прочие основные фонды</v>
          </cell>
        </row>
        <row r="2339">
          <cell r="K2339">
            <v>0</v>
          </cell>
          <cell r="Y2339">
            <v>2000</v>
          </cell>
          <cell r="AT2339">
            <v>2922.75</v>
          </cell>
          <cell r="BK2339">
            <v>8921.2154397253089</v>
          </cell>
          <cell r="BX2339">
            <v>892.12154397253096</v>
          </cell>
          <cell r="CB2339">
            <v>900</v>
          </cell>
          <cell r="CF2339">
            <v>98133.369836978396</v>
          </cell>
          <cell r="CG2339">
            <v>1503</v>
          </cell>
          <cell r="CK2339" t="str">
            <v>Прочие основные фонды</v>
          </cell>
        </row>
        <row r="2340">
          <cell r="K2340">
            <v>0</v>
          </cell>
          <cell r="Y2340">
            <v>2000</v>
          </cell>
          <cell r="AT2340">
            <v>2922.75</v>
          </cell>
          <cell r="BK2340">
            <v>8921.2154397253089</v>
          </cell>
          <cell r="BX2340">
            <v>892.12154397253096</v>
          </cell>
          <cell r="CB2340">
            <v>900</v>
          </cell>
          <cell r="CF2340">
            <v>98133.369836978396</v>
          </cell>
          <cell r="CG2340">
            <v>1503</v>
          </cell>
          <cell r="CK2340" t="str">
            <v>Прочие основные фонды</v>
          </cell>
        </row>
        <row r="2341">
          <cell r="K2341">
            <v>0</v>
          </cell>
          <cell r="Y2341">
            <v>2000</v>
          </cell>
          <cell r="AT2341">
            <v>2922.76</v>
          </cell>
          <cell r="BK2341">
            <v>8921.2459630866633</v>
          </cell>
          <cell r="BX2341">
            <v>892.12459630866636</v>
          </cell>
          <cell r="CB2341">
            <v>900</v>
          </cell>
          <cell r="CF2341">
            <v>98133.705593953302</v>
          </cell>
          <cell r="CG2341">
            <v>1503</v>
          </cell>
          <cell r="CK2341" t="str">
            <v>Прочие основные фонды</v>
          </cell>
        </row>
        <row r="2342">
          <cell r="K2342">
            <v>0</v>
          </cell>
          <cell r="Y2342">
            <v>2000</v>
          </cell>
          <cell r="AT2342">
            <v>8195.2099999999991</v>
          </cell>
          <cell r="BK2342">
            <v>25014.535620149258</v>
          </cell>
          <cell r="BX2342">
            <v>2501.4535620149259</v>
          </cell>
          <cell r="CB2342">
            <v>2500</v>
          </cell>
          <cell r="CF2342">
            <v>275159.89182164182</v>
          </cell>
          <cell r="CG2342">
            <v>4175</v>
          </cell>
          <cell r="CK2342" t="str">
            <v>Прочие основные фонды</v>
          </cell>
        </row>
        <row r="2343">
          <cell r="K2343">
            <v>0</v>
          </cell>
          <cell r="Y2343">
            <v>2000</v>
          </cell>
          <cell r="AT2343">
            <v>8339.43</v>
          </cell>
          <cell r="BK2343">
            <v>33751.648671886956</v>
          </cell>
          <cell r="BX2343">
            <v>3375.164867188696</v>
          </cell>
          <cell r="CB2343">
            <v>3400</v>
          </cell>
          <cell r="CF2343">
            <v>371268.13539075654</v>
          </cell>
          <cell r="CG2343">
            <v>5678</v>
          </cell>
          <cell r="CK2343" t="str">
            <v>Прочие основные фонды</v>
          </cell>
        </row>
        <row r="2344">
          <cell r="K2344">
            <v>0</v>
          </cell>
          <cell r="Y2344">
            <v>2000</v>
          </cell>
          <cell r="AT2344">
            <v>6965.18</v>
          </cell>
          <cell r="BK2344">
            <v>21260.07060352953</v>
          </cell>
          <cell r="BX2344">
            <v>2126.007060352953</v>
          </cell>
          <cell r="CB2344">
            <v>2100</v>
          </cell>
          <cell r="CF2344">
            <v>233860.77663882484</v>
          </cell>
          <cell r="CG2344">
            <v>3507</v>
          </cell>
          <cell r="CK2344" t="str">
            <v>Прочие основные фонды</v>
          </cell>
        </row>
        <row r="2345">
          <cell r="K2345">
            <v>0</v>
          </cell>
          <cell r="Y2345">
            <v>2000</v>
          </cell>
          <cell r="AT2345">
            <v>6366.15</v>
          </cell>
          <cell r="BK2345">
            <v>19431.62968834395</v>
          </cell>
          <cell r="BX2345">
            <v>1943.1629688343951</v>
          </cell>
          <cell r="CB2345">
            <v>1900</v>
          </cell>
          <cell r="CF2345">
            <v>213747.92657178344</v>
          </cell>
          <cell r="CG2345">
            <v>3173</v>
          </cell>
          <cell r="CK2345" t="str">
            <v>Прочие основные фонды</v>
          </cell>
        </row>
        <row r="2346">
          <cell r="K2346">
            <v>0</v>
          </cell>
          <cell r="Y2346">
            <v>2000</v>
          </cell>
          <cell r="AT2346">
            <v>6366.16</v>
          </cell>
          <cell r="BK2346">
            <v>19431.660211705304</v>
          </cell>
          <cell r="BX2346">
            <v>1943.1660211705305</v>
          </cell>
          <cell r="CB2346">
            <v>1900</v>
          </cell>
          <cell r="CF2346">
            <v>213748.26232875834</v>
          </cell>
          <cell r="CG2346">
            <v>3173</v>
          </cell>
          <cell r="CK2346" t="str">
            <v>Прочие основные фонды</v>
          </cell>
        </row>
        <row r="2347">
          <cell r="K2347">
            <v>0</v>
          </cell>
          <cell r="Y2347">
            <v>2000</v>
          </cell>
          <cell r="AT2347">
            <v>6366.16</v>
          </cell>
          <cell r="BK2347">
            <v>19431.660211705304</v>
          </cell>
          <cell r="BX2347">
            <v>1943.1660211705305</v>
          </cell>
          <cell r="CB2347">
            <v>1900</v>
          </cell>
          <cell r="CF2347">
            <v>213748.26232875834</v>
          </cell>
          <cell r="CG2347">
            <v>3173</v>
          </cell>
          <cell r="CK2347" t="str">
            <v>Прочие основные фонды</v>
          </cell>
        </row>
        <row r="2348">
          <cell r="K2348">
            <v>0</v>
          </cell>
          <cell r="Y2348">
            <v>2000</v>
          </cell>
          <cell r="AT2348">
            <v>7893.09</v>
          </cell>
          <cell r="BK2348">
            <v>24092.363826923767</v>
          </cell>
          <cell r="BX2348">
            <v>2409.236382692377</v>
          </cell>
          <cell r="CB2348">
            <v>2400</v>
          </cell>
          <cell r="CF2348">
            <v>265016.00209616142</v>
          </cell>
          <cell r="CG2348">
            <v>4008</v>
          </cell>
          <cell r="CK2348" t="str">
            <v>Прочие основные фонды</v>
          </cell>
        </row>
        <row r="2349">
          <cell r="K2349">
            <v>0</v>
          </cell>
          <cell r="Y2349">
            <v>2000</v>
          </cell>
          <cell r="AT2349">
            <v>7893.09</v>
          </cell>
          <cell r="BK2349">
            <v>24092.363826923767</v>
          </cell>
          <cell r="BX2349">
            <v>2409.236382692377</v>
          </cell>
          <cell r="CB2349">
            <v>2400</v>
          </cell>
          <cell r="CF2349">
            <v>265016.00209616142</v>
          </cell>
          <cell r="CG2349">
            <v>4008</v>
          </cell>
          <cell r="CK2349" t="str">
            <v>Прочие основные фонды</v>
          </cell>
        </row>
        <row r="2350">
          <cell r="K2350">
            <v>0</v>
          </cell>
          <cell r="Y2350">
            <v>2000</v>
          </cell>
          <cell r="AT2350">
            <v>7893.1</v>
          </cell>
          <cell r="BK2350">
            <v>24092.394350285122</v>
          </cell>
          <cell r="BX2350">
            <v>2409.2394350285122</v>
          </cell>
          <cell r="CB2350">
            <v>2400</v>
          </cell>
          <cell r="CF2350">
            <v>265016.33785313636</v>
          </cell>
          <cell r="CG2350">
            <v>4008</v>
          </cell>
          <cell r="CK2350" t="str">
            <v>Прочие основные фонды</v>
          </cell>
        </row>
        <row r="2351">
          <cell r="K2351">
            <v>0</v>
          </cell>
          <cell r="Y2351">
            <v>2000</v>
          </cell>
          <cell r="AT2351">
            <v>3500.21</v>
          </cell>
          <cell r="BK2351">
            <v>10683.817464470421</v>
          </cell>
          <cell r="BX2351">
            <v>1068.3817464470421</v>
          </cell>
          <cell r="CB2351">
            <v>1100</v>
          </cell>
          <cell r="CF2351">
            <v>117521.99210917464</v>
          </cell>
          <cell r="CG2351">
            <v>1837</v>
          </cell>
          <cell r="CK2351" t="str">
            <v>Прочие основные фонды</v>
          </cell>
        </row>
        <row r="2352">
          <cell r="K2352">
            <v>0</v>
          </cell>
          <cell r="Y2352">
            <v>2000</v>
          </cell>
          <cell r="AT2352">
            <v>3500.21</v>
          </cell>
          <cell r="BK2352">
            <v>10683.817464470421</v>
          </cell>
          <cell r="BX2352">
            <v>1068.3817464470421</v>
          </cell>
          <cell r="CB2352">
            <v>1100</v>
          </cell>
          <cell r="CF2352">
            <v>117521.99210917464</v>
          </cell>
          <cell r="CG2352">
            <v>1837</v>
          </cell>
          <cell r="CK2352" t="str">
            <v>Прочие основные фонды</v>
          </cell>
        </row>
        <row r="2353">
          <cell r="K2353">
            <v>0</v>
          </cell>
          <cell r="Y2353">
            <v>2000</v>
          </cell>
          <cell r="AT2353">
            <v>3500.21</v>
          </cell>
          <cell r="BK2353">
            <v>10683.817464470421</v>
          </cell>
          <cell r="BX2353">
            <v>1068.3817464470421</v>
          </cell>
          <cell r="CB2353">
            <v>1100</v>
          </cell>
          <cell r="CF2353">
            <v>117521.99210917464</v>
          </cell>
          <cell r="CG2353">
            <v>1837</v>
          </cell>
          <cell r="CK2353" t="str">
            <v>Прочие основные фонды</v>
          </cell>
        </row>
        <row r="2354">
          <cell r="K2354">
            <v>0</v>
          </cell>
          <cell r="Y2354">
            <v>2000</v>
          </cell>
          <cell r="AT2354">
            <v>3500.21</v>
          </cell>
          <cell r="BK2354">
            <v>10683.817464470421</v>
          </cell>
          <cell r="BX2354">
            <v>1068.3817464470421</v>
          </cell>
          <cell r="CB2354">
            <v>1100</v>
          </cell>
          <cell r="CF2354">
            <v>117521.99210917464</v>
          </cell>
          <cell r="CG2354">
            <v>1837</v>
          </cell>
          <cell r="CK2354" t="str">
            <v>Прочие основные фонды</v>
          </cell>
        </row>
        <row r="2355">
          <cell r="K2355">
            <v>0</v>
          </cell>
          <cell r="Y2355">
            <v>2000</v>
          </cell>
          <cell r="AT2355">
            <v>6871.23</v>
          </cell>
          <cell r="BK2355">
            <v>20973.303623609179</v>
          </cell>
          <cell r="BX2355">
            <v>2097.3303623609181</v>
          </cell>
          <cell r="CB2355">
            <v>2100</v>
          </cell>
          <cell r="CF2355">
            <v>230706.33985970097</v>
          </cell>
          <cell r="CG2355">
            <v>3507</v>
          </cell>
          <cell r="CK2355" t="str">
            <v>Прочие основные фонды</v>
          </cell>
        </row>
        <row r="2356">
          <cell r="K2356">
            <v>0</v>
          </cell>
          <cell r="Y2356">
            <v>2000</v>
          </cell>
          <cell r="AT2356">
            <v>5602.68</v>
          </cell>
          <cell r="BK2356">
            <v>17101.26261905404</v>
          </cell>
          <cell r="BX2356">
            <v>1710.1262619054041</v>
          </cell>
          <cell r="CB2356">
            <v>1700</v>
          </cell>
          <cell r="CF2356">
            <v>188113.88880959444</v>
          </cell>
          <cell r="CG2356">
            <v>2839</v>
          </cell>
          <cell r="CK2356" t="str">
            <v>Прочие основные фонды</v>
          </cell>
        </row>
        <row r="2357">
          <cell r="K2357">
            <v>0</v>
          </cell>
          <cell r="Y2357">
            <v>2000</v>
          </cell>
          <cell r="AT2357">
            <v>5602.69</v>
          </cell>
          <cell r="BK2357">
            <v>17101.293142415394</v>
          </cell>
          <cell r="BX2357">
            <v>1710.1293142415395</v>
          </cell>
          <cell r="CB2357">
            <v>1700</v>
          </cell>
          <cell r="CF2357">
            <v>188114.22456656932</v>
          </cell>
          <cell r="CG2357">
            <v>2839</v>
          </cell>
          <cell r="CK2357" t="str">
            <v>Прочие основные фонды</v>
          </cell>
        </row>
        <row r="2358">
          <cell r="K2358">
            <v>0</v>
          </cell>
          <cell r="Y2358">
            <v>2000</v>
          </cell>
          <cell r="AT2358">
            <v>5602.69</v>
          </cell>
          <cell r="BK2358">
            <v>17101.293142415394</v>
          </cell>
          <cell r="BX2358">
            <v>1710.1293142415395</v>
          </cell>
          <cell r="CB2358">
            <v>1700</v>
          </cell>
          <cell r="CF2358">
            <v>188114.22456656932</v>
          </cell>
          <cell r="CG2358">
            <v>2839</v>
          </cell>
          <cell r="CK2358" t="str">
            <v>Прочие основные фонды</v>
          </cell>
        </row>
        <row r="2359">
          <cell r="K2359">
            <v>0</v>
          </cell>
          <cell r="Y2359">
            <v>2000</v>
          </cell>
          <cell r="AT2359">
            <v>4874.46</v>
          </cell>
          <cell r="BK2359">
            <v>19728.094292435584</v>
          </cell>
          <cell r="BX2359">
            <v>1972.8094292435585</v>
          </cell>
          <cell r="CB2359">
            <v>2000</v>
          </cell>
          <cell r="CF2359">
            <v>217009.03721679142</v>
          </cell>
          <cell r="CG2359">
            <v>3340</v>
          </cell>
          <cell r="CK2359" t="str">
            <v>Прочие основные фонды</v>
          </cell>
        </row>
        <row r="2360">
          <cell r="K2360">
            <v>0</v>
          </cell>
          <cell r="Y2360">
            <v>2000</v>
          </cell>
          <cell r="AT2360">
            <v>8010.54</v>
          </cell>
          <cell r="BK2360">
            <v>24450.860706025895</v>
          </cell>
          <cell r="BX2360">
            <v>2445.0860706025896</v>
          </cell>
          <cell r="CB2360">
            <v>2400</v>
          </cell>
          <cell r="CF2360">
            <v>268959.46776628483</v>
          </cell>
          <cell r="CG2360">
            <v>4008</v>
          </cell>
          <cell r="CK2360" t="str">
            <v>Прочие основные фонды</v>
          </cell>
        </row>
        <row r="2361">
          <cell r="K2361">
            <v>0</v>
          </cell>
          <cell r="Y2361">
            <v>2000</v>
          </cell>
          <cell r="AT2361">
            <v>8010.55</v>
          </cell>
          <cell r="BK2361">
            <v>24450.891229387249</v>
          </cell>
          <cell r="BX2361">
            <v>2445.0891229387248</v>
          </cell>
          <cell r="CB2361">
            <v>2400</v>
          </cell>
          <cell r="CF2361">
            <v>268959.80352325976</v>
          </cell>
          <cell r="CG2361">
            <v>4008</v>
          </cell>
          <cell r="CK2361" t="str">
            <v>Прочие основные фонды</v>
          </cell>
        </row>
        <row r="2362">
          <cell r="K2362">
            <v>0</v>
          </cell>
          <cell r="Y2362">
            <v>2000</v>
          </cell>
          <cell r="AT2362">
            <v>8010.55</v>
          </cell>
          <cell r="BK2362">
            <v>24450.891229387249</v>
          </cell>
          <cell r="BX2362">
            <v>2445.0891229387248</v>
          </cell>
          <cell r="CB2362">
            <v>2400</v>
          </cell>
          <cell r="CF2362">
            <v>268959.80352325976</v>
          </cell>
          <cell r="CG2362">
            <v>4008</v>
          </cell>
          <cell r="CK2362" t="str">
            <v>Прочие основные фонды</v>
          </cell>
        </row>
        <row r="2363">
          <cell r="K2363">
            <v>0</v>
          </cell>
          <cell r="Y2363">
            <v>2000</v>
          </cell>
          <cell r="AT2363">
            <v>3625</v>
          </cell>
          <cell r="BK2363">
            <v>10467.467356109288</v>
          </cell>
          <cell r="BX2363">
            <v>1245.8855540930517</v>
          </cell>
          <cell r="CB2363">
            <v>1200</v>
          </cell>
          <cell r="CF2363">
            <v>104674.67356109287</v>
          </cell>
          <cell r="CG2363">
            <v>2496</v>
          </cell>
          <cell r="CK2363" t="str">
            <v>Прочие основные фонды</v>
          </cell>
        </row>
        <row r="2364">
          <cell r="K2364">
            <v>0</v>
          </cell>
          <cell r="Y2364">
            <v>2000</v>
          </cell>
          <cell r="AT2364">
            <v>7568.42</v>
          </cell>
          <cell r="BK2364">
            <v>21854.397044779216</v>
          </cell>
          <cell r="BX2364">
            <v>2601.2096952576371</v>
          </cell>
          <cell r="CB2364">
            <v>2600</v>
          </cell>
          <cell r="CF2364">
            <v>218543.97044779215</v>
          </cell>
          <cell r="CG2364">
            <v>5408</v>
          </cell>
          <cell r="CK2364" t="str">
            <v>Прочие основные фонды</v>
          </cell>
        </row>
        <row r="2365">
          <cell r="K2365">
            <v>0</v>
          </cell>
          <cell r="Y2365">
            <v>2000</v>
          </cell>
          <cell r="AT2365">
            <v>7568.42</v>
          </cell>
          <cell r="BK2365">
            <v>21854.397044779216</v>
          </cell>
          <cell r="BX2365">
            <v>2601.2096952576371</v>
          </cell>
          <cell r="CB2365">
            <v>2600</v>
          </cell>
          <cell r="CF2365">
            <v>218543.97044779215</v>
          </cell>
          <cell r="CG2365">
            <v>5408</v>
          </cell>
          <cell r="CK2365" t="str">
            <v>Прочие основные фонды</v>
          </cell>
        </row>
        <row r="2366">
          <cell r="K2366">
            <v>0</v>
          </cell>
          <cell r="Y2366">
            <v>2000</v>
          </cell>
          <cell r="AT2366">
            <v>5943.33</v>
          </cell>
          <cell r="BK2366">
            <v>17161.824210092418</v>
          </cell>
          <cell r="BX2366">
            <v>2042.6783421263056</v>
          </cell>
          <cell r="CB2366">
            <v>2000</v>
          </cell>
          <cell r="CF2366">
            <v>171618.2421009242</v>
          </cell>
          <cell r="CG2366">
            <v>4160</v>
          </cell>
          <cell r="CK2366" t="str">
            <v>Прочие основные фонды</v>
          </cell>
        </row>
        <row r="2367">
          <cell r="K2367">
            <v>0</v>
          </cell>
          <cell r="Y2367">
            <v>2000</v>
          </cell>
          <cell r="AT2367">
            <v>5943.33</v>
          </cell>
          <cell r="BK2367">
            <v>17161.824210092418</v>
          </cell>
          <cell r="BX2367">
            <v>2042.6783421263056</v>
          </cell>
          <cell r="CB2367">
            <v>2000</v>
          </cell>
          <cell r="CF2367">
            <v>171618.2421009242</v>
          </cell>
          <cell r="CG2367">
            <v>4160</v>
          </cell>
          <cell r="CK2367" t="str">
            <v>Прочие основные фонды</v>
          </cell>
        </row>
        <row r="2368">
          <cell r="K2368">
            <v>0</v>
          </cell>
          <cell r="Y2368">
            <v>2000</v>
          </cell>
          <cell r="AT2368">
            <v>4434.26</v>
          </cell>
          <cell r="BK2368">
            <v>1988.9317638970581</v>
          </cell>
          <cell r="BX2368">
            <v>198.89317638970581</v>
          </cell>
          <cell r="CB2368">
            <v>200</v>
          </cell>
          <cell r="CF2368">
            <v>19889.31763897058</v>
          </cell>
          <cell r="CG2368">
            <v>200</v>
          </cell>
          <cell r="CK2368" t="str">
            <v>Прочие основные фонды</v>
          </cell>
        </row>
        <row r="2369">
          <cell r="K2369">
            <v>0</v>
          </cell>
          <cell r="Y2369">
            <v>2000</v>
          </cell>
          <cell r="AT2369">
            <v>7429.04</v>
          </cell>
          <cell r="BK2369">
            <v>21451.926534408314</v>
          </cell>
          <cell r="BX2369">
            <v>2553.3058253184672</v>
          </cell>
          <cell r="CB2369">
            <v>2600</v>
          </cell>
          <cell r="CF2369">
            <v>214519.26534408313</v>
          </cell>
          <cell r="CG2369">
            <v>5408</v>
          </cell>
          <cell r="CK2369" t="str">
            <v>Прочие основные фонды</v>
          </cell>
        </row>
        <row r="2370">
          <cell r="K2370">
            <v>0</v>
          </cell>
          <cell r="Y2370">
            <v>2000</v>
          </cell>
          <cell r="AT2370">
            <v>7097.66</v>
          </cell>
          <cell r="BK2370">
            <v>20495.041201313834</v>
          </cell>
          <cell r="BX2370">
            <v>2439.4129825831969</v>
          </cell>
          <cell r="CB2370">
            <v>2400</v>
          </cell>
          <cell r="CF2370">
            <v>204950.41201313835</v>
          </cell>
          <cell r="CG2370">
            <v>4992</v>
          </cell>
          <cell r="CK2370" t="str">
            <v>Прочие основные фонды</v>
          </cell>
        </row>
        <row r="2371">
          <cell r="K2371">
            <v>0</v>
          </cell>
          <cell r="Y2371">
            <v>2000</v>
          </cell>
          <cell r="AT2371">
            <v>7097.66</v>
          </cell>
          <cell r="BK2371">
            <v>20495.041201313834</v>
          </cell>
          <cell r="BX2371">
            <v>2439.4129825831969</v>
          </cell>
          <cell r="CB2371">
            <v>2400</v>
          </cell>
          <cell r="CF2371">
            <v>204950.41201313835</v>
          </cell>
          <cell r="CG2371">
            <v>4992</v>
          </cell>
          <cell r="CK2371" t="str">
            <v>Прочие основные фонды</v>
          </cell>
        </row>
        <row r="2372">
          <cell r="K2372">
            <v>0</v>
          </cell>
          <cell r="Y2372">
            <v>2000</v>
          </cell>
          <cell r="AT2372">
            <v>7194.36</v>
          </cell>
          <cell r="BK2372">
            <v>19144.915413444898</v>
          </cell>
          <cell r="BX2372">
            <v>2278.7148730894373</v>
          </cell>
          <cell r="CB2372">
            <v>2300</v>
          </cell>
          <cell r="CF2372">
            <v>191449.15413444897</v>
          </cell>
          <cell r="CG2372">
            <v>4784</v>
          </cell>
          <cell r="CK2372" t="str">
            <v>Прочие основные фонды</v>
          </cell>
        </row>
        <row r="2373">
          <cell r="K2373">
            <v>0</v>
          </cell>
          <cell r="Y2373">
            <v>2000</v>
          </cell>
          <cell r="AT2373">
            <v>6171.12</v>
          </cell>
          <cell r="BK2373">
            <v>16421.97087805143</v>
          </cell>
          <cell r="BX2373">
            <v>1954.6176348722734</v>
          </cell>
          <cell r="CB2373">
            <v>2000</v>
          </cell>
          <cell r="CF2373">
            <v>164219.70878051431</v>
          </cell>
          <cell r="CG2373">
            <v>4160</v>
          </cell>
          <cell r="CK2373" t="str">
            <v>Прочие основные фонды</v>
          </cell>
        </row>
        <row r="2374">
          <cell r="K2374">
            <v>0</v>
          </cell>
          <cell r="Y2374">
            <v>2000</v>
          </cell>
          <cell r="AT2374">
            <v>6804.05</v>
          </cell>
          <cell r="BK2374">
            <v>18106.261254489596</v>
          </cell>
          <cell r="BX2374">
            <v>2155.0895329458335</v>
          </cell>
          <cell r="CB2374">
            <v>2200</v>
          </cell>
          <cell r="CF2374">
            <v>181062.61254489596</v>
          </cell>
          <cell r="CG2374">
            <v>4576</v>
          </cell>
          <cell r="CK2374" t="str">
            <v>Прочие основные фонды</v>
          </cell>
        </row>
        <row r="2375">
          <cell r="K2375">
            <v>0</v>
          </cell>
          <cell r="Y2375">
            <v>2000</v>
          </cell>
          <cell r="AT2375">
            <v>8112.12</v>
          </cell>
          <cell r="BK2375">
            <v>21587.16706193666</v>
          </cell>
          <cell r="BX2375">
            <v>2569.402767763399</v>
          </cell>
          <cell r="CB2375">
            <v>2600</v>
          </cell>
          <cell r="CF2375">
            <v>215871.6706193666</v>
          </cell>
          <cell r="CG2375">
            <v>5408</v>
          </cell>
          <cell r="CK2375" t="str">
            <v>Прочие основные фонды</v>
          </cell>
        </row>
        <row r="2376">
          <cell r="K2376">
            <v>0</v>
          </cell>
          <cell r="Y2376">
            <v>2000</v>
          </cell>
          <cell r="AT2376">
            <v>3649.93</v>
          </cell>
          <cell r="BK2376">
            <v>9712.8307611788878</v>
          </cell>
          <cell r="BX2376">
            <v>1156.065275679189</v>
          </cell>
          <cell r="CB2376">
            <v>1200</v>
          </cell>
          <cell r="CF2376">
            <v>97128.307611788885</v>
          </cell>
          <cell r="CG2376">
            <v>2496</v>
          </cell>
          <cell r="CK2376" t="str">
            <v>Прочие основные фонды</v>
          </cell>
        </row>
        <row r="2377">
          <cell r="K2377">
            <v>0</v>
          </cell>
          <cell r="Y2377">
            <v>2000</v>
          </cell>
          <cell r="AT2377">
            <v>3649.93</v>
          </cell>
          <cell r="BK2377">
            <v>9712.8307611788878</v>
          </cell>
          <cell r="BX2377">
            <v>1156.065275679189</v>
          </cell>
          <cell r="CB2377">
            <v>1200</v>
          </cell>
          <cell r="CF2377">
            <v>97128.307611788885</v>
          </cell>
          <cell r="CG2377">
            <v>2496</v>
          </cell>
          <cell r="CK2377" t="str">
            <v>Прочие основные фонды</v>
          </cell>
        </row>
        <row r="2378">
          <cell r="K2378">
            <v>0</v>
          </cell>
          <cell r="Y2378">
            <v>2000</v>
          </cell>
          <cell r="AT2378">
            <v>5031.83</v>
          </cell>
          <cell r="BK2378">
            <v>17984.924671483142</v>
          </cell>
          <cell r="BX2378">
            <v>2140.647501190891</v>
          </cell>
          <cell r="CB2378">
            <v>2100</v>
          </cell>
          <cell r="CF2378">
            <v>179849.24671483142</v>
          </cell>
          <cell r="CG2378">
            <v>4368</v>
          </cell>
          <cell r="CK2378" t="str">
            <v>Прочие основные фонды</v>
          </cell>
        </row>
        <row r="2379">
          <cell r="K2379">
            <v>0</v>
          </cell>
          <cell r="Y2379">
            <v>2000</v>
          </cell>
          <cell r="AT2379">
            <v>7447.54</v>
          </cell>
          <cell r="BK2379">
            <v>19818.652852824631</v>
          </cell>
          <cell r="BX2379">
            <v>2358.9061662091563</v>
          </cell>
          <cell r="CB2379">
            <v>2400</v>
          </cell>
          <cell r="CF2379">
            <v>198186.5285282463</v>
          </cell>
          <cell r="CG2379">
            <v>4992</v>
          </cell>
          <cell r="CK2379" t="str">
            <v>Прочие основные фонды</v>
          </cell>
        </row>
        <row r="2380">
          <cell r="K2380">
            <v>0</v>
          </cell>
          <cell r="Y2380">
            <v>2000</v>
          </cell>
          <cell r="AT2380">
            <v>5063.4799999999996</v>
          </cell>
          <cell r="BK2380">
            <v>13474.429455527659</v>
          </cell>
          <cell r="BX2380">
            <v>1603.7878540399568</v>
          </cell>
          <cell r="CB2380">
            <v>1600</v>
          </cell>
          <cell r="CF2380">
            <v>134744.2945552766</v>
          </cell>
          <cell r="CG2380">
            <v>3328</v>
          </cell>
          <cell r="CK2380" t="str">
            <v>Прочие основные фонды</v>
          </cell>
        </row>
        <row r="2381">
          <cell r="K2381">
            <v>0</v>
          </cell>
          <cell r="Y2381">
            <v>2000</v>
          </cell>
          <cell r="AT2381">
            <v>5063.4799999999996</v>
          </cell>
          <cell r="BK2381">
            <v>13474.429455527659</v>
          </cell>
          <cell r="BX2381">
            <v>1603.7878540399568</v>
          </cell>
          <cell r="CB2381">
            <v>1600</v>
          </cell>
          <cell r="CF2381">
            <v>134744.2945552766</v>
          </cell>
          <cell r="CG2381">
            <v>3328</v>
          </cell>
          <cell r="CK2381" t="str">
            <v>Прочие основные фонды</v>
          </cell>
        </row>
        <row r="2382">
          <cell r="K2382">
            <v>0</v>
          </cell>
          <cell r="Y2382">
            <v>2000</v>
          </cell>
          <cell r="AT2382">
            <v>4525.4799999999996</v>
          </cell>
          <cell r="BK2382">
            <v>12042.757355099913</v>
          </cell>
          <cell r="BX2382">
            <v>1433.383731682705</v>
          </cell>
          <cell r="CB2382">
            <v>1400</v>
          </cell>
          <cell r="CF2382">
            <v>120427.57355099914</v>
          </cell>
          <cell r="CG2382">
            <v>2912</v>
          </cell>
          <cell r="CK2382" t="str">
            <v>Прочие основные фонды</v>
          </cell>
        </row>
        <row r="2383">
          <cell r="K2383">
            <v>0</v>
          </cell>
          <cell r="Y2383">
            <v>2000</v>
          </cell>
          <cell r="AT2383">
            <v>4525.4799999999996</v>
          </cell>
          <cell r="BK2383">
            <v>12042.757355099913</v>
          </cell>
          <cell r="BX2383">
            <v>1433.383731682705</v>
          </cell>
          <cell r="CB2383">
            <v>1400</v>
          </cell>
          <cell r="CF2383">
            <v>120427.57355099914</v>
          </cell>
          <cell r="CG2383">
            <v>2912</v>
          </cell>
          <cell r="CK2383" t="str">
            <v>Прочие основные фонды</v>
          </cell>
        </row>
        <row r="2384">
          <cell r="K2384">
            <v>0</v>
          </cell>
          <cell r="Y2384">
            <v>2000</v>
          </cell>
          <cell r="AT2384">
            <v>4525.49</v>
          </cell>
          <cell r="BK2384">
            <v>12042.783966105499</v>
          </cell>
          <cell r="BX2384">
            <v>1433.3868990455742</v>
          </cell>
          <cell r="CB2384">
            <v>1400</v>
          </cell>
          <cell r="CF2384">
            <v>120427.83966105498</v>
          </cell>
          <cell r="CG2384">
            <v>2912</v>
          </cell>
          <cell r="CK2384" t="str">
            <v>Прочие основные фонды</v>
          </cell>
        </row>
        <row r="2385">
          <cell r="K2385">
            <v>0</v>
          </cell>
          <cell r="Y2385">
            <v>2000</v>
          </cell>
          <cell r="AT2385">
            <v>4525.49</v>
          </cell>
          <cell r="BK2385">
            <v>12042.783966105499</v>
          </cell>
          <cell r="BX2385">
            <v>1433.3868990455742</v>
          </cell>
          <cell r="CB2385">
            <v>1400</v>
          </cell>
          <cell r="CF2385">
            <v>120427.83966105498</v>
          </cell>
          <cell r="CG2385">
            <v>2912</v>
          </cell>
          <cell r="CK2385" t="str">
            <v>Прочие основные фонды</v>
          </cell>
        </row>
        <row r="2386">
          <cell r="K2386">
            <v>0</v>
          </cell>
          <cell r="Y2386">
            <v>2000</v>
          </cell>
          <cell r="AT2386">
            <v>7523.28</v>
          </cell>
          <cell r="BK2386">
            <v>20020.20460911905</v>
          </cell>
          <cell r="BX2386">
            <v>2382.8957725796736</v>
          </cell>
          <cell r="CB2386">
            <v>2400</v>
          </cell>
          <cell r="CF2386">
            <v>200202.04609119048</v>
          </cell>
          <cell r="CG2386">
            <v>4992</v>
          </cell>
          <cell r="CK2386" t="str">
            <v>Прочие основные фонды</v>
          </cell>
        </row>
        <row r="2387">
          <cell r="K2387">
            <v>0</v>
          </cell>
          <cell r="Y2387">
            <v>2000</v>
          </cell>
          <cell r="AT2387">
            <v>6704.39</v>
          </cell>
          <cell r="BK2387">
            <v>17841.055972837868</v>
          </cell>
          <cell r="BX2387">
            <v>2123.5235945924437</v>
          </cell>
          <cell r="CB2387">
            <v>2100</v>
          </cell>
          <cell r="CF2387">
            <v>178410.55972837869</v>
          </cell>
          <cell r="CG2387">
            <v>4368</v>
          </cell>
          <cell r="CK2387" t="str">
            <v>Прочие основные фонды</v>
          </cell>
        </row>
        <row r="2388">
          <cell r="K2388">
            <v>0</v>
          </cell>
          <cell r="Y2388">
            <v>2000</v>
          </cell>
          <cell r="AT2388">
            <v>6704.4</v>
          </cell>
          <cell r="BK2388">
            <v>17841.08258384345</v>
          </cell>
          <cell r="BX2388">
            <v>2123.5267619553124</v>
          </cell>
          <cell r="CB2388">
            <v>2100</v>
          </cell>
          <cell r="CF2388">
            <v>178410.82583843451</v>
          </cell>
          <cell r="CG2388">
            <v>4368</v>
          </cell>
          <cell r="CK2388" t="str">
            <v>Прочие основные фонды</v>
          </cell>
        </row>
        <row r="2389">
          <cell r="K2389">
            <v>0</v>
          </cell>
          <cell r="Y2389">
            <v>2000</v>
          </cell>
          <cell r="AT2389">
            <v>1650.92</v>
          </cell>
          <cell r="BK2389">
            <v>4393.264133899951</v>
          </cell>
          <cell r="BX2389">
            <v>522.9062707844497</v>
          </cell>
          <cell r="CB2389">
            <v>500</v>
          </cell>
          <cell r="CF2389">
            <v>43932.641338999514</v>
          </cell>
          <cell r="CG2389">
            <v>1040</v>
          </cell>
          <cell r="CK2389" t="str">
            <v>Прочие основные фонды</v>
          </cell>
        </row>
        <row r="2390">
          <cell r="K2390">
            <v>0</v>
          </cell>
          <cell r="Y2390">
            <v>2000</v>
          </cell>
          <cell r="AT2390">
            <v>1650.92</v>
          </cell>
          <cell r="BK2390">
            <v>4393.264133899951</v>
          </cell>
          <cell r="BX2390">
            <v>522.9062707844497</v>
          </cell>
          <cell r="CB2390">
            <v>500</v>
          </cell>
          <cell r="CF2390">
            <v>43932.641338999514</v>
          </cell>
          <cell r="CG2390">
            <v>1040</v>
          </cell>
          <cell r="CK2390" t="str">
            <v>Прочие основные фонды</v>
          </cell>
        </row>
        <row r="2391">
          <cell r="K2391">
            <v>0</v>
          </cell>
          <cell r="Y2391">
            <v>2000</v>
          </cell>
          <cell r="AT2391">
            <v>1650.92</v>
          </cell>
          <cell r="BK2391">
            <v>4393.264133899951</v>
          </cell>
          <cell r="BX2391">
            <v>522.9062707844497</v>
          </cell>
          <cell r="CB2391">
            <v>500</v>
          </cell>
          <cell r="CF2391">
            <v>43932.641338999514</v>
          </cell>
          <cell r="CG2391">
            <v>1040</v>
          </cell>
          <cell r="CK2391" t="str">
            <v>Прочие основные фонды</v>
          </cell>
        </row>
        <row r="2392">
          <cell r="K2392">
            <v>0</v>
          </cell>
          <cell r="Y2392">
            <v>2000</v>
          </cell>
          <cell r="AT2392">
            <v>1650.92</v>
          </cell>
          <cell r="BK2392">
            <v>4393.264133899951</v>
          </cell>
          <cell r="BX2392">
            <v>522.9062707844497</v>
          </cell>
          <cell r="CB2392">
            <v>500</v>
          </cell>
          <cell r="CF2392">
            <v>43932.641338999514</v>
          </cell>
          <cell r="CG2392">
            <v>1040</v>
          </cell>
          <cell r="CK2392" t="str">
            <v>Прочие основные фонды</v>
          </cell>
        </row>
        <row r="2393">
          <cell r="K2393">
            <v>0</v>
          </cell>
          <cell r="Y2393">
            <v>2000</v>
          </cell>
          <cell r="AT2393">
            <v>7406.91</v>
          </cell>
          <cell r="BK2393">
            <v>19710.532337136196</v>
          </cell>
          <cell r="BX2393">
            <v>2346.0371708720281</v>
          </cell>
          <cell r="CB2393">
            <v>2300</v>
          </cell>
          <cell r="CF2393">
            <v>197105.32337136194</v>
          </cell>
          <cell r="CG2393">
            <v>4784</v>
          </cell>
          <cell r="CK2393" t="str">
            <v>Прочие основные фонды</v>
          </cell>
        </row>
        <row r="2394">
          <cell r="K2394">
            <v>0</v>
          </cell>
          <cell r="Y2394">
            <v>2000</v>
          </cell>
          <cell r="AT2394">
            <v>6798.41</v>
          </cell>
          <cell r="BK2394">
            <v>18091.25264734013</v>
          </cell>
          <cell r="BX2394">
            <v>2153.3031402876645</v>
          </cell>
          <cell r="CB2394">
            <v>2200</v>
          </cell>
          <cell r="CF2394">
            <v>180912.52647340129</v>
          </cell>
          <cell r="CG2394">
            <v>4576</v>
          </cell>
          <cell r="CK2394" t="str">
            <v>Прочие основные фонды</v>
          </cell>
        </row>
        <row r="2395">
          <cell r="K2395">
            <v>0</v>
          </cell>
          <cell r="Y2395">
            <v>2000</v>
          </cell>
          <cell r="AT2395">
            <v>2014.34</v>
          </cell>
          <cell r="BK2395">
            <v>5360.3612988394516</v>
          </cell>
          <cell r="BX2395">
            <v>638.01457217306017</v>
          </cell>
          <cell r="CB2395">
            <v>650</v>
          </cell>
          <cell r="CF2395">
            <v>53603.612988394518</v>
          </cell>
          <cell r="CG2395">
            <v>1352</v>
          </cell>
          <cell r="CK2395" t="str">
            <v>Прочие основные фонды</v>
          </cell>
        </row>
        <row r="2396">
          <cell r="K2396">
            <v>0</v>
          </cell>
          <cell r="Y2396">
            <v>2000</v>
          </cell>
          <cell r="AT2396">
            <v>6766.93</v>
          </cell>
          <cell r="BK2396">
            <v>18007.481201761198</v>
          </cell>
          <cell r="BX2396">
            <v>2143.3322819757568</v>
          </cell>
          <cell r="CB2396">
            <v>2100</v>
          </cell>
          <cell r="CF2396">
            <v>180074.81201761198</v>
          </cell>
          <cell r="CG2396">
            <v>4368</v>
          </cell>
          <cell r="CK2396" t="str">
            <v>Прочие основные фонды</v>
          </cell>
        </row>
        <row r="2397">
          <cell r="K2397">
            <v>0</v>
          </cell>
          <cell r="Y2397">
            <v>2000</v>
          </cell>
          <cell r="AT2397">
            <v>6766.93</v>
          </cell>
          <cell r="BK2397">
            <v>18007.481201761198</v>
          </cell>
          <cell r="BX2397">
            <v>2143.3322819757568</v>
          </cell>
          <cell r="CB2397">
            <v>2100</v>
          </cell>
          <cell r="CF2397">
            <v>180074.81201761198</v>
          </cell>
          <cell r="CG2397">
            <v>4368</v>
          </cell>
          <cell r="CK2397" t="str">
            <v>Прочие основные фонды</v>
          </cell>
        </row>
        <row r="2398">
          <cell r="K2398">
            <v>0</v>
          </cell>
          <cell r="Y2398">
            <v>2000</v>
          </cell>
          <cell r="AT2398">
            <v>6766.93</v>
          </cell>
          <cell r="BK2398">
            <v>18007.481201761198</v>
          </cell>
          <cell r="BX2398">
            <v>2143.3322819757568</v>
          </cell>
          <cell r="CB2398">
            <v>2100</v>
          </cell>
          <cell r="CF2398">
            <v>180074.81201761198</v>
          </cell>
          <cell r="CG2398">
            <v>4368</v>
          </cell>
          <cell r="CK2398" t="str">
            <v>Прочие основные фонды</v>
          </cell>
        </row>
        <row r="2399">
          <cell r="K2399">
            <v>0</v>
          </cell>
          <cell r="Y2399">
            <v>2000</v>
          </cell>
          <cell r="AT2399">
            <v>6766.93</v>
          </cell>
          <cell r="BK2399">
            <v>18007.481201761198</v>
          </cell>
          <cell r="BX2399">
            <v>2143.3322819757568</v>
          </cell>
          <cell r="CB2399">
            <v>2100</v>
          </cell>
          <cell r="CF2399">
            <v>180074.81201761198</v>
          </cell>
          <cell r="CG2399">
            <v>4368</v>
          </cell>
          <cell r="CK2399" t="str">
            <v>Прочие основные фонды</v>
          </cell>
        </row>
        <row r="2400">
          <cell r="K2400">
            <v>0</v>
          </cell>
          <cell r="Y2400">
            <v>2000</v>
          </cell>
          <cell r="AT2400">
            <v>6766.94</v>
          </cell>
          <cell r="BK2400">
            <v>18007.50781276678</v>
          </cell>
          <cell r="BX2400">
            <v>2143.3354493386259</v>
          </cell>
          <cell r="CB2400">
            <v>2100</v>
          </cell>
          <cell r="CF2400">
            <v>180075.0781276678</v>
          </cell>
          <cell r="CG2400">
            <v>4368</v>
          </cell>
          <cell r="CK2400" t="str">
            <v>Прочие основные фонды</v>
          </cell>
        </row>
        <row r="2401">
          <cell r="K2401">
            <v>0</v>
          </cell>
          <cell r="Y2401">
            <v>2000</v>
          </cell>
          <cell r="AT2401">
            <v>6766.94</v>
          </cell>
          <cell r="BK2401">
            <v>18007.50781276678</v>
          </cell>
          <cell r="BX2401">
            <v>2143.3354493386259</v>
          </cell>
          <cell r="CB2401">
            <v>2100</v>
          </cell>
          <cell r="CF2401">
            <v>180075.0781276678</v>
          </cell>
          <cell r="CG2401">
            <v>4368</v>
          </cell>
          <cell r="CK2401" t="str">
            <v>Прочие основные фонды</v>
          </cell>
        </row>
        <row r="2402">
          <cell r="K2402">
            <v>0</v>
          </cell>
          <cell r="Y2402">
            <v>2000</v>
          </cell>
          <cell r="AT2402">
            <v>6766.94</v>
          </cell>
          <cell r="BK2402">
            <v>18007.50781276678</v>
          </cell>
          <cell r="BX2402">
            <v>2143.3354493386259</v>
          </cell>
          <cell r="CB2402">
            <v>2100</v>
          </cell>
          <cell r="CF2402">
            <v>180075.0781276678</v>
          </cell>
          <cell r="CG2402">
            <v>4368</v>
          </cell>
          <cell r="CK2402" t="str">
            <v>Прочие основные фонды</v>
          </cell>
        </row>
        <row r="2403">
          <cell r="K2403">
            <v>0</v>
          </cell>
          <cell r="Y2403">
            <v>2000</v>
          </cell>
          <cell r="AT2403">
            <v>6766.94</v>
          </cell>
          <cell r="BK2403">
            <v>18007.50781276678</v>
          </cell>
          <cell r="BX2403">
            <v>2143.3354493386259</v>
          </cell>
          <cell r="CB2403">
            <v>2100</v>
          </cell>
          <cell r="CF2403">
            <v>180075.0781276678</v>
          </cell>
          <cell r="CG2403">
            <v>4368</v>
          </cell>
          <cell r="CK2403" t="str">
            <v>Прочие основные фонды</v>
          </cell>
        </row>
        <row r="2404">
          <cell r="K2404">
            <v>0</v>
          </cell>
          <cell r="Y2404">
            <v>2000</v>
          </cell>
          <cell r="AT2404">
            <v>6766.94</v>
          </cell>
          <cell r="BK2404">
            <v>18007.50781276678</v>
          </cell>
          <cell r="BX2404">
            <v>2143.3354493386259</v>
          </cell>
          <cell r="CB2404">
            <v>2100</v>
          </cell>
          <cell r="CF2404">
            <v>180075.0781276678</v>
          </cell>
          <cell r="CG2404">
            <v>4368</v>
          </cell>
          <cell r="CK2404" t="str">
            <v>Прочие основные фонды</v>
          </cell>
        </row>
        <row r="2405">
          <cell r="K2405">
            <v>0</v>
          </cell>
          <cell r="Y2405">
            <v>2000</v>
          </cell>
          <cell r="AT2405">
            <v>6766.94</v>
          </cell>
          <cell r="BK2405">
            <v>18007.50781276678</v>
          </cell>
          <cell r="BX2405">
            <v>2143.3354493386259</v>
          </cell>
          <cell r="CB2405">
            <v>2100</v>
          </cell>
          <cell r="CF2405">
            <v>180075.0781276678</v>
          </cell>
          <cell r="CG2405">
            <v>4368</v>
          </cell>
          <cell r="CK2405" t="str">
            <v>Прочие основные фонды</v>
          </cell>
        </row>
        <row r="2406">
          <cell r="K2406">
            <v>0</v>
          </cell>
          <cell r="Y2406">
            <v>1994</v>
          </cell>
          <cell r="AT2406">
            <v>1000.8</v>
          </cell>
          <cell r="BK2406">
            <v>1353.6027778433954</v>
          </cell>
          <cell r="BX2406">
            <v>135.36027778433956</v>
          </cell>
          <cell r="CB2406">
            <v>150</v>
          </cell>
          <cell r="CF2406">
            <v>21657.644445494327</v>
          </cell>
          <cell r="CG2406">
            <v>150</v>
          </cell>
          <cell r="CK2406" t="str">
            <v>Прочие основные фонды</v>
          </cell>
        </row>
        <row r="2407">
          <cell r="K2407">
            <v>0</v>
          </cell>
          <cell r="Y2407">
            <v>1994</v>
          </cell>
          <cell r="AT2407">
            <v>1067.52</v>
          </cell>
          <cell r="BK2407">
            <v>1443.8429630329551</v>
          </cell>
          <cell r="BX2407">
            <v>144.38429630329551</v>
          </cell>
          <cell r="CB2407">
            <v>150</v>
          </cell>
          <cell r="CF2407">
            <v>23101.487408527282</v>
          </cell>
          <cell r="CG2407">
            <v>150</v>
          </cell>
          <cell r="CK2407" t="str">
            <v>Прочие основные фонды</v>
          </cell>
        </row>
        <row r="2408">
          <cell r="K2408">
            <v>0</v>
          </cell>
          <cell r="Y2408">
            <v>1994</v>
          </cell>
          <cell r="AT2408">
            <v>834</v>
          </cell>
          <cell r="BK2408">
            <v>1128.0023148694961</v>
          </cell>
          <cell r="BX2408">
            <v>112.80023148694961</v>
          </cell>
          <cell r="CB2408">
            <v>100</v>
          </cell>
          <cell r="CF2408">
            <v>18048.037037911938</v>
          </cell>
          <cell r="CG2408">
            <v>100</v>
          </cell>
          <cell r="CK2408" t="str">
            <v>Прочие основные фонды</v>
          </cell>
        </row>
        <row r="2409">
          <cell r="K2409">
            <v>0</v>
          </cell>
          <cell r="Y2409">
            <v>1994</v>
          </cell>
          <cell r="AT2409">
            <v>834</v>
          </cell>
          <cell r="BK2409">
            <v>1128.0023148694961</v>
          </cell>
          <cell r="BX2409">
            <v>112.80023148694961</v>
          </cell>
          <cell r="CB2409">
            <v>100</v>
          </cell>
          <cell r="CF2409">
            <v>18048.037037911938</v>
          </cell>
          <cell r="CG2409">
            <v>100</v>
          </cell>
          <cell r="CK2409" t="str">
            <v>Прочие основные фонды</v>
          </cell>
        </row>
        <row r="2410">
          <cell r="K2410">
            <v>0</v>
          </cell>
          <cell r="Y2410">
            <v>1995</v>
          </cell>
          <cell r="AT2410">
            <v>197.69</v>
          </cell>
          <cell r="BK2410">
            <v>267.37982928843007</v>
          </cell>
          <cell r="BX2410">
            <v>26.73798292884301</v>
          </cell>
          <cell r="CB2410">
            <v>30</v>
          </cell>
          <cell r="CF2410">
            <v>4278.0772686148812</v>
          </cell>
          <cell r="CG2410">
            <v>30</v>
          </cell>
          <cell r="CK2410" t="str">
            <v>Прочие основные фонды</v>
          </cell>
        </row>
        <row r="2411">
          <cell r="K2411">
            <v>0</v>
          </cell>
          <cell r="Y2411">
            <v>1996</v>
          </cell>
          <cell r="AT2411">
            <v>139.72999999999999</v>
          </cell>
          <cell r="BK2411">
            <v>188.98772596728381</v>
          </cell>
          <cell r="BX2411">
            <v>18.898772596728382</v>
          </cell>
          <cell r="CB2411">
            <v>20</v>
          </cell>
          <cell r="CF2411">
            <v>2834.815889509257</v>
          </cell>
          <cell r="CG2411">
            <v>20</v>
          </cell>
          <cell r="CK2411" t="str">
            <v>Прочие основные фонды</v>
          </cell>
        </row>
        <row r="2412">
          <cell r="K2412">
            <v>0</v>
          </cell>
          <cell r="Y2412">
            <v>1996</v>
          </cell>
          <cell r="AT2412">
            <v>405</v>
          </cell>
          <cell r="BK2412">
            <v>2970.5683039635205</v>
          </cell>
          <cell r="BX2412">
            <v>297.05683039635204</v>
          </cell>
          <cell r="CB2412">
            <v>300</v>
          </cell>
          <cell r="CF2412">
            <v>41587.956255489291</v>
          </cell>
          <cell r="CG2412">
            <v>300</v>
          </cell>
          <cell r="CK2412" t="str">
            <v>Прочие основные фонды</v>
          </cell>
        </row>
        <row r="2413">
          <cell r="K2413">
            <v>0</v>
          </cell>
          <cell r="Y2413">
            <v>1996</v>
          </cell>
          <cell r="AT2413">
            <v>153.04</v>
          </cell>
          <cell r="BK2413">
            <v>1122.5080820705609</v>
          </cell>
          <cell r="BX2413">
            <v>112.2508082070561</v>
          </cell>
          <cell r="CB2413">
            <v>100</v>
          </cell>
          <cell r="CF2413">
            <v>15715.113148987853</v>
          </cell>
          <cell r="CG2413">
            <v>100</v>
          </cell>
          <cell r="CK2413" t="str">
            <v>Прочие основные фонды</v>
          </cell>
        </row>
        <row r="2414">
          <cell r="K2414">
            <v>0</v>
          </cell>
          <cell r="Y2414">
            <v>1996</v>
          </cell>
          <cell r="AT2414">
            <v>296.8</v>
          </cell>
          <cell r="BK2414">
            <v>2176.9498089293156</v>
          </cell>
          <cell r="BX2414">
            <v>217.69498089293157</v>
          </cell>
          <cell r="CB2414">
            <v>200</v>
          </cell>
          <cell r="CF2414">
            <v>30477.297325010419</v>
          </cell>
          <cell r="CG2414">
            <v>200</v>
          </cell>
          <cell r="CK2414" t="str">
            <v>Прочие основные фонды</v>
          </cell>
        </row>
        <row r="2415">
          <cell r="K2415">
            <v>0</v>
          </cell>
          <cell r="Y2415">
            <v>1996</v>
          </cell>
          <cell r="AT2415">
            <v>296.8</v>
          </cell>
          <cell r="BK2415">
            <v>2176.9498089293156</v>
          </cell>
          <cell r="BX2415">
            <v>217.69498089293157</v>
          </cell>
          <cell r="CB2415">
            <v>200</v>
          </cell>
          <cell r="CF2415">
            <v>30477.297325010419</v>
          </cell>
          <cell r="CG2415">
            <v>200</v>
          </cell>
          <cell r="CK2415" t="str">
            <v>Прочие основные фонды</v>
          </cell>
        </row>
        <row r="2416">
          <cell r="K2416">
            <v>0</v>
          </cell>
          <cell r="Y2416">
            <v>1996</v>
          </cell>
          <cell r="AT2416">
            <v>176.23</v>
          </cell>
          <cell r="BK2416">
            <v>1292.6006227345461</v>
          </cell>
          <cell r="BX2416">
            <v>129.26006227345462</v>
          </cell>
          <cell r="CB2416">
            <v>150</v>
          </cell>
          <cell r="CF2416">
            <v>18096.408718283645</v>
          </cell>
          <cell r="CG2416">
            <v>150</v>
          </cell>
          <cell r="CK2416" t="str">
            <v>Прочие основные фонды</v>
          </cell>
        </row>
        <row r="2417">
          <cell r="K2417">
            <v>0</v>
          </cell>
          <cell r="Y2417">
            <v>1996</v>
          </cell>
          <cell r="AT2417">
            <v>176.22</v>
          </cell>
          <cell r="BK2417">
            <v>1292.5272753690163</v>
          </cell>
          <cell r="BX2417">
            <v>129.25272753690163</v>
          </cell>
          <cell r="CB2417">
            <v>150</v>
          </cell>
          <cell r="CF2417">
            <v>18095.381855166226</v>
          </cell>
          <cell r="CG2417">
            <v>150</v>
          </cell>
          <cell r="CK2417" t="str">
            <v>Прочие основные фонды</v>
          </cell>
        </row>
        <row r="2418">
          <cell r="K2418">
            <v>0</v>
          </cell>
          <cell r="Y2418">
            <v>1996</v>
          </cell>
          <cell r="AT2418">
            <v>176.22</v>
          </cell>
          <cell r="BK2418">
            <v>1292.5272753690163</v>
          </cell>
          <cell r="BX2418">
            <v>129.25272753690163</v>
          </cell>
          <cell r="CB2418">
            <v>150</v>
          </cell>
          <cell r="CF2418">
            <v>18095.381855166226</v>
          </cell>
          <cell r="CG2418">
            <v>150</v>
          </cell>
          <cell r="CK2418" t="str">
            <v>Прочие основные фонды</v>
          </cell>
        </row>
        <row r="2419">
          <cell r="K2419">
            <v>0</v>
          </cell>
          <cell r="Y2419">
            <v>1996</v>
          </cell>
          <cell r="AT2419">
            <v>176.22</v>
          </cell>
          <cell r="BK2419">
            <v>1292.5272753690163</v>
          </cell>
          <cell r="BX2419">
            <v>129.25272753690163</v>
          </cell>
          <cell r="CB2419">
            <v>150</v>
          </cell>
          <cell r="CF2419">
            <v>18095.381855166226</v>
          </cell>
          <cell r="CG2419">
            <v>150</v>
          </cell>
          <cell r="CK2419" t="str">
            <v>Прочие основные фонды</v>
          </cell>
        </row>
        <row r="2420">
          <cell r="K2420">
            <v>0</v>
          </cell>
          <cell r="Y2420">
            <v>1996</v>
          </cell>
          <cell r="AT2420">
            <v>176.23</v>
          </cell>
          <cell r="BK2420">
            <v>1292.6006227345461</v>
          </cell>
          <cell r="BX2420">
            <v>129.26006227345462</v>
          </cell>
          <cell r="CB2420">
            <v>150</v>
          </cell>
          <cell r="CF2420">
            <v>18096.408718283645</v>
          </cell>
          <cell r="CG2420">
            <v>150</v>
          </cell>
          <cell r="CK2420" t="str">
            <v>Прочие основные фонды</v>
          </cell>
        </row>
        <row r="2421">
          <cell r="K2421">
            <v>0</v>
          </cell>
          <cell r="Y2421">
            <v>1996</v>
          </cell>
          <cell r="AT2421">
            <v>176.23</v>
          </cell>
          <cell r="BK2421">
            <v>1292.6006227345461</v>
          </cell>
          <cell r="BX2421">
            <v>129.26006227345462</v>
          </cell>
          <cell r="CB2421">
            <v>150</v>
          </cell>
          <cell r="CF2421">
            <v>18096.408718283645</v>
          </cell>
          <cell r="CG2421">
            <v>150</v>
          </cell>
          <cell r="CK2421" t="str">
            <v>Прочие основные фонды</v>
          </cell>
        </row>
        <row r="2422">
          <cell r="K2422">
            <v>0</v>
          </cell>
          <cell r="Y2422">
            <v>1996</v>
          </cell>
          <cell r="AT2422">
            <v>176.23</v>
          </cell>
          <cell r="BK2422">
            <v>1292.6006227345461</v>
          </cell>
          <cell r="BX2422">
            <v>129.26006227345462</v>
          </cell>
          <cell r="CB2422">
            <v>150</v>
          </cell>
          <cell r="CF2422">
            <v>18096.408718283645</v>
          </cell>
          <cell r="CG2422">
            <v>150</v>
          </cell>
          <cell r="CK2422" t="str">
            <v>Прочие основные фонды</v>
          </cell>
        </row>
        <row r="2423">
          <cell r="K2423">
            <v>0</v>
          </cell>
          <cell r="Y2423">
            <v>1997</v>
          </cell>
          <cell r="AT2423">
            <v>269.17</v>
          </cell>
          <cell r="BK2423">
            <v>381.36542718314263</v>
          </cell>
          <cell r="BX2423">
            <v>38.136542718314267</v>
          </cell>
          <cell r="CB2423">
            <v>40</v>
          </cell>
          <cell r="CF2423">
            <v>5339.1159805639963</v>
          </cell>
          <cell r="CG2423">
            <v>40</v>
          </cell>
          <cell r="CK2423" t="str">
            <v>Прочие основные фонды</v>
          </cell>
        </row>
        <row r="2424">
          <cell r="K2424">
            <v>0</v>
          </cell>
          <cell r="Y2424">
            <v>1997</v>
          </cell>
          <cell r="AT2424">
            <v>55.84</v>
          </cell>
          <cell r="BK2424">
            <v>401.12207261026424</v>
          </cell>
          <cell r="BX2424">
            <v>40.112207261026427</v>
          </cell>
          <cell r="CB2424">
            <v>40</v>
          </cell>
          <cell r="CF2424">
            <v>5615.7090165436994</v>
          </cell>
          <cell r="CG2424">
            <v>40</v>
          </cell>
          <cell r="CK2424" t="str">
            <v>Прочие основные фонды</v>
          </cell>
        </row>
        <row r="2425">
          <cell r="K2425">
            <v>0</v>
          </cell>
          <cell r="Y2425">
            <v>1997</v>
          </cell>
          <cell r="AT2425">
            <v>312.5</v>
          </cell>
          <cell r="BK2425">
            <v>442.75623581651769</v>
          </cell>
          <cell r="BX2425">
            <v>44.275623581651772</v>
          </cell>
          <cell r="CB2425">
            <v>40</v>
          </cell>
          <cell r="CF2425">
            <v>6198.5873014312474</v>
          </cell>
          <cell r="CG2425">
            <v>40</v>
          </cell>
          <cell r="CK2425" t="str">
            <v>Прочие основные фонды</v>
          </cell>
        </row>
        <row r="2426">
          <cell r="K2426">
            <v>0</v>
          </cell>
          <cell r="Y2426">
            <v>1997</v>
          </cell>
          <cell r="AT2426">
            <v>175</v>
          </cell>
          <cell r="BK2426">
            <v>253.01577034635727</v>
          </cell>
          <cell r="BX2426">
            <v>25.301577034635727</v>
          </cell>
          <cell r="CB2426">
            <v>30</v>
          </cell>
          <cell r="CF2426">
            <v>3289.2050145026446</v>
          </cell>
          <cell r="CG2426">
            <v>30</v>
          </cell>
          <cell r="CK2426" t="str">
            <v>Прочие основные фонды</v>
          </cell>
        </row>
        <row r="2427">
          <cell r="K2427">
            <v>0</v>
          </cell>
          <cell r="Y2427">
            <v>1997</v>
          </cell>
          <cell r="AT2427">
            <v>175</v>
          </cell>
          <cell r="BK2427">
            <v>253.01577034635727</v>
          </cell>
          <cell r="BX2427">
            <v>25.301577034635727</v>
          </cell>
          <cell r="CB2427">
            <v>30</v>
          </cell>
          <cell r="CF2427">
            <v>3289.2050145026446</v>
          </cell>
          <cell r="CG2427">
            <v>30</v>
          </cell>
          <cell r="CK2427" t="str">
            <v>Прочие основные фонды</v>
          </cell>
        </row>
        <row r="2428">
          <cell r="K2428">
            <v>0</v>
          </cell>
          <cell r="Y2428">
            <v>1997</v>
          </cell>
          <cell r="AT2428">
            <v>175</v>
          </cell>
          <cell r="BK2428">
            <v>253.01577034635727</v>
          </cell>
          <cell r="BX2428">
            <v>25.301577034635727</v>
          </cell>
          <cell r="CB2428">
            <v>30</v>
          </cell>
          <cell r="CF2428">
            <v>3289.2050145026446</v>
          </cell>
          <cell r="CG2428">
            <v>30</v>
          </cell>
          <cell r="CK2428" t="str">
            <v>Прочие основные фонды</v>
          </cell>
        </row>
        <row r="2429">
          <cell r="K2429">
            <v>0</v>
          </cell>
          <cell r="Y2429">
            <v>1997</v>
          </cell>
          <cell r="AT2429">
            <v>829.95</v>
          </cell>
          <cell r="BK2429">
            <v>5911.0664801649282</v>
          </cell>
          <cell r="BX2429">
            <v>591.10664801649284</v>
          </cell>
          <cell r="CB2429">
            <v>600</v>
          </cell>
          <cell r="CF2429">
            <v>76843.86424214406</v>
          </cell>
          <cell r="CG2429">
            <v>648</v>
          </cell>
          <cell r="CK2429" t="str">
            <v>Прочие основные фонды</v>
          </cell>
        </row>
        <row r="2430">
          <cell r="K2430">
            <v>0</v>
          </cell>
          <cell r="Y2430">
            <v>1997</v>
          </cell>
          <cell r="AT2430">
            <v>829.95</v>
          </cell>
          <cell r="BK2430">
            <v>5911.0664801649282</v>
          </cell>
          <cell r="BX2430">
            <v>591.10664801649284</v>
          </cell>
          <cell r="CB2430">
            <v>600</v>
          </cell>
          <cell r="CF2430">
            <v>76843.86424214406</v>
          </cell>
          <cell r="CG2430">
            <v>648</v>
          </cell>
          <cell r="CK2430" t="str">
            <v>Прочие основные фонды</v>
          </cell>
        </row>
        <row r="2431">
          <cell r="K2431">
            <v>0</v>
          </cell>
          <cell r="Y2431">
            <v>1997</v>
          </cell>
          <cell r="AT2431">
            <v>829.96</v>
          </cell>
          <cell r="BK2431">
            <v>5911.1377021238432</v>
          </cell>
          <cell r="BX2431">
            <v>591.11377021238434</v>
          </cell>
          <cell r="CB2431">
            <v>600</v>
          </cell>
          <cell r="CF2431">
            <v>76844.790127609958</v>
          </cell>
          <cell r="CG2431">
            <v>648</v>
          </cell>
          <cell r="CK2431" t="str">
            <v>Прочие основные фонды</v>
          </cell>
        </row>
        <row r="2432">
          <cell r="K2432">
            <v>0</v>
          </cell>
          <cell r="Y2432">
            <v>1997</v>
          </cell>
          <cell r="AT2432">
            <v>829.96</v>
          </cell>
          <cell r="BK2432">
            <v>5911.1377021238432</v>
          </cell>
          <cell r="BX2432">
            <v>591.11377021238434</v>
          </cell>
          <cell r="CB2432">
            <v>600</v>
          </cell>
          <cell r="CF2432">
            <v>76844.790127609958</v>
          </cell>
          <cell r="CG2432">
            <v>648</v>
          </cell>
          <cell r="CK2432" t="str">
            <v>Прочие основные фонды</v>
          </cell>
        </row>
        <row r="2433">
          <cell r="K2433">
            <v>0</v>
          </cell>
          <cell r="Y2433">
            <v>1997</v>
          </cell>
          <cell r="AT2433">
            <v>778.03</v>
          </cell>
          <cell r="BK2433">
            <v>5541.2820694773409</v>
          </cell>
          <cell r="BX2433">
            <v>554.12820694773416</v>
          </cell>
          <cell r="CB2433">
            <v>550</v>
          </cell>
          <cell r="CF2433">
            <v>72036.666903205434</v>
          </cell>
          <cell r="CG2433">
            <v>594</v>
          </cell>
          <cell r="CK2433" t="str">
            <v>Прочие основные фонды</v>
          </cell>
        </row>
        <row r="2434">
          <cell r="K2434">
            <v>0</v>
          </cell>
          <cell r="Y2434">
            <v>1997</v>
          </cell>
          <cell r="AT2434">
            <v>778.03</v>
          </cell>
          <cell r="BK2434">
            <v>5541.2820694773409</v>
          </cell>
          <cell r="BX2434">
            <v>554.12820694773416</v>
          </cell>
          <cell r="CB2434">
            <v>550</v>
          </cell>
          <cell r="CF2434">
            <v>72036.666903205434</v>
          </cell>
          <cell r="CG2434">
            <v>594</v>
          </cell>
          <cell r="CK2434" t="str">
            <v>Прочие основные фонды</v>
          </cell>
        </row>
        <row r="2435">
          <cell r="K2435">
            <v>0</v>
          </cell>
          <cell r="Y2435">
            <v>1997</v>
          </cell>
          <cell r="AT2435">
            <v>778.03</v>
          </cell>
          <cell r="BK2435">
            <v>5541.2820694773409</v>
          </cell>
          <cell r="BX2435">
            <v>554.12820694773416</v>
          </cell>
          <cell r="CB2435">
            <v>550</v>
          </cell>
          <cell r="CF2435">
            <v>72036.666903205434</v>
          </cell>
          <cell r="CG2435">
            <v>594</v>
          </cell>
          <cell r="CK2435" t="str">
            <v>Прочие основные фонды</v>
          </cell>
        </row>
        <row r="2436">
          <cell r="K2436">
            <v>0</v>
          </cell>
          <cell r="Y2436">
            <v>1997</v>
          </cell>
          <cell r="AT2436">
            <v>5291.45</v>
          </cell>
          <cell r="BK2436">
            <v>37686.743450170143</v>
          </cell>
          <cell r="BX2436">
            <v>3768.6743450170143</v>
          </cell>
          <cell r="CB2436">
            <v>3800</v>
          </cell>
          <cell r="CF2436">
            <v>489927.66485221183</v>
          </cell>
          <cell r="CG2436">
            <v>4104</v>
          </cell>
          <cell r="CK2436" t="str">
            <v>Прочие основные фонды</v>
          </cell>
        </row>
        <row r="2437">
          <cell r="K2437">
            <v>0</v>
          </cell>
          <cell r="Y2437">
            <v>1997</v>
          </cell>
          <cell r="AT2437">
            <v>296.8</v>
          </cell>
          <cell r="BK2437">
            <v>2109.0743897166672</v>
          </cell>
          <cell r="BX2437">
            <v>210.90743897166672</v>
          </cell>
          <cell r="CB2437">
            <v>200</v>
          </cell>
          <cell r="CF2437">
            <v>27417.967066316673</v>
          </cell>
          <cell r="CG2437">
            <v>216</v>
          </cell>
          <cell r="CK2437" t="str">
            <v>Прочие основные фонды</v>
          </cell>
        </row>
        <row r="2438">
          <cell r="K2438">
            <v>0</v>
          </cell>
          <cell r="Y2438">
            <v>1998</v>
          </cell>
          <cell r="AT2438">
            <v>103.33</v>
          </cell>
          <cell r="BK2438">
            <v>728.39755076430527</v>
          </cell>
          <cell r="BX2438">
            <v>72.839755076430535</v>
          </cell>
          <cell r="CB2438">
            <v>70</v>
          </cell>
          <cell r="CF2438">
            <v>9469.168159935969</v>
          </cell>
          <cell r="CG2438">
            <v>75.600000000000009</v>
          </cell>
          <cell r="CK2438" t="str">
            <v>Прочие основные фонды</v>
          </cell>
        </row>
        <row r="2439">
          <cell r="K2439">
            <v>0</v>
          </cell>
          <cell r="Y2439">
            <v>1998</v>
          </cell>
          <cell r="AT2439">
            <v>103.34</v>
          </cell>
          <cell r="BK2439">
            <v>728.46804312381016</v>
          </cell>
          <cell r="BX2439">
            <v>72.846804312381025</v>
          </cell>
          <cell r="CB2439">
            <v>70</v>
          </cell>
          <cell r="CF2439">
            <v>9470.0845606095318</v>
          </cell>
          <cell r="CG2439">
            <v>75.600000000000009</v>
          </cell>
          <cell r="CK2439" t="str">
            <v>Прочие основные фонды</v>
          </cell>
        </row>
        <row r="2440">
          <cell r="K2440">
            <v>0</v>
          </cell>
          <cell r="Y2440">
            <v>1998</v>
          </cell>
          <cell r="AT2440">
            <v>103.34</v>
          </cell>
          <cell r="BK2440">
            <v>728.46804312381016</v>
          </cell>
          <cell r="BX2440">
            <v>72.846804312381025</v>
          </cell>
          <cell r="CB2440">
            <v>70</v>
          </cell>
          <cell r="CF2440">
            <v>9470.0845606095318</v>
          </cell>
          <cell r="CG2440">
            <v>75.600000000000009</v>
          </cell>
          <cell r="CK2440" t="str">
            <v>Прочие основные фонды</v>
          </cell>
        </row>
        <row r="2441">
          <cell r="K2441">
            <v>0</v>
          </cell>
          <cell r="Y2441">
            <v>1998</v>
          </cell>
          <cell r="AT2441">
            <v>153.03</v>
          </cell>
          <cell r="BK2441">
            <v>1078.7445775037418</v>
          </cell>
          <cell r="BX2441">
            <v>107.87445775037418</v>
          </cell>
          <cell r="CB2441">
            <v>100</v>
          </cell>
          <cell r="CF2441">
            <v>14023.679507548643</v>
          </cell>
          <cell r="CG2441">
            <v>108</v>
          </cell>
          <cell r="CK2441" t="str">
            <v>Прочие основные фонды</v>
          </cell>
        </row>
        <row r="2442">
          <cell r="K2442">
            <v>0</v>
          </cell>
          <cell r="Y2442">
            <v>1998</v>
          </cell>
          <cell r="AT2442">
            <v>153.04</v>
          </cell>
          <cell r="BK2442">
            <v>1078.8150698632467</v>
          </cell>
          <cell r="BX2442">
            <v>107.88150698632467</v>
          </cell>
          <cell r="CB2442">
            <v>100</v>
          </cell>
          <cell r="CF2442">
            <v>14024.595908222207</v>
          </cell>
          <cell r="CG2442">
            <v>108</v>
          </cell>
          <cell r="CK2442" t="str">
            <v>Прочие основные фонды</v>
          </cell>
        </row>
        <row r="2443">
          <cell r="K2443">
            <v>0</v>
          </cell>
          <cell r="Y2443">
            <v>1998</v>
          </cell>
          <cell r="AT2443">
            <v>153.04</v>
          </cell>
          <cell r="BK2443">
            <v>1078.8150698632467</v>
          </cell>
          <cell r="BX2443">
            <v>107.88150698632467</v>
          </cell>
          <cell r="CB2443">
            <v>100</v>
          </cell>
          <cell r="CF2443">
            <v>14024.595908222207</v>
          </cell>
          <cell r="CG2443">
            <v>108</v>
          </cell>
          <cell r="CK2443" t="str">
            <v>Прочие основные фонды</v>
          </cell>
        </row>
        <row r="2444">
          <cell r="K2444">
            <v>0</v>
          </cell>
          <cell r="Y2444">
            <v>1998</v>
          </cell>
          <cell r="AT2444">
            <v>199.33</v>
          </cell>
          <cell r="BK2444">
            <v>1430.3523142544468</v>
          </cell>
          <cell r="BX2444">
            <v>143.03523142544469</v>
          </cell>
          <cell r="CB2444">
            <v>150</v>
          </cell>
          <cell r="CF2444">
            <v>18594.580085307807</v>
          </cell>
          <cell r="CG2444">
            <v>162</v>
          </cell>
          <cell r="CK2444" t="str">
            <v>Прочие основные фонды</v>
          </cell>
        </row>
        <row r="2445">
          <cell r="K2445">
            <v>0</v>
          </cell>
          <cell r="Y2445">
            <v>1998</v>
          </cell>
          <cell r="AT2445">
            <v>77</v>
          </cell>
          <cell r="BK2445">
            <v>121.13244616230025</v>
          </cell>
          <cell r="BX2445">
            <v>12.113244616230027</v>
          </cell>
          <cell r="CB2445">
            <v>10</v>
          </cell>
          <cell r="CF2445">
            <v>1574.7218001099034</v>
          </cell>
          <cell r="CG2445">
            <v>10</v>
          </cell>
          <cell r="CK2445" t="str">
            <v>Прочие основные фонды</v>
          </cell>
        </row>
        <row r="2446">
          <cell r="K2446">
            <v>0</v>
          </cell>
          <cell r="Y2446">
            <v>1998</v>
          </cell>
          <cell r="AT2446">
            <v>313</v>
          </cell>
          <cell r="BK2446">
            <v>160.55194036319614</v>
          </cell>
          <cell r="BX2446">
            <v>16.055194036319616</v>
          </cell>
          <cell r="CB2446">
            <v>20</v>
          </cell>
          <cell r="CF2446">
            <v>1926.6232843583537</v>
          </cell>
          <cell r="CG2446">
            <v>20</v>
          </cell>
          <cell r="CK2446" t="str">
            <v>Прочие основные фонды</v>
          </cell>
        </row>
        <row r="2447">
          <cell r="K2447">
            <v>0</v>
          </cell>
          <cell r="Y2447">
            <v>1998</v>
          </cell>
          <cell r="AT2447">
            <v>199.33</v>
          </cell>
          <cell r="BK2447">
            <v>1186.4424474321509</v>
          </cell>
          <cell r="BX2447">
            <v>118.6442447432151</v>
          </cell>
          <cell r="CB2447">
            <v>100</v>
          </cell>
          <cell r="CF2447">
            <v>14237.30936918581</v>
          </cell>
          <cell r="CG2447">
            <v>135</v>
          </cell>
          <cell r="CK2447" t="str">
            <v>Прочие основные фонды</v>
          </cell>
        </row>
        <row r="2448">
          <cell r="K2448">
            <v>0</v>
          </cell>
          <cell r="Y2448">
            <v>1998</v>
          </cell>
          <cell r="AT2448">
            <v>199.33</v>
          </cell>
          <cell r="BK2448">
            <v>1186.4424474321509</v>
          </cell>
          <cell r="BX2448">
            <v>118.6442447432151</v>
          </cell>
          <cell r="CB2448">
            <v>100</v>
          </cell>
          <cell r="CF2448">
            <v>14237.30936918581</v>
          </cell>
          <cell r="CG2448">
            <v>135</v>
          </cell>
          <cell r="CK2448" t="str">
            <v>Прочие основные фонды</v>
          </cell>
        </row>
        <row r="2449">
          <cell r="K2449">
            <v>0</v>
          </cell>
          <cell r="Y2449">
            <v>1998</v>
          </cell>
          <cell r="AT2449">
            <v>199.34</v>
          </cell>
          <cell r="BK2449">
            <v>1186.5019689516125</v>
          </cell>
          <cell r="BX2449">
            <v>118.65019689516126</v>
          </cell>
          <cell r="CB2449">
            <v>100</v>
          </cell>
          <cell r="CF2449">
            <v>14238.02362741935</v>
          </cell>
          <cell r="CG2449">
            <v>135</v>
          </cell>
          <cell r="CK2449" t="str">
            <v>Прочие основные фонды</v>
          </cell>
        </row>
        <row r="2450">
          <cell r="K2450">
            <v>0</v>
          </cell>
          <cell r="Y2450">
            <v>1998</v>
          </cell>
          <cell r="AT2450">
            <v>563.14</v>
          </cell>
          <cell r="BK2450">
            <v>3351.8948469720631</v>
          </cell>
          <cell r="BX2450">
            <v>335.18948469720635</v>
          </cell>
          <cell r="CB2450">
            <v>350</v>
          </cell>
          <cell r="CF2450">
            <v>40222.738163664755</v>
          </cell>
          <cell r="CG2450">
            <v>472.50000000000006</v>
          </cell>
          <cell r="CK2450" t="str">
            <v>Прочие основные фонды</v>
          </cell>
        </row>
        <row r="2451">
          <cell r="K2451">
            <v>0</v>
          </cell>
          <cell r="Y2451">
            <v>1998</v>
          </cell>
          <cell r="AT2451">
            <v>563.15</v>
          </cell>
          <cell r="BK2451">
            <v>3351.9543684915247</v>
          </cell>
          <cell r="BX2451">
            <v>335.19543684915249</v>
          </cell>
          <cell r="CB2451">
            <v>350</v>
          </cell>
          <cell r="CF2451">
            <v>40223.452421898299</v>
          </cell>
          <cell r="CG2451">
            <v>472.50000000000006</v>
          </cell>
          <cell r="CK2451" t="str">
            <v>Прочие основные фонды</v>
          </cell>
        </row>
        <row r="2452">
          <cell r="K2452">
            <v>0</v>
          </cell>
          <cell r="Y2452">
            <v>1998</v>
          </cell>
          <cell r="AT2452">
            <v>595</v>
          </cell>
          <cell r="BK2452">
            <v>305.20257033898309</v>
          </cell>
          <cell r="BX2452">
            <v>30.520257033898311</v>
          </cell>
          <cell r="CB2452">
            <v>30</v>
          </cell>
          <cell r="CF2452">
            <v>3662.4308440677969</v>
          </cell>
          <cell r="CG2452">
            <v>30</v>
          </cell>
          <cell r="CK2452" t="str">
            <v>Прочие основные фонды</v>
          </cell>
        </row>
        <row r="2453">
          <cell r="K2453">
            <v>0</v>
          </cell>
          <cell r="Y2453">
            <v>1999</v>
          </cell>
          <cell r="AT2453">
            <v>199.33</v>
          </cell>
          <cell r="BK2453">
            <v>901.94662176669806</v>
          </cell>
          <cell r="BX2453">
            <v>90.194662176669809</v>
          </cell>
          <cell r="CB2453">
            <v>90</v>
          </cell>
          <cell r="CF2453">
            <v>10823.359461200376</v>
          </cell>
          <cell r="CG2453">
            <v>121.50000000000001</v>
          </cell>
          <cell r="CK2453" t="str">
            <v>Прочие основные фонды</v>
          </cell>
        </row>
        <row r="2454">
          <cell r="K2454">
            <v>0</v>
          </cell>
          <cell r="Y2454">
            <v>1999</v>
          </cell>
          <cell r="AT2454">
            <v>199.34</v>
          </cell>
          <cell r="BK2454">
            <v>901.99187068165145</v>
          </cell>
          <cell r="BX2454">
            <v>90.199187068165145</v>
          </cell>
          <cell r="CB2454">
            <v>90</v>
          </cell>
          <cell r="CF2454">
            <v>10823.902448179817</v>
          </cell>
          <cell r="CG2454">
            <v>121.50000000000001</v>
          </cell>
          <cell r="CK2454" t="str">
            <v>Прочие основные фонды</v>
          </cell>
        </row>
        <row r="2455">
          <cell r="K2455">
            <v>0</v>
          </cell>
          <cell r="Y2455">
            <v>1999</v>
          </cell>
          <cell r="AT2455">
            <v>199.33</v>
          </cell>
          <cell r="BK2455">
            <v>901.94662176669806</v>
          </cell>
          <cell r="BX2455">
            <v>90.194662176669809</v>
          </cell>
          <cell r="CB2455">
            <v>90</v>
          </cell>
          <cell r="CF2455">
            <v>10823.359461200376</v>
          </cell>
          <cell r="CG2455">
            <v>121.50000000000001</v>
          </cell>
          <cell r="CK2455" t="str">
            <v>Прочие основные фонды</v>
          </cell>
        </row>
        <row r="2456">
          <cell r="K2456">
            <v>0</v>
          </cell>
          <cell r="Y2456">
            <v>1999</v>
          </cell>
          <cell r="AT2456">
            <v>199.34</v>
          </cell>
          <cell r="BK2456">
            <v>901.99187068165145</v>
          </cell>
          <cell r="BX2456">
            <v>90.199187068165145</v>
          </cell>
          <cell r="CB2456">
            <v>90</v>
          </cell>
          <cell r="CF2456">
            <v>10823.902448179817</v>
          </cell>
          <cell r="CG2456">
            <v>121.50000000000001</v>
          </cell>
          <cell r="CK2456" t="str">
            <v>Прочие основные фонды</v>
          </cell>
        </row>
        <row r="2457">
          <cell r="K2457">
            <v>0</v>
          </cell>
          <cell r="Y2457">
            <v>1999</v>
          </cell>
          <cell r="AT2457">
            <v>3150.5</v>
          </cell>
          <cell r="BK2457">
            <v>14255.670656077771</v>
          </cell>
          <cell r="BX2457">
            <v>1425.5670656077773</v>
          </cell>
          <cell r="CB2457">
            <v>1400</v>
          </cell>
          <cell r="CF2457">
            <v>171068.04787293327</v>
          </cell>
          <cell r="CG2457">
            <v>1890.0000000000002</v>
          </cell>
          <cell r="CK2457" t="str">
            <v>Прочие основные фонды</v>
          </cell>
        </row>
        <row r="2458">
          <cell r="K2458">
            <v>0</v>
          </cell>
          <cell r="Y2458">
            <v>1999</v>
          </cell>
          <cell r="AT2458">
            <v>194.16</v>
          </cell>
          <cell r="BK2458">
            <v>763.79869539726064</v>
          </cell>
          <cell r="BX2458">
            <v>76.379869539726073</v>
          </cell>
          <cell r="CB2458">
            <v>80</v>
          </cell>
          <cell r="CF2458">
            <v>8401.7856493698673</v>
          </cell>
          <cell r="CG2458">
            <v>133.6</v>
          </cell>
          <cell r="CK2458" t="str">
            <v>Прочие основные фонды</v>
          </cell>
        </row>
        <row r="2459">
          <cell r="K2459">
            <v>0</v>
          </cell>
          <cell r="Y2459">
            <v>1999</v>
          </cell>
          <cell r="AT2459">
            <v>194.17</v>
          </cell>
          <cell r="BK2459">
            <v>763.8380340198089</v>
          </cell>
          <cell r="BX2459">
            <v>76.383803401980899</v>
          </cell>
          <cell r="CB2459">
            <v>80</v>
          </cell>
          <cell r="CF2459">
            <v>8402.2183742178986</v>
          </cell>
          <cell r="CG2459">
            <v>133.6</v>
          </cell>
          <cell r="CK2459" t="str">
            <v>Прочие основные фонды</v>
          </cell>
        </row>
        <row r="2460">
          <cell r="K2460">
            <v>0</v>
          </cell>
          <cell r="Y2460">
            <v>1999</v>
          </cell>
          <cell r="AT2460">
            <v>199.33</v>
          </cell>
          <cell r="BK2460">
            <v>784.13676325471761</v>
          </cell>
          <cell r="BX2460">
            <v>78.413676325471769</v>
          </cell>
          <cell r="CB2460">
            <v>80</v>
          </cell>
          <cell r="CF2460">
            <v>8625.5043958018941</v>
          </cell>
          <cell r="CG2460">
            <v>133.6</v>
          </cell>
          <cell r="CK2460" t="str">
            <v>Прочие основные фонды</v>
          </cell>
        </row>
        <row r="2461">
          <cell r="K2461">
            <v>0</v>
          </cell>
          <cell r="Y2461">
            <v>1999</v>
          </cell>
          <cell r="AT2461">
            <v>194.17</v>
          </cell>
          <cell r="BK2461">
            <v>763.8380340198089</v>
          </cell>
          <cell r="BX2461">
            <v>76.383803401980899</v>
          </cell>
          <cell r="CB2461">
            <v>80</v>
          </cell>
          <cell r="CF2461">
            <v>8402.2183742178986</v>
          </cell>
          <cell r="CG2461">
            <v>133.6</v>
          </cell>
          <cell r="CK2461" t="str">
            <v>Прочие основные фонды</v>
          </cell>
        </row>
        <row r="2462">
          <cell r="K2462">
            <v>0</v>
          </cell>
          <cell r="Y2462">
            <v>1999</v>
          </cell>
          <cell r="AT2462">
            <v>194.17</v>
          </cell>
          <cell r="BK2462">
            <v>763.8380340198089</v>
          </cell>
          <cell r="BX2462">
            <v>76.383803401980899</v>
          </cell>
          <cell r="CB2462">
            <v>80</v>
          </cell>
          <cell r="CF2462">
            <v>8402.2183742178986</v>
          </cell>
          <cell r="CG2462">
            <v>133.6</v>
          </cell>
          <cell r="CK2462" t="str">
            <v>Прочие основные фонды</v>
          </cell>
        </row>
        <row r="2463">
          <cell r="K2463">
            <v>0</v>
          </cell>
          <cell r="Y2463">
            <v>1999</v>
          </cell>
          <cell r="AT2463">
            <v>1500</v>
          </cell>
          <cell r="BK2463">
            <v>654.57449635397359</v>
          </cell>
          <cell r="BX2463">
            <v>65.457449635397367</v>
          </cell>
          <cell r="CB2463">
            <v>70</v>
          </cell>
          <cell r="CF2463">
            <v>7200.3194598937098</v>
          </cell>
          <cell r="CG2463">
            <v>70</v>
          </cell>
          <cell r="CK2463" t="str">
            <v>Прочие основные фонды</v>
          </cell>
        </row>
        <row r="2464">
          <cell r="K2464">
            <v>0</v>
          </cell>
          <cell r="Y2464">
            <v>1999</v>
          </cell>
          <cell r="AT2464">
            <v>3405.72</v>
          </cell>
          <cell r="BK2464">
            <v>11878.826120264335</v>
          </cell>
          <cell r="BX2464">
            <v>1187.8826120264337</v>
          </cell>
          <cell r="CB2464">
            <v>1200</v>
          </cell>
          <cell r="CF2464">
            <v>130667.08732290768</v>
          </cell>
          <cell r="CG2464">
            <v>2004</v>
          </cell>
          <cell r="CK2464" t="str">
            <v>Прочие основные фонды</v>
          </cell>
        </row>
        <row r="2465">
          <cell r="K2465">
            <v>0</v>
          </cell>
          <cell r="Y2465">
            <v>1999</v>
          </cell>
          <cell r="AT2465">
            <v>3405.72</v>
          </cell>
          <cell r="BK2465">
            <v>11878.826120264335</v>
          </cell>
          <cell r="BX2465">
            <v>1187.8826120264337</v>
          </cell>
          <cell r="CB2465">
            <v>1200</v>
          </cell>
          <cell r="CF2465">
            <v>130667.08732290768</v>
          </cell>
          <cell r="CG2465">
            <v>2004</v>
          </cell>
          <cell r="CK2465" t="str">
            <v>Прочие основные фонды</v>
          </cell>
        </row>
        <row r="2466">
          <cell r="K2466">
            <v>0</v>
          </cell>
          <cell r="Y2466">
            <v>1999</v>
          </cell>
          <cell r="AT2466">
            <v>3405.72</v>
          </cell>
          <cell r="BK2466">
            <v>11878.826120264335</v>
          </cell>
          <cell r="BX2466">
            <v>1187.8826120264337</v>
          </cell>
          <cell r="CB2466">
            <v>1200</v>
          </cell>
          <cell r="CF2466">
            <v>130667.08732290768</v>
          </cell>
          <cell r="CG2466">
            <v>2004</v>
          </cell>
          <cell r="CK2466" t="str">
            <v>Прочие основные фонды</v>
          </cell>
        </row>
        <row r="2467">
          <cell r="K2467">
            <v>0</v>
          </cell>
          <cell r="Y2467">
            <v>1999</v>
          </cell>
          <cell r="AT2467">
            <v>3405.72</v>
          </cell>
          <cell r="BK2467">
            <v>11878.826120264335</v>
          </cell>
          <cell r="BX2467">
            <v>1187.8826120264337</v>
          </cell>
          <cell r="CB2467">
            <v>1200</v>
          </cell>
          <cell r="CF2467">
            <v>130667.08732290768</v>
          </cell>
          <cell r="CG2467">
            <v>2004</v>
          </cell>
          <cell r="CK2467" t="str">
            <v>Прочие основные фонды</v>
          </cell>
        </row>
        <row r="2468">
          <cell r="K2468">
            <v>0</v>
          </cell>
          <cell r="Y2468">
            <v>1999</v>
          </cell>
          <cell r="AT2468">
            <v>3405.72</v>
          </cell>
          <cell r="BK2468">
            <v>11878.826120264335</v>
          </cell>
          <cell r="BX2468">
            <v>1187.8826120264337</v>
          </cell>
          <cell r="CB2468">
            <v>1200</v>
          </cell>
          <cell r="CF2468">
            <v>130667.08732290768</v>
          </cell>
          <cell r="CG2468">
            <v>2004</v>
          </cell>
          <cell r="CK2468" t="str">
            <v>Прочие основные фонды</v>
          </cell>
        </row>
        <row r="2469">
          <cell r="K2469">
            <v>0</v>
          </cell>
          <cell r="Y2469">
            <v>2000</v>
          </cell>
          <cell r="AT2469">
            <v>3831.29</v>
          </cell>
          <cell r="BK2469">
            <v>12697.808475051879</v>
          </cell>
          <cell r="BX2469">
            <v>1269.7808475051879</v>
          </cell>
          <cell r="CB2469">
            <v>1300</v>
          </cell>
          <cell r="CF2469">
            <v>139675.89322557067</v>
          </cell>
          <cell r="CG2469">
            <v>2171</v>
          </cell>
          <cell r="CK2469" t="str">
            <v>Прочие основные фонды</v>
          </cell>
        </row>
        <row r="2470">
          <cell r="K2470">
            <v>0</v>
          </cell>
          <cell r="Y2470">
            <v>2000</v>
          </cell>
          <cell r="AT2470">
            <v>3831.29</v>
          </cell>
          <cell r="BK2470">
            <v>12697.808475051879</v>
          </cell>
          <cell r="BX2470">
            <v>1269.7808475051879</v>
          </cell>
          <cell r="CB2470">
            <v>1300</v>
          </cell>
          <cell r="CF2470">
            <v>139675.89322557067</v>
          </cell>
          <cell r="CG2470">
            <v>2171</v>
          </cell>
          <cell r="CK2470" t="str">
            <v>Прочие основные фонды</v>
          </cell>
        </row>
        <row r="2471">
          <cell r="K2471">
            <v>0</v>
          </cell>
          <cell r="Y2471">
            <v>2000</v>
          </cell>
          <cell r="AT2471">
            <v>3831.29</v>
          </cell>
          <cell r="BK2471">
            <v>12697.808475051879</v>
          </cell>
          <cell r="BX2471">
            <v>1269.7808475051879</v>
          </cell>
          <cell r="CB2471">
            <v>1300</v>
          </cell>
          <cell r="CF2471">
            <v>139675.89322557067</v>
          </cell>
          <cell r="CG2471">
            <v>2171</v>
          </cell>
          <cell r="CK2471" t="str">
            <v>Прочие основные фонды</v>
          </cell>
        </row>
        <row r="2472">
          <cell r="K2472">
            <v>0</v>
          </cell>
          <cell r="Y2472">
            <v>2000</v>
          </cell>
          <cell r="AT2472">
            <v>3831.29</v>
          </cell>
          <cell r="BK2472">
            <v>12697.808475051879</v>
          </cell>
          <cell r="BX2472">
            <v>1269.7808475051879</v>
          </cell>
          <cell r="CB2472">
            <v>1300</v>
          </cell>
          <cell r="CF2472">
            <v>139675.89322557067</v>
          </cell>
          <cell r="CG2472">
            <v>2171</v>
          </cell>
          <cell r="CK2472" t="str">
            <v>Прочие основные фонды</v>
          </cell>
        </row>
        <row r="2473">
          <cell r="K2473">
            <v>0</v>
          </cell>
          <cell r="Y2473">
            <v>2000</v>
          </cell>
          <cell r="AT2473">
            <v>3831.29</v>
          </cell>
          <cell r="BK2473">
            <v>12697.808475051879</v>
          </cell>
          <cell r="BX2473">
            <v>1269.7808475051879</v>
          </cell>
          <cell r="CB2473">
            <v>1300</v>
          </cell>
          <cell r="CF2473">
            <v>139675.89322557067</v>
          </cell>
          <cell r="CG2473">
            <v>2171</v>
          </cell>
          <cell r="CK2473" t="str">
            <v>Прочие основные фонды</v>
          </cell>
        </row>
        <row r="2474">
          <cell r="K2474">
            <v>0</v>
          </cell>
          <cell r="Y2474">
            <v>2000</v>
          </cell>
          <cell r="AT2474">
            <v>153.04</v>
          </cell>
          <cell r="BK2474">
            <v>507.21104615467368</v>
          </cell>
          <cell r="BX2474">
            <v>50.721104615467368</v>
          </cell>
          <cell r="CB2474">
            <v>50</v>
          </cell>
          <cell r="CF2474">
            <v>5579.3215077014102</v>
          </cell>
          <cell r="CG2474">
            <v>83.5</v>
          </cell>
          <cell r="CK2474" t="str">
            <v>Прочие основные фонды</v>
          </cell>
        </row>
        <row r="2475">
          <cell r="K2475">
            <v>0</v>
          </cell>
          <cell r="Y2475">
            <v>1999</v>
          </cell>
          <cell r="AT2475">
            <v>1860.88</v>
          </cell>
          <cell r="BK2475">
            <v>6490.5717295248878</v>
          </cell>
          <cell r="BX2475">
            <v>649.05717295248883</v>
          </cell>
          <cell r="CB2475">
            <v>650</v>
          </cell>
          <cell r="CF2475">
            <v>71396.289024773767</v>
          </cell>
          <cell r="CG2475">
            <v>1085.5</v>
          </cell>
          <cell r="CK2475" t="str">
            <v>Прочие основные фонды</v>
          </cell>
        </row>
        <row r="2476">
          <cell r="K2476">
            <v>0</v>
          </cell>
          <cell r="Y2476">
            <v>2000</v>
          </cell>
          <cell r="AT2476">
            <v>194.17</v>
          </cell>
          <cell r="BK2476">
            <v>643.52567192794686</v>
          </cell>
          <cell r="BX2476">
            <v>64.352567192794695</v>
          </cell>
          <cell r="CB2476">
            <v>60</v>
          </cell>
          <cell r="CF2476">
            <v>7078.7823912074155</v>
          </cell>
          <cell r="CG2476">
            <v>100.19999999999999</v>
          </cell>
          <cell r="CK2476" t="str">
            <v>Прочие основные фонды</v>
          </cell>
        </row>
        <row r="2477">
          <cell r="K2477">
            <v>0</v>
          </cell>
          <cell r="Y2477">
            <v>2000</v>
          </cell>
          <cell r="AT2477">
            <v>194.16</v>
          </cell>
          <cell r="BK2477">
            <v>592.6415840482648</v>
          </cell>
          <cell r="BX2477">
            <v>59.264158404826482</v>
          </cell>
          <cell r="CB2477">
            <v>60</v>
          </cell>
          <cell r="CF2477">
            <v>6519.0574245309126</v>
          </cell>
          <cell r="CG2477">
            <v>100.19999999999999</v>
          </cell>
          <cell r="CK2477" t="str">
            <v>Прочие основные фонды</v>
          </cell>
        </row>
        <row r="2478">
          <cell r="K2478">
            <v>0</v>
          </cell>
          <cell r="Y2478">
            <v>2000</v>
          </cell>
          <cell r="AT2478">
            <v>194.16</v>
          </cell>
          <cell r="BK2478">
            <v>592.6415840482648</v>
          </cell>
          <cell r="BX2478">
            <v>59.264158404826482</v>
          </cell>
          <cell r="CB2478">
            <v>60</v>
          </cell>
          <cell r="CF2478">
            <v>6519.0574245309126</v>
          </cell>
          <cell r="CG2478">
            <v>100.19999999999999</v>
          </cell>
          <cell r="CK2478" t="str">
            <v>Прочие основные фонды</v>
          </cell>
        </row>
        <row r="2479">
          <cell r="K2479">
            <v>0</v>
          </cell>
          <cell r="Y2479">
            <v>2000</v>
          </cell>
          <cell r="AT2479">
            <v>194.17</v>
          </cell>
          <cell r="BK2479">
            <v>592.67210740961877</v>
          </cell>
          <cell r="BX2479">
            <v>59.267210740961879</v>
          </cell>
          <cell r="CB2479">
            <v>60</v>
          </cell>
          <cell r="CF2479">
            <v>6519.3931815058068</v>
          </cell>
          <cell r="CG2479">
            <v>100.19999999999999</v>
          </cell>
          <cell r="CK2479" t="str">
            <v>Прочие основные фонды</v>
          </cell>
        </row>
        <row r="2480">
          <cell r="K2480">
            <v>0</v>
          </cell>
          <cell r="Y2480">
            <v>2000</v>
          </cell>
          <cell r="AT2480">
            <v>194.17</v>
          </cell>
          <cell r="BK2480">
            <v>592.67210740961877</v>
          </cell>
          <cell r="BX2480">
            <v>59.267210740961879</v>
          </cell>
          <cell r="CB2480">
            <v>60</v>
          </cell>
          <cell r="CF2480">
            <v>6519.3931815058068</v>
          </cell>
          <cell r="CG2480">
            <v>100.19999999999999</v>
          </cell>
          <cell r="CK2480" t="str">
            <v>Прочие основные фонды</v>
          </cell>
        </row>
        <row r="2481">
          <cell r="K2481">
            <v>0</v>
          </cell>
          <cell r="Y2481">
            <v>2000</v>
          </cell>
          <cell r="AT2481">
            <v>194.16</v>
          </cell>
          <cell r="BK2481">
            <v>560.65198947922181</v>
          </cell>
          <cell r="BX2481">
            <v>66.731348740057072</v>
          </cell>
          <cell r="CB2481">
            <v>70</v>
          </cell>
          <cell r="CF2481">
            <v>5606.5198947922181</v>
          </cell>
          <cell r="CG2481">
            <v>145.6</v>
          </cell>
          <cell r="CK2481" t="str">
            <v>Прочие основные фонды</v>
          </cell>
        </row>
        <row r="2482">
          <cell r="K2482">
            <v>0</v>
          </cell>
          <cell r="Y2482">
            <v>2000</v>
          </cell>
          <cell r="AT2482">
            <v>153.04</v>
          </cell>
          <cell r="BK2482">
            <v>407.25482945996686</v>
          </cell>
          <cell r="BX2482">
            <v>48.473321348613005</v>
          </cell>
          <cell r="CB2482">
            <v>50</v>
          </cell>
          <cell r="CF2482">
            <v>4072.5482945996687</v>
          </cell>
          <cell r="CG2482">
            <v>104</v>
          </cell>
          <cell r="CK2482" t="str">
            <v>Прочие основные фонды</v>
          </cell>
        </row>
        <row r="2483">
          <cell r="K2483">
            <v>0</v>
          </cell>
          <cell r="Y2483">
            <v>2000</v>
          </cell>
          <cell r="AT2483">
            <v>3605.93</v>
          </cell>
          <cell r="BK2483">
            <v>11006.510440704365</v>
          </cell>
          <cell r="BX2483">
            <v>1100.6510440704367</v>
          </cell>
          <cell r="CB2483">
            <v>1100</v>
          </cell>
          <cell r="CF2483">
            <v>121071.61484774802</v>
          </cell>
          <cell r="CG2483">
            <v>1837</v>
          </cell>
          <cell r="CK2483" t="str">
            <v>Прочие основные фонды</v>
          </cell>
        </row>
        <row r="2484">
          <cell r="K2484">
            <v>0</v>
          </cell>
          <cell r="Y2484">
            <v>2000</v>
          </cell>
          <cell r="AT2484">
            <v>3605.92</v>
          </cell>
          <cell r="BK2484">
            <v>11006.479917343011</v>
          </cell>
          <cell r="BX2484">
            <v>1100.6479917343011</v>
          </cell>
          <cell r="CB2484">
            <v>1100</v>
          </cell>
          <cell r="CF2484">
            <v>121071.27909077313</v>
          </cell>
          <cell r="CG2484">
            <v>1837</v>
          </cell>
          <cell r="CK2484" t="str">
            <v>Прочие основные фонды</v>
          </cell>
        </row>
        <row r="2485">
          <cell r="K2485">
            <v>0</v>
          </cell>
          <cell r="Y2485">
            <v>2000</v>
          </cell>
          <cell r="AT2485">
            <v>3605.93</v>
          </cell>
          <cell r="BK2485">
            <v>11006.510440704365</v>
          </cell>
          <cell r="BX2485">
            <v>1100.6510440704367</v>
          </cell>
          <cell r="CB2485">
            <v>1100</v>
          </cell>
          <cell r="CF2485">
            <v>121071.61484774802</v>
          </cell>
          <cell r="CG2485">
            <v>1837</v>
          </cell>
          <cell r="CK2485" t="str">
            <v>Прочие основные фонды</v>
          </cell>
        </row>
        <row r="2486">
          <cell r="K2486">
            <v>0</v>
          </cell>
          <cell r="Y2486">
            <v>2000</v>
          </cell>
          <cell r="AT2486">
            <v>3605.92</v>
          </cell>
          <cell r="BK2486">
            <v>11006.479917343011</v>
          </cell>
          <cell r="BX2486">
            <v>1100.6479917343011</v>
          </cell>
          <cell r="CB2486">
            <v>1100</v>
          </cell>
          <cell r="CF2486">
            <v>121071.27909077313</v>
          </cell>
          <cell r="CG2486">
            <v>1837</v>
          </cell>
          <cell r="CK2486" t="str">
            <v>Прочие основные фонды</v>
          </cell>
        </row>
        <row r="2487">
          <cell r="K2487">
            <v>0</v>
          </cell>
          <cell r="Y2487">
            <v>2000</v>
          </cell>
          <cell r="AT2487">
            <v>647.91999999999996</v>
          </cell>
          <cell r="BK2487">
            <v>284.83059271922122</v>
          </cell>
          <cell r="BX2487">
            <v>28.483059271922123</v>
          </cell>
          <cell r="CB2487">
            <v>30</v>
          </cell>
          <cell r="CF2487">
            <v>3133.1365199114334</v>
          </cell>
          <cell r="CG2487">
            <v>30</v>
          </cell>
          <cell r="CK2487" t="str">
            <v>Прочие основные фонды</v>
          </cell>
        </row>
        <row r="2488">
          <cell r="K2488">
            <v>0</v>
          </cell>
          <cell r="Y2488">
            <v>2000</v>
          </cell>
          <cell r="AT2488">
            <v>277</v>
          </cell>
          <cell r="BK2488">
            <v>121.77132081618763</v>
          </cell>
          <cell r="BX2488">
            <v>12.177132081618764</v>
          </cell>
          <cell r="CB2488">
            <v>10</v>
          </cell>
          <cell r="CF2488">
            <v>1339.484528978064</v>
          </cell>
          <cell r="CG2488">
            <v>10</v>
          </cell>
          <cell r="CK2488" t="str">
            <v>Прочие основные фонды</v>
          </cell>
        </row>
        <row r="2489">
          <cell r="K2489">
            <v>0</v>
          </cell>
          <cell r="Y2489">
            <v>2000</v>
          </cell>
          <cell r="AT2489">
            <v>1933.17</v>
          </cell>
          <cell r="BK2489">
            <v>7310.3844409924804</v>
          </cell>
          <cell r="BX2489">
            <v>870.11519215136184</v>
          </cell>
          <cell r="CB2489">
            <v>850</v>
          </cell>
          <cell r="CF2489">
            <v>73103.844409924801</v>
          </cell>
          <cell r="CG2489">
            <v>1768</v>
          </cell>
          <cell r="CK2489" t="str">
            <v>Прочие основные фонды</v>
          </cell>
        </row>
        <row r="2490">
          <cell r="K2490">
            <v>0</v>
          </cell>
          <cell r="Y2490">
            <v>2000</v>
          </cell>
          <cell r="AT2490">
            <v>225.94</v>
          </cell>
          <cell r="BK2490">
            <v>101.3425560826161</v>
          </cell>
          <cell r="BX2490">
            <v>10.134255608261611</v>
          </cell>
          <cell r="CB2490">
            <v>10</v>
          </cell>
          <cell r="CF2490">
            <v>1013.425560826161</v>
          </cell>
          <cell r="CG2490">
            <v>10</v>
          </cell>
          <cell r="CK2490" t="str">
            <v>Прочие основные фонды</v>
          </cell>
        </row>
        <row r="2491">
          <cell r="K2491">
            <v>0</v>
          </cell>
          <cell r="Y2491">
            <v>2000</v>
          </cell>
          <cell r="AT2491">
            <v>124.8</v>
          </cell>
          <cell r="BK2491">
            <v>55.977476317210275</v>
          </cell>
          <cell r="BX2491">
            <v>5.5977476317210275</v>
          </cell>
          <cell r="CB2491">
            <v>10</v>
          </cell>
          <cell r="CF2491">
            <v>559.77476317210278</v>
          </cell>
          <cell r="CG2491">
            <v>10</v>
          </cell>
          <cell r="CK2491" t="str">
            <v>Прочие основные фонды</v>
          </cell>
        </row>
        <row r="2492">
          <cell r="K2492">
            <v>0</v>
          </cell>
          <cell r="Y2492">
            <v>2000</v>
          </cell>
          <cell r="AT2492">
            <v>795</v>
          </cell>
          <cell r="BK2492">
            <v>356.58728903992119</v>
          </cell>
          <cell r="BX2492">
            <v>35.65872890399212</v>
          </cell>
          <cell r="CB2492">
            <v>40</v>
          </cell>
          <cell r="CF2492">
            <v>3565.8728903992119</v>
          </cell>
          <cell r="CG2492">
            <v>40</v>
          </cell>
          <cell r="CK2492" t="str">
            <v>Прочие основные фонды</v>
          </cell>
        </row>
        <row r="2493">
          <cell r="K2493">
            <v>0</v>
          </cell>
          <cell r="Y2493">
            <v>2000</v>
          </cell>
          <cell r="AT2493">
            <v>480</v>
          </cell>
          <cell r="BK2493">
            <v>215.29798583542413</v>
          </cell>
          <cell r="BX2493">
            <v>21.529798583542416</v>
          </cell>
          <cell r="CB2493">
            <v>20</v>
          </cell>
          <cell r="CF2493">
            <v>2152.9798583542415</v>
          </cell>
          <cell r="CG2493">
            <v>20</v>
          </cell>
          <cell r="CK2493" t="str">
            <v>Прочие основные фонды</v>
          </cell>
        </row>
        <row r="2494">
          <cell r="K2494">
            <v>0</v>
          </cell>
          <cell r="Y2494">
            <v>2000</v>
          </cell>
          <cell r="AT2494">
            <v>1390</v>
          </cell>
          <cell r="BK2494">
            <v>620.95672569200769</v>
          </cell>
          <cell r="BX2494">
            <v>62.095672569200772</v>
          </cell>
          <cell r="CB2494">
            <v>60</v>
          </cell>
          <cell r="CF2494">
            <v>6209.5672569200769</v>
          </cell>
          <cell r="CG2494">
            <v>60</v>
          </cell>
          <cell r="CK2494" t="str">
            <v>Прочие основные фонды</v>
          </cell>
        </row>
        <row r="2495">
          <cell r="K2495">
            <v>0</v>
          </cell>
          <cell r="Y2495">
            <v>1996</v>
          </cell>
          <cell r="AT2495">
            <v>2670.8</v>
          </cell>
          <cell r="BK2495">
            <v>19589.614385742643</v>
          </cell>
          <cell r="BX2495">
            <v>1958.9614385742643</v>
          </cell>
          <cell r="CB2495">
            <v>2000</v>
          </cell>
          <cell r="CF2495">
            <v>293844.21578613966</v>
          </cell>
          <cell r="CG2495">
            <v>2000</v>
          </cell>
          <cell r="CK2495" t="str">
            <v>Прочие основные фонды</v>
          </cell>
        </row>
        <row r="2496">
          <cell r="K2496">
            <v>0</v>
          </cell>
          <cell r="Y2496">
            <v>1996</v>
          </cell>
          <cell r="AT2496">
            <v>2670.8</v>
          </cell>
          <cell r="BK2496">
            <v>19589.614385742643</v>
          </cell>
          <cell r="BX2496">
            <v>1958.9614385742643</v>
          </cell>
          <cell r="CB2496">
            <v>2000</v>
          </cell>
          <cell r="CF2496">
            <v>293844.21578613966</v>
          </cell>
          <cell r="CG2496">
            <v>2000</v>
          </cell>
          <cell r="CK2496" t="str">
            <v>Прочие основные фонды</v>
          </cell>
        </row>
        <row r="2497">
          <cell r="K2497">
            <v>0</v>
          </cell>
          <cell r="Y2497">
            <v>1996</v>
          </cell>
          <cell r="AT2497">
            <v>2670.8</v>
          </cell>
          <cell r="BK2497">
            <v>19589.614385742643</v>
          </cell>
          <cell r="BX2497">
            <v>1958.9614385742643</v>
          </cell>
          <cell r="CB2497">
            <v>2000</v>
          </cell>
          <cell r="CF2497">
            <v>293844.21578613966</v>
          </cell>
          <cell r="CG2497">
            <v>2000</v>
          </cell>
          <cell r="CK2497" t="str">
            <v>Прочие основные фонды</v>
          </cell>
        </row>
        <row r="2498">
          <cell r="K2498">
            <v>0</v>
          </cell>
          <cell r="Y2498">
            <v>2000</v>
          </cell>
          <cell r="AT2498">
            <v>2320.7600000000002</v>
          </cell>
          <cell r="BK2498">
            <v>6175.7757319492475</v>
          </cell>
          <cell r="BX2498">
            <v>735.06890520783543</v>
          </cell>
          <cell r="CB2498">
            <v>750</v>
          </cell>
          <cell r="CF2498">
            <v>61757.757319492477</v>
          </cell>
          <cell r="CG2498">
            <v>1560</v>
          </cell>
          <cell r="CK2498" t="str">
            <v>Прочие основные фонды</v>
          </cell>
        </row>
        <row r="2499">
          <cell r="K2499">
            <v>0</v>
          </cell>
          <cell r="Y2499">
            <v>2000</v>
          </cell>
          <cell r="AT2499">
            <v>2308.1</v>
          </cell>
          <cell r="BK2499">
            <v>6142.0861988797014</v>
          </cell>
          <cell r="BX2499">
            <v>731.05902381556245</v>
          </cell>
          <cell r="CB2499">
            <v>750</v>
          </cell>
          <cell r="CF2499">
            <v>61420.861988797013</v>
          </cell>
          <cell r="CG2499">
            <v>1560</v>
          </cell>
          <cell r="CK2499" t="str">
            <v>Прочие основные фонды</v>
          </cell>
        </row>
        <row r="2500">
          <cell r="K2500">
            <v>0</v>
          </cell>
          <cell r="Y2500">
            <v>1996</v>
          </cell>
          <cell r="AT2500">
            <v>666.25</v>
          </cell>
          <cell r="BK2500">
            <v>4886.7682284338161</v>
          </cell>
          <cell r="BX2500">
            <v>488.67682284338161</v>
          </cell>
          <cell r="CB2500">
            <v>500</v>
          </cell>
          <cell r="CF2500">
            <v>68414.755198073428</v>
          </cell>
          <cell r="CG2500">
            <v>500</v>
          </cell>
          <cell r="CK2500" t="str">
            <v>Прочие основные фонды</v>
          </cell>
        </row>
        <row r="2501">
          <cell r="K2501">
            <v>0</v>
          </cell>
          <cell r="Y2501">
            <v>1996</v>
          </cell>
          <cell r="AT2501">
            <v>686.36</v>
          </cell>
          <cell r="BK2501">
            <v>5034.2697805145726</v>
          </cell>
          <cell r="BX2501">
            <v>503.4269780514573</v>
          </cell>
          <cell r="CB2501">
            <v>500</v>
          </cell>
          <cell r="CF2501">
            <v>70479.776927204017</v>
          </cell>
          <cell r="CG2501">
            <v>500</v>
          </cell>
          <cell r="CK2501" t="str">
            <v>Прочие основные фонды</v>
          </cell>
        </row>
        <row r="2502">
          <cell r="K2502">
            <v>0</v>
          </cell>
          <cell r="Y2502">
            <v>1997</v>
          </cell>
          <cell r="AT2502">
            <v>180</v>
          </cell>
          <cell r="BK2502">
            <v>1281.9952604731454</v>
          </cell>
          <cell r="BX2502">
            <v>128.19952604731455</v>
          </cell>
          <cell r="CB2502">
            <v>150</v>
          </cell>
          <cell r="CF2502">
            <v>16665.93838615089</v>
          </cell>
          <cell r="CG2502">
            <v>162</v>
          </cell>
          <cell r="CK2502" t="str">
            <v>Прочие основные фонды</v>
          </cell>
        </row>
        <row r="2503">
          <cell r="K2503">
            <v>0</v>
          </cell>
          <cell r="Y2503">
            <v>1996</v>
          </cell>
          <cell r="AT2503">
            <v>119.6</v>
          </cell>
          <cell r="BK2503">
            <v>877.23449173836309</v>
          </cell>
          <cell r="BX2503">
            <v>87.723449173836315</v>
          </cell>
          <cell r="CB2503">
            <v>90</v>
          </cell>
          <cell r="CF2503">
            <v>13158.517376075446</v>
          </cell>
          <cell r="CG2503">
            <v>90</v>
          </cell>
          <cell r="CK2503" t="str">
            <v>Прочие основные фонды</v>
          </cell>
        </row>
        <row r="2504">
          <cell r="K2504">
            <v>0</v>
          </cell>
          <cell r="Y2504">
            <v>1997</v>
          </cell>
          <cell r="AT2504">
            <v>594</v>
          </cell>
          <cell r="BK2504">
            <v>4230.5843595613796</v>
          </cell>
          <cell r="BX2504">
            <v>423.058435956138</v>
          </cell>
          <cell r="CB2504">
            <v>400</v>
          </cell>
          <cell r="CF2504">
            <v>54997.596674297936</v>
          </cell>
          <cell r="CG2504">
            <v>432</v>
          </cell>
          <cell r="CK2504" t="str">
            <v>Прочие основные фонды</v>
          </cell>
        </row>
        <row r="2505">
          <cell r="K2505">
            <v>0</v>
          </cell>
          <cell r="Y2505">
            <v>1997</v>
          </cell>
          <cell r="AT2505">
            <v>966.67</v>
          </cell>
          <cell r="BK2505">
            <v>6869.2012813591991</v>
          </cell>
          <cell r="BX2505">
            <v>686.92012813591998</v>
          </cell>
          <cell r="CB2505">
            <v>700</v>
          </cell>
          <cell r="CF2505">
            <v>89299.616657669583</v>
          </cell>
          <cell r="CG2505">
            <v>756</v>
          </cell>
          <cell r="CK2505" t="str">
            <v>Прочие основные фонды</v>
          </cell>
        </row>
        <row r="2506">
          <cell r="K2506">
            <v>0</v>
          </cell>
          <cell r="Y2506">
            <v>1999</v>
          </cell>
          <cell r="AT2506">
            <v>3976.22</v>
          </cell>
          <cell r="BK2506">
            <v>13868.675638607243</v>
          </cell>
          <cell r="BX2506">
            <v>1386.8675638607244</v>
          </cell>
          <cell r="CB2506">
            <v>1400</v>
          </cell>
          <cell r="CF2506">
            <v>152555.43202467967</v>
          </cell>
          <cell r="CG2506">
            <v>2338</v>
          </cell>
          <cell r="CK2506" t="str">
            <v>Прочие основные фонды</v>
          </cell>
        </row>
        <row r="2507">
          <cell r="K2507">
            <v>0</v>
          </cell>
          <cell r="Y2507">
            <v>1999</v>
          </cell>
          <cell r="AT2507">
            <v>4593</v>
          </cell>
          <cell r="BK2507">
            <v>18068.229336421602</v>
          </cell>
          <cell r="BX2507">
            <v>1806.8229336421603</v>
          </cell>
          <cell r="CB2507">
            <v>1800</v>
          </cell>
          <cell r="CF2507">
            <v>198750.52270063764</v>
          </cell>
          <cell r="CG2507">
            <v>3006</v>
          </cell>
          <cell r="CK2507" t="str">
            <v>Прочие основные фонды</v>
          </cell>
        </row>
        <row r="2508">
          <cell r="K2508">
            <v>0</v>
          </cell>
          <cell r="Y2508">
            <v>1999</v>
          </cell>
          <cell r="AT2508">
            <v>210</v>
          </cell>
          <cell r="BK2508">
            <v>732.45994540229685</v>
          </cell>
          <cell r="BX2508">
            <v>73.245994540229688</v>
          </cell>
          <cell r="CB2508">
            <v>70</v>
          </cell>
          <cell r="CF2508">
            <v>8057.0593994252649</v>
          </cell>
          <cell r="CG2508">
            <v>116.89999999999999</v>
          </cell>
          <cell r="CK2508" t="str">
            <v>Прочие основные фонды</v>
          </cell>
        </row>
        <row r="2509">
          <cell r="K2509">
            <v>0</v>
          </cell>
          <cell r="Y2509">
            <v>2000</v>
          </cell>
          <cell r="AT2509">
            <v>720.62</v>
          </cell>
          <cell r="BK2509">
            <v>2199.5744658882395</v>
          </cell>
          <cell r="BX2509">
            <v>219.95744658882396</v>
          </cell>
          <cell r="CB2509">
            <v>200</v>
          </cell>
          <cell r="CF2509">
            <v>24195.319124770635</v>
          </cell>
          <cell r="CG2509">
            <v>334</v>
          </cell>
          <cell r="CK2509" t="str">
            <v>Прочие основные фонды</v>
          </cell>
        </row>
        <row r="2510">
          <cell r="K2510">
            <v>0</v>
          </cell>
          <cell r="Y2510">
            <v>2000</v>
          </cell>
          <cell r="AT2510">
            <v>2388.6999999999998</v>
          </cell>
          <cell r="BK2510">
            <v>7916.721288223137</v>
          </cell>
          <cell r="BX2510">
            <v>791.67212882231377</v>
          </cell>
          <cell r="CB2510">
            <v>800</v>
          </cell>
          <cell r="CF2510">
            <v>87083.934170454508</v>
          </cell>
          <cell r="CG2510">
            <v>1336</v>
          </cell>
          <cell r="CK2510" t="str">
            <v>Прочие основные фонды</v>
          </cell>
        </row>
        <row r="2511">
          <cell r="K2511">
            <v>0</v>
          </cell>
          <cell r="Y2511">
            <v>2000</v>
          </cell>
          <cell r="AT2511">
            <v>550</v>
          </cell>
          <cell r="BK2511">
            <v>1678.7848744671696</v>
          </cell>
          <cell r="BX2511">
            <v>167.87848744671697</v>
          </cell>
          <cell r="CB2511">
            <v>150</v>
          </cell>
          <cell r="CF2511">
            <v>18466.633619138865</v>
          </cell>
          <cell r="CG2511">
            <v>250.5</v>
          </cell>
          <cell r="CK2511" t="str">
            <v>Прочие основные фонды</v>
          </cell>
        </row>
        <row r="2512">
          <cell r="K2512">
            <v>0</v>
          </cell>
          <cell r="Y2512">
            <v>2000</v>
          </cell>
          <cell r="AT2512">
            <v>1020</v>
          </cell>
          <cell r="BK2512">
            <v>3113.382858102751</v>
          </cell>
          <cell r="BX2512">
            <v>311.33828581027512</v>
          </cell>
          <cell r="CB2512">
            <v>300</v>
          </cell>
          <cell r="CF2512">
            <v>34247.21143913026</v>
          </cell>
          <cell r="CG2512">
            <v>501</v>
          </cell>
          <cell r="CK2512" t="str">
            <v>Прочие основные фонды</v>
          </cell>
        </row>
        <row r="2513">
          <cell r="K2513">
            <v>0</v>
          </cell>
          <cell r="Y2513">
            <v>1993</v>
          </cell>
          <cell r="AT2513">
            <v>0.03</v>
          </cell>
          <cell r="BK2513">
            <v>4.0575622837032234E-2</v>
          </cell>
          <cell r="BX2513">
            <v>4.0575622837032239E-3</v>
          </cell>
          <cell r="CB2513">
            <v>0</v>
          </cell>
          <cell r="CF2513">
            <v>0.68978558822954794</v>
          </cell>
          <cell r="CG2513">
            <v>0</v>
          </cell>
          <cell r="CK2513" t="str">
            <v>Прочие основные фонды</v>
          </cell>
        </row>
        <row r="2514">
          <cell r="K2514">
            <v>0</v>
          </cell>
          <cell r="Y2514">
            <v>1993</v>
          </cell>
          <cell r="AT2514">
            <v>0.02</v>
          </cell>
          <cell r="BK2514">
            <v>2.7050415224688158E-2</v>
          </cell>
          <cell r="BX2514">
            <v>2.7050415224688161E-3</v>
          </cell>
          <cell r="CB2514">
            <v>0</v>
          </cell>
          <cell r="CF2514">
            <v>0.45985705881969868</v>
          </cell>
          <cell r="CG2514">
            <v>0</v>
          </cell>
          <cell r="CK2514" t="str">
            <v>Прочие основные фонды</v>
          </cell>
        </row>
        <row r="2515">
          <cell r="K2515">
            <v>0</v>
          </cell>
          <cell r="Y2515">
            <v>1995</v>
          </cell>
          <cell r="AT2515">
            <v>7280.92</v>
          </cell>
          <cell r="BK2515">
            <v>9847.5954608868251</v>
          </cell>
          <cell r="BX2515">
            <v>984.75954608868255</v>
          </cell>
          <cell r="CB2515">
            <v>1000</v>
          </cell>
          <cell r="CF2515">
            <v>147713.93191330237</v>
          </cell>
          <cell r="CG2515">
            <v>1000</v>
          </cell>
          <cell r="CK2515" t="str">
            <v>Прочие основные фонды</v>
          </cell>
        </row>
        <row r="2516">
          <cell r="K2516">
            <v>806.84000000000015</v>
          </cell>
          <cell r="Y2516">
            <v>2001</v>
          </cell>
          <cell r="AT2516">
            <v>3375.34</v>
          </cell>
          <cell r="BK2516">
            <v>1590.2561195570154</v>
          </cell>
          <cell r="BX2516">
            <v>159.02561195570155</v>
          </cell>
          <cell r="CB2516">
            <v>150</v>
          </cell>
          <cell r="CF2516">
            <v>14312.305076013139</v>
          </cell>
          <cell r="CG2516">
            <v>150</v>
          </cell>
          <cell r="CK2516" t="str">
            <v>Прочие основные фонды</v>
          </cell>
        </row>
        <row r="2517">
          <cell r="K2517">
            <v>806.82999999999993</v>
          </cell>
          <cell r="Y2517">
            <v>2001</v>
          </cell>
          <cell r="AT2517">
            <v>3375.33</v>
          </cell>
          <cell r="BK2517">
            <v>1590.2514081616609</v>
          </cell>
          <cell r="BX2517">
            <v>159.0251408161661</v>
          </cell>
          <cell r="CB2517">
            <v>150</v>
          </cell>
          <cell r="CF2517">
            <v>14312.262673454949</v>
          </cell>
          <cell r="CG2517">
            <v>150</v>
          </cell>
          <cell r="CK2517" t="str">
            <v>Прочие основные фонды</v>
          </cell>
        </row>
        <row r="2518">
          <cell r="K2518">
            <v>806.82999999999993</v>
          </cell>
          <cell r="Y2518">
            <v>2001</v>
          </cell>
          <cell r="AT2518">
            <v>3375.33</v>
          </cell>
          <cell r="BK2518">
            <v>1590.2514081616609</v>
          </cell>
          <cell r="BX2518">
            <v>159.0251408161661</v>
          </cell>
          <cell r="CB2518">
            <v>150</v>
          </cell>
          <cell r="CF2518">
            <v>14312.262673454949</v>
          </cell>
          <cell r="CG2518">
            <v>150</v>
          </cell>
          <cell r="CK2518" t="str">
            <v>Прочие основные фонды</v>
          </cell>
        </row>
        <row r="2519">
          <cell r="K2519">
            <v>0</v>
          </cell>
          <cell r="Y2519">
            <v>1991</v>
          </cell>
          <cell r="AT2519">
            <v>1100.8800000000001</v>
          </cell>
          <cell r="BK2519">
            <v>1488.963055627735</v>
          </cell>
          <cell r="BX2519">
            <v>148.89630556277351</v>
          </cell>
          <cell r="CB2519">
            <v>150</v>
          </cell>
          <cell r="CF2519">
            <v>28290.298056926964</v>
          </cell>
          <cell r="CG2519">
            <v>150</v>
          </cell>
          <cell r="CK2519" t="str">
            <v>Прочие основные фонды</v>
          </cell>
        </row>
        <row r="2520">
          <cell r="K2520">
            <v>0</v>
          </cell>
          <cell r="Y2520">
            <v>1992</v>
          </cell>
          <cell r="AT2520">
            <v>303.14</v>
          </cell>
          <cell r="BK2520">
            <v>2223.4520386753125</v>
          </cell>
          <cell r="BX2520">
            <v>222.34520386753127</v>
          </cell>
          <cell r="CB2520">
            <v>200</v>
          </cell>
          <cell r="CF2520">
            <v>42245.588734830933</v>
          </cell>
          <cell r="CG2520">
            <v>200</v>
          </cell>
          <cell r="CK2520" t="str">
            <v>Прочие основные фонды</v>
          </cell>
        </row>
        <row r="2521">
          <cell r="K2521">
            <v>0</v>
          </cell>
          <cell r="Y2521">
            <v>1992</v>
          </cell>
          <cell r="AT2521">
            <v>303.14999999999998</v>
          </cell>
          <cell r="BK2521">
            <v>2223.5253860408425</v>
          </cell>
          <cell r="BX2521">
            <v>222.35253860408426</v>
          </cell>
          <cell r="CB2521">
            <v>200</v>
          </cell>
          <cell r="CF2521">
            <v>42246.98233477601</v>
          </cell>
          <cell r="CG2521">
            <v>200</v>
          </cell>
          <cell r="CK2521" t="str">
            <v>Прочие основные фонды</v>
          </cell>
        </row>
        <row r="2522">
          <cell r="K2522">
            <v>0</v>
          </cell>
          <cell r="Y2522">
            <v>1992</v>
          </cell>
          <cell r="AT2522">
            <v>573</v>
          </cell>
          <cell r="BK2522">
            <v>4202.8040448669071</v>
          </cell>
          <cell r="BX2522">
            <v>420.28040448669071</v>
          </cell>
          <cell r="CB2522">
            <v>400</v>
          </cell>
          <cell r="CF2522">
            <v>79853.27685247123</v>
          </cell>
          <cell r="CG2522">
            <v>400</v>
          </cell>
          <cell r="CK2522" t="str">
            <v>Прочие основные фонды</v>
          </cell>
        </row>
        <row r="2523">
          <cell r="K2523">
            <v>0</v>
          </cell>
          <cell r="Y2523">
            <v>1992</v>
          </cell>
          <cell r="AT2523">
            <v>573</v>
          </cell>
          <cell r="BK2523">
            <v>4202.8040448669071</v>
          </cell>
          <cell r="BX2523">
            <v>420.28040448669071</v>
          </cell>
          <cell r="CB2523">
            <v>400</v>
          </cell>
          <cell r="CF2523">
            <v>79853.27685247123</v>
          </cell>
          <cell r="CG2523">
            <v>400</v>
          </cell>
          <cell r="CK2523" t="str">
            <v>Прочие основные фонды</v>
          </cell>
        </row>
        <row r="2524">
          <cell r="K2524">
            <v>0</v>
          </cell>
          <cell r="Y2524">
            <v>1992</v>
          </cell>
          <cell r="AT2524">
            <v>850.68</v>
          </cell>
          <cell r="BK2524">
            <v>6239.5136909029316</v>
          </cell>
          <cell r="BX2524">
            <v>623.95136909029316</v>
          </cell>
          <cell r="CB2524">
            <v>600</v>
          </cell>
          <cell r="CF2524">
            <v>118550.76012715569</v>
          </cell>
          <cell r="CG2524">
            <v>600</v>
          </cell>
          <cell r="CK2524" t="str">
            <v>Прочие основные фонды</v>
          </cell>
        </row>
        <row r="2525">
          <cell r="K2525">
            <v>0</v>
          </cell>
          <cell r="Y2525">
            <v>1992</v>
          </cell>
          <cell r="AT2525">
            <v>573</v>
          </cell>
          <cell r="BK2525">
            <v>4202.8040448669071</v>
          </cell>
          <cell r="BX2525">
            <v>420.28040448669071</v>
          </cell>
          <cell r="CB2525">
            <v>400</v>
          </cell>
          <cell r="CF2525">
            <v>79853.27685247123</v>
          </cell>
          <cell r="CG2525">
            <v>400</v>
          </cell>
          <cell r="CK2525" t="str">
            <v>Прочие основные фонды</v>
          </cell>
        </row>
        <row r="2526">
          <cell r="K2526">
            <v>0</v>
          </cell>
          <cell r="Y2526">
            <v>1992</v>
          </cell>
          <cell r="AT2526">
            <v>390</v>
          </cell>
          <cell r="BK2526">
            <v>3867.2338383040396</v>
          </cell>
          <cell r="BX2526">
            <v>386.72338383040398</v>
          </cell>
          <cell r="CB2526">
            <v>400</v>
          </cell>
          <cell r="CF2526">
            <v>73477.442927776749</v>
          </cell>
          <cell r="CG2526">
            <v>668</v>
          </cell>
          <cell r="CK2526" t="str">
            <v>Машины и оборудование</v>
          </cell>
        </row>
        <row r="2527">
          <cell r="K2527">
            <v>0</v>
          </cell>
          <cell r="Y2527">
            <v>1992</v>
          </cell>
          <cell r="AT2527">
            <v>839.56</v>
          </cell>
          <cell r="BK2527">
            <v>6157.9514204336128</v>
          </cell>
          <cell r="BX2527">
            <v>615.79514204336135</v>
          </cell>
          <cell r="CB2527">
            <v>600</v>
          </cell>
          <cell r="CF2527">
            <v>117001.07698823864</v>
          </cell>
          <cell r="CG2527">
            <v>600</v>
          </cell>
          <cell r="CK2527" t="str">
            <v>Прочие основные фонды</v>
          </cell>
        </row>
        <row r="2528">
          <cell r="K2528">
            <v>0</v>
          </cell>
          <cell r="Y2528">
            <v>1992</v>
          </cell>
          <cell r="AT2528">
            <v>237.11</v>
          </cell>
          <cell r="BK2528">
            <v>1739.139384080964</v>
          </cell>
          <cell r="BX2528">
            <v>173.91393840809641</v>
          </cell>
          <cell r="CB2528">
            <v>150</v>
          </cell>
          <cell r="CF2528">
            <v>33043.648297538319</v>
          </cell>
          <cell r="CG2528">
            <v>150</v>
          </cell>
          <cell r="CK2528" t="str">
            <v>Прочие основные фонды</v>
          </cell>
        </row>
        <row r="2529">
          <cell r="K2529">
            <v>0</v>
          </cell>
          <cell r="Y2529">
            <v>1992</v>
          </cell>
          <cell r="AT2529">
            <v>136.22</v>
          </cell>
          <cell r="BK2529">
            <v>999.13781324916238</v>
          </cell>
          <cell r="BX2529">
            <v>99.913781324916243</v>
          </cell>
          <cell r="CB2529">
            <v>100</v>
          </cell>
          <cell r="CF2529">
            <v>18983.618451734084</v>
          </cell>
          <cell r="CG2529">
            <v>100</v>
          </cell>
          <cell r="CK2529" t="str">
            <v>Прочие основные фонды</v>
          </cell>
        </row>
        <row r="2530">
          <cell r="K2530">
            <v>0</v>
          </cell>
          <cell r="Y2530">
            <v>1992</v>
          </cell>
          <cell r="AT2530">
            <v>390</v>
          </cell>
          <cell r="BK2530">
            <v>3867.2338383040396</v>
          </cell>
          <cell r="BX2530">
            <v>386.72338383040398</v>
          </cell>
          <cell r="CB2530">
            <v>400</v>
          </cell>
          <cell r="CF2530">
            <v>73477.442927776749</v>
          </cell>
          <cell r="CG2530">
            <v>668</v>
          </cell>
          <cell r="CK2530" t="str">
            <v>Машины и оборудование</v>
          </cell>
        </row>
        <row r="2531">
          <cell r="K2531">
            <v>0</v>
          </cell>
          <cell r="Y2531">
            <v>1992</v>
          </cell>
          <cell r="AT2531">
            <v>665.43</v>
          </cell>
          <cell r="BK2531">
            <v>4880.7537444603586</v>
          </cell>
          <cell r="BX2531">
            <v>488.07537444603588</v>
          </cell>
          <cell r="CB2531">
            <v>500</v>
          </cell>
          <cell r="CF2531">
            <v>92734.32114474682</v>
          </cell>
          <cell r="CG2531">
            <v>500</v>
          </cell>
          <cell r="CK2531" t="str">
            <v>Прочие основные фонды</v>
          </cell>
        </row>
        <row r="2532">
          <cell r="K2532">
            <v>0</v>
          </cell>
          <cell r="Y2532">
            <v>1992</v>
          </cell>
          <cell r="AT2532">
            <v>1946.01</v>
          </cell>
          <cell r="BK2532">
            <v>2632.01892656977</v>
          </cell>
          <cell r="BX2532">
            <v>263.20189265697701</v>
          </cell>
          <cell r="CB2532">
            <v>250</v>
          </cell>
          <cell r="CF2532">
            <v>50008.35960482563</v>
          </cell>
          <cell r="CG2532">
            <v>250</v>
          </cell>
          <cell r="CK2532" t="str">
            <v>Прочие основные фонды</v>
          </cell>
        </row>
        <row r="2533">
          <cell r="K2533">
            <v>0</v>
          </cell>
          <cell r="Y2533">
            <v>1992</v>
          </cell>
          <cell r="AT2533">
            <v>1946</v>
          </cell>
          <cell r="BK2533">
            <v>2632.005401362158</v>
          </cell>
          <cell r="BX2533">
            <v>263.20054013621581</v>
          </cell>
          <cell r="CB2533">
            <v>250</v>
          </cell>
          <cell r="CF2533">
            <v>50008.102625881002</v>
          </cell>
          <cell r="CG2533">
            <v>250</v>
          </cell>
          <cell r="CK2533" t="str">
            <v>Прочие основные фонды</v>
          </cell>
        </row>
        <row r="2534">
          <cell r="K2534">
            <v>0</v>
          </cell>
          <cell r="Y2534">
            <v>1992</v>
          </cell>
          <cell r="AT2534">
            <v>230.99</v>
          </cell>
          <cell r="BK2534">
            <v>1694.2507963766263</v>
          </cell>
          <cell r="BX2534">
            <v>169.42507963766263</v>
          </cell>
          <cell r="CB2534">
            <v>150</v>
          </cell>
          <cell r="CF2534">
            <v>32190.765131155902</v>
          </cell>
          <cell r="CG2534">
            <v>150</v>
          </cell>
          <cell r="CK2534" t="str">
            <v>Прочие основные фонды</v>
          </cell>
        </row>
        <row r="2535">
          <cell r="K2535">
            <v>0</v>
          </cell>
          <cell r="Y2535">
            <v>1992</v>
          </cell>
          <cell r="AT2535">
            <v>300.33</v>
          </cell>
          <cell r="BK2535">
            <v>2978.0675350201336</v>
          </cell>
          <cell r="BX2535">
            <v>297.80675350201335</v>
          </cell>
          <cell r="CB2535">
            <v>300</v>
          </cell>
          <cell r="CF2535">
            <v>56583.283165382541</v>
          </cell>
          <cell r="CG2535">
            <v>501</v>
          </cell>
          <cell r="CK2535" t="str">
            <v>Машины и оборудование</v>
          </cell>
        </row>
        <row r="2536">
          <cell r="K2536">
            <v>0</v>
          </cell>
          <cell r="Y2536">
            <v>1992</v>
          </cell>
          <cell r="AT2536">
            <v>300.33</v>
          </cell>
          <cell r="BK2536">
            <v>2978.0675350201336</v>
          </cell>
          <cell r="BX2536">
            <v>297.80675350201335</v>
          </cell>
          <cell r="CB2536">
            <v>300</v>
          </cell>
          <cell r="CF2536">
            <v>56583.283165382541</v>
          </cell>
          <cell r="CG2536">
            <v>501</v>
          </cell>
          <cell r="CK2536" t="str">
            <v>Машины и оборудование</v>
          </cell>
        </row>
        <row r="2537">
          <cell r="K2537">
            <v>0</v>
          </cell>
          <cell r="Y2537">
            <v>1992</v>
          </cell>
          <cell r="AT2537">
            <v>183.48</v>
          </cell>
          <cell r="BK2537">
            <v>1345.7774627437695</v>
          </cell>
          <cell r="BX2537">
            <v>134.57774627437695</v>
          </cell>
          <cell r="CB2537">
            <v>150</v>
          </cell>
          <cell r="CF2537">
            <v>25569.771792131622</v>
          </cell>
          <cell r="CG2537">
            <v>150</v>
          </cell>
          <cell r="CK2537" t="str">
            <v>Прочие основные фонды</v>
          </cell>
        </row>
        <row r="2538">
          <cell r="K2538">
            <v>0</v>
          </cell>
          <cell r="Y2538">
            <v>1992</v>
          </cell>
          <cell r="AT2538">
            <v>183.48</v>
          </cell>
          <cell r="BK2538">
            <v>1345.7774627437695</v>
          </cell>
          <cell r="BX2538">
            <v>134.57774627437695</v>
          </cell>
          <cell r="CB2538">
            <v>150</v>
          </cell>
          <cell r="CF2538">
            <v>25569.771792131622</v>
          </cell>
          <cell r="CG2538">
            <v>150</v>
          </cell>
          <cell r="CK2538" t="str">
            <v>Прочие основные фонды</v>
          </cell>
        </row>
        <row r="2539">
          <cell r="K2539">
            <v>0</v>
          </cell>
          <cell r="Y2539">
            <v>1992</v>
          </cell>
          <cell r="AT2539">
            <v>183.48</v>
          </cell>
          <cell r="BK2539">
            <v>1345.7774627437695</v>
          </cell>
          <cell r="BX2539">
            <v>134.57774627437695</v>
          </cell>
          <cell r="CB2539">
            <v>150</v>
          </cell>
          <cell r="CF2539">
            <v>25569.771792131622</v>
          </cell>
          <cell r="CG2539">
            <v>150</v>
          </cell>
          <cell r="CK2539" t="str">
            <v>Прочие основные фонды</v>
          </cell>
        </row>
        <row r="2540">
          <cell r="K2540">
            <v>0</v>
          </cell>
          <cell r="Y2540">
            <v>1992</v>
          </cell>
          <cell r="AT2540">
            <v>183.48</v>
          </cell>
          <cell r="BK2540">
            <v>1345.7774627437695</v>
          </cell>
          <cell r="BX2540">
            <v>134.57774627437695</v>
          </cell>
          <cell r="CB2540">
            <v>150</v>
          </cell>
          <cell r="CF2540">
            <v>25569.771792131622</v>
          </cell>
          <cell r="CG2540">
            <v>150</v>
          </cell>
          <cell r="CK2540" t="str">
            <v>Прочие основные фонды</v>
          </cell>
        </row>
        <row r="2541">
          <cell r="K2541">
            <v>0</v>
          </cell>
          <cell r="Y2541">
            <v>1992</v>
          </cell>
          <cell r="AT2541">
            <v>183.48</v>
          </cell>
          <cell r="BK2541">
            <v>1345.7774627437695</v>
          </cell>
          <cell r="BX2541">
            <v>134.57774627437695</v>
          </cell>
          <cell r="CB2541">
            <v>150</v>
          </cell>
          <cell r="CF2541">
            <v>25569.771792131622</v>
          </cell>
          <cell r="CG2541">
            <v>150</v>
          </cell>
          <cell r="CK2541" t="str">
            <v>Прочие основные фонды</v>
          </cell>
        </row>
        <row r="2542">
          <cell r="K2542">
            <v>0</v>
          </cell>
          <cell r="Y2542">
            <v>1992</v>
          </cell>
          <cell r="AT2542">
            <v>183.48</v>
          </cell>
          <cell r="BK2542">
            <v>1345.7774627437695</v>
          </cell>
          <cell r="BX2542">
            <v>134.57774627437695</v>
          </cell>
          <cell r="CB2542">
            <v>150</v>
          </cell>
          <cell r="CF2542">
            <v>25569.771792131622</v>
          </cell>
          <cell r="CG2542">
            <v>150</v>
          </cell>
          <cell r="CK2542" t="str">
            <v>Прочие основные фонды</v>
          </cell>
        </row>
        <row r="2543">
          <cell r="K2543">
            <v>0</v>
          </cell>
          <cell r="Y2543">
            <v>1992</v>
          </cell>
          <cell r="AT2543">
            <v>183.48</v>
          </cell>
          <cell r="BK2543">
            <v>1345.7774627437695</v>
          </cell>
          <cell r="BX2543">
            <v>134.57774627437695</v>
          </cell>
          <cell r="CB2543">
            <v>150</v>
          </cell>
          <cell r="CF2543">
            <v>25569.771792131622</v>
          </cell>
          <cell r="CG2543">
            <v>150</v>
          </cell>
          <cell r="CK2543" t="str">
            <v>Прочие основные фонды</v>
          </cell>
        </row>
        <row r="2544">
          <cell r="K2544">
            <v>0</v>
          </cell>
          <cell r="Y2544">
            <v>1992</v>
          </cell>
          <cell r="AT2544">
            <v>183.48</v>
          </cell>
          <cell r="BK2544">
            <v>1345.7774627437695</v>
          </cell>
          <cell r="BX2544">
            <v>134.57774627437695</v>
          </cell>
          <cell r="CB2544">
            <v>150</v>
          </cell>
          <cell r="CF2544">
            <v>25569.771792131622</v>
          </cell>
          <cell r="CG2544">
            <v>150</v>
          </cell>
          <cell r="CK2544" t="str">
            <v>Прочие основные фонды</v>
          </cell>
        </row>
        <row r="2545">
          <cell r="K2545">
            <v>0</v>
          </cell>
          <cell r="Y2545">
            <v>1992</v>
          </cell>
          <cell r="AT2545">
            <v>183.48</v>
          </cell>
          <cell r="BK2545">
            <v>1345.7774627437695</v>
          </cell>
          <cell r="BX2545">
            <v>134.57774627437695</v>
          </cell>
          <cell r="CB2545">
            <v>150</v>
          </cell>
          <cell r="CF2545">
            <v>25569.771792131622</v>
          </cell>
          <cell r="CG2545">
            <v>150</v>
          </cell>
          <cell r="CK2545" t="str">
            <v>Прочие основные фонды</v>
          </cell>
        </row>
        <row r="2546">
          <cell r="K2546">
            <v>0</v>
          </cell>
          <cell r="Y2546">
            <v>1992</v>
          </cell>
          <cell r="AT2546">
            <v>183.48</v>
          </cell>
          <cell r="BK2546">
            <v>1345.7774627437695</v>
          </cell>
          <cell r="BX2546">
            <v>134.57774627437695</v>
          </cell>
          <cell r="CB2546">
            <v>150</v>
          </cell>
          <cell r="CF2546">
            <v>25569.771792131622</v>
          </cell>
          <cell r="CG2546">
            <v>150</v>
          </cell>
          <cell r="CK2546" t="str">
            <v>Прочие основные фонды</v>
          </cell>
        </row>
        <row r="2547">
          <cell r="K2547">
            <v>0</v>
          </cell>
          <cell r="Y2547">
            <v>1992</v>
          </cell>
          <cell r="AT2547">
            <v>183.48</v>
          </cell>
          <cell r="BK2547">
            <v>1345.7774627437695</v>
          </cell>
          <cell r="BX2547">
            <v>134.57774627437695</v>
          </cell>
          <cell r="CB2547">
            <v>150</v>
          </cell>
          <cell r="CF2547">
            <v>25569.771792131622</v>
          </cell>
          <cell r="CG2547">
            <v>150</v>
          </cell>
          <cell r="CK2547" t="str">
            <v>Прочие основные фонды</v>
          </cell>
        </row>
        <row r="2548">
          <cell r="K2548">
            <v>0</v>
          </cell>
          <cell r="Y2548">
            <v>1992</v>
          </cell>
          <cell r="AT2548">
            <v>183.48</v>
          </cell>
          <cell r="BK2548">
            <v>1345.7774627437695</v>
          </cell>
          <cell r="BX2548">
            <v>134.57774627437695</v>
          </cell>
          <cell r="CB2548">
            <v>150</v>
          </cell>
          <cell r="CF2548">
            <v>25569.771792131622</v>
          </cell>
          <cell r="CG2548">
            <v>150</v>
          </cell>
          <cell r="CK2548" t="str">
            <v>Прочие основные фонды</v>
          </cell>
        </row>
        <row r="2549">
          <cell r="K2549">
            <v>0</v>
          </cell>
          <cell r="Y2549">
            <v>1992</v>
          </cell>
          <cell r="AT2549">
            <v>183.48</v>
          </cell>
          <cell r="BK2549">
            <v>1345.7774627437695</v>
          </cell>
          <cell r="BX2549">
            <v>134.57774627437695</v>
          </cell>
          <cell r="CB2549">
            <v>150</v>
          </cell>
          <cell r="CF2549">
            <v>25569.771792131622</v>
          </cell>
          <cell r="CG2549">
            <v>150</v>
          </cell>
          <cell r="CK2549" t="str">
            <v>Прочие основные фонды</v>
          </cell>
        </row>
        <row r="2550">
          <cell r="K2550">
            <v>0</v>
          </cell>
          <cell r="Y2550">
            <v>1992</v>
          </cell>
          <cell r="AT2550">
            <v>183.48</v>
          </cell>
          <cell r="BK2550">
            <v>1345.7774627437695</v>
          </cell>
          <cell r="BX2550">
            <v>134.57774627437695</v>
          </cell>
          <cell r="CB2550">
            <v>150</v>
          </cell>
          <cell r="CF2550">
            <v>25569.771792131622</v>
          </cell>
          <cell r="CG2550">
            <v>150</v>
          </cell>
          <cell r="CK2550" t="str">
            <v>Прочие основные фонды</v>
          </cell>
        </row>
        <row r="2551">
          <cell r="K2551">
            <v>0</v>
          </cell>
          <cell r="Y2551">
            <v>1992</v>
          </cell>
          <cell r="AT2551">
            <v>183.48</v>
          </cell>
          <cell r="BK2551">
            <v>1345.7774627437695</v>
          </cell>
          <cell r="BX2551">
            <v>134.57774627437695</v>
          </cell>
          <cell r="CB2551">
            <v>150</v>
          </cell>
          <cell r="CF2551">
            <v>25569.771792131622</v>
          </cell>
          <cell r="CG2551">
            <v>150</v>
          </cell>
          <cell r="CK2551" t="str">
            <v>Прочие основные фонды</v>
          </cell>
        </row>
        <row r="2552">
          <cell r="K2552">
            <v>0</v>
          </cell>
          <cell r="Y2552">
            <v>1992</v>
          </cell>
          <cell r="AT2552">
            <v>183.48</v>
          </cell>
          <cell r="BK2552">
            <v>1345.7774627437695</v>
          </cell>
          <cell r="BX2552">
            <v>134.57774627437695</v>
          </cell>
          <cell r="CB2552">
            <v>150</v>
          </cell>
          <cell r="CF2552">
            <v>25569.771792131622</v>
          </cell>
          <cell r="CG2552">
            <v>150</v>
          </cell>
          <cell r="CK2552" t="str">
            <v>Прочие основные фонды</v>
          </cell>
        </row>
        <row r="2553">
          <cell r="K2553">
            <v>0</v>
          </cell>
          <cell r="Y2553">
            <v>1992</v>
          </cell>
          <cell r="AT2553">
            <v>183.48</v>
          </cell>
          <cell r="BK2553">
            <v>1345.7774627437695</v>
          </cell>
          <cell r="BX2553">
            <v>134.57774627437695</v>
          </cell>
          <cell r="CB2553">
            <v>150</v>
          </cell>
          <cell r="CF2553">
            <v>25569.771792131622</v>
          </cell>
          <cell r="CG2553">
            <v>150</v>
          </cell>
          <cell r="CK2553" t="str">
            <v>Прочие основные фонды</v>
          </cell>
        </row>
        <row r="2554">
          <cell r="K2554">
            <v>0</v>
          </cell>
          <cell r="Y2554">
            <v>1992</v>
          </cell>
          <cell r="AT2554">
            <v>183.48</v>
          </cell>
          <cell r="BK2554">
            <v>1345.7774627437695</v>
          </cell>
          <cell r="BX2554">
            <v>134.57774627437695</v>
          </cell>
          <cell r="CB2554">
            <v>150</v>
          </cell>
          <cell r="CF2554">
            <v>25569.771792131622</v>
          </cell>
          <cell r="CG2554">
            <v>150</v>
          </cell>
          <cell r="CK2554" t="str">
            <v>Прочие основные фонды</v>
          </cell>
        </row>
        <row r="2555">
          <cell r="K2555">
            <v>0</v>
          </cell>
          <cell r="Y2555">
            <v>1992</v>
          </cell>
          <cell r="AT2555">
            <v>183.47</v>
          </cell>
          <cell r="BK2555">
            <v>1345.7041153782397</v>
          </cell>
          <cell r="BX2555">
            <v>134.57041153782399</v>
          </cell>
          <cell r="CB2555">
            <v>150</v>
          </cell>
          <cell r="CF2555">
            <v>25568.378192186556</v>
          </cell>
          <cell r="CG2555">
            <v>150</v>
          </cell>
          <cell r="CK2555" t="str">
            <v>Прочие основные фонды</v>
          </cell>
        </row>
        <row r="2556">
          <cell r="K2556">
            <v>0</v>
          </cell>
          <cell r="Y2556">
            <v>1992</v>
          </cell>
          <cell r="AT2556">
            <v>183.47</v>
          </cell>
          <cell r="BK2556">
            <v>1345.7041153782397</v>
          </cell>
          <cell r="BX2556">
            <v>134.57041153782399</v>
          </cell>
          <cell r="CB2556">
            <v>150</v>
          </cell>
          <cell r="CF2556">
            <v>25568.378192186556</v>
          </cell>
          <cell r="CG2556">
            <v>150</v>
          </cell>
          <cell r="CK2556" t="str">
            <v>Прочие основные фонды</v>
          </cell>
        </row>
        <row r="2557">
          <cell r="K2557">
            <v>0</v>
          </cell>
          <cell r="Y2557">
            <v>1992</v>
          </cell>
          <cell r="AT2557">
            <v>183.47</v>
          </cell>
          <cell r="BK2557">
            <v>1345.7041153782397</v>
          </cell>
          <cell r="BX2557">
            <v>134.57041153782399</v>
          </cell>
          <cell r="CB2557">
            <v>150</v>
          </cell>
          <cell r="CF2557">
            <v>25568.378192186556</v>
          </cell>
          <cell r="CG2557">
            <v>150</v>
          </cell>
          <cell r="CK2557" t="str">
            <v>Прочие основные фонды</v>
          </cell>
        </row>
        <row r="2558">
          <cell r="K2558">
            <v>0</v>
          </cell>
          <cell r="Y2558">
            <v>1992</v>
          </cell>
          <cell r="AT2558">
            <v>183.47</v>
          </cell>
          <cell r="BK2558">
            <v>1345.7041153782397</v>
          </cell>
          <cell r="BX2558">
            <v>134.57041153782399</v>
          </cell>
          <cell r="CB2558">
            <v>150</v>
          </cell>
          <cell r="CF2558">
            <v>25568.378192186556</v>
          </cell>
          <cell r="CG2558">
            <v>150</v>
          </cell>
          <cell r="CK2558" t="str">
            <v>Прочие основные фонды</v>
          </cell>
        </row>
        <row r="2559">
          <cell r="K2559">
            <v>0</v>
          </cell>
          <cell r="Y2559">
            <v>1992</v>
          </cell>
          <cell r="AT2559">
            <v>183.47</v>
          </cell>
          <cell r="BK2559">
            <v>1345.7041153782397</v>
          </cell>
          <cell r="BX2559">
            <v>134.57041153782399</v>
          </cell>
          <cell r="CB2559">
            <v>150</v>
          </cell>
          <cell r="CF2559">
            <v>25568.378192186556</v>
          </cell>
          <cell r="CG2559">
            <v>150</v>
          </cell>
          <cell r="CK2559" t="str">
            <v>Прочие основные фонды</v>
          </cell>
        </row>
        <row r="2560">
          <cell r="K2560">
            <v>0</v>
          </cell>
          <cell r="Y2560">
            <v>1992</v>
          </cell>
          <cell r="AT2560">
            <v>183.47</v>
          </cell>
          <cell r="BK2560">
            <v>1345.7041153782397</v>
          </cell>
          <cell r="BX2560">
            <v>134.57041153782399</v>
          </cell>
          <cell r="CB2560">
            <v>150</v>
          </cell>
          <cell r="CF2560">
            <v>25568.378192186556</v>
          </cell>
          <cell r="CG2560">
            <v>150</v>
          </cell>
          <cell r="CK2560" t="str">
            <v>Прочие основные фонды</v>
          </cell>
        </row>
        <row r="2561">
          <cell r="K2561">
            <v>0</v>
          </cell>
          <cell r="Y2561">
            <v>1992</v>
          </cell>
          <cell r="AT2561">
            <v>183.47</v>
          </cell>
          <cell r="BK2561">
            <v>1345.7041153782397</v>
          </cell>
          <cell r="BX2561">
            <v>134.57041153782399</v>
          </cell>
          <cell r="CB2561">
            <v>150</v>
          </cell>
          <cell r="CF2561">
            <v>25568.378192186556</v>
          </cell>
          <cell r="CG2561">
            <v>150</v>
          </cell>
          <cell r="CK2561" t="str">
            <v>Прочие основные фонды</v>
          </cell>
        </row>
        <row r="2562">
          <cell r="K2562">
            <v>0</v>
          </cell>
          <cell r="Y2562">
            <v>1992</v>
          </cell>
          <cell r="AT2562">
            <v>183.47</v>
          </cell>
          <cell r="BK2562">
            <v>1345.7041153782397</v>
          </cell>
          <cell r="BX2562">
            <v>134.57041153782399</v>
          </cell>
          <cell r="CB2562">
            <v>150</v>
          </cell>
          <cell r="CF2562">
            <v>25568.378192186556</v>
          </cell>
          <cell r="CG2562">
            <v>150</v>
          </cell>
          <cell r="CK2562" t="str">
            <v>Прочие основные фонды</v>
          </cell>
        </row>
        <row r="2563">
          <cell r="K2563">
            <v>0</v>
          </cell>
          <cell r="Y2563">
            <v>1992</v>
          </cell>
          <cell r="AT2563">
            <v>183.47</v>
          </cell>
          <cell r="BK2563">
            <v>1345.7041153782397</v>
          </cell>
          <cell r="BX2563">
            <v>134.57041153782399</v>
          </cell>
          <cell r="CB2563">
            <v>150</v>
          </cell>
          <cell r="CF2563">
            <v>25568.378192186556</v>
          </cell>
          <cell r="CG2563">
            <v>150</v>
          </cell>
          <cell r="CK2563" t="str">
            <v>Прочие основные фонды</v>
          </cell>
        </row>
        <row r="2564">
          <cell r="K2564">
            <v>0</v>
          </cell>
          <cell r="Y2564">
            <v>1992</v>
          </cell>
          <cell r="AT2564">
            <v>183.47</v>
          </cell>
          <cell r="BK2564">
            <v>1345.7041153782397</v>
          </cell>
          <cell r="BX2564">
            <v>134.57041153782399</v>
          </cell>
          <cell r="CB2564">
            <v>150</v>
          </cell>
          <cell r="CF2564">
            <v>25568.378192186556</v>
          </cell>
          <cell r="CG2564">
            <v>150</v>
          </cell>
          <cell r="CK2564" t="str">
            <v>Прочие основные фонды</v>
          </cell>
        </row>
        <row r="2565">
          <cell r="K2565">
            <v>0</v>
          </cell>
          <cell r="Y2565">
            <v>1992</v>
          </cell>
          <cell r="AT2565">
            <v>183.47</v>
          </cell>
          <cell r="BK2565">
            <v>1345.7041153782397</v>
          </cell>
          <cell r="BX2565">
            <v>134.57041153782399</v>
          </cell>
          <cell r="CB2565">
            <v>150</v>
          </cell>
          <cell r="CF2565">
            <v>25568.378192186556</v>
          </cell>
          <cell r="CG2565">
            <v>150</v>
          </cell>
          <cell r="CK2565" t="str">
            <v>Прочие основные фонды</v>
          </cell>
        </row>
        <row r="2566">
          <cell r="K2566">
            <v>0</v>
          </cell>
          <cell r="Y2566">
            <v>1992</v>
          </cell>
          <cell r="AT2566">
            <v>183.47</v>
          </cell>
          <cell r="BK2566">
            <v>1345.7041153782397</v>
          </cell>
          <cell r="BX2566">
            <v>134.57041153782399</v>
          </cell>
          <cell r="CB2566">
            <v>150</v>
          </cell>
          <cell r="CF2566">
            <v>25568.378192186556</v>
          </cell>
          <cell r="CG2566">
            <v>150</v>
          </cell>
          <cell r="CK2566" t="str">
            <v>Прочие основные фонды</v>
          </cell>
        </row>
        <row r="2567">
          <cell r="K2567">
            <v>0</v>
          </cell>
          <cell r="Y2567">
            <v>1992</v>
          </cell>
          <cell r="AT2567">
            <v>183.47</v>
          </cell>
          <cell r="BK2567">
            <v>1345.7041153782397</v>
          </cell>
          <cell r="BX2567">
            <v>134.57041153782399</v>
          </cell>
          <cell r="CB2567">
            <v>150</v>
          </cell>
          <cell r="CF2567">
            <v>25568.378192186556</v>
          </cell>
          <cell r="CG2567">
            <v>150</v>
          </cell>
          <cell r="CK2567" t="str">
            <v>Прочие основные фонды</v>
          </cell>
        </row>
        <row r="2568">
          <cell r="K2568">
            <v>0</v>
          </cell>
          <cell r="Y2568">
            <v>1992</v>
          </cell>
          <cell r="AT2568">
            <v>183.47</v>
          </cell>
          <cell r="BK2568">
            <v>1345.7041153782397</v>
          </cell>
          <cell r="BX2568">
            <v>134.57041153782399</v>
          </cell>
          <cell r="CB2568">
            <v>150</v>
          </cell>
          <cell r="CF2568">
            <v>25568.378192186556</v>
          </cell>
          <cell r="CG2568">
            <v>150</v>
          </cell>
          <cell r="CK2568" t="str">
            <v>Прочие основные фонды</v>
          </cell>
        </row>
        <row r="2569">
          <cell r="K2569">
            <v>0</v>
          </cell>
          <cell r="Y2569">
            <v>1992</v>
          </cell>
          <cell r="AT2569">
            <v>183.47</v>
          </cell>
          <cell r="BK2569">
            <v>1345.7041153782397</v>
          </cell>
          <cell r="BX2569">
            <v>134.57041153782399</v>
          </cell>
          <cell r="CB2569">
            <v>150</v>
          </cell>
          <cell r="CF2569">
            <v>25568.378192186556</v>
          </cell>
          <cell r="CG2569">
            <v>150</v>
          </cell>
          <cell r="CK2569" t="str">
            <v>Прочие основные фонды</v>
          </cell>
        </row>
        <row r="2570">
          <cell r="K2570">
            <v>0</v>
          </cell>
          <cell r="Y2570">
            <v>1992</v>
          </cell>
          <cell r="AT2570">
            <v>183.47</v>
          </cell>
          <cell r="BK2570">
            <v>1345.7041153782397</v>
          </cell>
          <cell r="BX2570">
            <v>134.57041153782399</v>
          </cell>
          <cell r="CB2570">
            <v>150</v>
          </cell>
          <cell r="CF2570">
            <v>25568.378192186556</v>
          </cell>
          <cell r="CG2570">
            <v>150</v>
          </cell>
          <cell r="CK2570" t="str">
            <v>Прочие основные фонды</v>
          </cell>
        </row>
        <row r="2571">
          <cell r="K2571">
            <v>0</v>
          </cell>
          <cell r="Y2571">
            <v>1992</v>
          </cell>
          <cell r="AT2571">
            <v>183.47</v>
          </cell>
          <cell r="BK2571">
            <v>1345.7041153782397</v>
          </cell>
          <cell r="BX2571">
            <v>134.57041153782399</v>
          </cell>
          <cell r="CB2571">
            <v>150</v>
          </cell>
          <cell r="CF2571">
            <v>25568.378192186556</v>
          </cell>
          <cell r="CG2571">
            <v>150</v>
          </cell>
          <cell r="CK2571" t="str">
            <v>Прочие основные фонды</v>
          </cell>
        </row>
        <row r="2572">
          <cell r="K2572">
            <v>0</v>
          </cell>
          <cell r="Y2572">
            <v>1992</v>
          </cell>
          <cell r="AT2572">
            <v>183.47</v>
          </cell>
          <cell r="BK2572">
            <v>1345.7041153782397</v>
          </cell>
          <cell r="BX2572">
            <v>134.57041153782399</v>
          </cell>
          <cell r="CB2572">
            <v>150</v>
          </cell>
          <cell r="CF2572">
            <v>25568.378192186556</v>
          </cell>
          <cell r="CG2572">
            <v>150</v>
          </cell>
          <cell r="CK2572" t="str">
            <v>Прочие основные фонды</v>
          </cell>
        </row>
        <row r="2573">
          <cell r="K2573">
            <v>0</v>
          </cell>
          <cell r="Y2573">
            <v>1992</v>
          </cell>
          <cell r="AT2573">
            <v>183.47</v>
          </cell>
          <cell r="BK2573">
            <v>1345.7041153782397</v>
          </cell>
          <cell r="BX2573">
            <v>134.57041153782399</v>
          </cell>
          <cell r="CB2573">
            <v>150</v>
          </cell>
          <cell r="CF2573">
            <v>25568.378192186556</v>
          </cell>
          <cell r="CG2573">
            <v>150</v>
          </cell>
          <cell r="CK2573" t="str">
            <v>Прочие основные фонды</v>
          </cell>
        </row>
        <row r="2574">
          <cell r="K2574">
            <v>0</v>
          </cell>
          <cell r="Y2574">
            <v>1992</v>
          </cell>
          <cell r="AT2574">
            <v>183.47</v>
          </cell>
          <cell r="BK2574">
            <v>1345.7041153782397</v>
          </cell>
          <cell r="BX2574">
            <v>134.57041153782399</v>
          </cell>
          <cell r="CB2574">
            <v>150</v>
          </cell>
          <cell r="CF2574">
            <v>25568.378192186556</v>
          </cell>
          <cell r="CG2574">
            <v>150</v>
          </cell>
          <cell r="CK2574" t="str">
            <v>Прочие основные фонды</v>
          </cell>
        </row>
        <row r="2575">
          <cell r="K2575">
            <v>0</v>
          </cell>
          <cell r="Y2575">
            <v>1997</v>
          </cell>
          <cell r="AT2575">
            <v>1166</v>
          </cell>
          <cell r="BK2575">
            <v>1685.8079327077292</v>
          </cell>
          <cell r="BX2575">
            <v>168.58079327077292</v>
          </cell>
          <cell r="CB2575">
            <v>150</v>
          </cell>
          <cell r="CF2575">
            <v>21915.503125200477</v>
          </cell>
          <cell r="CG2575">
            <v>150</v>
          </cell>
          <cell r="CK2575" t="str">
            <v>Прочие основные фонды</v>
          </cell>
        </row>
        <row r="2576">
          <cell r="K2576">
            <v>0</v>
          </cell>
          <cell r="Y2576">
            <v>2000</v>
          </cell>
          <cell r="AT2576">
            <v>3710.98</v>
          </cell>
          <cell r="BK2576">
            <v>1567.1633418523893</v>
          </cell>
          <cell r="BX2576">
            <v>156.71633418523894</v>
          </cell>
          <cell r="CB2576">
            <v>150</v>
          </cell>
          <cell r="CF2576">
            <v>17238.796760376281</v>
          </cell>
          <cell r="CG2576">
            <v>150</v>
          </cell>
          <cell r="CK2576" t="str">
            <v>Прочие основные фонды</v>
          </cell>
        </row>
        <row r="2577">
          <cell r="K2577">
            <v>0</v>
          </cell>
          <cell r="Y2577">
            <v>1993</v>
          </cell>
          <cell r="AT2577">
            <v>1982.91</v>
          </cell>
          <cell r="BK2577">
            <v>2681.92694265932</v>
          </cell>
          <cell r="BX2577">
            <v>268.192694265932</v>
          </cell>
          <cell r="CB2577">
            <v>250</v>
          </cell>
          <cell r="CF2577">
            <v>48274.684967867761</v>
          </cell>
          <cell r="CG2577">
            <v>250</v>
          </cell>
          <cell r="CK2577" t="str">
            <v>Прочие основные фонды</v>
          </cell>
        </row>
        <row r="2578">
          <cell r="K2578">
            <v>0</v>
          </cell>
          <cell r="Y2578">
            <v>1993</v>
          </cell>
          <cell r="AT2578">
            <v>715.36</v>
          </cell>
          <cell r="BK2578">
            <v>5246.9771405514666</v>
          </cell>
          <cell r="BX2578">
            <v>524.69771405514666</v>
          </cell>
          <cell r="CB2578">
            <v>500</v>
          </cell>
          <cell r="CF2578">
            <v>94445.588529926405</v>
          </cell>
          <cell r="CG2578">
            <v>500</v>
          </cell>
          <cell r="CK2578" t="str">
            <v>Прочие основные фонды</v>
          </cell>
        </row>
        <row r="2579">
          <cell r="K2579">
            <v>0</v>
          </cell>
          <cell r="Y2579">
            <v>1993</v>
          </cell>
          <cell r="AT2579">
            <v>946.37</v>
          </cell>
          <cell r="BK2579">
            <v>6941.3746316591532</v>
          </cell>
          <cell r="BX2579">
            <v>694.13746316591539</v>
          </cell>
          <cell r="CB2579">
            <v>700</v>
          </cell>
          <cell r="CF2579">
            <v>124944.74336986477</v>
          </cell>
          <cell r="CG2579">
            <v>700</v>
          </cell>
          <cell r="CK2579" t="str">
            <v>Прочие основные фонды</v>
          </cell>
        </row>
        <row r="2580">
          <cell r="K2580">
            <v>0</v>
          </cell>
          <cell r="Y2580">
            <v>1993</v>
          </cell>
          <cell r="AT2580">
            <v>561.86</v>
          </cell>
          <cell r="BK2580">
            <v>4121.0950796665275</v>
          </cell>
          <cell r="BX2580">
            <v>412.10950796665276</v>
          </cell>
          <cell r="CB2580">
            <v>400</v>
          </cell>
          <cell r="CF2580">
            <v>74179.711433997494</v>
          </cell>
          <cell r="CG2580">
            <v>400</v>
          </cell>
          <cell r="CK2580" t="str">
            <v>Прочие основные фонды</v>
          </cell>
        </row>
        <row r="2581">
          <cell r="K2581">
            <v>0</v>
          </cell>
          <cell r="Y2581">
            <v>1993</v>
          </cell>
          <cell r="AT2581">
            <v>658.73</v>
          </cell>
          <cell r="BK2581">
            <v>4831.611009555284</v>
          </cell>
          <cell r="BX2581">
            <v>483.16110095552841</v>
          </cell>
          <cell r="CB2581">
            <v>500</v>
          </cell>
          <cell r="CF2581">
            <v>86968.998171995117</v>
          </cell>
          <cell r="CG2581">
            <v>500</v>
          </cell>
          <cell r="CK2581" t="str">
            <v>Прочие основные фонды</v>
          </cell>
        </row>
        <row r="2582">
          <cell r="K2582">
            <v>0</v>
          </cell>
          <cell r="Y2582">
            <v>1993</v>
          </cell>
          <cell r="AT2582">
            <v>968.73</v>
          </cell>
          <cell r="BK2582">
            <v>7105.379340984151</v>
          </cell>
          <cell r="BX2582">
            <v>710.53793409841512</v>
          </cell>
          <cell r="CB2582">
            <v>700</v>
          </cell>
          <cell r="CF2582">
            <v>127896.82813771472</v>
          </cell>
          <cell r="CG2582">
            <v>700</v>
          </cell>
          <cell r="CK2582" t="str">
            <v>Прочие основные фонды</v>
          </cell>
        </row>
        <row r="2583">
          <cell r="K2583">
            <v>0</v>
          </cell>
          <cell r="Y2583">
            <v>1994</v>
          </cell>
          <cell r="AT2583">
            <v>704.5</v>
          </cell>
          <cell r="BK2583">
            <v>952.85087628964038</v>
          </cell>
          <cell r="BX2583">
            <v>95.28508762896405</v>
          </cell>
          <cell r="CB2583">
            <v>100</v>
          </cell>
          <cell r="CF2583">
            <v>15245.614020634246</v>
          </cell>
          <cell r="CG2583">
            <v>100</v>
          </cell>
          <cell r="CK2583" t="str">
            <v>Прочие основные фонды</v>
          </cell>
        </row>
        <row r="2584">
          <cell r="K2584">
            <v>0</v>
          </cell>
          <cell r="Y2584">
            <v>1995</v>
          </cell>
          <cell r="AT2584">
            <v>1931.13</v>
          </cell>
          <cell r="BK2584">
            <v>14164.329799587837</v>
          </cell>
          <cell r="BX2584">
            <v>1416.4329799587838</v>
          </cell>
          <cell r="CB2584">
            <v>1400</v>
          </cell>
          <cell r="CF2584">
            <v>226629.27679340538</v>
          </cell>
          <cell r="CG2584">
            <v>1400</v>
          </cell>
          <cell r="CK2584" t="str">
            <v>Прочие основные фонды</v>
          </cell>
        </row>
        <row r="2585">
          <cell r="K2585">
            <v>0</v>
          </cell>
          <cell r="Y2585">
            <v>1995</v>
          </cell>
          <cell r="AT2585">
            <v>4103.67</v>
          </cell>
          <cell r="BK2585">
            <v>30099.338350434518</v>
          </cell>
          <cell r="BX2585">
            <v>3009.9338350434518</v>
          </cell>
          <cell r="CB2585">
            <v>3000</v>
          </cell>
          <cell r="CF2585">
            <v>481589.41360695229</v>
          </cell>
          <cell r="CG2585">
            <v>3000</v>
          </cell>
          <cell r="CK2585" t="str">
            <v>Прочие основные фонды</v>
          </cell>
        </row>
        <row r="2586">
          <cell r="K2586">
            <v>0</v>
          </cell>
          <cell r="Y2586">
            <v>1995</v>
          </cell>
          <cell r="AT2586">
            <v>2038.91</v>
          </cell>
          <cell r="BK2586">
            <v>14954.867705269782</v>
          </cell>
          <cell r="BX2586">
            <v>1495.4867705269783</v>
          </cell>
          <cell r="CB2586">
            <v>1500</v>
          </cell>
          <cell r="CF2586">
            <v>224323.01557904674</v>
          </cell>
          <cell r="CG2586">
            <v>1500</v>
          </cell>
          <cell r="CK2586" t="str">
            <v>Прочие основные фонды</v>
          </cell>
        </row>
        <row r="2587">
          <cell r="K2587">
            <v>0</v>
          </cell>
          <cell r="Y2587">
            <v>1995</v>
          </cell>
          <cell r="AT2587">
            <v>2038.9</v>
          </cell>
          <cell r="BK2587">
            <v>14954.794357904253</v>
          </cell>
          <cell r="BX2587">
            <v>1495.4794357904254</v>
          </cell>
          <cell r="CB2587">
            <v>1500</v>
          </cell>
          <cell r="CF2587">
            <v>224321.91536856379</v>
          </cell>
          <cell r="CG2587">
            <v>1500</v>
          </cell>
          <cell r="CK2587" t="str">
            <v>Прочие основные фонды</v>
          </cell>
        </row>
        <row r="2588">
          <cell r="K2588">
            <v>125.96000000000004</v>
          </cell>
          <cell r="Y2588">
            <v>1995</v>
          </cell>
          <cell r="AT2588">
            <v>5027.46</v>
          </cell>
          <cell r="BK2588">
            <v>6799.7440262755363</v>
          </cell>
          <cell r="BX2588">
            <v>679.97440262755367</v>
          </cell>
          <cell r="CB2588">
            <v>700</v>
          </cell>
          <cell r="CF2588">
            <v>101996.16039413304</v>
          </cell>
          <cell r="CG2588">
            <v>700</v>
          </cell>
          <cell r="CK2588" t="str">
            <v>Прочие основные фонды</v>
          </cell>
        </row>
        <row r="2589">
          <cell r="K2589">
            <v>60.659999999999854</v>
          </cell>
          <cell r="Y2589">
            <v>1995</v>
          </cell>
          <cell r="AT2589">
            <v>2447.27</v>
          </cell>
          <cell r="BK2589">
            <v>3309.9834833461296</v>
          </cell>
          <cell r="BX2589">
            <v>330.99834833461296</v>
          </cell>
          <cell r="CB2589">
            <v>350</v>
          </cell>
          <cell r="CF2589">
            <v>49649.752250191945</v>
          </cell>
          <cell r="CG2589">
            <v>350</v>
          </cell>
          <cell r="CK2589" t="str">
            <v>Прочие основные фонды</v>
          </cell>
        </row>
        <row r="2590">
          <cell r="K2590">
            <v>60.650000000000091</v>
          </cell>
          <cell r="Y2590">
            <v>1995</v>
          </cell>
          <cell r="AT2590">
            <v>2447.2600000000002</v>
          </cell>
          <cell r="BK2590">
            <v>3309.9699581385175</v>
          </cell>
          <cell r="BX2590">
            <v>330.99699581385175</v>
          </cell>
          <cell r="CB2590">
            <v>350</v>
          </cell>
          <cell r="CF2590">
            <v>49649.549372077759</v>
          </cell>
          <cell r="CG2590">
            <v>350</v>
          </cell>
          <cell r="CK2590" t="str">
            <v>Прочие основные фонды</v>
          </cell>
        </row>
        <row r="2591">
          <cell r="K2591">
            <v>60.650000000000091</v>
          </cell>
          <cell r="Y2591">
            <v>1995</v>
          </cell>
          <cell r="AT2591">
            <v>2447.2600000000002</v>
          </cell>
          <cell r="BK2591">
            <v>3309.9699581385175</v>
          </cell>
          <cell r="BX2591">
            <v>330.99699581385175</v>
          </cell>
          <cell r="CB2591">
            <v>350</v>
          </cell>
          <cell r="CF2591">
            <v>49649.549372077759</v>
          </cell>
          <cell r="CG2591">
            <v>350</v>
          </cell>
          <cell r="CK2591" t="str">
            <v>Прочие основные фонды</v>
          </cell>
        </row>
        <row r="2592">
          <cell r="K2592">
            <v>60.650000000000091</v>
          </cell>
          <cell r="Y2592">
            <v>1995</v>
          </cell>
          <cell r="AT2592">
            <v>2447.2600000000002</v>
          </cell>
          <cell r="BK2592">
            <v>3309.9699581385175</v>
          </cell>
          <cell r="BX2592">
            <v>330.99699581385175</v>
          </cell>
          <cell r="CB2592">
            <v>350</v>
          </cell>
          <cell r="CF2592">
            <v>49649.549372077759</v>
          </cell>
          <cell r="CG2592">
            <v>350</v>
          </cell>
          <cell r="CK2592" t="str">
            <v>Прочие основные фонды</v>
          </cell>
        </row>
        <row r="2593">
          <cell r="K2593">
            <v>60.650000000000091</v>
          </cell>
          <cell r="Y2593">
            <v>1995</v>
          </cell>
          <cell r="AT2593">
            <v>2447.2600000000002</v>
          </cell>
          <cell r="BK2593">
            <v>3309.9699581385175</v>
          </cell>
          <cell r="BX2593">
            <v>330.99699581385175</v>
          </cell>
          <cell r="CB2593">
            <v>350</v>
          </cell>
          <cell r="CF2593">
            <v>49649.549372077759</v>
          </cell>
          <cell r="CG2593">
            <v>350</v>
          </cell>
          <cell r="CK2593" t="str">
            <v>Прочие основные фонды</v>
          </cell>
        </row>
        <row r="2594">
          <cell r="K2594">
            <v>60.650000000000091</v>
          </cell>
          <cell r="Y2594">
            <v>1995</v>
          </cell>
          <cell r="AT2594">
            <v>2447.2600000000002</v>
          </cell>
          <cell r="BK2594">
            <v>3309.9699581385175</v>
          </cell>
          <cell r="BX2594">
            <v>330.99699581385175</v>
          </cell>
          <cell r="CB2594">
            <v>350</v>
          </cell>
          <cell r="CF2594">
            <v>49649.549372077759</v>
          </cell>
          <cell r="CG2594">
            <v>350</v>
          </cell>
          <cell r="CK2594" t="str">
            <v>Прочие основные фонды</v>
          </cell>
        </row>
        <row r="2595">
          <cell r="K2595">
            <v>60.650000000000091</v>
          </cell>
          <cell r="Y2595">
            <v>1995</v>
          </cell>
          <cell r="AT2595">
            <v>2447.2600000000002</v>
          </cell>
          <cell r="BK2595">
            <v>3309.9699581385175</v>
          </cell>
          <cell r="BX2595">
            <v>330.99699581385175</v>
          </cell>
          <cell r="CB2595">
            <v>350</v>
          </cell>
          <cell r="CF2595">
            <v>49649.549372077759</v>
          </cell>
          <cell r="CG2595">
            <v>350</v>
          </cell>
          <cell r="CK2595" t="str">
            <v>Прочие основные фонды</v>
          </cell>
        </row>
        <row r="2596">
          <cell r="K2596">
            <v>60.650000000000091</v>
          </cell>
          <cell r="Y2596">
            <v>1995</v>
          </cell>
          <cell r="AT2596">
            <v>2447.2600000000002</v>
          </cell>
          <cell r="BK2596">
            <v>3309.9699581385175</v>
          </cell>
          <cell r="BX2596">
            <v>330.99699581385175</v>
          </cell>
          <cell r="CB2596">
            <v>350</v>
          </cell>
          <cell r="CF2596">
            <v>49649.549372077759</v>
          </cell>
          <cell r="CG2596">
            <v>350</v>
          </cell>
          <cell r="CK2596" t="str">
            <v>Прочие основные фонды</v>
          </cell>
        </row>
        <row r="2597">
          <cell r="K2597">
            <v>60.650000000000091</v>
          </cell>
          <cell r="Y2597">
            <v>1995</v>
          </cell>
          <cell r="AT2597">
            <v>2447.2600000000002</v>
          </cell>
          <cell r="BK2597">
            <v>3309.9699581385175</v>
          </cell>
          <cell r="BX2597">
            <v>330.99699581385175</v>
          </cell>
          <cell r="CB2597">
            <v>350</v>
          </cell>
          <cell r="CF2597">
            <v>49649.549372077759</v>
          </cell>
          <cell r="CG2597">
            <v>350</v>
          </cell>
          <cell r="CK2597" t="str">
            <v>Прочие основные фонды</v>
          </cell>
        </row>
        <row r="2598">
          <cell r="K2598">
            <v>60.650000000000091</v>
          </cell>
          <cell r="Y2598">
            <v>1995</v>
          </cell>
          <cell r="AT2598">
            <v>2447.2600000000002</v>
          </cell>
          <cell r="BK2598">
            <v>3309.9699581385175</v>
          </cell>
          <cell r="BX2598">
            <v>330.99699581385175</v>
          </cell>
          <cell r="CB2598">
            <v>350</v>
          </cell>
          <cell r="CF2598">
            <v>49649.549372077759</v>
          </cell>
          <cell r="CG2598">
            <v>350</v>
          </cell>
          <cell r="CK2598" t="str">
            <v>Прочие основные фонды</v>
          </cell>
        </row>
        <row r="2599">
          <cell r="K2599">
            <v>0</v>
          </cell>
          <cell r="Y2599">
            <v>1995</v>
          </cell>
          <cell r="AT2599">
            <v>1263.6400000000001</v>
          </cell>
          <cell r="BK2599">
            <v>9268.4664978283054</v>
          </cell>
          <cell r="BX2599">
            <v>926.84664978283058</v>
          </cell>
          <cell r="CB2599">
            <v>950</v>
          </cell>
          <cell r="CF2599">
            <v>139026.99746742458</v>
          </cell>
          <cell r="CG2599">
            <v>950</v>
          </cell>
          <cell r="CK2599" t="str">
            <v>Прочие основные фонды</v>
          </cell>
        </row>
        <row r="2600">
          <cell r="K2600">
            <v>0</v>
          </cell>
          <cell r="Y2600">
            <v>1995</v>
          </cell>
          <cell r="AT2600">
            <v>1263.6400000000001</v>
          </cell>
          <cell r="BK2600">
            <v>9268.4664978283054</v>
          </cell>
          <cell r="BX2600">
            <v>926.84664978283058</v>
          </cell>
          <cell r="CB2600">
            <v>950</v>
          </cell>
          <cell r="CF2600">
            <v>139026.99746742458</v>
          </cell>
          <cell r="CG2600">
            <v>950</v>
          </cell>
          <cell r="CK2600" t="str">
            <v>Прочие основные фонды</v>
          </cell>
        </row>
        <row r="2601">
          <cell r="K2601">
            <v>0</v>
          </cell>
          <cell r="Y2601">
            <v>1995</v>
          </cell>
          <cell r="AT2601">
            <v>1263.6300000000001</v>
          </cell>
          <cell r="BK2601">
            <v>9268.3931504627744</v>
          </cell>
          <cell r="BX2601">
            <v>926.83931504627753</v>
          </cell>
          <cell r="CB2601">
            <v>950</v>
          </cell>
          <cell r="CF2601">
            <v>139025.89725694162</v>
          </cell>
          <cell r="CG2601">
            <v>950</v>
          </cell>
          <cell r="CK2601" t="str">
            <v>Прочие основные фонды</v>
          </cell>
        </row>
        <row r="2602">
          <cell r="K2602">
            <v>0</v>
          </cell>
          <cell r="Y2602">
            <v>1995</v>
          </cell>
          <cell r="AT2602">
            <v>1263.6300000000001</v>
          </cell>
          <cell r="BK2602">
            <v>9268.3931504627744</v>
          </cell>
          <cell r="BX2602">
            <v>926.83931504627753</v>
          </cell>
          <cell r="CB2602">
            <v>950</v>
          </cell>
          <cell r="CF2602">
            <v>139025.89725694162</v>
          </cell>
          <cell r="CG2602">
            <v>950</v>
          </cell>
          <cell r="CK2602" t="str">
            <v>Прочие основные фонды</v>
          </cell>
        </row>
        <row r="2603">
          <cell r="K2603">
            <v>0</v>
          </cell>
          <cell r="Y2603">
            <v>1995</v>
          </cell>
          <cell r="AT2603">
            <v>1263.6300000000001</v>
          </cell>
          <cell r="BK2603">
            <v>9268.3931504627744</v>
          </cell>
          <cell r="BX2603">
            <v>926.83931504627753</v>
          </cell>
          <cell r="CB2603">
            <v>950</v>
          </cell>
          <cell r="CF2603">
            <v>139025.89725694162</v>
          </cell>
          <cell r="CG2603">
            <v>950</v>
          </cell>
          <cell r="CK2603" t="str">
            <v>Прочие основные фонды</v>
          </cell>
        </row>
        <row r="2604">
          <cell r="K2604">
            <v>0</v>
          </cell>
          <cell r="Y2604">
            <v>1995</v>
          </cell>
          <cell r="AT2604">
            <v>696.42</v>
          </cell>
          <cell r="BK2604">
            <v>5108.0572302377159</v>
          </cell>
          <cell r="BX2604">
            <v>510.80572302377163</v>
          </cell>
          <cell r="CB2604">
            <v>500</v>
          </cell>
          <cell r="CF2604">
            <v>76620.858453565743</v>
          </cell>
          <cell r="CG2604">
            <v>500</v>
          </cell>
          <cell r="CK2604" t="str">
            <v>Прочие основные фонды</v>
          </cell>
        </row>
        <row r="2605">
          <cell r="K2605">
            <v>0</v>
          </cell>
          <cell r="Y2605">
            <v>1994</v>
          </cell>
          <cell r="AT2605">
            <v>4211.46</v>
          </cell>
          <cell r="BK2605">
            <v>30889.949603481997</v>
          </cell>
          <cell r="BX2605">
            <v>3088.9949603482</v>
          </cell>
          <cell r="CB2605">
            <v>3100</v>
          </cell>
          <cell r="CF2605">
            <v>494239.19365571195</v>
          </cell>
          <cell r="CG2605">
            <v>3100</v>
          </cell>
          <cell r="CK2605" t="str">
            <v>Прочие основные фонды</v>
          </cell>
        </row>
        <row r="2606">
          <cell r="K2606">
            <v>0</v>
          </cell>
          <cell r="Y2606">
            <v>1994</v>
          </cell>
          <cell r="AT2606">
            <v>7999.18</v>
          </cell>
          <cell r="BK2606">
            <v>58671.877939997321</v>
          </cell>
          <cell r="BX2606">
            <v>5867.1877939997321</v>
          </cell>
          <cell r="CB2606">
            <v>5900</v>
          </cell>
          <cell r="CF2606">
            <v>938750.04703995713</v>
          </cell>
          <cell r="CG2606">
            <v>5900</v>
          </cell>
          <cell r="CK2606" t="str">
            <v>Прочие основные фонды</v>
          </cell>
        </row>
        <row r="2607">
          <cell r="K2607">
            <v>0</v>
          </cell>
          <cell r="Y2607">
            <v>1994</v>
          </cell>
          <cell r="AT2607">
            <v>6539.65</v>
          </cell>
          <cell r="BK2607">
            <v>47966.609898802555</v>
          </cell>
          <cell r="BX2607">
            <v>4796.6609898802553</v>
          </cell>
          <cell r="CB2607">
            <v>4800</v>
          </cell>
          <cell r="CF2607">
            <v>767465.75838084088</v>
          </cell>
          <cell r="CG2607">
            <v>4800</v>
          </cell>
          <cell r="CK2607" t="str">
            <v>Прочие основные фонды</v>
          </cell>
        </row>
        <row r="2608">
          <cell r="K2608">
            <v>0</v>
          </cell>
          <cell r="Y2608">
            <v>1994</v>
          </cell>
          <cell r="AT2608">
            <v>6539.65</v>
          </cell>
          <cell r="BK2608">
            <v>47966.609898802555</v>
          </cell>
          <cell r="BX2608">
            <v>4796.6609898802553</v>
          </cell>
          <cell r="CB2608">
            <v>4800</v>
          </cell>
          <cell r="CF2608">
            <v>767465.75838084088</v>
          </cell>
          <cell r="CG2608">
            <v>4800</v>
          </cell>
          <cell r="CK2608" t="str">
            <v>Прочие основные фонды</v>
          </cell>
        </row>
        <row r="2609">
          <cell r="K2609">
            <v>0</v>
          </cell>
          <cell r="Y2609">
            <v>1994</v>
          </cell>
          <cell r="AT2609">
            <v>6539.65</v>
          </cell>
          <cell r="BK2609">
            <v>47966.609898802555</v>
          </cell>
          <cell r="BX2609">
            <v>4796.6609898802553</v>
          </cell>
          <cell r="CB2609">
            <v>4800</v>
          </cell>
          <cell r="CF2609">
            <v>767465.75838084088</v>
          </cell>
          <cell r="CG2609">
            <v>4800</v>
          </cell>
          <cell r="CK2609" t="str">
            <v>Прочие основные фонды</v>
          </cell>
        </row>
        <row r="2610">
          <cell r="K2610">
            <v>0</v>
          </cell>
          <cell r="Y2610">
            <v>1994</v>
          </cell>
          <cell r="AT2610">
            <v>6539.65</v>
          </cell>
          <cell r="BK2610">
            <v>47966.609898802555</v>
          </cell>
          <cell r="BX2610">
            <v>4796.6609898802553</v>
          </cell>
          <cell r="CB2610">
            <v>4800</v>
          </cell>
          <cell r="CF2610">
            <v>767465.75838084088</v>
          </cell>
          <cell r="CG2610">
            <v>4800</v>
          </cell>
          <cell r="CK2610" t="str">
            <v>Прочие основные фонды</v>
          </cell>
        </row>
        <row r="2611">
          <cell r="K2611">
            <v>0</v>
          </cell>
          <cell r="Y2611">
            <v>1994</v>
          </cell>
          <cell r="AT2611">
            <v>6539.65</v>
          </cell>
          <cell r="BK2611">
            <v>47966.609898802555</v>
          </cell>
          <cell r="BX2611">
            <v>4796.6609898802553</v>
          </cell>
          <cell r="CB2611">
            <v>4800</v>
          </cell>
          <cell r="CF2611">
            <v>767465.75838084088</v>
          </cell>
          <cell r="CG2611">
            <v>4800</v>
          </cell>
          <cell r="CK2611" t="str">
            <v>Прочие основные фонды</v>
          </cell>
        </row>
        <row r="2612">
          <cell r="K2612">
            <v>0</v>
          </cell>
          <cell r="Y2612">
            <v>1994</v>
          </cell>
          <cell r="AT2612">
            <v>6539.65</v>
          </cell>
          <cell r="BK2612">
            <v>47966.609898802555</v>
          </cell>
          <cell r="BX2612">
            <v>4796.6609898802553</v>
          </cell>
          <cell r="CB2612">
            <v>4800</v>
          </cell>
          <cell r="CF2612">
            <v>767465.75838084088</v>
          </cell>
          <cell r="CG2612">
            <v>4800</v>
          </cell>
          <cell r="CK2612" t="str">
            <v>Прочие основные фонды</v>
          </cell>
        </row>
        <row r="2613">
          <cell r="K2613">
            <v>0</v>
          </cell>
          <cell r="Y2613">
            <v>1994</v>
          </cell>
          <cell r="AT2613">
            <v>6539.65</v>
          </cell>
          <cell r="BK2613">
            <v>47966.609898802555</v>
          </cell>
          <cell r="BX2613">
            <v>4796.6609898802553</v>
          </cell>
          <cell r="CB2613">
            <v>4800</v>
          </cell>
          <cell r="CF2613">
            <v>767465.75838084088</v>
          </cell>
          <cell r="CG2613">
            <v>4800</v>
          </cell>
          <cell r="CK2613" t="str">
            <v>Прочие основные фонды</v>
          </cell>
        </row>
        <row r="2614">
          <cell r="K2614">
            <v>0</v>
          </cell>
          <cell r="Y2614">
            <v>1994</v>
          </cell>
          <cell r="AT2614">
            <v>6539.65</v>
          </cell>
          <cell r="BK2614">
            <v>47966.609898802555</v>
          </cell>
          <cell r="BX2614">
            <v>4796.6609898802553</v>
          </cell>
          <cell r="CB2614">
            <v>4800</v>
          </cell>
          <cell r="CF2614">
            <v>767465.75838084088</v>
          </cell>
          <cell r="CG2614">
            <v>4800</v>
          </cell>
          <cell r="CK2614" t="str">
            <v>Прочие основные фонды</v>
          </cell>
        </row>
        <row r="2615">
          <cell r="K2615">
            <v>0</v>
          </cell>
          <cell r="Y2615">
            <v>1994</v>
          </cell>
          <cell r="AT2615">
            <v>6539.65</v>
          </cell>
          <cell r="BK2615">
            <v>47966.609898802555</v>
          </cell>
          <cell r="BX2615">
            <v>4796.6609898802553</v>
          </cell>
          <cell r="CB2615">
            <v>4800</v>
          </cell>
          <cell r="CF2615">
            <v>767465.75838084088</v>
          </cell>
          <cell r="CG2615">
            <v>4800</v>
          </cell>
          <cell r="CK2615" t="str">
            <v>Прочие основные фонды</v>
          </cell>
        </row>
        <row r="2616">
          <cell r="K2616">
            <v>0</v>
          </cell>
          <cell r="Y2616">
            <v>1994</v>
          </cell>
          <cell r="AT2616">
            <v>6539.65</v>
          </cell>
          <cell r="BK2616">
            <v>47966.609898802555</v>
          </cell>
          <cell r="BX2616">
            <v>4796.6609898802553</v>
          </cell>
          <cell r="CB2616">
            <v>4800</v>
          </cell>
          <cell r="CF2616">
            <v>767465.75838084088</v>
          </cell>
          <cell r="CG2616">
            <v>4800</v>
          </cell>
          <cell r="CK2616" t="str">
            <v>Прочие основные фонды</v>
          </cell>
        </row>
        <row r="2617">
          <cell r="K2617">
            <v>0</v>
          </cell>
          <cell r="Y2617">
            <v>1994</v>
          </cell>
          <cell r="AT2617">
            <v>6539.65</v>
          </cell>
          <cell r="BK2617">
            <v>47966.609898802555</v>
          </cell>
          <cell r="BX2617">
            <v>4796.6609898802553</v>
          </cell>
          <cell r="CB2617">
            <v>4800</v>
          </cell>
          <cell r="CF2617">
            <v>767465.75838084088</v>
          </cell>
          <cell r="CG2617">
            <v>4800</v>
          </cell>
          <cell r="CK2617" t="str">
            <v>Прочие основные фонды</v>
          </cell>
        </row>
        <row r="2618">
          <cell r="K2618">
            <v>0</v>
          </cell>
          <cell r="Y2618">
            <v>1994</v>
          </cell>
          <cell r="AT2618">
            <v>6539.65</v>
          </cell>
          <cell r="BK2618">
            <v>47966.609898802555</v>
          </cell>
          <cell r="BX2618">
            <v>4796.6609898802553</v>
          </cell>
          <cell r="CB2618">
            <v>4800</v>
          </cell>
          <cell r="CF2618">
            <v>767465.75838084088</v>
          </cell>
          <cell r="CG2618">
            <v>4800</v>
          </cell>
          <cell r="CK2618" t="str">
            <v>Прочие основные фонды</v>
          </cell>
        </row>
        <row r="2619">
          <cell r="K2619">
            <v>0</v>
          </cell>
          <cell r="Y2619">
            <v>1994</v>
          </cell>
          <cell r="AT2619">
            <v>6539.65</v>
          </cell>
          <cell r="BK2619">
            <v>47966.609898802555</v>
          </cell>
          <cell r="BX2619">
            <v>4796.6609898802553</v>
          </cell>
          <cell r="CB2619">
            <v>4800</v>
          </cell>
          <cell r="CF2619">
            <v>767465.75838084088</v>
          </cell>
          <cell r="CG2619">
            <v>4800</v>
          </cell>
          <cell r="CK2619" t="str">
            <v>Прочие основные фонды</v>
          </cell>
        </row>
        <row r="2620">
          <cell r="K2620">
            <v>0</v>
          </cell>
          <cell r="Y2620">
            <v>1994</v>
          </cell>
          <cell r="AT2620">
            <v>6539.65</v>
          </cell>
          <cell r="BK2620">
            <v>47966.609898802555</v>
          </cell>
          <cell r="BX2620">
            <v>4796.6609898802553</v>
          </cell>
          <cell r="CB2620">
            <v>4800</v>
          </cell>
          <cell r="CF2620">
            <v>767465.75838084088</v>
          </cell>
          <cell r="CG2620">
            <v>4800</v>
          </cell>
          <cell r="CK2620" t="str">
            <v>Прочие основные фонды</v>
          </cell>
        </row>
        <row r="2621">
          <cell r="K2621">
            <v>0</v>
          </cell>
          <cell r="Y2621">
            <v>1994</v>
          </cell>
          <cell r="AT2621">
            <v>6539.65</v>
          </cell>
          <cell r="BK2621">
            <v>47966.609898802555</v>
          </cell>
          <cell r="BX2621">
            <v>4796.6609898802553</v>
          </cell>
          <cell r="CB2621">
            <v>4800</v>
          </cell>
          <cell r="CF2621">
            <v>767465.75838084088</v>
          </cell>
          <cell r="CG2621">
            <v>4800</v>
          </cell>
          <cell r="CK2621" t="str">
            <v>Прочие основные фонды</v>
          </cell>
        </row>
        <row r="2622">
          <cell r="K2622">
            <v>0</v>
          </cell>
          <cell r="Y2622">
            <v>1994</v>
          </cell>
          <cell r="AT2622">
            <v>6539.65</v>
          </cell>
          <cell r="BK2622">
            <v>47966.609898802555</v>
          </cell>
          <cell r="BX2622">
            <v>4796.6609898802553</v>
          </cell>
          <cell r="CB2622">
            <v>4800</v>
          </cell>
          <cell r="CF2622">
            <v>767465.75838084088</v>
          </cell>
          <cell r="CG2622">
            <v>4800</v>
          </cell>
          <cell r="CK2622" t="str">
            <v>Прочие основные фонды</v>
          </cell>
        </row>
        <row r="2623">
          <cell r="K2623">
            <v>0</v>
          </cell>
          <cell r="Y2623">
            <v>1994</v>
          </cell>
          <cell r="AT2623">
            <v>6539.65</v>
          </cell>
          <cell r="BK2623">
            <v>47966.609898802555</v>
          </cell>
          <cell r="BX2623">
            <v>4796.6609898802553</v>
          </cell>
          <cell r="CB2623">
            <v>4800</v>
          </cell>
          <cell r="CF2623">
            <v>767465.75838084088</v>
          </cell>
          <cell r="CG2623">
            <v>4800</v>
          </cell>
          <cell r="CK2623" t="str">
            <v>Прочие основные фонды</v>
          </cell>
        </row>
        <row r="2624">
          <cell r="K2624">
            <v>0</v>
          </cell>
          <cell r="Y2624">
            <v>1994</v>
          </cell>
          <cell r="AT2624">
            <v>1339.47</v>
          </cell>
          <cell r="BK2624">
            <v>13282.163357418236</v>
          </cell>
          <cell r="BX2624">
            <v>1390.5261603623633</v>
          </cell>
          <cell r="CB2624">
            <v>1400</v>
          </cell>
          <cell r="CF2624">
            <v>212514.61371869178</v>
          </cell>
          <cell r="CG2624">
            <v>3696</v>
          </cell>
          <cell r="CK2624" t="str">
            <v>Машины и оборудование</v>
          </cell>
        </row>
        <row r="2625">
          <cell r="K2625">
            <v>0</v>
          </cell>
          <cell r="Y2625">
            <v>1994</v>
          </cell>
          <cell r="AT2625">
            <v>960.67</v>
          </cell>
          <cell r="BK2625">
            <v>7046.2613643670002</v>
          </cell>
          <cell r="BX2625">
            <v>704.62613643670011</v>
          </cell>
          <cell r="CB2625">
            <v>700</v>
          </cell>
          <cell r="CF2625">
            <v>112740.181829872</v>
          </cell>
          <cell r="CG2625">
            <v>700</v>
          </cell>
          <cell r="CK2625" t="str">
            <v>Прочие основные фонды</v>
          </cell>
        </row>
        <row r="2626">
          <cell r="K2626">
            <v>0</v>
          </cell>
          <cell r="Y2626">
            <v>1994</v>
          </cell>
          <cell r="AT2626">
            <v>1538.53</v>
          </cell>
          <cell r="BK2626">
            <v>11284.71222888147</v>
          </cell>
          <cell r="BX2626">
            <v>1128.4712228881469</v>
          </cell>
          <cell r="CB2626">
            <v>1100</v>
          </cell>
          <cell r="CF2626">
            <v>180555.39566210352</v>
          </cell>
          <cell r="CG2626">
            <v>1100</v>
          </cell>
          <cell r="CK2626" t="str">
            <v>Прочие основные фонды</v>
          </cell>
        </row>
        <row r="2627">
          <cell r="K2627">
            <v>0</v>
          </cell>
          <cell r="Y2627">
            <v>1994</v>
          </cell>
          <cell r="AT2627">
            <v>1538.52</v>
          </cell>
          <cell r="BK2627">
            <v>11284.638881515939</v>
          </cell>
          <cell r="BX2627">
            <v>1128.4638881515939</v>
          </cell>
          <cell r="CB2627">
            <v>1100</v>
          </cell>
          <cell r="CF2627">
            <v>180554.22210425502</v>
          </cell>
          <cell r="CG2627">
            <v>1100</v>
          </cell>
          <cell r="CK2627" t="str">
            <v>Прочие основные фонды</v>
          </cell>
        </row>
        <row r="2628">
          <cell r="K2628">
            <v>0</v>
          </cell>
          <cell r="Y2628">
            <v>1994</v>
          </cell>
          <cell r="AT2628">
            <v>1369.98</v>
          </cell>
          <cell r="BK2628">
            <v>10048.442382873935</v>
          </cell>
          <cell r="BX2628">
            <v>1004.8442382873935</v>
          </cell>
          <cell r="CB2628">
            <v>1000</v>
          </cell>
          <cell r="CF2628">
            <v>160775.07812598295</v>
          </cell>
          <cell r="CG2628">
            <v>1000</v>
          </cell>
          <cell r="CK2628" t="str">
            <v>Прочие основные фонды</v>
          </cell>
        </row>
        <row r="2629">
          <cell r="K2629">
            <v>0</v>
          </cell>
          <cell r="Y2629">
            <v>1995</v>
          </cell>
          <cell r="AT2629">
            <v>1584.03</v>
          </cell>
          <cell r="BK2629">
            <v>11618.442742042804</v>
          </cell>
          <cell r="BX2629">
            <v>1161.8442742042805</v>
          </cell>
          <cell r="CB2629">
            <v>1200</v>
          </cell>
          <cell r="CF2629">
            <v>174276.64113064206</v>
          </cell>
          <cell r="CG2629">
            <v>1200</v>
          </cell>
          <cell r="CK2629" t="str">
            <v>Прочие основные фонды</v>
          </cell>
        </row>
        <row r="2630">
          <cell r="K2630">
            <v>0</v>
          </cell>
          <cell r="Y2630">
            <v>1995</v>
          </cell>
          <cell r="AT2630">
            <v>897.62</v>
          </cell>
          <cell r="BK2630">
            <v>6583.806224700581</v>
          </cell>
          <cell r="BX2630">
            <v>658.38062247005814</v>
          </cell>
          <cell r="CB2630">
            <v>650</v>
          </cell>
          <cell r="CF2630">
            <v>98757.093370508708</v>
          </cell>
          <cell r="CG2630">
            <v>650</v>
          </cell>
          <cell r="CK2630" t="str">
            <v>Прочие основные фонды</v>
          </cell>
        </row>
        <row r="2631">
          <cell r="K2631">
            <v>0</v>
          </cell>
          <cell r="Y2631">
            <v>1995</v>
          </cell>
          <cell r="AT2631">
            <v>897.62</v>
          </cell>
          <cell r="BK2631">
            <v>6583.806224700581</v>
          </cell>
          <cell r="BX2631">
            <v>658.38062247005814</v>
          </cell>
          <cell r="CB2631">
            <v>650</v>
          </cell>
          <cell r="CF2631">
            <v>98757.093370508708</v>
          </cell>
          <cell r="CG2631">
            <v>650</v>
          </cell>
          <cell r="CK2631" t="str">
            <v>Прочие основные фонды</v>
          </cell>
        </row>
        <row r="2632">
          <cell r="K2632">
            <v>0</v>
          </cell>
          <cell r="Y2632">
            <v>1995</v>
          </cell>
          <cell r="AT2632">
            <v>1232.02</v>
          </cell>
          <cell r="BK2632">
            <v>9036.5421280225582</v>
          </cell>
          <cell r="BX2632">
            <v>903.65421280225587</v>
          </cell>
          <cell r="CB2632">
            <v>900</v>
          </cell>
          <cell r="CF2632">
            <v>135548.13192033838</v>
          </cell>
          <cell r="CG2632">
            <v>900</v>
          </cell>
          <cell r="CK2632" t="str">
            <v>Прочие основные фонды</v>
          </cell>
        </row>
        <row r="2633">
          <cell r="K2633">
            <v>0</v>
          </cell>
          <cell r="Y2633">
            <v>1995</v>
          </cell>
          <cell r="AT2633">
            <v>2346.71</v>
          </cell>
          <cell r="BK2633">
            <v>17212.499616282057</v>
          </cell>
          <cell r="BX2633">
            <v>1721.2499616282057</v>
          </cell>
          <cell r="CB2633">
            <v>1700</v>
          </cell>
          <cell r="CF2633">
            <v>258187.49424423085</v>
          </cell>
          <cell r="CG2633">
            <v>1700</v>
          </cell>
          <cell r="CK2633" t="str">
            <v>Прочие основные фонды</v>
          </cell>
        </row>
        <row r="2634">
          <cell r="K2634">
            <v>0</v>
          </cell>
          <cell r="Y2634">
            <v>1995</v>
          </cell>
          <cell r="AT2634">
            <v>117.34</v>
          </cell>
          <cell r="BK2634">
            <v>158.70478612324544</v>
          </cell>
          <cell r="BX2634">
            <v>15.870478612324545</v>
          </cell>
          <cell r="CB2634">
            <v>20</v>
          </cell>
          <cell r="CF2634">
            <v>2380.5717918486816</v>
          </cell>
          <cell r="CG2634">
            <v>20</v>
          </cell>
          <cell r="CK2634" t="str">
            <v>Прочие основные фонды</v>
          </cell>
        </row>
        <row r="2635">
          <cell r="K2635">
            <v>0</v>
          </cell>
          <cell r="Y2635">
            <v>1995</v>
          </cell>
          <cell r="AT2635">
            <v>117.34</v>
          </cell>
          <cell r="BK2635">
            <v>158.70478612324544</v>
          </cell>
          <cell r="BX2635">
            <v>15.870478612324545</v>
          </cell>
          <cell r="CB2635">
            <v>20</v>
          </cell>
          <cell r="CF2635">
            <v>2380.5717918486816</v>
          </cell>
          <cell r="CG2635">
            <v>20</v>
          </cell>
          <cell r="CK2635" t="str">
            <v>Прочие основные фонды</v>
          </cell>
        </row>
        <row r="2636">
          <cell r="K2636">
            <v>0</v>
          </cell>
          <cell r="Y2636">
            <v>1995</v>
          </cell>
          <cell r="AT2636">
            <v>117.33</v>
          </cell>
          <cell r="BK2636">
            <v>158.69126091563308</v>
          </cell>
          <cell r="BX2636">
            <v>15.869126091563309</v>
          </cell>
          <cell r="CB2636">
            <v>20</v>
          </cell>
          <cell r="CF2636">
            <v>2380.3689137344963</v>
          </cell>
          <cell r="CG2636">
            <v>20</v>
          </cell>
          <cell r="CK2636" t="str">
            <v>Прочие основные фонды</v>
          </cell>
        </row>
        <row r="2637">
          <cell r="K2637">
            <v>0</v>
          </cell>
          <cell r="Y2637">
            <v>1995</v>
          </cell>
          <cell r="AT2637">
            <v>117.33</v>
          </cell>
          <cell r="BK2637">
            <v>158.69126091563308</v>
          </cell>
          <cell r="BX2637">
            <v>15.869126091563309</v>
          </cell>
          <cell r="CB2637">
            <v>20</v>
          </cell>
          <cell r="CF2637">
            <v>2380.3689137344963</v>
          </cell>
          <cell r="CG2637">
            <v>20</v>
          </cell>
          <cell r="CK2637" t="str">
            <v>Прочие основные фонды</v>
          </cell>
        </row>
        <row r="2638">
          <cell r="K2638">
            <v>0</v>
          </cell>
          <cell r="Y2638">
            <v>1995</v>
          </cell>
          <cell r="AT2638">
            <v>5689.1</v>
          </cell>
          <cell r="BK2638">
            <v>41728.049723651522</v>
          </cell>
          <cell r="BX2638">
            <v>4172.804972365152</v>
          </cell>
          <cell r="CB2638">
            <v>4200</v>
          </cell>
          <cell r="CF2638">
            <v>625920.74585477286</v>
          </cell>
          <cell r="CG2638">
            <v>4200</v>
          </cell>
          <cell r="CK2638" t="str">
            <v>Прочие основные фонды</v>
          </cell>
        </row>
        <row r="2639">
          <cell r="K2639">
            <v>0</v>
          </cell>
          <cell r="Y2639">
            <v>1996</v>
          </cell>
          <cell r="AT2639">
            <v>6146.5</v>
          </cell>
          <cell r="BK2639">
            <v>45082.958222992049</v>
          </cell>
          <cell r="BX2639">
            <v>4508.2958222992047</v>
          </cell>
          <cell r="CB2639">
            <v>4500</v>
          </cell>
          <cell r="CF2639">
            <v>631161.41512188874</v>
          </cell>
          <cell r="CG2639">
            <v>4500</v>
          </cell>
          <cell r="CK2639" t="str">
            <v>Прочие основные фонды</v>
          </cell>
        </row>
        <row r="2640">
          <cell r="K2640">
            <v>0</v>
          </cell>
          <cell r="Y2640">
            <v>1999</v>
          </cell>
          <cell r="AT2640">
            <v>9787.7099999999991</v>
          </cell>
          <cell r="BK2640">
            <v>38503.502930195311</v>
          </cell>
          <cell r="BX2640">
            <v>3850.3502930195314</v>
          </cell>
          <cell r="CB2640">
            <v>3900</v>
          </cell>
          <cell r="CF2640">
            <v>423538.5322321484</v>
          </cell>
          <cell r="CG2640">
            <v>6513</v>
          </cell>
          <cell r="CK2640" t="str">
            <v>Прочие основные фонды</v>
          </cell>
        </row>
        <row r="2641">
          <cell r="K2641">
            <v>0</v>
          </cell>
          <cell r="Y2641">
            <v>1999</v>
          </cell>
          <cell r="AT2641">
            <v>9757.23</v>
          </cell>
          <cell r="BK2641">
            <v>38383.598808668175</v>
          </cell>
          <cell r="BX2641">
            <v>3838.3598808668175</v>
          </cell>
          <cell r="CB2641">
            <v>3800</v>
          </cell>
          <cell r="CF2641">
            <v>422219.5868953499</v>
          </cell>
          <cell r="CG2641">
            <v>6346</v>
          </cell>
          <cell r="CK2641" t="str">
            <v>Прочие основные фонды</v>
          </cell>
        </row>
        <row r="2642">
          <cell r="K2642">
            <v>0</v>
          </cell>
          <cell r="Y2642">
            <v>1999</v>
          </cell>
          <cell r="AT2642">
            <v>9757.2199999999993</v>
          </cell>
          <cell r="BK2642">
            <v>38383.559470045628</v>
          </cell>
          <cell r="BX2642">
            <v>3838.3559470045629</v>
          </cell>
          <cell r="CB2642">
            <v>3800</v>
          </cell>
          <cell r="CF2642">
            <v>422219.15417050192</v>
          </cell>
          <cell r="CG2642">
            <v>6346</v>
          </cell>
          <cell r="CK2642" t="str">
            <v>Прочие основные фонды</v>
          </cell>
        </row>
        <row r="2643">
          <cell r="K2643">
            <v>0</v>
          </cell>
          <cell r="Y2643">
            <v>1999</v>
          </cell>
          <cell r="AT2643">
            <v>8685.18</v>
          </cell>
          <cell r="BK2643">
            <v>34166.301778380614</v>
          </cell>
          <cell r="BX2643">
            <v>3416.6301778380616</v>
          </cell>
          <cell r="CB2643">
            <v>3400</v>
          </cell>
          <cell r="CF2643">
            <v>375829.31956218672</v>
          </cell>
          <cell r="CG2643">
            <v>5678</v>
          </cell>
          <cell r="CK2643" t="str">
            <v>Прочие основные фонды</v>
          </cell>
        </row>
        <row r="2644">
          <cell r="K2644">
            <v>0</v>
          </cell>
          <cell r="Y2644">
            <v>1999</v>
          </cell>
          <cell r="AT2644">
            <v>8685.18</v>
          </cell>
          <cell r="BK2644">
            <v>34166.301778380614</v>
          </cell>
          <cell r="BX2644">
            <v>3416.6301778380616</v>
          </cell>
          <cell r="CB2644">
            <v>3400</v>
          </cell>
          <cell r="CF2644">
            <v>375829.31956218672</v>
          </cell>
          <cell r="CG2644">
            <v>5678</v>
          </cell>
          <cell r="CK2644" t="str">
            <v>Прочие основные фонды</v>
          </cell>
        </row>
        <row r="2645">
          <cell r="K2645">
            <v>0</v>
          </cell>
          <cell r="Y2645">
            <v>1999</v>
          </cell>
          <cell r="AT2645">
            <v>8685.17</v>
          </cell>
          <cell r="BK2645">
            <v>34166.262439758066</v>
          </cell>
          <cell r="BX2645">
            <v>3416.6262439758066</v>
          </cell>
          <cell r="CB2645">
            <v>3400</v>
          </cell>
          <cell r="CF2645">
            <v>375828.88683733874</v>
          </cell>
          <cell r="CG2645">
            <v>5678</v>
          </cell>
          <cell r="CK2645" t="str">
            <v>Прочие основные фонды</v>
          </cell>
        </row>
        <row r="2646">
          <cell r="K2646">
            <v>0</v>
          </cell>
          <cell r="Y2646">
            <v>1999</v>
          </cell>
          <cell r="AT2646">
            <v>9670.25</v>
          </cell>
          <cell r="BK2646">
            <v>33728.908509650297</v>
          </cell>
          <cell r="BX2646">
            <v>3372.89085096503</v>
          </cell>
          <cell r="CB2646">
            <v>3400</v>
          </cell>
          <cell r="CF2646">
            <v>371017.99360615329</v>
          </cell>
          <cell r="CG2646">
            <v>5678</v>
          </cell>
          <cell r="CK2646" t="str">
            <v>Прочие основные фонды</v>
          </cell>
        </row>
        <row r="2647">
          <cell r="K2647">
            <v>0</v>
          </cell>
          <cell r="Y2647">
            <v>1999</v>
          </cell>
          <cell r="AT2647">
            <v>9812.77</v>
          </cell>
          <cell r="BK2647">
            <v>34226.004659263323</v>
          </cell>
          <cell r="BX2647">
            <v>3422.6004659263326</v>
          </cell>
          <cell r="CB2647">
            <v>3400</v>
          </cell>
          <cell r="CF2647">
            <v>376486.05125189654</v>
          </cell>
          <cell r="CG2647">
            <v>5678</v>
          </cell>
          <cell r="CK2647" t="str">
            <v>Прочие основные фонды</v>
          </cell>
        </row>
        <row r="2648">
          <cell r="K2648">
            <v>0</v>
          </cell>
          <cell r="Y2648">
            <v>1999</v>
          </cell>
          <cell r="AT2648">
            <v>8525.23</v>
          </cell>
          <cell r="BK2648">
            <v>29735.188096866779</v>
          </cell>
          <cell r="BX2648">
            <v>2973.5188096866782</v>
          </cell>
          <cell r="CB2648">
            <v>3000</v>
          </cell>
          <cell r="CF2648">
            <v>327087.06906553457</v>
          </cell>
          <cell r="CG2648">
            <v>5010</v>
          </cell>
          <cell r="CK2648" t="str">
            <v>Прочие основные фонды</v>
          </cell>
        </row>
        <row r="2649">
          <cell r="K2649">
            <v>0</v>
          </cell>
          <cell r="Y2649">
            <v>1999</v>
          </cell>
          <cell r="AT2649">
            <v>9389.44</v>
          </cell>
          <cell r="BK2649">
            <v>32749.470046467348</v>
          </cell>
          <cell r="BX2649">
            <v>3274.947004646735</v>
          </cell>
          <cell r="CB2649">
            <v>3300</v>
          </cell>
          <cell r="CF2649">
            <v>360244.17051114084</v>
          </cell>
          <cell r="CG2649">
            <v>5511</v>
          </cell>
          <cell r="CK2649" t="str">
            <v>Прочие основные фонды</v>
          </cell>
        </row>
        <row r="2650">
          <cell r="K2650">
            <v>0</v>
          </cell>
          <cell r="Y2650">
            <v>1999</v>
          </cell>
          <cell r="AT2650">
            <v>8732.3700000000008</v>
          </cell>
          <cell r="BK2650">
            <v>44244.711962845678</v>
          </cell>
          <cell r="BX2650">
            <v>4424.4711962845677</v>
          </cell>
          <cell r="CB2650">
            <v>4400</v>
          </cell>
          <cell r="CF2650">
            <v>530936.54355414817</v>
          </cell>
          <cell r="CG2650">
            <v>5940</v>
          </cell>
          <cell r="CK2650" t="str">
            <v>Прочие основные фонды</v>
          </cell>
        </row>
        <row r="2651">
          <cell r="K2651">
            <v>0</v>
          </cell>
          <cell r="Y2651">
            <v>1999</v>
          </cell>
          <cell r="AT2651">
            <v>8732.3700000000008</v>
          </cell>
          <cell r="BK2651">
            <v>44244.711962845678</v>
          </cell>
          <cell r="BX2651">
            <v>4424.4711962845677</v>
          </cell>
          <cell r="CB2651">
            <v>4400</v>
          </cell>
          <cell r="CF2651">
            <v>530936.54355414817</v>
          </cell>
          <cell r="CG2651">
            <v>5940</v>
          </cell>
          <cell r="CK2651" t="str">
            <v>Прочие основные фонды</v>
          </cell>
        </row>
        <row r="2652">
          <cell r="K2652">
            <v>0</v>
          </cell>
          <cell r="Y2652">
            <v>1999</v>
          </cell>
          <cell r="AT2652">
            <v>8332.85</v>
          </cell>
          <cell r="BK2652">
            <v>42220.44508874436</v>
          </cell>
          <cell r="BX2652">
            <v>4222.0445088744364</v>
          </cell>
          <cell r="CB2652">
            <v>4200</v>
          </cell>
          <cell r="CF2652">
            <v>506645.34106493229</v>
          </cell>
          <cell r="CG2652">
            <v>5670</v>
          </cell>
          <cell r="CK2652" t="str">
            <v>Прочие основные фонды</v>
          </cell>
        </row>
        <row r="2653">
          <cell r="K2653">
            <v>0</v>
          </cell>
          <cell r="Y2653">
            <v>1999</v>
          </cell>
          <cell r="AT2653">
            <v>9434.35</v>
          </cell>
          <cell r="BK2653">
            <v>47801.46721985819</v>
          </cell>
          <cell r="BX2653">
            <v>4780.1467219858196</v>
          </cell>
          <cell r="CB2653">
            <v>4800</v>
          </cell>
          <cell r="CF2653">
            <v>573617.60663829825</v>
          </cell>
          <cell r="CG2653">
            <v>6480</v>
          </cell>
          <cell r="CK2653" t="str">
            <v>Прочие основные фонды</v>
          </cell>
        </row>
        <row r="2654">
          <cell r="K2654">
            <v>0</v>
          </cell>
          <cell r="Y2654">
            <v>1999</v>
          </cell>
          <cell r="AT2654">
            <v>8488.06</v>
          </cell>
          <cell r="BK2654">
            <v>38407.550505960156</v>
          </cell>
          <cell r="BX2654">
            <v>3840.7550505960157</v>
          </cell>
          <cell r="CB2654">
            <v>3800</v>
          </cell>
          <cell r="CF2654">
            <v>460890.60607152188</v>
          </cell>
          <cell r="CG2654">
            <v>5130</v>
          </cell>
          <cell r="CK2654" t="str">
            <v>Прочие основные фонды</v>
          </cell>
        </row>
        <row r="2655">
          <cell r="K2655">
            <v>0</v>
          </cell>
          <cell r="Y2655">
            <v>1999</v>
          </cell>
          <cell r="AT2655">
            <v>8488.06</v>
          </cell>
          <cell r="BK2655">
            <v>38407.550505960156</v>
          </cell>
          <cell r="BX2655">
            <v>3840.7550505960157</v>
          </cell>
          <cell r="CB2655">
            <v>3800</v>
          </cell>
          <cell r="CF2655">
            <v>460890.60607152188</v>
          </cell>
          <cell r="CG2655">
            <v>5130</v>
          </cell>
          <cell r="CK2655" t="str">
            <v>Прочие основные фонды</v>
          </cell>
        </row>
        <row r="2656">
          <cell r="K2656">
            <v>0</v>
          </cell>
          <cell r="Y2656">
            <v>2000</v>
          </cell>
          <cell r="AT2656">
            <v>9568.84</v>
          </cell>
          <cell r="BK2656">
            <v>29207.316105811693</v>
          </cell>
          <cell r="BX2656">
            <v>2920.7316105811697</v>
          </cell>
          <cell r="CB2656">
            <v>2900</v>
          </cell>
          <cell r="CF2656">
            <v>321280.47716392862</v>
          </cell>
          <cell r="CG2656">
            <v>4843</v>
          </cell>
          <cell r="CK2656" t="str">
            <v>Прочие основные фонды</v>
          </cell>
        </row>
        <row r="2657">
          <cell r="K2657">
            <v>0</v>
          </cell>
          <cell r="Y2657">
            <v>2000</v>
          </cell>
          <cell r="AT2657">
            <v>9772.17</v>
          </cell>
          <cell r="BK2657">
            <v>29827.947612221531</v>
          </cell>
          <cell r="BX2657">
            <v>2982.7947612221533</v>
          </cell>
          <cell r="CB2657">
            <v>3000</v>
          </cell>
          <cell r="CF2657">
            <v>328107.42373443686</v>
          </cell>
          <cell r="CG2657">
            <v>5010</v>
          </cell>
          <cell r="CK2657" t="str">
            <v>Прочие основные фонды</v>
          </cell>
        </row>
        <row r="2658">
          <cell r="K2658">
            <v>0</v>
          </cell>
          <cell r="Y2658">
            <v>2000</v>
          </cell>
          <cell r="AT2658">
            <v>8895.33</v>
          </cell>
          <cell r="BK2658">
            <v>27151.537195261906</v>
          </cell>
          <cell r="BX2658">
            <v>2715.1537195261908</v>
          </cell>
          <cell r="CB2658">
            <v>2700</v>
          </cell>
          <cell r="CF2658">
            <v>298666.90914788097</v>
          </cell>
          <cell r="CG2658">
            <v>4509</v>
          </cell>
          <cell r="CK2658" t="str">
            <v>Прочие основные фонды</v>
          </cell>
        </row>
        <row r="2659">
          <cell r="K2659">
            <v>0</v>
          </cell>
          <cell r="Y2659">
            <v>2000</v>
          </cell>
          <cell r="AT2659">
            <v>8895.34</v>
          </cell>
          <cell r="BK2659">
            <v>27151.567718623261</v>
          </cell>
          <cell r="BX2659">
            <v>2715.1567718623264</v>
          </cell>
          <cell r="CB2659">
            <v>2700</v>
          </cell>
          <cell r="CF2659">
            <v>298667.24490485585</v>
          </cell>
          <cell r="CG2659">
            <v>4509</v>
          </cell>
          <cell r="CK2659" t="str">
            <v>Прочие основные фонды</v>
          </cell>
        </row>
        <row r="2660">
          <cell r="K2660">
            <v>0</v>
          </cell>
          <cell r="Y2660">
            <v>2000</v>
          </cell>
          <cell r="AT2660">
            <v>9276.56</v>
          </cell>
          <cell r="BK2660">
            <v>28315.179300158485</v>
          </cell>
          <cell r="BX2660">
            <v>2831.5179300158488</v>
          </cell>
          <cell r="CB2660">
            <v>2800</v>
          </cell>
          <cell r="CF2660">
            <v>311466.97230174334</v>
          </cell>
          <cell r="CG2660">
            <v>4676</v>
          </cell>
          <cell r="CK2660" t="str">
            <v>Прочие основные фонды</v>
          </cell>
        </row>
        <row r="2661">
          <cell r="K2661">
            <v>0</v>
          </cell>
          <cell r="Y2661">
            <v>2000</v>
          </cell>
          <cell r="AT2661">
            <v>9276.57</v>
          </cell>
          <cell r="BK2661">
            <v>28315.209823519839</v>
          </cell>
          <cell r="BX2661">
            <v>2831.520982351984</v>
          </cell>
          <cell r="CB2661">
            <v>2800</v>
          </cell>
          <cell r="CF2661">
            <v>311467.30805871822</v>
          </cell>
          <cell r="CG2661">
            <v>4676</v>
          </cell>
          <cell r="CK2661" t="str">
            <v>Прочие основные фонды</v>
          </cell>
        </row>
        <row r="2662">
          <cell r="K2662">
            <v>0</v>
          </cell>
          <cell r="Y2662">
            <v>2000</v>
          </cell>
          <cell r="AT2662">
            <v>9276.57</v>
          </cell>
          <cell r="BK2662">
            <v>28315.209823519839</v>
          </cell>
          <cell r="BX2662">
            <v>2831.520982351984</v>
          </cell>
          <cell r="CB2662">
            <v>2800</v>
          </cell>
          <cell r="CF2662">
            <v>311467.30805871822</v>
          </cell>
          <cell r="CG2662">
            <v>4676</v>
          </cell>
          <cell r="CK2662" t="str">
            <v>Прочие основные фонды</v>
          </cell>
        </row>
        <row r="2663">
          <cell r="K2663">
            <v>0</v>
          </cell>
          <cell r="Y2663">
            <v>2000</v>
          </cell>
          <cell r="AT2663">
            <v>9067.66</v>
          </cell>
          <cell r="BK2663">
            <v>27677.546281474501</v>
          </cell>
          <cell r="BX2663">
            <v>2767.7546281474501</v>
          </cell>
          <cell r="CB2663">
            <v>2800</v>
          </cell>
          <cell r="CF2663">
            <v>304453.0090962195</v>
          </cell>
          <cell r="CG2663">
            <v>4676</v>
          </cell>
          <cell r="CK2663" t="str">
            <v>Прочие основные фонды</v>
          </cell>
        </row>
        <row r="2664">
          <cell r="K2664">
            <v>0</v>
          </cell>
          <cell r="Y2664">
            <v>2000</v>
          </cell>
          <cell r="AT2664">
            <v>8938.16</v>
          </cell>
          <cell r="BK2664">
            <v>25809.627041015665</v>
          </cell>
          <cell r="BX2664">
            <v>3071.9791514958206</v>
          </cell>
          <cell r="CB2664">
            <v>3100</v>
          </cell>
          <cell r="CF2664">
            <v>258096.27041015663</v>
          </cell>
          <cell r="CG2664">
            <v>6448</v>
          </cell>
          <cell r="CK2664" t="str">
            <v>Прочие основные фонды</v>
          </cell>
        </row>
        <row r="2665">
          <cell r="K2665">
            <v>0</v>
          </cell>
          <cell r="Y2665">
            <v>2000</v>
          </cell>
          <cell r="AT2665">
            <v>8938.16</v>
          </cell>
          <cell r="BK2665">
            <v>25809.627041015665</v>
          </cell>
          <cell r="BX2665">
            <v>3071.9791514958206</v>
          </cell>
          <cell r="CB2665">
            <v>3100</v>
          </cell>
          <cell r="CF2665">
            <v>258096.27041015663</v>
          </cell>
          <cell r="CG2665">
            <v>6448</v>
          </cell>
          <cell r="CK2665" t="str">
            <v>Прочие основные фонды</v>
          </cell>
        </row>
        <row r="2666">
          <cell r="K2666">
            <v>0</v>
          </cell>
          <cell r="Y2666">
            <v>2000</v>
          </cell>
          <cell r="AT2666">
            <v>9008.7800000000007</v>
          </cell>
          <cell r="BK2666">
            <v>23973.269488645848</v>
          </cell>
          <cell r="BX2666">
            <v>2853.4075267835724</v>
          </cell>
          <cell r="CB2666">
            <v>2900</v>
          </cell>
          <cell r="CF2666">
            <v>239732.69488645848</v>
          </cell>
          <cell r="CG2666">
            <v>6032</v>
          </cell>
          <cell r="CK2666" t="str">
            <v>Прочие основные фонды</v>
          </cell>
        </row>
        <row r="2667">
          <cell r="K2667">
            <v>0</v>
          </cell>
          <cell r="Y2667">
            <v>2000</v>
          </cell>
          <cell r="AT2667">
            <v>8919.25</v>
          </cell>
          <cell r="BK2667">
            <v>23735.021155650873</v>
          </cell>
          <cell r="BX2667">
            <v>2825.0501270165746</v>
          </cell>
          <cell r="CB2667">
            <v>2800</v>
          </cell>
          <cell r="CF2667">
            <v>237350.21155650873</v>
          </cell>
          <cell r="CG2667">
            <v>5824</v>
          </cell>
          <cell r="CK2667" t="str">
            <v>Прочие основные фонды</v>
          </cell>
        </row>
        <row r="2668">
          <cell r="K2668">
            <v>0</v>
          </cell>
          <cell r="Y2668">
            <v>2000</v>
          </cell>
          <cell r="AT2668">
            <v>8354.74</v>
          </cell>
          <cell r="BK2668">
            <v>22232.803279419521</v>
          </cell>
          <cell r="BX2668">
            <v>2646.2493256933549</v>
          </cell>
          <cell r="CB2668">
            <v>2600</v>
          </cell>
          <cell r="CF2668">
            <v>222328.0327941952</v>
          </cell>
          <cell r="CG2668">
            <v>5408</v>
          </cell>
          <cell r="CK2668" t="str">
            <v>Прочие основные фонды</v>
          </cell>
        </row>
        <row r="2669">
          <cell r="K2669">
            <v>0</v>
          </cell>
          <cell r="Y2669">
            <v>2000</v>
          </cell>
          <cell r="AT2669">
            <v>9261.9500000000007</v>
          </cell>
          <cell r="BK2669">
            <v>24646.980317019999</v>
          </cell>
          <cell r="BX2669">
            <v>2933.5956525404231</v>
          </cell>
          <cell r="CB2669">
            <v>2900</v>
          </cell>
          <cell r="CF2669">
            <v>246469.8031702</v>
          </cell>
          <cell r="CG2669">
            <v>6032</v>
          </cell>
          <cell r="CK2669" t="str">
            <v>Прочие основные фонды</v>
          </cell>
        </row>
        <row r="2670">
          <cell r="K2670">
            <v>0</v>
          </cell>
          <cell r="Y2670">
            <v>2000</v>
          </cell>
          <cell r="AT2670">
            <v>9583.65</v>
          </cell>
          <cell r="BK2670">
            <v>25503.056366662386</v>
          </cell>
          <cell r="BX2670">
            <v>3035.4897160391733</v>
          </cell>
          <cell r="CB2670">
            <v>3000</v>
          </cell>
          <cell r="CF2670">
            <v>255030.56366662384</v>
          </cell>
          <cell r="CG2670">
            <v>6240</v>
          </cell>
          <cell r="CK2670" t="str">
            <v>Прочие основные фонды</v>
          </cell>
        </row>
        <row r="2671">
          <cell r="K2671">
            <v>0</v>
          </cell>
          <cell r="Y2671">
            <v>2000</v>
          </cell>
          <cell r="AT2671">
            <v>9336.99</v>
          </cell>
          <cell r="BK2671">
            <v>24846.669302923525</v>
          </cell>
          <cell r="BX2671">
            <v>2957.3635435101032</v>
          </cell>
          <cell r="CB2671">
            <v>3000</v>
          </cell>
          <cell r="CF2671">
            <v>248466.69302923523</v>
          </cell>
          <cell r="CG2671">
            <v>6240</v>
          </cell>
          <cell r="CK2671" t="str">
            <v>Прочие основные фонды</v>
          </cell>
        </row>
        <row r="2672">
          <cell r="K2672">
            <v>21.0300000000002</v>
          </cell>
          <cell r="Y2672">
            <v>2001</v>
          </cell>
          <cell r="AT2672">
            <v>2577.15</v>
          </cell>
          <cell r="BK2672">
            <v>6397.4396493670674</v>
          </cell>
          <cell r="BX2672">
            <v>761.45235243333389</v>
          </cell>
          <cell r="CB2672">
            <v>750</v>
          </cell>
          <cell r="CF2672">
            <v>63974.396493670676</v>
          </cell>
          <cell r="CG2672">
            <v>1560</v>
          </cell>
          <cell r="CK2672" t="str">
            <v>Прочие основные фонды</v>
          </cell>
        </row>
        <row r="2673">
          <cell r="K2673">
            <v>21.0300000000002</v>
          </cell>
          <cell r="Y2673">
            <v>2001</v>
          </cell>
          <cell r="AT2673">
            <v>2577.15</v>
          </cell>
          <cell r="BK2673">
            <v>6397.4396493670674</v>
          </cell>
          <cell r="BX2673">
            <v>761.45235243333389</v>
          </cell>
          <cell r="CB2673">
            <v>750</v>
          </cell>
          <cell r="CF2673">
            <v>63974.396493670676</v>
          </cell>
          <cell r="CG2673">
            <v>1560</v>
          </cell>
          <cell r="CK2673" t="str">
            <v>Прочие основные фонды</v>
          </cell>
        </row>
        <row r="2674">
          <cell r="K2674">
            <v>21.0300000000002</v>
          </cell>
          <cell r="Y2674">
            <v>2001</v>
          </cell>
          <cell r="AT2674">
            <v>2577.15</v>
          </cell>
          <cell r="BK2674">
            <v>6397.4396493670674</v>
          </cell>
          <cell r="BX2674">
            <v>761.45235243333389</v>
          </cell>
          <cell r="CB2674">
            <v>750</v>
          </cell>
          <cell r="CF2674">
            <v>63974.396493670676</v>
          </cell>
          <cell r="CG2674">
            <v>1560</v>
          </cell>
          <cell r="CK2674" t="str">
            <v>Прочие основные фонды</v>
          </cell>
        </row>
        <row r="2675">
          <cell r="K2675">
            <v>21.019999999999982</v>
          </cell>
          <cell r="Y2675">
            <v>2001</v>
          </cell>
          <cell r="AT2675">
            <v>2577.14</v>
          </cell>
          <cell r="BK2675">
            <v>6397.4148256678272</v>
          </cell>
          <cell r="BX2675">
            <v>761.44939780379173</v>
          </cell>
          <cell r="CB2675">
            <v>750</v>
          </cell>
          <cell r="CF2675">
            <v>63974.148256678272</v>
          </cell>
          <cell r="CG2675">
            <v>1560</v>
          </cell>
          <cell r="CK2675" t="str">
            <v>Прочие основные фонды</v>
          </cell>
        </row>
        <row r="2676">
          <cell r="K2676">
            <v>21.019999999999982</v>
          </cell>
          <cell r="Y2676">
            <v>2001</v>
          </cell>
          <cell r="AT2676">
            <v>2577.14</v>
          </cell>
          <cell r="BK2676">
            <v>6397.4148256678272</v>
          </cell>
          <cell r="BX2676">
            <v>761.44939780379173</v>
          </cell>
          <cell r="CB2676">
            <v>750</v>
          </cell>
          <cell r="CF2676">
            <v>63974.148256678272</v>
          </cell>
          <cell r="CG2676">
            <v>1560</v>
          </cell>
          <cell r="CK2676" t="str">
            <v>Прочие основные фонды</v>
          </cell>
        </row>
        <row r="2677">
          <cell r="K2677">
            <v>14.420000000000073</v>
          </cell>
          <cell r="Y2677">
            <v>2001</v>
          </cell>
          <cell r="AT2677">
            <v>1668.52</v>
          </cell>
          <cell r="BK2677">
            <v>4141.8838654179763</v>
          </cell>
          <cell r="BX2677">
            <v>492.98584835266325</v>
          </cell>
          <cell r="CB2677">
            <v>500</v>
          </cell>
          <cell r="CF2677">
            <v>41418.838654179766</v>
          </cell>
          <cell r="CG2677">
            <v>1040</v>
          </cell>
          <cell r="CK2677" t="str">
            <v>Прочие основные фонды</v>
          </cell>
        </row>
        <row r="2678">
          <cell r="K2678">
            <v>28.150000000000091</v>
          </cell>
          <cell r="Y2678">
            <v>2001</v>
          </cell>
          <cell r="AT2678">
            <v>3349.44</v>
          </cell>
          <cell r="BK2678">
            <v>8314.5491178922566</v>
          </cell>
          <cell r="BX2678">
            <v>989.63543733748747</v>
          </cell>
          <cell r="CB2678">
            <v>1000</v>
          </cell>
          <cell r="CF2678">
            <v>83145.491178922559</v>
          </cell>
          <cell r="CG2678">
            <v>2080</v>
          </cell>
          <cell r="CK2678" t="str">
            <v>Прочие основные фонды</v>
          </cell>
        </row>
        <row r="2679">
          <cell r="K2679">
            <v>28.150000000000091</v>
          </cell>
          <cell r="Y2679">
            <v>2001</v>
          </cell>
          <cell r="AT2679">
            <v>3349.44</v>
          </cell>
          <cell r="BK2679">
            <v>8314.5491178922566</v>
          </cell>
          <cell r="BX2679">
            <v>989.63543733748747</v>
          </cell>
          <cell r="CB2679">
            <v>1000</v>
          </cell>
          <cell r="CF2679">
            <v>83145.491178922559</v>
          </cell>
          <cell r="CG2679">
            <v>2080</v>
          </cell>
          <cell r="CK2679" t="str">
            <v>Прочие основные фонды</v>
          </cell>
        </row>
        <row r="2680">
          <cell r="K2680">
            <v>28.150000000000091</v>
          </cell>
          <cell r="Y2680">
            <v>2001</v>
          </cell>
          <cell r="AT2680">
            <v>3349.44</v>
          </cell>
          <cell r="BK2680">
            <v>8314.5491178922566</v>
          </cell>
          <cell r="BX2680">
            <v>989.63543733748747</v>
          </cell>
          <cell r="CB2680">
            <v>1000</v>
          </cell>
          <cell r="CF2680">
            <v>83145.491178922559</v>
          </cell>
          <cell r="CG2680">
            <v>2080</v>
          </cell>
          <cell r="CK2680" t="str">
            <v>Прочие основные фонды</v>
          </cell>
        </row>
        <row r="2681">
          <cell r="K2681">
            <v>28.149999999999636</v>
          </cell>
          <cell r="Y2681">
            <v>2001</v>
          </cell>
          <cell r="AT2681">
            <v>3349.43</v>
          </cell>
          <cell r="BK2681">
            <v>8314.5242941930173</v>
          </cell>
          <cell r="BX2681">
            <v>989.63248270794531</v>
          </cell>
          <cell r="CB2681">
            <v>1000</v>
          </cell>
          <cell r="CF2681">
            <v>83145.242941930177</v>
          </cell>
          <cell r="CG2681">
            <v>2080</v>
          </cell>
          <cell r="CK2681" t="str">
            <v>Прочие основные фонды</v>
          </cell>
        </row>
        <row r="2682">
          <cell r="K2682">
            <v>28.149999999999636</v>
          </cell>
          <cell r="Y2682">
            <v>2001</v>
          </cell>
          <cell r="AT2682">
            <v>3349.43</v>
          </cell>
          <cell r="BK2682">
            <v>8314.5242941930173</v>
          </cell>
          <cell r="BX2682">
            <v>989.63248270794531</v>
          </cell>
          <cell r="CB2682">
            <v>1000</v>
          </cell>
          <cell r="CF2682">
            <v>83145.242941930177</v>
          </cell>
          <cell r="CG2682">
            <v>2080</v>
          </cell>
          <cell r="CK2682" t="str">
            <v>Прочие основные фонды</v>
          </cell>
        </row>
        <row r="2683">
          <cell r="K2683">
            <v>28.149999999999636</v>
          </cell>
          <cell r="Y2683">
            <v>2001</v>
          </cell>
          <cell r="AT2683">
            <v>3349.43</v>
          </cell>
          <cell r="BK2683">
            <v>8314.5242941930173</v>
          </cell>
          <cell r="BX2683">
            <v>989.63248270794531</v>
          </cell>
          <cell r="CB2683">
            <v>1000</v>
          </cell>
          <cell r="CF2683">
            <v>83145.242941930177</v>
          </cell>
          <cell r="CG2683">
            <v>2080</v>
          </cell>
          <cell r="CK2683" t="str">
            <v>Прочие основные фонды</v>
          </cell>
        </row>
        <row r="2684">
          <cell r="K2684">
            <v>12.980000000000018</v>
          </cell>
          <cell r="Y2684">
            <v>2001</v>
          </cell>
          <cell r="AT2684">
            <v>1501.67</v>
          </cell>
          <cell r="BK2684">
            <v>3727.7004436160269</v>
          </cell>
          <cell r="BX2684">
            <v>443.68785444330541</v>
          </cell>
          <cell r="CB2684">
            <v>450</v>
          </cell>
          <cell r="CF2684">
            <v>37277.00443616027</v>
          </cell>
          <cell r="CG2684">
            <v>936</v>
          </cell>
          <cell r="CK2684" t="str">
            <v>Прочие основные фонды</v>
          </cell>
        </row>
        <row r="2685">
          <cell r="K2685">
            <v>12.980000000000018</v>
          </cell>
          <cell r="Y2685">
            <v>2001</v>
          </cell>
          <cell r="AT2685">
            <v>1501.67</v>
          </cell>
          <cell r="BK2685">
            <v>3727.7004436160269</v>
          </cell>
          <cell r="BX2685">
            <v>443.68785444330541</v>
          </cell>
          <cell r="CB2685">
            <v>450</v>
          </cell>
          <cell r="CF2685">
            <v>37277.00443616027</v>
          </cell>
          <cell r="CG2685">
            <v>936</v>
          </cell>
          <cell r="CK2685" t="str">
            <v>Прочие основные фонды</v>
          </cell>
        </row>
        <row r="2686">
          <cell r="K2686">
            <v>12.980000000000018</v>
          </cell>
          <cell r="Y2686">
            <v>2001</v>
          </cell>
          <cell r="AT2686">
            <v>1501.67</v>
          </cell>
          <cell r="BK2686">
            <v>3727.7004436160269</v>
          </cell>
          <cell r="BX2686">
            <v>443.68785444330541</v>
          </cell>
          <cell r="CB2686">
            <v>450</v>
          </cell>
          <cell r="CF2686">
            <v>37277.00443616027</v>
          </cell>
          <cell r="CG2686">
            <v>936</v>
          </cell>
          <cell r="CK2686" t="str">
            <v>Прочие основные фонды</v>
          </cell>
        </row>
        <row r="2687">
          <cell r="K2687">
            <v>12.980000000000018</v>
          </cell>
          <cell r="Y2687">
            <v>2001</v>
          </cell>
          <cell r="AT2687">
            <v>1501.67</v>
          </cell>
          <cell r="BK2687">
            <v>3727.7004436160269</v>
          </cell>
          <cell r="BX2687">
            <v>443.68785444330541</v>
          </cell>
          <cell r="CB2687">
            <v>450</v>
          </cell>
          <cell r="CF2687">
            <v>37277.00443616027</v>
          </cell>
          <cell r="CG2687">
            <v>936</v>
          </cell>
          <cell r="CK2687" t="str">
            <v>Прочие основные фонды</v>
          </cell>
        </row>
        <row r="2688">
          <cell r="K2688">
            <v>12.980000000000018</v>
          </cell>
          <cell r="Y2688">
            <v>2001</v>
          </cell>
          <cell r="AT2688">
            <v>1501.67</v>
          </cell>
          <cell r="BK2688">
            <v>3727.7004436160269</v>
          </cell>
          <cell r="BX2688">
            <v>443.68785444330541</v>
          </cell>
          <cell r="CB2688">
            <v>450</v>
          </cell>
          <cell r="CF2688">
            <v>37277.00443616027</v>
          </cell>
          <cell r="CG2688">
            <v>936</v>
          </cell>
          <cell r="CK2688" t="str">
            <v>Прочие основные фонды</v>
          </cell>
        </row>
        <row r="2689">
          <cell r="K2689">
            <v>12.980000000000018</v>
          </cell>
          <cell r="Y2689">
            <v>2001</v>
          </cell>
          <cell r="AT2689">
            <v>1501.67</v>
          </cell>
          <cell r="BK2689">
            <v>3727.7004436160269</v>
          </cell>
          <cell r="BX2689">
            <v>443.68785444330541</v>
          </cell>
          <cell r="CB2689">
            <v>450</v>
          </cell>
          <cell r="CF2689">
            <v>37277.00443616027</v>
          </cell>
          <cell r="CG2689">
            <v>936</v>
          </cell>
          <cell r="CK2689" t="str">
            <v>Прочие основные фонды</v>
          </cell>
        </row>
        <row r="2690">
          <cell r="K2690">
            <v>12.980000000000018</v>
          </cell>
          <cell r="Y2690">
            <v>2001</v>
          </cell>
          <cell r="AT2690">
            <v>1501.67</v>
          </cell>
          <cell r="BK2690">
            <v>3727.7004436160269</v>
          </cell>
          <cell r="BX2690">
            <v>443.68785444330541</v>
          </cell>
          <cell r="CB2690">
            <v>450</v>
          </cell>
          <cell r="CF2690">
            <v>37277.00443616027</v>
          </cell>
          <cell r="CG2690">
            <v>936</v>
          </cell>
          <cell r="CK2690" t="str">
            <v>Прочие основные фонды</v>
          </cell>
        </row>
        <row r="2691">
          <cell r="K2691">
            <v>12.980000000000018</v>
          </cell>
          <cell r="Y2691">
            <v>2001</v>
          </cell>
          <cell r="AT2691">
            <v>1501.67</v>
          </cell>
          <cell r="BK2691">
            <v>3727.7004436160269</v>
          </cell>
          <cell r="BX2691">
            <v>443.68785444330541</v>
          </cell>
          <cell r="CB2691">
            <v>450</v>
          </cell>
          <cell r="CF2691">
            <v>37277.00443616027</v>
          </cell>
          <cell r="CG2691">
            <v>936</v>
          </cell>
          <cell r="CK2691" t="str">
            <v>Прочие основные фонды</v>
          </cell>
        </row>
        <row r="2692">
          <cell r="K2692">
            <v>12.980000000000018</v>
          </cell>
          <cell r="Y2692">
            <v>2001</v>
          </cell>
          <cell r="AT2692">
            <v>1501.67</v>
          </cell>
          <cell r="BK2692">
            <v>3727.7004436160269</v>
          </cell>
          <cell r="BX2692">
            <v>443.68785444330541</v>
          </cell>
          <cell r="CB2692">
            <v>450</v>
          </cell>
          <cell r="CF2692">
            <v>37277.00443616027</v>
          </cell>
          <cell r="CG2692">
            <v>936</v>
          </cell>
          <cell r="CK2692" t="str">
            <v>Прочие основные фонды</v>
          </cell>
        </row>
        <row r="2693">
          <cell r="K2693">
            <v>12.970000000000027</v>
          </cell>
          <cell r="Y2693">
            <v>2001</v>
          </cell>
          <cell r="AT2693">
            <v>1501.66</v>
          </cell>
          <cell r="BK2693">
            <v>3727.675619916788</v>
          </cell>
          <cell r="BX2693">
            <v>443.68489981376331</v>
          </cell>
          <cell r="CB2693">
            <v>450</v>
          </cell>
          <cell r="CF2693">
            <v>37276.756199167881</v>
          </cell>
          <cell r="CG2693">
            <v>936</v>
          </cell>
          <cell r="CK2693" t="str">
            <v>Прочие основные фонды</v>
          </cell>
        </row>
        <row r="2694">
          <cell r="K2694">
            <v>134.4699999999998</v>
          </cell>
          <cell r="Y2694">
            <v>2001</v>
          </cell>
          <cell r="AT2694">
            <v>2678.95</v>
          </cell>
          <cell r="BK2694">
            <v>6300.446611549477</v>
          </cell>
          <cell r="BX2694">
            <v>749.90780010243907</v>
          </cell>
          <cell r="CB2694">
            <v>750</v>
          </cell>
          <cell r="CF2694">
            <v>63004.466115494768</v>
          </cell>
          <cell r="CG2694">
            <v>1560</v>
          </cell>
          <cell r="CK2694" t="str">
            <v>Прочие основные фонды</v>
          </cell>
        </row>
        <row r="2695">
          <cell r="K2695">
            <v>332.82999999999993</v>
          </cell>
          <cell r="Y2695">
            <v>2001</v>
          </cell>
          <cell r="AT2695">
            <v>6666.67</v>
          </cell>
          <cell r="BK2695">
            <v>15678.903455390566</v>
          </cell>
          <cell r="BX2695">
            <v>1866.174371940099</v>
          </cell>
          <cell r="CB2695">
            <v>1900</v>
          </cell>
          <cell r="CF2695">
            <v>156789.03455390566</v>
          </cell>
          <cell r="CG2695">
            <v>3952</v>
          </cell>
          <cell r="CK2695" t="str">
            <v>Прочие основные фонды</v>
          </cell>
        </row>
        <row r="2696">
          <cell r="K2696">
            <v>332.82999999999993</v>
          </cell>
          <cell r="Y2696">
            <v>2001</v>
          </cell>
          <cell r="AT2696">
            <v>6666.67</v>
          </cell>
          <cell r="BK2696">
            <v>15678.903455390566</v>
          </cell>
          <cell r="BX2696">
            <v>1866.174371940099</v>
          </cell>
          <cell r="CB2696">
            <v>1900</v>
          </cell>
          <cell r="CF2696">
            <v>156789.03455390566</v>
          </cell>
          <cell r="CG2696">
            <v>3952</v>
          </cell>
          <cell r="CK2696" t="str">
            <v>Прочие основные фонды</v>
          </cell>
        </row>
        <row r="2697">
          <cell r="K2697">
            <v>367.31999999999971</v>
          </cell>
          <cell r="Y2697">
            <v>2001</v>
          </cell>
          <cell r="AT2697">
            <v>4905</v>
          </cell>
          <cell r="BK2697">
            <v>11155.19890524734</v>
          </cell>
          <cell r="BX2697">
            <v>1762.8661516727793</v>
          </cell>
          <cell r="CB2697">
            <v>1800</v>
          </cell>
          <cell r="CF2697">
            <v>100396.79014722606</v>
          </cell>
          <cell r="CG2697">
            <v>4644</v>
          </cell>
          <cell r="CK2697" t="str">
            <v>Прочие основные фонды</v>
          </cell>
        </row>
        <row r="2698">
          <cell r="K2698">
            <v>391.72999999999956</v>
          </cell>
          <cell r="Y2698">
            <v>2001</v>
          </cell>
          <cell r="AT2698">
            <v>4699.33</v>
          </cell>
          <cell r="BK2698">
            <v>10709.419959904533</v>
          </cell>
          <cell r="BX2698">
            <v>1692.4193025804188</v>
          </cell>
          <cell r="CB2698">
            <v>1700</v>
          </cell>
          <cell r="CF2698">
            <v>96384.779639140805</v>
          </cell>
          <cell r="CG2698">
            <v>4386</v>
          </cell>
          <cell r="CK2698" t="str">
            <v>Прочие основные фонды</v>
          </cell>
        </row>
        <row r="2699">
          <cell r="K2699">
            <v>208.5</v>
          </cell>
          <cell r="Y2699">
            <v>2001</v>
          </cell>
          <cell r="AT2699">
            <v>2507.5</v>
          </cell>
          <cell r="BK2699">
            <v>5714.4040851484397</v>
          </cell>
          <cell r="BX2699">
            <v>903.05243539406695</v>
          </cell>
          <cell r="CB2699">
            <v>900</v>
          </cell>
          <cell r="CF2699">
            <v>51429.636766335956</v>
          </cell>
          <cell r="CG2699">
            <v>2322</v>
          </cell>
          <cell r="CK2699" t="str">
            <v>Прочие основные фонды</v>
          </cell>
        </row>
        <row r="2700">
          <cell r="K2700">
            <v>208.5</v>
          </cell>
          <cell r="Y2700">
            <v>2001</v>
          </cell>
          <cell r="AT2700">
            <v>2507.5</v>
          </cell>
          <cell r="BK2700">
            <v>5714.4040851484397</v>
          </cell>
          <cell r="BX2700">
            <v>903.05243539406695</v>
          </cell>
          <cell r="CB2700">
            <v>900</v>
          </cell>
          <cell r="CF2700">
            <v>51429.636766335956</v>
          </cell>
          <cell r="CG2700">
            <v>2322</v>
          </cell>
          <cell r="CK2700" t="str">
            <v>Прочие основные фонды</v>
          </cell>
        </row>
        <row r="2701">
          <cell r="K2701">
            <v>208.5</v>
          </cell>
          <cell r="Y2701">
            <v>2001</v>
          </cell>
          <cell r="AT2701">
            <v>2507.5</v>
          </cell>
          <cell r="BK2701">
            <v>5714.4040851484397</v>
          </cell>
          <cell r="BX2701">
            <v>903.05243539406695</v>
          </cell>
          <cell r="CB2701">
            <v>900</v>
          </cell>
          <cell r="CF2701">
            <v>51429.636766335956</v>
          </cell>
          <cell r="CG2701">
            <v>2322</v>
          </cell>
          <cell r="CK2701" t="str">
            <v>Прочие основные фонды</v>
          </cell>
        </row>
        <row r="2702">
          <cell r="K2702">
            <v>208.5</v>
          </cell>
          <cell r="Y2702">
            <v>2001</v>
          </cell>
          <cell r="AT2702">
            <v>2507.5</v>
          </cell>
          <cell r="BK2702">
            <v>5714.4040851484397</v>
          </cell>
          <cell r="BX2702">
            <v>903.05243539406695</v>
          </cell>
          <cell r="CB2702">
            <v>900</v>
          </cell>
          <cell r="CF2702">
            <v>51429.636766335956</v>
          </cell>
          <cell r="CG2702">
            <v>2322</v>
          </cell>
          <cell r="CK2702" t="str">
            <v>Прочие основные фонды</v>
          </cell>
        </row>
        <row r="2703">
          <cell r="K2703">
            <v>208.5</v>
          </cell>
          <cell r="Y2703">
            <v>2001</v>
          </cell>
          <cell r="AT2703">
            <v>2507.5</v>
          </cell>
          <cell r="BK2703">
            <v>5714.4040851484397</v>
          </cell>
          <cell r="BX2703">
            <v>903.05243539406695</v>
          </cell>
          <cell r="CB2703">
            <v>900</v>
          </cell>
          <cell r="CF2703">
            <v>51429.636766335956</v>
          </cell>
          <cell r="CG2703">
            <v>2322</v>
          </cell>
          <cell r="CK2703" t="str">
            <v>Прочие основные фонды</v>
          </cell>
        </row>
        <row r="2704">
          <cell r="K2704">
            <v>242.13000000000011</v>
          </cell>
          <cell r="Y2704">
            <v>2001</v>
          </cell>
          <cell r="AT2704">
            <v>2900.83</v>
          </cell>
          <cell r="BK2704">
            <v>6610.7736001280746</v>
          </cell>
          <cell r="BX2704">
            <v>1044.7065189089415</v>
          </cell>
          <cell r="CB2704">
            <v>1000</v>
          </cell>
          <cell r="CF2704">
            <v>59496.962401152668</v>
          </cell>
          <cell r="CG2704">
            <v>2580</v>
          </cell>
          <cell r="CK2704" t="str">
            <v>Прочие основные фонды</v>
          </cell>
        </row>
        <row r="2705">
          <cell r="K2705">
            <v>242.13000000000011</v>
          </cell>
          <cell r="Y2705">
            <v>2001</v>
          </cell>
          <cell r="AT2705">
            <v>2900.83</v>
          </cell>
          <cell r="BK2705">
            <v>6610.7736001280746</v>
          </cell>
          <cell r="BX2705">
            <v>1044.7065189089415</v>
          </cell>
          <cell r="CB2705">
            <v>1000</v>
          </cell>
          <cell r="CF2705">
            <v>59496.962401152668</v>
          </cell>
          <cell r="CG2705">
            <v>2580</v>
          </cell>
          <cell r="CK2705" t="str">
            <v>Прочие основные фонды</v>
          </cell>
        </row>
        <row r="2706">
          <cell r="K2706">
            <v>242.13000000000011</v>
          </cell>
          <cell r="Y2706">
            <v>2001</v>
          </cell>
          <cell r="AT2706">
            <v>2900.83</v>
          </cell>
          <cell r="BK2706">
            <v>6610.7736001280746</v>
          </cell>
          <cell r="BX2706">
            <v>1044.7065189089415</v>
          </cell>
          <cell r="CB2706">
            <v>1000</v>
          </cell>
          <cell r="CF2706">
            <v>59496.962401152668</v>
          </cell>
          <cell r="CG2706">
            <v>2580</v>
          </cell>
          <cell r="CK2706" t="str">
            <v>Прочие основные фонды</v>
          </cell>
        </row>
        <row r="2707">
          <cell r="K2707">
            <v>242.13000000000011</v>
          </cell>
          <cell r="Y2707">
            <v>2001</v>
          </cell>
          <cell r="AT2707">
            <v>2900.83</v>
          </cell>
          <cell r="BK2707">
            <v>6610.7736001280746</v>
          </cell>
          <cell r="BX2707">
            <v>1044.7065189089415</v>
          </cell>
          <cell r="CB2707">
            <v>1000</v>
          </cell>
          <cell r="CF2707">
            <v>59496.962401152668</v>
          </cell>
          <cell r="CG2707">
            <v>2580</v>
          </cell>
          <cell r="CK2707" t="str">
            <v>Прочие основные фонды</v>
          </cell>
        </row>
        <row r="2708">
          <cell r="K2708">
            <v>242.13000000000011</v>
          </cell>
          <cell r="Y2708">
            <v>2001</v>
          </cell>
          <cell r="AT2708">
            <v>2900.83</v>
          </cell>
          <cell r="BK2708">
            <v>6610.7736001280746</v>
          </cell>
          <cell r="BX2708">
            <v>1044.7065189089415</v>
          </cell>
          <cell r="CB2708">
            <v>1000</v>
          </cell>
          <cell r="CF2708">
            <v>59496.962401152668</v>
          </cell>
          <cell r="CG2708">
            <v>2580</v>
          </cell>
          <cell r="CK2708" t="str">
            <v>Прочие основные фонды</v>
          </cell>
        </row>
        <row r="2709">
          <cell r="K2709">
            <v>48.799999999999955</v>
          </cell>
          <cell r="Y2709">
            <v>2001</v>
          </cell>
          <cell r="AT2709">
            <v>590</v>
          </cell>
          <cell r="BK2709">
            <v>1344.5656670937506</v>
          </cell>
          <cell r="BX2709">
            <v>212.48292597507458</v>
          </cell>
          <cell r="CB2709">
            <v>200</v>
          </cell>
          <cell r="CF2709">
            <v>12101.091003843754</v>
          </cell>
          <cell r="CG2709">
            <v>516</v>
          </cell>
          <cell r="CK2709" t="str">
            <v>Прочие основные фонды</v>
          </cell>
        </row>
        <row r="2710">
          <cell r="K2710">
            <v>48.799999999999955</v>
          </cell>
          <cell r="Y2710">
            <v>2001</v>
          </cell>
          <cell r="AT2710">
            <v>590</v>
          </cell>
          <cell r="BK2710">
            <v>1344.5656670937506</v>
          </cell>
          <cell r="BX2710">
            <v>212.48292597507458</v>
          </cell>
          <cell r="CB2710">
            <v>200</v>
          </cell>
          <cell r="CF2710">
            <v>12101.091003843754</v>
          </cell>
          <cell r="CG2710">
            <v>516</v>
          </cell>
          <cell r="CK2710" t="str">
            <v>Прочие основные фонды</v>
          </cell>
        </row>
        <row r="2711">
          <cell r="K2711">
            <v>48.799999999999955</v>
          </cell>
          <cell r="Y2711">
            <v>2001</v>
          </cell>
          <cell r="AT2711">
            <v>590</v>
          </cell>
          <cell r="BK2711">
            <v>1344.5656670937506</v>
          </cell>
          <cell r="BX2711">
            <v>212.48292597507458</v>
          </cell>
          <cell r="CB2711">
            <v>200</v>
          </cell>
          <cell r="CF2711">
            <v>12101.091003843754</v>
          </cell>
          <cell r="CG2711">
            <v>516</v>
          </cell>
          <cell r="CK2711" t="str">
            <v>Прочие основные фонды</v>
          </cell>
        </row>
        <row r="2712">
          <cell r="K2712">
            <v>48.799999999999955</v>
          </cell>
          <cell r="Y2712">
            <v>2001</v>
          </cell>
          <cell r="AT2712">
            <v>590</v>
          </cell>
          <cell r="BK2712">
            <v>1344.5656670937506</v>
          </cell>
          <cell r="BX2712">
            <v>212.48292597507458</v>
          </cell>
          <cell r="CB2712">
            <v>200</v>
          </cell>
          <cell r="CF2712">
            <v>12101.091003843754</v>
          </cell>
          <cell r="CG2712">
            <v>516</v>
          </cell>
          <cell r="CK2712" t="str">
            <v>Прочие основные фонды</v>
          </cell>
        </row>
        <row r="2713">
          <cell r="K2713">
            <v>48.799999999999955</v>
          </cell>
          <cell r="Y2713">
            <v>2001</v>
          </cell>
          <cell r="AT2713">
            <v>590</v>
          </cell>
          <cell r="BK2713">
            <v>1344.5656670937506</v>
          </cell>
          <cell r="BX2713">
            <v>212.48292597507458</v>
          </cell>
          <cell r="CB2713">
            <v>200</v>
          </cell>
          <cell r="CF2713">
            <v>12101.091003843754</v>
          </cell>
          <cell r="CG2713">
            <v>516</v>
          </cell>
          <cell r="CK2713" t="str">
            <v>Прочие основные фонды</v>
          </cell>
        </row>
        <row r="2714">
          <cell r="K2714">
            <v>1486.1000000000004</v>
          </cell>
          <cell r="Y2714">
            <v>2001</v>
          </cell>
          <cell r="AT2714">
            <v>8400</v>
          </cell>
          <cell r="BK2714">
            <v>20851.907360721478</v>
          </cell>
          <cell r="BX2714">
            <v>2481.8888153347702</v>
          </cell>
          <cell r="CB2714">
            <v>2500</v>
          </cell>
          <cell r="CF2714">
            <v>208519.07360721478</v>
          </cell>
          <cell r="CG2714">
            <v>5200</v>
          </cell>
          <cell r="CK2714" t="str">
            <v>Прочие основные фонды</v>
          </cell>
        </row>
        <row r="2715">
          <cell r="K2715">
            <v>26.899999999999991</v>
          </cell>
          <cell r="Y2715">
            <v>2001</v>
          </cell>
          <cell r="AT2715">
            <v>153.04</v>
          </cell>
          <cell r="BK2715">
            <v>379.90189315295419</v>
          </cell>
          <cell r="BX2715">
            <v>45.217650511765868</v>
          </cell>
          <cell r="CB2715">
            <v>50</v>
          </cell>
          <cell r="CF2715">
            <v>3799.018931529542</v>
          </cell>
          <cell r="CG2715">
            <v>104</v>
          </cell>
          <cell r="CK2715" t="str">
            <v>Прочие основные фонды</v>
          </cell>
        </row>
        <row r="2716">
          <cell r="K2716">
            <v>236.5</v>
          </cell>
          <cell r="Y2716">
            <v>2001</v>
          </cell>
          <cell r="AT2716">
            <v>1120</v>
          </cell>
          <cell r="BK2716">
            <v>515.92643938494507</v>
          </cell>
          <cell r="BX2716">
            <v>51.592643938494511</v>
          </cell>
          <cell r="CB2716">
            <v>50</v>
          </cell>
          <cell r="CF2716">
            <v>5159.2643938494512</v>
          </cell>
          <cell r="CG2716">
            <v>50</v>
          </cell>
          <cell r="CK2716" t="str">
            <v>Прочие основные фонды</v>
          </cell>
        </row>
        <row r="2717">
          <cell r="K2717">
            <v>263.89999999999998</v>
          </cell>
          <cell r="Y2717">
            <v>2001</v>
          </cell>
          <cell r="AT2717">
            <v>1250</v>
          </cell>
          <cell r="BK2717">
            <v>575.81075824212621</v>
          </cell>
          <cell r="BX2717">
            <v>57.581075824212625</v>
          </cell>
          <cell r="CB2717">
            <v>60</v>
          </cell>
          <cell r="CF2717">
            <v>5758.1075824212621</v>
          </cell>
          <cell r="CG2717">
            <v>60</v>
          </cell>
          <cell r="CK2717" t="str">
            <v>Прочие основные фонды</v>
          </cell>
        </row>
        <row r="2718">
          <cell r="K2718">
            <v>428.38999999999987</v>
          </cell>
          <cell r="Y2718">
            <v>2001</v>
          </cell>
          <cell r="AT2718">
            <v>2708.33</v>
          </cell>
          <cell r="BK2718">
            <v>1282.6513265610115</v>
          </cell>
          <cell r="BX2718">
            <v>128.26513265610114</v>
          </cell>
          <cell r="CB2718">
            <v>150</v>
          </cell>
          <cell r="CF2718">
            <v>11543.861939049104</v>
          </cell>
          <cell r="CG2718">
            <v>150</v>
          </cell>
          <cell r="CK2718" t="str">
            <v>Прочие основные фонды</v>
          </cell>
        </row>
        <row r="2719">
          <cell r="K2719">
            <v>0</v>
          </cell>
          <cell r="Y2719">
            <v>2001</v>
          </cell>
          <cell r="AT2719">
            <v>1106.5</v>
          </cell>
          <cell r="BK2719">
            <v>3661.0123367199953</v>
          </cell>
          <cell r="BX2719">
            <v>578.5530839996303</v>
          </cell>
          <cell r="CB2719">
            <v>600</v>
          </cell>
          <cell r="CF2719">
            <v>32949.111030479959</v>
          </cell>
          <cell r="CG2719">
            <v>1548</v>
          </cell>
          <cell r="CK2719" t="str">
            <v>Прочие основные фонды</v>
          </cell>
        </row>
        <row r="2720">
          <cell r="K2720">
            <v>693.61000000000013</v>
          </cell>
          <cell r="Y2720">
            <v>2001</v>
          </cell>
          <cell r="AT2720">
            <v>4383.25</v>
          </cell>
          <cell r="BK2720">
            <v>14502.604902781672</v>
          </cell>
          <cell r="BX2720">
            <v>2291.8597428299859</v>
          </cell>
          <cell r="CB2720">
            <v>2300</v>
          </cell>
          <cell r="CF2720">
            <v>130523.44412503505</v>
          </cell>
          <cell r="CG2720">
            <v>5934</v>
          </cell>
          <cell r="CK2720" t="str">
            <v>Прочие основные фонды</v>
          </cell>
        </row>
        <row r="2721">
          <cell r="K2721">
            <v>693.61000000000013</v>
          </cell>
          <cell r="Y2721">
            <v>2001</v>
          </cell>
          <cell r="AT2721">
            <v>4383.25</v>
          </cell>
          <cell r="BK2721">
            <v>14502.604902781672</v>
          </cell>
          <cell r="BX2721">
            <v>2291.8597428299859</v>
          </cell>
          <cell r="CB2721">
            <v>2300</v>
          </cell>
          <cell r="CF2721">
            <v>130523.44412503505</v>
          </cell>
          <cell r="CG2721">
            <v>5934</v>
          </cell>
          <cell r="CK2721" t="str">
            <v>Прочие основные фонды</v>
          </cell>
        </row>
        <row r="2722">
          <cell r="K2722">
            <v>0</v>
          </cell>
          <cell r="Y2722">
            <v>2001</v>
          </cell>
          <cell r="AT2722">
            <v>1653.75</v>
          </cell>
          <cell r="BK2722">
            <v>5471.6666532767213</v>
          </cell>
          <cell r="BX2722">
            <v>864.69241994070353</v>
          </cell>
          <cell r="CB2722">
            <v>850</v>
          </cell>
          <cell r="CF2722">
            <v>49244.99987949049</v>
          </cell>
          <cell r="CG2722">
            <v>2193</v>
          </cell>
          <cell r="CK2722" t="str">
            <v>Прочие основные фонды</v>
          </cell>
        </row>
        <row r="2723">
          <cell r="K2723">
            <v>421.11999999999989</v>
          </cell>
          <cell r="Y2723">
            <v>2001</v>
          </cell>
          <cell r="AT2723">
            <v>2541.92</v>
          </cell>
          <cell r="BK2723">
            <v>1197.5990079293845</v>
          </cell>
          <cell r="BX2723">
            <v>119.75990079293845</v>
          </cell>
          <cell r="CB2723">
            <v>100</v>
          </cell>
          <cell r="CF2723">
            <v>10778.39107136446</v>
          </cell>
          <cell r="CG2723">
            <v>100</v>
          </cell>
          <cell r="CK2723" t="str">
            <v>Прочие основные фонды</v>
          </cell>
        </row>
        <row r="2724">
          <cell r="K2724">
            <v>421.11999999999989</v>
          </cell>
          <cell r="Y2724">
            <v>2001</v>
          </cell>
          <cell r="AT2724">
            <v>2541.92</v>
          </cell>
          <cell r="BK2724">
            <v>1197.5990079293845</v>
          </cell>
          <cell r="BX2724">
            <v>119.75990079293845</v>
          </cell>
          <cell r="CB2724">
            <v>100</v>
          </cell>
          <cell r="CF2724">
            <v>10778.39107136446</v>
          </cell>
          <cell r="CG2724">
            <v>100</v>
          </cell>
          <cell r="CK2724" t="str">
            <v>Прочие основные фонды</v>
          </cell>
        </row>
        <row r="2725">
          <cell r="K2725">
            <v>421.11999999999989</v>
          </cell>
          <cell r="Y2725">
            <v>2001</v>
          </cell>
          <cell r="AT2725">
            <v>2541.92</v>
          </cell>
          <cell r="BK2725">
            <v>1197.5990079293845</v>
          </cell>
          <cell r="BX2725">
            <v>119.75990079293845</v>
          </cell>
          <cell r="CB2725">
            <v>100</v>
          </cell>
          <cell r="CF2725">
            <v>10778.39107136446</v>
          </cell>
          <cell r="CG2725">
            <v>100</v>
          </cell>
          <cell r="CK2725" t="str">
            <v>Прочие основные фонды</v>
          </cell>
        </row>
        <row r="2726">
          <cell r="K2726">
            <v>421.11999999999989</v>
          </cell>
          <cell r="Y2726">
            <v>2001</v>
          </cell>
          <cell r="AT2726">
            <v>2541.92</v>
          </cell>
          <cell r="BK2726">
            <v>1197.5990079293845</v>
          </cell>
          <cell r="BX2726">
            <v>119.75990079293845</v>
          </cell>
          <cell r="CB2726">
            <v>100</v>
          </cell>
          <cell r="CF2726">
            <v>10778.39107136446</v>
          </cell>
          <cell r="CG2726">
            <v>100</v>
          </cell>
          <cell r="CK2726" t="str">
            <v>Прочие основные фонды</v>
          </cell>
        </row>
        <row r="2727">
          <cell r="K2727">
            <v>170.67999999999995</v>
          </cell>
          <cell r="Y2727">
            <v>2001</v>
          </cell>
          <cell r="AT2727">
            <v>1027.58</v>
          </cell>
          <cell r="BK2727">
            <v>2341.7776071054168</v>
          </cell>
          <cell r="BX2727">
            <v>370.07322893807981</v>
          </cell>
          <cell r="CB2727">
            <v>350</v>
          </cell>
          <cell r="CF2727">
            <v>21075.998463948752</v>
          </cell>
          <cell r="CG2727">
            <v>903</v>
          </cell>
          <cell r="CK2727" t="str">
            <v>Прочие основные фонды</v>
          </cell>
        </row>
        <row r="2728">
          <cell r="K2728">
            <v>210.55999999999995</v>
          </cell>
          <cell r="Y2728">
            <v>2001</v>
          </cell>
          <cell r="AT2728">
            <v>1270.96</v>
          </cell>
          <cell r="BK2728">
            <v>598.79950396469224</v>
          </cell>
          <cell r="BX2728">
            <v>59.879950396469226</v>
          </cell>
          <cell r="CB2728">
            <v>60</v>
          </cell>
          <cell r="CF2728">
            <v>5389.19553568223</v>
          </cell>
          <cell r="CG2728">
            <v>60</v>
          </cell>
          <cell r="CK2728" t="str">
            <v>Прочие основные фонды</v>
          </cell>
        </row>
        <row r="2729">
          <cell r="K2729">
            <v>448.07000000000016</v>
          </cell>
          <cell r="Y2729">
            <v>2001</v>
          </cell>
          <cell r="AT2729">
            <v>2704.17</v>
          </cell>
          <cell r="BK2729">
            <v>1274.0413975547631</v>
          </cell>
          <cell r="BX2729">
            <v>127.40413975547631</v>
          </cell>
          <cell r="CB2729">
            <v>150</v>
          </cell>
          <cell r="CF2729">
            <v>11466.372577992868</v>
          </cell>
          <cell r="CG2729">
            <v>150</v>
          </cell>
          <cell r="CK2729" t="str">
            <v>Прочие основные фонды</v>
          </cell>
        </row>
        <row r="2730">
          <cell r="K2730">
            <v>269.5</v>
          </cell>
          <cell r="Y2730">
            <v>2001</v>
          </cell>
          <cell r="AT2730">
            <v>1622.5</v>
          </cell>
          <cell r="BK2730">
            <v>5352.8116267830792</v>
          </cell>
          <cell r="BX2730">
            <v>845.90965282543027</v>
          </cell>
          <cell r="CB2730">
            <v>850</v>
          </cell>
          <cell r="CF2730">
            <v>48175.304641047711</v>
          </cell>
          <cell r="CG2730">
            <v>2193</v>
          </cell>
          <cell r="CK2730" t="str">
            <v>Прочие основные фонды</v>
          </cell>
        </row>
        <row r="2731">
          <cell r="K2731">
            <v>519.92999999999984</v>
          </cell>
          <cell r="Y2731">
            <v>2001</v>
          </cell>
          <cell r="AT2731">
            <v>3136.83</v>
          </cell>
          <cell r="BK2731">
            <v>10348.758148069008</v>
          </cell>
          <cell r="BX2731">
            <v>1635.423590922893</v>
          </cell>
          <cell r="CB2731">
            <v>1600</v>
          </cell>
          <cell r="CF2731">
            <v>93138.823332621076</v>
          </cell>
          <cell r="CG2731">
            <v>4128</v>
          </cell>
          <cell r="CK2731" t="str">
            <v>Прочие основные фонды</v>
          </cell>
        </row>
        <row r="2732">
          <cell r="K2732">
            <v>188.64999999999998</v>
          </cell>
          <cell r="Y2732">
            <v>2001</v>
          </cell>
          <cell r="AT2732">
            <v>1135.75</v>
          </cell>
          <cell r="BK2732">
            <v>535.09672737765095</v>
          </cell>
          <cell r="BX2732">
            <v>53.509672737765101</v>
          </cell>
          <cell r="CB2732">
            <v>50</v>
          </cell>
          <cell r="CF2732">
            <v>4815.870546398859</v>
          </cell>
          <cell r="CG2732">
            <v>50</v>
          </cell>
          <cell r="CK2732" t="str">
            <v>Прочие основные фонды</v>
          </cell>
        </row>
        <row r="2733">
          <cell r="K2733">
            <v>147.67999999999995</v>
          </cell>
          <cell r="Y2733">
            <v>2001</v>
          </cell>
          <cell r="AT2733">
            <v>892.38</v>
          </cell>
          <cell r="BK2733">
            <v>420.43549863726008</v>
          </cell>
          <cell r="BX2733">
            <v>42.043549863726014</v>
          </cell>
          <cell r="CB2733">
            <v>40</v>
          </cell>
          <cell r="CF2733">
            <v>3783.9194877353407</v>
          </cell>
          <cell r="CG2733">
            <v>40</v>
          </cell>
          <cell r="CK2733" t="str">
            <v>Прочие основные фонды</v>
          </cell>
        </row>
        <row r="2734">
          <cell r="K2734">
            <v>646.09999999999991</v>
          </cell>
          <cell r="Y2734">
            <v>2001</v>
          </cell>
          <cell r="AT2734">
            <v>3895.5</v>
          </cell>
          <cell r="BK2734">
            <v>1835.324060312251</v>
          </cell>
          <cell r="BX2734">
            <v>183.53240603122512</v>
          </cell>
          <cell r="CB2734">
            <v>200</v>
          </cell>
          <cell r="CF2734">
            <v>16517.916542810261</v>
          </cell>
          <cell r="CG2734">
            <v>200</v>
          </cell>
          <cell r="CK2734" t="str">
            <v>Прочие основные фонды</v>
          </cell>
        </row>
        <row r="2735">
          <cell r="K2735">
            <v>646.09999999999991</v>
          </cell>
          <cell r="Y2735">
            <v>2001</v>
          </cell>
          <cell r="AT2735">
            <v>3895.5</v>
          </cell>
          <cell r="BK2735">
            <v>1835.324060312251</v>
          </cell>
          <cell r="BX2735">
            <v>183.53240603122512</v>
          </cell>
          <cell r="CB2735">
            <v>200</v>
          </cell>
          <cell r="CF2735">
            <v>16517.916542810261</v>
          </cell>
          <cell r="CG2735">
            <v>200</v>
          </cell>
          <cell r="CK2735" t="str">
            <v>Прочие основные фонды</v>
          </cell>
        </row>
        <row r="2736">
          <cell r="K2736">
            <v>204.89999999999998</v>
          </cell>
          <cell r="Y2736">
            <v>2001</v>
          </cell>
          <cell r="AT2736">
            <v>855</v>
          </cell>
          <cell r="BK2736">
            <v>402.82430280245785</v>
          </cell>
          <cell r="BX2736">
            <v>40.282430280245791</v>
          </cell>
          <cell r="CB2736">
            <v>40</v>
          </cell>
          <cell r="CF2736">
            <v>3625.4187252221209</v>
          </cell>
          <cell r="CG2736">
            <v>40</v>
          </cell>
          <cell r="CK2736" t="str">
            <v>Прочие основные фонды</v>
          </cell>
        </row>
        <row r="2737">
          <cell r="K2737">
            <v>375.20000000000005</v>
          </cell>
          <cell r="Y2737">
            <v>2001</v>
          </cell>
          <cell r="AT2737">
            <v>2265</v>
          </cell>
          <cell r="BK2737">
            <v>1067.1310477749323</v>
          </cell>
          <cell r="BX2737">
            <v>106.71310477749324</v>
          </cell>
          <cell r="CB2737">
            <v>100</v>
          </cell>
          <cell r="CF2737">
            <v>9604.1794299743906</v>
          </cell>
          <cell r="CG2737">
            <v>100</v>
          </cell>
          <cell r="CK2737" t="str">
            <v>Прочие основные фонды</v>
          </cell>
        </row>
        <row r="2738">
          <cell r="K2738">
            <v>4762.869999999999</v>
          </cell>
          <cell r="Y2738">
            <v>1994</v>
          </cell>
          <cell r="AT2738">
            <v>7005.15</v>
          </cell>
          <cell r="BK2738">
            <v>51380.929764222354</v>
          </cell>
          <cell r="BX2738">
            <v>5138.0929764222356</v>
          </cell>
          <cell r="CB2738">
            <v>5100</v>
          </cell>
          <cell r="CF2738">
            <v>822094.87622755766</v>
          </cell>
          <cell r="CG2738">
            <v>5100</v>
          </cell>
          <cell r="CK2738" t="str">
            <v>Прочие основные фонды</v>
          </cell>
        </row>
        <row r="2739">
          <cell r="K2739">
            <v>4762.869999999999</v>
          </cell>
          <cell r="Y2739">
            <v>1994</v>
          </cell>
          <cell r="AT2739">
            <v>7005.15</v>
          </cell>
          <cell r="BK2739">
            <v>51380.929764222354</v>
          </cell>
          <cell r="BX2739">
            <v>5138.0929764222356</v>
          </cell>
          <cell r="CB2739">
            <v>5100</v>
          </cell>
          <cell r="CF2739">
            <v>822094.87622755766</v>
          </cell>
          <cell r="CG2739">
            <v>5100</v>
          </cell>
          <cell r="CK2739" t="str">
            <v>Прочие основные фонды</v>
          </cell>
        </row>
        <row r="2740">
          <cell r="K2740">
            <v>1220.4499999999998</v>
          </cell>
          <cell r="Y2740">
            <v>1994</v>
          </cell>
          <cell r="AT2740">
            <v>1794.59</v>
          </cell>
          <cell r="BK2740">
            <v>13162.844870641713</v>
          </cell>
          <cell r="BX2740">
            <v>1316.2844870641713</v>
          </cell>
          <cell r="CB2740">
            <v>1300</v>
          </cell>
          <cell r="CF2740">
            <v>210605.51793026741</v>
          </cell>
          <cell r="CG2740">
            <v>1300</v>
          </cell>
          <cell r="CK2740" t="str">
            <v>Прочие основные фонды</v>
          </cell>
        </row>
        <row r="2741">
          <cell r="K2741">
            <v>1220.4499999999998</v>
          </cell>
          <cell r="Y2741">
            <v>1994</v>
          </cell>
          <cell r="AT2741">
            <v>1794.59</v>
          </cell>
          <cell r="BK2741">
            <v>13162.844870641713</v>
          </cell>
          <cell r="BX2741">
            <v>1316.2844870641713</v>
          </cell>
          <cell r="CB2741">
            <v>1300</v>
          </cell>
          <cell r="CF2741">
            <v>210605.51793026741</v>
          </cell>
          <cell r="CG2741">
            <v>1300</v>
          </cell>
          <cell r="CK2741" t="str">
            <v>Прочие основные фонды</v>
          </cell>
        </row>
        <row r="2742">
          <cell r="K2742">
            <v>1220.4499999999998</v>
          </cell>
          <cell r="Y2742">
            <v>1994</v>
          </cell>
          <cell r="AT2742">
            <v>1794.59</v>
          </cell>
          <cell r="BK2742">
            <v>13162.844870641713</v>
          </cell>
          <cell r="BX2742">
            <v>1316.2844870641713</v>
          </cell>
          <cell r="CB2742">
            <v>1300</v>
          </cell>
          <cell r="CF2742">
            <v>210605.51793026741</v>
          </cell>
          <cell r="CG2742">
            <v>1300</v>
          </cell>
          <cell r="CK2742" t="str">
            <v>Прочие основные фонды</v>
          </cell>
        </row>
        <row r="2743">
          <cell r="K2743">
            <v>1119.3</v>
          </cell>
          <cell r="Y2743">
            <v>1995</v>
          </cell>
          <cell r="AT2743">
            <v>1599.72</v>
          </cell>
          <cell r="BK2743">
            <v>11733.524758559317</v>
          </cell>
          <cell r="BX2743">
            <v>1173.3524758559317</v>
          </cell>
          <cell r="CB2743">
            <v>1200</v>
          </cell>
          <cell r="CF2743">
            <v>176002.87137838977</v>
          </cell>
          <cell r="CG2743">
            <v>1200</v>
          </cell>
          <cell r="CK2743" t="str">
            <v>Прочие основные фонды</v>
          </cell>
        </row>
        <row r="2744">
          <cell r="K2744">
            <v>1163.5300000000002</v>
          </cell>
          <cell r="Y2744">
            <v>1995</v>
          </cell>
          <cell r="AT2744">
            <v>1662.14</v>
          </cell>
          <cell r="BK2744">
            <v>12191.359014197349</v>
          </cell>
          <cell r="BX2744">
            <v>1219.1359014197349</v>
          </cell>
          <cell r="CB2744">
            <v>1200</v>
          </cell>
          <cell r="CF2744">
            <v>182870.38521296025</v>
          </cell>
          <cell r="CG2744">
            <v>1200</v>
          </cell>
          <cell r="CK2744" t="str">
            <v>Прочие основные фонды</v>
          </cell>
        </row>
        <row r="2745">
          <cell r="K2745">
            <v>1780.74</v>
          </cell>
          <cell r="Y2745">
            <v>1995</v>
          </cell>
          <cell r="AT2745">
            <v>2543.94</v>
          </cell>
          <cell r="BK2745">
            <v>18659.129706629526</v>
          </cell>
          <cell r="BX2745">
            <v>1865.9129706629528</v>
          </cell>
          <cell r="CB2745">
            <v>1900</v>
          </cell>
          <cell r="CF2745">
            <v>279886.94559944287</v>
          </cell>
          <cell r="CG2745">
            <v>1900</v>
          </cell>
          <cell r="CK2745" t="str">
            <v>Прочие основные фонды</v>
          </cell>
        </row>
        <row r="2746">
          <cell r="K2746">
            <v>328.40000000000009</v>
          </cell>
          <cell r="Y2746">
            <v>2001</v>
          </cell>
          <cell r="AT2746">
            <v>3125</v>
          </cell>
          <cell r="BK2746">
            <v>1430.7331985848709</v>
          </cell>
          <cell r="BX2746">
            <v>143.07331985848711</v>
          </cell>
          <cell r="CB2746">
            <v>150</v>
          </cell>
          <cell r="CF2746">
            <v>14307.331985848708</v>
          </cell>
          <cell r="CG2746">
            <v>150</v>
          </cell>
          <cell r="CK2746" t="str">
            <v>Прочие основные фонды</v>
          </cell>
        </row>
        <row r="2747">
          <cell r="K2747">
            <v>146.88</v>
          </cell>
          <cell r="Y2747">
            <v>2001</v>
          </cell>
          <cell r="AT2747">
            <v>416</v>
          </cell>
          <cell r="BK2747">
            <v>978.36308643482812</v>
          </cell>
          <cell r="BX2747">
            <v>116.44922258445088</v>
          </cell>
          <cell r="CB2747">
            <v>100</v>
          </cell>
          <cell r="CF2747">
            <v>9783.6308643482807</v>
          </cell>
          <cell r="CG2747">
            <v>208</v>
          </cell>
          <cell r="CK2747" t="str">
            <v>Прочие основные фонды</v>
          </cell>
        </row>
        <row r="2748">
          <cell r="K2748">
            <v>386.24</v>
          </cell>
          <cell r="Y2748">
            <v>2001</v>
          </cell>
          <cell r="AT2748">
            <v>1095</v>
          </cell>
          <cell r="BK2748">
            <v>2575.2586049185979</v>
          </cell>
          <cell r="BX2748">
            <v>306.51898733166757</v>
          </cell>
          <cell r="CB2748">
            <v>300</v>
          </cell>
          <cell r="CF2748">
            <v>25752.586049185978</v>
          </cell>
          <cell r="CG2748">
            <v>624</v>
          </cell>
          <cell r="CK2748" t="str">
            <v>Прочие основные фонды</v>
          </cell>
        </row>
        <row r="2749">
          <cell r="K2749">
            <v>49.180000000000007</v>
          </cell>
          <cell r="Y2749">
            <v>2001</v>
          </cell>
          <cell r="AT2749">
            <v>380.38</v>
          </cell>
          <cell r="BK2749">
            <v>175.22151697611199</v>
          </cell>
          <cell r="BX2749">
            <v>17.5221516976112</v>
          </cell>
          <cell r="CB2749">
            <v>20</v>
          </cell>
          <cell r="CF2749">
            <v>1752.2151697611198</v>
          </cell>
          <cell r="CG2749">
            <v>20</v>
          </cell>
          <cell r="CK2749" t="str">
            <v>Прочие основные фонды</v>
          </cell>
        </row>
        <row r="2750">
          <cell r="K2750">
            <v>233.74</v>
          </cell>
          <cell r="Y2750">
            <v>2001</v>
          </cell>
          <cell r="AT2750">
            <v>1726</v>
          </cell>
          <cell r="BK2750">
            <v>795.07949498072787</v>
          </cell>
          <cell r="BX2750">
            <v>79.50794949807279</v>
          </cell>
          <cell r="CB2750">
            <v>80</v>
          </cell>
          <cell r="CF2750">
            <v>7950.7949498072785</v>
          </cell>
          <cell r="CG2750">
            <v>80</v>
          </cell>
          <cell r="CK2750" t="str">
            <v>Прочие основные фонды</v>
          </cell>
        </row>
        <row r="2751">
          <cell r="K2751">
            <v>191.40000000000009</v>
          </cell>
          <cell r="Y2751">
            <v>2001</v>
          </cell>
          <cell r="AT2751">
            <v>1595</v>
          </cell>
          <cell r="BK2751">
            <v>734.73452751695311</v>
          </cell>
          <cell r="BX2751">
            <v>73.473452751695319</v>
          </cell>
          <cell r="CB2751">
            <v>70</v>
          </cell>
          <cell r="CF2751">
            <v>7347.3452751695313</v>
          </cell>
          <cell r="CG2751">
            <v>70</v>
          </cell>
          <cell r="CK2751" t="str">
            <v>Прочие основные фонды</v>
          </cell>
        </row>
        <row r="2752">
          <cell r="K2752">
            <v>1080.9199999999998</v>
          </cell>
          <cell r="Y2752">
            <v>1995</v>
          </cell>
          <cell r="AT2752">
            <v>1545.09</v>
          </cell>
          <cell r="BK2752">
            <v>11332.828100669125</v>
          </cell>
          <cell r="BX2752">
            <v>1133.2828100669126</v>
          </cell>
          <cell r="CB2752">
            <v>1100</v>
          </cell>
          <cell r="CF2752">
            <v>169992.42151003686</v>
          </cell>
          <cell r="CG2752">
            <v>1100</v>
          </cell>
          <cell r="CK2752" t="str">
            <v>Прочие основные фонды</v>
          </cell>
        </row>
        <row r="2753">
          <cell r="K2753">
            <v>195.08000000000015</v>
          </cell>
          <cell r="Y2753">
            <v>2001</v>
          </cell>
          <cell r="AT2753">
            <v>1854.16</v>
          </cell>
          <cell r="BK2753">
            <v>848.8986455961998</v>
          </cell>
          <cell r="BX2753">
            <v>84.88986455961998</v>
          </cell>
          <cell r="CB2753">
            <v>80</v>
          </cell>
          <cell r="CF2753">
            <v>8488.9864559619982</v>
          </cell>
          <cell r="CG2753">
            <v>80</v>
          </cell>
          <cell r="CK2753" t="str">
            <v>Прочие основные фонды</v>
          </cell>
        </row>
        <row r="2754">
          <cell r="K2754">
            <v>31.690000000000055</v>
          </cell>
          <cell r="Y2754">
            <v>2001</v>
          </cell>
          <cell r="AT2754">
            <v>1876.03</v>
          </cell>
          <cell r="BK2754">
            <v>4657.0004483255143</v>
          </cell>
          <cell r="BX2754">
            <v>554.29736598005832</v>
          </cell>
          <cell r="CB2754">
            <v>550</v>
          </cell>
          <cell r="CF2754">
            <v>46570.004483255143</v>
          </cell>
          <cell r="CG2754">
            <v>1144</v>
          </cell>
          <cell r="CK2754" t="str">
            <v>Прочие основные фонды</v>
          </cell>
        </row>
        <row r="2755">
          <cell r="K2755">
            <v>2499.5100000000002</v>
          </cell>
          <cell r="Y2755">
            <v>2001</v>
          </cell>
          <cell r="AT2755">
            <v>6825</v>
          </cell>
          <cell r="BK2755">
            <v>16942.174730586201</v>
          </cell>
          <cell r="BX2755">
            <v>2016.5346624595011</v>
          </cell>
          <cell r="CB2755">
            <v>2000</v>
          </cell>
          <cell r="CF2755">
            <v>169421.74730586202</v>
          </cell>
          <cell r="CG2755">
            <v>4160</v>
          </cell>
          <cell r="CK2755" t="str">
            <v>Прочие основные фонды</v>
          </cell>
        </row>
        <row r="2756">
          <cell r="K2756">
            <v>88.670000000000073</v>
          </cell>
          <cell r="Y2756">
            <v>2001</v>
          </cell>
          <cell r="AT2756">
            <v>2652.29</v>
          </cell>
          <cell r="BK2756">
            <v>6237.7467079813223</v>
          </cell>
          <cell r="BX2756">
            <v>742.44497252046449</v>
          </cell>
          <cell r="CB2756">
            <v>750</v>
          </cell>
          <cell r="CF2756">
            <v>62377.467079813221</v>
          </cell>
          <cell r="CG2756">
            <v>1560</v>
          </cell>
          <cell r="CK2756" t="str">
            <v>Прочие основные фонды</v>
          </cell>
        </row>
        <row r="2757">
          <cell r="K2757">
            <v>96.730000000000018</v>
          </cell>
          <cell r="Y2757">
            <v>2001</v>
          </cell>
          <cell r="AT2757">
            <v>2916.66</v>
          </cell>
          <cell r="BK2757">
            <v>6859.5011530793399</v>
          </cell>
          <cell r="BX2757">
            <v>816.44901332491463</v>
          </cell>
          <cell r="CB2757">
            <v>800</v>
          </cell>
          <cell r="CF2757">
            <v>68595.011530793403</v>
          </cell>
          <cell r="CG2757">
            <v>1664</v>
          </cell>
          <cell r="CK2757" t="str">
            <v>Прочие основные фонды</v>
          </cell>
        </row>
        <row r="2758">
          <cell r="K2758">
            <v>132.30000000000018</v>
          </cell>
          <cell r="Y2758">
            <v>2001</v>
          </cell>
          <cell r="AT2758">
            <v>2268</v>
          </cell>
          <cell r="BK2758">
            <v>5158.0002277473941</v>
          </cell>
          <cell r="BX2758">
            <v>815.12343159915679</v>
          </cell>
          <cell r="CB2758">
            <v>800</v>
          </cell>
          <cell r="CF2758">
            <v>46422.00204972655</v>
          </cell>
          <cell r="CG2758">
            <v>2064</v>
          </cell>
          <cell r="CK2758" t="str">
            <v>Прочие основные фонды</v>
          </cell>
        </row>
        <row r="2759">
          <cell r="K2759">
            <v>360.64999999999964</v>
          </cell>
          <cell r="Y2759">
            <v>2001</v>
          </cell>
          <cell r="AT2759">
            <v>6174.5</v>
          </cell>
          <cell r="BK2759">
            <v>14042.359967471906</v>
          </cell>
          <cell r="BX2759">
            <v>2219.126820286152</v>
          </cell>
          <cell r="CB2759">
            <v>2200</v>
          </cell>
          <cell r="CF2759">
            <v>126381.23970724715</v>
          </cell>
          <cell r="CG2759">
            <v>5676</v>
          </cell>
          <cell r="CK2759" t="str">
            <v>Прочие основные фонды</v>
          </cell>
        </row>
        <row r="2760">
          <cell r="K2760">
            <v>120.5</v>
          </cell>
          <cell r="Y2760">
            <v>2001</v>
          </cell>
          <cell r="AT2760">
            <v>2072</v>
          </cell>
          <cell r="BK2760">
            <v>4712.247121645767</v>
          </cell>
          <cell r="BX2760">
            <v>744.68066590540241</v>
          </cell>
          <cell r="CB2760">
            <v>750</v>
          </cell>
          <cell r="CF2760">
            <v>42410.2240948119</v>
          </cell>
          <cell r="CG2760">
            <v>1935</v>
          </cell>
          <cell r="CK2760" t="str">
            <v>Прочие основные фонды</v>
          </cell>
        </row>
        <row r="2761">
          <cell r="K2761">
            <v>261.89000000000033</v>
          </cell>
          <cell r="Y2761">
            <v>2001</v>
          </cell>
          <cell r="AT2761">
            <v>4496</v>
          </cell>
          <cell r="BK2761">
            <v>10225.030433841395</v>
          </cell>
          <cell r="BX2761">
            <v>1615.8707885669351</v>
          </cell>
          <cell r="CB2761">
            <v>1600</v>
          </cell>
          <cell r="CF2761">
            <v>92025.273904572561</v>
          </cell>
          <cell r="CG2761">
            <v>4128</v>
          </cell>
          <cell r="CK2761" t="str">
            <v>Прочие основные фонды</v>
          </cell>
        </row>
        <row r="2762">
          <cell r="K2762">
            <v>76.650000000000091</v>
          </cell>
          <cell r="Y2762">
            <v>2001</v>
          </cell>
          <cell r="AT2762">
            <v>1314</v>
          </cell>
          <cell r="BK2762">
            <v>2988.3652113139665</v>
          </cell>
          <cell r="BX2762">
            <v>472.25405164078131</v>
          </cell>
          <cell r="CB2762">
            <v>450</v>
          </cell>
          <cell r="CF2762">
            <v>26895.286901825697</v>
          </cell>
          <cell r="CG2762">
            <v>1161</v>
          </cell>
          <cell r="CK2762" t="str">
            <v>Прочие основные фонды</v>
          </cell>
        </row>
        <row r="2763">
          <cell r="K2763">
            <v>31.509999999999991</v>
          </cell>
          <cell r="Y2763">
            <v>2001</v>
          </cell>
          <cell r="AT2763">
            <v>535.5</v>
          </cell>
          <cell r="BK2763">
            <v>1217.8611648848014</v>
          </cell>
          <cell r="BX2763">
            <v>192.45969912757866</v>
          </cell>
          <cell r="CB2763">
            <v>200</v>
          </cell>
          <cell r="CF2763">
            <v>10960.750483963213</v>
          </cell>
          <cell r="CG2763">
            <v>516</v>
          </cell>
          <cell r="CK2763" t="str">
            <v>Прочие основные фонды</v>
          </cell>
        </row>
        <row r="2764">
          <cell r="K2764">
            <v>187.38999999999987</v>
          </cell>
          <cell r="Y2764">
            <v>2001</v>
          </cell>
          <cell r="AT2764">
            <v>3204.5</v>
          </cell>
          <cell r="BK2764">
            <v>7287.8358597074621</v>
          </cell>
          <cell r="BX2764">
            <v>1151.7032789063041</v>
          </cell>
          <cell r="CB2764">
            <v>1200</v>
          </cell>
          <cell r="CF2764">
            <v>65590.522737367166</v>
          </cell>
          <cell r="CG2764">
            <v>3096</v>
          </cell>
          <cell r="CK2764" t="str">
            <v>Прочие основные фонды</v>
          </cell>
        </row>
        <row r="2765">
          <cell r="K2765">
            <v>338.56999999999971</v>
          </cell>
          <cell r="Y2765">
            <v>2001</v>
          </cell>
          <cell r="AT2765">
            <v>5796.5</v>
          </cell>
          <cell r="BK2765">
            <v>13182.693262847341</v>
          </cell>
          <cell r="BX2765">
            <v>2083.272915019626</v>
          </cell>
          <cell r="CB2765">
            <v>2100</v>
          </cell>
          <cell r="CF2765">
            <v>118644.23936562607</v>
          </cell>
          <cell r="CG2765">
            <v>5418</v>
          </cell>
          <cell r="CK2765" t="str">
            <v>Прочие основные фонды</v>
          </cell>
        </row>
        <row r="2766">
          <cell r="K2766">
            <v>580.54000000000087</v>
          </cell>
          <cell r="Y2766">
            <v>2001</v>
          </cell>
          <cell r="AT2766">
            <v>9955</v>
          </cell>
          <cell r="BK2766">
            <v>22640.164138988232</v>
          </cell>
          <cell r="BX2766">
            <v>3577.8455738843058</v>
          </cell>
          <cell r="CB2766">
            <v>3600</v>
          </cell>
          <cell r="CF2766">
            <v>203761.4772508941</v>
          </cell>
          <cell r="CG2766">
            <v>9288</v>
          </cell>
          <cell r="CK2766" t="str">
            <v>Прочие основные фонды</v>
          </cell>
        </row>
        <row r="2767">
          <cell r="K2767">
            <v>554.65999999999985</v>
          </cell>
          <cell r="Y2767">
            <v>2001</v>
          </cell>
          <cell r="AT2767">
            <v>9502</v>
          </cell>
          <cell r="BK2767">
            <v>21609.928643763553</v>
          </cell>
          <cell r="BX2767">
            <v>3415.0365286839451</v>
          </cell>
          <cell r="CB2767">
            <v>3400</v>
          </cell>
          <cell r="CF2767">
            <v>194489.35779387198</v>
          </cell>
          <cell r="CG2767">
            <v>8772</v>
          </cell>
          <cell r="CK2767" t="str">
            <v>Прочие основные фонды</v>
          </cell>
        </row>
        <row r="2768">
          <cell r="K2768">
            <v>493.8100000000004</v>
          </cell>
          <cell r="Y2768">
            <v>2001</v>
          </cell>
          <cell r="AT2768">
            <v>8475</v>
          </cell>
          <cell r="BK2768">
            <v>19274.273337812683</v>
          </cell>
          <cell r="BX2768">
            <v>3045.9308125233038</v>
          </cell>
          <cell r="CB2768">
            <v>3000</v>
          </cell>
          <cell r="CF2768">
            <v>173468.46004031415</v>
          </cell>
          <cell r="CG2768">
            <v>7740</v>
          </cell>
          <cell r="CK2768" t="str">
            <v>Прочие основные фонды</v>
          </cell>
        </row>
        <row r="2769">
          <cell r="K2769">
            <v>242.46000000000004</v>
          </cell>
          <cell r="Y2769">
            <v>2001</v>
          </cell>
          <cell r="AT2769">
            <v>4150</v>
          </cell>
          <cell r="BK2769">
            <v>9438.1397465395439</v>
          </cell>
          <cell r="BX2769">
            <v>1491.5177430055116</v>
          </cell>
          <cell r="CB2769">
            <v>1500</v>
          </cell>
          <cell r="CF2769">
            <v>84943.257718855893</v>
          </cell>
          <cell r="CG2769">
            <v>3870</v>
          </cell>
          <cell r="CK2769" t="str">
            <v>Прочие основные фонды</v>
          </cell>
        </row>
        <row r="2770">
          <cell r="K2770">
            <v>167.65000000000009</v>
          </cell>
          <cell r="Y2770">
            <v>2001</v>
          </cell>
          <cell r="AT2770">
            <v>2869.5</v>
          </cell>
          <cell r="BK2770">
            <v>6525.9619283602942</v>
          </cell>
          <cell r="BX2770">
            <v>1031.3036538685099</v>
          </cell>
          <cell r="CB2770">
            <v>1000</v>
          </cell>
          <cell r="CF2770">
            <v>58733.657355242649</v>
          </cell>
          <cell r="CG2770">
            <v>2580</v>
          </cell>
          <cell r="CK2770" t="str">
            <v>Прочие основные фонды</v>
          </cell>
        </row>
        <row r="2771">
          <cell r="K2771">
            <v>307.86999999999989</v>
          </cell>
          <cell r="Y2771">
            <v>2001</v>
          </cell>
          <cell r="AT2771">
            <v>5281</v>
          </cell>
          <cell r="BK2771">
            <v>12010.317108789235</v>
          </cell>
          <cell r="BX2771">
            <v>1898.0012532077365</v>
          </cell>
          <cell r="CB2771">
            <v>1900</v>
          </cell>
          <cell r="CF2771">
            <v>108092.85397910312</v>
          </cell>
          <cell r="CG2771">
            <v>4902</v>
          </cell>
          <cell r="CK2771" t="str">
            <v>Прочие основные фонды</v>
          </cell>
        </row>
        <row r="2772">
          <cell r="K2772">
            <v>368.78999999999996</v>
          </cell>
          <cell r="Y2772">
            <v>2001</v>
          </cell>
          <cell r="AT2772">
            <v>6320.5</v>
          </cell>
          <cell r="BK2772">
            <v>14374.400546506791</v>
          </cell>
          <cell r="BX2772">
            <v>2271.5994926906833</v>
          </cell>
          <cell r="CB2772">
            <v>2300</v>
          </cell>
          <cell r="CF2772">
            <v>129369.60491856112</v>
          </cell>
          <cell r="CG2772">
            <v>5934</v>
          </cell>
          <cell r="CK2772" t="str">
            <v>Прочие основные фонды</v>
          </cell>
        </row>
        <row r="2773">
          <cell r="K2773">
            <v>96.819999999999936</v>
          </cell>
          <cell r="Y2773">
            <v>2001</v>
          </cell>
          <cell r="AT2773">
            <v>1663</v>
          </cell>
          <cell r="BK2773">
            <v>3782.0786502398219</v>
          </cell>
          <cell r="BX2773">
            <v>597.68530279955803</v>
          </cell>
          <cell r="CB2773">
            <v>600</v>
          </cell>
          <cell r="CF2773">
            <v>34038.707852158397</v>
          </cell>
          <cell r="CG2773">
            <v>1548</v>
          </cell>
          <cell r="CK2773" t="str">
            <v>Прочие основные фонды</v>
          </cell>
        </row>
        <row r="2774">
          <cell r="K2774">
            <v>71.6400000000001</v>
          </cell>
          <cell r="Y2774">
            <v>2001</v>
          </cell>
          <cell r="AT2774">
            <v>1226.5</v>
          </cell>
          <cell r="BK2774">
            <v>580.86416796589799</v>
          </cell>
          <cell r="BX2774">
            <v>58.086416796589802</v>
          </cell>
          <cell r="CB2774">
            <v>60</v>
          </cell>
          <cell r="CF2774">
            <v>5227.7775116930816</v>
          </cell>
          <cell r="CG2774">
            <v>60</v>
          </cell>
          <cell r="CK2774" t="str">
            <v>Прочие основные фонды</v>
          </cell>
        </row>
        <row r="2775">
          <cell r="K2775">
            <v>193.63999999999987</v>
          </cell>
          <cell r="Y2775">
            <v>2001</v>
          </cell>
          <cell r="AT2775">
            <v>3326</v>
          </cell>
          <cell r="BK2775">
            <v>7564.1573004796437</v>
          </cell>
          <cell r="BX2775">
            <v>1195.3706055991161</v>
          </cell>
          <cell r="CB2775">
            <v>1200</v>
          </cell>
          <cell r="CF2775">
            <v>68077.415704316794</v>
          </cell>
          <cell r="CG2775">
            <v>3096</v>
          </cell>
          <cell r="CK2775" t="str">
            <v>Прочие основные фонды</v>
          </cell>
        </row>
        <row r="2776">
          <cell r="K2776">
            <v>104.29999999999995</v>
          </cell>
          <cell r="Y2776">
            <v>2001</v>
          </cell>
          <cell r="AT2776">
            <v>1788</v>
          </cell>
          <cell r="BK2776">
            <v>846.78771489851249</v>
          </cell>
          <cell r="BX2776">
            <v>84.678771489851258</v>
          </cell>
          <cell r="CB2776">
            <v>80</v>
          </cell>
          <cell r="CF2776">
            <v>7621.0894340866125</v>
          </cell>
          <cell r="CG2776">
            <v>80</v>
          </cell>
          <cell r="CK2776" t="str">
            <v>Прочие основные фонды</v>
          </cell>
        </row>
        <row r="2777">
          <cell r="K2777">
            <v>108.36999999999989</v>
          </cell>
          <cell r="Y2777">
            <v>2001</v>
          </cell>
          <cell r="AT2777">
            <v>1861</v>
          </cell>
          <cell r="BK2777">
            <v>4232.3802574241181</v>
          </cell>
          <cell r="BX2777">
            <v>668.84687222488117</v>
          </cell>
          <cell r="CB2777">
            <v>650</v>
          </cell>
          <cell r="CF2777">
            <v>38091.422316817065</v>
          </cell>
          <cell r="CG2777">
            <v>1677</v>
          </cell>
          <cell r="CK2777" t="str">
            <v>Прочие основные фонды</v>
          </cell>
        </row>
        <row r="2778">
          <cell r="K2778">
            <v>143.73000000000002</v>
          </cell>
          <cell r="Y2778">
            <v>2001</v>
          </cell>
          <cell r="AT2778">
            <v>2471.5</v>
          </cell>
          <cell r="BK2778">
            <v>1170.4898419304664</v>
          </cell>
          <cell r="BX2778">
            <v>117.04898419304664</v>
          </cell>
          <cell r="CB2778">
            <v>100</v>
          </cell>
          <cell r="CF2778">
            <v>10534.408577374197</v>
          </cell>
          <cell r="CG2778">
            <v>100</v>
          </cell>
          <cell r="CK2778" t="str">
            <v>Прочие основные фонды</v>
          </cell>
        </row>
        <row r="2779">
          <cell r="K2779">
            <v>206.86000000000013</v>
          </cell>
          <cell r="Y2779">
            <v>2001</v>
          </cell>
          <cell r="AT2779">
            <v>3541.5</v>
          </cell>
          <cell r="BK2779">
            <v>8054.2582921372996</v>
          </cell>
          <cell r="BX2779">
            <v>1272.8217076756673</v>
          </cell>
          <cell r="CB2779">
            <v>1300</v>
          </cell>
          <cell r="CF2779">
            <v>72488.324629235693</v>
          </cell>
          <cell r="CG2779">
            <v>3354</v>
          </cell>
          <cell r="CK2779" t="str">
            <v>Прочие основные фонды</v>
          </cell>
        </row>
        <row r="2780">
          <cell r="K2780">
            <v>206.86000000000013</v>
          </cell>
          <cell r="Y2780">
            <v>2001</v>
          </cell>
          <cell r="AT2780">
            <v>3541.5</v>
          </cell>
          <cell r="BK2780">
            <v>8054.2582921372996</v>
          </cell>
          <cell r="BX2780">
            <v>1272.8217076756673</v>
          </cell>
          <cell r="CB2780">
            <v>1300</v>
          </cell>
          <cell r="CF2780">
            <v>72488.324629235693</v>
          </cell>
          <cell r="CG2780">
            <v>3354</v>
          </cell>
          <cell r="CK2780" t="str">
            <v>Прочие основные фонды</v>
          </cell>
        </row>
        <row r="2781">
          <cell r="K2781">
            <v>0</v>
          </cell>
          <cell r="Y2781">
            <v>1995</v>
          </cell>
          <cell r="AT2781">
            <v>464.99</v>
          </cell>
          <cell r="BK2781">
            <v>3410.5791497777714</v>
          </cell>
          <cell r="BX2781">
            <v>341.05791497777716</v>
          </cell>
          <cell r="CB2781">
            <v>350</v>
          </cell>
          <cell r="CF2781">
            <v>54569.266396444342</v>
          </cell>
          <cell r="CG2781">
            <v>350</v>
          </cell>
          <cell r="CK2781" t="str">
            <v>Прочие основные фонды</v>
          </cell>
        </row>
        <row r="2782">
          <cell r="K2782">
            <v>0</v>
          </cell>
          <cell r="Y2782">
            <v>1995</v>
          </cell>
          <cell r="AT2782">
            <v>464.99</v>
          </cell>
          <cell r="BK2782">
            <v>3410.5791497777714</v>
          </cell>
          <cell r="BX2782">
            <v>341.05791497777716</v>
          </cell>
          <cell r="CB2782">
            <v>350</v>
          </cell>
          <cell r="CF2782">
            <v>54569.266396444342</v>
          </cell>
          <cell r="CG2782">
            <v>350</v>
          </cell>
          <cell r="CK2782" t="str">
            <v>Прочие основные фонды</v>
          </cell>
        </row>
        <row r="2783">
          <cell r="K2783">
            <v>0</v>
          </cell>
          <cell r="Y2783">
            <v>1995</v>
          </cell>
          <cell r="AT2783">
            <v>464.99</v>
          </cell>
          <cell r="BK2783">
            <v>3410.5791497777714</v>
          </cell>
          <cell r="BX2783">
            <v>341.05791497777716</v>
          </cell>
          <cell r="CB2783">
            <v>350</v>
          </cell>
          <cell r="CF2783">
            <v>54569.266396444342</v>
          </cell>
          <cell r="CG2783">
            <v>350</v>
          </cell>
          <cell r="CK2783" t="str">
            <v>Прочие основные фонды</v>
          </cell>
        </row>
        <row r="2784">
          <cell r="K2784">
            <v>0</v>
          </cell>
          <cell r="Y2784">
            <v>1995</v>
          </cell>
          <cell r="AT2784">
            <v>464.99</v>
          </cell>
          <cell r="BK2784">
            <v>3410.5791497777714</v>
          </cell>
          <cell r="BX2784">
            <v>341.05791497777716</v>
          </cell>
          <cell r="CB2784">
            <v>350</v>
          </cell>
          <cell r="CF2784">
            <v>54569.266396444342</v>
          </cell>
          <cell r="CG2784">
            <v>350</v>
          </cell>
          <cell r="CK2784" t="str">
            <v>Прочие основные фонды</v>
          </cell>
        </row>
        <row r="2785">
          <cell r="K2785">
            <v>0</v>
          </cell>
          <cell r="Y2785">
            <v>1995</v>
          </cell>
          <cell r="AT2785">
            <v>464.99</v>
          </cell>
          <cell r="BK2785">
            <v>3410.5791497777714</v>
          </cell>
          <cell r="BX2785">
            <v>341.05791497777716</v>
          </cell>
          <cell r="CB2785">
            <v>350</v>
          </cell>
          <cell r="CF2785">
            <v>54569.266396444342</v>
          </cell>
          <cell r="CG2785">
            <v>350</v>
          </cell>
          <cell r="CK2785" t="str">
            <v>Прочие основные фонды</v>
          </cell>
        </row>
        <row r="2786">
          <cell r="K2786">
            <v>0</v>
          </cell>
          <cell r="Y2786">
            <v>1995</v>
          </cell>
          <cell r="AT2786">
            <v>464.99</v>
          </cell>
          <cell r="BK2786">
            <v>3410.5791497777714</v>
          </cell>
          <cell r="BX2786">
            <v>341.05791497777716</v>
          </cell>
          <cell r="CB2786">
            <v>350</v>
          </cell>
          <cell r="CF2786">
            <v>54569.266396444342</v>
          </cell>
          <cell r="CG2786">
            <v>350</v>
          </cell>
          <cell r="CK2786" t="str">
            <v>Прочие основные фонды</v>
          </cell>
        </row>
        <row r="2787">
          <cell r="K2787">
            <v>0</v>
          </cell>
          <cell r="Y2787">
            <v>1995</v>
          </cell>
          <cell r="AT2787">
            <v>464.99</v>
          </cell>
          <cell r="BK2787">
            <v>3410.5791497777714</v>
          </cell>
          <cell r="BX2787">
            <v>341.05791497777716</v>
          </cell>
          <cell r="CB2787">
            <v>350</v>
          </cell>
          <cell r="CF2787">
            <v>54569.266396444342</v>
          </cell>
          <cell r="CG2787">
            <v>350</v>
          </cell>
          <cell r="CK2787" t="str">
            <v>Прочие основные фонды</v>
          </cell>
        </row>
        <row r="2788">
          <cell r="K2788">
            <v>0</v>
          </cell>
          <cell r="Y2788">
            <v>1995</v>
          </cell>
          <cell r="AT2788">
            <v>464.99</v>
          </cell>
          <cell r="BK2788">
            <v>3410.5791497777714</v>
          </cell>
          <cell r="BX2788">
            <v>341.05791497777716</v>
          </cell>
          <cell r="CB2788">
            <v>350</v>
          </cell>
          <cell r="CF2788">
            <v>54569.266396444342</v>
          </cell>
          <cell r="CG2788">
            <v>350</v>
          </cell>
          <cell r="CK2788" t="str">
            <v>Прочие основные фонды</v>
          </cell>
        </row>
        <row r="2789">
          <cell r="K2789">
            <v>0</v>
          </cell>
          <cell r="Y2789">
            <v>1995</v>
          </cell>
          <cell r="AT2789">
            <v>464.99</v>
          </cell>
          <cell r="BK2789">
            <v>3410.5791497777714</v>
          </cell>
          <cell r="BX2789">
            <v>341.05791497777716</v>
          </cell>
          <cell r="CB2789">
            <v>350</v>
          </cell>
          <cell r="CF2789">
            <v>54569.266396444342</v>
          </cell>
          <cell r="CG2789">
            <v>350</v>
          </cell>
          <cell r="CK2789" t="str">
            <v>Прочие основные фонды</v>
          </cell>
        </row>
        <row r="2790">
          <cell r="K2790">
            <v>0</v>
          </cell>
          <cell r="Y2790">
            <v>1995</v>
          </cell>
          <cell r="AT2790">
            <v>464.99</v>
          </cell>
          <cell r="BK2790">
            <v>3410.5791497777714</v>
          </cell>
          <cell r="BX2790">
            <v>341.05791497777716</v>
          </cell>
          <cell r="CB2790">
            <v>350</v>
          </cell>
          <cell r="CF2790">
            <v>54569.266396444342</v>
          </cell>
          <cell r="CG2790">
            <v>350</v>
          </cell>
          <cell r="CK2790" t="str">
            <v>Прочие основные фонды</v>
          </cell>
        </row>
        <row r="2791">
          <cell r="K2791">
            <v>0</v>
          </cell>
          <cell r="Y2791">
            <v>1995</v>
          </cell>
          <cell r="AT2791">
            <v>464.99</v>
          </cell>
          <cell r="BK2791">
            <v>3410.5791497777714</v>
          </cell>
          <cell r="BX2791">
            <v>341.05791497777716</v>
          </cell>
          <cell r="CB2791">
            <v>350</v>
          </cell>
          <cell r="CF2791">
            <v>54569.266396444342</v>
          </cell>
          <cell r="CG2791">
            <v>350</v>
          </cell>
          <cell r="CK2791" t="str">
            <v>Прочие основные фонды</v>
          </cell>
        </row>
        <row r="2792">
          <cell r="K2792">
            <v>0</v>
          </cell>
          <cell r="Y2792">
            <v>1995</v>
          </cell>
          <cell r="AT2792">
            <v>464.99</v>
          </cell>
          <cell r="BK2792">
            <v>3410.5791497777714</v>
          </cell>
          <cell r="BX2792">
            <v>341.05791497777716</v>
          </cell>
          <cell r="CB2792">
            <v>350</v>
          </cell>
          <cell r="CF2792">
            <v>54569.266396444342</v>
          </cell>
          <cell r="CG2792">
            <v>350</v>
          </cell>
          <cell r="CK2792" t="str">
            <v>Прочие основные фонды</v>
          </cell>
        </row>
        <row r="2793">
          <cell r="K2793">
            <v>0</v>
          </cell>
          <cell r="Y2793">
            <v>1995</v>
          </cell>
          <cell r="AT2793">
            <v>464.99</v>
          </cell>
          <cell r="BK2793">
            <v>3410.5791497777714</v>
          </cell>
          <cell r="BX2793">
            <v>341.05791497777716</v>
          </cell>
          <cell r="CB2793">
            <v>350</v>
          </cell>
          <cell r="CF2793">
            <v>54569.266396444342</v>
          </cell>
          <cell r="CG2793">
            <v>350</v>
          </cell>
          <cell r="CK2793" t="str">
            <v>Прочие основные фонды</v>
          </cell>
        </row>
        <row r="2794">
          <cell r="K2794">
            <v>0</v>
          </cell>
          <cell r="Y2794">
            <v>1995</v>
          </cell>
          <cell r="AT2794">
            <v>464.99</v>
          </cell>
          <cell r="BK2794">
            <v>3410.5791497777714</v>
          </cell>
          <cell r="BX2794">
            <v>341.05791497777716</v>
          </cell>
          <cell r="CB2794">
            <v>350</v>
          </cell>
          <cell r="CF2794">
            <v>54569.266396444342</v>
          </cell>
          <cell r="CG2794">
            <v>350</v>
          </cell>
          <cell r="CK2794" t="str">
            <v>Прочие основные фонды</v>
          </cell>
        </row>
        <row r="2795">
          <cell r="K2795">
            <v>0</v>
          </cell>
          <cell r="Y2795">
            <v>1995</v>
          </cell>
          <cell r="AT2795">
            <v>464.99</v>
          </cell>
          <cell r="BK2795">
            <v>3410.5791497777714</v>
          </cell>
          <cell r="BX2795">
            <v>341.05791497777716</v>
          </cell>
          <cell r="CB2795">
            <v>350</v>
          </cell>
          <cell r="CF2795">
            <v>54569.266396444342</v>
          </cell>
          <cell r="CG2795">
            <v>350</v>
          </cell>
          <cell r="CK2795" t="str">
            <v>Прочие основные фонды</v>
          </cell>
        </row>
        <row r="2796">
          <cell r="K2796">
            <v>0</v>
          </cell>
          <cell r="Y2796">
            <v>1995</v>
          </cell>
          <cell r="AT2796">
            <v>464.99</v>
          </cell>
          <cell r="BK2796">
            <v>3410.5791497777714</v>
          </cell>
          <cell r="BX2796">
            <v>341.05791497777716</v>
          </cell>
          <cell r="CB2796">
            <v>350</v>
          </cell>
          <cell r="CF2796">
            <v>54569.266396444342</v>
          </cell>
          <cell r="CG2796">
            <v>350</v>
          </cell>
          <cell r="CK2796" t="str">
            <v>Прочие основные фонды</v>
          </cell>
        </row>
        <row r="2797">
          <cell r="K2797">
            <v>0</v>
          </cell>
          <cell r="Y2797">
            <v>1995</v>
          </cell>
          <cell r="AT2797">
            <v>464.99</v>
          </cell>
          <cell r="BK2797">
            <v>3410.5791497777714</v>
          </cell>
          <cell r="BX2797">
            <v>341.05791497777716</v>
          </cell>
          <cell r="CB2797">
            <v>350</v>
          </cell>
          <cell r="CF2797">
            <v>54569.266396444342</v>
          </cell>
          <cell r="CG2797">
            <v>350</v>
          </cell>
          <cell r="CK2797" t="str">
            <v>Прочие основные фонды</v>
          </cell>
        </row>
        <row r="2798">
          <cell r="K2798">
            <v>0</v>
          </cell>
          <cell r="Y2798">
            <v>1995</v>
          </cell>
          <cell r="AT2798">
            <v>464.99</v>
          </cell>
          <cell r="BK2798">
            <v>3410.5791497777714</v>
          </cell>
          <cell r="BX2798">
            <v>341.05791497777716</v>
          </cell>
          <cell r="CB2798">
            <v>350</v>
          </cell>
          <cell r="CF2798">
            <v>54569.266396444342</v>
          </cell>
          <cell r="CG2798">
            <v>350</v>
          </cell>
          <cell r="CK2798" t="str">
            <v>Прочие основные фонды</v>
          </cell>
        </row>
        <row r="2799">
          <cell r="K2799">
            <v>0</v>
          </cell>
          <cell r="Y2799">
            <v>1995</v>
          </cell>
          <cell r="AT2799">
            <v>464.99</v>
          </cell>
          <cell r="BK2799">
            <v>3410.5791497777714</v>
          </cell>
          <cell r="BX2799">
            <v>341.05791497777716</v>
          </cell>
          <cell r="CB2799">
            <v>350</v>
          </cell>
          <cell r="CF2799">
            <v>54569.266396444342</v>
          </cell>
          <cell r="CG2799">
            <v>350</v>
          </cell>
          <cell r="CK2799" t="str">
            <v>Прочие основные фонды</v>
          </cell>
        </row>
        <row r="2800">
          <cell r="K2800">
            <v>0</v>
          </cell>
          <cell r="Y2800">
            <v>1995</v>
          </cell>
          <cell r="AT2800">
            <v>464.99</v>
          </cell>
          <cell r="BK2800">
            <v>3410.5791497777714</v>
          </cell>
          <cell r="BX2800">
            <v>341.05791497777716</v>
          </cell>
          <cell r="CB2800">
            <v>350</v>
          </cell>
          <cell r="CF2800">
            <v>54569.266396444342</v>
          </cell>
          <cell r="CG2800">
            <v>350</v>
          </cell>
          <cell r="CK2800" t="str">
            <v>Прочие основные фонды</v>
          </cell>
        </row>
        <row r="2801">
          <cell r="K2801">
            <v>0</v>
          </cell>
          <cell r="Y2801">
            <v>1995</v>
          </cell>
          <cell r="AT2801">
            <v>464.99</v>
          </cell>
          <cell r="BK2801">
            <v>3410.5791497777714</v>
          </cell>
          <cell r="BX2801">
            <v>341.05791497777716</v>
          </cell>
          <cell r="CB2801">
            <v>350</v>
          </cell>
          <cell r="CF2801">
            <v>54569.266396444342</v>
          </cell>
          <cell r="CG2801">
            <v>350</v>
          </cell>
          <cell r="CK2801" t="str">
            <v>Прочие основные фонды</v>
          </cell>
        </row>
        <row r="2802">
          <cell r="K2802">
            <v>0</v>
          </cell>
          <cell r="Y2802">
            <v>1995</v>
          </cell>
          <cell r="AT2802">
            <v>464.99</v>
          </cell>
          <cell r="BK2802">
            <v>3410.5791497777714</v>
          </cell>
          <cell r="BX2802">
            <v>341.05791497777716</v>
          </cell>
          <cell r="CB2802">
            <v>350</v>
          </cell>
          <cell r="CF2802">
            <v>54569.266396444342</v>
          </cell>
          <cell r="CG2802">
            <v>350</v>
          </cell>
          <cell r="CK2802" t="str">
            <v>Прочие основные фонды</v>
          </cell>
        </row>
        <row r="2803">
          <cell r="K2803">
            <v>0</v>
          </cell>
          <cell r="Y2803">
            <v>1995</v>
          </cell>
          <cell r="AT2803">
            <v>464.98</v>
          </cell>
          <cell r="BK2803">
            <v>3410.5058024122413</v>
          </cell>
          <cell r="BX2803">
            <v>341.05058024122417</v>
          </cell>
          <cell r="CB2803">
            <v>350</v>
          </cell>
          <cell r="CF2803">
            <v>54568.092838595861</v>
          </cell>
          <cell r="CG2803">
            <v>350</v>
          </cell>
          <cell r="CK2803" t="str">
            <v>Прочие основные фонды</v>
          </cell>
        </row>
        <row r="2804">
          <cell r="K2804">
            <v>0</v>
          </cell>
          <cell r="Y2804">
            <v>1995</v>
          </cell>
          <cell r="AT2804">
            <v>464.98</v>
          </cell>
          <cell r="BK2804">
            <v>3410.5058024122413</v>
          </cell>
          <cell r="BX2804">
            <v>341.05058024122417</v>
          </cell>
          <cell r="CB2804">
            <v>350</v>
          </cell>
          <cell r="CF2804">
            <v>54568.092838595861</v>
          </cell>
          <cell r="CG2804">
            <v>350</v>
          </cell>
          <cell r="CK2804" t="str">
            <v>Прочие основные фонды</v>
          </cell>
        </row>
        <row r="2805">
          <cell r="K2805">
            <v>0</v>
          </cell>
          <cell r="Y2805">
            <v>1995</v>
          </cell>
          <cell r="AT2805">
            <v>464.98</v>
          </cell>
          <cell r="BK2805">
            <v>3410.5058024122413</v>
          </cell>
          <cell r="BX2805">
            <v>341.05058024122417</v>
          </cell>
          <cell r="CB2805">
            <v>350</v>
          </cell>
          <cell r="CF2805">
            <v>54568.092838595861</v>
          </cell>
          <cell r="CG2805">
            <v>350</v>
          </cell>
          <cell r="CK2805" t="str">
            <v>Прочие основные фонды</v>
          </cell>
        </row>
        <row r="2806">
          <cell r="K2806">
            <v>0</v>
          </cell>
          <cell r="Y2806">
            <v>1995</v>
          </cell>
          <cell r="AT2806">
            <v>464.98</v>
          </cell>
          <cell r="BK2806">
            <v>3410.5058024122413</v>
          </cell>
          <cell r="BX2806">
            <v>341.05058024122417</v>
          </cell>
          <cell r="CB2806">
            <v>350</v>
          </cell>
          <cell r="CF2806">
            <v>54568.092838595861</v>
          </cell>
          <cell r="CG2806">
            <v>350</v>
          </cell>
          <cell r="CK2806" t="str">
            <v>Прочие основные фонды</v>
          </cell>
        </row>
        <row r="2807">
          <cell r="K2807">
            <v>0</v>
          </cell>
          <cell r="Y2807">
            <v>1995</v>
          </cell>
          <cell r="AT2807">
            <v>464.98</v>
          </cell>
          <cell r="BK2807">
            <v>3410.5058024122413</v>
          </cell>
          <cell r="BX2807">
            <v>341.05058024122417</v>
          </cell>
          <cell r="CB2807">
            <v>350</v>
          </cell>
          <cell r="CF2807">
            <v>54568.092838595861</v>
          </cell>
          <cell r="CG2807">
            <v>350</v>
          </cell>
          <cell r="CK2807" t="str">
            <v>Прочие основные фонды</v>
          </cell>
        </row>
        <row r="2808">
          <cell r="K2808">
            <v>0</v>
          </cell>
          <cell r="Y2808">
            <v>1995</v>
          </cell>
          <cell r="AT2808">
            <v>464.98</v>
          </cell>
          <cell r="BK2808">
            <v>3410.5058024122413</v>
          </cell>
          <cell r="BX2808">
            <v>341.05058024122417</v>
          </cell>
          <cell r="CB2808">
            <v>350</v>
          </cell>
          <cell r="CF2808">
            <v>54568.092838595861</v>
          </cell>
          <cell r="CG2808">
            <v>350</v>
          </cell>
          <cell r="CK2808" t="str">
            <v>Прочие основные фонды</v>
          </cell>
        </row>
        <row r="2809">
          <cell r="K2809">
            <v>0</v>
          </cell>
          <cell r="Y2809">
            <v>1995</v>
          </cell>
          <cell r="AT2809">
            <v>464.98</v>
          </cell>
          <cell r="BK2809">
            <v>3410.5058024122413</v>
          </cell>
          <cell r="BX2809">
            <v>341.05058024122417</v>
          </cell>
          <cell r="CB2809">
            <v>350</v>
          </cell>
          <cell r="CF2809">
            <v>54568.092838595861</v>
          </cell>
          <cell r="CG2809">
            <v>350</v>
          </cell>
          <cell r="CK2809" t="str">
            <v>Прочие основные фонды</v>
          </cell>
        </row>
        <row r="2810">
          <cell r="K2810">
            <v>0</v>
          </cell>
          <cell r="Y2810">
            <v>1995</v>
          </cell>
          <cell r="AT2810">
            <v>464.98</v>
          </cell>
          <cell r="BK2810">
            <v>3410.5058024122413</v>
          </cell>
          <cell r="BX2810">
            <v>341.05058024122417</v>
          </cell>
          <cell r="CB2810">
            <v>350</v>
          </cell>
          <cell r="CF2810">
            <v>54568.092838595861</v>
          </cell>
          <cell r="CG2810">
            <v>350</v>
          </cell>
          <cell r="CK2810" t="str">
            <v>Прочие основные фонды</v>
          </cell>
        </row>
        <row r="2811">
          <cell r="K2811">
            <v>0</v>
          </cell>
          <cell r="Y2811">
            <v>1995</v>
          </cell>
          <cell r="AT2811">
            <v>270.24</v>
          </cell>
          <cell r="BK2811">
            <v>1982.1392060817329</v>
          </cell>
          <cell r="BX2811">
            <v>198.21392060817331</v>
          </cell>
          <cell r="CB2811">
            <v>200</v>
          </cell>
          <cell r="CF2811">
            <v>29732.088091225993</v>
          </cell>
          <cell r="CG2811">
            <v>200</v>
          </cell>
          <cell r="CK2811" t="str">
            <v>Прочие основные фонды</v>
          </cell>
        </row>
        <row r="2812">
          <cell r="K2812">
            <v>0</v>
          </cell>
          <cell r="Y2812">
            <v>1997</v>
          </cell>
          <cell r="AT2812">
            <v>1805.19</v>
          </cell>
          <cell r="BK2812">
            <v>2638.3618675152056</v>
          </cell>
          <cell r="BX2812">
            <v>263.83618675152059</v>
          </cell>
          <cell r="CB2812">
            <v>250</v>
          </cell>
          <cell r="CF2812">
            <v>34298.704277697674</v>
          </cell>
          <cell r="CG2812">
            <v>250</v>
          </cell>
          <cell r="CK2812" t="str">
            <v>Прочие основные фонды</v>
          </cell>
        </row>
        <row r="2813">
          <cell r="K2813">
            <v>0</v>
          </cell>
          <cell r="Y2813">
            <v>1997</v>
          </cell>
          <cell r="AT2813">
            <v>800.63</v>
          </cell>
          <cell r="BK2813">
            <v>5689.313438810158</v>
          </cell>
          <cell r="BX2813">
            <v>568.93134388101578</v>
          </cell>
          <cell r="CB2813">
            <v>550</v>
          </cell>
          <cell r="CF2813">
            <v>73961.07470453206</v>
          </cell>
          <cell r="CG2813">
            <v>594</v>
          </cell>
          <cell r="CK2813" t="str">
            <v>Прочие основные фонды</v>
          </cell>
        </row>
        <row r="2814">
          <cell r="K2814">
            <v>0</v>
          </cell>
          <cell r="Y2814">
            <v>1994</v>
          </cell>
          <cell r="AT2814">
            <v>478.59</v>
          </cell>
          <cell r="BK2814">
            <v>3510.3315668985215</v>
          </cell>
          <cell r="BX2814">
            <v>351.03315668985215</v>
          </cell>
          <cell r="CB2814">
            <v>350</v>
          </cell>
          <cell r="CF2814">
            <v>56165.305070376344</v>
          </cell>
          <cell r="CG2814">
            <v>350</v>
          </cell>
          <cell r="CK2814" t="str">
            <v>Прочие основные фонды</v>
          </cell>
        </row>
        <row r="2815">
          <cell r="K2815">
            <v>0</v>
          </cell>
          <cell r="Y2815">
            <v>1994</v>
          </cell>
          <cell r="AT2815">
            <v>478.58</v>
          </cell>
          <cell r="BK2815">
            <v>3510.2582195329915</v>
          </cell>
          <cell r="BX2815">
            <v>351.02582195329916</v>
          </cell>
          <cell r="CB2815">
            <v>350</v>
          </cell>
          <cell r="CF2815">
            <v>56164.131512527863</v>
          </cell>
          <cell r="CG2815">
            <v>350</v>
          </cell>
          <cell r="CK2815" t="str">
            <v>Прочие основные фонды</v>
          </cell>
        </row>
        <row r="2816">
          <cell r="K2816">
            <v>0</v>
          </cell>
          <cell r="Y2816">
            <v>1994</v>
          </cell>
          <cell r="AT2816">
            <v>478.58</v>
          </cell>
          <cell r="BK2816">
            <v>3510.2582195329915</v>
          </cell>
          <cell r="BX2816">
            <v>351.02582195329916</v>
          </cell>
          <cell r="CB2816">
            <v>350</v>
          </cell>
          <cell r="CF2816">
            <v>56164.131512527863</v>
          </cell>
          <cell r="CG2816">
            <v>350</v>
          </cell>
          <cell r="CK2816" t="str">
            <v>Прочие основные фонды</v>
          </cell>
        </row>
        <row r="2817">
          <cell r="K2817">
            <v>0</v>
          </cell>
          <cell r="Y2817">
            <v>1994</v>
          </cell>
          <cell r="AT2817">
            <v>478.58</v>
          </cell>
          <cell r="BK2817">
            <v>3510.2582195329915</v>
          </cell>
          <cell r="BX2817">
            <v>351.02582195329916</v>
          </cell>
          <cell r="CB2817">
            <v>350</v>
          </cell>
          <cell r="CF2817">
            <v>56164.131512527863</v>
          </cell>
          <cell r="CG2817">
            <v>350</v>
          </cell>
          <cell r="CK2817" t="str">
            <v>Прочие основные фонды</v>
          </cell>
        </row>
        <row r="2818">
          <cell r="K2818">
            <v>0</v>
          </cell>
          <cell r="Y2818">
            <v>1994</v>
          </cell>
          <cell r="AT2818">
            <v>478.58</v>
          </cell>
          <cell r="BK2818">
            <v>3510.2582195329915</v>
          </cell>
          <cell r="BX2818">
            <v>351.02582195329916</v>
          </cell>
          <cell r="CB2818">
            <v>350</v>
          </cell>
          <cell r="CF2818">
            <v>56164.131512527863</v>
          </cell>
          <cell r="CG2818">
            <v>350</v>
          </cell>
          <cell r="CK2818" t="str">
            <v>Прочие основные фонды</v>
          </cell>
        </row>
        <row r="2819">
          <cell r="K2819">
            <v>0</v>
          </cell>
          <cell r="Y2819">
            <v>1994</v>
          </cell>
          <cell r="AT2819">
            <v>478.58</v>
          </cell>
          <cell r="BK2819">
            <v>3510.2582195329915</v>
          </cell>
          <cell r="BX2819">
            <v>351.02582195329916</v>
          </cell>
          <cell r="CB2819">
            <v>350</v>
          </cell>
          <cell r="CF2819">
            <v>56164.131512527863</v>
          </cell>
          <cell r="CG2819">
            <v>350</v>
          </cell>
          <cell r="CK2819" t="str">
            <v>Прочие основные фонды</v>
          </cell>
        </row>
        <row r="2820">
          <cell r="K2820">
            <v>0</v>
          </cell>
          <cell r="Y2820">
            <v>1994</v>
          </cell>
          <cell r="AT2820">
            <v>478.58</v>
          </cell>
          <cell r="BK2820">
            <v>3510.2582195329915</v>
          </cell>
          <cell r="BX2820">
            <v>351.02582195329916</v>
          </cell>
          <cell r="CB2820">
            <v>350</v>
          </cell>
          <cell r="CF2820">
            <v>56164.131512527863</v>
          </cell>
          <cell r="CG2820">
            <v>350</v>
          </cell>
          <cell r="CK2820" t="str">
            <v>Прочие основные фонды</v>
          </cell>
        </row>
        <row r="2821">
          <cell r="K2821">
            <v>0</v>
          </cell>
          <cell r="Y2821">
            <v>1994</v>
          </cell>
          <cell r="AT2821">
            <v>478.58</v>
          </cell>
          <cell r="BK2821">
            <v>3510.2582195329915</v>
          </cell>
          <cell r="BX2821">
            <v>351.02582195329916</v>
          </cell>
          <cell r="CB2821">
            <v>350</v>
          </cell>
          <cell r="CF2821">
            <v>56164.131512527863</v>
          </cell>
          <cell r="CG2821">
            <v>350</v>
          </cell>
          <cell r="CK2821" t="str">
            <v>Прочие основные фонды</v>
          </cell>
        </row>
        <row r="2822">
          <cell r="K2822">
            <v>0</v>
          </cell>
          <cell r="Y2822">
            <v>1994</v>
          </cell>
          <cell r="AT2822">
            <v>478.58</v>
          </cell>
          <cell r="BK2822">
            <v>3510.2582195329915</v>
          </cell>
          <cell r="BX2822">
            <v>351.02582195329916</v>
          </cell>
          <cell r="CB2822">
            <v>350</v>
          </cell>
          <cell r="CF2822">
            <v>56164.131512527863</v>
          </cell>
          <cell r="CG2822">
            <v>350</v>
          </cell>
          <cell r="CK2822" t="str">
            <v>Прочие основные фонды</v>
          </cell>
        </row>
        <row r="2823">
          <cell r="K2823">
            <v>0</v>
          </cell>
          <cell r="Y2823">
            <v>1994</v>
          </cell>
          <cell r="AT2823">
            <v>478.58</v>
          </cell>
          <cell r="BK2823">
            <v>3510.2582195329915</v>
          </cell>
          <cell r="BX2823">
            <v>351.02582195329916</v>
          </cell>
          <cell r="CB2823">
            <v>350</v>
          </cell>
          <cell r="CF2823">
            <v>56164.131512527863</v>
          </cell>
          <cell r="CG2823">
            <v>350</v>
          </cell>
          <cell r="CK2823" t="str">
            <v>Прочие основные фонды</v>
          </cell>
        </row>
        <row r="2824">
          <cell r="K2824">
            <v>0</v>
          </cell>
          <cell r="Y2824">
            <v>1994</v>
          </cell>
          <cell r="AT2824">
            <v>478.58</v>
          </cell>
          <cell r="BK2824">
            <v>3510.2582195329915</v>
          </cell>
          <cell r="BX2824">
            <v>351.02582195329916</v>
          </cell>
          <cell r="CB2824">
            <v>350</v>
          </cell>
          <cell r="CF2824">
            <v>56164.131512527863</v>
          </cell>
          <cell r="CG2824">
            <v>350</v>
          </cell>
          <cell r="CK2824" t="str">
            <v>Прочие основные фонды</v>
          </cell>
        </row>
        <row r="2825">
          <cell r="K2825">
            <v>0</v>
          </cell>
          <cell r="Y2825">
            <v>1994</v>
          </cell>
          <cell r="AT2825">
            <v>478.58</v>
          </cell>
          <cell r="BK2825">
            <v>3510.2582195329915</v>
          </cell>
          <cell r="BX2825">
            <v>351.02582195329916</v>
          </cell>
          <cell r="CB2825">
            <v>350</v>
          </cell>
          <cell r="CF2825">
            <v>56164.131512527863</v>
          </cell>
          <cell r="CG2825">
            <v>350</v>
          </cell>
          <cell r="CK2825" t="str">
            <v>Прочие основные фонды</v>
          </cell>
        </row>
        <row r="2826">
          <cell r="K2826">
            <v>0</v>
          </cell>
          <cell r="Y2826">
            <v>1994</v>
          </cell>
          <cell r="AT2826">
            <v>478.58</v>
          </cell>
          <cell r="BK2826">
            <v>3510.2582195329915</v>
          </cell>
          <cell r="BX2826">
            <v>351.02582195329916</v>
          </cell>
          <cell r="CB2826">
            <v>350</v>
          </cell>
          <cell r="CF2826">
            <v>56164.131512527863</v>
          </cell>
          <cell r="CG2826">
            <v>350</v>
          </cell>
          <cell r="CK2826" t="str">
            <v>Прочие основные фонды</v>
          </cell>
        </row>
        <row r="2827">
          <cell r="K2827">
            <v>0</v>
          </cell>
          <cell r="Y2827">
            <v>1994</v>
          </cell>
          <cell r="AT2827">
            <v>478.58</v>
          </cell>
          <cell r="BK2827">
            <v>3510.2582195329915</v>
          </cell>
          <cell r="BX2827">
            <v>351.02582195329916</v>
          </cell>
          <cell r="CB2827">
            <v>350</v>
          </cell>
          <cell r="CF2827">
            <v>56164.131512527863</v>
          </cell>
          <cell r="CG2827">
            <v>350</v>
          </cell>
          <cell r="CK2827" t="str">
            <v>Прочие основные фонды</v>
          </cell>
        </row>
        <row r="2828">
          <cell r="K2828">
            <v>0</v>
          </cell>
          <cell r="Y2828">
            <v>1994</v>
          </cell>
          <cell r="AT2828">
            <v>478.58</v>
          </cell>
          <cell r="BK2828">
            <v>3510.2582195329915</v>
          </cell>
          <cell r="BX2828">
            <v>351.02582195329916</v>
          </cell>
          <cell r="CB2828">
            <v>350</v>
          </cell>
          <cell r="CF2828">
            <v>56164.131512527863</v>
          </cell>
          <cell r="CG2828">
            <v>350</v>
          </cell>
          <cell r="CK2828" t="str">
            <v>Прочие основные фонды</v>
          </cell>
        </row>
        <row r="2829">
          <cell r="K2829">
            <v>0</v>
          </cell>
          <cell r="Y2829">
            <v>1994</v>
          </cell>
          <cell r="AT2829">
            <v>478.58</v>
          </cell>
          <cell r="BK2829">
            <v>3510.2582195329915</v>
          </cell>
          <cell r="BX2829">
            <v>351.02582195329916</v>
          </cell>
          <cell r="CB2829">
            <v>350</v>
          </cell>
          <cell r="CF2829">
            <v>56164.131512527863</v>
          </cell>
          <cell r="CG2829">
            <v>350</v>
          </cell>
          <cell r="CK2829" t="str">
            <v>Прочие основные фонды</v>
          </cell>
        </row>
        <row r="2830">
          <cell r="K2830">
            <v>0</v>
          </cell>
          <cell r="Y2830">
            <v>1994</v>
          </cell>
          <cell r="AT2830">
            <v>478.58</v>
          </cell>
          <cell r="BK2830">
            <v>3510.2582195329915</v>
          </cell>
          <cell r="BX2830">
            <v>351.02582195329916</v>
          </cell>
          <cell r="CB2830">
            <v>350</v>
          </cell>
          <cell r="CF2830">
            <v>56164.131512527863</v>
          </cell>
          <cell r="CG2830">
            <v>350</v>
          </cell>
          <cell r="CK2830" t="str">
            <v>Прочие основные фонды</v>
          </cell>
        </row>
        <row r="2831">
          <cell r="K2831">
            <v>0</v>
          </cell>
          <cell r="Y2831">
            <v>1994</v>
          </cell>
          <cell r="AT2831">
            <v>478.58</v>
          </cell>
          <cell r="BK2831">
            <v>3510.2582195329915</v>
          </cell>
          <cell r="BX2831">
            <v>351.02582195329916</v>
          </cell>
          <cell r="CB2831">
            <v>350</v>
          </cell>
          <cell r="CF2831">
            <v>56164.131512527863</v>
          </cell>
          <cell r="CG2831">
            <v>350</v>
          </cell>
          <cell r="CK2831" t="str">
            <v>Прочие основные фонды</v>
          </cell>
        </row>
        <row r="2832">
          <cell r="K2832">
            <v>0</v>
          </cell>
          <cell r="Y2832">
            <v>1994</v>
          </cell>
          <cell r="AT2832">
            <v>478.58</v>
          </cell>
          <cell r="BK2832">
            <v>3510.2582195329915</v>
          </cell>
          <cell r="BX2832">
            <v>351.02582195329916</v>
          </cell>
          <cell r="CB2832">
            <v>350</v>
          </cell>
          <cell r="CF2832">
            <v>56164.131512527863</v>
          </cell>
          <cell r="CG2832">
            <v>350</v>
          </cell>
          <cell r="CK2832" t="str">
            <v>Прочие основные фонды</v>
          </cell>
        </row>
        <row r="2833">
          <cell r="K2833">
            <v>0</v>
          </cell>
          <cell r="Y2833">
            <v>1994</v>
          </cell>
          <cell r="AT2833">
            <v>478.58</v>
          </cell>
          <cell r="BK2833">
            <v>3510.2582195329915</v>
          </cell>
          <cell r="BX2833">
            <v>351.02582195329916</v>
          </cell>
          <cell r="CB2833">
            <v>350</v>
          </cell>
          <cell r="CF2833">
            <v>56164.131512527863</v>
          </cell>
          <cell r="CG2833">
            <v>350</v>
          </cell>
          <cell r="CK2833" t="str">
            <v>Прочие основные фонды</v>
          </cell>
        </row>
        <row r="2834">
          <cell r="K2834">
            <v>0</v>
          </cell>
          <cell r="Y2834">
            <v>1995</v>
          </cell>
          <cell r="AT2834">
            <v>180.18</v>
          </cell>
          <cell r="BK2834">
            <v>1321.5728321188819</v>
          </cell>
          <cell r="BX2834">
            <v>132.1572832118882</v>
          </cell>
          <cell r="CB2834">
            <v>150</v>
          </cell>
          <cell r="CF2834">
            <v>19823.592481783227</v>
          </cell>
          <cell r="CG2834">
            <v>150</v>
          </cell>
          <cell r="CK2834" t="str">
            <v>Прочие основные фонды</v>
          </cell>
        </row>
        <row r="2835">
          <cell r="K2835">
            <v>0</v>
          </cell>
          <cell r="Y2835">
            <v>1997</v>
          </cell>
          <cell r="AT2835">
            <v>695.91</v>
          </cell>
          <cell r="BK2835">
            <v>1017.102026502754</v>
          </cell>
          <cell r="BX2835">
            <v>101.71020265027541</v>
          </cell>
          <cell r="CB2835">
            <v>100</v>
          </cell>
          <cell r="CF2835">
            <v>13222.326344535802</v>
          </cell>
          <cell r="CG2835">
            <v>100</v>
          </cell>
          <cell r="CK2835" t="str">
            <v>Прочие основные фонды</v>
          </cell>
        </row>
        <row r="2836">
          <cell r="K2836">
            <v>0</v>
          </cell>
          <cell r="Y2836">
            <v>1994</v>
          </cell>
          <cell r="AT2836">
            <v>498.17</v>
          </cell>
          <cell r="BK2836">
            <v>3653.9457086061902</v>
          </cell>
          <cell r="BX2836">
            <v>365.39457086061907</v>
          </cell>
          <cell r="CB2836">
            <v>350</v>
          </cell>
          <cell r="CF2836">
            <v>58463.131337699044</v>
          </cell>
          <cell r="CG2836">
            <v>350</v>
          </cell>
          <cell r="CK2836" t="str">
            <v>Прочие основные фонды</v>
          </cell>
        </row>
        <row r="2837">
          <cell r="K2837">
            <v>784.5</v>
          </cell>
          <cell r="Y2837">
            <v>2001</v>
          </cell>
          <cell r="AT2837">
            <v>6955.08</v>
          </cell>
          <cell r="BK2837">
            <v>3184.2764335403726</v>
          </cell>
          <cell r="BX2837">
            <v>318.42764335403729</v>
          </cell>
          <cell r="CB2837">
            <v>300</v>
          </cell>
          <cell r="CF2837">
            <v>31842.764335403728</v>
          </cell>
          <cell r="CG2837">
            <v>300</v>
          </cell>
          <cell r="CK2837" t="str">
            <v>Прочие основные фонды</v>
          </cell>
        </row>
        <row r="2838">
          <cell r="K2838">
            <v>0</v>
          </cell>
          <cell r="Y2838">
            <v>1994</v>
          </cell>
          <cell r="AT2838">
            <v>1565.06</v>
          </cell>
          <cell r="BK2838">
            <v>11479.302789632462</v>
          </cell>
          <cell r="BX2838">
            <v>1147.9302789632463</v>
          </cell>
          <cell r="CB2838">
            <v>1100</v>
          </cell>
          <cell r="CF2838">
            <v>195148.14742375186</v>
          </cell>
          <cell r="CG2838">
            <v>1100</v>
          </cell>
          <cell r="CK2838" t="str">
            <v>Прочие основные фонды</v>
          </cell>
        </row>
        <row r="2839">
          <cell r="K2839">
            <v>0</v>
          </cell>
          <cell r="Y2839">
            <v>1994</v>
          </cell>
          <cell r="AT2839">
            <v>3996.27</v>
          </cell>
          <cell r="BK2839">
            <v>29311.58764464271</v>
          </cell>
          <cell r="BX2839">
            <v>2931.1587644642714</v>
          </cell>
          <cell r="CB2839">
            <v>2900</v>
          </cell>
          <cell r="CF2839">
            <v>468985.40231428336</v>
          </cell>
          <cell r="CG2839">
            <v>2900</v>
          </cell>
          <cell r="CK2839" t="str">
            <v>Прочие основные фонды</v>
          </cell>
        </row>
        <row r="2840">
          <cell r="K2840">
            <v>0</v>
          </cell>
          <cell r="Y2840">
            <v>1994</v>
          </cell>
          <cell r="AT2840">
            <v>3996.27</v>
          </cell>
          <cell r="BK2840">
            <v>29311.58764464271</v>
          </cell>
          <cell r="BX2840">
            <v>2931.1587644642714</v>
          </cell>
          <cell r="CB2840">
            <v>2900</v>
          </cell>
          <cell r="CF2840">
            <v>468985.40231428336</v>
          </cell>
          <cell r="CG2840">
            <v>2900</v>
          </cell>
          <cell r="CK2840" t="str">
            <v>Прочие основные фонды</v>
          </cell>
        </row>
        <row r="2841">
          <cell r="K2841">
            <v>0</v>
          </cell>
          <cell r="Y2841">
            <v>1994</v>
          </cell>
          <cell r="AT2841">
            <v>3996.27</v>
          </cell>
          <cell r="BK2841">
            <v>29311.58764464271</v>
          </cell>
          <cell r="BX2841">
            <v>2931.1587644642714</v>
          </cell>
          <cell r="CB2841">
            <v>2900</v>
          </cell>
          <cell r="CF2841">
            <v>468985.40231428336</v>
          </cell>
          <cell r="CG2841">
            <v>2900</v>
          </cell>
          <cell r="CK2841" t="str">
            <v>Прочие основные фонды</v>
          </cell>
        </row>
        <row r="2842">
          <cell r="K2842">
            <v>0</v>
          </cell>
          <cell r="Y2842">
            <v>1994</v>
          </cell>
          <cell r="AT2842">
            <v>3996.27</v>
          </cell>
          <cell r="BK2842">
            <v>29311.58764464271</v>
          </cell>
          <cell r="BX2842">
            <v>2931.1587644642714</v>
          </cell>
          <cell r="CB2842">
            <v>2900</v>
          </cell>
          <cell r="CF2842">
            <v>468985.40231428336</v>
          </cell>
          <cell r="CG2842">
            <v>2900</v>
          </cell>
          <cell r="CK2842" t="str">
            <v>Прочие основные фонды</v>
          </cell>
        </row>
        <row r="2843">
          <cell r="K2843">
            <v>0</v>
          </cell>
          <cell r="Y2843">
            <v>1994</v>
          </cell>
          <cell r="AT2843">
            <v>3632.97</v>
          </cell>
          <cell r="BK2843">
            <v>26646.877854939135</v>
          </cell>
          <cell r="BX2843">
            <v>2664.6877854939139</v>
          </cell>
          <cell r="CB2843">
            <v>2700</v>
          </cell>
          <cell r="CF2843">
            <v>426350.04567902617</v>
          </cell>
          <cell r="CG2843">
            <v>2700</v>
          </cell>
          <cell r="CK2843" t="str">
            <v>Прочие основные фонды</v>
          </cell>
        </row>
        <row r="2844">
          <cell r="K2844">
            <v>0</v>
          </cell>
          <cell r="Y2844">
            <v>1994</v>
          </cell>
          <cell r="AT2844">
            <v>3632.97</v>
          </cell>
          <cell r="BK2844">
            <v>26646.877854939135</v>
          </cell>
          <cell r="BX2844">
            <v>2664.6877854939139</v>
          </cell>
          <cell r="CB2844">
            <v>2700</v>
          </cell>
          <cell r="CF2844">
            <v>426350.04567902617</v>
          </cell>
          <cell r="CG2844">
            <v>2700</v>
          </cell>
          <cell r="CK2844" t="str">
            <v>Прочие основные фонды</v>
          </cell>
        </row>
        <row r="2845">
          <cell r="K2845">
            <v>0</v>
          </cell>
          <cell r="Y2845">
            <v>1994</v>
          </cell>
          <cell r="AT2845">
            <v>3632.97</v>
          </cell>
          <cell r="BK2845">
            <v>26646.877854939135</v>
          </cell>
          <cell r="BX2845">
            <v>2664.6877854939139</v>
          </cell>
          <cell r="CB2845">
            <v>2700</v>
          </cell>
          <cell r="CF2845">
            <v>426350.04567902617</v>
          </cell>
          <cell r="CG2845">
            <v>2700</v>
          </cell>
          <cell r="CK2845" t="str">
            <v>Прочие основные фонды</v>
          </cell>
        </row>
        <row r="2846">
          <cell r="K2846">
            <v>0</v>
          </cell>
          <cell r="Y2846">
            <v>1994</v>
          </cell>
          <cell r="AT2846">
            <v>3632.97</v>
          </cell>
          <cell r="BK2846">
            <v>26646.877854939135</v>
          </cell>
          <cell r="BX2846">
            <v>2664.6877854939139</v>
          </cell>
          <cell r="CB2846">
            <v>2700</v>
          </cell>
          <cell r="CF2846">
            <v>426350.04567902617</v>
          </cell>
          <cell r="CG2846">
            <v>2700</v>
          </cell>
          <cell r="CK2846" t="str">
            <v>Прочие основные фонды</v>
          </cell>
        </row>
        <row r="2847">
          <cell r="K2847">
            <v>0</v>
          </cell>
          <cell r="Y2847">
            <v>1994</v>
          </cell>
          <cell r="AT2847">
            <v>2589.62</v>
          </cell>
          <cell r="BK2847">
            <v>18994.180472370397</v>
          </cell>
          <cell r="BX2847">
            <v>1899.4180472370399</v>
          </cell>
          <cell r="CB2847">
            <v>1900</v>
          </cell>
          <cell r="CF2847">
            <v>303906.88755792635</v>
          </cell>
          <cell r="CG2847">
            <v>1900</v>
          </cell>
          <cell r="CK2847" t="str">
            <v>Прочие основные фонды</v>
          </cell>
        </row>
        <row r="2848">
          <cell r="K2848">
            <v>0</v>
          </cell>
          <cell r="Y2848">
            <v>1994</v>
          </cell>
          <cell r="AT2848">
            <v>2589.62</v>
          </cell>
          <cell r="BK2848">
            <v>18994.180472370397</v>
          </cell>
          <cell r="BX2848">
            <v>1899.4180472370399</v>
          </cell>
          <cell r="CB2848">
            <v>1900</v>
          </cell>
          <cell r="CF2848">
            <v>303906.88755792635</v>
          </cell>
          <cell r="CG2848">
            <v>1900</v>
          </cell>
          <cell r="CK2848" t="str">
            <v>Прочие основные фонды</v>
          </cell>
        </row>
        <row r="2849">
          <cell r="K2849">
            <v>0</v>
          </cell>
          <cell r="Y2849">
            <v>1994</v>
          </cell>
          <cell r="AT2849">
            <v>2666.93</v>
          </cell>
          <cell r="BK2849">
            <v>19561.228955282546</v>
          </cell>
          <cell r="BX2849">
            <v>1956.1228955282547</v>
          </cell>
          <cell r="CB2849">
            <v>2000</v>
          </cell>
          <cell r="CF2849">
            <v>312979.66328452074</v>
          </cell>
          <cell r="CG2849">
            <v>2000</v>
          </cell>
          <cell r="CK2849" t="str">
            <v>Прочие основные фонды</v>
          </cell>
        </row>
        <row r="2850">
          <cell r="K2850">
            <v>0</v>
          </cell>
          <cell r="Y2850">
            <v>1994</v>
          </cell>
          <cell r="AT2850">
            <v>2666.93</v>
          </cell>
          <cell r="BK2850">
            <v>19561.228955282546</v>
          </cell>
          <cell r="BX2850">
            <v>1956.1228955282547</v>
          </cell>
          <cell r="CB2850">
            <v>2000</v>
          </cell>
          <cell r="CF2850">
            <v>312979.66328452074</v>
          </cell>
          <cell r="CG2850">
            <v>2000</v>
          </cell>
          <cell r="CK2850" t="str">
            <v>Прочие основные фонды</v>
          </cell>
        </row>
        <row r="2851">
          <cell r="K2851">
            <v>0</v>
          </cell>
          <cell r="Y2851">
            <v>1994</v>
          </cell>
          <cell r="AT2851">
            <v>2666.93</v>
          </cell>
          <cell r="BK2851">
            <v>19561.228955282546</v>
          </cell>
          <cell r="BX2851">
            <v>1956.1228955282547</v>
          </cell>
          <cell r="CB2851">
            <v>2000</v>
          </cell>
          <cell r="CF2851">
            <v>312979.66328452074</v>
          </cell>
          <cell r="CG2851">
            <v>2000</v>
          </cell>
          <cell r="CK2851" t="str">
            <v>Прочие основные фонды</v>
          </cell>
        </row>
        <row r="2852">
          <cell r="K2852">
            <v>0</v>
          </cell>
          <cell r="Y2852">
            <v>1994</v>
          </cell>
          <cell r="AT2852">
            <v>2666.93</v>
          </cell>
          <cell r="BK2852">
            <v>19561.228955282546</v>
          </cell>
          <cell r="BX2852">
            <v>1956.1228955282547</v>
          </cell>
          <cell r="CB2852">
            <v>2000</v>
          </cell>
          <cell r="CF2852">
            <v>312979.66328452074</v>
          </cell>
          <cell r="CG2852">
            <v>2000</v>
          </cell>
          <cell r="CK2852" t="str">
            <v>Прочие основные фонды</v>
          </cell>
        </row>
        <row r="2853">
          <cell r="K2853">
            <v>0</v>
          </cell>
          <cell r="Y2853">
            <v>1994</v>
          </cell>
          <cell r="AT2853">
            <v>2666.93</v>
          </cell>
          <cell r="BK2853">
            <v>19561.228955282546</v>
          </cell>
          <cell r="BX2853">
            <v>1956.1228955282547</v>
          </cell>
          <cell r="CB2853">
            <v>2000</v>
          </cell>
          <cell r="CF2853">
            <v>312979.66328452074</v>
          </cell>
          <cell r="CG2853">
            <v>2000</v>
          </cell>
          <cell r="CK2853" t="str">
            <v>Прочие основные фонды</v>
          </cell>
        </row>
        <row r="2854">
          <cell r="K2854">
            <v>0</v>
          </cell>
          <cell r="Y2854">
            <v>1994</v>
          </cell>
          <cell r="AT2854">
            <v>2856.46</v>
          </cell>
          <cell r="BK2854">
            <v>20951.381574171945</v>
          </cell>
          <cell r="BX2854">
            <v>2095.1381574171946</v>
          </cell>
          <cell r="CB2854">
            <v>2100</v>
          </cell>
          <cell r="CF2854">
            <v>335222.10518675111</v>
          </cell>
          <cell r="CG2854">
            <v>2100</v>
          </cell>
          <cell r="CK2854" t="str">
            <v>Прочие основные фонды</v>
          </cell>
        </row>
        <row r="2855">
          <cell r="K2855">
            <v>0</v>
          </cell>
          <cell r="Y2855">
            <v>1994</v>
          </cell>
          <cell r="AT2855">
            <v>2856.46</v>
          </cell>
          <cell r="BK2855">
            <v>20951.381574171945</v>
          </cell>
          <cell r="BX2855">
            <v>2095.1381574171946</v>
          </cell>
          <cell r="CB2855">
            <v>2100</v>
          </cell>
          <cell r="CF2855">
            <v>335222.10518675111</v>
          </cell>
          <cell r="CG2855">
            <v>2100</v>
          </cell>
          <cell r="CK2855" t="str">
            <v>Прочие основные фонды</v>
          </cell>
        </row>
        <row r="2856">
          <cell r="K2856">
            <v>0</v>
          </cell>
          <cell r="Y2856">
            <v>1994</v>
          </cell>
          <cell r="AT2856">
            <v>2856.46</v>
          </cell>
          <cell r="BK2856">
            <v>20951.381574171945</v>
          </cell>
          <cell r="BX2856">
            <v>2095.1381574171946</v>
          </cell>
          <cell r="CB2856">
            <v>2100</v>
          </cell>
          <cell r="CF2856">
            <v>335222.10518675111</v>
          </cell>
          <cell r="CG2856">
            <v>2100</v>
          </cell>
          <cell r="CK2856" t="str">
            <v>Прочие основные фонды</v>
          </cell>
        </row>
        <row r="2857">
          <cell r="K2857">
            <v>0</v>
          </cell>
          <cell r="Y2857">
            <v>1994</v>
          </cell>
          <cell r="AT2857">
            <v>1783.46</v>
          </cell>
          <cell r="BK2857">
            <v>13081.209252806864</v>
          </cell>
          <cell r="BX2857">
            <v>1308.1209252806866</v>
          </cell>
          <cell r="CB2857">
            <v>1300</v>
          </cell>
          <cell r="CF2857">
            <v>209299.34804490983</v>
          </cell>
          <cell r="CG2857">
            <v>1300</v>
          </cell>
          <cell r="CK2857" t="str">
            <v>Прочие основные фонды</v>
          </cell>
        </row>
        <row r="2858">
          <cell r="K2858">
            <v>0</v>
          </cell>
          <cell r="Y2858">
            <v>1994</v>
          </cell>
          <cell r="AT2858">
            <v>1783.46</v>
          </cell>
          <cell r="BK2858">
            <v>13081.209252806864</v>
          </cell>
          <cell r="BX2858">
            <v>1308.1209252806866</v>
          </cell>
          <cell r="CB2858">
            <v>1300</v>
          </cell>
          <cell r="CF2858">
            <v>209299.34804490983</v>
          </cell>
          <cell r="CG2858">
            <v>1300</v>
          </cell>
          <cell r="CK2858" t="str">
            <v>Прочие основные фонды</v>
          </cell>
        </row>
        <row r="2859">
          <cell r="K2859">
            <v>0</v>
          </cell>
          <cell r="Y2859">
            <v>1994</v>
          </cell>
          <cell r="AT2859">
            <v>1560.53</v>
          </cell>
          <cell r="BK2859">
            <v>11446.076433047388</v>
          </cell>
          <cell r="BX2859">
            <v>1144.607643304739</v>
          </cell>
          <cell r="CB2859">
            <v>1100</v>
          </cell>
          <cell r="CF2859">
            <v>183137.22292875822</v>
          </cell>
          <cell r="CG2859">
            <v>1100</v>
          </cell>
          <cell r="CK2859" t="str">
            <v>Прочие основные фонды</v>
          </cell>
        </row>
        <row r="2860">
          <cell r="K2860">
            <v>0</v>
          </cell>
          <cell r="Y2860">
            <v>1994</v>
          </cell>
          <cell r="AT2860">
            <v>1560.53</v>
          </cell>
          <cell r="BK2860">
            <v>11446.076433047388</v>
          </cell>
          <cell r="BX2860">
            <v>1144.607643304739</v>
          </cell>
          <cell r="CB2860">
            <v>1100</v>
          </cell>
          <cell r="CF2860">
            <v>183137.22292875822</v>
          </cell>
          <cell r="CG2860">
            <v>1100</v>
          </cell>
          <cell r="CK2860" t="str">
            <v>Прочие основные фонды</v>
          </cell>
        </row>
        <row r="2861">
          <cell r="K2861">
            <v>0</v>
          </cell>
          <cell r="Y2861">
            <v>1994</v>
          </cell>
          <cell r="AT2861">
            <v>1560.53</v>
          </cell>
          <cell r="BK2861">
            <v>11446.076433047388</v>
          </cell>
          <cell r="BX2861">
            <v>1144.607643304739</v>
          </cell>
          <cell r="CB2861">
            <v>1100</v>
          </cell>
          <cell r="CF2861">
            <v>183137.22292875822</v>
          </cell>
          <cell r="CG2861">
            <v>1100</v>
          </cell>
          <cell r="CK2861" t="str">
            <v>Прочие основные фонды</v>
          </cell>
        </row>
        <row r="2862">
          <cell r="K2862">
            <v>0</v>
          </cell>
          <cell r="Y2862">
            <v>1994</v>
          </cell>
          <cell r="AT2862">
            <v>1560.53</v>
          </cell>
          <cell r="BK2862">
            <v>11446.076433047388</v>
          </cell>
          <cell r="BX2862">
            <v>1144.607643304739</v>
          </cell>
          <cell r="CB2862">
            <v>1100</v>
          </cell>
          <cell r="CF2862">
            <v>183137.22292875822</v>
          </cell>
          <cell r="CG2862">
            <v>1100</v>
          </cell>
          <cell r="CK2862" t="str">
            <v>Прочие основные фонды</v>
          </cell>
        </row>
        <row r="2863">
          <cell r="K2863">
            <v>0</v>
          </cell>
          <cell r="Y2863">
            <v>1994</v>
          </cell>
          <cell r="AT2863">
            <v>1560.53</v>
          </cell>
          <cell r="BK2863">
            <v>11446.076433047388</v>
          </cell>
          <cell r="BX2863">
            <v>1144.607643304739</v>
          </cell>
          <cell r="CB2863">
            <v>1100</v>
          </cell>
          <cell r="CF2863">
            <v>183137.22292875822</v>
          </cell>
          <cell r="CG2863">
            <v>1100</v>
          </cell>
          <cell r="CK2863" t="str">
            <v>Прочие основные фонды</v>
          </cell>
        </row>
        <row r="2864">
          <cell r="K2864">
            <v>0</v>
          </cell>
          <cell r="Y2864">
            <v>1994</v>
          </cell>
          <cell r="AT2864">
            <v>1560.53</v>
          </cell>
          <cell r="BK2864">
            <v>11446.076433047388</v>
          </cell>
          <cell r="BX2864">
            <v>1144.607643304739</v>
          </cell>
          <cell r="CB2864">
            <v>1100</v>
          </cell>
          <cell r="CF2864">
            <v>183137.22292875822</v>
          </cell>
          <cell r="CG2864">
            <v>1100</v>
          </cell>
          <cell r="CK2864" t="str">
            <v>Прочие основные фонды</v>
          </cell>
        </row>
        <row r="2865">
          <cell r="K2865">
            <v>0</v>
          </cell>
          <cell r="Y2865">
            <v>1994</v>
          </cell>
          <cell r="AT2865">
            <v>1560.53</v>
          </cell>
          <cell r="BK2865">
            <v>11446.076433047388</v>
          </cell>
          <cell r="BX2865">
            <v>1144.607643304739</v>
          </cell>
          <cell r="CB2865">
            <v>1100</v>
          </cell>
          <cell r="CF2865">
            <v>183137.22292875822</v>
          </cell>
          <cell r="CG2865">
            <v>1100</v>
          </cell>
          <cell r="CK2865" t="str">
            <v>Прочие основные фонды</v>
          </cell>
        </row>
        <row r="2866">
          <cell r="K2866">
            <v>0</v>
          </cell>
          <cell r="Y2866">
            <v>1994</v>
          </cell>
          <cell r="AT2866">
            <v>3050.46</v>
          </cell>
          <cell r="BK2866">
            <v>22374.320465453238</v>
          </cell>
          <cell r="BX2866">
            <v>2237.4320465453238</v>
          </cell>
          <cell r="CB2866">
            <v>2200</v>
          </cell>
          <cell r="CF2866">
            <v>357989.12744725181</v>
          </cell>
          <cell r="CG2866">
            <v>2200</v>
          </cell>
          <cell r="CK2866" t="str">
            <v>Прочие основные фонды</v>
          </cell>
        </row>
        <row r="2867">
          <cell r="K2867">
            <v>0</v>
          </cell>
          <cell r="Y2867">
            <v>1994</v>
          </cell>
          <cell r="AT2867">
            <v>3050.46</v>
          </cell>
          <cell r="BK2867">
            <v>22374.320465453238</v>
          </cell>
          <cell r="BX2867">
            <v>2237.4320465453238</v>
          </cell>
          <cell r="CB2867">
            <v>2200</v>
          </cell>
          <cell r="CF2867">
            <v>357989.12744725181</v>
          </cell>
          <cell r="CG2867">
            <v>2200</v>
          </cell>
          <cell r="CK2867" t="str">
            <v>Прочие основные фонды</v>
          </cell>
        </row>
        <row r="2868">
          <cell r="K2868">
            <v>0</v>
          </cell>
          <cell r="Y2868">
            <v>1994</v>
          </cell>
          <cell r="AT2868">
            <v>3050.46</v>
          </cell>
          <cell r="BK2868">
            <v>22374.320465453238</v>
          </cell>
          <cell r="BX2868">
            <v>2237.4320465453238</v>
          </cell>
          <cell r="CB2868">
            <v>2200</v>
          </cell>
          <cell r="CF2868">
            <v>357989.12744725181</v>
          </cell>
          <cell r="CG2868">
            <v>2200</v>
          </cell>
          <cell r="CK2868" t="str">
            <v>Прочие основные фонды</v>
          </cell>
        </row>
        <row r="2869">
          <cell r="K2869">
            <v>0</v>
          </cell>
          <cell r="Y2869">
            <v>1994</v>
          </cell>
          <cell r="AT2869">
            <v>3050.46</v>
          </cell>
          <cell r="BK2869">
            <v>22374.320465453238</v>
          </cell>
          <cell r="BX2869">
            <v>2237.4320465453238</v>
          </cell>
          <cell r="CB2869">
            <v>2200</v>
          </cell>
          <cell r="CF2869">
            <v>357989.12744725181</v>
          </cell>
          <cell r="CG2869">
            <v>2200</v>
          </cell>
          <cell r="CK2869" t="str">
            <v>Прочие основные фонды</v>
          </cell>
        </row>
        <row r="2870">
          <cell r="K2870">
            <v>0</v>
          </cell>
          <cell r="Y2870">
            <v>1994</v>
          </cell>
          <cell r="AT2870">
            <v>3744.44</v>
          </cell>
          <cell r="BK2870">
            <v>5064.4328391965664</v>
          </cell>
          <cell r="BX2870">
            <v>506.44328391965666</v>
          </cell>
          <cell r="CB2870">
            <v>500</v>
          </cell>
          <cell r="CF2870">
            <v>81030.925427145063</v>
          </cell>
          <cell r="CG2870">
            <v>500</v>
          </cell>
          <cell r="CK2870" t="str">
            <v>Прочие основные фонды</v>
          </cell>
        </row>
        <row r="2871">
          <cell r="K2871">
            <v>0</v>
          </cell>
          <cell r="Y2871">
            <v>1994</v>
          </cell>
          <cell r="AT2871">
            <v>6187.52</v>
          </cell>
          <cell r="BK2871">
            <v>45383.829116395958</v>
          </cell>
          <cell r="BX2871">
            <v>4538.3829116395964</v>
          </cell>
          <cell r="CB2871">
            <v>4500</v>
          </cell>
          <cell r="CF2871">
            <v>726141.26586233533</v>
          </cell>
          <cell r="CG2871">
            <v>4500</v>
          </cell>
          <cell r="CK2871" t="str">
            <v>Прочие основные фонды</v>
          </cell>
        </row>
        <row r="2872">
          <cell r="K2872">
            <v>0</v>
          </cell>
          <cell r="Y2872">
            <v>1994</v>
          </cell>
          <cell r="AT2872">
            <v>6187.52</v>
          </cell>
          <cell r="BK2872">
            <v>45383.829116395958</v>
          </cell>
          <cell r="BX2872">
            <v>4538.3829116395964</v>
          </cell>
          <cell r="CB2872">
            <v>4500</v>
          </cell>
          <cell r="CF2872">
            <v>726141.26586233533</v>
          </cell>
          <cell r="CG2872">
            <v>4500</v>
          </cell>
          <cell r="CK2872" t="str">
            <v>Прочие основные фонды</v>
          </cell>
        </row>
        <row r="2873">
          <cell r="K2873">
            <v>0</v>
          </cell>
          <cell r="Y2873">
            <v>1994</v>
          </cell>
          <cell r="AT2873">
            <v>1343.29</v>
          </cell>
          <cell r="BK2873">
            <v>9852.678264274462</v>
          </cell>
          <cell r="BX2873">
            <v>985.26782642744627</v>
          </cell>
          <cell r="CB2873">
            <v>1000</v>
          </cell>
          <cell r="CF2873">
            <v>157642.85222839139</v>
          </cell>
          <cell r="CG2873">
            <v>1000</v>
          </cell>
          <cell r="CK2873" t="str">
            <v>Прочие основные фонды</v>
          </cell>
        </row>
        <row r="2874">
          <cell r="K2874">
            <v>0</v>
          </cell>
          <cell r="Y2874">
            <v>1994</v>
          </cell>
          <cell r="AT2874">
            <v>1343.29</v>
          </cell>
          <cell r="BK2874">
            <v>9852.678264274462</v>
          </cell>
          <cell r="BX2874">
            <v>985.26782642744627</v>
          </cell>
          <cell r="CB2874">
            <v>1000</v>
          </cell>
          <cell r="CF2874">
            <v>157642.85222839139</v>
          </cell>
          <cell r="CG2874">
            <v>1000</v>
          </cell>
          <cell r="CK2874" t="str">
            <v>Прочие основные фонды</v>
          </cell>
        </row>
        <row r="2875">
          <cell r="K2875">
            <v>0</v>
          </cell>
          <cell r="Y2875">
            <v>1994</v>
          </cell>
          <cell r="AT2875">
            <v>1580.34</v>
          </cell>
          <cell r="BK2875">
            <v>11591.377564162247</v>
          </cell>
          <cell r="BX2875">
            <v>1159.1377564162246</v>
          </cell>
          <cell r="CB2875">
            <v>1200</v>
          </cell>
          <cell r="CF2875">
            <v>185462.04102659595</v>
          </cell>
          <cell r="CG2875">
            <v>1200</v>
          </cell>
          <cell r="CK2875" t="str">
            <v>Прочие основные фонды</v>
          </cell>
        </row>
        <row r="2876">
          <cell r="K2876">
            <v>0</v>
          </cell>
          <cell r="Y2876">
            <v>1994</v>
          </cell>
          <cell r="AT2876">
            <v>1580.34</v>
          </cell>
          <cell r="BK2876">
            <v>11591.377564162247</v>
          </cell>
          <cell r="BX2876">
            <v>1159.1377564162246</v>
          </cell>
          <cell r="CB2876">
            <v>1200</v>
          </cell>
          <cell r="CF2876">
            <v>185462.04102659595</v>
          </cell>
          <cell r="CG2876">
            <v>1200</v>
          </cell>
          <cell r="CK2876" t="str">
            <v>Прочие основные фонды</v>
          </cell>
        </row>
        <row r="2877">
          <cell r="K2877">
            <v>0</v>
          </cell>
          <cell r="Y2877">
            <v>1994</v>
          </cell>
          <cell r="AT2877">
            <v>2054.4499999999998</v>
          </cell>
          <cell r="BK2877">
            <v>15068.849511303344</v>
          </cell>
          <cell r="BX2877">
            <v>1506.8849511303345</v>
          </cell>
          <cell r="CB2877">
            <v>1500</v>
          </cell>
          <cell r="CF2877">
            <v>241101.59218085351</v>
          </cell>
          <cell r="CG2877">
            <v>1500</v>
          </cell>
          <cell r="CK2877" t="str">
            <v>Прочие основные фонды</v>
          </cell>
        </row>
        <row r="2878">
          <cell r="K2878">
            <v>0</v>
          </cell>
          <cell r="Y2878">
            <v>1994</v>
          </cell>
          <cell r="AT2878">
            <v>1343.29</v>
          </cell>
          <cell r="BK2878">
            <v>9852.678264274462</v>
          </cell>
          <cell r="BX2878">
            <v>985.26782642744627</v>
          </cell>
          <cell r="CB2878">
            <v>1000</v>
          </cell>
          <cell r="CF2878">
            <v>157642.85222839139</v>
          </cell>
          <cell r="CG2878">
            <v>1000</v>
          </cell>
          <cell r="CK2878" t="str">
            <v>Прочие основные фонды</v>
          </cell>
        </row>
        <row r="2879">
          <cell r="K2879">
            <v>0</v>
          </cell>
          <cell r="Y2879">
            <v>1994</v>
          </cell>
          <cell r="AT2879">
            <v>1343.29</v>
          </cell>
          <cell r="BK2879">
            <v>9852.678264274462</v>
          </cell>
          <cell r="BX2879">
            <v>985.26782642744627</v>
          </cell>
          <cell r="CB2879">
            <v>1000</v>
          </cell>
          <cell r="CF2879">
            <v>157642.85222839139</v>
          </cell>
          <cell r="CG2879">
            <v>1000</v>
          </cell>
          <cell r="CK2879" t="str">
            <v>Прочие основные фонды</v>
          </cell>
        </row>
        <row r="2880">
          <cell r="K2880">
            <v>0</v>
          </cell>
          <cell r="Y2880">
            <v>1994</v>
          </cell>
          <cell r="AT2880">
            <v>2449.5300000000002</v>
          </cell>
          <cell r="BK2880">
            <v>3313.0401802665197</v>
          </cell>
          <cell r="BX2880">
            <v>331.30401802665199</v>
          </cell>
          <cell r="CB2880">
            <v>350</v>
          </cell>
          <cell r="CF2880">
            <v>53008.642884264314</v>
          </cell>
          <cell r="CG2880">
            <v>350</v>
          </cell>
          <cell r="CK2880" t="str">
            <v>Прочие основные фонды</v>
          </cell>
        </row>
        <row r="2881">
          <cell r="K2881">
            <v>0</v>
          </cell>
          <cell r="Y2881">
            <v>1994</v>
          </cell>
          <cell r="AT2881">
            <v>3227.27</v>
          </cell>
          <cell r="BK2881">
            <v>23671.17523538852</v>
          </cell>
          <cell r="BX2881">
            <v>2367.1175235388523</v>
          </cell>
          <cell r="CB2881">
            <v>2400</v>
          </cell>
          <cell r="CF2881">
            <v>378738.80376621633</v>
          </cell>
          <cell r="CG2881">
            <v>2400</v>
          </cell>
          <cell r="CK2881" t="str">
            <v>Прочие основные фонды</v>
          </cell>
        </row>
        <row r="2882">
          <cell r="K2882">
            <v>0</v>
          </cell>
          <cell r="Y2882">
            <v>1994</v>
          </cell>
          <cell r="AT2882">
            <v>174.45</v>
          </cell>
          <cell r="BK2882">
            <v>1279.5447916702126</v>
          </cell>
          <cell r="BX2882">
            <v>127.95447916702126</v>
          </cell>
          <cell r="CB2882">
            <v>150</v>
          </cell>
          <cell r="CF2882">
            <v>20472.716666723401</v>
          </cell>
          <cell r="CG2882">
            <v>150</v>
          </cell>
          <cell r="CK2882" t="str">
            <v>Прочие основные фонды</v>
          </cell>
        </row>
        <row r="2883">
          <cell r="K2883">
            <v>0</v>
          </cell>
          <cell r="Y2883">
            <v>1994</v>
          </cell>
          <cell r="AT2883">
            <v>174.45</v>
          </cell>
          <cell r="BK2883">
            <v>1279.5447916702126</v>
          </cell>
          <cell r="BX2883">
            <v>127.95447916702126</v>
          </cell>
          <cell r="CB2883">
            <v>150</v>
          </cell>
          <cell r="CF2883">
            <v>20472.716666723401</v>
          </cell>
          <cell r="CG2883">
            <v>150</v>
          </cell>
          <cell r="CK2883" t="str">
            <v>Прочие основные фонды</v>
          </cell>
        </row>
        <row r="2884">
          <cell r="K2884">
            <v>0</v>
          </cell>
          <cell r="Y2884">
            <v>1994</v>
          </cell>
          <cell r="AT2884">
            <v>174.45</v>
          </cell>
          <cell r="BK2884">
            <v>1279.5447916702126</v>
          </cell>
          <cell r="BX2884">
            <v>127.95447916702126</v>
          </cell>
          <cell r="CB2884">
            <v>150</v>
          </cell>
          <cell r="CF2884">
            <v>20472.716666723401</v>
          </cell>
          <cell r="CG2884">
            <v>150</v>
          </cell>
          <cell r="CK2884" t="str">
            <v>Прочие основные фонды</v>
          </cell>
        </row>
        <row r="2885">
          <cell r="K2885">
            <v>0</v>
          </cell>
          <cell r="Y2885">
            <v>1994</v>
          </cell>
          <cell r="AT2885">
            <v>174.45</v>
          </cell>
          <cell r="BK2885">
            <v>1279.5447916702126</v>
          </cell>
          <cell r="BX2885">
            <v>127.95447916702126</v>
          </cell>
          <cell r="CB2885">
            <v>150</v>
          </cell>
          <cell r="CF2885">
            <v>20472.716666723401</v>
          </cell>
          <cell r="CG2885">
            <v>150</v>
          </cell>
          <cell r="CK2885" t="str">
            <v>Прочие основные фонды</v>
          </cell>
        </row>
        <row r="2886">
          <cell r="K2886">
            <v>0</v>
          </cell>
          <cell r="Y2886">
            <v>1994</v>
          </cell>
          <cell r="AT2886">
            <v>1395.58</v>
          </cell>
          <cell r="BK2886">
            <v>10236.211638630641</v>
          </cell>
          <cell r="BX2886">
            <v>1023.6211638630641</v>
          </cell>
          <cell r="CB2886">
            <v>1000</v>
          </cell>
          <cell r="CF2886">
            <v>163779.38621809025</v>
          </cell>
          <cell r="CG2886">
            <v>1000</v>
          </cell>
          <cell r="CK2886" t="str">
            <v>Прочие основные фонды</v>
          </cell>
        </row>
        <row r="2887">
          <cell r="K2887">
            <v>0</v>
          </cell>
          <cell r="Y2887">
            <v>1994</v>
          </cell>
          <cell r="AT2887">
            <v>1395.58</v>
          </cell>
          <cell r="BK2887">
            <v>10236.211638630641</v>
          </cell>
          <cell r="BX2887">
            <v>1023.6211638630641</v>
          </cell>
          <cell r="CB2887">
            <v>1000</v>
          </cell>
          <cell r="CF2887">
            <v>163779.38621809025</v>
          </cell>
          <cell r="CG2887">
            <v>1000</v>
          </cell>
          <cell r="CK2887" t="str">
            <v>Прочие основные фонды</v>
          </cell>
        </row>
        <row r="2888">
          <cell r="K2888">
            <v>0</v>
          </cell>
          <cell r="Y2888">
            <v>1994</v>
          </cell>
          <cell r="AT2888">
            <v>1395.58</v>
          </cell>
          <cell r="BK2888">
            <v>10236.211638630641</v>
          </cell>
          <cell r="BX2888">
            <v>1023.6211638630641</v>
          </cell>
          <cell r="CB2888">
            <v>1000</v>
          </cell>
          <cell r="CF2888">
            <v>163779.38621809025</v>
          </cell>
          <cell r="CG2888">
            <v>1000</v>
          </cell>
          <cell r="CK2888" t="str">
            <v>Прочие основные фонды</v>
          </cell>
        </row>
        <row r="2889">
          <cell r="K2889">
            <v>0</v>
          </cell>
          <cell r="Y2889">
            <v>1994</v>
          </cell>
          <cell r="AT2889">
            <v>1395.58</v>
          </cell>
          <cell r="BK2889">
            <v>10236.211638630641</v>
          </cell>
          <cell r="BX2889">
            <v>1023.6211638630641</v>
          </cell>
          <cell r="CB2889">
            <v>1000</v>
          </cell>
          <cell r="CF2889">
            <v>163779.38621809025</v>
          </cell>
          <cell r="CG2889">
            <v>1000</v>
          </cell>
          <cell r="CK2889" t="str">
            <v>Прочие основные фонды</v>
          </cell>
        </row>
        <row r="2890">
          <cell r="K2890">
            <v>0</v>
          </cell>
          <cell r="Y2890">
            <v>1994</v>
          </cell>
          <cell r="AT2890">
            <v>3052.82</v>
          </cell>
          <cell r="BK2890">
            <v>22391.63044371831</v>
          </cell>
          <cell r="BX2890">
            <v>2239.1630443718309</v>
          </cell>
          <cell r="CB2890">
            <v>2200</v>
          </cell>
          <cell r="CF2890">
            <v>358266.08709949296</v>
          </cell>
          <cell r="CG2890">
            <v>2200</v>
          </cell>
          <cell r="CK2890" t="str">
            <v>Прочие основные фонды</v>
          </cell>
        </row>
        <row r="2891">
          <cell r="K2891">
            <v>0</v>
          </cell>
          <cell r="Y2891">
            <v>1994</v>
          </cell>
          <cell r="AT2891">
            <v>2180.59</v>
          </cell>
          <cell r="BK2891">
            <v>15994.053180098304</v>
          </cell>
          <cell r="BX2891">
            <v>1599.4053180098306</v>
          </cell>
          <cell r="CB2891">
            <v>1600</v>
          </cell>
          <cell r="CF2891">
            <v>255904.85088157287</v>
          </cell>
          <cell r="CG2891">
            <v>1600</v>
          </cell>
          <cell r="CK2891" t="str">
            <v>Прочие основные фонды</v>
          </cell>
        </row>
        <row r="2892">
          <cell r="K2892">
            <v>0</v>
          </cell>
          <cell r="Y2892">
            <v>1994</v>
          </cell>
          <cell r="AT2892">
            <v>1482.8</v>
          </cell>
          <cell r="BK2892">
            <v>10875.947360782982</v>
          </cell>
          <cell r="BX2892">
            <v>1087.5947360782982</v>
          </cell>
          <cell r="CB2892">
            <v>1100</v>
          </cell>
          <cell r="CF2892">
            <v>174015.15777252772</v>
          </cell>
          <cell r="CG2892">
            <v>1100</v>
          </cell>
          <cell r="CK2892" t="str">
            <v>Прочие основные фонды</v>
          </cell>
        </row>
        <row r="2893">
          <cell r="K2893">
            <v>0</v>
          </cell>
          <cell r="Y2893">
            <v>1994</v>
          </cell>
          <cell r="AT2893">
            <v>1482.8</v>
          </cell>
          <cell r="BK2893">
            <v>10875.947360782982</v>
          </cell>
          <cell r="BX2893">
            <v>1087.5947360782982</v>
          </cell>
          <cell r="CB2893">
            <v>1100</v>
          </cell>
          <cell r="CF2893">
            <v>174015.15777252772</v>
          </cell>
          <cell r="CG2893">
            <v>1100</v>
          </cell>
          <cell r="CK2893" t="str">
            <v>Прочие основные фонды</v>
          </cell>
        </row>
        <row r="2894">
          <cell r="K2894">
            <v>0</v>
          </cell>
          <cell r="Y2894">
            <v>1994</v>
          </cell>
          <cell r="AT2894">
            <v>6187.73</v>
          </cell>
          <cell r="BK2894">
            <v>45385.369411072083</v>
          </cell>
          <cell r="BX2894">
            <v>4538.5369411072088</v>
          </cell>
          <cell r="CB2894">
            <v>4500</v>
          </cell>
          <cell r="CF2894">
            <v>726165.91057715332</v>
          </cell>
          <cell r="CG2894">
            <v>4500</v>
          </cell>
          <cell r="CK2894" t="str">
            <v>Прочие основные фонды</v>
          </cell>
        </row>
        <row r="2895">
          <cell r="K2895">
            <v>0</v>
          </cell>
          <cell r="Y2895">
            <v>1994</v>
          </cell>
          <cell r="AT2895">
            <v>6273.41</v>
          </cell>
          <cell r="BK2895">
            <v>46013.809638932813</v>
          </cell>
          <cell r="BX2895">
            <v>4601.3809638932817</v>
          </cell>
          <cell r="CB2895">
            <v>4600</v>
          </cell>
          <cell r="CF2895">
            <v>736220.95422292501</v>
          </cell>
          <cell r="CG2895">
            <v>4600</v>
          </cell>
          <cell r="CK2895" t="str">
            <v>Прочие основные фонды</v>
          </cell>
        </row>
        <row r="2896">
          <cell r="K2896">
            <v>0</v>
          </cell>
          <cell r="Y2896">
            <v>1994</v>
          </cell>
          <cell r="AT2896">
            <v>6273.41</v>
          </cell>
          <cell r="BK2896">
            <v>46013.809638932813</v>
          </cell>
          <cell r="BX2896">
            <v>4601.3809638932817</v>
          </cell>
          <cell r="CB2896">
            <v>4600</v>
          </cell>
          <cell r="CF2896">
            <v>736220.95422292501</v>
          </cell>
          <cell r="CG2896">
            <v>4600</v>
          </cell>
          <cell r="CK2896" t="str">
            <v>Прочие основные фонды</v>
          </cell>
        </row>
        <row r="2897">
          <cell r="K2897">
            <v>0</v>
          </cell>
          <cell r="Y2897">
            <v>1994</v>
          </cell>
          <cell r="AT2897">
            <v>6273.41</v>
          </cell>
          <cell r="BK2897">
            <v>46013.809638932813</v>
          </cell>
          <cell r="BX2897">
            <v>4601.3809638932817</v>
          </cell>
          <cell r="CB2897">
            <v>4600</v>
          </cell>
          <cell r="CF2897">
            <v>736220.95422292501</v>
          </cell>
          <cell r="CG2897">
            <v>4600</v>
          </cell>
          <cell r="CK2897" t="str">
            <v>Прочие основные фонды</v>
          </cell>
        </row>
        <row r="2898">
          <cell r="K2898">
            <v>0</v>
          </cell>
          <cell r="Y2898">
            <v>1994</v>
          </cell>
          <cell r="AT2898">
            <v>4407.2700000000004</v>
          </cell>
          <cell r="BK2898">
            <v>32326.164367924212</v>
          </cell>
          <cell r="BX2898">
            <v>3232.6164367924212</v>
          </cell>
          <cell r="CB2898">
            <v>3200</v>
          </cell>
          <cell r="CF2898">
            <v>517218.62988678738</v>
          </cell>
          <cell r="CG2898">
            <v>3200</v>
          </cell>
          <cell r="CK2898" t="str">
            <v>Прочие основные фонды</v>
          </cell>
        </row>
        <row r="2899">
          <cell r="K2899">
            <v>0</v>
          </cell>
          <cell r="Y2899">
            <v>1994</v>
          </cell>
          <cell r="AT2899">
            <v>4407.2700000000004</v>
          </cell>
          <cell r="BK2899">
            <v>32326.164367924212</v>
          </cell>
          <cell r="BX2899">
            <v>3232.6164367924212</v>
          </cell>
          <cell r="CB2899">
            <v>3200</v>
          </cell>
          <cell r="CF2899">
            <v>517218.62988678738</v>
          </cell>
          <cell r="CG2899">
            <v>3200</v>
          </cell>
          <cell r="CK2899" t="str">
            <v>Прочие основные фонды</v>
          </cell>
        </row>
        <row r="2900">
          <cell r="K2900">
            <v>0</v>
          </cell>
          <cell r="Y2900">
            <v>1994</v>
          </cell>
          <cell r="AT2900">
            <v>1985.26</v>
          </cell>
          <cell r="BK2900">
            <v>14561.359089201527</v>
          </cell>
          <cell r="BX2900">
            <v>1456.1359089201528</v>
          </cell>
          <cell r="CB2900">
            <v>1500</v>
          </cell>
          <cell r="CF2900">
            <v>232981.74542722444</v>
          </cell>
          <cell r="CG2900">
            <v>1500</v>
          </cell>
          <cell r="CK2900" t="str">
            <v>Прочие основные фонды</v>
          </cell>
        </row>
        <row r="2901">
          <cell r="K2901">
            <v>0</v>
          </cell>
          <cell r="Y2901">
            <v>1994</v>
          </cell>
          <cell r="AT2901">
            <v>3023.75</v>
          </cell>
          <cell r="BK2901">
            <v>22178.409652122704</v>
          </cell>
          <cell r="BX2901">
            <v>2217.8409652122705</v>
          </cell>
          <cell r="CB2901">
            <v>2200</v>
          </cell>
          <cell r="CF2901">
            <v>354854.55443396326</v>
          </cell>
          <cell r="CG2901">
            <v>2200</v>
          </cell>
          <cell r="CK2901" t="str">
            <v>Прочие основные фонды</v>
          </cell>
        </row>
        <row r="2902">
          <cell r="K2902">
            <v>0</v>
          </cell>
          <cell r="Y2902">
            <v>1994</v>
          </cell>
          <cell r="AT2902">
            <v>1938.3</v>
          </cell>
          <cell r="BK2902">
            <v>14216.919860672819</v>
          </cell>
          <cell r="BX2902">
            <v>1421.691986067282</v>
          </cell>
          <cell r="CB2902">
            <v>1400</v>
          </cell>
          <cell r="CF2902">
            <v>227470.7177707651</v>
          </cell>
          <cell r="CG2902">
            <v>1400</v>
          </cell>
          <cell r="CK2902" t="str">
            <v>Прочие основные фонды</v>
          </cell>
        </row>
        <row r="2903">
          <cell r="K2903">
            <v>0</v>
          </cell>
          <cell r="Y2903">
            <v>1994</v>
          </cell>
          <cell r="AT2903">
            <v>2713.62</v>
          </cell>
          <cell r="BK2903">
            <v>19903.687804941947</v>
          </cell>
          <cell r="BX2903">
            <v>1990.3687804941947</v>
          </cell>
          <cell r="CB2903">
            <v>2000</v>
          </cell>
          <cell r="CF2903">
            <v>318459.00487907114</v>
          </cell>
          <cell r="CG2903">
            <v>2000</v>
          </cell>
          <cell r="CK2903" t="str">
            <v>Прочие основные фонды</v>
          </cell>
        </row>
        <row r="2904">
          <cell r="K2904">
            <v>0</v>
          </cell>
          <cell r="Y2904">
            <v>1994</v>
          </cell>
          <cell r="AT2904">
            <v>2403.4899999999998</v>
          </cell>
          <cell r="BK2904">
            <v>17628.965957761189</v>
          </cell>
          <cell r="BX2904">
            <v>1762.8965957761191</v>
          </cell>
          <cell r="CB2904">
            <v>1800</v>
          </cell>
          <cell r="CF2904">
            <v>282063.45532417903</v>
          </cell>
          <cell r="CG2904">
            <v>1800</v>
          </cell>
          <cell r="CK2904" t="str">
            <v>Прочие основные фонды</v>
          </cell>
        </row>
        <row r="2905">
          <cell r="K2905">
            <v>0</v>
          </cell>
          <cell r="Y2905">
            <v>1995</v>
          </cell>
          <cell r="AT2905">
            <v>1311.71</v>
          </cell>
          <cell r="BK2905">
            <v>9621.0472839308386</v>
          </cell>
          <cell r="BX2905">
            <v>962.10472839308386</v>
          </cell>
          <cell r="CB2905">
            <v>950</v>
          </cell>
          <cell r="CF2905">
            <v>153936.75654289342</v>
          </cell>
          <cell r="CG2905">
            <v>950</v>
          </cell>
          <cell r="CK2905" t="str">
            <v>Прочие основные фонды</v>
          </cell>
        </row>
        <row r="2906">
          <cell r="K2906">
            <v>0</v>
          </cell>
          <cell r="Y2906">
            <v>1995</v>
          </cell>
          <cell r="AT2906">
            <v>1311.71</v>
          </cell>
          <cell r="BK2906">
            <v>9621.0472839308386</v>
          </cell>
          <cell r="BX2906">
            <v>962.10472839308386</v>
          </cell>
          <cell r="CB2906">
            <v>950</v>
          </cell>
          <cell r="CF2906">
            <v>153936.75654289342</v>
          </cell>
          <cell r="CG2906">
            <v>950</v>
          </cell>
          <cell r="CK2906" t="str">
            <v>Прочие основные фонды</v>
          </cell>
        </row>
        <row r="2907">
          <cell r="K2907">
            <v>0</v>
          </cell>
          <cell r="Y2907">
            <v>1994</v>
          </cell>
          <cell r="AT2907">
            <v>2049.0500000000002</v>
          </cell>
          <cell r="BK2907">
            <v>15029.241933917167</v>
          </cell>
          <cell r="BX2907">
            <v>1502.9241933917167</v>
          </cell>
          <cell r="CB2907">
            <v>1500</v>
          </cell>
          <cell r="CF2907">
            <v>255497.11287659183</v>
          </cell>
          <cell r="CG2907">
            <v>1500</v>
          </cell>
          <cell r="CK2907" t="str">
            <v>Прочие основные фонды</v>
          </cell>
        </row>
        <row r="2908">
          <cell r="K2908">
            <v>0</v>
          </cell>
          <cell r="Y2908">
            <v>1994</v>
          </cell>
          <cell r="AT2908">
            <v>2049.0500000000002</v>
          </cell>
          <cell r="BK2908">
            <v>15029.241933917167</v>
          </cell>
          <cell r="BX2908">
            <v>1502.9241933917167</v>
          </cell>
          <cell r="CB2908">
            <v>1500</v>
          </cell>
          <cell r="CF2908">
            <v>255497.11287659183</v>
          </cell>
          <cell r="CG2908">
            <v>1500</v>
          </cell>
          <cell r="CK2908" t="str">
            <v>Прочие основные фонды</v>
          </cell>
        </row>
        <row r="2909">
          <cell r="K2909">
            <v>0</v>
          </cell>
          <cell r="Y2909">
            <v>1994</v>
          </cell>
          <cell r="AT2909">
            <v>2049.0500000000002</v>
          </cell>
          <cell r="BK2909">
            <v>15029.241933917167</v>
          </cell>
          <cell r="BX2909">
            <v>1502.9241933917167</v>
          </cell>
          <cell r="CB2909">
            <v>1500</v>
          </cell>
          <cell r="CF2909">
            <v>255497.11287659183</v>
          </cell>
          <cell r="CG2909">
            <v>1500</v>
          </cell>
          <cell r="CK2909" t="str">
            <v>Прочие основные фонды</v>
          </cell>
        </row>
        <row r="2910">
          <cell r="K2910">
            <v>0</v>
          </cell>
          <cell r="Y2910">
            <v>1994</v>
          </cell>
          <cell r="AT2910">
            <v>2049.0500000000002</v>
          </cell>
          <cell r="BK2910">
            <v>15029.241933917167</v>
          </cell>
          <cell r="BX2910">
            <v>1502.9241933917167</v>
          </cell>
          <cell r="CB2910">
            <v>1500</v>
          </cell>
          <cell r="CF2910">
            <v>255497.11287659183</v>
          </cell>
          <cell r="CG2910">
            <v>1500</v>
          </cell>
          <cell r="CK2910" t="str">
            <v>Прочие основные фонды</v>
          </cell>
        </row>
        <row r="2911">
          <cell r="K2911">
            <v>0</v>
          </cell>
          <cell r="Y2911">
            <v>1994</v>
          </cell>
          <cell r="AT2911">
            <v>3333.88</v>
          </cell>
          <cell r="BK2911">
            <v>4509.1419154641681</v>
          </cell>
          <cell r="BX2911">
            <v>450.91419154641682</v>
          </cell>
          <cell r="CB2911">
            <v>450</v>
          </cell>
          <cell r="CF2911">
            <v>72146.270647426689</v>
          </cell>
          <cell r="CG2911">
            <v>450</v>
          </cell>
          <cell r="CK2911" t="str">
            <v>Прочие основные фонды</v>
          </cell>
        </row>
        <row r="2912">
          <cell r="K2912">
            <v>0</v>
          </cell>
          <cell r="Y2912">
            <v>1994</v>
          </cell>
          <cell r="AT2912">
            <v>7443.07</v>
          </cell>
          <cell r="BK2912">
            <v>10066.906702320985</v>
          </cell>
          <cell r="BX2912">
            <v>1006.6906702320985</v>
          </cell>
          <cell r="CB2912">
            <v>1000</v>
          </cell>
          <cell r="CF2912">
            <v>161070.50723713575</v>
          </cell>
          <cell r="CG2912">
            <v>1000</v>
          </cell>
          <cell r="CK2912" t="str">
            <v>Прочие основные фонды</v>
          </cell>
        </row>
        <row r="2913">
          <cell r="K2913">
            <v>0</v>
          </cell>
          <cell r="Y2913">
            <v>2001</v>
          </cell>
          <cell r="AT2913">
            <v>7410</v>
          </cell>
          <cell r="BK2913">
            <v>16886.833208753713</v>
          </cell>
          <cell r="BX2913">
            <v>2668.6414940259365</v>
          </cell>
          <cell r="CB2913">
            <v>2700</v>
          </cell>
          <cell r="CF2913">
            <v>151981.49887878343</v>
          </cell>
          <cell r="CG2913">
            <v>6966</v>
          </cell>
          <cell r="CK2913" t="str">
            <v>Прочие основные фонды</v>
          </cell>
        </row>
        <row r="2914">
          <cell r="K2914">
            <v>0</v>
          </cell>
          <cell r="Y2914">
            <v>2001</v>
          </cell>
          <cell r="AT2914">
            <v>7410</v>
          </cell>
          <cell r="BK2914">
            <v>16886.833208753713</v>
          </cell>
          <cell r="BX2914">
            <v>2668.6414940259365</v>
          </cell>
          <cell r="CB2914">
            <v>2700</v>
          </cell>
          <cell r="CF2914">
            <v>151981.49887878343</v>
          </cell>
          <cell r="CG2914">
            <v>6966</v>
          </cell>
          <cell r="CK2914" t="str">
            <v>Прочие основные фонды</v>
          </cell>
        </row>
        <row r="2915">
          <cell r="K2915">
            <v>152.73000000000002</v>
          </cell>
          <cell r="Y2915">
            <v>2001</v>
          </cell>
          <cell r="AT2915">
            <v>2615</v>
          </cell>
          <cell r="BK2915">
            <v>5947.1651655905798</v>
          </cell>
          <cell r="BX2915">
            <v>939.83587902636452</v>
          </cell>
          <cell r="CB2915">
            <v>950</v>
          </cell>
          <cell r="CF2915">
            <v>53524.486490315219</v>
          </cell>
          <cell r="CG2915">
            <v>2451</v>
          </cell>
          <cell r="CK2915" t="str">
            <v>Прочие основные фонды</v>
          </cell>
        </row>
        <row r="2916">
          <cell r="K2916">
            <v>39.330000000000041</v>
          </cell>
          <cell r="Y2916">
            <v>2001</v>
          </cell>
          <cell r="AT2916">
            <v>666.5</v>
          </cell>
          <cell r="BK2916">
            <v>1515.7879857996641</v>
          </cell>
          <cell r="BX2916">
            <v>239.54134354534301</v>
          </cell>
          <cell r="CB2916">
            <v>250</v>
          </cell>
          <cell r="CF2916">
            <v>13642.091872196976</v>
          </cell>
          <cell r="CG2916">
            <v>645</v>
          </cell>
          <cell r="CK2916" t="str">
            <v>Прочие основные фонды</v>
          </cell>
        </row>
        <row r="2917">
          <cell r="K2917">
            <v>208.0300000000002</v>
          </cell>
          <cell r="Y2917">
            <v>2001</v>
          </cell>
          <cell r="AT2917">
            <v>3563</v>
          </cell>
          <cell r="BK2917">
            <v>8103.154678775998</v>
          </cell>
          <cell r="BX2917">
            <v>1280.5488477900331</v>
          </cell>
          <cell r="CB2917">
            <v>1300</v>
          </cell>
          <cell r="CF2917">
            <v>72928.392108983986</v>
          </cell>
          <cell r="CG2917">
            <v>3354</v>
          </cell>
          <cell r="CK2917" t="str">
            <v>Прочие основные фонды</v>
          </cell>
        </row>
        <row r="2918">
          <cell r="K2918">
            <v>113.83999999999992</v>
          </cell>
          <cell r="Y2918">
            <v>2001</v>
          </cell>
          <cell r="AT2918">
            <v>1958</v>
          </cell>
          <cell r="BK2918">
            <v>4452.9825599335963</v>
          </cell>
          <cell r="BX2918">
            <v>703.70885320597381</v>
          </cell>
          <cell r="CB2918">
            <v>700</v>
          </cell>
          <cell r="CF2918">
            <v>40076.843039402367</v>
          </cell>
          <cell r="CG2918">
            <v>1806</v>
          </cell>
          <cell r="CK2918" t="str">
            <v>Прочие основные фонды</v>
          </cell>
        </row>
        <row r="2919">
          <cell r="K2919">
            <v>612.86999999999989</v>
          </cell>
          <cell r="Y2919">
            <v>2001</v>
          </cell>
          <cell r="AT2919">
            <v>6684.17</v>
          </cell>
          <cell r="BK2919">
            <v>15232.721177996669</v>
          </cell>
          <cell r="BX2919">
            <v>2407.2406768047699</v>
          </cell>
          <cell r="CB2919">
            <v>2400</v>
          </cell>
          <cell r="CF2919">
            <v>137094.49060197003</v>
          </cell>
          <cell r="CG2919">
            <v>6192</v>
          </cell>
          <cell r="CK2919" t="str">
            <v>Прочие основные фонды</v>
          </cell>
        </row>
        <row r="2920">
          <cell r="K2920">
            <v>194.69999999999993</v>
          </cell>
          <cell r="Y2920">
            <v>2001</v>
          </cell>
          <cell r="AT2920">
            <v>888.92</v>
          </cell>
          <cell r="BK2920">
            <v>418.80535584463257</v>
          </cell>
          <cell r="BX2920">
            <v>41.88053558446326</v>
          </cell>
          <cell r="CB2920">
            <v>40</v>
          </cell>
          <cell r="CF2920">
            <v>3769.2482026016933</v>
          </cell>
          <cell r="CG2920">
            <v>40</v>
          </cell>
          <cell r="CK2920" t="str">
            <v>Прочие основные фонды</v>
          </cell>
        </row>
        <row r="2921">
          <cell r="K2921">
            <v>1166.8499999999999</v>
          </cell>
          <cell r="Y2921">
            <v>1994</v>
          </cell>
          <cell r="AT2921">
            <v>1166.8499999999999</v>
          </cell>
          <cell r="BK2921">
            <v>1578.1888502463687</v>
          </cell>
          <cell r="BX2921">
            <v>157.81888502463687</v>
          </cell>
          <cell r="CB2921">
            <v>150</v>
          </cell>
          <cell r="CF2921">
            <v>25251.021603941899</v>
          </cell>
          <cell r="CG2921">
            <v>150</v>
          </cell>
          <cell r="CK2921" t="str">
            <v>Прочие основные фонды</v>
          </cell>
        </row>
        <row r="2922">
          <cell r="K2922">
            <v>1166.8399999999999</v>
          </cell>
          <cell r="Y2922">
            <v>1994</v>
          </cell>
          <cell r="AT2922">
            <v>1166.8399999999999</v>
          </cell>
          <cell r="BK2922">
            <v>1578.1753250387565</v>
          </cell>
          <cell r="BX2922">
            <v>157.81753250387567</v>
          </cell>
          <cell r="CB2922">
            <v>150</v>
          </cell>
          <cell r="CF2922">
            <v>25250.805200620103</v>
          </cell>
          <cell r="CG2922">
            <v>150</v>
          </cell>
          <cell r="CK2922" t="str">
            <v>Прочие основные фонды</v>
          </cell>
        </row>
        <row r="2923">
          <cell r="K2923">
            <v>75.000000000000057</v>
          </cell>
          <cell r="Y2923">
            <v>2001</v>
          </cell>
          <cell r="AT2923">
            <v>583.33000000000004</v>
          </cell>
          <cell r="BK2923">
            <v>268.71015168430364</v>
          </cell>
          <cell r="BX2923">
            <v>26.871015168430365</v>
          </cell>
          <cell r="CB2923">
            <v>30</v>
          </cell>
          <cell r="CF2923">
            <v>2687.1015168430363</v>
          </cell>
          <cell r="CG2923">
            <v>30</v>
          </cell>
          <cell r="CK2923" t="str">
            <v>Прочие основные фонды</v>
          </cell>
        </row>
        <row r="2924">
          <cell r="K2924">
            <v>75.03000000000003</v>
          </cell>
          <cell r="Y2924">
            <v>2001</v>
          </cell>
          <cell r="AT2924">
            <v>583.35</v>
          </cell>
          <cell r="BK2924">
            <v>268.71936465643546</v>
          </cell>
          <cell r="BX2924">
            <v>26.871936465643547</v>
          </cell>
          <cell r="CB2924">
            <v>30</v>
          </cell>
          <cell r="CF2924">
            <v>2687.1936465643548</v>
          </cell>
          <cell r="CG2924">
            <v>30</v>
          </cell>
          <cell r="CK2924" t="str">
            <v>Прочие основные фонды</v>
          </cell>
        </row>
        <row r="2925">
          <cell r="K2925">
            <v>235.79000000000019</v>
          </cell>
          <cell r="Y2925">
            <v>2001</v>
          </cell>
          <cell r="AT2925">
            <v>1357.4</v>
          </cell>
          <cell r="BK2925">
            <v>639.52480540825309</v>
          </cell>
          <cell r="BX2925">
            <v>63.952480540825313</v>
          </cell>
          <cell r="CB2925">
            <v>60</v>
          </cell>
          <cell r="CF2925">
            <v>5755.7232486742778</v>
          </cell>
          <cell r="CG2925">
            <v>60</v>
          </cell>
          <cell r="CK2925" t="str">
            <v>Прочие основные фонды</v>
          </cell>
        </row>
        <row r="2926">
          <cell r="K2926">
            <v>805.31999999999971</v>
          </cell>
          <cell r="Y2926">
            <v>2001</v>
          </cell>
          <cell r="AT2926">
            <v>4641.03</v>
          </cell>
          <cell r="BK2926">
            <v>10576.558640596793</v>
          </cell>
          <cell r="BX2926">
            <v>1671.4231083696613</v>
          </cell>
          <cell r="CB2926">
            <v>1700</v>
          </cell>
          <cell r="CF2926">
            <v>95189.027765371138</v>
          </cell>
          <cell r="CG2926">
            <v>4386</v>
          </cell>
          <cell r="CK2926" t="str">
            <v>Прочие основные фонды</v>
          </cell>
        </row>
        <row r="2927">
          <cell r="K2927">
            <v>111.51999999999998</v>
          </cell>
          <cell r="Y2927">
            <v>2001</v>
          </cell>
          <cell r="AT2927">
            <v>641.26</v>
          </cell>
          <cell r="BK2927">
            <v>1461.3833553907432</v>
          </cell>
          <cell r="BX2927">
            <v>230.94373069623106</v>
          </cell>
          <cell r="CB2927">
            <v>250</v>
          </cell>
          <cell r="CF2927">
            <v>13152.450198516688</v>
          </cell>
          <cell r="CG2927">
            <v>645</v>
          </cell>
          <cell r="CK2927" t="str">
            <v>Прочие основные фонды</v>
          </cell>
        </row>
        <row r="2928">
          <cell r="K2928">
            <v>681.73999999999978</v>
          </cell>
          <cell r="Y2928">
            <v>2001</v>
          </cell>
          <cell r="AT2928">
            <v>4112.3999999999996</v>
          </cell>
          <cell r="BK2928">
            <v>1937.5142255495059</v>
          </cell>
          <cell r="BX2928">
            <v>193.75142255495061</v>
          </cell>
          <cell r="CB2928">
            <v>200</v>
          </cell>
          <cell r="CF2928">
            <v>17437.628029945554</v>
          </cell>
          <cell r="CG2928">
            <v>200</v>
          </cell>
          <cell r="CK2928" t="str">
            <v>Прочие основные фонды</v>
          </cell>
        </row>
        <row r="2929">
          <cell r="K2929">
            <v>1406.63</v>
          </cell>
          <cell r="Y2929">
            <v>2001</v>
          </cell>
          <cell r="AT2929">
            <v>8481.83</v>
          </cell>
          <cell r="BK2929">
            <v>3996.1254458935337</v>
          </cell>
          <cell r="BX2929">
            <v>399.61254458935338</v>
          </cell>
          <cell r="CB2929">
            <v>400</v>
          </cell>
          <cell r="CF2929">
            <v>35965.129013041806</v>
          </cell>
          <cell r="CG2929">
            <v>400</v>
          </cell>
          <cell r="CK2929" t="str">
            <v>Прочие основные фонды</v>
          </cell>
        </row>
        <row r="2930">
          <cell r="K2930">
            <v>1406.6400000000003</v>
          </cell>
          <cell r="Y2930">
            <v>2001</v>
          </cell>
          <cell r="AT2930">
            <v>8481.84</v>
          </cell>
          <cell r="BK2930">
            <v>3996.1301572888879</v>
          </cell>
          <cell r="BX2930">
            <v>399.6130157288888</v>
          </cell>
          <cell r="CB2930">
            <v>400</v>
          </cell>
          <cell r="CF2930">
            <v>35965.171415599994</v>
          </cell>
          <cell r="CG2930">
            <v>400</v>
          </cell>
          <cell r="CK2930" t="str">
            <v>Прочие основные фонды</v>
          </cell>
        </row>
        <row r="2931">
          <cell r="K2931">
            <v>123.82999999999998</v>
          </cell>
          <cell r="Y2931">
            <v>2001</v>
          </cell>
          <cell r="AT2931">
            <v>503.15</v>
          </cell>
          <cell r="BK2931">
            <v>237.05385725737622</v>
          </cell>
          <cell r="BX2931">
            <v>23.705385725737624</v>
          </cell>
          <cell r="CB2931">
            <v>20</v>
          </cell>
          <cell r="CF2931">
            <v>2133.484715316386</v>
          </cell>
          <cell r="CG2931">
            <v>20</v>
          </cell>
          <cell r="CK2931" t="str">
            <v>Прочие основные фонды</v>
          </cell>
        </row>
        <row r="2932">
          <cell r="K2932">
            <v>113.38</v>
          </cell>
          <cell r="Y2932">
            <v>2001</v>
          </cell>
          <cell r="AT2932">
            <v>460</v>
          </cell>
          <cell r="BK2932">
            <v>216.72418630307675</v>
          </cell>
          <cell r="BX2932">
            <v>21.672418630307675</v>
          </cell>
          <cell r="CB2932">
            <v>20</v>
          </cell>
          <cell r="CF2932">
            <v>1950.5176767276907</v>
          </cell>
          <cell r="CG2932">
            <v>20</v>
          </cell>
          <cell r="CK2932" t="str">
            <v>Прочие основные фонды</v>
          </cell>
        </row>
        <row r="2933">
          <cell r="K2933">
            <v>211.72000000000003</v>
          </cell>
          <cell r="Y2933">
            <v>2001</v>
          </cell>
          <cell r="AT2933">
            <v>1223.24</v>
          </cell>
          <cell r="BK2933">
            <v>2787.6720451114566</v>
          </cell>
          <cell r="BX2933">
            <v>440.53832944025459</v>
          </cell>
          <cell r="CB2933">
            <v>450</v>
          </cell>
          <cell r="CF2933">
            <v>25089.048406003109</v>
          </cell>
          <cell r="CG2933">
            <v>1161</v>
          </cell>
          <cell r="CK2933" t="str">
            <v>Прочие основные фонды</v>
          </cell>
        </row>
        <row r="2934">
          <cell r="K2934">
            <v>80.160000000000025</v>
          </cell>
          <cell r="Y2934">
            <v>2001</v>
          </cell>
          <cell r="AT2934">
            <v>462.75</v>
          </cell>
          <cell r="BK2934">
            <v>218.01982002554078</v>
          </cell>
          <cell r="BX2934">
            <v>21.80198200255408</v>
          </cell>
          <cell r="CB2934">
            <v>20</v>
          </cell>
          <cell r="CF2934">
            <v>1962.1783802298671</v>
          </cell>
          <cell r="CG2934">
            <v>20</v>
          </cell>
          <cell r="CK2934" t="str">
            <v>Прочие основные фонды</v>
          </cell>
        </row>
        <row r="2935">
          <cell r="K2935">
            <v>217.3900000000001</v>
          </cell>
          <cell r="Y2935">
            <v>2001</v>
          </cell>
          <cell r="AT2935">
            <v>1250.71</v>
          </cell>
          <cell r="BK2935">
            <v>2850.2741110013981</v>
          </cell>
          <cell r="BX2935">
            <v>450.43139041743314</v>
          </cell>
          <cell r="CB2935">
            <v>450</v>
          </cell>
          <cell r="CF2935">
            <v>25652.466999012584</v>
          </cell>
          <cell r="CG2935">
            <v>1161</v>
          </cell>
          <cell r="CK2935" t="str">
            <v>Прочие основные фонды</v>
          </cell>
        </row>
        <row r="2936">
          <cell r="K2936">
            <v>217.3900000000001</v>
          </cell>
          <cell r="Y2936">
            <v>2001</v>
          </cell>
          <cell r="AT2936">
            <v>1250.71</v>
          </cell>
          <cell r="BK2936">
            <v>2850.2741110013981</v>
          </cell>
          <cell r="BX2936">
            <v>450.43139041743314</v>
          </cell>
          <cell r="CB2936">
            <v>450</v>
          </cell>
          <cell r="CF2936">
            <v>25652.466999012584</v>
          </cell>
          <cell r="CG2936">
            <v>1161</v>
          </cell>
          <cell r="CK2936" t="str">
            <v>Прочие основные фонды</v>
          </cell>
        </row>
        <row r="2937">
          <cell r="K2937">
            <v>217.3900000000001</v>
          </cell>
          <cell r="Y2937">
            <v>2001</v>
          </cell>
          <cell r="AT2937">
            <v>1250.71</v>
          </cell>
          <cell r="BK2937">
            <v>2850.2741110013981</v>
          </cell>
          <cell r="BX2937">
            <v>450.43139041743314</v>
          </cell>
          <cell r="CB2937">
            <v>450</v>
          </cell>
          <cell r="CF2937">
            <v>25652.466999012584</v>
          </cell>
          <cell r="CG2937">
            <v>1161</v>
          </cell>
          <cell r="CK2937" t="str">
            <v>Прочие основные фонды</v>
          </cell>
        </row>
        <row r="2938">
          <cell r="K2938">
            <v>217.3900000000001</v>
          </cell>
          <cell r="Y2938">
            <v>2001</v>
          </cell>
          <cell r="AT2938">
            <v>1250.71</v>
          </cell>
          <cell r="BK2938">
            <v>2850.2741110013981</v>
          </cell>
          <cell r="BX2938">
            <v>450.43139041743314</v>
          </cell>
          <cell r="CB2938">
            <v>450</v>
          </cell>
          <cell r="CF2938">
            <v>25652.466999012584</v>
          </cell>
          <cell r="CG2938">
            <v>1161</v>
          </cell>
          <cell r="CK2938" t="str">
            <v>Прочие основные фонды</v>
          </cell>
        </row>
        <row r="2939">
          <cell r="K2939">
            <v>123.82999999999998</v>
          </cell>
          <cell r="Y2939">
            <v>2001</v>
          </cell>
          <cell r="AT2939">
            <v>503.15</v>
          </cell>
          <cell r="BK2939">
            <v>237.05385725737622</v>
          </cell>
          <cell r="BX2939">
            <v>23.705385725737624</v>
          </cell>
          <cell r="CB2939">
            <v>20</v>
          </cell>
          <cell r="CF2939">
            <v>2133.484715316386</v>
          </cell>
          <cell r="CG2939">
            <v>20</v>
          </cell>
          <cell r="CK2939" t="str">
            <v>Прочие основные фонды</v>
          </cell>
        </row>
        <row r="2940">
          <cell r="K2940">
            <v>123.82999999999998</v>
          </cell>
          <cell r="Y2940">
            <v>2001</v>
          </cell>
          <cell r="AT2940">
            <v>503.15</v>
          </cell>
          <cell r="BK2940">
            <v>237.05385725737622</v>
          </cell>
          <cell r="BX2940">
            <v>23.705385725737624</v>
          </cell>
          <cell r="CB2940">
            <v>20</v>
          </cell>
          <cell r="CF2940">
            <v>2133.484715316386</v>
          </cell>
          <cell r="CG2940">
            <v>20</v>
          </cell>
          <cell r="CK2940" t="str">
            <v>Прочие основные фонды</v>
          </cell>
        </row>
        <row r="2941">
          <cell r="K2941">
            <v>123.82999999999998</v>
          </cell>
          <cell r="Y2941">
            <v>2001</v>
          </cell>
          <cell r="AT2941">
            <v>503.15</v>
          </cell>
          <cell r="BK2941">
            <v>237.05385725737622</v>
          </cell>
          <cell r="BX2941">
            <v>23.705385725737624</v>
          </cell>
          <cell r="CB2941">
            <v>20</v>
          </cell>
          <cell r="CF2941">
            <v>2133.484715316386</v>
          </cell>
          <cell r="CG2941">
            <v>20</v>
          </cell>
          <cell r="CK2941" t="str">
            <v>Прочие основные фонды</v>
          </cell>
        </row>
        <row r="2942">
          <cell r="K2942">
            <v>123.82999999999998</v>
          </cell>
          <cell r="Y2942">
            <v>2001</v>
          </cell>
          <cell r="AT2942">
            <v>503.15</v>
          </cell>
          <cell r="BK2942">
            <v>237.05385725737622</v>
          </cell>
          <cell r="BX2942">
            <v>23.705385725737624</v>
          </cell>
          <cell r="CB2942">
            <v>20</v>
          </cell>
          <cell r="CF2942">
            <v>2133.484715316386</v>
          </cell>
          <cell r="CG2942">
            <v>20</v>
          </cell>
          <cell r="CK2942" t="str">
            <v>Прочие основные фонды</v>
          </cell>
        </row>
        <row r="2943">
          <cell r="K2943">
            <v>173.18000000000006</v>
          </cell>
          <cell r="Y2943">
            <v>2001</v>
          </cell>
          <cell r="AT2943">
            <v>701.83</v>
          </cell>
          <cell r="BK2943">
            <v>330.65986015888774</v>
          </cell>
          <cell r="BX2943">
            <v>33.065986015888775</v>
          </cell>
          <cell r="CB2943">
            <v>30</v>
          </cell>
          <cell r="CF2943">
            <v>2975.9387414299895</v>
          </cell>
          <cell r="CG2943">
            <v>30</v>
          </cell>
          <cell r="CK2943" t="str">
            <v>Прочие основные фонды</v>
          </cell>
        </row>
        <row r="2944">
          <cell r="K2944">
            <v>173.19000000000005</v>
          </cell>
          <cell r="Y2944">
            <v>2001</v>
          </cell>
          <cell r="AT2944">
            <v>701.84</v>
          </cell>
          <cell r="BK2944">
            <v>330.66457155424217</v>
          </cell>
          <cell r="BX2944">
            <v>33.066457155424217</v>
          </cell>
          <cell r="CB2944">
            <v>30</v>
          </cell>
          <cell r="CF2944">
            <v>2975.9811439881796</v>
          </cell>
          <cell r="CG2944">
            <v>30</v>
          </cell>
          <cell r="CK2944" t="str">
            <v>Прочие основные фонды</v>
          </cell>
        </row>
        <row r="2945">
          <cell r="K2945">
            <v>173.19000000000005</v>
          </cell>
          <cell r="Y2945">
            <v>2001</v>
          </cell>
          <cell r="AT2945">
            <v>701.84</v>
          </cell>
          <cell r="BK2945">
            <v>330.66457155424217</v>
          </cell>
          <cell r="BX2945">
            <v>33.066457155424217</v>
          </cell>
          <cell r="CB2945">
            <v>30</v>
          </cell>
          <cell r="CF2945">
            <v>2975.9811439881796</v>
          </cell>
          <cell r="CG2945">
            <v>30</v>
          </cell>
          <cell r="CK2945" t="str">
            <v>Прочие основные фонды</v>
          </cell>
        </row>
        <row r="2946">
          <cell r="K2946">
            <v>173.19000000000005</v>
          </cell>
          <cell r="Y2946">
            <v>2001</v>
          </cell>
          <cell r="AT2946">
            <v>701.84</v>
          </cell>
          <cell r="BK2946">
            <v>330.66457155424217</v>
          </cell>
          <cell r="BX2946">
            <v>33.066457155424217</v>
          </cell>
          <cell r="CB2946">
            <v>30</v>
          </cell>
          <cell r="CF2946">
            <v>2975.9811439881796</v>
          </cell>
          <cell r="CG2946">
            <v>30</v>
          </cell>
          <cell r="CK2946" t="str">
            <v>Прочие основные фонды</v>
          </cell>
        </row>
        <row r="2947">
          <cell r="K2947">
            <v>938.94999999999982</v>
          </cell>
          <cell r="Y2947">
            <v>2001</v>
          </cell>
          <cell r="AT2947">
            <v>5416.67</v>
          </cell>
          <cell r="BK2947">
            <v>17870.209032016704</v>
          </cell>
          <cell r="BX2947">
            <v>2824.045262970677</v>
          </cell>
          <cell r="CB2947">
            <v>2800</v>
          </cell>
          <cell r="CF2947">
            <v>160831.88128815033</v>
          </cell>
          <cell r="CG2947">
            <v>7224</v>
          </cell>
          <cell r="CK2947" t="str">
            <v>Прочие основные фонды</v>
          </cell>
        </row>
        <row r="2948">
          <cell r="K2948">
            <v>550.97</v>
          </cell>
          <cell r="Y2948">
            <v>2001</v>
          </cell>
          <cell r="AT2948">
            <v>2179.61</v>
          </cell>
          <cell r="BK2948">
            <v>1026.9004428435851</v>
          </cell>
          <cell r="BX2948">
            <v>102.69004428435852</v>
          </cell>
          <cell r="CB2948">
            <v>100</v>
          </cell>
          <cell r="CF2948">
            <v>9242.1039855922663</v>
          </cell>
          <cell r="CG2948">
            <v>100</v>
          </cell>
          <cell r="CK2948" t="str">
            <v>Прочие основные фонды</v>
          </cell>
        </row>
        <row r="2949">
          <cell r="K2949">
            <v>527.40999999999985</v>
          </cell>
          <cell r="Y2949">
            <v>2001</v>
          </cell>
          <cell r="AT2949">
            <v>5278.33</v>
          </cell>
          <cell r="BK2949">
            <v>12028.917453543992</v>
          </cell>
          <cell r="BX2949">
            <v>1900.9406824779919</v>
          </cell>
          <cell r="CB2949">
            <v>1900</v>
          </cell>
          <cell r="CF2949">
            <v>108260.25708189594</v>
          </cell>
          <cell r="CG2949">
            <v>4902</v>
          </cell>
          <cell r="CK2949" t="str">
            <v>Прочие основные фонды</v>
          </cell>
        </row>
        <row r="2950">
          <cell r="K2950">
            <v>527.42000000000007</v>
          </cell>
          <cell r="Y2950">
            <v>2001</v>
          </cell>
          <cell r="AT2950">
            <v>5278.34</v>
          </cell>
          <cell r="BK2950">
            <v>12028.940242792589</v>
          </cell>
          <cell r="BX2950">
            <v>1900.9442838835171</v>
          </cell>
          <cell r="CB2950">
            <v>1900</v>
          </cell>
          <cell r="CF2950">
            <v>108260.46218513331</v>
          </cell>
          <cell r="CG2950">
            <v>4902</v>
          </cell>
          <cell r="CK2950" t="str">
            <v>Прочие основные фонды</v>
          </cell>
        </row>
        <row r="2951">
          <cell r="K2951">
            <v>154.41000000000008</v>
          </cell>
          <cell r="Y2951">
            <v>2001</v>
          </cell>
          <cell r="AT2951">
            <v>1545.45</v>
          </cell>
          <cell r="BK2951">
            <v>3521.9644240848079</v>
          </cell>
          <cell r="BX2951">
            <v>556.57921686132033</v>
          </cell>
          <cell r="CB2951">
            <v>550</v>
          </cell>
          <cell r="CF2951">
            <v>31697.67981676327</v>
          </cell>
          <cell r="CG2951">
            <v>1419</v>
          </cell>
          <cell r="CK2951" t="str">
            <v>Прочие основные фонды</v>
          </cell>
        </row>
        <row r="2952">
          <cell r="K2952">
            <v>154.41000000000008</v>
          </cell>
          <cell r="Y2952">
            <v>2001</v>
          </cell>
          <cell r="AT2952">
            <v>1545.45</v>
          </cell>
          <cell r="BK2952">
            <v>3521.9644240848079</v>
          </cell>
          <cell r="BX2952">
            <v>556.57921686132033</v>
          </cell>
          <cell r="CB2952">
            <v>550</v>
          </cell>
          <cell r="CF2952">
            <v>31697.67981676327</v>
          </cell>
          <cell r="CG2952">
            <v>1419</v>
          </cell>
          <cell r="CK2952" t="str">
            <v>Прочие основные фонды</v>
          </cell>
        </row>
        <row r="2953">
          <cell r="K2953">
            <v>154.42000000000007</v>
          </cell>
          <cell r="Y2953">
            <v>2001</v>
          </cell>
          <cell r="AT2953">
            <v>1545.46</v>
          </cell>
          <cell r="BK2953">
            <v>3521.9872133334029</v>
          </cell>
          <cell r="BX2953">
            <v>556.58281826684538</v>
          </cell>
          <cell r="CB2953">
            <v>550</v>
          </cell>
          <cell r="CF2953">
            <v>31697.884920000626</v>
          </cell>
          <cell r="CG2953">
            <v>1419</v>
          </cell>
          <cell r="CK2953" t="str">
            <v>Прочие основные фонды</v>
          </cell>
        </row>
        <row r="2954">
          <cell r="K2954">
            <v>941.5600000000004</v>
          </cell>
          <cell r="Y2954">
            <v>2001</v>
          </cell>
          <cell r="AT2954">
            <v>5200</v>
          </cell>
          <cell r="BK2954">
            <v>11850.409269300852</v>
          </cell>
          <cell r="BX2954">
            <v>1872.7308730006571</v>
          </cell>
          <cell r="CB2954">
            <v>1900</v>
          </cell>
          <cell r="CF2954">
            <v>106653.68342370767</v>
          </cell>
          <cell r="CG2954">
            <v>4902</v>
          </cell>
          <cell r="CK2954" t="str">
            <v>Прочие основные фонды</v>
          </cell>
        </row>
        <row r="2955">
          <cell r="K2955">
            <v>181.36</v>
          </cell>
          <cell r="Y2955">
            <v>2001</v>
          </cell>
          <cell r="AT2955">
            <v>1000</v>
          </cell>
          <cell r="BK2955">
            <v>2278.9248594809333</v>
          </cell>
          <cell r="BX2955">
            <v>360.14055250012643</v>
          </cell>
          <cell r="CB2955">
            <v>350</v>
          </cell>
          <cell r="CF2955">
            <v>20510.323735328398</v>
          </cell>
          <cell r="CG2955">
            <v>903</v>
          </cell>
          <cell r="CK2955" t="str">
            <v>Прочие основные фонды</v>
          </cell>
        </row>
        <row r="2956">
          <cell r="K2956">
            <v>126.48000000000002</v>
          </cell>
          <cell r="Y2956">
            <v>2001</v>
          </cell>
          <cell r="AT2956">
            <v>498</v>
          </cell>
          <cell r="BK2956">
            <v>234.62748864985267</v>
          </cell>
          <cell r="BX2956">
            <v>23.462748864985269</v>
          </cell>
          <cell r="CB2956">
            <v>20</v>
          </cell>
          <cell r="CF2956">
            <v>2111.6473978486738</v>
          </cell>
          <cell r="CG2956">
            <v>20</v>
          </cell>
          <cell r="CK2956" t="str">
            <v>Прочие основные фонды</v>
          </cell>
        </row>
        <row r="2957">
          <cell r="K2957">
            <v>126.49000000000001</v>
          </cell>
          <cell r="Y2957">
            <v>2001</v>
          </cell>
          <cell r="AT2957">
            <v>498.01</v>
          </cell>
          <cell r="BK2957">
            <v>234.63220004520707</v>
          </cell>
          <cell r="BX2957">
            <v>23.463220004520707</v>
          </cell>
          <cell r="CB2957">
            <v>20</v>
          </cell>
          <cell r="CF2957">
            <v>2111.6898004068635</v>
          </cell>
          <cell r="CG2957">
            <v>20</v>
          </cell>
          <cell r="CK2957" t="str">
            <v>Прочие основные фонды</v>
          </cell>
        </row>
        <row r="2958">
          <cell r="K2958">
            <v>41.919999999999987</v>
          </cell>
          <cell r="Y2958">
            <v>2001</v>
          </cell>
          <cell r="AT2958">
            <v>232</v>
          </cell>
          <cell r="BK2958">
            <v>109.30437222242132</v>
          </cell>
          <cell r="BX2958">
            <v>10.930437222242134</v>
          </cell>
          <cell r="CB2958">
            <v>10</v>
          </cell>
          <cell r="CF2958">
            <v>983.73935000179188</v>
          </cell>
          <cell r="CG2958">
            <v>10</v>
          </cell>
          <cell r="CK2958" t="str">
            <v>Прочие основные фонды</v>
          </cell>
        </row>
        <row r="2959">
          <cell r="K2959">
            <v>349.8900000000001</v>
          </cell>
          <cell r="Y2959">
            <v>2001</v>
          </cell>
          <cell r="AT2959">
            <v>1933.17</v>
          </cell>
          <cell r="BK2959">
            <v>6377.747212664558</v>
          </cell>
          <cell r="BX2959">
            <v>1007.8811485685898</v>
          </cell>
          <cell r="CB2959">
            <v>1000</v>
          </cell>
          <cell r="CF2959">
            <v>57399.724913981023</v>
          </cell>
          <cell r="CG2959">
            <v>2580</v>
          </cell>
          <cell r="CK2959" t="str">
            <v>Прочие основные фонды</v>
          </cell>
        </row>
        <row r="2960">
          <cell r="K2960">
            <v>98.480000000000018</v>
          </cell>
          <cell r="Y2960">
            <v>2001</v>
          </cell>
          <cell r="AT2960">
            <v>389</v>
          </cell>
          <cell r="BK2960">
            <v>183.2732792867323</v>
          </cell>
          <cell r="BX2960">
            <v>18.327327928673231</v>
          </cell>
          <cell r="CB2960">
            <v>20</v>
          </cell>
          <cell r="CF2960">
            <v>1649.4595135805907</v>
          </cell>
          <cell r="CG2960">
            <v>20</v>
          </cell>
          <cell r="CK2960" t="str">
            <v>Прочие основные фонды</v>
          </cell>
        </row>
        <row r="2961">
          <cell r="K2961">
            <v>44.319999999999993</v>
          </cell>
          <cell r="Y2961">
            <v>2001</v>
          </cell>
          <cell r="AT2961">
            <v>175</v>
          </cell>
          <cell r="BK2961">
            <v>577.34485959139522</v>
          </cell>
          <cell r="BX2961">
            <v>91.238329272388455</v>
          </cell>
          <cell r="CB2961">
            <v>90</v>
          </cell>
          <cell r="CF2961">
            <v>5196.1037363225569</v>
          </cell>
          <cell r="CG2961">
            <v>232.20000000000002</v>
          </cell>
          <cell r="CK2961" t="str">
            <v>Прочие основные фонды</v>
          </cell>
        </row>
        <row r="2962">
          <cell r="K2962">
            <v>44.319999999999993</v>
          </cell>
          <cell r="Y2962">
            <v>2001</v>
          </cell>
          <cell r="AT2962">
            <v>175</v>
          </cell>
          <cell r="BK2962">
            <v>577.34485959139522</v>
          </cell>
          <cell r="BX2962">
            <v>91.238329272388455</v>
          </cell>
          <cell r="CB2962">
            <v>90</v>
          </cell>
          <cell r="CF2962">
            <v>5196.1037363225569</v>
          </cell>
          <cell r="CG2962">
            <v>232.20000000000002</v>
          </cell>
          <cell r="CK2962" t="str">
            <v>Прочие основные фонды</v>
          </cell>
        </row>
        <row r="2963">
          <cell r="K2963">
            <v>334.03999999999996</v>
          </cell>
          <cell r="Y2963">
            <v>2001</v>
          </cell>
          <cell r="AT2963">
            <v>3344</v>
          </cell>
          <cell r="BK2963">
            <v>7620.7247301042398</v>
          </cell>
          <cell r="BX2963">
            <v>1204.3100075604225</v>
          </cell>
          <cell r="CB2963">
            <v>1200</v>
          </cell>
          <cell r="CF2963">
            <v>68586.522570938163</v>
          </cell>
          <cell r="CG2963">
            <v>3096</v>
          </cell>
          <cell r="CK2963" t="str">
            <v>Прочие основные фонды</v>
          </cell>
        </row>
        <row r="2964">
          <cell r="K2964">
            <v>334.03999999999996</v>
          </cell>
          <cell r="Y2964">
            <v>2001</v>
          </cell>
          <cell r="AT2964">
            <v>3344</v>
          </cell>
          <cell r="BK2964">
            <v>7620.7247301042398</v>
          </cell>
          <cell r="BX2964">
            <v>1204.3100075604225</v>
          </cell>
          <cell r="CB2964">
            <v>1200</v>
          </cell>
          <cell r="CF2964">
            <v>68586.522570938163</v>
          </cell>
          <cell r="CG2964">
            <v>3096</v>
          </cell>
          <cell r="CK2964" t="str">
            <v>Прочие основные фонды</v>
          </cell>
        </row>
        <row r="2965">
          <cell r="K2965">
            <v>53.839999999999975</v>
          </cell>
          <cell r="Y2965">
            <v>2001</v>
          </cell>
          <cell r="AT2965">
            <v>542</v>
          </cell>
          <cell r="BK2965">
            <v>1235.1772738386658</v>
          </cell>
          <cell r="BX2965">
            <v>195.19617945506852</v>
          </cell>
          <cell r="CB2965">
            <v>200</v>
          </cell>
          <cell r="CF2965">
            <v>11116.595464547992</v>
          </cell>
          <cell r="CG2965">
            <v>516</v>
          </cell>
          <cell r="CK2965" t="str">
            <v>Прочие основные фонды</v>
          </cell>
        </row>
        <row r="2966">
          <cell r="K2966">
            <v>53.839999999999975</v>
          </cell>
          <cell r="Y2966">
            <v>2001</v>
          </cell>
          <cell r="AT2966">
            <v>542</v>
          </cell>
          <cell r="BK2966">
            <v>1235.1772738386658</v>
          </cell>
          <cell r="BX2966">
            <v>195.19617945506852</v>
          </cell>
          <cell r="CB2966">
            <v>200</v>
          </cell>
          <cell r="CF2966">
            <v>11116.595464547992</v>
          </cell>
          <cell r="CG2966">
            <v>516</v>
          </cell>
          <cell r="CK2966" t="str">
            <v>Прочие основные фонды</v>
          </cell>
        </row>
        <row r="2967">
          <cell r="K2967">
            <v>53.839999999999975</v>
          </cell>
          <cell r="Y2967">
            <v>2001</v>
          </cell>
          <cell r="AT2967">
            <v>542</v>
          </cell>
          <cell r="BK2967">
            <v>1235.1772738386658</v>
          </cell>
          <cell r="BX2967">
            <v>195.19617945506852</v>
          </cell>
          <cell r="CB2967">
            <v>200</v>
          </cell>
          <cell r="CF2967">
            <v>11116.595464547992</v>
          </cell>
          <cell r="CG2967">
            <v>516</v>
          </cell>
          <cell r="CK2967" t="str">
            <v>Прочие основные фонды</v>
          </cell>
        </row>
        <row r="2968">
          <cell r="K2968">
            <v>270.76000000000022</v>
          </cell>
          <cell r="Y2968">
            <v>2001</v>
          </cell>
          <cell r="AT2968">
            <v>2704</v>
          </cell>
          <cell r="BK2968">
            <v>6162.2128200364432</v>
          </cell>
          <cell r="BX2968">
            <v>973.82005396034174</v>
          </cell>
          <cell r="CB2968">
            <v>950</v>
          </cell>
          <cell r="CF2968">
            <v>55459.915380327991</v>
          </cell>
          <cell r="CG2968">
            <v>2451</v>
          </cell>
          <cell r="CK2968" t="str">
            <v>Прочие основные фонды</v>
          </cell>
        </row>
        <row r="2969">
          <cell r="K2969">
            <v>270.76000000000022</v>
          </cell>
          <cell r="Y2969">
            <v>2001</v>
          </cell>
          <cell r="AT2969">
            <v>2704</v>
          </cell>
          <cell r="BK2969">
            <v>6162.2128200364432</v>
          </cell>
          <cell r="BX2969">
            <v>973.82005396034174</v>
          </cell>
          <cell r="CB2969">
            <v>950</v>
          </cell>
          <cell r="CF2969">
            <v>55459.915380327991</v>
          </cell>
          <cell r="CG2969">
            <v>2451</v>
          </cell>
          <cell r="CK2969" t="str">
            <v>Прочие основные фонды</v>
          </cell>
        </row>
        <row r="2970">
          <cell r="K2970">
            <v>270.76000000000022</v>
          </cell>
          <cell r="Y2970">
            <v>2001</v>
          </cell>
          <cell r="AT2970">
            <v>2704</v>
          </cell>
          <cell r="BK2970">
            <v>6162.2128200364432</v>
          </cell>
          <cell r="BX2970">
            <v>973.82005396034174</v>
          </cell>
          <cell r="CB2970">
            <v>950</v>
          </cell>
          <cell r="CF2970">
            <v>55459.915380327991</v>
          </cell>
          <cell r="CG2970">
            <v>2451</v>
          </cell>
          <cell r="CK2970" t="str">
            <v>Прочие основные фонды</v>
          </cell>
        </row>
        <row r="2971">
          <cell r="K2971">
            <v>270.76000000000022</v>
          </cell>
          <cell r="Y2971">
            <v>2001</v>
          </cell>
          <cell r="AT2971">
            <v>2704</v>
          </cell>
          <cell r="BK2971">
            <v>6162.2128200364432</v>
          </cell>
          <cell r="BX2971">
            <v>973.82005396034174</v>
          </cell>
          <cell r="CB2971">
            <v>950</v>
          </cell>
          <cell r="CF2971">
            <v>55459.915380327991</v>
          </cell>
          <cell r="CG2971">
            <v>2451</v>
          </cell>
          <cell r="CK2971" t="str">
            <v>Прочие основные фонды</v>
          </cell>
        </row>
        <row r="2972">
          <cell r="K2972">
            <v>469.19999999999982</v>
          </cell>
          <cell r="Y2972">
            <v>2001</v>
          </cell>
          <cell r="AT2972">
            <v>4692</v>
          </cell>
          <cell r="BK2972">
            <v>10692.715440684538</v>
          </cell>
          <cell r="BX2972">
            <v>1689.7794723305931</v>
          </cell>
          <cell r="CB2972">
            <v>1700</v>
          </cell>
          <cell r="CF2972">
            <v>96234.438966160844</v>
          </cell>
          <cell r="CG2972">
            <v>4386</v>
          </cell>
          <cell r="CK2972" t="str">
            <v>Прочие основные фонды</v>
          </cell>
        </row>
        <row r="2973">
          <cell r="K2973">
            <v>377.65999999999985</v>
          </cell>
          <cell r="Y2973">
            <v>2001</v>
          </cell>
          <cell r="AT2973">
            <v>3777.5</v>
          </cell>
          <cell r="BK2973">
            <v>8608.6386566892252</v>
          </cell>
          <cell r="BX2973">
            <v>1360.4309370692274</v>
          </cell>
          <cell r="CB2973">
            <v>1400</v>
          </cell>
          <cell r="CF2973">
            <v>77477.747910203034</v>
          </cell>
          <cell r="CG2973">
            <v>3612</v>
          </cell>
          <cell r="CK2973" t="str">
            <v>Прочие основные фонды</v>
          </cell>
        </row>
        <row r="2974">
          <cell r="K2974">
            <v>377.65999999999985</v>
          </cell>
          <cell r="Y2974">
            <v>2001</v>
          </cell>
          <cell r="AT2974">
            <v>3777.5</v>
          </cell>
          <cell r="BK2974">
            <v>8608.6386566892252</v>
          </cell>
          <cell r="BX2974">
            <v>1360.4309370692274</v>
          </cell>
          <cell r="CB2974">
            <v>1400</v>
          </cell>
          <cell r="CF2974">
            <v>77477.747910203034</v>
          </cell>
          <cell r="CG2974">
            <v>3612</v>
          </cell>
          <cell r="CK2974" t="str">
            <v>Прочие основные фонды</v>
          </cell>
        </row>
        <row r="2975">
          <cell r="K2975">
            <v>377.65999999999985</v>
          </cell>
          <cell r="Y2975">
            <v>2001</v>
          </cell>
          <cell r="AT2975">
            <v>3777.5</v>
          </cell>
          <cell r="BK2975">
            <v>8608.6386566892252</v>
          </cell>
          <cell r="BX2975">
            <v>1360.4309370692274</v>
          </cell>
          <cell r="CB2975">
            <v>1400</v>
          </cell>
          <cell r="CF2975">
            <v>77477.747910203034</v>
          </cell>
          <cell r="CG2975">
            <v>3612</v>
          </cell>
          <cell r="CK2975" t="str">
            <v>Прочие основные фонды</v>
          </cell>
        </row>
        <row r="2976">
          <cell r="K2976">
            <v>272.57999999999993</v>
          </cell>
          <cell r="Y2976">
            <v>2001</v>
          </cell>
          <cell r="AT2976">
            <v>2728.5</v>
          </cell>
          <cell r="BK2976">
            <v>6218.0464790937258</v>
          </cell>
          <cell r="BX2976">
            <v>982.64349749659482</v>
          </cell>
          <cell r="CB2976">
            <v>1000</v>
          </cell>
          <cell r="CF2976">
            <v>55962.418311843532</v>
          </cell>
          <cell r="CG2976">
            <v>2580</v>
          </cell>
          <cell r="CK2976" t="str">
            <v>Прочие основные фонды</v>
          </cell>
        </row>
        <row r="2977">
          <cell r="K2977">
            <v>272.57999999999993</v>
          </cell>
          <cell r="Y2977">
            <v>2001</v>
          </cell>
          <cell r="AT2977">
            <v>2728.5</v>
          </cell>
          <cell r="BK2977">
            <v>6218.0464790937258</v>
          </cell>
          <cell r="BX2977">
            <v>982.64349749659482</v>
          </cell>
          <cell r="CB2977">
            <v>1000</v>
          </cell>
          <cell r="CF2977">
            <v>55962.418311843532</v>
          </cell>
          <cell r="CG2977">
            <v>2580</v>
          </cell>
          <cell r="CK2977" t="str">
            <v>Прочие основные фонды</v>
          </cell>
        </row>
        <row r="2978">
          <cell r="K2978">
            <v>176.22000000000003</v>
          </cell>
          <cell r="Y2978">
            <v>2001</v>
          </cell>
          <cell r="AT2978">
            <v>1759.5</v>
          </cell>
          <cell r="BK2978">
            <v>4009.7682902567017</v>
          </cell>
          <cell r="BX2978">
            <v>633.66730212397238</v>
          </cell>
          <cell r="CB2978">
            <v>650</v>
          </cell>
          <cell r="CF2978">
            <v>36087.914612310313</v>
          </cell>
          <cell r="CG2978">
            <v>1677</v>
          </cell>
          <cell r="CK2978" t="str">
            <v>Прочие основные фонды</v>
          </cell>
        </row>
        <row r="2979">
          <cell r="K2979">
            <v>587.47999999999956</v>
          </cell>
          <cell r="Y2979">
            <v>2001</v>
          </cell>
          <cell r="AT2979">
            <v>5873</v>
          </cell>
          <cell r="BK2979">
            <v>13384.125699731519</v>
          </cell>
          <cell r="BX2979">
            <v>2115.105464833242</v>
          </cell>
          <cell r="CB2979">
            <v>2100</v>
          </cell>
          <cell r="CF2979">
            <v>120457.13129758368</v>
          </cell>
          <cell r="CG2979">
            <v>5418</v>
          </cell>
          <cell r="CK2979" t="str">
            <v>Прочие основные фонды</v>
          </cell>
        </row>
        <row r="2980">
          <cell r="K2980">
            <v>587.47999999999956</v>
          </cell>
          <cell r="Y2980">
            <v>2001</v>
          </cell>
          <cell r="AT2980">
            <v>5873</v>
          </cell>
          <cell r="BK2980">
            <v>13384.125699731519</v>
          </cell>
          <cell r="BX2980">
            <v>2115.105464833242</v>
          </cell>
          <cell r="CB2980">
            <v>2100</v>
          </cell>
          <cell r="CF2980">
            <v>120457.13129758368</v>
          </cell>
          <cell r="CG2980">
            <v>5418</v>
          </cell>
          <cell r="CK2980" t="str">
            <v>Прочие основные фонды</v>
          </cell>
        </row>
        <row r="2981">
          <cell r="K2981">
            <v>587.47999999999956</v>
          </cell>
          <cell r="Y2981">
            <v>2001</v>
          </cell>
          <cell r="AT2981">
            <v>5873</v>
          </cell>
          <cell r="BK2981">
            <v>13384.125699731519</v>
          </cell>
          <cell r="BX2981">
            <v>2115.105464833242</v>
          </cell>
          <cell r="CB2981">
            <v>2100</v>
          </cell>
          <cell r="CF2981">
            <v>120457.13129758368</v>
          </cell>
          <cell r="CG2981">
            <v>5418</v>
          </cell>
          <cell r="CK2981" t="str">
            <v>Прочие основные фонды</v>
          </cell>
        </row>
        <row r="2982">
          <cell r="K2982">
            <v>195.09000000000015</v>
          </cell>
          <cell r="Y2982">
            <v>2001</v>
          </cell>
          <cell r="AT2982">
            <v>1854.17</v>
          </cell>
          <cell r="BK2982">
            <v>848.90322394243526</v>
          </cell>
          <cell r="BX2982">
            <v>84.890322394243526</v>
          </cell>
          <cell r="CB2982">
            <v>80</v>
          </cell>
          <cell r="CF2982">
            <v>8489.0322394243522</v>
          </cell>
          <cell r="CG2982">
            <v>80</v>
          </cell>
          <cell r="CK2982" t="str">
            <v>Прочие основные фонды</v>
          </cell>
        </row>
        <row r="2983">
          <cell r="K2983">
            <v>88.670000000000073</v>
          </cell>
          <cell r="Y2983">
            <v>2001</v>
          </cell>
          <cell r="AT2983">
            <v>2652.29</v>
          </cell>
          <cell r="BK2983">
            <v>6237.7467079813223</v>
          </cell>
          <cell r="BX2983">
            <v>742.44497252046449</v>
          </cell>
          <cell r="CB2983">
            <v>750</v>
          </cell>
          <cell r="CF2983">
            <v>62377.467079813221</v>
          </cell>
          <cell r="CG2983">
            <v>1560</v>
          </cell>
          <cell r="CK2983" t="str">
            <v>Прочие основные фонды</v>
          </cell>
        </row>
        <row r="2984">
          <cell r="K2984">
            <v>88.670000000000073</v>
          </cell>
          <cell r="Y2984">
            <v>2001</v>
          </cell>
          <cell r="AT2984">
            <v>2652.29</v>
          </cell>
          <cell r="BK2984">
            <v>6237.7467079813223</v>
          </cell>
          <cell r="BX2984">
            <v>742.44497252046449</v>
          </cell>
          <cell r="CB2984">
            <v>750</v>
          </cell>
          <cell r="CF2984">
            <v>62377.467079813221</v>
          </cell>
          <cell r="CG2984">
            <v>1560</v>
          </cell>
          <cell r="CK2984" t="str">
            <v>Прочие основные фонды</v>
          </cell>
        </row>
        <row r="2985">
          <cell r="K2985">
            <v>88.679999999999836</v>
          </cell>
          <cell r="Y2985">
            <v>2001</v>
          </cell>
          <cell r="AT2985">
            <v>2652.29</v>
          </cell>
          <cell r="BK2985">
            <v>6237.7467079813223</v>
          </cell>
          <cell r="BX2985">
            <v>742.44497252046449</v>
          </cell>
          <cell r="CB2985">
            <v>750</v>
          </cell>
          <cell r="CF2985">
            <v>62377.467079813221</v>
          </cell>
          <cell r="CG2985">
            <v>1560</v>
          </cell>
          <cell r="CK2985" t="str">
            <v>Прочие основные фонды</v>
          </cell>
        </row>
        <row r="2986">
          <cell r="K2986">
            <v>88.690000000000055</v>
          </cell>
          <cell r="Y2986">
            <v>2001</v>
          </cell>
          <cell r="AT2986">
            <v>2652.3</v>
          </cell>
          <cell r="BK2986">
            <v>6237.7702263247465</v>
          </cell>
          <cell r="BX2986">
            <v>742.44777178062282</v>
          </cell>
          <cell r="CB2986">
            <v>750</v>
          </cell>
          <cell r="CF2986">
            <v>62377.702263247469</v>
          </cell>
          <cell r="CG2986">
            <v>1560</v>
          </cell>
          <cell r="CK2986" t="str">
            <v>Прочие основные фонды</v>
          </cell>
        </row>
        <row r="2987">
          <cell r="K2987">
            <v>96.740000000000236</v>
          </cell>
          <cell r="Y2987">
            <v>2001</v>
          </cell>
          <cell r="AT2987">
            <v>2916.67</v>
          </cell>
          <cell r="BK2987">
            <v>6859.5246714227642</v>
          </cell>
          <cell r="BX2987">
            <v>816.45181258507296</v>
          </cell>
          <cell r="CB2987">
            <v>800</v>
          </cell>
          <cell r="CF2987">
            <v>68595.246714227644</v>
          </cell>
          <cell r="CG2987">
            <v>1664</v>
          </cell>
          <cell r="CK2987" t="str">
            <v>Прочие основные фонды</v>
          </cell>
        </row>
        <row r="2988">
          <cell r="K2988">
            <v>96.730000000000018</v>
          </cell>
          <cell r="Y2988">
            <v>2001</v>
          </cell>
          <cell r="AT2988">
            <v>2916.67</v>
          </cell>
          <cell r="BK2988">
            <v>6859.5246714227642</v>
          </cell>
          <cell r="BX2988">
            <v>816.45181258507296</v>
          </cell>
          <cell r="CB2988">
            <v>800</v>
          </cell>
          <cell r="CF2988">
            <v>68595.246714227644</v>
          </cell>
          <cell r="CG2988">
            <v>1664</v>
          </cell>
          <cell r="CK2988" t="str">
            <v>Прочие основные фонды</v>
          </cell>
        </row>
        <row r="2989">
          <cell r="K2989">
            <v>120.50999999999999</v>
          </cell>
          <cell r="Y2989">
            <v>2001</v>
          </cell>
          <cell r="AT2989">
            <v>2072</v>
          </cell>
          <cell r="BK2989">
            <v>4712.247121645767</v>
          </cell>
          <cell r="BX2989">
            <v>744.68066590540241</v>
          </cell>
          <cell r="CB2989">
            <v>750</v>
          </cell>
          <cell r="CF2989">
            <v>42410.2240948119</v>
          </cell>
          <cell r="CG2989">
            <v>1935</v>
          </cell>
          <cell r="CK2989" t="str">
            <v>Прочие основные фонды</v>
          </cell>
        </row>
        <row r="2990">
          <cell r="K2990">
            <v>120.50999999999999</v>
          </cell>
          <cell r="Y2990">
            <v>2001</v>
          </cell>
          <cell r="AT2990">
            <v>2072</v>
          </cell>
          <cell r="BK2990">
            <v>4712.247121645767</v>
          </cell>
          <cell r="BX2990">
            <v>744.68066590540241</v>
          </cell>
          <cell r="CB2990">
            <v>750</v>
          </cell>
          <cell r="CF2990">
            <v>42410.2240948119</v>
          </cell>
          <cell r="CG2990">
            <v>1935</v>
          </cell>
          <cell r="CK2990" t="str">
            <v>Прочие основные фонды</v>
          </cell>
        </row>
        <row r="2991">
          <cell r="K2991">
            <v>120.50999999999999</v>
          </cell>
          <cell r="Y2991">
            <v>2001</v>
          </cell>
          <cell r="AT2991">
            <v>2072</v>
          </cell>
          <cell r="BK2991">
            <v>4712.247121645767</v>
          </cell>
          <cell r="BX2991">
            <v>744.68066590540241</v>
          </cell>
          <cell r="CB2991">
            <v>750</v>
          </cell>
          <cell r="CF2991">
            <v>42410.2240948119</v>
          </cell>
          <cell r="CG2991">
            <v>1935</v>
          </cell>
          <cell r="CK2991" t="str">
            <v>Прочие основные фонды</v>
          </cell>
        </row>
        <row r="2992">
          <cell r="K2992">
            <v>76.650000000000091</v>
          </cell>
          <cell r="Y2992">
            <v>2001</v>
          </cell>
          <cell r="AT2992">
            <v>1314</v>
          </cell>
          <cell r="BK2992">
            <v>2988.3652113139665</v>
          </cell>
          <cell r="BX2992">
            <v>472.25405164078131</v>
          </cell>
          <cell r="CB2992">
            <v>450</v>
          </cell>
          <cell r="CF2992">
            <v>26895.286901825697</v>
          </cell>
          <cell r="CG2992">
            <v>1161</v>
          </cell>
          <cell r="CK2992" t="str">
            <v>Прочие основные фонды</v>
          </cell>
        </row>
        <row r="2993">
          <cell r="K2993">
            <v>76.650000000000091</v>
          </cell>
          <cell r="Y2993">
            <v>2001</v>
          </cell>
          <cell r="AT2993">
            <v>1314</v>
          </cell>
          <cell r="BK2993">
            <v>2988.3652113139665</v>
          </cell>
          <cell r="BX2993">
            <v>472.25405164078131</v>
          </cell>
          <cell r="CB2993">
            <v>450</v>
          </cell>
          <cell r="CF2993">
            <v>26895.286901825697</v>
          </cell>
          <cell r="CG2993">
            <v>1161</v>
          </cell>
          <cell r="CK2993" t="str">
            <v>Прочие основные фонды</v>
          </cell>
        </row>
        <row r="2994">
          <cell r="K2994">
            <v>76.650000000000091</v>
          </cell>
          <cell r="Y2994">
            <v>2001</v>
          </cell>
          <cell r="AT2994">
            <v>1314</v>
          </cell>
          <cell r="BK2994">
            <v>2988.3652113139665</v>
          </cell>
          <cell r="BX2994">
            <v>472.25405164078131</v>
          </cell>
          <cell r="CB2994">
            <v>450</v>
          </cell>
          <cell r="CF2994">
            <v>26895.286901825697</v>
          </cell>
          <cell r="CG2994">
            <v>1161</v>
          </cell>
          <cell r="CK2994" t="str">
            <v>Прочие основные фонды</v>
          </cell>
        </row>
        <row r="2995">
          <cell r="K2995">
            <v>76.650000000000091</v>
          </cell>
          <cell r="Y2995">
            <v>2001</v>
          </cell>
          <cell r="AT2995">
            <v>1314</v>
          </cell>
          <cell r="BK2995">
            <v>2988.3652113139665</v>
          </cell>
          <cell r="BX2995">
            <v>472.25405164078131</v>
          </cell>
          <cell r="CB2995">
            <v>450</v>
          </cell>
          <cell r="CF2995">
            <v>26895.286901825697</v>
          </cell>
          <cell r="CG2995">
            <v>1161</v>
          </cell>
          <cell r="CK2995" t="str">
            <v>Прочие основные фонды</v>
          </cell>
        </row>
        <row r="2996">
          <cell r="K2996">
            <v>76.650000000000091</v>
          </cell>
          <cell r="Y2996">
            <v>2001</v>
          </cell>
          <cell r="AT2996">
            <v>1314</v>
          </cell>
          <cell r="BK2996">
            <v>2988.3652113139665</v>
          </cell>
          <cell r="BX2996">
            <v>472.25405164078131</v>
          </cell>
          <cell r="CB2996">
            <v>450</v>
          </cell>
          <cell r="CF2996">
            <v>26895.286901825697</v>
          </cell>
          <cell r="CG2996">
            <v>1161</v>
          </cell>
          <cell r="CK2996" t="str">
            <v>Прочие основные фонды</v>
          </cell>
        </row>
        <row r="2997">
          <cell r="K2997">
            <v>76.650000000000091</v>
          </cell>
          <cell r="Y2997">
            <v>2001</v>
          </cell>
          <cell r="AT2997">
            <v>1314</v>
          </cell>
          <cell r="BK2997">
            <v>2988.3652113139665</v>
          </cell>
          <cell r="BX2997">
            <v>472.25405164078131</v>
          </cell>
          <cell r="CB2997">
            <v>450</v>
          </cell>
          <cell r="CF2997">
            <v>26895.286901825697</v>
          </cell>
          <cell r="CG2997">
            <v>1161</v>
          </cell>
          <cell r="CK2997" t="str">
            <v>Прочие основные фонды</v>
          </cell>
        </row>
        <row r="2998">
          <cell r="K2998">
            <v>76.650000000000091</v>
          </cell>
          <cell r="Y2998">
            <v>2001</v>
          </cell>
          <cell r="AT2998">
            <v>1314</v>
          </cell>
          <cell r="BK2998">
            <v>2988.3652113139665</v>
          </cell>
          <cell r="BX2998">
            <v>472.25405164078131</v>
          </cell>
          <cell r="CB2998">
            <v>450</v>
          </cell>
          <cell r="CF2998">
            <v>26895.286901825697</v>
          </cell>
          <cell r="CG2998">
            <v>1161</v>
          </cell>
          <cell r="CK2998" t="str">
            <v>Прочие основные фонды</v>
          </cell>
        </row>
        <row r="2999">
          <cell r="K2999">
            <v>76.650000000000091</v>
          </cell>
          <cell r="Y2999">
            <v>2001</v>
          </cell>
          <cell r="AT2999">
            <v>1314</v>
          </cell>
          <cell r="BK2999">
            <v>2988.3652113139665</v>
          </cell>
          <cell r="BX2999">
            <v>472.25405164078131</v>
          </cell>
          <cell r="CB2999">
            <v>450</v>
          </cell>
          <cell r="CF2999">
            <v>26895.286901825697</v>
          </cell>
          <cell r="CG2999">
            <v>1161</v>
          </cell>
          <cell r="CK2999" t="str">
            <v>Прочие основные фонды</v>
          </cell>
        </row>
        <row r="3000">
          <cell r="K3000">
            <v>76.650000000000091</v>
          </cell>
          <cell r="Y3000">
            <v>2001</v>
          </cell>
          <cell r="AT3000">
            <v>1314</v>
          </cell>
          <cell r="BK3000">
            <v>2988.3652113139665</v>
          </cell>
          <cell r="BX3000">
            <v>472.25405164078131</v>
          </cell>
          <cell r="CB3000">
            <v>450</v>
          </cell>
          <cell r="CF3000">
            <v>26895.286901825697</v>
          </cell>
          <cell r="CG3000">
            <v>1161</v>
          </cell>
          <cell r="CK3000" t="str">
            <v>Прочие основные фонды</v>
          </cell>
        </row>
        <row r="3001">
          <cell r="K3001">
            <v>76.650000000000091</v>
          </cell>
          <cell r="Y3001">
            <v>2001</v>
          </cell>
          <cell r="AT3001">
            <v>1314</v>
          </cell>
          <cell r="BK3001">
            <v>2988.3652113139665</v>
          </cell>
          <cell r="BX3001">
            <v>472.25405164078131</v>
          </cell>
          <cell r="CB3001">
            <v>450</v>
          </cell>
          <cell r="CF3001">
            <v>26895.286901825697</v>
          </cell>
          <cell r="CG3001">
            <v>1161</v>
          </cell>
          <cell r="CK3001" t="str">
            <v>Прочие основные фонды</v>
          </cell>
        </row>
        <row r="3002">
          <cell r="K3002">
            <v>76.650000000000091</v>
          </cell>
          <cell r="Y3002">
            <v>2001</v>
          </cell>
          <cell r="AT3002">
            <v>1314</v>
          </cell>
          <cell r="BK3002">
            <v>2988.3652113139665</v>
          </cell>
          <cell r="BX3002">
            <v>472.25405164078131</v>
          </cell>
          <cell r="CB3002">
            <v>450</v>
          </cell>
          <cell r="CF3002">
            <v>26895.286901825697</v>
          </cell>
          <cell r="CG3002">
            <v>1161</v>
          </cell>
          <cell r="CK3002" t="str">
            <v>Прочие основные фонды</v>
          </cell>
        </row>
        <row r="3003">
          <cell r="K3003">
            <v>76.650000000000091</v>
          </cell>
          <cell r="Y3003">
            <v>2001</v>
          </cell>
          <cell r="AT3003">
            <v>1314</v>
          </cell>
          <cell r="BK3003">
            <v>2988.3652113139665</v>
          </cell>
          <cell r="BX3003">
            <v>472.25405164078131</v>
          </cell>
          <cell r="CB3003">
            <v>450</v>
          </cell>
          <cell r="CF3003">
            <v>26895.286901825697</v>
          </cell>
          <cell r="CG3003">
            <v>1161</v>
          </cell>
          <cell r="CK3003" t="str">
            <v>Прочие основные фонды</v>
          </cell>
        </row>
        <row r="3004">
          <cell r="K3004">
            <v>76.650000000000091</v>
          </cell>
          <cell r="Y3004">
            <v>2001</v>
          </cell>
          <cell r="AT3004">
            <v>1314</v>
          </cell>
          <cell r="BK3004">
            <v>2988.3652113139665</v>
          </cell>
          <cell r="BX3004">
            <v>472.25405164078131</v>
          </cell>
          <cell r="CB3004">
            <v>450</v>
          </cell>
          <cell r="CF3004">
            <v>26895.286901825697</v>
          </cell>
          <cell r="CG3004">
            <v>1161</v>
          </cell>
          <cell r="CK3004" t="str">
            <v>Прочие основные фонды</v>
          </cell>
        </row>
        <row r="3005">
          <cell r="K3005">
            <v>76.650000000000091</v>
          </cell>
          <cell r="Y3005">
            <v>2001</v>
          </cell>
          <cell r="AT3005">
            <v>1314</v>
          </cell>
          <cell r="BK3005">
            <v>2988.3652113139665</v>
          </cell>
          <cell r="BX3005">
            <v>472.25405164078131</v>
          </cell>
          <cell r="CB3005">
            <v>450</v>
          </cell>
          <cell r="CF3005">
            <v>26895.286901825697</v>
          </cell>
          <cell r="CG3005">
            <v>1161</v>
          </cell>
          <cell r="CK3005" t="str">
            <v>Прочие основные фонды</v>
          </cell>
        </row>
        <row r="3006">
          <cell r="K3006">
            <v>76.650000000000091</v>
          </cell>
          <cell r="Y3006">
            <v>2001</v>
          </cell>
          <cell r="AT3006">
            <v>1314</v>
          </cell>
          <cell r="BK3006">
            <v>2988.3652113139665</v>
          </cell>
          <cell r="BX3006">
            <v>472.25405164078131</v>
          </cell>
          <cell r="CB3006">
            <v>450</v>
          </cell>
          <cell r="CF3006">
            <v>26895.286901825697</v>
          </cell>
          <cell r="CG3006">
            <v>1161</v>
          </cell>
          <cell r="CK3006" t="str">
            <v>Прочие основные фонды</v>
          </cell>
        </row>
        <row r="3007">
          <cell r="K3007">
            <v>76.650000000000091</v>
          </cell>
          <cell r="Y3007">
            <v>2001</v>
          </cell>
          <cell r="AT3007">
            <v>1314</v>
          </cell>
          <cell r="BK3007">
            <v>2988.3652113139665</v>
          </cell>
          <cell r="BX3007">
            <v>472.25405164078131</v>
          </cell>
          <cell r="CB3007">
            <v>450</v>
          </cell>
          <cell r="CF3007">
            <v>26895.286901825697</v>
          </cell>
          <cell r="CG3007">
            <v>1161</v>
          </cell>
          <cell r="CK3007" t="str">
            <v>Прочие основные фонды</v>
          </cell>
        </row>
        <row r="3008">
          <cell r="K3008">
            <v>76.650000000000091</v>
          </cell>
          <cell r="Y3008">
            <v>2001</v>
          </cell>
          <cell r="AT3008">
            <v>1314</v>
          </cell>
          <cell r="BK3008">
            <v>2988.3652113139665</v>
          </cell>
          <cell r="BX3008">
            <v>472.25405164078131</v>
          </cell>
          <cell r="CB3008">
            <v>450</v>
          </cell>
          <cell r="CF3008">
            <v>26895.286901825697</v>
          </cell>
          <cell r="CG3008">
            <v>1161</v>
          </cell>
          <cell r="CK3008" t="str">
            <v>Прочие основные фонды</v>
          </cell>
        </row>
        <row r="3009">
          <cell r="K3009">
            <v>76.650000000000091</v>
          </cell>
          <cell r="Y3009">
            <v>2001</v>
          </cell>
          <cell r="AT3009">
            <v>1314</v>
          </cell>
          <cell r="BK3009">
            <v>2988.3652113139665</v>
          </cell>
          <cell r="BX3009">
            <v>472.25405164078131</v>
          </cell>
          <cell r="CB3009">
            <v>450</v>
          </cell>
          <cell r="CF3009">
            <v>26895.286901825697</v>
          </cell>
          <cell r="CG3009">
            <v>1161</v>
          </cell>
          <cell r="CK3009" t="str">
            <v>Прочие основные фонды</v>
          </cell>
        </row>
        <row r="3010">
          <cell r="K3010">
            <v>76.650000000000091</v>
          </cell>
          <cell r="Y3010">
            <v>2001</v>
          </cell>
          <cell r="AT3010">
            <v>1314</v>
          </cell>
          <cell r="BK3010">
            <v>2988.3652113139665</v>
          </cell>
          <cell r="BX3010">
            <v>472.25405164078131</v>
          </cell>
          <cell r="CB3010">
            <v>450</v>
          </cell>
          <cell r="CF3010">
            <v>26895.286901825697</v>
          </cell>
          <cell r="CG3010">
            <v>1161</v>
          </cell>
          <cell r="CK3010" t="str">
            <v>Прочие основные фонды</v>
          </cell>
        </row>
        <row r="3011">
          <cell r="K3011">
            <v>76.650000000000091</v>
          </cell>
          <cell r="Y3011">
            <v>2001</v>
          </cell>
          <cell r="AT3011">
            <v>1314</v>
          </cell>
          <cell r="BK3011">
            <v>2988.3652113139665</v>
          </cell>
          <cell r="BX3011">
            <v>472.25405164078131</v>
          </cell>
          <cell r="CB3011">
            <v>450</v>
          </cell>
          <cell r="CF3011">
            <v>26895.286901825697</v>
          </cell>
          <cell r="CG3011">
            <v>1161</v>
          </cell>
          <cell r="CK3011" t="str">
            <v>Прочие основные фонды</v>
          </cell>
        </row>
        <row r="3012">
          <cell r="K3012">
            <v>76.650000000000091</v>
          </cell>
          <cell r="Y3012">
            <v>2001</v>
          </cell>
          <cell r="AT3012">
            <v>1314</v>
          </cell>
          <cell r="BK3012">
            <v>2988.3652113139665</v>
          </cell>
          <cell r="BX3012">
            <v>472.25405164078131</v>
          </cell>
          <cell r="CB3012">
            <v>450</v>
          </cell>
          <cell r="CF3012">
            <v>26895.286901825697</v>
          </cell>
          <cell r="CG3012">
            <v>1161</v>
          </cell>
          <cell r="CK3012" t="str">
            <v>Прочие основные фонды</v>
          </cell>
        </row>
        <row r="3013">
          <cell r="K3013">
            <v>76.650000000000091</v>
          </cell>
          <cell r="Y3013">
            <v>2001</v>
          </cell>
          <cell r="AT3013">
            <v>1314</v>
          </cell>
          <cell r="BK3013">
            <v>2988.3652113139665</v>
          </cell>
          <cell r="BX3013">
            <v>472.25405164078131</v>
          </cell>
          <cell r="CB3013">
            <v>450</v>
          </cell>
          <cell r="CF3013">
            <v>26895.286901825697</v>
          </cell>
          <cell r="CG3013">
            <v>1161</v>
          </cell>
          <cell r="CK3013" t="str">
            <v>Прочие основные фонды</v>
          </cell>
        </row>
        <row r="3014">
          <cell r="K3014">
            <v>31.509999999999991</v>
          </cell>
          <cell r="Y3014">
            <v>2001</v>
          </cell>
          <cell r="AT3014">
            <v>535.5</v>
          </cell>
          <cell r="BK3014">
            <v>1217.8611648848014</v>
          </cell>
          <cell r="BX3014">
            <v>192.45969912757866</v>
          </cell>
          <cell r="CB3014">
            <v>200</v>
          </cell>
          <cell r="CF3014">
            <v>10960.750483963213</v>
          </cell>
          <cell r="CG3014">
            <v>516</v>
          </cell>
          <cell r="CK3014" t="str">
            <v>Прочие основные фонды</v>
          </cell>
        </row>
        <row r="3015">
          <cell r="K3015">
            <v>31.509999999999991</v>
          </cell>
          <cell r="Y3015">
            <v>2001</v>
          </cell>
          <cell r="AT3015">
            <v>535.5</v>
          </cell>
          <cell r="BK3015">
            <v>1217.8611648848014</v>
          </cell>
          <cell r="BX3015">
            <v>192.45969912757866</v>
          </cell>
          <cell r="CB3015">
            <v>200</v>
          </cell>
          <cell r="CF3015">
            <v>10960.750483963213</v>
          </cell>
          <cell r="CG3015">
            <v>516</v>
          </cell>
          <cell r="CK3015" t="str">
            <v>Прочие основные фонды</v>
          </cell>
        </row>
        <row r="3016">
          <cell r="K3016">
            <v>31.509999999999991</v>
          </cell>
          <cell r="Y3016">
            <v>2001</v>
          </cell>
          <cell r="AT3016">
            <v>535.5</v>
          </cell>
          <cell r="BK3016">
            <v>1217.8611648848014</v>
          </cell>
          <cell r="BX3016">
            <v>192.45969912757866</v>
          </cell>
          <cell r="CB3016">
            <v>200</v>
          </cell>
          <cell r="CF3016">
            <v>10960.750483963213</v>
          </cell>
          <cell r="CG3016">
            <v>516</v>
          </cell>
          <cell r="CK3016" t="str">
            <v>Прочие основные фонды</v>
          </cell>
        </row>
        <row r="3017">
          <cell r="K3017">
            <v>31.509999999999991</v>
          </cell>
          <cell r="Y3017">
            <v>2001</v>
          </cell>
          <cell r="AT3017">
            <v>535.5</v>
          </cell>
          <cell r="BK3017">
            <v>1217.8611648848014</v>
          </cell>
          <cell r="BX3017">
            <v>192.45969912757866</v>
          </cell>
          <cell r="CB3017">
            <v>200</v>
          </cell>
          <cell r="CF3017">
            <v>10960.750483963213</v>
          </cell>
          <cell r="CG3017">
            <v>516</v>
          </cell>
          <cell r="CK3017" t="str">
            <v>Прочие основные фонды</v>
          </cell>
        </row>
        <row r="3018">
          <cell r="K3018">
            <v>108.36999999999989</v>
          </cell>
          <cell r="Y3018">
            <v>2001</v>
          </cell>
          <cell r="AT3018">
            <v>1861</v>
          </cell>
          <cell r="BK3018">
            <v>4232.3802574241181</v>
          </cell>
          <cell r="BX3018">
            <v>668.84687222488117</v>
          </cell>
          <cell r="CB3018">
            <v>650</v>
          </cell>
          <cell r="CF3018">
            <v>38091.422316817065</v>
          </cell>
          <cell r="CG3018">
            <v>1677</v>
          </cell>
          <cell r="CK3018" t="str">
            <v>Прочие основные фонды</v>
          </cell>
        </row>
        <row r="3019">
          <cell r="K3019">
            <v>143.7199999999998</v>
          </cell>
          <cell r="Y3019">
            <v>2001</v>
          </cell>
          <cell r="AT3019">
            <v>2471.5</v>
          </cell>
          <cell r="BK3019">
            <v>1170.4898419304664</v>
          </cell>
          <cell r="BX3019">
            <v>117.04898419304664</v>
          </cell>
          <cell r="CB3019">
            <v>100</v>
          </cell>
          <cell r="CF3019">
            <v>10534.408577374197</v>
          </cell>
          <cell r="CG3019">
            <v>100</v>
          </cell>
          <cell r="CK3019" t="str">
            <v>Прочие основные фонды</v>
          </cell>
        </row>
        <row r="3020">
          <cell r="K3020">
            <v>338.57999999999993</v>
          </cell>
          <cell r="Y3020">
            <v>2001</v>
          </cell>
          <cell r="AT3020">
            <v>5796.5</v>
          </cell>
          <cell r="BK3020">
            <v>13182.693262847341</v>
          </cell>
          <cell r="BX3020">
            <v>2083.272915019626</v>
          </cell>
          <cell r="CB3020">
            <v>2100</v>
          </cell>
          <cell r="CF3020">
            <v>118644.23936562607</v>
          </cell>
          <cell r="CG3020">
            <v>5418</v>
          </cell>
          <cell r="CK3020" t="str">
            <v>Прочие основные фонды</v>
          </cell>
        </row>
        <row r="3021">
          <cell r="K3021">
            <v>580.53000000000065</v>
          </cell>
          <cell r="Y3021">
            <v>2001</v>
          </cell>
          <cell r="AT3021">
            <v>9955</v>
          </cell>
          <cell r="BK3021">
            <v>22640.164138988232</v>
          </cell>
          <cell r="BX3021">
            <v>3577.8455738843058</v>
          </cell>
          <cell r="CB3021">
            <v>3600</v>
          </cell>
          <cell r="CF3021">
            <v>203761.4772508941</v>
          </cell>
          <cell r="CG3021">
            <v>9288</v>
          </cell>
          <cell r="CK3021" t="str">
            <v>Прочие основные фонды</v>
          </cell>
        </row>
        <row r="3022">
          <cell r="K3022">
            <v>580.53000000000065</v>
          </cell>
          <cell r="Y3022">
            <v>2001</v>
          </cell>
          <cell r="AT3022">
            <v>9955</v>
          </cell>
          <cell r="BK3022">
            <v>22640.164138988232</v>
          </cell>
          <cell r="BX3022">
            <v>3577.8455738843058</v>
          </cell>
          <cell r="CB3022">
            <v>3600</v>
          </cell>
          <cell r="CF3022">
            <v>203761.4772508941</v>
          </cell>
          <cell r="CG3022">
            <v>9288</v>
          </cell>
          <cell r="CK3022" t="str">
            <v>Прочие основные фонды</v>
          </cell>
        </row>
        <row r="3023">
          <cell r="K3023">
            <v>580.53000000000065</v>
          </cell>
          <cell r="Y3023">
            <v>2001</v>
          </cell>
          <cell r="AT3023">
            <v>9955</v>
          </cell>
          <cell r="BK3023">
            <v>22640.164138988232</v>
          </cell>
          <cell r="BX3023">
            <v>3577.8455738843058</v>
          </cell>
          <cell r="CB3023">
            <v>3600</v>
          </cell>
          <cell r="CF3023">
            <v>203761.4772508941</v>
          </cell>
          <cell r="CG3023">
            <v>9288</v>
          </cell>
          <cell r="CK3023" t="str">
            <v>Прочие основные фонды</v>
          </cell>
        </row>
        <row r="3024">
          <cell r="K3024">
            <v>206.86000000000013</v>
          </cell>
          <cell r="Y3024">
            <v>2001</v>
          </cell>
          <cell r="AT3024">
            <v>3541.5</v>
          </cell>
          <cell r="BK3024">
            <v>8054.2582921372996</v>
          </cell>
          <cell r="BX3024">
            <v>1272.8217076756673</v>
          </cell>
          <cell r="CB3024">
            <v>1300</v>
          </cell>
          <cell r="CF3024">
            <v>72488.324629235693</v>
          </cell>
          <cell r="CG3024">
            <v>3354</v>
          </cell>
          <cell r="CK3024" t="str">
            <v>Прочие основные фонды</v>
          </cell>
        </row>
        <row r="3025">
          <cell r="K3025">
            <v>206.84999999999991</v>
          </cell>
          <cell r="Y3025">
            <v>2001</v>
          </cell>
          <cell r="AT3025">
            <v>3541.5</v>
          </cell>
          <cell r="BK3025">
            <v>8054.2582921372996</v>
          </cell>
          <cell r="BX3025">
            <v>1272.8217076756673</v>
          </cell>
          <cell r="CB3025">
            <v>1300</v>
          </cell>
          <cell r="CF3025">
            <v>72488.324629235693</v>
          </cell>
          <cell r="CG3025">
            <v>3354</v>
          </cell>
          <cell r="CK3025" t="str">
            <v>Прочие основные фонды</v>
          </cell>
        </row>
        <row r="3026">
          <cell r="K3026">
            <v>206.84999999999991</v>
          </cell>
          <cell r="Y3026">
            <v>2001</v>
          </cell>
          <cell r="AT3026">
            <v>3541.5</v>
          </cell>
          <cell r="BK3026">
            <v>8054.2582921372996</v>
          </cell>
          <cell r="BX3026">
            <v>1272.8217076756673</v>
          </cell>
          <cell r="CB3026">
            <v>1300</v>
          </cell>
          <cell r="CF3026">
            <v>72488.324629235693</v>
          </cell>
          <cell r="CG3026">
            <v>3354</v>
          </cell>
          <cell r="CK3026" t="str">
            <v>Прочие основные фонды</v>
          </cell>
        </row>
        <row r="3027">
          <cell r="K3027">
            <v>206.84999999999991</v>
          </cell>
          <cell r="Y3027">
            <v>2001</v>
          </cell>
          <cell r="AT3027">
            <v>3541.5</v>
          </cell>
          <cell r="BK3027">
            <v>8054.2582921372996</v>
          </cell>
          <cell r="BX3027">
            <v>1272.8217076756673</v>
          </cell>
          <cell r="CB3027">
            <v>1300</v>
          </cell>
          <cell r="CF3027">
            <v>72488.324629235693</v>
          </cell>
          <cell r="CG3027">
            <v>3354</v>
          </cell>
          <cell r="CK3027" t="str">
            <v>Прочие основные фонды</v>
          </cell>
        </row>
        <row r="3028">
          <cell r="K3028">
            <v>206.84999999999991</v>
          </cell>
          <cell r="Y3028">
            <v>2001</v>
          </cell>
          <cell r="AT3028">
            <v>3541.5</v>
          </cell>
          <cell r="BK3028">
            <v>8054.2582921372996</v>
          </cell>
          <cell r="BX3028">
            <v>1272.8217076756673</v>
          </cell>
          <cell r="CB3028">
            <v>1300</v>
          </cell>
          <cell r="CF3028">
            <v>72488.324629235693</v>
          </cell>
          <cell r="CG3028">
            <v>3354</v>
          </cell>
          <cell r="CK3028" t="str">
            <v>Прочие основные фонды</v>
          </cell>
        </row>
        <row r="3029">
          <cell r="K3029">
            <v>206.86000000000013</v>
          </cell>
          <cell r="Y3029">
            <v>2001</v>
          </cell>
          <cell r="AT3029">
            <v>3541.5</v>
          </cell>
          <cell r="BK3029">
            <v>8054.2582921372996</v>
          </cell>
          <cell r="BX3029">
            <v>1272.8217076756673</v>
          </cell>
          <cell r="CB3029">
            <v>1300</v>
          </cell>
          <cell r="CF3029">
            <v>72488.324629235693</v>
          </cell>
          <cell r="CG3029">
            <v>3354</v>
          </cell>
          <cell r="CK3029" t="str">
            <v>Прочие основные фонды</v>
          </cell>
        </row>
        <row r="3030">
          <cell r="K3030">
            <v>206.86000000000013</v>
          </cell>
          <cell r="Y3030">
            <v>2001</v>
          </cell>
          <cell r="AT3030">
            <v>3541.5</v>
          </cell>
          <cell r="BK3030">
            <v>8054.2582921372996</v>
          </cell>
          <cell r="BX3030">
            <v>1272.8217076756673</v>
          </cell>
          <cell r="CB3030">
            <v>1300</v>
          </cell>
          <cell r="CF3030">
            <v>72488.324629235693</v>
          </cell>
          <cell r="CG3030">
            <v>3354</v>
          </cell>
          <cell r="CK3030" t="str">
            <v>Прочие основные фонды</v>
          </cell>
        </row>
        <row r="3031">
          <cell r="K3031">
            <v>206.86000000000013</v>
          </cell>
          <cell r="Y3031">
            <v>2001</v>
          </cell>
          <cell r="AT3031">
            <v>3541.5</v>
          </cell>
          <cell r="BK3031">
            <v>8054.2582921372996</v>
          </cell>
          <cell r="BX3031">
            <v>1272.8217076756673</v>
          </cell>
          <cell r="CB3031">
            <v>1300</v>
          </cell>
          <cell r="CF3031">
            <v>72488.324629235693</v>
          </cell>
          <cell r="CG3031">
            <v>3354</v>
          </cell>
          <cell r="CK3031" t="str">
            <v>Прочие основные фонды</v>
          </cell>
        </row>
        <row r="3032">
          <cell r="K3032">
            <v>206.86000000000013</v>
          </cell>
          <cell r="Y3032">
            <v>2001</v>
          </cell>
          <cell r="AT3032">
            <v>3541.5</v>
          </cell>
          <cell r="BK3032">
            <v>8054.2582921372996</v>
          </cell>
          <cell r="BX3032">
            <v>1272.8217076756673</v>
          </cell>
          <cell r="CB3032">
            <v>1300</v>
          </cell>
          <cell r="CF3032">
            <v>72488.324629235693</v>
          </cell>
          <cell r="CG3032">
            <v>3354</v>
          </cell>
          <cell r="CK3032" t="str">
            <v>Прочие основные фонды</v>
          </cell>
        </row>
        <row r="3033">
          <cell r="K3033">
            <v>206.86000000000013</v>
          </cell>
          <cell r="Y3033">
            <v>2001</v>
          </cell>
          <cell r="AT3033">
            <v>3541.5</v>
          </cell>
          <cell r="BK3033">
            <v>8054.2582921372996</v>
          </cell>
          <cell r="BX3033">
            <v>1272.8217076756673</v>
          </cell>
          <cell r="CB3033">
            <v>1300</v>
          </cell>
          <cell r="CF3033">
            <v>72488.324629235693</v>
          </cell>
          <cell r="CG3033">
            <v>3354</v>
          </cell>
          <cell r="CK3033" t="str">
            <v>Прочие основные фонды</v>
          </cell>
        </row>
        <row r="3034">
          <cell r="K3034">
            <v>206.86000000000013</v>
          </cell>
          <cell r="Y3034">
            <v>2001</v>
          </cell>
          <cell r="AT3034">
            <v>3541.5</v>
          </cell>
          <cell r="BK3034">
            <v>8054.2582921372996</v>
          </cell>
          <cell r="BX3034">
            <v>1272.8217076756673</v>
          </cell>
          <cell r="CB3034">
            <v>1300</v>
          </cell>
          <cell r="CF3034">
            <v>72488.324629235693</v>
          </cell>
          <cell r="CG3034">
            <v>3354</v>
          </cell>
          <cell r="CK3034" t="str">
            <v>Прочие основные фонды</v>
          </cell>
        </row>
        <row r="3035">
          <cell r="K3035">
            <v>206.86000000000013</v>
          </cell>
          <cell r="Y3035">
            <v>2001</v>
          </cell>
          <cell r="AT3035">
            <v>3541.5</v>
          </cell>
          <cell r="BK3035">
            <v>8054.2582921372996</v>
          </cell>
          <cell r="BX3035">
            <v>1272.8217076756673</v>
          </cell>
          <cell r="CB3035">
            <v>1300</v>
          </cell>
          <cell r="CF3035">
            <v>72488.324629235693</v>
          </cell>
          <cell r="CG3035">
            <v>3354</v>
          </cell>
          <cell r="CK3035" t="str">
            <v>Прочие основные фонды</v>
          </cell>
        </row>
        <row r="3036">
          <cell r="K3036">
            <v>206.84999999999991</v>
          </cell>
          <cell r="Y3036">
            <v>2001</v>
          </cell>
          <cell r="AT3036">
            <v>3541.5</v>
          </cell>
          <cell r="BK3036">
            <v>8054.2582921372996</v>
          </cell>
          <cell r="BX3036">
            <v>1272.8217076756673</v>
          </cell>
          <cell r="CB3036">
            <v>1300</v>
          </cell>
          <cell r="CF3036">
            <v>72488.324629235693</v>
          </cell>
          <cell r="CG3036">
            <v>3354</v>
          </cell>
          <cell r="CK3036" t="str">
            <v>Прочие основные фонды</v>
          </cell>
        </row>
        <row r="3037">
          <cell r="K3037">
            <v>167.63999999999987</v>
          </cell>
          <cell r="Y3037">
            <v>2001</v>
          </cell>
          <cell r="AT3037">
            <v>2869.5</v>
          </cell>
          <cell r="BK3037">
            <v>6525.9619283602942</v>
          </cell>
          <cell r="BX3037">
            <v>1031.3036538685099</v>
          </cell>
          <cell r="CB3037">
            <v>1000</v>
          </cell>
          <cell r="CF3037">
            <v>58733.657355242649</v>
          </cell>
          <cell r="CG3037">
            <v>2580</v>
          </cell>
          <cell r="CK3037" t="str">
            <v>Прочие основные фонды</v>
          </cell>
        </row>
        <row r="3038">
          <cell r="K3038">
            <v>0</v>
          </cell>
          <cell r="Y3038">
            <v>1996</v>
          </cell>
          <cell r="AT3038">
            <v>686.37</v>
          </cell>
          <cell r="BK3038">
            <v>5034.3431278801027</v>
          </cell>
          <cell r="BX3038">
            <v>503.43431278801029</v>
          </cell>
          <cell r="CB3038">
            <v>500</v>
          </cell>
          <cell r="CF3038">
            <v>70480.803790321443</v>
          </cell>
          <cell r="CG3038">
            <v>500</v>
          </cell>
          <cell r="CK3038" t="str">
            <v>Прочие основные фонды</v>
          </cell>
        </row>
        <row r="3039">
          <cell r="K3039">
            <v>114.44000000000005</v>
          </cell>
          <cell r="Y3039">
            <v>2001</v>
          </cell>
          <cell r="AT3039">
            <v>3447.09</v>
          </cell>
          <cell r="BK3039">
            <v>8106.9846433140183</v>
          </cell>
          <cell r="BX3039">
            <v>964.93016990056447</v>
          </cell>
          <cell r="CB3039">
            <v>950</v>
          </cell>
          <cell r="CF3039">
            <v>81069.846433140177</v>
          </cell>
          <cell r="CG3039">
            <v>1976</v>
          </cell>
          <cell r="CK3039" t="str">
            <v>Прочие основные фонды</v>
          </cell>
        </row>
        <row r="3040">
          <cell r="K3040">
            <v>114.44999999999982</v>
          </cell>
          <cell r="Y3040">
            <v>2001</v>
          </cell>
          <cell r="AT3040">
            <v>3447.1</v>
          </cell>
          <cell r="BK3040">
            <v>8107.0081616574416</v>
          </cell>
          <cell r="BX3040">
            <v>964.93296916072268</v>
          </cell>
          <cell r="CB3040">
            <v>950</v>
          </cell>
          <cell r="CF3040">
            <v>81070.081616574418</v>
          </cell>
          <cell r="CG3040">
            <v>1976</v>
          </cell>
          <cell r="CK3040" t="str">
            <v>Прочие основные фонды</v>
          </cell>
        </row>
        <row r="3041">
          <cell r="K3041">
            <v>114.44999999999982</v>
          </cell>
          <cell r="Y3041">
            <v>2001</v>
          </cell>
          <cell r="AT3041">
            <v>3447.1</v>
          </cell>
          <cell r="BK3041">
            <v>8107.0081616574416</v>
          </cell>
          <cell r="BX3041">
            <v>964.93296916072268</v>
          </cell>
          <cell r="CB3041">
            <v>950</v>
          </cell>
          <cell r="CF3041">
            <v>81070.081616574418</v>
          </cell>
          <cell r="CG3041">
            <v>1976</v>
          </cell>
          <cell r="CK3041" t="str">
            <v>Прочие основные фонды</v>
          </cell>
        </row>
        <row r="3042">
          <cell r="K3042">
            <v>114.44999999999982</v>
          </cell>
          <cell r="Y3042">
            <v>2001</v>
          </cell>
          <cell r="AT3042">
            <v>3447.1</v>
          </cell>
          <cell r="BK3042">
            <v>8107.0081616574416</v>
          </cell>
          <cell r="BX3042">
            <v>964.93296916072268</v>
          </cell>
          <cell r="CB3042">
            <v>950</v>
          </cell>
          <cell r="CF3042">
            <v>81070.081616574418</v>
          </cell>
          <cell r="CG3042">
            <v>1976</v>
          </cell>
          <cell r="CK3042" t="str">
            <v>Прочие основные фонды</v>
          </cell>
        </row>
        <row r="3043">
          <cell r="K3043">
            <v>152.73000000000002</v>
          </cell>
          <cell r="Y3043">
            <v>2001</v>
          </cell>
          <cell r="AT3043">
            <v>2615</v>
          </cell>
          <cell r="BK3043">
            <v>5947.1651655905798</v>
          </cell>
          <cell r="BX3043">
            <v>939.83587902636452</v>
          </cell>
          <cell r="CB3043">
            <v>950</v>
          </cell>
          <cell r="CF3043">
            <v>53524.486490315219</v>
          </cell>
          <cell r="CG3043">
            <v>2451</v>
          </cell>
          <cell r="CK3043" t="str">
            <v>Прочие основные фонды</v>
          </cell>
        </row>
        <row r="3044">
          <cell r="K3044">
            <v>152.73000000000002</v>
          </cell>
          <cell r="Y3044">
            <v>2001</v>
          </cell>
          <cell r="AT3044">
            <v>2615</v>
          </cell>
          <cell r="BK3044">
            <v>5947.1651655905798</v>
          </cell>
          <cell r="BX3044">
            <v>939.83587902636452</v>
          </cell>
          <cell r="CB3044">
            <v>950</v>
          </cell>
          <cell r="CF3044">
            <v>53524.486490315219</v>
          </cell>
          <cell r="CG3044">
            <v>2451</v>
          </cell>
          <cell r="CK3044" t="str">
            <v>Прочие основные фонды</v>
          </cell>
        </row>
        <row r="3045">
          <cell r="K3045">
            <v>152.7199999999998</v>
          </cell>
          <cell r="Y3045">
            <v>2001</v>
          </cell>
          <cell r="AT3045">
            <v>2615</v>
          </cell>
          <cell r="BK3045">
            <v>5947.1651655905798</v>
          </cell>
          <cell r="BX3045">
            <v>939.83587902636452</v>
          </cell>
          <cell r="CB3045">
            <v>950</v>
          </cell>
          <cell r="CF3045">
            <v>53524.486490315219</v>
          </cell>
          <cell r="CG3045">
            <v>2451</v>
          </cell>
          <cell r="CK3045" t="str">
            <v>Прочие основные фонды</v>
          </cell>
        </row>
        <row r="3046">
          <cell r="K3046">
            <v>152.7199999999998</v>
          </cell>
          <cell r="Y3046">
            <v>2001</v>
          </cell>
          <cell r="AT3046">
            <v>2615</v>
          </cell>
          <cell r="BK3046">
            <v>5947.1651655905798</v>
          </cell>
          <cell r="BX3046">
            <v>939.83587902636452</v>
          </cell>
          <cell r="CB3046">
            <v>950</v>
          </cell>
          <cell r="CF3046">
            <v>53524.486490315219</v>
          </cell>
          <cell r="CG3046">
            <v>2451</v>
          </cell>
          <cell r="CK3046" t="str">
            <v>Прочие основные фонды</v>
          </cell>
        </row>
        <row r="3047">
          <cell r="K3047">
            <v>152.7199999999998</v>
          </cell>
          <cell r="Y3047">
            <v>2001</v>
          </cell>
          <cell r="AT3047">
            <v>2615</v>
          </cell>
          <cell r="BK3047">
            <v>5947.1651655905798</v>
          </cell>
          <cell r="BX3047">
            <v>939.83587902636452</v>
          </cell>
          <cell r="CB3047">
            <v>950</v>
          </cell>
          <cell r="CF3047">
            <v>53524.486490315219</v>
          </cell>
          <cell r="CG3047">
            <v>2451</v>
          </cell>
          <cell r="CK3047" t="str">
            <v>Прочие основные фонды</v>
          </cell>
        </row>
        <row r="3048">
          <cell r="K3048">
            <v>152.7199999999998</v>
          </cell>
          <cell r="Y3048">
            <v>2001</v>
          </cell>
          <cell r="AT3048">
            <v>2615</v>
          </cell>
          <cell r="BK3048">
            <v>5947.1651655905798</v>
          </cell>
          <cell r="BX3048">
            <v>939.83587902636452</v>
          </cell>
          <cell r="CB3048">
            <v>950</v>
          </cell>
          <cell r="CF3048">
            <v>53524.486490315219</v>
          </cell>
          <cell r="CG3048">
            <v>2451</v>
          </cell>
          <cell r="CK3048" t="str">
            <v>Прочие основные фонды</v>
          </cell>
        </row>
        <row r="3049">
          <cell r="K3049">
            <v>152.7199999999998</v>
          </cell>
          <cell r="Y3049">
            <v>2001</v>
          </cell>
          <cell r="AT3049">
            <v>2615</v>
          </cell>
          <cell r="BK3049">
            <v>5947.1651655905798</v>
          </cell>
          <cell r="BX3049">
            <v>939.83587902636452</v>
          </cell>
          <cell r="CB3049">
            <v>950</v>
          </cell>
          <cell r="CF3049">
            <v>53524.486490315219</v>
          </cell>
          <cell r="CG3049">
            <v>2451</v>
          </cell>
          <cell r="CK3049" t="str">
            <v>Прочие основные фонды</v>
          </cell>
        </row>
        <row r="3050">
          <cell r="K3050">
            <v>152.7199999999998</v>
          </cell>
          <cell r="Y3050">
            <v>2001</v>
          </cell>
          <cell r="AT3050">
            <v>2615</v>
          </cell>
          <cell r="BK3050">
            <v>5947.1651655905798</v>
          </cell>
          <cell r="BX3050">
            <v>939.83587902636452</v>
          </cell>
          <cell r="CB3050">
            <v>950</v>
          </cell>
          <cell r="CF3050">
            <v>53524.486490315219</v>
          </cell>
          <cell r="CG3050">
            <v>2451</v>
          </cell>
          <cell r="CK3050" t="str">
            <v>Прочие основные фонды</v>
          </cell>
        </row>
        <row r="3051">
          <cell r="K3051">
            <v>152.7199999999998</v>
          </cell>
          <cell r="Y3051">
            <v>2001</v>
          </cell>
          <cell r="AT3051">
            <v>2615</v>
          </cell>
          <cell r="BK3051">
            <v>5947.1651655905798</v>
          </cell>
          <cell r="BX3051">
            <v>939.83587902636452</v>
          </cell>
          <cell r="CB3051">
            <v>950</v>
          </cell>
          <cell r="CF3051">
            <v>53524.486490315219</v>
          </cell>
          <cell r="CG3051">
            <v>2451</v>
          </cell>
          <cell r="CK3051" t="str">
            <v>Прочие основные фонды</v>
          </cell>
        </row>
        <row r="3052">
          <cell r="K3052">
            <v>152.7199999999998</v>
          </cell>
          <cell r="Y3052">
            <v>2001</v>
          </cell>
          <cell r="AT3052">
            <v>2615</v>
          </cell>
          <cell r="BK3052">
            <v>5947.1651655905798</v>
          </cell>
          <cell r="BX3052">
            <v>939.83587902636452</v>
          </cell>
          <cell r="CB3052">
            <v>950</v>
          </cell>
          <cell r="CF3052">
            <v>53524.486490315219</v>
          </cell>
          <cell r="CG3052">
            <v>2451</v>
          </cell>
          <cell r="CK3052" t="str">
            <v>Прочие основные фонды</v>
          </cell>
        </row>
        <row r="3053">
          <cell r="K3053">
            <v>152.7199999999998</v>
          </cell>
          <cell r="Y3053">
            <v>2001</v>
          </cell>
          <cell r="AT3053">
            <v>2615</v>
          </cell>
          <cell r="BK3053">
            <v>5947.1651655905798</v>
          </cell>
          <cell r="BX3053">
            <v>939.83587902636452</v>
          </cell>
          <cell r="CB3053">
            <v>950</v>
          </cell>
          <cell r="CF3053">
            <v>53524.486490315219</v>
          </cell>
          <cell r="CG3053">
            <v>2451</v>
          </cell>
          <cell r="CK3053" t="str">
            <v>Прочие основные фонды</v>
          </cell>
        </row>
        <row r="3054">
          <cell r="K3054">
            <v>152.7199999999998</v>
          </cell>
          <cell r="Y3054">
            <v>2001</v>
          </cell>
          <cell r="AT3054">
            <v>2615</v>
          </cell>
          <cell r="BK3054">
            <v>5947.1651655905798</v>
          </cell>
          <cell r="BX3054">
            <v>939.83587902636452</v>
          </cell>
          <cell r="CB3054">
            <v>950</v>
          </cell>
          <cell r="CF3054">
            <v>53524.486490315219</v>
          </cell>
          <cell r="CG3054">
            <v>2451</v>
          </cell>
          <cell r="CK3054" t="str">
            <v>Прочие основные фонды</v>
          </cell>
        </row>
        <row r="3055">
          <cell r="K3055">
            <v>39.32000000000005</v>
          </cell>
          <cell r="Y3055">
            <v>2001</v>
          </cell>
          <cell r="AT3055">
            <v>666.5</v>
          </cell>
          <cell r="BK3055">
            <v>1515.7879857996641</v>
          </cell>
          <cell r="BX3055">
            <v>239.54134354534301</v>
          </cell>
          <cell r="CB3055">
            <v>250</v>
          </cell>
          <cell r="CF3055">
            <v>13642.091872196976</v>
          </cell>
          <cell r="CG3055">
            <v>645</v>
          </cell>
          <cell r="CK3055" t="str">
            <v>Прочие основные фонды</v>
          </cell>
        </row>
        <row r="3056">
          <cell r="K3056">
            <v>0</v>
          </cell>
          <cell r="Y3056">
            <v>1999</v>
          </cell>
          <cell r="AT3056">
            <v>2043.3</v>
          </cell>
          <cell r="BK3056">
            <v>891.66137893338271</v>
          </cell>
          <cell r="BX3056">
            <v>89.166137893338274</v>
          </cell>
          <cell r="CB3056">
            <v>90</v>
          </cell>
          <cell r="CF3056">
            <v>9808.2751682672097</v>
          </cell>
          <cell r="CG3056">
            <v>90</v>
          </cell>
          <cell r="CK3056" t="str">
            <v>Прочие основные фонды</v>
          </cell>
        </row>
        <row r="3057">
          <cell r="K3057">
            <v>0</v>
          </cell>
          <cell r="Y3057">
            <v>1999</v>
          </cell>
          <cell r="AT3057">
            <v>2043.3</v>
          </cell>
          <cell r="BK3057">
            <v>891.66137893338271</v>
          </cell>
          <cell r="BX3057">
            <v>89.166137893338274</v>
          </cell>
          <cell r="CB3057">
            <v>90</v>
          </cell>
          <cell r="CF3057">
            <v>9808.2751682672097</v>
          </cell>
          <cell r="CG3057">
            <v>90</v>
          </cell>
          <cell r="CK3057" t="str">
            <v>Прочие основные фонды</v>
          </cell>
        </row>
        <row r="3058">
          <cell r="K3058">
            <v>0</v>
          </cell>
          <cell r="Y3058">
            <v>1999</v>
          </cell>
          <cell r="AT3058">
            <v>2043.29</v>
          </cell>
          <cell r="BK3058">
            <v>891.65701510340705</v>
          </cell>
          <cell r="BX3058">
            <v>89.16570151034071</v>
          </cell>
          <cell r="CB3058">
            <v>90</v>
          </cell>
          <cell r="CF3058">
            <v>9808.227166137478</v>
          </cell>
          <cell r="CG3058">
            <v>90</v>
          </cell>
          <cell r="CK3058" t="str">
            <v>Прочие основные фонды</v>
          </cell>
        </row>
        <row r="3059">
          <cell r="K3059">
            <v>187.38000000000011</v>
          </cell>
          <cell r="Y3059">
            <v>2001</v>
          </cell>
          <cell r="AT3059">
            <v>3204.5</v>
          </cell>
          <cell r="BK3059">
            <v>7287.8358597074621</v>
          </cell>
          <cell r="BX3059">
            <v>1151.7032789063041</v>
          </cell>
          <cell r="CB3059">
            <v>1200</v>
          </cell>
          <cell r="CF3059">
            <v>65590.522737367166</v>
          </cell>
          <cell r="CG3059">
            <v>3096</v>
          </cell>
          <cell r="CK3059" t="str">
            <v>Прочие основные фонды</v>
          </cell>
        </row>
        <row r="3060">
          <cell r="K3060">
            <v>187.38000000000011</v>
          </cell>
          <cell r="Y3060">
            <v>2001</v>
          </cell>
          <cell r="AT3060">
            <v>3204.5</v>
          </cell>
          <cell r="BK3060">
            <v>7287.8358597074621</v>
          </cell>
          <cell r="BX3060">
            <v>1151.7032789063041</v>
          </cell>
          <cell r="CB3060">
            <v>1200</v>
          </cell>
          <cell r="CF3060">
            <v>65590.522737367166</v>
          </cell>
          <cell r="CG3060">
            <v>3096</v>
          </cell>
          <cell r="CK3060" t="str">
            <v>Прочие основные фонды</v>
          </cell>
        </row>
        <row r="3061">
          <cell r="K3061">
            <v>187.38000000000011</v>
          </cell>
          <cell r="Y3061">
            <v>2001</v>
          </cell>
          <cell r="AT3061">
            <v>3204.5</v>
          </cell>
          <cell r="BK3061">
            <v>7287.8358597074621</v>
          </cell>
          <cell r="BX3061">
            <v>1151.7032789063041</v>
          </cell>
          <cell r="CB3061">
            <v>1200</v>
          </cell>
          <cell r="CF3061">
            <v>65590.522737367166</v>
          </cell>
          <cell r="CG3061">
            <v>3096</v>
          </cell>
          <cell r="CK3061" t="str">
            <v>Прочие основные фонды</v>
          </cell>
        </row>
        <row r="3062">
          <cell r="K3062">
            <v>187.38000000000011</v>
          </cell>
          <cell r="Y3062">
            <v>2001</v>
          </cell>
          <cell r="AT3062">
            <v>3204.5</v>
          </cell>
          <cell r="BK3062">
            <v>7287.8358597074621</v>
          </cell>
          <cell r="BX3062">
            <v>1151.7032789063041</v>
          </cell>
          <cell r="CB3062">
            <v>1200</v>
          </cell>
          <cell r="CF3062">
            <v>65590.522737367166</v>
          </cell>
          <cell r="CG3062">
            <v>3096</v>
          </cell>
          <cell r="CK3062" t="str">
            <v>Прочие основные фонды</v>
          </cell>
        </row>
        <row r="3063">
          <cell r="K3063">
            <v>187.38000000000011</v>
          </cell>
          <cell r="Y3063">
            <v>2001</v>
          </cell>
          <cell r="AT3063">
            <v>3204.5</v>
          </cell>
          <cell r="BK3063">
            <v>7287.8358597074621</v>
          </cell>
          <cell r="BX3063">
            <v>1151.7032789063041</v>
          </cell>
          <cell r="CB3063">
            <v>1200</v>
          </cell>
          <cell r="CF3063">
            <v>65590.522737367166</v>
          </cell>
          <cell r="CG3063">
            <v>3096</v>
          </cell>
          <cell r="CK3063" t="str">
            <v>Прочие основные фонды</v>
          </cell>
        </row>
        <row r="3064">
          <cell r="K3064">
            <v>187.38000000000011</v>
          </cell>
          <cell r="Y3064">
            <v>2001</v>
          </cell>
          <cell r="AT3064">
            <v>3204.5</v>
          </cell>
          <cell r="BK3064">
            <v>7287.8358597074621</v>
          </cell>
          <cell r="BX3064">
            <v>1151.7032789063041</v>
          </cell>
          <cell r="CB3064">
            <v>1200</v>
          </cell>
          <cell r="CF3064">
            <v>65590.522737367166</v>
          </cell>
          <cell r="CG3064">
            <v>3096</v>
          </cell>
          <cell r="CK3064" t="str">
            <v>Прочие основные фонды</v>
          </cell>
        </row>
        <row r="3065">
          <cell r="K3065">
            <v>187.38000000000011</v>
          </cell>
          <cell r="Y3065">
            <v>2001</v>
          </cell>
          <cell r="AT3065">
            <v>3204.5</v>
          </cell>
          <cell r="BK3065">
            <v>7287.8358597074621</v>
          </cell>
          <cell r="BX3065">
            <v>1151.7032789063041</v>
          </cell>
          <cell r="CB3065">
            <v>1200</v>
          </cell>
          <cell r="CF3065">
            <v>65590.522737367166</v>
          </cell>
          <cell r="CG3065">
            <v>3096</v>
          </cell>
          <cell r="CK3065" t="str">
            <v>Прочие основные фонды</v>
          </cell>
        </row>
        <row r="3066">
          <cell r="K3066">
            <v>187.38000000000011</v>
          </cell>
          <cell r="Y3066">
            <v>2001</v>
          </cell>
          <cell r="AT3066">
            <v>3204.5</v>
          </cell>
          <cell r="BK3066">
            <v>7287.8358597074621</v>
          </cell>
          <cell r="BX3066">
            <v>1151.7032789063041</v>
          </cell>
          <cell r="CB3066">
            <v>1200</v>
          </cell>
          <cell r="CF3066">
            <v>65590.522737367166</v>
          </cell>
          <cell r="CG3066">
            <v>3096</v>
          </cell>
          <cell r="CK3066" t="str">
            <v>Прочие основные фонды</v>
          </cell>
        </row>
        <row r="3067">
          <cell r="K3067">
            <v>187.38000000000011</v>
          </cell>
          <cell r="Y3067">
            <v>2001</v>
          </cell>
          <cell r="AT3067">
            <v>3204.5</v>
          </cell>
          <cell r="BK3067">
            <v>7287.8358597074621</v>
          </cell>
          <cell r="BX3067">
            <v>1151.7032789063041</v>
          </cell>
          <cell r="CB3067">
            <v>1200</v>
          </cell>
          <cell r="CF3067">
            <v>65590.522737367166</v>
          </cell>
          <cell r="CG3067">
            <v>3096</v>
          </cell>
          <cell r="CK3067" t="str">
            <v>Прочие основные фонды</v>
          </cell>
        </row>
        <row r="3068">
          <cell r="K3068">
            <v>187.38000000000011</v>
          </cell>
          <cell r="Y3068">
            <v>2001</v>
          </cell>
          <cell r="AT3068">
            <v>3204.5</v>
          </cell>
          <cell r="BK3068">
            <v>7287.8358597074621</v>
          </cell>
          <cell r="BX3068">
            <v>1151.7032789063041</v>
          </cell>
          <cell r="CB3068">
            <v>1200</v>
          </cell>
          <cell r="CF3068">
            <v>65590.522737367166</v>
          </cell>
          <cell r="CG3068">
            <v>3096</v>
          </cell>
          <cell r="CK3068" t="str">
            <v>Прочие основные фонды</v>
          </cell>
        </row>
        <row r="3069">
          <cell r="K3069">
            <v>187.38000000000011</v>
          </cell>
          <cell r="Y3069">
            <v>2001</v>
          </cell>
          <cell r="AT3069">
            <v>3204.5</v>
          </cell>
          <cell r="BK3069">
            <v>7287.8358597074621</v>
          </cell>
          <cell r="BX3069">
            <v>1151.7032789063041</v>
          </cell>
          <cell r="CB3069">
            <v>1200</v>
          </cell>
          <cell r="CF3069">
            <v>65590.522737367166</v>
          </cell>
          <cell r="CG3069">
            <v>3096</v>
          </cell>
          <cell r="CK3069" t="str">
            <v>Прочие основные фонды</v>
          </cell>
        </row>
        <row r="3070">
          <cell r="K3070">
            <v>187.38000000000011</v>
          </cell>
          <cell r="Y3070">
            <v>2001</v>
          </cell>
          <cell r="AT3070">
            <v>3204.5</v>
          </cell>
          <cell r="BK3070">
            <v>7287.8358597074621</v>
          </cell>
          <cell r="BX3070">
            <v>1151.7032789063041</v>
          </cell>
          <cell r="CB3070">
            <v>1200</v>
          </cell>
          <cell r="CF3070">
            <v>65590.522737367166</v>
          </cell>
          <cell r="CG3070">
            <v>3096</v>
          </cell>
          <cell r="CK3070" t="str">
            <v>Прочие основные фонды</v>
          </cell>
        </row>
        <row r="3071">
          <cell r="K3071">
            <v>25068.74</v>
          </cell>
          <cell r="Y3071">
            <v>2010</v>
          </cell>
          <cell r="AT3071">
            <v>25278.5</v>
          </cell>
          <cell r="BK3071">
            <v>25278.5</v>
          </cell>
          <cell r="BX3071">
            <v>25278.5</v>
          </cell>
          <cell r="CB3071">
            <v>25000</v>
          </cell>
          <cell r="CF3071">
            <v>0</v>
          </cell>
          <cell r="CG3071">
            <v>125000</v>
          </cell>
          <cell r="CK3071" t="str">
            <v>Прочие основные фонды</v>
          </cell>
        </row>
        <row r="3072">
          <cell r="K3072">
            <v>28070.969999999998</v>
          </cell>
          <cell r="Y3072">
            <v>2010</v>
          </cell>
          <cell r="AT3072">
            <v>28305.85</v>
          </cell>
          <cell r="BK3072">
            <v>28305.85</v>
          </cell>
          <cell r="BX3072">
            <v>28305.85</v>
          </cell>
          <cell r="CB3072">
            <v>28000</v>
          </cell>
          <cell r="CF3072">
            <v>0</v>
          </cell>
          <cell r="CG3072">
            <v>140000</v>
          </cell>
          <cell r="CK3072" t="str">
            <v>Прочие основные фонды</v>
          </cell>
        </row>
        <row r="3073">
          <cell r="K3073">
            <v>75593.850000000006</v>
          </cell>
          <cell r="Y3073">
            <v>2010</v>
          </cell>
          <cell r="AT3073">
            <v>75593.850000000006</v>
          </cell>
          <cell r="BK3073">
            <v>75593.850000000006</v>
          </cell>
          <cell r="BX3073">
            <v>75593.850000000006</v>
          </cell>
          <cell r="CB3073">
            <v>75000</v>
          </cell>
          <cell r="CF3073">
            <v>0</v>
          </cell>
          <cell r="CG3073">
            <v>750000</v>
          </cell>
          <cell r="CK3073" t="str">
            <v>Прочие основные фонды</v>
          </cell>
        </row>
        <row r="3074">
          <cell r="K3074">
            <v>0</v>
          </cell>
          <cell r="Y3074">
            <v>2002</v>
          </cell>
          <cell r="AT3074">
            <v>21152.38</v>
          </cell>
          <cell r="BK3074">
            <v>10539.155485523872</v>
          </cell>
          <cell r="BX3074">
            <v>1053.9155485523872</v>
          </cell>
          <cell r="CB3074">
            <v>1100</v>
          </cell>
          <cell r="CF3074">
            <v>84313.243884190975</v>
          </cell>
          <cell r="CG3074">
            <v>1100</v>
          </cell>
          <cell r="CK3074" t="str">
            <v>Прочие основные фонды</v>
          </cell>
        </row>
        <row r="3075">
          <cell r="K3075">
            <v>0</v>
          </cell>
          <cell r="Y3075">
            <v>2002</v>
          </cell>
          <cell r="AT3075">
            <v>19329.61</v>
          </cell>
          <cell r="BK3075">
            <v>9381.5434990305803</v>
          </cell>
          <cell r="BX3075">
            <v>938.15434990305812</v>
          </cell>
          <cell r="CB3075">
            <v>950</v>
          </cell>
          <cell r="CF3075">
            <v>84433.891491275223</v>
          </cell>
          <cell r="CG3075">
            <v>950</v>
          </cell>
          <cell r="CK3075" t="str">
            <v>Прочие основные фонды</v>
          </cell>
        </row>
        <row r="3076">
          <cell r="K3076">
            <v>0</v>
          </cell>
          <cell r="Y3076">
            <v>2002</v>
          </cell>
          <cell r="AT3076">
            <v>20845.11</v>
          </cell>
          <cell r="BK3076">
            <v>9993.2947223649153</v>
          </cell>
          <cell r="BX3076">
            <v>999.3294722364916</v>
          </cell>
          <cell r="CB3076">
            <v>1000</v>
          </cell>
          <cell r="CF3076">
            <v>89939.652501284232</v>
          </cell>
          <cell r="CG3076">
            <v>1000</v>
          </cell>
          <cell r="CK3076" t="str">
            <v>Прочие основные фонды</v>
          </cell>
        </row>
        <row r="3077">
          <cell r="K3077">
            <v>0</v>
          </cell>
          <cell r="Y3077">
            <v>2002</v>
          </cell>
          <cell r="AT3077">
            <v>15957.87</v>
          </cell>
          <cell r="BK3077">
            <v>8131.5705433484527</v>
          </cell>
          <cell r="BX3077">
            <v>813.15705433484527</v>
          </cell>
          <cell r="CB3077">
            <v>800</v>
          </cell>
          <cell r="CF3077">
            <v>65052.564346787622</v>
          </cell>
          <cell r="CG3077">
            <v>800</v>
          </cell>
          <cell r="CK3077" t="str">
            <v>Прочие основные фонды</v>
          </cell>
        </row>
        <row r="3078">
          <cell r="K3078">
            <v>0</v>
          </cell>
          <cell r="Y3078">
            <v>2002</v>
          </cell>
          <cell r="AT3078">
            <v>15957.88</v>
          </cell>
          <cell r="BK3078">
            <v>8131.5756389975222</v>
          </cell>
          <cell r="BX3078">
            <v>813.15756389975229</v>
          </cell>
          <cell r="CB3078">
            <v>800</v>
          </cell>
          <cell r="CF3078">
            <v>65052.605111980178</v>
          </cell>
          <cell r="CG3078">
            <v>800</v>
          </cell>
          <cell r="CK3078" t="str">
            <v>Прочие основные фонды</v>
          </cell>
        </row>
        <row r="3079">
          <cell r="K3079">
            <v>0</v>
          </cell>
          <cell r="Y3079">
            <v>2002</v>
          </cell>
          <cell r="AT3079">
            <v>14918.75</v>
          </cell>
          <cell r="BK3079">
            <v>7602.0714571292856</v>
          </cell>
          <cell r="BX3079">
            <v>760.20714571292865</v>
          </cell>
          <cell r="CB3079">
            <v>750</v>
          </cell>
          <cell r="CF3079">
            <v>60816.571657034285</v>
          </cell>
          <cell r="CG3079">
            <v>750</v>
          </cell>
          <cell r="CK3079" t="str">
            <v>Прочие основные фонды</v>
          </cell>
        </row>
        <row r="3080">
          <cell r="K3080">
            <v>0</v>
          </cell>
          <cell r="Y3080">
            <v>2003</v>
          </cell>
          <cell r="AT3080">
            <v>12828.29</v>
          </cell>
          <cell r="BK3080">
            <v>6884.2253398431621</v>
          </cell>
          <cell r="BX3080">
            <v>688.42253398431626</v>
          </cell>
          <cell r="CB3080">
            <v>700</v>
          </cell>
          <cell r="CF3080">
            <v>55073.802718745297</v>
          </cell>
          <cell r="CG3080">
            <v>700</v>
          </cell>
          <cell r="CK3080" t="str">
            <v>Прочие основные фонды</v>
          </cell>
        </row>
        <row r="3081">
          <cell r="K3081">
            <v>0</v>
          </cell>
          <cell r="Y3081">
            <v>2003</v>
          </cell>
          <cell r="AT3081">
            <v>12828.3</v>
          </cell>
          <cell r="BK3081">
            <v>6884.2307062835362</v>
          </cell>
          <cell r="BX3081">
            <v>688.42307062835368</v>
          </cell>
          <cell r="CB3081">
            <v>700</v>
          </cell>
          <cell r="CF3081">
            <v>55073.845650268289</v>
          </cell>
          <cell r="CG3081">
            <v>700</v>
          </cell>
          <cell r="CK3081" t="str">
            <v>Прочие основные фонды</v>
          </cell>
        </row>
        <row r="3082">
          <cell r="K3082">
            <v>0</v>
          </cell>
          <cell r="Y3082">
            <v>2003</v>
          </cell>
          <cell r="AT3082">
            <v>12828.29</v>
          </cell>
          <cell r="BK3082">
            <v>6884.2253398431621</v>
          </cell>
          <cell r="BX3082">
            <v>688.42253398431626</v>
          </cell>
          <cell r="CB3082">
            <v>700</v>
          </cell>
          <cell r="CF3082">
            <v>55073.802718745297</v>
          </cell>
          <cell r="CG3082">
            <v>700</v>
          </cell>
          <cell r="CK3082" t="str">
            <v>Прочие основные фонды</v>
          </cell>
        </row>
        <row r="3083">
          <cell r="K3083">
            <v>0</v>
          </cell>
          <cell r="Y3083">
            <v>2003</v>
          </cell>
          <cell r="AT3083">
            <v>12828.29</v>
          </cell>
          <cell r="BK3083">
            <v>6884.2253398431621</v>
          </cell>
          <cell r="BX3083">
            <v>688.42253398431626</v>
          </cell>
          <cell r="CB3083">
            <v>700</v>
          </cell>
          <cell r="CF3083">
            <v>55073.802718745297</v>
          </cell>
          <cell r="CG3083">
            <v>700</v>
          </cell>
          <cell r="CK3083" t="str">
            <v>Прочие основные фонды</v>
          </cell>
        </row>
        <row r="3084">
          <cell r="K3084">
            <v>0</v>
          </cell>
          <cell r="Y3084">
            <v>2003</v>
          </cell>
          <cell r="AT3084">
            <v>12828.29</v>
          </cell>
          <cell r="BK3084">
            <v>6884.2253398431621</v>
          </cell>
          <cell r="BX3084">
            <v>688.42253398431626</v>
          </cell>
          <cell r="CB3084">
            <v>700</v>
          </cell>
          <cell r="CF3084">
            <v>55073.802718745297</v>
          </cell>
          <cell r="CG3084">
            <v>700</v>
          </cell>
          <cell r="CK3084" t="str">
            <v>Прочие основные фонды</v>
          </cell>
        </row>
        <row r="3085">
          <cell r="K3085">
            <v>0</v>
          </cell>
          <cell r="Y3085">
            <v>2003</v>
          </cell>
          <cell r="AT3085">
            <v>12828.29</v>
          </cell>
          <cell r="BK3085">
            <v>6884.2253398431621</v>
          </cell>
          <cell r="BX3085">
            <v>688.42253398431626</v>
          </cell>
          <cell r="CB3085">
            <v>700</v>
          </cell>
          <cell r="CF3085">
            <v>55073.802718745297</v>
          </cell>
          <cell r="CG3085">
            <v>700</v>
          </cell>
          <cell r="CK3085" t="str">
            <v>Прочие основные фонды</v>
          </cell>
        </row>
        <row r="3086">
          <cell r="K3086">
            <v>0</v>
          </cell>
          <cell r="Y3086">
            <v>2003</v>
          </cell>
          <cell r="AT3086">
            <v>15270.12</v>
          </cell>
          <cell r="BK3086">
            <v>8194.6188499360287</v>
          </cell>
          <cell r="BX3086">
            <v>819.46188499360289</v>
          </cell>
          <cell r="CB3086">
            <v>800</v>
          </cell>
          <cell r="CF3086">
            <v>65556.95079948823</v>
          </cell>
          <cell r="CG3086">
            <v>800</v>
          </cell>
          <cell r="CK3086" t="str">
            <v>Прочие основные фонды</v>
          </cell>
        </row>
        <row r="3087">
          <cell r="K3087">
            <v>0</v>
          </cell>
          <cell r="Y3087">
            <v>2003</v>
          </cell>
          <cell r="AT3087">
            <v>52920</v>
          </cell>
          <cell r="BK3087">
            <v>28399.202464591937</v>
          </cell>
          <cell r="BX3087">
            <v>2839.920246459194</v>
          </cell>
          <cell r="CB3087">
            <v>2800</v>
          </cell>
          <cell r="CF3087">
            <v>227193.6197167355</v>
          </cell>
          <cell r="CG3087">
            <v>2800</v>
          </cell>
          <cell r="CK3087" t="str">
            <v>Прочие основные фонды</v>
          </cell>
        </row>
        <row r="3088">
          <cell r="K3088">
            <v>0</v>
          </cell>
          <cell r="Y3088">
            <v>2003</v>
          </cell>
          <cell r="AT3088">
            <v>52920</v>
          </cell>
          <cell r="BK3088">
            <v>28399.202464591937</v>
          </cell>
          <cell r="BX3088">
            <v>2839.920246459194</v>
          </cell>
          <cell r="CB3088">
            <v>2800</v>
          </cell>
          <cell r="CF3088">
            <v>227193.6197167355</v>
          </cell>
          <cell r="CG3088">
            <v>2800</v>
          </cell>
          <cell r="CK3088" t="str">
            <v>Прочие основные фонды</v>
          </cell>
        </row>
        <row r="3089">
          <cell r="K3089">
            <v>0</v>
          </cell>
          <cell r="Y3089">
            <v>2003</v>
          </cell>
          <cell r="AT3089">
            <v>52920</v>
          </cell>
          <cell r="BK3089">
            <v>28399.202464591937</v>
          </cell>
          <cell r="BX3089">
            <v>2839.920246459194</v>
          </cell>
          <cell r="CB3089">
            <v>2800</v>
          </cell>
          <cell r="CF3089">
            <v>227193.6197167355</v>
          </cell>
          <cell r="CG3089">
            <v>2800</v>
          </cell>
          <cell r="CK3089" t="str">
            <v>Прочие основные фонды</v>
          </cell>
        </row>
        <row r="3090">
          <cell r="K3090">
            <v>0</v>
          </cell>
          <cell r="Y3090">
            <v>2003</v>
          </cell>
          <cell r="AT3090">
            <v>52920</v>
          </cell>
          <cell r="BK3090">
            <v>28399.202464591937</v>
          </cell>
          <cell r="BX3090">
            <v>2839.920246459194</v>
          </cell>
          <cell r="CB3090">
            <v>2800</v>
          </cell>
          <cell r="CF3090">
            <v>227193.6197167355</v>
          </cell>
          <cell r="CG3090">
            <v>2800</v>
          </cell>
          <cell r="CK3090" t="str">
            <v>Прочие основные фонды</v>
          </cell>
        </row>
        <row r="3091">
          <cell r="K3091">
            <v>0</v>
          </cell>
          <cell r="Y3091">
            <v>2003</v>
          </cell>
          <cell r="AT3091">
            <v>52920</v>
          </cell>
          <cell r="BK3091">
            <v>28399.202464591937</v>
          </cell>
          <cell r="BX3091">
            <v>2839.920246459194</v>
          </cell>
          <cell r="CB3091">
            <v>2800</v>
          </cell>
          <cell r="CF3091">
            <v>227193.6197167355</v>
          </cell>
          <cell r="CG3091">
            <v>2800</v>
          </cell>
          <cell r="CK3091" t="str">
            <v>Прочие основные фонды</v>
          </cell>
        </row>
        <row r="3092">
          <cell r="K3092">
            <v>0</v>
          </cell>
          <cell r="Y3092">
            <v>2003</v>
          </cell>
          <cell r="AT3092">
            <v>144900</v>
          </cell>
          <cell r="BK3092">
            <v>77759.721034001734</v>
          </cell>
          <cell r="BX3092">
            <v>7775.9721034001741</v>
          </cell>
          <cell r="CB3092">
            <v>7800</v>
          </cell>
          <cell r="CF3092">
            <v>622077.76827201387</v>
          </cell>
          <cell r="CG3092">
            <v>7800</v>
          </cell>
          <cell r="CK3092" t="str">
            <v>Прочие основные фонды</v>
          </cell>
        </row>
        <row r="3093">
          <cell r="K3093">
            <v>0</v>
          </cell>
          <cell r="Y3093">
            <v>2003</v>
          </cell>
          <cell r="AT3093">
            <v>52920</v>
          </cell>
          <cell r="BK3093">
            <v>28399.202464591937</v>
          </cell>
          <cell r="BX3093">
            <v>2839.920246459194</v>
          </cell>
          <cell r="CB3093">
            <v>2800</v>
          </cell>
          <cell r="CF3093">
            <v>227193.6197167355</v>
          </cell>
          <cell r="CG3093">
            <v>2800</v>
          </cell>
          <cell r="CK3093" t="str">
            <v>Прочие основные фонды</v>
          </cell>
        </row>
        <row r="3094">
          <cell r="K3094">
            <v>0</v>
          </cell>
          <cell r="Y3094">
            <v>2003</v>
          </cell>
          <cell r="AT3094">
            <v>52920</v>
          </cell>
          <cell r="BK3094">
            <v>28399.202464591937</v>
          </cell>
          <cell r="BX3094">
            <v>2839.920246459194</v>
          </cell>
          <cell r="CB3094">
            <v>2800</v>
          </cell>
          <cell r="CF3094">
            <v>227193.6197167355</v>
          </cell>
          <cell r="CG3094">
            <v>2800</v>
          </cell>
          <cell r="CK3094" t="str">
            <v>Прочие основные фонды</v>
          </cell>
        </row>
        <row r="3095">
          <cell r="K3095">
            <v>0</v>
          </cell>
          <cell r="Y3095">
            <v>2003</v>
          </cell>
          <cell r="AT3095">
            <v>52920</v>
          </cell>
          <cell r="BK3095">
            <v>28399.202464591937</v>
          </cell>
          <cell r="BX3095">
            <v>2839.920246459194</v>
          </cell>
          <cell r="CB3095">
            <v>2800</v>
          </cell>
          <cell r="CF3095">
            <v>227193.6197167355</v>
          </cell>
          <cell r="CG3095">
            <v>2800</v>
          </cell>
          <cell r="CK3095" t="str">
            <v>Прочие основные фонды</v>
          </cell>
        </row>
        <row r="3096">
          <cell r="K3096">
            <v>0</v>
          </cell>
          <cell r="Y3096">
            <v>2003</v>
          </cell>
          <cell r="AT3096">
            <v>52920</v>
          </cell>
          <cell r="BK3096">
            <v>28399.202464591937</v>
          </cell>
          <cell r="BX3096">
            <v>2839.920246459194</v>
          </cell>
          <cell r="CB3096">
            <v>2800</v>
          </cell>
          <cell r="CF3096">
            <v>227193.6197167355</v>
          </cell>
          <cell r="CG3096">
            <v>2800</v>
          </cell>
          <cell r="CK3096" t="str">
            <v>Прочие основные фонды</v>
          </cell>
        </row>
        <row r="3097">
          <cell r="K3097">
            <v>0</v>
          </cell>
          <cell r="Y3097">
            <v>2003</v>
          </cell>
          <cell r="AT3097">
            <v>13416.67</v>
          </cell>
          <cell r="BK3097">
            <v>7199.9759586284335</v>
          </cell>
          <cell r="BX3097">
            <v>719.99759586284335</v>
          </cell>
          <cell r="CB3097">
            <v>700</v>
          </cell>
          <cell r="CF3097">
            <v>57599.807669027468</v>
          </cell>
          <cell r="CG3097">
            <v>700</v>
          </cell>
          <cell r="CK3097" t="str">
            <v>Прочие основные фонды</v>
          </cell>
        </row>
        <row r="3098">
          <cell r="K3098">
            <v>0</v>
          </cell>
          <cell r="Y3098">
            <v>2003</v>
          </cell>
          <cell r="AT3098">
            <v>22609.24</v>
          </cell>
          <cell r="BK3098">
            <v>12133.113838445779</v>
          </cell>
          <cell r="BX3098">
            <v>1213.3113838445779</v>
          </cell>
          <cell r="CB3098">
            <v>1200</v>
          </cell>
          <cell r="CF3098">
            <v>97064.910707566232</v>
          </cell>
          <cell r="CG3098">
            <v>1200</v>
          </cell>
          <cell r="CK3098" t="str">
            <v>Прочие основные фонды</v>
          </cell>
        </row>
        <row r="3099">
          <cell r="K3099">
            <v>0</v>
          </cell>
          <cell r="Y3099">
            <v>2003</v>
          </cell>
          <cell r="AT3099">
            <v>1576650.33</v>
          </cell>
          <cell r="BK3099">
            <v>3078001.7853684095</v>
          </cell>
          <cell r="BX3099">
            <v>1275768.1563871042</v>
          </cell>
          <cell r="CB3099">
            <v>1280000</v>
          </cell>
          <cell r="CF3099">
            <v>24624014.282947276</v>
          </cell>
          <cell r="CG3099">
            <v>9817600</v>
          </cell>
          <cell r="CK3099" t="str">
            <v>Машины и оборудование</v>
          </cell>
        </row>
        <row r="3100">
          <cell r="K3100">
            <v>0</v>
          </cell>
          <cell r="Y3100">
            <v>2003</v>
          </cell>
          <cell r="AT3100">
            <v>19143.59</v>
          </cell>
          <cell r="BK3100">
            <v>10273.293429877884</v>
          </cell>
          <cell r="BX3100">
            <v>1027.3293429877883</v>
          </cell>
          <cell r="CB3100">
            <v>1000</v>
          </cell>
          <cell r="CF3100">
            <v>82186.347439023069</v>
          </cell>
          <cell r="CG3100">
            <v>1000</v>
          </cell>
          <cell r="CK3100" t="str">
            <v>Прочие основные фонды</v>
          </cell>
        </row>
        <row r="3101">
          <cell r="K3101">
            <v>0</v>
          </cell>
          <cell r="Y3101">
            <v>2003</v>
          </cell>
          <cell r="AT3101">
            <v>19143.59</v>
          </cell>
          <cell r="BK3101">
            <v>10273.293429877884</v>
          </cell>
          <cell r="BX3101">
            <v>1027.3293429877883</v>
          </cell>
          <cell r="CB3101">
            <v>1000</v>
          </cell>
          <cell r="CF3101">
            <v>82186.347439023069</v>
          </cell>
          <cell r="CG3101">
            <v>1000</v>
          </cell>
          <cell r="CK3101" t="str">
            <v>Прочие основные фонды</v>
          </cell>
        </row>
        <row r="3102">
          <cell r="K3102">
            <v>0</v>
          </cell>
          <cell r="Y3102">
            <v>2003</v>
          </cell>
          <cell r="AT3102">
            <v>19143.59</v>
          </cell>
          <cell r="BK3102">
            <v>10273.293429877884</v>
          </cell>
          <cell r="BX3102">
            <v>1027.3293429877883</v>
          </cell>
          <cell r="CB3102">
            <v>1000</v>
          </cell>
          <cell r="CF3102">
            <v>82186.347439023069</v>
          </cell>
          <cell r="CG3102">
            <v>1000</v>
          </cell>
          <cell r="CK3102" t="str">
            <v>Прочие основные фонды</v>
          </cell>
        </row>
        <row r="3103">
          <cell r="K3103">
            <v>0</v>
          </cell>
          <cell r="Y3103">
            <v>2003</v>
          </cell>
          <cell r="AT3103">
            <v>19143.580000000002</v>
          </cell>
          <cell r="BK3103">
            <v>10273.288063437509</v>
          </cell>
          <cell r="BX3103">
            <v>1027.328806343751</v>
          </cell>
          <cell r="CB3103">
            <v>1000</v>
          </cell>
          <cell r="CF3103">
            <v>82186.30450750007</v>
          </cell>
          <cell r="CG3103">
            <v>1000</v>
          </cell>
          <cell r="CK3103" t="str">
            <v>Прочие основные фонды</v>
          </cell>
        </row>
        <row r="3104">
          <cell r="K3104">
            <v>0</v>
          </cell>
          <cell r="Y3104">
            <v>2003</v>
          </cell>
          <cell r="AT3104">
            <v>19143.580000000002</v>
          </cell>
          <cell r="BK3104">
            <v>10273.288063437509</v>
          </cell>
          <cell r="BX3104">
            <v>1027.328806343751</v>
          </cell>
          <cell r="CB3104">
            <v>1000</v>
          </cell>
          <cell r="CF3104">
            <v>82186.30450750007</v>
          </cell>
          <cell r="CG3104">
            <v>1000</v>
          </cell>
          <cell r="CK3104" t="str">
            <v>Прочие основные фонды</v>
          </cell>
        </row>
        <row r="3105">
          <cell r="K3105">
            <v>0</v>
          </cell>
          <cell r="Y3105">
            <v>2003</v>
          </cell>
          <cell r="AT3105">
            <v>19143.580000000002</v>
          </cell>
          <cell r="BK3105">
            <v>10273.288063437509</v>
          </cell>
          <cell r="BX3105">
            <v>1027.328806343751</v>
          </cell>
          <cell r="CB3105">
            <v>1000</v>
          </cell>
          <cell r="CF3105">
            <v>82186.30450750007</v>
          </cell>
          <cell r="CG3105">
            <v>1000</v>
          </cell>
          <cell r="CK3105" t="str">
            <v>Прочие основные фонды</v>
          </cell>
        </row>
        <row r="3106">
          <cell r="K3106">
            <v>0</v>
          </cell>
          <cell r="Y3106">
            <v>2003</v>
          </cell>
          <cell r="AT3106">
            <v>19143.580000000002</v>
          </cell>
          <cell r="BK3106">
            <v>10273.288063437509</v>
          </cell>
          <cell r="BX3106">
            <v>1027.328806343751</v>
          </cell>
          <cell r="CB3106">
            <v>1000</v>
          </cell>
          <cell r="CF3106">
            <v>82186.30450750007</v>
          </cell>
          <cell r="CG3106">
            <v>1000</v>
          </cell>
          <cell r="CK3106" t="str">
            <v>Прочие основные фонды</v>
          </cell>
        </row>
        <row r="3107">
          <cell r="K3107">
            <v>0</v>
          </cell>
          <cell r="Y3107">
            <v>2003</v>
          </cell>
          <cell r="AT3107">
            <v>19143.580000000002</v>
          </cell>
          <cell r="BK3107">
            <v>10273.288063437509</v>
          </cell>
          <cell r="BX3107">
            <v>1027.328806343751</v>
          </cell>
          <cell r="CB3107">
            <v>1000</v>
          </cell>
          <cell r="CF3107">
            <v>82186.30450750007</v>
          </cell>
          <cell r="CG3107">
            <v>1000</v>
          </cell>
          <cell r="CK3107" t="str">
            <v>Прочие основные фонды</v>
          </cell>
        </row>
        <row r="3108">
          <cell r="K3108">
            <v>0</v>
          </cell>
          <cell r="Y3108">
            <v>2003</v>
          </cell>
          <cell r="AT3108">
            <v>19143.580000000002</v>
          </cell>
          <cell r="BK3108">
            <v>10273.288063437509</v>
          </cell>
          <cell r="BX3108">
            <v>1027.328806343751</v>
          </cell>
          <cell r="CB3108">
            <v>1000</v>
          </cell>
          <cell r="CF3108">
            <v>82186.30450750007</v>
          </cell>
          <cell r="CG3108">
            <v>1000</v>
          </cell>
          <cell r="CK3108" t="str">
            <v>Прочие основные фонды</v>
          </cell>
        </row>
        <row r="3109">
          <cell r="K3109">
            <v>0</v>
          </cell>
          <cell r="Y3109">
            <v>2003</v>
          </cell>
          <cell r="AT3109">
            <v>19143.580000000002</v>
          </cell>
          <cell r="BK3109">
            <v>10273.288063437509</v>
          </cell>
          <cell r="BX3109">
            <v>1027.328806343751</v>
          </cell>
          <cell r="CB3109">
            <v>1000</v>
          </cell>
          <cell r="CF3109">
            <v>82186.30450750007</v>
          </cell>
          <cell r="CG3109">
            <v>1000</v>
          </cell>
          <cell r="CK3109" t="str">
            <v>Прочие основные фонды</v>
          </cell>
        </row>
        <row r="3110">
          <cell r="K3110">
            <v>0</v>
          </cell>
          <cell r="Y3110">
            <v>2003</v>
          </cell>
          <cell r="AT3110">
            <v>11637.74</v>
          </cell>
          <cell r="BK3110">
            <v>6245.323780995468</v>
          </cell>
          <cell r="BX3110">
            <v>624.5323780995468</v>
          </cell>
          <cell r="CB3110">
            <v>600</v>
          </cell>
          <cell r="CF3110">
            <v>49962.590247963744</v>
          </cell>
          <cell r="CG3110">
            <v>600</v>
          </cell>
          <cell r="CK3110" t="str">
            <v>Прочие основные фонды</v>
          </cell>
        </row>
        <row r="3111">
          <cell r="K3111">
            <v>0</v>
          </cell>
          <cell r="Y3111">
            <v>2003</v>
          </cell>
          <cell r="AT3111">
            <v>11637.74</v>
          </cell>
          <cell r="BK3111">
            <v>6245.323780995468</v>
          </cell>
          <cell r="BX3111">
            <v>624.5323780995468</v>
          </cell>
          <cell r="CB3111">
            <v>600</v>
          </cell>
          <cell r="CF3111">
            <v>49962.590247963744</v>
          </cell>
          <cell r="CG3111">
            <v>600</v>
          </cell>
          <cell r="CK3111" t="str">
            <v>Прочие основные фонды</v>
          </cell>
        </row>
        <row r="3112">
          <cell r="K3112">
            <v>0</v>
          </cell>
          <cell r="Y3112">
            <v>2003</v>
          </cell>
          <cell r="AT3112">
            <v>11637.74</v>
          </cell>
          <cell r="BK3112">
            <v>6245.323780995468</v>
          </cell>
          <cell r="BX3112">
            <v>624.5323780995468</v>
          </cell>
          <cell r="CB3112">
            <v>600</v>
          </cell>
          <cell r="CF3112">
            <v>49962.590247963744</v>
          </cell>
          <cell r="CG3112">
            <v>600</v>
          </cell>
          <cell r="CK3112" t="str">
            <v>Прочие основные фонды</v>
          </cell>
        </row>
        <row r="3113">
          <cell r="K3113">
            <v>0</v>
          </cell>
          <cell r="Y3113">
            <v>2003</v>
          </cell>
          <cell r="AT3113">
            <v>11637.74</v>
          </cell>
          <cell r="BK3113">
            <v>6245.323780995468</v>
          </cell>
          <cell r="BX3113">
            <v>624.5323780995468</v>
          </cell>
          <cell r="CB3113">
            <v>600</v>
          </cell>
          <cell r="CF3113">
            <v>49962.590247963744</v>
          </cell>
          <cell r="CG3113">
            <v>600</v>
          </cell>
          <cell r="CK3113" t="str">
            <v>Прочие основные фонды</v>
          </cell>
        </row>
        <row r="3114">
          <cell r="K3114">
            <v>0</v>
          </cell>
          <cell r="Y3114">
            <v>2003</v>
          </cell>
          <cell r="AT3114">
            <v>11637.74</v>
          </cell>
          <cell r="BK3114">
            <v>6245.323780995468</v>
          </cell>
          <cell r="BX3114">
            <v>624.5323780995468</v>
          </cell>
          <cell r="CB3114">
            <v>600</v>
          </cell>
          <cell r="CF3114">
            <v>49962.590247963744</v>
          </cell>
          <cell r="CG3114">
            <v>600</v>
          </cell>
          <cell r="CK3114" t="str">
            <v>Прочие основные фонды</v>
          </cell>
        </row>
        <row r="3115">
          <cell r="K3115">
            <v>0</v>
          </cell>
          <cell r="Y3115">
            <v>2003</v>
          </cell>
          <cell r="AT3115">
            <v>11637.75</v>
          </cell>
          <cell r="BK3115">
            <v>6245.329147435843</v>
          </cell>
          <cell r="BX3115">
            <v>624.53291474358434</v>
          </cell>
          <cell r="CB3115">
            <v>600</v>
          </cell>
          <cell r="CF3115">
            <v>49962.633179486744</v>
          </cell>
          <cell r="CG3115">
            <v>600</v>
          </cell>
          <cell r="CK3115" t="str">
            <v>Прочие основные фонды</v>
          </cell>
        </row>
        <row r="3116">
          <cell r="K3116">
            <v>0</v>
          </cell>
          <cell r="Y3116">
            <v>2003</v>
          </cell>
          <cell r="AT3116">
            <v>11637.74</v>
          </cell>
          <cell r="BK3116">
            <v>6245.323780995468</v>
          </cell>
          <cell r="BX3116">
            <v>624.5323780995468</v>
          </cell>
          <cell r="CB3116">
            <v>600</v>
          </cell>
          <cell r="CF3116">
            <v>49962.590247963744</v>
          </cell>
          <cell r="CG3116">
            <v>600</v>
          </cell>
          <cell r="CK3116" t="str">
            <v>Прочие основные фонды</v>
          </cell>
        </row>
        <row r="3117">
          <cell r="K3117">
            <v>0</v>
          </cell>
          <cell r="Y3117">
            <v>2003</v>
          </cell>
          <cell r="AT3117">
            <v>11637.74</v>
          </cell>
          <cell r="BK3117">
            <v>6245.323780995468</v>
          </cell>
          <cell r="BX3117">
            <v>624.5323780995468</v>
          </cell>
          <cell r="CB3117">
            <v>600</v>
          </cell>
          <cell r="CF3117">
            <v>49962.590247963744</v>
          </cell>
          <cell r="CG3117">
            <v>600</v>
          </cell>
          <cell r="CK3117" t="str">
            <v>Прочие основные фонды</v>
          </cell>
        </row>
        <row r="3118">
          <cell r="K3118">
            <v>0</v>
          </cell>
          <cell r="Y3118">
            <v>2003</v>
          </cell>
          <cell r="AT3118">
            <v>11637.74</v>
          </cell>
          <cell r="BK3118">
            <v>6245.323780995468</v>
          </cell>
          <cell r="BX3118">
            <v>624.5323780995468</v>
          </cell>
          <cell r="CB3118">
            <v>600</v>
          </cell>
          <cell r="CF3118">
            <v>49962.590247963744</v>
          </cell>
          <cell r="CG3118">
            <v>600</v>
          </cell>
          <cell r="CK3118" t="str">
            <v>Прочие основные фонды</v>
          </cell>
        </row>
        <row r="3119">
          <cell r="K3119">
            <v>0</v>
          </cell>
          <cell r="Y3119">
            <v>2003</v>
          </cell>
          <cell r="AT3119">
            <v>11637.74</v>
          </cell>
          <cell r="BK3119">
            <v>6245.323780995468</v>
          </cell>
          <cell r="BX3119">
            <v>624.5323780995468</v>
          </cell>
          <cell r="CB3119">
            <v>600</v>
          </cell>
          <cell r="CF3119">
            <v>49962.590247963744</v>
          </cell>
          <cell r="CG3119">
            <v>600</v>
          </cell>
          <cell r="CK3119" t="str">
            <v>Прочие основные фонды</v>
          </cell>
        </row>
        <row r="3120">
          <cell r="K3120">
            <v>0</v>
          </cell>
          <cell r="Y3120">
            <v>2003</v>
          </cell>
          <cell r="AT3120">
            <v>13817.84</v>
          </cell>
          <cell r="BK3120">
            <v>7795.4703916756762</v>
          </cell>
          <cell r="BX3120">
            <v>779.54703916756762</v>
          </cell>
          <cell r="CB3120">
            <v>800</v>
          </cell>
          <cell r="CF3120">
            <v>62363.763133405409</v>
          </cell>
          <cell r="CG3120">
            <v>800</v>
          </cell>
          <cell r="CK3120" t="str">
            <v>Прочие основные фонды</v>
          </cell>
        </row>
        <row r="3121">
          <cell r="K3121">
            <v>0</v>
          </cell>
          <cell r="Y3121">
            <v>2003</v>
          </cell>
          <cell r="AT3121">
            <v>132347.37</v>
          </cell>
          <cell r="BK3121">
            <v>252621.37461464846</v>
          </cell>
          <cell r="BX3121">
            <v>52655.35203317806</v>
          </cell>
          <cell r="CB3121">
            <v>55000</v>
          </cell>
          <cell r="CF3121">
            <v>2020970.9969171877</v>
          </cell>
          <cell r="CG3121">
            <v>174900</v>
          </cell>
          <cell r="CK3121" t="str">
            <v>Прочие основные фонды</v>
          </cell>
        </row>
        <row r="3122">
          <cell r="K3122">
            <v>0</v>
          </cell>
          <cell r="Y3122">
            <v>2003</v>
          </cell>
          <cell r="AT3122">
            <v>1359581.79</v>
          </cell>
          <cell r="BK3122">
            <v>1776743.2190350047</v>
          </cell>
          <cell r="BX3122">
            <v>736423.36131727463</v>
          </cell>
          <cell r="CB3122">
            <v>735000</v>
          </cell>
          <cell r="CF3122">
            <v>14213945.752280038</v>
          </cell>
          <cell r="CG3122">
            <v>5637450</v>
          </cell>
          <cell r="CK3122" t="str">
            <v>Машины и оборудование</v>
          </cell>
        </row>
        <row r="3123">
          <cell r="K3123">
            <v>0</v>
          </cell>
          <cell r="Y3123">
            <v>2003</v>
          </cell>
          <cell r="AT3123">
            <v>2735850.87</v>
          </cell>
          <cell r="BK3123">
            <v>5341040.8776952568</v>
          </cell>
          <cell r="BX3123">
            <v>2213751.1115543004</v>
          </cell>
          <cell r="CB3123">
            <v>2210000</v>
          </cell>
          <cell r="CF3123">
            <v>42728327.021562055</v>
          </cell>
          <cell r="CG3123">
            <v>16950700</v>
          </cell>
          <cell r="CK3123" t="str">
            <v>Машины и оборудование</v>
          </cell>
        </row>
        <row r="3124">
          <cell r="K3124">
            <v>1767890.370000001</v>
          </cell>
          <cell r="Y3124">
            <v>2003</v>
          </cell>
          <cell r="AT3124">
            <v>17471835.98</v>
          </cell>
          <cell r="BK3124">
            <v>22832731.601647016</v>
          </cell>
          <cell r="BX3124">
            <v>9463695.5830187313</v>
          </cell>
          <cell r="CB3124">
            <v>9460000</v>
          </cell>
          <cell r="CF3124">
            <v>182661852.81317613</v>
          </cell>
          <cell r="CG3124">
            <v>72558200</v>
          </cell>
          <cell r="CK3124" t="str">
            <v>Машины и оборудование</v>
          </cell>
        </row>
        <row r="3125">
          <cell r="K3125">
            <v>0</v>
          </cell>
          <cell r="Y3125">
            <v>2003</v>
          </cell>
          <cell r="AT3125">
            <v>1641880.62</v>
          </cell>
          <cell r="BK3125">
            <v>3205347.0471932674</v>
          </cell>
          <cell r="BX3125">
            <v>1328550.1367859512</v>
          </cell>
          <cell r="CB3125">
            <v>1330000</v>
          </cell>
          <cell r="CF3125">
            <v>25642776.377546139</v>
          </cell>
          <cell r="CG3125">
            <v>10201100</v>
          </cell>
          <cell r="CK3125" t="str">
            <v>Машины и оборудование</v>
          </cell>
        </row>
        <row r="3126">
          <cell r="K3126">
            <v>0</v>
          </cell>
          <cell r="Y3126">
            <v>2003</v>
          </cell>
          <cell r="AT3126">
            <v>937505.87</v>
          </cell>
          <cell r="BK3126">
            <v>528903.16081291623</v>
          </cell>
          <cell r="BX3126">
            <v>52890.316081291625</v>
          </cell>
          <cell r="CB3126">
            <v>55000</v>
          </cell>
          <cell r="CF3126">
            <v>4231225.2865033299</v>
          </cell>
          <cell r="CG3126">
            <v>55000</v>
          </cell>
          <cell r="CK3126" t="str">
            <v>Прочие основные фонды</v>
          </cell>
        </row>
        <row r="3127">
          <cell r="K3127">
            <v>0</v>
          </cell>
          <cell r="Y3127">
            <v>2003</v>
          </cell>
          <cell r="AT3127">
            <v>13398.11</v>
          </cell>
          <cell r="BK3127">
            <v>7649.6096974334341</v>
          </cell>
          <cell r="BX3127">
            <v>764.96096974334341</v>
          </cell>
          <cell r="CB3127">
            <v>750</v>
          </cell>
          <cell r="CF3127">
            <v>53547.267882034037</v>
          </cell>
          <cell r="CG3127">
            <v>750</v>
          </cell>
          <cell r="CK3127" t="str">
            <v>Прочие основные фонды</v>
          </cell>
        </row>
        <row r="3128">
          <cell r="K3128">
            <v>0</v>
          </cell>
          <cell r="Y3128">
            <v>2003</v>
          </cell>
          <cell r="AT3128">
            <v>13398.11</v>
          </cell>
          <cell r="BK3128">
            <v>7649.6096974334341</v>
          </cell>
          <cell r="BX3128">
            <v>764.96096974334341</v>
          </cell>
          <cell r="CB3128">
            <v>750</v>
          </cell>
          <cell r="CF3128">
            <v>53547.267882034037</v>
          </cell>
          <cell r="CG3128">
            <v>750</v>
          </cell>
          <cell r="CK3128" t="str">
            <v>Прочие основные фонды</v>
          </cell>
        </row>
        <row r="3129">
          <cell r="K3129">
            <v>0</v>
          </cell>
          <cell r="Y3129">
            <v>2003</v>
          </cell>
          <cell r="AT3129">
            <v>42625</v>
          </cell>
          <cell r="BK3129">
            <v>24336.612653060776</v>
          </cell>
          <cell r="BX3129">
            <v>2433.6612653060779</v>
          </cell>
          <cell r="CB3129">
            <v>2400</v>
          </cell>
          <cell r="CF3129">
            <v>170356.28857142542</v>
          </cell>
          <cell r="CG3129">
            <v>2400</v>
          </cell>
          <cell r="CK3129" t="str">
            <v>Прочие основные фонды</v>
          </cell>
        </row>
        <row r="3130">
          <cell r="K3130">
            <v>0</v>
          </cell>
          <cell r="Y3130">
            <v>2003</v>
          </cell>
          <cell r="AT3130">
            <v>35093.33</v>
          </cell>
          <cell r="BK3130">
            <v>20036.428830874778</v>
          </cell>
          <cell r="BX3130">
            <v>2003.6428830874779</v>
          </cell>
          <cell r="CB3130">
            <v>2000</v>
          </cell>
          <cell r="CF3130">
            <v>140255.00181612343</v>
          </cell>
          <cell r="CG3130">
            <v>2000</v>
          </cell>
          <cell r="CK3130" t="str">
            <v>Прочие основные фонды</v>
          </cell>
        </row>
        <row r="3131">
          <cell r="K3131">
            <v>0</v>
          </cell>
          <cell r="Y3131">
            <v>2003</v>
          </cell>
          <cell r="AT3131">
            <v>18916.7</v>
          </cell>
          <cell r="BK3131">
            <v>10800.431685024159</v>
          </cell>
          <cell r="BX3131">
            <v>1080.0431685024159</v>
          </cell>
          <cell r="CB3131">
            <v>1100</v>
          </cell>
          <cell r="CF3131">
            <v>75603.021795169116</v>
          </cell>
          <cell r="CG3131">
            <v>1100</v>
          </cell>
          <cell r="CK3131" t="str">
            <v>Прочие основные фонды</v>
          </cell>
        </row>
        <row r="3132">
          <cell r="K3132">
            <v>0</v>
          </cell>
          <cell r="Y3132">
            <v>2003</v>
          </cell>
          <cell r="AT3132">
            <v>14166.82</v>
          </cell>
          <cell r="BK3132">
            <v>8723.6684403812287</v>
          </cell>
          <cell r="BX3132">
            <v>872.36684403812296</v>
          </cell>
          <cell r="CB3132">
            <v>850</v>
          </cell>
          <cell r="CF3132">
            <v>61065.679082668605</v>
          </cell>
          <cell r="CG3132">
            <v>850</v>
          </cell>
          <cell r="CK3132" t="str">
            <v>Прочие основные фонды</v>
          </cell>
        </row>
        <row r="3133">
          <cell r="K3133">
            <v>0</v>
          </cell>
          <cell r="Y3133">
            <v>2003</v>
          </cell>
          <cell r="AT3133">
            <v>814781.17</v>
          </cell>
          <cell r="BK3133">
            <v>2029690.4432973</v>
          </cell>
          <cell r="BX3133">
            <v>963986.73096459708</v>
          </cell>
          <cell r="CB3133">
            <v>965000</v>
          </cell>
          <cell r="CF3133">
            <v>14207833.1030811</v>
          </cell>
          <cell r="CG3133">
            <v>8202500</v>
          </cell>
          <cell r="CK3133" t="str">
            <v>Машины и оборудование</v>
          </cell>
        </row>
        <row r="3134">
          <cell r="K3134">
            <v>0</v>
          </cell>
          <cell r="Y3134">
            <v>2003</v>
          </cell>
          <cell r="AT3134">
            <v>11453.96</v>
          </cell>
          <cell r="BK3134">
            <v>7053.138909747493</v>
          </cell>
          <cell r="BX3134">
            <v>705.31389097474937</v>
          </cell>
          <cell r="CB3134">
            <v>700</v>
          </cell>
          <cell r="CF3134">
            <v>49371.972368232455</v>
          </cell>
          <cell r="CG3134">
            <v>700</v>
          </cell>
          <cell r="CK3134" t="str">
            <v>Прочие основные фонды</v>
          </cell>
        </row>
        <row r="3135">
          <cell r="K3135">
            <v>23684.790000000008</v>
          </cell>
          <cell r="Y3135">
            <v>2004</v>
          </cell>
          <cell r="AT3135">
            <v>251714.9</v>
          </cell>
          <cell r="BK3135">
            <v>163219.67620674515</v>
          </cell>
          <cell r="BX3135">
            <v>16321.967620674515</v>
          </cell>
          <cell r="CB3135">
            <v>16000</v>
          </cell>
          <cell r="CF3135">
            <v>979318.05724047089</v>
          </cell>
          <cell r="CG3135">
            <v>16000</v>
          </cell>
          <cell r="CK3135" t="str">
            <v>Прочие основные фонды</v>
          </cell>
        </row>
        <row r="3136">
          <cell r="K3136">
            <v>0</v>
          </cell>
          <cell r="Y3136">
            <v>2004</v>
          </cell>
          <cell r="AT3136">
            <v>25851.23</v>
          </cell>
          <cell r="BK3136">
            <v>18073.289463419209</v>
          </cell>
          <cell r="BX3136">
            <v>1807.328946341921</v>
          </cell>
          <cell r="CB3136">
            <v>1800</v>
          </cell>
          <cell r="CF3136">
            <v>108439.73678051526</v>
          </cell>
          <cell r="CG3136">
            <v>1800</v>
          </cell>
          <cell r="CK3136" t="str">
            <v>Прочие основные фонды</v>
          </cell>
        </row>
        <row r="3137">
          <cell r="K3137">
            <v>2137.1400000000012</v>
          </cell>
          <cell r="Y3137">
            <v>2005</v>
          </cell>
          <cell r="AT3137">
            <v>12113.54</v>
          </cell>
          <cell r="BK3137">
            <v>8674.9661571432025</v>
          </cell>
          <cell r="BX3137">
            <v>867.49661571432034</v>
          </cell>
          <cell r="CB3137">
            <v>850</v>
          </cell>
          <cell r="CF3137">
            <v>52049.796942859219</v>
          </cell>
          <cell r="CG3137">
            <v>850</v>
          </cell>
          <cell r="CK3137" t="str">
            <v>Прочие основные фонды</v>
          </cell>
        </row>
        <row r="3138">
          <cell r="K3138">
            <v>2342.1900000000005</v>
          </cell>
          <cell r="Y3138">
            <v>2005</v>
          </cell>
          <cell r="AT3138">
            <v>11711.91</v>
          </cell>
          <cell r="BK3138">
            <v>8317.3932881311557</v>
          </cell>
          <cell r="BX3138">
            <v>831.73932881311566</v>
          </cell>
          <cell r="CB3138">
            <v>850</v>
          </cell>
          <cell r="CF3138">
            <v>49904.359728786934</v>
          </cell>
          <cell r="CG3138">
            <v>850</v>
          </cell>
          <cell r="CK3138" t="str">
            <v>Прочие основные фонды</v>
          </cell>
        </row>
        <row r="3139">
          <cell r="K3139">
            <v>0</v>
          </cell>
          <cell r="Y3139">
            <v>2005</v>
          </cell>
          <cell r="AT3139">
            <v>11348.14</v>
          </cell>
          <cell r="BK3139">
            <v>8369.256978400821</v>
          </cell>
          <cell r="BX3139">
            <v>1002.139198242469</v>
          </cell>
          <cell r="CB3139">
            <v>1000</v>
          </cell>
          <cell r="CF3139">
            <v>41846.284892004107</v>
          </cell>
          <cell r="CG3139">
            <v>1140</v>
          </cell>
          <cell r="CK3139" t="str">
            <v>Прочие основные фонды</v>
          </cell>
        </row>
        <row r="3140">
          <cell r="K3140">
            <v>318979.45</v>
          </cell>
          <cell r="Y3140">
            <v>2005</v>
          </cell>
          <cell r="AT3140">
            <v>427064.74</v>
          </cell>
          <cell r="BK3140">
            <v>728440.8864683162</v>
          </cell>
          <cell r="BX3140">
            <v>311524.6852287337</v>
          </cell>
          <cell r="CB3140">
            <v>310000</v>
          </cell>
          <cell r="CF3140">
            <v>3642204.4323415812</v>
          </cell>
          <cell r="CG3140">
            <v>1670900</v>
          </cell>
          <cell r="CK3140" t="str">
            <v>Прочие основные фонды</v>
          </cell>
        </row>
        <row r="3141">
          <cell r="K3141">
            <v>0</v>
          </cell>
          <cell r="Y3141">
            <v>2006</v>
          </cell>
          <cell r="AT3141">
            <v>11008.58</v>
          </cell>
          <cell r="BK3141">
            <v>9073.3890537928892</v>
          </cell>
          <cell r="BX3141">
            <v>1086.452340414027</v>
          </cell>
          <cell r="CB3141">
            <v>1100</v>
          </cell>
          <cell r="CF3141">
            <v>45366.945268964446</v>
          </cell>
          <cell r="CG3141">
            <v>1254</v>
          </cell>
          <cell r="CK3141" t="str">
            <v>Прочие основные фонды</v>
          </cell>
        </row>
        <row r="3142">
          <cell r="K3142">
            <v>17942.639999999985</v>
          </cell>
          <cell r="Y3142">
            <v>2006</v>
          </cell>
          <cell r="AT3142">
            <v>182370.09</v>
          </cell>
          <cell r="BK3142">
            <v>150311.37334199544</v>
          </cell>
          <cell r="BX3142">
            <v>17998.362286690633</v>
          </cell>
          <cell r="CB3142">
            <v>18000</v>
          </cell>
          <cell r="CF3142">
            <v>751556.86670997716</v>
          </cell>
          <cell r="CG3142">
            <v>20520</v>
          </cell>
          <cell r="CK3142" t="str">
            <v>Прочие основные фонды</v>
          </cell>
        </row>
        <row r="3143">
          <cell r="K3143">
            <v>2281.380000000001</v>
          </cell>
          <cell r="Y3143">
            <v>2006</v>
          </cell>
          <cell r="AT3143">
            <v>23186.880000000001</v>
          </cell>
          <cell r="BK3143">
            <v>19110.873807848904</v>
          </cell>
          <cell r="BX3143">
            <v>2288.3460031084114</v>
          </cell>
          <cell r="CB3143">
            <v>2300</v>
          </cell>
          <cell r="CF3143">
            <v>95554.369039244513</v>
          </cell>
          <cell r="CG3143">
            <v>2622</v>
          </cell>
          <cell r="CK3143" t="str">
            <v>Прочие основные фонды</v>
          </cell>
        </row>
        <row r="3144">
          <cell r="K3144">
            <v>0</v>
          </cell>
          <cell r="Y3144">
            <v>2006</v>
          </cell>
          <cell r="AT3144">
            <v>11783.16</v>
          </cell>
          <cell r="BK3144">
            <v>9958.5990643815239</v>
          </cell>
          <cell r="BX3144">
            <v>2009.7116251789703</v>
          </cell>
          <cell r="CB3144">
            <v>2000</v>
          </cell>
          <cell r="CF3144">
            <v>39834.396257526096</v>
          </cell>
          <cell r="CG3144">
            <v>3300</v>
          </cell>
          <cell r="CK3144" t="str">
            <v>Прочие основные фонды</v>
          </cell>
        </row>
        <row r="3145">
          <cell r="K3145">
            <v>0</v>
          </cell>
          <cell r="Y3145">
            <v>2007</v>
          </cell>
          <cell r="AT3145">
            <v>14470.14</v>
          </cell>
          <cell r="BK3145">
            <v>13036.575291735018</v>
          </cell>
          <cell r="BX3145">
            <v>2630.8677301838861</v>
          </cell>
          <cell r="CB3145">
            <v>2600</v>
          </cell>
          <cell r="CF3145">
            <v>52146.301166940073</v>
          </cell>
          <cell r="CG3145">
            <v>4290</v>
          </cell>
          <cell r="CK3145" t="str">
            <v>Прочие основные фонды</v>
          </cell>
        </row>
        <row r="3146">
          <cell r="K3146">
            <v>0</v>
          </cell>
          <cell r="Y3146">
            <v>2007</v>
          </cell>
          <cell r="AT3146">
            <v>14470.14</v>
          </cell>
          <cell r="BK3146">
            <v>13036.575291735018</v>
          </cell>
          <cell r="BX3146">
            <v>2630.8677301838861</v>
          </cell>
          <cell r="CB3146">
            <v>2600</v>
          </cell>
          <cell r="CF3146">
            <v>52146.301166940073</v>
          </cell>
          <cell r="CG3146">
            <v>4290</v>
          </cell>
          <cell r="CK3146" t="str">
            <v>Прочие основные фонды</v>
          </cell>
        </row>
        <row r="3147">
          <cell r="K3147">
            <v>651.04000000000087</v>
          </cell>
          <cell r="Y3147">
            <v>2007</v>
          </cell>
          <cell r="AT3147">
            <v>24083.08</v>
          </cell>
          <cell r="BK3147">
            <v>24626.720758377633</v>
          </cell>
          <cell r="BX3147">
            <v>8136.2713859228988</v>
          </cell>
          <cell r="CB3147">
            <v>8100</v>
          </cell>
          <cell r="CF3147">
            <v>73880.162275132898</v>
          </cell>
          <cell r="CG3147">
            <v>18873</v>
          </cell>
          <cell r="CK3147" t="str">
            <v>Прочие основные фонды</v>
          </cell>
        </row>
        <row r="3148">
          <cell r="K3148">
            <v>41659.08</v>
          </cell>
          <cell r="Y3148">
            <v>2007</v>
          </cell>
          <cell r="AT3148">
            <v>101644.08</v>
          </cell>
          <cell r="BK3148">
            <v>103938.54834606689</v>
          </cell>
          <cell r="BX3148">
            <v>34339.620167040841</v>
          </cell>
          <cell r="CB3148">
            <v>34000</v>
          </cell>
          <cell r="CF3148">
            <v>311815.64503820066</v>
          </cell>
          <cell r="CG3148">
            <v>79220</v>
          </cell>
          <cell r="CK3148" t="str">
            <v>Прочие основные фонды</v>
          </cell>
        </row>
        <row r="3149">
          <cell r="K3149">
            <v>198813.11</v>
          </cell>
          <cell r="Y3149">
            <v>2007</v>
          </cell>
          <cell r="AT3149">
            <v>485084.75</v>
          </cell>
          <cell r="BK3149">
            <v>496034.8378362495</v>
          </cell>
          <cell r="BX3149">
            <v>163881.91091723164</v>
          </cell>
          <cell r="CB3149">
            <v>165000</v>
          </cell>
          <cell r="CF3149">
            <v>1488104.5135087485</v>
          </cell>
          <cell r="CG3149">
            <v>384450</v>
          </cell>
          <cell r="CK3149" t="str">
            <v>Прочие основные фонды</v>
          </cell>
        </row>
        <row r="3150">
          <cell r="K3150">
            <v>3579.8399999999965</v>
          </cell>
          <cell r="Y3150">
            <v>2008</v>
          </cell>
          <cell r="AT3150">
            <v>44150</v>
          </cell>
          <cell r="BK3150">
            <v>48649.784395577371</v>
          </cell>
          <cell r="BX3150">
            <v>16073.10419412621</v>
          </cell>
          <cell r="CB3150">
            <v>16000</v>
          </cell>
          <cell r="CF3150">
            <v>145949.3531867321</v>
          </cell>
          <cell r="CG3150">
            <v>37280</v>
          </cell>
          <cell r="CK3150" t="str">
            <v>Прочие основные фонды</v>
          </cell>
        </row>
        <row r="3151">
          <cell r="K3151">
            <v>3579.8399999999965</v>
          </cell>
          <cell r="Y3151">
            <v>2008</v>
          </cell>
          <cell r="AT3151">
            <v>44150</v>
          </cell>
          <cell r="BK3151">
            <v>48649.784395577371</v>
          </cell>
          <cell r="BX3151">
            <v>16073.10419412621</v>
          </cell>
          <cell r="CB3151">
            <v>16000</v>
          </cell>
          <cell r="CF3151">
            <v>145949.3531867321</v>
          </cell>
          <cell r="CG3151">
            <v>37280</v>
          </cell>
          <cell r="CK3151" t="str">
            <v>Прочие основные фонды</v>
          </cell>
        </row>
        <row r="3152">
          <cell r="K3152">
            <v>3579.8399999999965</v>
          </cell>
          <cell r="Y3152">
            <v>2008</v>
          </cell>
          <cell r="AT3152">
            <v>44150</v>
          </cell>
          <cell r="BK3152">
            <v>48649.784395577371</v>
          </cell>
          <cell r="BX3152">
            <v>16073.10419412621</v>
          </cell>
          <cell r="CB3152">
            <v>16000</v>
          </cell>
          <cell r="CF3152">
            <v>145949.3531867321</v>
          </cell>
          <cell r="CG3152">
            <v>37280</v>
          </cell>
          <cell r="CK3152" t="str">
            <v>Прочие основные фонды</v>
          </cell>
        </row>
        <row r="3153">
          <cell r="K3153">
            <v>2622.1399999999994</v>
          </cell>
          <cell r="Y3153">
            <v>2008</v>
          </cell>
          <cell r="AT3153">
            <v>24255.62</v>
          </cell>
          <cell r="BK3153">
            <v>26727.761797985379</v>
          </cell>
          <cell r="BX3153">
            <v>8830.4214621320862</v>
          </cell>
          <cell r="CB3153">
            <v>8800</v>
          </cell>
          <cell r="CF3153">
            <v>80183.285393956132</v>
          </cell>
          <cell r="CG3153">
            <v>20504</v>
          </cell>
          <cell r="CK3153" t="str">
            <v>Прочие основные фонды</v>
          </cell>
        </row>
        <row r="3154">
          <cell r="K3154">
            <v>12153.309999999998</v>
          </cell>
          <cell r="Y3154">
            <v>2008</v>
          </cell>
          <cell r="AT3154">
            <v>40878.89</v>
          </cell>
          <cell r="BK3154">
            <v>37774.831539152903</v>
          </cell>
          <cell r="BX3154">
            <v>19221.71462422749</v>
          </cell>
          <cell r="CB3154">
            <v>19000</v>
          </cell>
          <cell r="CF3154">
            <v>75549.663078305806</v>
          </cell>
          <cell r="CG3154">
            <v>59660</v>
          </cell>
          <cell r="CK3154" t="str">
            <v>Прочие основные фонды</v>
          </cell>
        </row>
        <row r="3155">
          <cell r="K3155">
            <v>1151226.45</v>
          </cell>
          <cell r="Y3155">
            <v>2008</v>
          </cell>
          <cell r="AT3155">
            <v>1579524.03</v>
          </cell>
          <cell r="BK3155">
            <v>1459585.9658932495</v>
          </cell>
          <cell r="BX3155">
            <v>742709.99400350009</v>
          </cell>
          <cell r="CB3155">
            <v>745000</v>
          </cell>
          <cell r="CF3155">
            <v>2919171.931786499</v>
          </cell>
          <cell r="CG3155">
            <v>2339300</v>
          </cell>
          <cell r="CK3155" t="str">
            <v>Прочие основные фонды</v>
          </cell>
        </row>
        <row r="3156">
          <cell r="K3156">
            <v>29362.47</v>
          </cell>
          <cell r="Y3156">
            <v>2008</v>
          </cell>
          <cell r="AT3156">
            <v>40915.35</v>
          </cell>
          <cell r="BK3156">
            <v>37808.523020450892</v>
          </cell>
          <cell r="BX3156">
            <v>19238.85852699</v>
          </cell>
          <cell r="CB3156">
            <v>19000</v>
          </cell>
          <cell r="CF3156">
            <v>75617.046040901783</v>
          </cell>
          <cell r="CG3156">
            <v>59660</v>
          </cell>
          <cell r="CK3156" t="str">
            <v>Прочие основные фонды</v>
          </cell>
        </row>
        <row r="3157">
          <cell r="K3157">
            <v>12924.32</v>
          </cell>
          <cell r="Y3157">
            <v>2009</v>
          </cell>
          <cell r="AT3157">
            <v>25168.28</v>
          </cell>
          <cell r="BK3157">
            <v>23026.888457594461</v>
          </cell>
          <cell r="BX3157">
            <v>11717.227068426108</v>
          </cell>
          <cell r="CB3157">
            <v>12000</v>
          </cell>
          <cell r="CF3157">
            <v>46053.776915188922</v>
          </cell>
          <cell r="CG3157">
            <v>37680</v>
          </cell>
          <cell r="CK3157" t="str">
            <v>Прочие основные фонды</v>
          </cell>
        </row>
        <row r="3158">
          <cell r="K3158">
            <v>296306.26</v>
          </cell>
          <cell r="Y3158">
            <v>2009</v>
          </cell>
          <cell r="AT3158">
            <v>359802.31</v>
          </cell>
          <cell r="BK3158">
            <v>343246.65877252305</v>
          </cell>
          <cell r="BX3158">
            <v>252033.49773127359</v>
          </cell>
          <cell r="CB3158">
            <v>250000</v>
          </cell>
          <cell r="CF3158">
            <v>343246.65877252305</v>
          </cell>
          <cell r="CG3158">
            <v>1010000</v>
          </cell>
          <cell r="CK3158" t="str">
            <v>Прочие основные фонды</v>
          </cell>
        </row>
        <row r="3159">
          <cell r="K3159">
            <v>314989.98</v>
          </cell>
          <cell r="Y3159">
            <v>2009</v>
          </cell>
          <cell r="AT3159">
            <v>382489.83</v>
          </cell>
          <cell r="BK3159">
            <v>364890.25365615456</v>
          </cell>
          <cell r="BX3159">
            <v>267925.59975932405</v>
          </cell>
          <cell r="CB3159">
            <v>270000</v>
          </cell>
          <cell r="CF3159">
            <v>364890.25365615456</v>
          </cell>
          <cell r="CG3159">
            <v>1090800</v>
          </cell>
          <cell r="CK3159" t="str">
            <v>Прочие основные фонды</v>
          </cell>
        </row>
        <row r="3160">
          <cell r="K3160">
            <v>35432.44</v>
          </cell>
          <cell r="Y3160">
            <v>2009</v>
          </cell>
          <cell r="AT3160">
            <v>57000</v>
          </cell>
          <cell r="BK3160">
            <v>54059.470768063744</v>
          </cell>
          <cell r="BX3160">
            <v>39693.896954161151</v>
          </cell>
          <cell r="CB3160">
            <v>40000</v>
          </cell>
          <cell r="CF3160">
            <v>54059.470768063744</v>
          </cell>
          <cell r="CG3160">
            <v>161600</v>
          </cell>
          <cell r="CK3160" t="str">
            <v>Прочие основные фонды</v>
          </cell>
        </row>
        <row r="3161">
          <cell r="K3161">
            <v>35432.44</v>
          </cell>
          <cell r="Y3161">
            <v>2009</v>
          </cell>
          <cell r="AT3161">
            <v>57000</v>
          </cell>
          <cell r="BK3161">
            <v>54059.470768063744</v>
          </cell>
          <cell r="BX3161">
            <v>39693.896954161151</v>
          </cell>
          <cell r="CB3161">
            <v>40000</v>
          </cell>
          <cell r="CF3161">
            <v>54059.470768063744</v>
          </cell>
          <cell r="CG3161">
            <v>161600</v>
          </cell>
          <cell r="CK3161" t="str">
            <v>Прочие основные фонды</v>
          </cell>
        </row>
        <row r="3162">
          <cell r="K3162">
            <v>35432.44</v>
          </cell>
          <cell r="Y3162">
            <v>2009</v>
          </cell>
          <cell r="AT3162">
            <v>57000</v>
          </cell>
          <cell r="BK3162">
            <v>54059.470768063744</v>
          </cell>
          <cell r="BX3162">
            <v>39693.896954161151</v>
          </cell>
          <cell r="CB3162">
            <v>40000</v>
          </cell>
          <cell r="CF3162">
            <v>54059.470768063744</v>
          </cell>
          <cell r="CG3162">
            <v>161600</v>
          </cell>
          <cell r="CK3162" t="str">
            <v>Прочие основные фонды</v>
          </cell>
        </row>
        <row r="3163">
          <cell r="K3163">
            <v>35432.44</v>
          </cell>
          <cell r="Y3163">
            <v>2009</v>
          </cell>
          <cell r="AT3163">
            <v>57000</v>
          </cell>
          <cell r="BK3163">
            <v>54059.470768063744</v>
          </cell>
          <cell r="BX3163">
            <v>39693.896954161151</v>
          </cell>
          <cell r="CB3163">
            <v>40000</v>
          </cell>
          <cell r="CF3163">
            <v>54059.470768063744</v>
          </cell>
          <cell r="CG3163">
            <v>161600</v>
          </cell>
          <cell r="CK3163" t="str">
            <v>Прочие основные фонды</v>
          </cell>
        </row>
        <row r="3164">
          <cell r="K3164">
            <v>35432.44</v>
          </cell>
          <cell r="Y3164">
            <v>2009</v>
          </cell>
          <cell r="AT3164">
            <v>57000</v>
          </cell>
          <cell r="BK3164">
            <v>54059.470768063744</v>
          </cell>
          <cell r="BX3164">
            <v>39693.896954161151</v>
          </cell>
          <cell r="CB3164">
            <v>40000</v>
          </cell>
          <cell r="CF3164">
            <v>54059.470768063744</v>
          </cell>
          <cell r="CG3164">
            <v>161600</v>
          </cell>
          <cell r="CK3164" t="str">
            <v>Прочие основные фонды</v>
          </cell>
        </row>
        <row r="3165">
          <cell r="K3165">
            <v>29527.08</v>
          </cell>
          <cell r="Y3165">
            <v>2009</v>
          </cell>
          <cell r="AT3165">
            <v>47500</v>
          </cell>
          <cell r="BK3165">
            <v>45049.558973386454</v>
          </cell>
          <cell r="BX3165">
            <v>33078.247461800958</v>
          </cell>
          <cell r="CB3165">
            <v>33000</v>
          </cell>
          <cell r="CF3165">
            <v>45049.558973386454</v>
          </cell>
          <cell r="CG3165">
            <v>133320</v>
          </cell>
          <cell r="CK3165" t="str">
            <v>Прочие основные фонды</v>
          </cell>
        </row>
        <row r="3166">
          <cell r="K3166">
            <v>29527.08</v>
          </cell>
          <cell r="Y3166">
            <v>2009</v>
          </cell>
          <cell r="AT3166">
            <v>47500</v>
          </cell>
          <cell r="BK3166">
            <v>45049.558973386454</v>
          </cell>
          <cell r="BX3166">
            <v>33078.247461800958</v>
          </cell>
          <cell r="CB3166">
            <v>33000</v>
          </cell>
          <cell r="CF3166">
            <v>45049.558973386454</v>
          </cell>
          <cell r="CG3166">
            <v>133320</v>
          </cell>
          <cell r="CK3166" t="str">
            <v>Прочие основные фонды</v>
          </cell>
        </row>
        <row r="3167">
          <cell r="K3167">
            <v>29527.08</v>
          </cell>
          <cell r="Y3167">
            <v>2009</v>
          </cell>
          <cell r="AT3167">
            <v>47500</v>
          </cell>
          <cell r="BK3167">
            <v>45049.558973386454</v>
          </cell>
          <cell r="BX3167">
            <v>33078.247461800958</v>
          </cell>
          <cell r="CB3167">
            <v>33000</v>
          </cell>
          <cell r="CF3167">
            <v>45049.558973386454</v>
          </cell>
          <cell r="CG3167">
            <v>133320</v>
          </cell>
          <cell r="CK3167" t="str">
            <v>Прочие основные фонды</v>
          </cell>
        </row>
        <row r="3168">
          <cell r="K3168">
            <v>29527.08</v>
          </cell>
          <cell r="Y3168">
            <v>2009</v>
          </cell>
          <cell r="AT3168">
            <v>47500</v>
          </cell>
          <cell r="BK3168">
            <v>45049.558973386454</v>
          </cell>
          <cell r="BX3168">
            <v>33078.247461800958</v>
          </cell>
          <cell r="CB3168">
            <v>33000</v>
          </cell>
          <cell r="CF3168">
            <v>45049.558973386454</v>
          </cell>
          <cell r="CG3168">
            <v>133320</v>
          </cell>
          <cell r="CK3168" t="str">
            <v>Прочие основные фонды</v>
          </cell>
        </row>
        <row r="3169">
          <cell r="K3169">
            <v>71506.66</v>
          </cell>
          <cell r="Y3169">
            <v>2009</v>
          </cell>
          <cell r="AT3169">
            <v>84418</v>
          </cell>
          <cell r="BK3169">
            <v>80063.024619270262</v>
          </cell>
          <cell r="BX3169">
            <v>58787.357773269752</v>
          </cell>
          <cell r="CB3169">
            <v>60000</v>
          </cell>
          <cell r="CF3169">
            <v>80063.024619270262</v>
          </cell>
          <cell r="CG3169">
            <v>242400</v>
          </cell>
          <cell r="CK3169" t="str">
            <v>Прочие основные фонды</v>
          </cell>
        </row>
        <row r="3170">
          <cell r="K3170">
            <v>50308.43</v>
          </cell>
          <cell r="Y3170">
            <v>2010</v>
          </cell>
          <cell r="AT3170">
            <v>57902.11</v>
          </cell>
          <cell r="BK3170">
            <v>54965.779300872491</v>
          </cell>
          <cell r="BX3170">
            <v>40359.366241944859</v>
          </cell>
          <cell r="CB3170">
            <v>40000</v>
          </cell>
          <cell r="CF3170">
            <v>54965.779300872491</v>
          </cell>
          <cell r="CG3170">
            <v>161600</v>
          </cell>
          <cell r="CK3170" t="str">
            <v>Прочие основные фонды</v>
          </cell>
        </row>
        <row r="3171">
          <cell r="K3171">
            <v>24335.3</v>
          </cell>
          <cell r="Y3171">
            <v>2010</v>
          </cell>
          <cell r="AT3171">
            <v>26990</v>
          </cell>
          <cell r="BK3171">
            <v>25621.283634232819</v>
          </cell>
          <cell r="BX3171">
            <v>18812.773746416005</v>
          </cell>
          <cell r="CB3171">
            <v>19000</v>
          </cell>
          <cell r="CF3171">
            <v>25621.283634232819</v>
          </cell>
          <cell r="CG3171">
            <v>76760</v>
          </cell>
          <cell r="CK3171" t="str">
            <v>Прочие основные фонды</v>
          </cell>
        </row>
        <row r="3172">
          <cell r="K3172">
            <v>27222.09</v>
          </cell>
          <cell r="Y3172">
            <v>2010</v>
          </cell>
          <cell r="AT3172">
            <v>29652.54</v>
          </cell>
          <cell r="BK3172">
            <v>29243.631201204025</v>
          </cell>
          <cell r="BX3172">
            <v>29243.631201204025</v>
          </cell>
          <cell r="CB3172">
            <v>29000</v>
          </cell>
          <cell r="CF3172">
            <v>0</v>
          </cell>
          <cell r="CG3172">
            <v>145000</v>
          </cell>
          <cell r="CK3172" t="str">
            <v>Прочие основные фонды</v>
          </cell>
        </row>
        <row r="3173">
          <cell r="K3173">
            <v>42599.3</v>
          </cell>
          <cell r="Y3173">
            <v>2010</v>
          </cell>
          <cell r="AT3173">
            <v>46402.8</v>
          </cell>
          <cell r="BK3173">
            <v>45762.90496204474</v>
          </cell>
          <cell r="BX3173">
            <v>45762.90496204474</v>
          </cell>
          <cell r="CB3173">
            <v>46000</v>
          </cell>
          <cell r="CF3173">
            <v>0</v>
          </cell>
          <cell r="CG3173">
            <v>230000</v>
          </cell>
          <cell r="CK3173" t="str">
            <v>Прочие основные фонды</v>
          </cell>
        </row>
        <row r="3174">
          <cell r="K3174">
            <v>55079.560000000005</v>
          </cell>
          <cell r="Y3174">
            <v>2010</v>
          </cell>
          <cell r="AT3174">
            <v>57928.51</v>
          </cell>
          <cell r="BK3174">
            <v>57129.675315344299</v>
          </cell>
          <cell r="BX3174">
            <v>57129.675315344299</v>
          </cell>
          <cell r="CB3174">
            <v>55000</v>
          </cell>
          <cell r="CF3174">
            <v>0</v>
          </cell>
          <cell r="CG3174">
            <v>275000</v>
          </cell>
          <cell r="CK3174" t="str">
            <v>Прочие основные фонды</v>
          </cell>
        </row>
        <row r="3175">
          <cell r="K3175">
            <v>0</v>
          </cell>
          <cell r="Y3175">
            <v>1999</v>
          </cell>
          <cell r="AT3175">
            <v>13016.31</v>
          </cell>
          <cell r="BK3175">
            <v>5680.0963750914598</v>
          </cell>
          <cell r="BX3175">
            <v>568.00963750914605</v>
          </cell>
          <cell r="CB3175">
            <v>550</v>
          </cell>
          <cell r="CF3175">
            <v>62481.060126006058</v>
          </cell>
          <cell r="CG3175">
            <v>550</v>
          </cell>
          <cell r="CK3175" t="str">
            <v>Прочие основные фонды</v>
          </cell>
        </row>
        <row r="3176">
          <cell r="K3176">
            <v>0</v>
          </cell>
          <cell r="Y3176">
            <v>1995</v>
          </cell>
          <cell r="AT3176">
            <v>18348</v>
          </cell>
          <cell r="BK3176">
            <v>24816.050927128916</v>
          </cell>
          <cell r="BX3176">
            <v>2481.6050927128917</v>
          </cell>
          <cell r="CB3176">
            <v>2500</v>
          </cell>
          <cell r="CF3176">
            <v>397056.81483406265</v>
          </cell>
          <cell r="CG3176">
            <v>2500</v>
          </cell>
          <cell r="CK3176" t="str">
            <v>Прочие основные фонды</v>
          </cell>
        </row>
        <row r="3177">
          <cell r="K3177">
            <v>0</v>
          </cell>
          <cell r="Y3177">
            <v>1999</v>
          </cell>
          <cell r="AT3177">
            <v>15260</v>
          </cell>
          <cell r="BK3177">
            <v>7102.6950297485655</v>
          </cell>
          <cell r="BX3177">
            <v>710.26950297485655</v>
          </cell>
          <cell r="CB3177">
            <v>700</v>
          </cell>
          <cell r="CF3177">
            <v>85232.340356982779</v>
          </cell>
          <cell r="CG3177">
            <v>700</v>
          </cell>
          <cell r="CK3177" t="str">
            <v>Прочие основные фонды</v>
          </cell>
        </row>
        <row r="3178">
          <cell r="K3178">
            <v>0</v>
          </cell>
          <cell r="Y3178">
            <v>2001</v>
          </cell>
          <cell r="AT3178">
            <v>45770.400000000001</v>
          </cell>
          <cell r="BK3178">
            <v>21084.070983236332</v>
          </cell>
          <cell r="BX3178">
            <v>2108.4070983236334</v>
          </cell>
          <cell r="CB3178">
            <v>2100</v>
          </cell>
          <cell r="CF3178">
            <v>210840.70983236333</v>
          </cell>
          <cell r="CG3178">
            <v>2100</v>
          </cell>
          <cell r="CK3178" t="str">
            <v>Прочие основные фонды</v>
          </cell>
        </row>
        <row r="3179">
          <cell r="K3179">
            <v>13290.620000000003</v>
          </cell>
          <cell r="Y3179">
            <v>1994</v>
          </cell>
          <cell r="AT3179">
            <v>66743.33</v>
          </cell>
          <cell r="BK3179">
            <v>90271.739498919298</v>
          </cell>
          <cell r="BX3179">
            <v>9027.1739498919305</v>
          </cell>
          <cell r="CB3179">
            <v>9000</v>
          </cell>
          <cell r="CF3179">
            <v>1444347.8319827088</v>
          </cell>
          <cell r="CG3179">
            <v>9000</v>
          </cell>
          <cell r="CK3179" t="str">
            <v>Прочие основные фонды</v>
          </cell>
        </row>
        <row r="3180">
          <cell r="K3180">
            <v>5517.07</v>
          </cell>
          <cell r="Y3180">
            <v>2000</v>
          </cell>
          <cell r="AT3180">
            <v>12634.57</v>
          </cell>
          <cell r="BK3180">
            <v>5335.6350462864093</v>
          </cell>
          <cell r="BX3180">
            <v>533.563504628641</v>
          </cell>
          <cell r="CB3180">
            <v>550</v>
          </cell>
          <cell r="CF3180">
            <v>58691.985509150501</v>
          </cell>
          <cell r="CG3180">
            <v>550</v>
          </cell>
          <cell r="CK3180" t="str">
            <v>Прочие основные фонды</v>
          </cell>
        </row>
        <row r="3181">
          <cell r="K3181">
            <v>0</v>
          </cell>
          <cell r="Y3181">
            <v>2001</v>
          </cell>
          <cell r="AT3181">
            <v>10864.32</v>
          </cell>
          <cell r="BK3181">
            <v>4974.0618572958674</v>
          </cell>
          <cell r="BX3181">
            <v>497.40618572958675</v>
          </cell>
          <cell r="CB3181">
            <v>500</v>
          </cell>
          <cell r="CF3181">
            <v>49740.618572958672</v>
          </cell>
          <cell r="CG3181">
            <v>500</v>
          </cell>
          <cell r="CK3181" t="str">
            <v>Прочие основные фонды</v>
          </cell>
        </row>
        <row r="3182">
          <cell r="K3182">
            <v>43423.540000000008</v>
          </cell>
          <cell r="Y3182">
            <v>2001</v>
          </cell>
          <cell r="AT3182">
            <v>82974.210000000006</v>
          </cell>
          <cell r="BK3182">
            <v>39092.43075302308</v>
          </cell>
          <cell r="BX3182">
            <v>3909.2430753023082</v>
          </cell>
          <cell r="CB3182">
            <v>3900</v>
          </cell>
          <cell r="CF3182">
            <v>351831.87677720771</v>
          </cell>
          <cell r="CG3182">
            <v>3900</v>
          </cell>
          <cell r="CK3182" t="str">
            <v>Прочие основные фонды</v>
          </cell>
        </row>
        <row r="3183">
          <cell r="K3183">
            <v>2834.2900000000009</v>
          </cell>
          <cell r="Y3183">
            <v>1999</v>
          </cell>
          <cell r="AT3183">
            <v>19839.580000000002</v>
          </cell>
          <cell r="BK3183">
            <v>9234.2389422214328</v>
          </cell>
          <cell r="BX3183">
            <v>923.4238942221433</v>
          </cell>
          <cell r="CB3183">
            <v>900</v>
          </cell>
          <cell r="CF3183">
            <v>110810.86730665719</v>
          </cell>
          <cell r="CG3183">
            <v>900</v>
          </cell>
          <cell r="CK3183" t="str">
            <v>Прочие основные фонды</v>
          </cell>
        </row>
        <row r="3184">
          <cell r="K3184">
            <v>3201.3200000000033</v>
          </cell>
          <cell r="Y3184">
            <v>1999</v>
          </cell>
          <cell r="AT3184">
            <v>19839.580000000002</v>
          </cell>
          <cell r="BK3184">
            <v>9188.5131950211307</v>
          </cell>
          <cell r="BX3184">
            <v>918.85131950211314</v>
          </cell>
          <cell r="CB3184">
            <v>900</v>
          </cell>
          <cell r="CF3184">
            <v>101073.64514523244</v>
          </cell>
          <cell r="CG3184">
            <v>900</v>
          </cell>
          <cell r="CK3184" t="str">
            <v>Прочие основные фонды</v>
          </cell>
        </row>
        <row r="3185">
          <cell r="K3185">
            <v>4037.4400000000005</v>
          </cell>
          <cell r="Y3185">
            <v>2000</v>
          </cell>
          <cell r="AT3185">
            <v>17154.16</v>
          </cell>
          <cell r="BK3185">
            <v>7694.2835347887485</v>
          </cell>
          <cell r="BX3185">
            <v>769.4283534788749</v>
          </cell>
          <cell r="CB3185">
            <v>750</v>
          </cell>
          <cell r="CF3185">
            <v>76942.835347887478</v>
          </cell>
          <cell r="CG3185">
            <v>750</v>
          </cell>
          <cell r="CK3185" t="str">
            <v>Прочие основные фонды</v>
          </cell>
        </row>
        <row r="3186">
          <cell r="K3186">
            <v>4729.0500000000011</v>
          </cell>
          <cell r="Y3186">
            <v>2000</v>
          </cell>
          <cell r="AT3186">
            <v>19093.330000000002</v>
          </cell>
          <cell r="BK3186">
            <v>8529.591136228044</v>
          </cell>
          <cell r="BX3186">
            <v>852.95911362280447</v>
          </cell>
          <cell r="CB3186">
            <v>850</v>
          </cell>
          <cell r="CF3186">
            <v>85295.911362280443</v>
          </cell>
          <cell r="CG3186">
            <v>850</v>
          </cell>
          <cell r="CK3186" t="str">
            <v>Прочие основные фонды</v>
          </cell>
        </row>
        <row r="3187">
          <cell r="K3187">
            <v>4964.5300000000025</v>
          </cell>
          <cell r="Y3187">
            <v>2000</v>
          </cell>
          <cell r="AT3187">
            <v>19093.330000000002</v>
          </cell>
          <cell r="BK3187">
            <v>8529.591136228044</v>
          </cell>
          <cell r="BX3187">
            <v>852.95911362280447</v>
          </cell>
          <cell r="CB3187">
            <v>850</v>
          </cell>
          <cell r="CF3187">
            <v>85295.911362280443</v>
          </cell>
          <cell r="CG3187">
            <v>850</v>
          </cell>
          <cell r="CK3187" t="str">
            <v>Прочие основные фонды</v>
          </cell>
        </row>
        <row r="3188">
          <cell r="K3188">
            <v>7484.73</v>
          </cell>
          <cell r="Y3188">
            <v>2001</v>
          </cell>
          <cell r="AT3188">
            <v>24197.29</v>
          </cell>
          <cell r="BK3188">
            <v>11459.71359386836</v>
          </cell>
          <cell r="BX3188">
            <v>1145.9713593868362</v>
          </cell>
          <cell r="CB3188">
            <v>1100</v>
          </cell>
          <cell r="CF3188">
            <v>103137.42234481525</v>
          </cell>
          <cell r="CG3188">
            <v>1100</v>
          </cell>
          <cell r="CK3188" t="str">
            <v>Прочие основные фонды</v>
          </cell>
        </row>
        <row r="3189">
          <cell r="K3189">
            <v>5705.7200000000012</v>
          </cell>
          <cell r="Y3189">
            <v>2001</v>
          </cell>
          <cell r="AT3189">
            <v>18083.330000000002</v>
          </cell>
          <cell r="BK3189">
            <v>8564.1732038342961</v>
          </cell>
          <cell r="BX3189">
            <v>856.41732038342968</v>
          </cell>
          <cell r="CB3189">
            <v>850</v>
          </cell>
          <cell r="CF3189">
            <v>77077.558834508673</v>
          </cell>
          <cell r="CG3189">
            <v>850</v>
          </cell>
          <cell r="CK3189" t="str">
            <v>Прочие основные фонды</v>
          </cell>
        </row>
        <row r="3190">
          <cell r="K3190">
            <v>0</v>
          </cell>
          <cell r="Y3190">
            <v>1998</v>
          </cell>
          <cell r="AT3190">
            <v>15070</v>
          </cell>
          <cell r="BK3190">
            <v>23707.350177478766</v>
          </cell>
          <cell r="BX3190">
            <v>2370.7350177478766</v>
          </cell>
          <cell r="CB3190">
            <v>2400</v>
          </cell>
          <cell r="CF3190">
            <v>308195.55230722396</v>
          </cell>
          <cell r="CG3190">
            <v>2400</v>
          </cell>
          <cell r="CK3190" t="str">
            <v>Прочие основные фонды</v>
          </cell>
        </row>
        <row r="3191">
          <cell r="K3191">
            <v>0</v>
          </cell>
          <cell r="Y3191">
            <v>1999</v>
          </cell>
          <cell r="AT3191">
            <v>28534.33</v>
          </cell>
          <cell r="BK3191">
            <v>13281.169322949239</v>
          </cell>
          <cell r="BX3191">
            <v>1328.116932294924</v>
          </cell>
          <cell r="CB3191">
            <v>1300</v>
          </cell>
          <cell r="CF3191">
            <v>159374.03187539088</v>
          </cell>
          <cell r="CG3191">
            <v>1300</v>
          </cell>
          <cell r="CK3191" t="str">
            <v>Прочие основные фонды</v>
          </cell>
        </row>
        <row r="3192">
          <cell r="K3192">
            <v>0</v>
          </cell>
          <cell r="Y3192">
            <v>1999</v>
          </cell>
          <cell r="AT3192">
            <v>18797.63</v>
          </cell>
          <cell r="BK3192">
            <v>8705.9439408558574</v>
          </cell>
          <cell r="BX3192">
            <v>870.5943940855858</v>
          </cell>
          <cell r="CB3192">
            <v>850</v>
          </cell>
          <cell r="CF3192">
            <v>95765.383349414435</v>
          </cell>
          <cell r="CG3192">
            <v>850</v>
          </cell>
          <cell r="CK3192" t="str">
            <v>Прочие основные фонды</v>
          </cell>
        </row>
        <row r="3193">
          <cell r="K3193">
            <v>9290.1900000000023</v>
          </cell>
          <cell r="Y3193">
            <v>2001</v>
          </cell>
          <cell r="AT3193">
            <v>30031.47</v>
          </cell>
          <cell r="BK3193">
            <v>14222.7515975074</v>
          </cell>
          <cell r="BX3193">
            <v>1422.2751597507402</v>
          </cell>
          <cell r="CB3193">
            <v>1400</v>
          </cell>
          <cell r="CF3193">
            <v>128004.76437756661</v>
          </cell>
          <cell r="CG3193">
            <v>1400</v>
          </cell>
          <cell r="CK3193" t="str">
            <v>Прочие основные фонды</v>
          </cell>
        </row>
        <row r="3194">
          <cell r="K3194">
            <v>0</v>
          </cell>
          <cell r="Y3194">
            <v>1999</v>
          </cell>
          <cell r="AT3194">
            <v>13592.86</v>
          </cell>
          <cell r="BK3194">
            <v>5931.6929923400485</v>
          </cell>
          <cell r="BX3194">
            <v>593.16929923400482</v>
          </cell>
          <cell r="CB3194">
            <v>600</v>
          </cell>
          <cell r="CF3194">
            <v>65248.622915740532</v>
          </cell>
          <cell r="CG3194">
            <v>600</v>
          </cell>
          <cell r="CK3194" t="str">
            <v>Прочие основные фонды</v>
          </cell>
        </row>
        <row r="3195">
          <cell r="K3195">
            <v>7484.73</v>
          </cell>
          <cell r="Y3195">
            <v>2001</v>
          </cell>
          <cell r="AT3195">
            <v>24197.29</v>
          </cell>
          <cell r="BK3195">
            <v>11459.71359386836</v>
          </cell>
          <cell r="BX3195">
            <v>1145.9713593868362</v>
          </cell>
          <cell r="CB3195">
            <v>1100</v>
          </cell>
          <cell r="CF3195">
            <v>103137.42234481525</v>
          </cell>
          <cell r="CG3195">
            <v>1100</v>
          </cell>
          <cell r="CK3195" t="str">
            <v>Прочие основные фонды</v>
          </cell>
        </row>
        <row r="3196">
          <cell r="K3196">
            <v>0</v>
          </cell>
          <cell r="Y3196">
            <v>1994</v>
          </cell>
          <cell r="AT3196">
            <v>48.24</v>
          </cell>
          <cell r="BK3196">
            <v>65.245601521947833</v>
          </cell>
          <cell r="BX3196">
            <v>6.524560152194784</v>
          </cell>
          <cell r="CB3196">
            <v>10</v>
          </cell>
          <cell r="CF3196">
            <v>1043.9296243511653</v>
          </cell>
          <cell r="CG3196">
            <v>10</v>
          </cell>
          <cell r="CK3196" t="str">
            <v>Прочие основные фонды</v>
          </cell>
        </row>
        <row r="3197">
          <cell r="K3197">
            <v>0</v>
          </cell>
          <cell r="Y3197">
            <v>1994</v>
          </cell>
          <cell r="AT3197">
            <v>48.24</v>
          </cell>
          <cell r="BK3197">
            <v>65.245601521947833</v>
          </cell>
          <cell r="BX3197">
            <v>6.524560152194784</v>
          </cell>
          <cell r="CB3197">
            <v>10</v>
          </cell>
          <cell r="CF3197">
            <v>1043.9296243511653</v>
          </cell>
          <cell r="CG3197">
            <v>10</v>
          </cell>
          <cell r="CK3197" t="str">
            <v>Прочие основные фонды</v>
          </cell>
        </row>
        <row r="3198">
          <cell r="K3198">
            <v>0</v>
          </cell>
          <cell r="Y3198">
            <v>1994</v>
          </cell>
          <cell r="AT3198">
            <v>48.24</v>
          </cell>
          <cell r="BK3198">
            <v>65.245601521947833</v>
          </cell>
          <cell r="BX3198">
            <v>6.524560152194784</v>
          </cell>
          <cell r="CB3198">
            <v>10</v>
          </cell>
          <cell r="CF3198">
            <v>1043.9296243511653</v>
          </cell>
          <cell r="CG3198">
            <v>10</v>
          </cell>
          <cell r="CK3198" t="str">
            <v>Прочие основные фонды</v>
          </cell>
        </row>
        <row r="3199">
          <cell r="K3199">
            <v>0</v>
          </cell>
          <cell r="Y3199">
            <v>1994</v>
          </cell>
          <cell r="AT3199">
            <v>48.24</v>
          </cell>
          <cell r="BK3199">
            <v>65.245601521947833</v>
          </cell>
          <cell r="BX3199">
            <v>6.524560152194784</v>
          </cell>
          <cell r="CB3199">
            <v>10</v>
          </cell>
          <cell r="CF3199">
            <v>1043.9296243511653</v>
          </cell>
          <cell r="CG3199">
            <v>10</v>
          </cell>
          <cell r="CK3199" t="str">
            <v>Прочие основные фонды</v>
          </cell>
        </row>
        <row r="3200">
          <cell r="K3200">
            <v>0</v>
          </cell>
          <cell r="Y3200">
            <v>1994</v>
          </cell>
          <cell r="AT3200">
            <v>48.24</v>
          </cell>
          <cell r="BK3200">
            <v>65.245601521947833</v>
          </cell>
          <cell r="BX3200">
            <v>6.524560152194784</v>
          </cell>
          <cell r="CB3200">
            <v>10</v>
          </cell>
          <cell r="CF3200">
            <v>1043.9296243511653</v>
          </cell>
          <cell r="CG3200">
            <v>10</v>
          </cell>
          <cell r="CK3200" t="str">
            <v>Прочие основные фонды</v>
          </cell>
        </row>
        <row r="3201">
          <cell r="K3201">
            <v>0</v>
          </cell>
          <cell r="Y3201">
            <v>1994</v>
          </cell>
          <cell r="AT3201">
            <v>48.24</v>
          </cell>
          <cell r="BK3201">
            <v>65.245601521947833</v>
          </cell>
          <cell r="BX3201">
            <v>6.524560152194784</v>
          </cell>
          <cell r="CB3201">
            <v>10</v>
          </cell>
          <cell r="CF3201">
            <v>1043.9296243511653</v>
          </cell>
          <cell r="CG3201">
            <v>10</v>
          </cell>
          <cell r="CK3201" t="str">
            <v>Прочие основные фонды</v>
          </cell>
        </row>
        <row r="3202">
          <cell r="K3202">
            <v>0</v>
          </cell>
          <cell r="Y3202">
            <v>1994</v>
          </cell>
          <cell r="AT3202">
            <v>48.24</v>
          </cell>
          <cell r="BK3202">
            <v>65.245601521947833</v>
          </cell>
          <cell r="BX3202">
            <v>6.524560152194784</v>
          </cell>
          <cell r="CB3202">
            <v>10</v>
          </cell>
          <cell r="CF3202">
            <v>1043.9296243511653</v>
          </cell>
          <cell r="CG3202">
            <v>10</v>
          </cell>
          <cell r="CK3202" t="str">
            <v>Прочие основные фонды</v>
          </cell>
        </row>
        <row r="3203">
          <cell r="K3203">
            <v>0</v>
          </cell>
          <cell r="Y3203">
            <v>1994</v>
          </cell>
          <cell r="AT3203">
            <v>48.24</v>
          </cell>
          <cell r="BK3203">
            <v>65.245601521947833</v>
          </cell>
          <cell r="BX3203">
            <v>6.524560152194784</v>
          </cell>
          <cell r="CB3203">
            <v>10</v>
          </cell>
          <cell r="CF3203">
            <v>1043.9296243511653</v>
          </cell>
          <cell r="CG3203">
            <v>10</v>
          </cell>
          <cell r="CK3203" t="str">
            <v>Прочие основные фонды</v>
          </cell>
        </row>
        <row r="3204">
          <cell r="K3204">
            <v>0</v>
          </cell>
          <cell r="Y3204">
            <v>1996</v>
          </cell>
          <cell r="AT3204">
            <v>395.15</v>
          </cell>
          <cell r="BK3204">
            <v>534.44857880177619</v>
          </cell>
          <cell r="BX3204">
            <v>53.444857880177622</v>
          </cell>
          <cell r="CB3204">
            <v>50</v>
          </cell>
          <cell r="CF3204">
            <v>8016.7286820266427</v>
          </cell>
          <cell r="CG3204">
            <v>50</v>
          </cell>
          <cell r="CK3204" t="str">
            <v>Прочие основные фонды</v>
          </cell>
        </row>
        <row r="3205">
          <cell r="K3205">
            <v>0</v>
          </cell>
          <cell r="Y3205">
            <v>1996</v>
          </cell>
          <cell r="AT3205">
            <v>48.24</v>
          </cell>
          <cell r="BK3205">
            <v>65.245601521947833</v>
          </cell>
          <cell r="BX3205">
            <v>6.524560152194784</v>
          </cell>
          <cell r="CB3205">
            <v>10</v>
          </cell>
          <cell r="CF3205">
            <v>913.43842130726966</v>
          </cell>
          <cell r="CG3205">
            <v>10</v>
          </cell>
          <cell r="CK3205" t="str">
            <v>Прочие основные фонды</v>
          </cell>
        </row>
        <row r="3206">
          <cell r="K3206">
            <v>0</v>
          </cell>
          <cell r="Y3206">
            <v>1996</v>
          </cell>
          <cell r="AT3206">
            <v>48.24</v>
          </cell>
          <cell r="BK3206">
            <v>65.245601521947833</v>
          </cell>
          <cell r="BX3206">
            <v>6.524560152194784</v>
          </cell>
          <cell r="CB3206">
            <v>10</v>
          </cell>
          <cell r="CF3206">
            <v>913.43842130726966</v>
          </cell>
          <cell r="CG3206">
            <v>10</v>
          </cell>
          <cell r="CK3206" t="str">
            <v>Прочие основные фонды</v>
          </cell>
        </row>
        <row r="3207">
          <cell r="K3207">
            <v>0</v>
          </cell>
          <cell r="Y3207">
            <v>1996</v>
          </cell>
          <cell r="AT3207">
            <v>48.24</v>
          </cell>
          <cell r="BK3207">
            <v>65.245601521947833</v>
          </cell>
          <cell r="BX3207">
            <v>6.524560152194784</v>
          </cell>
          <cell r="CB3207">
            <v>10</v>
          </cell>
          <cell r="CF3207">
            <v>913.43842130726966</v>
          </cell>
          <cell r="CG3207">
            <v>10</v>
          </cell>
          <cell r="CK3207" t="str">
            <v>Прочие основные фонды</v>
          </cell>
        </row>
        <row r="3208">
          <cell r="K3208">
            <v>0</v>
          </cell>
          <cell r="Y3208">
            <v>1997</v>
          </cell>
          <cell r="AT3208">
            <v>3449.86</v>
          </cell>
          <cell r="BK3208">
            <v>4887.8304886207097</v>
          </cell>
          <cell r="BX3208">
            <v>488.78304886207098</v>
          </cell>
          <cell r="CB3208">
            <v>500</v>
          </cell>
          <cell r="CF3208">
            <v>68429.626840689933</v>
          </cell>
          <cell r="CG3208">
            <v>500</v>
          </cell>
          <cell r="CK3208" t="str">
            <v>Прочие основные фонды</v>
          </cell>
        </row>
        <row r="3209">
          <cell r="K3209">
            <v>0</v>
          </cell>
          <cell r="Y3209">
            <v>1997</v>
          </cell>
          <cell r="AT3209">
            <v>48.24</v>
          </cell>
          <cell r="BK3209">
            <v>68.347394610524205</v>
          </cell>
          <cell r="BX3209">
            <v>6.834739461052421</v>
          </cell>
          <cell r="CB3209">
            <v>10</v>
          </cell>
          <cell r="CF3209">
            <v>956.8635245473389</v>
          </cell>
          <cell r="CG3209">
            <v>10</v>
          </cell>
          <cell r="CK3209" t="str">
            <v>Прочие основные фонды</v>
          </cell>
        </row>
        <row r="3210">
          <cell r="K3210">
            <v>0</v>
          </cell>
          <cell r="Y3210">
            <v>1997</v>
          </cell>
          <cell r="AT3210">
            <v>48.24</v>
          </cell>
          <cell r="BK3210">
            <v>68.347394610524205</v>
          </cell>
          <cell r="BX3210">
            <v>6.834739461052421</v>
          </cell>
          <cell r="CB3210">
            <v>10</v>
          </cell>
          <cell r="CF3210">
            <v>956.8635245473389</v>
          </cell>
          <cell r="CG3210">
            <v>10</v>
          </cell>
          <cell r="CK3210" t="str">
            <v>Прочие основные фонды</v>
          </cell>
        </row>
        <row r="3211">
          <cell r="K3211">
            <v>0</v>
          </cell>
          <cell r="Y3211">
            <v>1997</v>
          </cell>
          <cell r="AT3211">
            <v>48.24</v>
          </cell>
          <cell r="BK3211">
            <v>68.347394610524205</v>
          </cell>
          <cell r="BX3211">
            <v>6.834739461052421</v>
          </cell>
          <cell r="CB3211">
            <v>10</v>
          </cell>
          <cell r="CF3211">
            <v>956.8635245473389</v>
          </cell>
          <cell r="CG3211">
            <v>10</v>
          </cell>
          <cell r="CK3211" t="str">
            <v>Прочие основные фонды</v>
          </cell>
        </row>
        <row r="3212">
          <cell r="K3212">
            <v>0</v>
          </cell>
          <cell r="Y3212">
            <v>1997</v>
          </cell>
          <cell r="AT3212">
            <v>291.67</v>
          </cell>
          <cell r="BK3212">
            <v>421.69776992526874</v>
          </cell>
          <cell r="BX3212">
            <v>42.169776992526877</v>
          </cell>
          <cell r="CB3212">
            <v>40</v>
          </cell>
          <cell r="CF3212">
            <v>5482.0710090284938</v>
          </cell>
          <cell r="CG3212">
            <v>40</v>
          </cell>
          <cell r="CK3212" t="str">
            <v>Прочие основные фонды</v>
          </cell>
        </row>
        <row r="3213">
          <cell r="K3213">
            <v>0</v>
          </cell>
          <cell r="Y3213">
            <v>1997</v>
          </cell>
          <cell r="AT3213">
            <v>4226.92</v>
          </cell>
          <cell r="BK3213">
            <v>6111.2995428138547</v>
          </cell>
          <cell r="BX3213">
            <v>611.12995428138549</v>
          </cell>
          <cell r="CB3213">
            <v>600</v>
          </cell>
          <cell r="CF3213">
            <v>79446.894056580117</v>
          </cell>
          <cell r="CG3213">
            <v>600</v>
          </cell>
          <cell r="CK3213" t="str">
            <v>Прочие основные фонды</v>
          </cell>
        </row>
        <row r="3214">
          <cell r="K3214">
            <v>0</v>
          </cell>
          <cell r="Y3214">
            <v>1997</v>
          </cell>
          <cell r="AT3214">
            <v>2966.92</v>
          </cell>
          <cell r="BK3214">
            <v>4289.5859963200819</v>
          </cell>
          <cell r="BX3214">
            <v>428.9585996320082</v>
          </cell>
          <cell r="CB3214">
            <v>450</v>
          </cell>
          <cell r="CF3214">
            <v>55764.617952161061</v>
          </cell>
          <cell r="CG3214">
            <v>450</v>
          </cell>
          <cell r="CK3214" t="str">
            <v>Прочие основные фонды</v>
          </cell>
        </row>
        <row r="3215">
          <cell r="K3215">
            <v>0</v>
          </cell>
          <cell r="Y3215">
            <v>1997</v>
          </cell>
          <cell r="AT3215">
            <v>2458.3000000000002</v>
          </cell>
          <cell r="BK3215">
            <v>3592.9098759203353</v>
          </cell>
          <cell r="BX3215">
            <v>359.29098759203356</v>
          </cell>
          <cell r="CB3215">
            <v>350</v>
          </cell>
          <cell r="CF3215">
            <v>46707.828386964356</v>
          </cell>
          <cell r="CG3215">
            <v>350</v>
          </cell>
          <cell r="CK3215" t="str">
            <v>Прочие основные фонды</v>
          </cell>
        </row>
        <row r="3216">
          <cell r="K3216">
            <v>0</v>
          </cell>
          <cell r="Y3216">
            <v>1997</v>
          </cell>
          <cell r="AT3216">
            <v>291.67</v>
          </cell>
          <cell r="BK3216">
            <v>426.28809482556409</v>
          </cell>
          <cell r="BX3216">
            <v>42.628809482556413</v>
          </cell>
          <cell r="CB3216">
            <v>40</v>
          </cell>
          <cell r="CF3216">
            <v>5541.7452327323335</v>
          </cell>
          <cell r="CG3216">
            <v>40</v>
          </cell>
          <cell r="CK3216" t="str">
            <v>Прочие основные фонды</v>
          </cell>
        </row>
        <row r="3217">
          <cell r="K3217">
            <v>0</v>
          </cell>
          <cell r="Y3217">
            <v>1997</v>
          </cell>
          <cell r="AT3217">
            <v>291.67</v>
          </cell>
          <cell r="BK3217">
            <v>426.28809482556409</v>
          </cell>
          <cell r="BX3217">
            <v>42.628809482556413</v>
          </cell>
          <cell r="CB3217">
            <v>40</v>
          </cell>
          <cell r="CF3217">
            <v>5541.7452327323335</v>
          </cell>
          <cell r="CG3217">
            <v>40</v>
          </cell>
          <cell r="CK3217" t="str">
            <v>Прочие основные фонды</v>
          </cell>
        </row>
        <row r="3218">
          <cell r="K3218">
            <v>0</v>
          </cell>
          <cell r="Y3218">
            <v>1998</v>
          </cell>
          <cell r="AT3218">
            <v>291.67</v>
          </cell>
          <cell r="BK3218">
            <v>458.84026717088466</v>
          </cell>
          <cell r="BX3218">
            <v>45.884026717088467</v>
          </cell>
          <cell r="CB3218">
            <v>50</v>
          </cell>
          <cell r="CF3218">
            <v>5964.9234732215009</v>
          </cell>
          <cell r="CG3218">
            <v>50</v>
          </cell>
          <cell r="CK3218" t="str">
            <v>Прочие основные фонды</v>
          </cell>
        </row>
        <row r="3219">
          <cell r="K3219">
            <v>0</v>
          </cell>
          <cell r="Y3219">
            <v>1998</v>
          </cell>
          <cell r="AT3219">
            <v>291.66000000000003</v>
          </cell>
          <cell r="BK3219">
            <v>458.82453568437012</v>
          </cell>
          <cell r="BX3219">
            <v>45.882453568437015</v>
          </cell>
          <cell r="CB3219">
            <v>50</v>
          </cell>
          <cell r="CF3219">
            <v>5964.7189638968111</v>
          </cell>
          <cell r="CG3219">
            <v>50</v>
          </cell>
          <cell r="CK3219" t="str">
            <v>Прочие основные фонды</v>
          </cell>
        </row>
        <row r="3220">
          <cell r="K3220">
            <v>0</v>
          </cell>
          <cell r="Y3220">
            <v>1998</v>
          </cell>
          <cell r="AT3220">
            <v>291.67</v>
          </cell>
          <cell r="BK3220">
            <v>458.84026717088466</v>
          </cell>
          <cell r="BX3220">
            <v>45.884026717088467</v>
          </cell>
          <cell r="CB3220">
            <v>50</v>
          </cell>
          <cell r="CF3220">
            <v>5964.9234732215009</v>
          </cell>
          <cell r="CG3220">
            <v>50</v>
          </cell>
          <cell r="CK3220" t="str">
            <v>Прочие основные фонды</v>
          </cell>
        </row>
        <row r="3221">
          <cell r="K3221">
            <v>0</v>
          </cell>
          <cell r="Y3221">
            <v>1998</v>
          </cell>
          <cell r="AT3221">
            <v>291.66000000000003</v>
          </cell>
          <cell r="BK3221">
            <v>186.04482464680987</v>
          </cell>
          <cell r="BX3221">
            <v>18.604482464680988</v>
          </cell>
          <cell r="CB3221">
            <v>20</v>
          </cell>
          <cell r="CF3221">
            <v>2232.5378957617186</v>
          </cell>
          <cell r="CG3221">
            <v>20</v>
          </cell>
          <cell r="CK3221" t="str">
            <v>Прочие основные фонды</v>
          </cell>
        </row>
        <row r="3222">
          <cell r="K3222">
            <v>0</v>
          </cell>
          <cell r="Y3222">
            <v>1998</v>
          </cell>
          <cell r="AT3222">
            <v>291.67</v>
          </cell>
          <cell r="BK3222">
            <v>186.05120347231377</v>
          </cell>
          <cell r="BX3222">
            <v>18.605120347231377</v>
          </cell>
          <cell r="CB3222">
            <v>20</v>
          </cell>
          <cell r="CF3222">
            <v>2232.6144416677653</v>
          </cell>
          <cell r="CG3222">
            <v>20</v>
          </cell>
          <cell r="CK3222" t="str">
            <v>Прочие основные фонды</v>
          </cell>
        </row>
        <row r="3223">
          <cell r="K3223">
            <v>0</v>
          </cell>
          <cell r="Y3223">
            <v>1998</v>
          </cell>
          <cell r="AT3223">
            <v>291.67</v>
          </cell>
          <cell r="BK3223">
            <v>186.05120347231377</v>
          </cell>
          <cell r="BX3223">
            <v>18.605120347231377</v>
          </cell>
          <cell r="CB3223">
            <v>20</v>
          </cell>
          <cell r="CF3223">
            <v>2232.6144416677653</v>
          </cell>
          <cell r="CG3223">
            <v>20</v>
          </cell>
          <cell r="CK3223" t="str">
            <v>Прочие основные фонды</v>
          </cell>
        </row>
        <row r="3224">
          <cell r="K3224">
            <v>0</v>
          </cell>
          <cell r="Y3224">
            <v>1998</v>
          </cell>
          <cell r="AT3224">
            <v>3449.87</v>
          </cell>
          <cell r="BK3224">
            <v>5257.1784220894151</v>
          </cell>
          <cell r="BX3224">
            <v>525.71784220894153</v>
          </cell>
          <cell r="CB3224">
            <v>550</v>
          </cell>
          <cell r="CF3224">
            <v>68343.3194871624</v>
          </cell>
          <cell r="CG3224">
            <v>550</v>
          </cell>
          <cell r="CK3224" t="str">
            <v>Прочие основные фонды</v>
          </cell>
        </row>
        <row r="3225">
          <cell r="K3225">
            <v>0</v>
          </cell>
          <cell r="Y3225">
            <v>1999</v>
          </cell>
          <cell r="AT3225">
            <v>939.88</v>
          </cell>
          <cell r="BK3225">
            <v>410.14765175544846</v>
          </cell>
          <cell r="BX3225">
            <v>41.014765175544852</v>
          </cell>
          <cell r="CB3225">
            <v>40</v>
          </cell>
          <cell r="CF3225">
            <v>4511.6241693099328</v>
          </cell>
          <cell r="CG3225">
            <v>40</v>
          </cell>
          <cell r="CK3225" t="str">
            <v>Прочие основные фонды</v>
          </cell>
        </row>
        <row r="3226">
          <cell r="K3226">
            <v>0</v>
          </cell>
          <cell r="Y3226">
            <v>1999</v>
          </cell>
          <cell r="AT3226">
            <v>939.88</v>
          </cell>
          <cell r="BK3226">
            <v>410.14765175544846</v>
          </cell>
          <cell r="BX3226">
            <v>41.014765175544852</v>
          </cell>
          <cell r="CB3226">
            <v>40</v>
          </cell>
          <cell r="CF3226">
            <v>4511.6241693099328</v>
          </cell>
          <cell r="CG3226">
            <v>40</v>
          </cell>
          <cell r="CK3226" t="str">
            <v>Прочие основные фонды</v>
          </cell>
        </row>
        <row r="3227">
          <cell r="K3227">
            <v>0</v>
          </cell>
          <cell r="Y3227">
            <v>1999</v>
          </cell>
          <cell r="AT3227">
            <v>939.88</v>
          </cell>
          <cell r="BK3227">
            <v>410.14765175544846</v>
          </cell>
          <cell r="BX3227">
            <v>41.014765175544852</v>
          </cell>
          <cell r="CB3227">
            <v>40</v>
          </cell>
          <cell r="CF3227">
            <v>4511.6241693099328</v>
          </cell>
          <cell r="CG3227">
            <v>40</v>
          </cell>
          <cell r="CK3227" t="str">
            <v>Прочие основные фонды</v>
          </cell>
        </row>
        <row r="3228">
          <cell r="K3228">
            <v>0</v>
          </cell>
          <cell r="Y3228">
            <v>2000</v>
          </cell>
          <cell r="AT3228">
            <v>939.88</v>
          </cell>
          <cell r="BK3228">
            <v>396.91549987879847</v>
          </cell>
          <cell r="BX3228">
            <v>39.691549987879853</v>
          </cell>
          <cell r="CB3228">
            <v>40</v>
          </cell>
          <cell r="CF3228">
            <v>4366.0704986667834</v>
          </cell>
          <cell r="CG3228">
            <v>40</v>
          </cell>
          <cell r="CK3228" t="str">
            <v>Прочие основные фонды</v>
          </cell>
        </row>
        <row r="3229">
          <cell r="K3229">
            <v>0</v>
          </cell>
          <cell r="Y3229">
            <v>2000</v>
          </cell>
          <cell r="AT3229">
            <v>939.88</v>
          </cell>
          <cell r="BK3229">
            <v>396.91549987879847</v>
          </cell>
          <cell r="BX3229">
            <v>39.691549987879853</v>
          </cell>
          <cell r="CB3229">
            <v>40</v>
          </cell>
          <cell r="CF3229">
            <v>4366.0704986667834</v>
          </cell>
          <cell r="CG3229">
            <v>40</v>
          </cell>
          <cell r="CK3229" t="str">
            <v>Прочие основные фонды</v>
          </cell>
        </row>
        <row r="3230">
          <cell r="K3230">
            <v>0</v>
          </cell>
          <cell r="Y3230">
            <v>2000</v>
          </cell>
          <cell r="AT3230">
            <v>939.88</v>
          </cell>
          <cell r="BK3230">
            <v>396.91549987879847</v>
          </cell>
          <cell r="BX3230">
            <v>39.691549987879853</v>
          </cell>
          <cell r="CB3230">
            <v>40</v>
          </cell>
          <cell r="CF3230">
            <v>4366.0704986667834</v>
          </cell>
          <cell r="CG3230">
            <v>40</v>
          </cell>
          <cell r="CK3230" t="str">
            <v>Прочие основные фонды</v>
          </cell>
        </row>
        <row r="3231">
          <cell r="K3231">
            <v>0</v>
          </cell>
          <cell r="Y3231">
            <v>1999</v>
          </cell>
          <cell r="AT3231">
            <v>8266.48</v>
          </cell>
          <cell r="BK3231">
            <v>3828.5417612861897</v>
          </cell>
          <cell r="BX3231">
            <v>382.85417612861897</v>
          </cell>
          <cell r="CB3231">
            <v>400</v>
          </cell>
          <cell r="CF3231">
            <v>42113.959374148086</v>
          </cell>
          <cell r="CG3231">
            <v>400</v>
          </cell>
          <cell r="CK3231" t="str">
            <v>Прочие основные фонды</v>
          </cell>
        </row>
        <row r="3232">
          <cell r="K3232">
            <v>0</v>
          </cell>
          <cell r="Y3232">
            <v>1999</v>
          </cell>
          <cell r="AT3232">
            <v>7963.31</v>
          </cell>
          <cell r="BK3232">
            <v>3688.1314529361871</v>
          </cell>
          <cell r="BX3232">
            <v>368.81314529361873</v>
          </cell>
          <cell r="CB3232">
            <v>350</v>
          </cell>
          <cell r="CF3232">
            <v>40569.445982298057</v>
          </cell>
          <cell r="CG3232">
            <v>350</v>
          </cell>
          <cell r="CK3232" t="str">
            <v>Прочие основные фонды</v>
          </cell>
        </row>
        <row r="3233">
          <cell r="K3233">
            <v>0</v>
          </cell>
          <cell r="Y3233">
            <v>1999</v>
          </cell>
          <cell r="AT3233">
            <v>7963.31</v>
          </cell>
          <cell r="BK3233">
            <v>3688.1314529361871</v>
          </cell>
          <cell r="BX3233">
            <v>368.81314529361873</v>
          </cell>
          <cell r="CB3233">
            <v>350</v>
          </cell>
          <cell r="CF3233">
            <v>40569.445982298057</v>
          </cell>
          <cell r="CG3233">
            <v>350</v>
          </cell>
          <cell r="CK3233" t="str">
            <v>Прочие основные фонды</v>
          </cell>
        </row>
        <row r="3234">
          <cell r="K3234">
            <v>0</v>
          </cell>
          <cell r="Y3234">
            <v>1999</v>
          </cell>
          <cell r="AT3234">
            <v>7288.9</v>
          </cell>
          <cell r="BK3234">
            <v>3180.7520309829852</v>
          </cell>
          <cell r="BX3234">
            <v>318.07520309829852</v>
          </cell>
          <cell r="CB3234">
            <v>300</v>
          </cell>
          <cell r="CF3234">
            <v>34988.272340812837</v>
          </cell>
          <cell r="CG3234">
            <v>300</v>
          </cell>
          <cell r="CK3234" t="str">
            <v>Прочие основные фонды</v>
          </cell>
        </row>
        <row r="3235">
          <cell r="K3235">
            <v>0</v>
          </cell>
          <cell r="Y3235">
            <v>1999</v>
          </cell>
          <cell r="AT3235">
            <v>7288.9</v>
          </cell>
          <cell r="BK3235">
            <v>3180.7520309829852</v>
          </cell>
          <cell r="BX3235">
            <v>318.07520309829852</v>
          </cell>
          <cell r="CB3235">
            <v>300</v>
          </cell>
          <cell r="CF3235">
            <v>34988.272340812837</v>
          </cell>
          <cell r="CG3235">
            <v>300</v>
          </cell>
          <cell r="CK3235" t="str">
            <v>Прочие основные фонды</v>
          </cell>
        </row>
        <row r="3236">
          <cell r="K3236">
            <v>0</v>
          </cell>
          <cell r="Y3236">
            <v>2000</v>
          </cell>
          <cell r="AT3236">
            <v>7812.71</v>
          </cell>
          <cell r="BK3236">
            <v>3299.3421448036852</v>
          </cell>
          <cell r="BX3236">
            <v>329.93421448036855</v>
          </cell>
          <cell r="CB3236">
            <v>350</v>
          </cell>
          <cell r="CF3236">
            <v>36292.763592840536</v>
          </cell>
          <cell r="CG3236">
            <v>350</v>
          </cell>
          <cell r="CK3236" t="str">
            <v>Прочие основные фонды</v>
          </cell>
        </row>
        <row r="3237">
          <cell r="K3237">
            <v>0</v>
          </cell>
          <cell r="Y3237">
            <v>2000</v>
          </cell>
          <cell r="AT3237">
            <v>5966.67</v>
          </cell>
          <cell r="BK3237">
            <v>2622.9938150697553</v>
          </cell>
          <cell r="BX3237">
            <v>262.29938150697552</v>
          </cell>
          <cell r="CB3237">
            <v>250</v>
          </cell>
          <cell r="CF3237">
            <v>28852.931965767308</v>
          </cell>
          <cell r="CG3237">
            <v>250</v>
          </cell>
          <cell r="CK3237" t="str">
            <v>Прочие основные фонды</v>
          </cell>
        </row>
        <row r="3238">
          <cell r="K3238">
            <v>0</v>
          </cell>
          <cell r="Y3238">
            <v>2000</v>
          </cell>
          <cell r="AT3238">
            <v>7073.68</v>
          </cell>
          <cell r="BK3238">
            <v>3172.8105342590061</v>
          </cell>
          <cell r="BX3238">
            <v>317.28105342590061</v>
          </cell>
          <cell r="CB3238">
            <v>300</v>
          </cell>
          <cell r="CF3238">
            <v>31728.105342590061</v>
          </cell>
          <cell r="CG3238">
            <v>300</v>
          </cell>
          <cell r="CK3238" t="str">
            <v>Прочие основные фонды</v>
          </cell>
        </row>
        <row r="3239">
          <cell r="K3239">
            <v>0</v>
          </cell>
          <cell r="Y3239">
            <v>2000</v>
          </cell>
          <cell r="AT3239">
            <v>7738.93</v>
          </cell>
          <cell r="BK3239">
            <v>3471.2000865027894</v>
          </cell>
          <cell r="BX3239">
            <v>347.12000865027898</v>
          </cell>
          <cell r="CB3239">
            <v>350</v>
          </cell>
          <cell r="CF3239">
            <v>34712.000865027891</v>
          </cell>
          <cell r="CG3239">
            <v>350</v>
          </cell>
          <cell r="CK3239" t="str">
            <v>Прочие основные фонды</v>
          </cell>
        </row>
        <row r="3240">
          <cell r="K3240">
            <v>0</v>
          </cell>
          <cell r="Y3240">
            <v>2000</v>
          </cell>
          <cell r="AT3240">
            <v>7219.4</v>
          </cell>
          <cell r="BK3240">
            <v>3238.1714144588768</v>
          </cell>
          <cell r="BX3240">
            <v>323.81714144588773</v>
          </cell>
          <cell r="CB3240">
            <v>300</v>
          </cell>
          <cell r="CF3240">
            <v>32381.714144588768</v>
          </cell>
          <cell r="CG3240">
            <v>300</v>
          </cell>
          <cell r="CK3240" t="str">
            <v>Прочие основные фонды</v>
          </cell>
        </row>
        <row r="3241">
          <cell r="K3241">
            <v>0</v>
          </cell>
          <cell r="Y3241">
            <v>2000</v>
          </cell>
          <cell r="AT3241">
            <v>1169.79</v>
          </cell>
          <cell r="BK3241">
            <v>524.69464760504331</v>
          </cell>
          <cell r="BX3241">
            <v>52.469464760504337</v>
          </cell>
          <cell r="CB3241">
            <v>50</v>
          </cell>
          <cell r="CF3241">
            <v>5246.9464760504334</v>
          </cell>
          <cell r="CG3241">
            <v>50</v>
          </cell>
          <cell r="CK3241" t="str">
            <v>Прочие основные фонды</v>
          </cell>
        </row>
        <row r="3242">
          <cell r="K3242">
            <v>0</v>
          </cell>
          <cell r="Y3242">
            <v>2000</v>
          </cell>
          <cell r="AT3242">
            <v>1169.79</v>
          </cell>
          <cell r="BK3242">
            <v>524.69464760504331</v>
          </cell>
          <cell r="BX3242">
            <v>52.469464760504337</v>
          </cell>
          <cell r="CB3242">
            <v>50</v>
          </cell>
          <cell r="CF3242">
            <v>5246.9464760504334</v>
          </cell>
          <cell r="CG3242">
            <v>50</v>
          </cell>
          <cell r="CK3242" t="str">
            <v>Прочие основные фонды</v>
          </cell>
        </row>
        <row r="3243">
          <cell r="K3243">
            <v>0</v>
          </cell>
          <cell r="Y3243">
            <v>2000</v>
          </cell>
          <cell r="AT3243">
            <v>1107.51</v>
          </cell>
          <cell r="BK3243">
            <v>496.75973394289701</v>
          </cell>
          <cell r="BX3243">
            <v>49.675973394289706</v>
          </cell>
          <cell r="CB3243">
            <v>50</v>
          </cell>
          <cell r="CF3243">
            <v>4967.5973394289704</v>
          </cell>
          <cell r="CG3243">
            <v>50</v>
          </cell>
          <cell r="CK3243" t="str">
            <v>Прочие основные фонды</v>
          </cell>
        </row>
        <row r="3244">
          <cell r="K3244">
            <v>0</v>
          </cell>
          <cell r="Y3244">
            <v>2000</v>
          </cell>
          <cell r="AT3244">
            <v>1107.5</v>
          </cell>
          <cell r="BK3244">
            <v>496.75524856819214</v>
          </cell>
          <cell r="BX3244">
            <v>49.675524856819216</v>
          </cell>
          <cell r="CB3244">
            <v>50</v>
          </cell>
          <cell r="CF3244">
            <v>4967.5524856819211</v>
          </cell>
          <cell r="CG3244">
            <v>50</v>
          </cell>
          <cell r="CK3244" t="str">
            <v>Прочие основные фонды</v>
          </cell>
        </row>
        <row r="3245">
          <cell r="K3245">
            <v>0</v>
          </cell>
          <cell r="Y3245">
            <v>2000</v>
          </cell>
          <cell r="AT3245">
            <v>1107.5</v>
          </cell>
          <cell r="BK3245">
            <v>496.75524856819214</v>
          </cell>
          <cell r="BX3245">
            <v>49.675524856819216</v>
          </cell>
          <cell r="CB3245">
            <v>50</v>
          </cell>
          <cell r="CF3245">
            <v>4967.5524856819211</v>
          </cell>
          <cell r="CG3245">
            <v>50</v>
          </cell>
          <cell r="CK3245" t="str">
            <v>Прочие основные фонды</v>
          </cell>
        </row>
        <row r="3246">
          <cell r="K3246">
            <v>0</v>
          </cell>
          <cell r="Y3246">
            <v>2000</v>
          </cell>
          <cell r="AT3246">
            <v>1107.5</v>
          </cell>
          <cell r="BK3246">
            <v>496.75524856819214</v>
          </cell>
          <cell r="BX3246">
            <v>49.675524856819216</v>
          </cell>
          <cell r="CB3246">
            <v>50</v>
          </cell>
          <cell r="CF3246">
            <v>4967.5524856819211</v>
          </cell>
          <cell r="CG3246">
            <v>50</v>
          </cell>
          <cell r="CK3246" t="str">
            <v>Прочие основные фонды</v>
          </cell>
        </row>
        <row r="3247">
          <cell r="K3247">
            <v>0</v>
          </cell>
          <cell r="Y3247">
            <v>2000</v>
          </cell>
          <cell r="AT3247">
            <v>939.88</v>
          </cell>
          <cell r="BK3247">
            <v>419.87396211755697</v>
          </cell>
          <cell r="BX3247">
            <v>41.987396211755701</v>
          </cell>
          <cell r="CB3247">
            <v>40</v>
          </cell>
          <cell r="CF3247">
            <v>4198.7396211755695</v>
          </cell>
          <cell r="CG3247">
            <v>40</v>
          </cell>
          <cell r="CK3247" t="str">
            <v>Прочие основные фонды</v>
          </cell>
        </row>
        <row r="3248">
          <cell r="K3248">
            <v>0</v>
          </cell>
          <cell r="Y3248">
            <v>2000</v>
          </cell>
          <cell r="AT3248">
            <v>1107.5</v>
          </cell>
          <cell r="BK3248">
            <v>494.75508899561044</v>
          </cell>
          <cell r="BX3248">
            <v>49.475508899561049</v>
          </cell>
          <cell r="CB3248">
            <v>50</v>
          </cell>
          <cell r="CF3248">
            <v>4947.5508899561046</v>
          </cell>
          <cell r="CG3248">
            <v>50</v>
          </cell>
          <cell r="CK3248" t="str">
            <v>Прочие основные фонды</v>
          </cell>
        </row>
        <row r="3249">
          <cell r="K3249">
            <v>0</v>
          </cell>
          <cell r="Y3249">
            <v>2000</v>
          </cell>
          <cell r="AT3249">
            <v>1107.5</v>
          </cell>
          <cell r="BK3249">
            <v>494.75508899561044</v>
          </cell>
          <cell r="BX3249">
            <v>49.475508899561049</v>
          </cell>
          <cell r="CB3249">
            <v>50</v>
          </cell>
          <cell r="CF3249">
            <v>4947.5508899561046</v>
          </cell>
          <cell r="CG3249">
            <v>50</v>
          </cell>
          <cell r="CK3249" t="str">
            <v>Прочие основные фонды</v>
          </cell>
        </row>
        <row r="3250">
          <cell r="K3250">
            <v>0</v>
          </cell>
          <cell r="Y3250">
            <v>2000</v>
          </cell>
          <cell r="AT3250">
            <v>1169.79</v>
          </cell>
          <cell r="BK3250">
            <v>522.58199147284438</v>
          </cell>
          <cell r="BX3250">
            <v>52.258199147284444</v>
          </cell>
          <cell r="CB3250">
            <v>50</v>
          </cell>
          <cell r="CF3250">
            <v>5225.819914728444</v>
          </cell>
          <cell r="CG3250">
            <v>50</v>
          </cell>
          <cell r="CK3250" t="str">
            <v>Прочие основные фонды</v>
          </cell>
        </row>
        <row r="3251">
          <cell r="K3251">
            <v>0</v>
          </cell>
          <cell r="Y3251">
            <v>2000</v>
          </cell>
          <cell r="AT3251">
            <v>1169.78</v>
          </cell>
          <cell r="BK3251">
            <v>522.57752415827099</v>
          </cell>
          <cell r="BX3251">
            <v>52.257752415827099</v>
          </cell>
          <cell r="CB3251">
            <v>50</v>
          </cell>
          <cell r="CF3251">
            <v>5225.7752415827099</v>
          </cell>
          <cell r="CG3251">
            <v>50</v>
          </cell>
          <cell r="CK3251" t="str">
            <v>Прочие основные фонды</v>
          </cell>
        </row>
        <row r="3252">
          <cell r="K3252">
            <v>0</v>
          </cell>
          <cell r="Y3252">
            <v>2000</v>
          </cell>
          <cell r="AT3252">
            <v>1169.79</v>
          </cell>
          <cell r="BK3252">
            <v>522.58199147284438</v>
          </cell>
          <cell r="BX3252">
            <v>52.258199147284444</v>
          </cell>
          <cell r="CB3252">
            <v>50</v>
          </cell>
          <cell r="CF3252">
            <v>5225.819914728444</v>
          </cell>
          <cell r="CG3252">
            <v>50</v>
          </cell>
          <cell r="CK3252" t="str">
            <v>Прочие основные фонды</v>
          </cell>
        </row>
        <row r="3253">
          <cell r="K3253">
            <v>0</v>
          </cell>
          <cell r="Y3253">
            <v>2000</v>
          </cell>
          <cell r="AT3253">
            <v>1168.94</v>
          </cell>
          <cell r="BK3253">
            <v>522.20226973411184</v>
          </cell>
          <cell r="BX3253">
            <v>52.220226973411187</v>
          </cell>
          <cell r="CB3253">
            <v>50</v>
          </cell>
          <cell r="CF3253">
            <v>5222.0226973411181</v>
          </cell>
          <cell r="CG3253">
            <v>50</v>
          </cell>
          <cell r="CK3253" t="str">
            <v>Прочие основные фонды</v>
          </cell>
        </row>
        <row r="3254">
          <cell r="K3254">
            <v>0</v>
          </cell>
          <cell r="Y3254">
            <v>2000</v>
          </cell>
          <cell r="AT3254">
            <v>1168.95</v>
          </cell>
          <cell r="BK3254">
            <v>522.20673704868523</v>
          </cell>
          <cell r="BX3254">
            <v>52.220673704868524</v>
          </cell>
          <cell r="CB3254">
            <v>50</v>
          </cell>
          <cell r="CF3254">
            <v>5222.0673704868523</v>
          </cell>
          <cell r="CG3254">
            <v>50</v>
          </cell>
          <cell r="CK3254" t="str">
            <v>Прочие основные фонды</v>
          </cell>
        </row>
        <row r="3255">
          <cell r="K3255">
            <v>0</v>
          </cell>
          <cell r="Y3255">
            <v>2000</v>
          </cell>
          <cell r="AT3255">
            <v>1168.95</v>
          </cell>
          <cell r="BK3255">
            <v>522.20673704868523</v>
          </cell>
          <cell r="BX3255">
            <v>52.220673704868524</v>
          </cell>
          <cell r="CB3255">
            <v>50</v>
          </cell>
          <cell r="CF3255">
            <v>5222.0673704868523</v>
          </cell>
          <cell r="CG3255">
            <v>50</v>
          </cell>
          <cell r="CK3255" t="str">
            <v>Прочие основные фонды</v>
          </cell>
        </row>
        <row r="3256">
          <cell r="K3256">
            <v>0</v>
          </cell>
          <cell r="Y3256">
            <v>2000</v>
          </cell>
          <cell r="AT3256">
            <v>1169.79</v>
          </cell>
          <cell r="BK3256">
            <v>522.58199147284438</v>
          </cell>
          <cell r="BX3256">
            <v>52.258199147284444</v>
          </cell>
          <cell r="CB3256">
            <v>50</v>
          </cell>
          <cell r="CF3256">
            <v>5225.819914728444</v>
          </cell>
          <cell r="CG3256">
            <v>50</v>
          </cell>
          <cell r="CK3256" t="str">
            <v>Прочие основные фонды</v>
          </cell>
        </row>
        <row r="3257">
          <cell r="K3257">
            <v>0</v>
          </cell>
          <cell r="Y3257">
            <v>2000</v>
          </cell>
          <cell r="AT3257">
            <v>1169.79</v>
          </cell>
          <cell r="BK3257">
            <v>522.58199147284438</v>
          </cell>
          <cell r="BX3257">
            <v>52.258199147284444</v>
          </cell>
          <cell r="CB3257">
            <v>50</v>
          </cell>
          <cell r="CF3257">
            <v>5225.819914728444</v>
          </cell>
          <cell r="CG3257">
            <v>50</v>
          </cell>
          <cell r="CK3257" t="str">
            <v>Прочие основные фонды</v>
          </cell>
        </row>
        <row r="3258">
          <cell r="K3258">
            <v>0</v>
          </cell>
          <cell r="Y3258">
            <v>2000</v>
          </cell>
          <cell r="AT3258">
            <v>1169.78</v>
          </cell>
          <cell r="BK3258">
            <v>522.57752415827099</v>
          </cell>
          <cell r="BX3258">
            <v>52.257752415827099</v>
          </cell>
          <cell r="CB3258">
            <v>50</v>
          </cell>
          <cell r="CF3258">
            <v>5225.7752415827099</v>
          </cell>
          <cell r="CG3258">
            <v>50</v>
          </cell>
          <cell r="CK3258" t="str">
            <v>Прочие основные фонды</v>
          </cell>
        </row>
        <row r="3259">
          <cell r="K3259">
            <v>0</v>
          </cell>
          <cell r="Y3259">
            <v>2000</v>
          </cell>
          <cell r="AT3259">
            <v>7686.43</v>
          </cell>
          <cell r="BK3259">
            <v>3447.6518693020398</v>
          </cell>
          <cell r="BX3259">
            <v>344.76518693020398</v>
          </cell>
          <cell r="CB3259">
            <v>350</v>
          </cell>
          <cell r="CF3259">
            <v>34476.5186930204</v>
          </cell>
          <cell r="CG3259">
            <v>350</v>
          </cell>
          <cell r="CK3259" t="str">
            <v>Прочие основные фонды</v>
          </cell>
        </row>
        <row r="3260">
          <cell r="K3260">
            <v>0</v>
          </cell>
          <cell r="Y3260">
            <v>2000</v>
          </cell>
          <cell r="AT3260">
            <v>1168.95</v>
          </cell>
          <cell r="BK3260">
            <v>522.20673704868523</v>
          </cell>
          <cell r="BX3260">
            <v>52.220673704868524</v>
          </cell>
          <cell r="CB3260">
            <v>50</v>
          </cell>
          <cell r="CF3260">
            <v>5222.0673704868523</v>
          </cell>
          <cell r="CG3260">
            <v>50</v>
          </cell>
          <cell r="CK3260" t="str">
            <v>Прочие основные фонды</v>
          </cell>
        </row>
        <row r="3261">
          <cell r="K3261">
            <v>0</v>
          </cell>
          <cell r="Y3261">
            <v>2000</v>
          </cell>
          <cell r="AT3261">
            <v>1168.95</v>
          </cell>
          <cell r="BK3261">
            <v>522.20673704868523</v>
          </cell>
          <cell r="BX3261">
            <v>52.220673704868524</v>
          </cell>
          <cell r="CB3261">
            <v>50</v>
          </cell>
          <cell r="CF3261">
            <v>5222.0673704868523</v>
          </cell>
          <cell r="CG3261">
            <v>50</v>
          </cell>
          <cell r="CK3261" t="str">
            <v>Прочие основные фонды</v>
          </cell>
        </row>
        <row r="3262">
          <cell r="K3262">
            <v>0</v>
          </cell>
          <cell r="Y3262">
            <v>2000</v>
          </cell>
          <cell r="AT3262">
            <v>1168.95</v>
          </cell>
          <cell r="BK3262">
            <v>522.20673704868523</v>
          </cell>
          <cell r="BX3262">
            <v>52.220673704868524</v>
          </cell>
          <cell r="CB3262">
            <v>50</v>
          </cell>
          <cell r="CF3262">
            <v>5222.0673704868523</v>
          </cell>
          <cell r="CG3262">
            <v>50</v>
          </cell>
          <cell r="CK3262" t="str">
            <v>Прочие основные фонды</v>
          </cell>
        </row>
        <row r="3263">
          <cell r="K3263">
            <v>0</v>
          </cell>
          <cell r="Y3263">
            <v>2000</v>
          </cell>
          <cell r="AT3263">
            <v>48.24</v>
          </cell>
          <cell r="BK3263">
            <v>21.550325501713996</v>
          </cell>
          <cell r="BX3263">
            <v>2.1550325501713998</v>
          </cell>
          <cell r="CB3263">
            <v>0</v>
          </cell>
          <cell r="CF3263">
            <v>215.50325501713996</v>
          </cell>
          <cell r="CG3263">
            <v>0</v>
          </cell>
          <cell r="CK3263" t="str">
            <v>Прочие основные фонды</v>
          </cell>
        </row>
        <row r="3264">
          <cell r="K3264">
            <v>0</v>
          </cell>
          <cell r="Y3264">
            <v>2000</v>
          </cell>
          <cell r="AT3264">
            <v>7722.34</v>
          </cell>
          <cell r="BK3264">
            <v>3449.8122022161283</v>
          </cell>
          <cell r="BX3264">
            <v>344.98122022161283</v>
          </cell>
          <cell r="CB3264">
            <v>350</v>
          </cell>
          <cell r="CF3264">
            <v>34498.122022161282</v>
          </cell>
          <cell r="CG3264">
            <v>350</v>
          </cell>
          <cell r="CK3264" t="str">
            <v>Прочие основные фонды</v>
          </cell>
        </row>
        <row r="3265">
          <cell r="K3265">
            <v>0</v>
          </cell>
          <cell r="Y3265">
            <v>1996</v>
          </cell>
          <cell r="AT3265">
            <v>379.36</v>
          </cell>
          <cell r="BK3265">
            <v>513.092275981885</v>
          </cell>
          <cell r="BX3265">
            <v>51.3092275981885</v>
          </cell>
          <cell r="CB3265">
            <v>50</v>
          </cell>
          <cell r="CF3265">
            <v>7696.3841397282749</v>
          </cell>
          <cell r="CG3265">
            <v>50</v>
          </cell>
          <cell r="CK3265" t="str">
            <v>Прочие основные фонды</v>
          </cell>
        </row>
        <row r="3266">
          <cell r="K3266">
            <v>0</v>
          </cell>
          <cell r="Y3266">
            <v>1996</v>
          </cell>
          <cell r="AT3266">
            <v>379.36</v>
          </cell>
          <cell r="BK3266">
            <v>513.092275981885</v>
          </cell>
          <cell r="BX3266">
            <v>51.3092275981885</v>
          </cell>
          <cell r="CB3266">
            <v>50</v>
          </cell>
          <cell r="CF3266">
            <v>7696.3841397282749</v>
          </cell>
          <cell r="CG3266">
            <v>50</v>
          </cell>
          <cell r="CK3266" t="str">
            <v>Прочие основные фонды</v>
          </cell>
        </row>
        <row r="3267">
          <cell r="K3267">
            <v>0</v>
          </cell>
          <cell r="Y3267">
            <v>1992</v>
          </cell>
          <cell r="AT3267">
            <v>800.06</v>
          </cell>
          <cell r="BK3267">
            <v>1082.0977602332002</v>
          </cell>
          <cell r="BX3267">
            <v>108.20977602332003</v>
          </cell>
          <cell r="CB3267">
            <v>100</v>
          </cell>
          <cell r="CF3267">
            <v>20559.857444430803</v>
          </cell>
          <cell r="CG3267">
            <v>100</v>
          </cell>
          <cell r="CK3267" t="str">
            <v>Прочие основные фонды</v>
          </cell>
        </row>
        <row r="3268">
          <cell r="K3268">
            <v>0</v>
          </cell>
          <cell r="Y3268">
            <v>1997</v>
          </cell>
          <cell r="AT3268">
            <v>1426.01</v>
          </cell>
          <cell r="BK3268">
            <v>2084.1741903596621</v>
          </cell>
          <cell r="BX3268">
            <v>208.41741903596622</v>
          </cell>
          <cell r="CB3268">
            <v>200</v>
          </cell>
          <cell r="CF3268">
            <v>27094.264474675609</v>
          </cell>
          <cell r="CG3268">
            <v>200</v>
          </cell>
          <cell r="CK3268" t="str">
            <v>Прочие основные фонды</v>
          </cell>
        </row>
        <row r="3269">
          <cell r="K3269">
            <v>0</v>
          </cell>
          <cell r="Y3269">
            <v>2000</v>
          </cell>
          <cell r="AT3269">
            <v>4030.18</v>
          </cell>
          <cell r="BK3269">
            <v>1701.9629200552581</v>
          </cell>
          <cell r="BX3269">
            <v>170.19629200552583</v>
          </cell>
          <cell r="CB3269">
            <v>150</v>
          </cell>
          <cell r="CF3269">
            <v>18721.592120607838</v>
          </cell>
          <cell r="CG3269">
            <v>150</v>
          </cell>
          <cell r="CK3269" t="str">
            <v>Прочие основные фонды</v>
          </cell>
        </row>
        <row r="3270">
          <cell r="K3270">
            <v>0</v>
          </cell>
          <cell r="Y3270">
            <v>2000</v>
          </cell>
          <cell r="AT3270">
            <v>2399.77</v>
          </cell>
          <cell r="BK3270">
            <v>1072.0527493625245</v>
          </cell>
          <cell r="BX3270">
            <v>107.20527493625247</v>
          </cell>
          <cell r="CB3270">
            <v>100</v>
          </cell>
          <cell r="CF3270">
            <v>10720.527493625246</v>
          </cell>
          <cell r="CG3270">
            <v>100</v>
          </cell>
          <cell r="CK3270" t="str">
            <v>Прочие основные фонды</v>
          </cell>
        </row>
        <row r="3271">
          <cell r="K3271">
            <v>0</v>
          </cell>
          <cell r="Y3271">
            <v>1996</v>
          </cell>
          <cell r="AT3271">
            <v>1763.79</v>
          </cell>
          <cell r="BK3271">
            <v>2385.5625934576365</v>
          </cell>
          <cell r="BX3271">
            <v>238.55625934576366</v>
          </cell>
          <cell r="CB3271">
            <v>250</v>
          </cell>
          <cell r="CF3271">
            <v>33397.876308406907</v>
          </cell>
          <cell r="CG3271">
            <v>250</v>
          </cell>
          <cell r="CK3271" t="str">
            <v>Прочие основные фонды</v>
          </cell>
        </row>
        <row r="3272">
          <cell r="K3272">
            <v>0</v>
          </cell>
          <cell r="Y3272">
            <v>1996</v>
          </cell>
          <cell r="AT3272">
            <v>1763.79</v>
          </cell>
          <cell r="BK3272">
            <v>2385.5625934576365</v>
          </cell>
          <cell r="BX3272">
            <v>238.55625934576366</v>
          </cell>
          <cell r="CB3272">
            <v>250</v>
          </cell>
          <cell r="CF3272">
            <v>33397.876308406907</v>
          </cell>
          <cell r="CG3272">
            <v>250</v>
          </cell>
          <cell r="CK3272" t="str">
            <v>Прочие основные фонды</v>
          </cell>
        </row>
        <row r="3273">
          <cell r="K3273">
            <v>0</v>
          </cell>
          <cell r="Y3273">
            <v>1997</v>
          </cell>
          <cell r="AT3273">
            <v>395.15</v>
          </cell>
          <cell r="BK3273">
            <v>559.85640506527022</v>
          </cell>
          <cell r="BX3273">
            <v>55.985640506527027</v>
          </cell>
          <cell r="CB3273">
            <v>60</v>
          </cell>
          <cell r="CF3273">
            <v>7837.9896709137829</v>
          </cell>
          <cell r="CG3273">
            <v>60</v>
          </cell>
          <cell r="CK3273" t="str">
            <v>Прочие основные фонды</v>
          </cell>
        </row>
        <row r="3274">
          <cell r="K3274">
            <v>0</v>
          </cell>
          <cell r="Y3274">
            <v>1997</v>
          </cell>
          <cell r="AT3274">
            <v>370</v>
          </cell>
          <cell r="BK3274">
            <v>534.9476287322982</v>
          </cell>
          <cell r="BX3274">
            <v>53.494762873229824</v>
          </cell>
          <cell r="CB3274">
            <v>50</v>
          </cell>
          <cell r="CF3274">
            <v>6954.3191735198761</v>
          </cell>
          <cell r="CG3274">
            <v>50</v>
          </cell>
          <cell r="CK3274" t="str">
            <v>Прочие основные фонды</v>
          </cell>
        </row>
        <row r="3275">
          <cell r="K3275">
            <v>0</v>
          </cell>
          <cell r="Y3275">
            <v>1998</v>
          </cell>
          <cell r="AT3275">
            <v>395.15</v>
          </cell>
          <cell r="BK3275">
            <v>602.160096898907</v>
          </cell>
          <cell r="BX3275">
            <v>60.216009689890704</v>
          </cell>
          <cell r="CB3275">
            <v>60</v>
          </cell>
          <cell r="CF3275">
            <v>7828.0812596857913</v>
          </cell>
          <cell r="CG3275">
            <v>60</v>
          </cell>
          <cell r="CK3275" t="str">
            <v>Прочие основные фонды</v>
          </cell>
        </row>
        <row r="3276">
          <cell r="K3276">
            <v>0</v>
          </cell>
          <cell r="Y3276">
            <v>1998</v>
          </cell>
          <cell r="AT3276">
            <v>300</v>
          </cell>
          <cell r="BK3276">
            <v>471.94459543753351</v>
          </cell>
          <cell r="BX3276">
            <v>47.194459543753354</v>
          </cell>
          <cell r="CB3276">
            <v>50</v>
          </cell>
          <cell r="CF3276">
            <v>6135.2797406879354</v>
          </cell>
          <cell r="CG3276">
            <v>50</v>
          </cell>
          <cell r="CK3276" t="str">
            <v>Прочие основные фонды</v>
          </cell>
        </row>
        <row r="3277">
          <cell r="K3277">
            <v>0</v>
          </cell>
          <cell r="Y3277">
            <v>1998</v>
          </cell>
          <cell r="AT3277">
            <v>290</v>
          </cell>
          <cell r="BK3277">
            <v>456.21310892294906</v>
          </cell>
          <cell r="BX3277">
            <v>45.621310892294908</v>
          </cell>
          <cell r="CB3277">
            <v>50</v>
          </cell>
          <cell r="CF3277">
            <v>5930.7704159983377</v>
          </cell>
          <cell r="CG3277">
            <v>50</v>
          </cell>
          <cell r="CK3277" t="str">
            <v>Прочие основные фонды</v>
          </cell>
        </row>
        <row r="3278">
          <cell r="K3278">
            <v>0</v>
          </cell>
          <cell r="Y3278">
            <v>1998</v>
          </cell>
          <cell r="AT3278">
            <v>290</v>
          </cell>
          <cell r="BK3278">
            <v>148.75419394673125</v>
          </cell>
          <cell r="BX3278">
            <v>14.875419394673125</v>
          </cell>
          <cell r="CB3278">
            <v>10</v>
          </cell>
          <cell r="CF3278">
            <v>1785.0503273607751</v>
          </cell>
          <cell r="CG3278">
            <v>10</v>
          </cell>
          <cell r="CK3278" t="str">
            <v>Прочие основные фонды</v>
          </cell>
        </row>
        <row r="3279">
          <cell r="K3279">
            <v>0</v>
          </cell>
          <cell r="Y3279">
            <v>1999</v>
          </cell>
          <cell r="AT3279">
            <v>2250</v>
          </cell>
          <cell r="BK3279">
            <v>981.86174453096032</v>
          </cell>
          <cell r="BX3279">
            <v>98.186174453096044</v>
          </cell>
          <cell r="CB3279">
            <v>100</v>
          </cell>
          <cell r="CF3279">
            <v>10800.479189840564</v>
          </cell>
          <cell r="CG3279">
            <v>100</v>
          </cell>
          <cell r="CK3279" t="str">
            <v>Прочие основные фонды</v>
          </cell>
        </row>
        <row r="3280">
          <cell r="K3280">
            <v>0</v>
          </cell>
          <cell r="Y3280">
            <v>2000</v>
          </cell>
          <cell r="AT3280">
            <v>2151.5100000000002</v>
          </cell>
          <cell r="BK3280">
            <v>908.59223214052201</v>
          </cell>
          <cell r="BX3280">
            <v>90.859223214052207</v>
          </cell>
          <cell r="CB3280">
            <v>90</v>
          </cell>
          <cell r="CF3280">
            <v>9994.5145535457414</v>
          </cell>
          <cell r="CG3280">
            <v>90</v>
          </cell>
          <cell r="CK3280" t="str">
            <v>Прочие основные фонды</v>
          </cell>
        </row>
        <row r="3281">
          <cell r="K3281">
            <v>0</v>
          </cell>
          <cell r="Y3281">
            <v>2000</v>
          </cell>
          <cell r="AT3281">
            <v>3067.5</v>
          </cell>
          <cell r="BK3281">
            <v>1295.4188788762547</v>
          </cell>
          <cell r="BX3281">
            <v>129.54188788762548</v>
          </cell>
          <cell r="CB3281">
            <v>150</v>
          </cell>
          <cell r="CF3281">
            <v>14249.607667638802</v>
          </cell>
          <cell r="CG3281">
            <v>150</v>
          </cell>
          <cell r="CK3281" t="str">
            <v>Прочие основные фонды</v>
          </cell>
        </row>
        <row r="3282">
          <cell r="K3282">
            <v>0</v>
          </cell>
          <cell r="Y3282">
            <v>2000</v>
          </cell>
          <cell r="AT3282">
            <v>3335</v>
          </cell>
          <cell r="BK3282">
            <v>1495.8724640857072</v>
          </cell>
          <cell r="BX3282">
            <v>149.58724640857073</v>
          </cell>
          <cell r="CB3282">
            <v>150</v>
          </cell>
          <cell r="CF3282">
            <v>14958.724640857072</v>
          </cell>
          <cell r="CG3282">
            <v>150</v>
          </cell>
          <cell r="CK3282" t="str">
            <v>Прочие основные фонды</v>
          </cell>
        </row>
        <row r="3283">
          <cell r="K3283">
            <v>0</v>
          </cell>
          <cell r="Y3283">
            <v>2000</v>
          </cell>
          <cell r="AT3283">
            <v>2840.1</v>
          </cell>
          <cell r="BK3283">
            <v>1268.7620119696912</v>
          </cell>
          <cell r="BX3283">
            <v>126.87620119696913</v>
          </cell>
          <cell r="CB3283">
            <v>150</v>
          </cell>
          <cell r="CF3283">
            <v>12687.620119696912</v>
          </cell>
          <cell r="CG3283">
            <v>150</v>
          </cell>
          <cell r="CK3283" t="str">
            <v>Прочие основные фонды</v>
          </cell>
        </row>
        <row r="3284">
          <cell r="K3284">
            <v>0</v>
          </cell>
          <cell r="Y3284">
            <v>2000</v>
          </cell>
          <cell r="AT3284">
            <v>2840.09</v>
          </cell>
          <cell r="BK3284">
            <v>1268.7575446551182</v>
          </cell>
          <cell r="BX3284">
            <v>126.87575446551182</v>
          </cell>
          <cell r="CB3284">
            <v>150</v>
          </cell>
          <cell r="CF3284">
            <v>12687.575446551182</v>
          </cell>
          <cell r="CG3284">
            <v>150</v>
          </cell>
          <cell r="CK3284" t="str">
            <v>Прочие основные фонды</v>
          </cell>
        </row>
        <row r="3285">
          <cell r="K3285">
            <v>0</v>
          </cell>
          <cell r="Y3285">
            <v>2000</v>
          </cell>
          <cell r="AT3285">
            <v>2183.5300000000002</v>
          </cell>
          <cell r="BK3285">
            <v>975.45153902897096</v>
          </cell>
          <cell r="BX3285">
            <v>97.545153902897098</v>
          </cell>
          <cell r="CB3285">
            <v>100</v>
          </cell>
          <cell r="CF3285">
            <v>9754.5153902897091</v>
          </cell>
          <cell r="CG3285">
            <v>100</v>
          </cell>
          <cell r="CK3285" t="str">
            <v>Прочие основные фонды</v>
          </cell>
        </row>
        <row r="3286">
          <cell r="K3286">
            <v>0</v>
          </cell>
          <cell r="Y3286">
            <v>1997</v>
          </cell>
          <cell r="AT3286">
            <v>1163.33</v>
          </cell>
          <cell r="BK3286">
            <v>1648.2291577997744</v>
          </cell>
          <cell r="BX3286">
            <v>164.82291577997745</v>
          </cell>
          <cell r="CB3286">
            <v>150</v>
          </cell>
          <cell r="CF3286">
            <v>23075.20820919684</v>
          </cell>
          <cell r="CG3286">
            <v>150</v>
          </cell>
          <cell r="CK3286" t="str">
            <v>Прочие основные фонды</v>
          </cell>
        </row>
        <row r="3287">
          <cell r="K3287">
            <v>0</v>
          </cell>
          <cell r="Y3287">
            <v>1997</v>
          </cell>
          <cell r="AT3287">
            <v>1163.33</v>
          </cell>
          <cell r="BK3287">
            <v>1648.2291577997744</v>
          </cell>
          <cell r="BX3287">
            <v>164.82291577997745</v>
          </cell>
          <cell r="CB3287">
            <v>150</v>
          </cell>
          <cell r="CF3287">
            <v>23075.20820919684</v>
          </cell>
          <cell r="CG3287">
            <v>150</v>
          </cell>
          <cell r="CK3287" t="str">
            <v>Прочие основные фонды</v>
          </cell>
        </row>
        <row r="3288">
          <cell r="K3288">
            <v>0</v>
          </cell>
          <cell r="Y3288">
            <v>2000</v>
          </cell>
          <cell r="AT3288">
            <v>4030.18</v>
          </cell>
          <cell r="BK3288">
            <v>1701.9629200552581</v>
          </cell>
          <cell r="BX3288">
            <v>170.19629200552583</v>
          </cell>
          <cell r="CB3288">
            <v>150</v>
          </cell>
          <cell r="CF3288">
            <v>18721.592120607838</v>
          </cell>
          <cell r="CG3288">
            <v>150</v>
          </cell>
          <cell r="CK3288" t="str">
            <v>Прочие основные фонды</v>
          </cell>
        </row>
        <row r="3289">
          <cell r="K3289">
            <v>0</v>
          </cell>
          <cell r="Y3289">
            <v>1997</v>
          </cell>
          <cell r="AT3289">
            <v>3337.92</v>
          </cell>
          <cell r="BK3289">
            <v>4729.2316629013467</v>
          </cell>
          <cell r="BX3289">
            <v>472.9231662901347</v>
          </cell>
          <cell r="CB3289">
            <v>450</v>
          </cell>
          <cell r="CF3289">
            <v>66209.243280618859</v>
          </cell>
          <cell r="CG3289">
            <v>450</v>
          </cell>
          <cell r="CK3289" t="str">
            <v>Прочие основные фонды</v>
          </cell>
        </row>
        <row r="3290">
          <cell r="K3290">
            <v>0</v>
          </cell>
          <cell r="Y3290">
            <v>1998</v>
          </cell>
          <cell r="AT3290">
            <v>2356</v>
          </cell>
          <cell r="BK3290">
            <v>3706.3382228360965</v>
          </cell>
          <cell r="BX3290">
            <v>370.63382228360967</v>
          </cell>
          <cell r="CB3290">
            <v>350</v>
          </cell>
          <cell r="CF3290">
            <v>48182.396896869257</v>
          </cell>
          <cell r="CG3290">
            <v>350</v>
          </cell>
          <cell r="CK3290" t="str">
            <v>Прочие основные фонды</v>
          </cell>
        </row>
        <row r="3291">
          <cell r="K3291">
            <v>0</v>
          </cell>
          <cell r="Y3291">
            <v>2000</v>
          </cell>
          <cell r="AT3291">
            <v>5922.38</v>
          </cell>
          <cell r="BK3291">
            <v>2645.7134482761385</v>
          </cell>
          <cell r="BX3291">
            <v>264.57134482761387</v>
          </cell>
          <cell r="CB3291">
            <v>250</v>
          </cell>
          <cell r="CF3291">
            <v>26457.134482761387</v>
          </cell>
          <cell r="CG3291">
            <v>250</v>
          </cell>
          <cell r="CK3291" t="str">
            <v>Прочие основные фонды</v>
          </cell>
        </row>
        <row r="3292">
          <cell r="K3292">
            <v>0</v>
          </cell>
          <cell r="Y3292">
            <v>1993</v>
          </cell>
          <cell r="AT3292">
            <v>380.25</v>
          </cell>
          <cell r="BK3292">
            <v>514.29601945938361</v>
          </cell>
          <cell r="BX3292">
            <v>51.429601945938366</v>
          </cell>
          <cell r="CB3292">
            <v>50</v>
          </cell>
          <cell r="CF3292">
            <v>8743.0323308095212</v>
          </cell>
          <cell r="CG3292">
            <v>50</v>
          </cell>
          <cell r="CK3292" t="str">
            <v>Прочие основные фонды</v>
          </cell>
        </row>
        <row r="3293">
          <cell r="K3293">
            <v>0</v>
          </cell>
          <cell r="Y3293">
            <v>1993</v>
          </cell>
          <cell r="AT3293">
            <v>380.25</v>
          </cell>
          <cell r="BK3293">
            <v>514.29601945938361</v>
          </cell>
          <cell r="BX3293">
            <v>51.429601945938366</v>
          </cell>
          <cell r="CB3293">
            <v>50</v>
          </cell>
          <cell r="CF3293">
            <v>8743.0323308095212</v>
          </cell>
          <cell r="CG3293">
            <v>50</v>
          </cell>
          <cell r="CK3293" t="str">
            <v>Прочие основные фонды</v>
          </cell>
        </row>
        <row r="3294">
          <cell r="K3294">
            <v>0</v>
          </cell>
          <cell r="Y3294">
            <v>1996</v>
          </cell>
          <cell r="AT3294">
            <v>5415.44</v>
          </cell>
          <cell r="BK3294">
            <v>7324.4950312192614</v>
          </cell>
          <cell r="BX3294">
            <v>732.44950312192623</v>
          </cell>
          <cell r="CB3294">
            <v>750</v>
          </cell>
          <cell r="CF3294">
            <v>102542.93043706966</v>
          </cell>
          <cell r="CG3294">
            <v>750</v>
          </cell>
          <cell r="CK3294" t="str">
            <v>Прочие основные фонды</v>
          </cell>
        </row>
        <row r="3295">
          <cell r="K3295">
            <v>0</v>
          </cell>
          <cell r="Y3295">
            <v>1999</v>
          </cell>
          <cell r="AT3295">
            <v>9534.77</v>
          </cell>
          <cell r="BK3295">
            <v>4160.8115137339846</v>
          </cell>
          <cell r="BX3295">
            <v>416.08115137339848</v>
          </cell>
          <cell r="CB3295">
            <v>400</v>
          </cell>
          <cell r="CF3295">
            <v>45768.926651073831</v>
          </cell>
          <cell r="CG3295">
            <v>400</v>
          </cell>
          <cell r="CK3295" t="str">
            <v>Прочие основные фонды</v>
          </cell>
        </row>
        <row r="3296">
          <cell r="K3296">
            <v>0</v>
          </cell>
          <cell r="Y3296">
            <v>1999</v>
          </cell>
          <cell r="AT3296">
            <v>9534.77</v>
          </cell>
          <cell r="BK3296">
            <v>4160.8115137339846</v>
          </cell>
          <cell r="BX3296">
            <v>416.08115137339848</v>
          </cell>
          <cell r="CB3296">
            <v>400</v>
          </cell>
          <cell r="CF3296">
            <v>45768.926651073831</v>
          </cell>
          <cell r="CG3296">
            <v>400</v>
          </cell>
          <cell r="CK3296" t="str">
            <v>Прочие основные фонды</v>
          </cell>
        </row>
        <row r="3297">
          <cell r="K3297">
            <v>10.040000000000191</v>
          </cell>
          <cell r="Y3297">
            <v>2001</v>
          </cell>
          <cell r="AT3297">
            <v>1192.9000000000001</v>
          </cell>
          <cell r="BK3297">
            <v>546.15092242940568</v>
          </cell>
          <cell r="BX3297">
            <v>54.61509224294057</v>
          </cell>
          <cell r="CB3297">
            <v>50</v>
          </cell>
          <cell r="CF3297">
            <v>5461.5092242940573</v>
          </cell>
          <cell r="CG3297">
            <v>50</v>
          </cell>
          <cell r="CK3297" t="str">
            <v>Прочие основные фонды</v>
          </cell>
        </row>
        <row r="3298">
          <cell r="K3298">
            <v>10.040000000000191</v>
          </cell>
          <cell r="Y3298">
            <v>2001</v>
          </cell>
          <cell r="AT3298">
            <v>1192.9000000000001</v>
          </cell>
          <cell r="BK3298">
            <v>546.15092242940568</v>
          </cell>
          <cell r="BX3298">
            <v>54.61509224294057</v>
          </cell>
          <cell r="CB3298">
            <v>50</v>
          </cell>
          <cell r="CF3298">
            <v>5461.5092242940573</v>
          </cell>
          <cell r="CG3298">
            <v>50</v>
          </cell>
          <cell r="CK3298" t="str">
            <v>Прочие основные фонды</v>
          </cell>
        </row>
        <row r="3299">
          <cell r="K3299">
            <v>10.040000000000191</v>
          </cell>
          <cell r="Y3299">
            <v>2001</v>
          </cell>
          <cell r="AT3299">
            <v>1192.9000000000001</v>
          </cell>
          <cell r="BK3299">
            <v>546.15092242940568</v>
          </cell>
          <cell r="BX3299">
            <v>54.61509224294057</v>
          </cell>
          <cell r="CB3299">
            <v>50</v>
          </cell>
          <cell r="CF3299">
            <v>5461.5092242940573</v>
          </cell>
          <cell r="CG3299">
            <v>50</v>
          </cell>
          <cell r="CK3299" t="str">
            <v>Прочие основные фонды</v>
          </cell>
        </row>
        <row r="3300">
          <cell r="K3300">
            <v>10.040000000000191</v>
          </cell>
          <cell r="Y3300">
            <v>2001</v>
          </cell>
          <cell r="AT3300">
            <v>1192.9000000000001</v>
          </cell>
          <cell r="BK3300">
            <v>546.15092242940568</v>
          </cell>
          <cell r="BX3300">
            <v>54.61509224294057</v>
          </cell>
          <cell r="CB3300">
            <v>50</v>
          </cell>
          <cell r="CF3300">
            <v>5461.5092242940573</v>
          </cell>
          <cell r="CG3300">
            <v>50</v>
          </cell>
          <cell r="CK3300" t="str">
            <v>Прочие основные фонды</v>
          </cell>
        </row>
        <row r="3301">
          <cell r="K3301">
            <v>10.040000000000191</v>
          </cell>
          <cell r="Y3301">
            <v>2001</v>
          </cell>
          <cell r="AT3301">
            <v>1192.9000000000001</v>
          </cell>
          <cell r="BK3301">
            <v>546.15092242940568</v>
          </cell>
          <cell r="BX3301">
            <v>54.61509224294057</v>
          </cell>
          <cell r="CB3301">
            <v>50</v>
          </cell>
          <cell r="CF3301">
            <v>5461.5092242940573</v>
          </cell>
          <cell r="CG3301">
            <v>50</v>
          </cell>
          <cell r="CK3301" t="str">
            <v>Прочие основные фонды</v>
          </cell>
        </row>
        <row r="3302">
          <cell r="K3302">
            <v>10.040000000000191</v>
          </cell>
          <cell r="Y3302">
            <v>2001</v>
          </cell>
          <cell r="AT3302">
            <v>1192.9000000000001</v>
          </cell>
          <cell r="BK3302">
            <v>546.15092242940568</v>
          </cell>
          <cell r="BX3302">
            <v>54.61509224294057</v>
          </cell>
          <cell r="CB3302">
            <v>50</v>
          </cell>
          <cell r="CF3302">
            <v>5461.5092242940573</v>
          </cell>
          <cell r="CG3302">
            <v>50</v>
          </cell>
          <cell r="CK3302" t="str">
            <v>Прочие основные фонды</v>
          </cell>
        </row>
        <row r="3303">
          <cell r="K3303">
            <v>10.040000000000191</v>
          </cell>
          <cell r="Y3303">
            <v>2001</v>
          </cell>
          <cell r="AT3303">
            <v>1192.9000000000001</v>
          </cell>
          <cell r="BK3303">
            <v>546.15092242940568</v>
          </cell>
          <cell r="BX3303">
            <v>54.61509224294057</v>
          </cell>
          <cell r="CB3303">
            <v>50</v>
          </cell>
          <cell r="CF3303">
            <v>5461.5092242940573</v>
          </cell>
          <cell r="CG3303">
            <v>50</v>
          </cell>
          <cell r="CK3303" t="str">
            <v>Прочие основные фонды</v>
          </cell>
        </row>
        <row r="3304">
          <cell r="K3304">
            <v>10.040000000000191</v>
          </cell>
          <cell r="Y3304">
            <v>2001</v>
          </cell>
          <cell r="AT3304">
            <v>1192.9000000000001</v>
          </cell>
          <cell r="BK3304">
            <v>546.15092242940568</v>
          </cell>
          <cell r="BX3304">
            <v>54.61509224294057</v>
          </cell>
          <cell r="CB3304">
            <v>50</v>
          </cell>
          <cell r="CF3304">
            <v>5461.5092242940573</v>
          </cell>
          <cell r="CG3304">
            <v>50</v>
          </cell>
          <cell r="CK3304" t="str">
            <v>Прочие основные фонды</v>
          </cell>
        </row>
        <row r="3305">
          <cell r="K3305">
            <v>10.040000000000191</v>
          </cell>
          <cell r="Y3305">
            <v>2001</v>
          </cell>
          <cell r="AT3305">
            <v>1192.9000000000001</v>
          </cell>
          <cell r="BK3305">
            <v>546.15092242940568</v>
          </cell>
          <cell r="BX3305">
            <v>54.61509224294057</v>
          </cell>
          <cell r="CB3305">
            <v>50</v>
          </cell>
          <cell r="CF3305">
            <v>5461.5092242940573</v>
          </cell>
          <cell r="CG3305">
            <v>50</v>
          </cell>
          <cell r="CK3305" t="str">
            <v>Прочие основные фонды</v>
          </cell>
        </row>
        <row r="3306">
          <cell r="K3306">
            <v>10.050000000000182</v>
          </cell>
          <cell r="Y3306">
            <v>2001</v>
          </cell>
          <cell r="AT3306">
            <v>1192.9100000000001</v>
          </cell>
          <cell r="BK3306">
            <v>546.15550077564114</v>
          </cell>
          <cell r="BX3306">
            <v>54.615550077564116</v>
          </cell>
          <cell r="CB3306">
            <v>50</v>
          </cell>
          <cell r="CF3306">
            <v>5461.5550077564112</v>
          </cell>
          <cell r="CG3306">
            <v>50</v>
          </cell>
          <cell r="CK3306" t="str">
            <v>Прочие основные фонды</v>
          </cell>
        </row>
        <row r="3307">
          <cell r="K3307">
            <v>10.050000000000182</v>
          </cell>
          <cell r="Y3307">
            <v>2001</v>
          </cell>
          <cell r="AT3307">
            <v>1192.9100000000001</v>
          </cell>
          <cell r="BK3307">
            <v>546.15550077564114</v>
          </cell>
          <cell r="BX3307">
            <v>54.615550077564116</v>
          </cell>
          <cell r="CB3307">
            <v>50</v>
          </cell>
          <cell r="CF3307">
            <v>5461.5550077564112</v>
          </cell>
          <cell r="CG3307">
            <v>50</v>
          </cell>
          <cell r="CK3307" t="str">
            <v>Прочие основные фонды</v>
          </cell>
        </row>
        <row r="3308">
          <cell r="K3308">
            <v>10.050000000000182</v>
          </cell>
          <cell r="Y3308">
            <v>2001</v>
          </cell>
          <cell r="AT3308">
            <v>1192.9100000000001</v>
          </cell>
          <cell r="BK3308">
            <v>546.15550077564114</v>
          </cell>
          <cell r="BX3308">
            <v>54.615550077564116</v>
          </cell>
          <cell r="CB3308">
            <v>50</v>
          </cell>
          <cell r="CF3308">
            <v>5461.5550077564112</v>
          </cell>
          <cell r="CG3308">
            <v>50</v>
          </cell>
          <cell r="CK3308" t="str">
            <v>Прочие основные фонды</v>
          </cell>
        </row>
        <row r="3309">
          <cell r="K3309">
            <v>10.050000000000182</v>
          </cell>
          <cell r="Y3309">
            <v>2001</v>
          </cell>
          <cell r="AT3309">
            <v>1192.9100000000001</v>
          </cell>
          <cell r="BK3309">
            <v>546.15550077564114</v>
          </cell>
          <cell r="BX3309">
            <v>54.615550077564116</v>
          </cell>
          <cell r="CB3309">
            <v>50</v>
          </cell>
          <cell r="CF3309">
            <v>5461.5550077564112</v>
          </cell>
          <cell r="CG3309">
            <v>50</v>
          </cell>
          <cell r="CK3309" t="str">
            <v>Прочие основные фонды</v>
          </cell>
        </row>
        <row r="3310">
          <cell r="K3310">
            <v>10.050000000000182</v>
          </cell>
          <cell r="Y3310">
            <v>2001</v>
          </cell>
          <cell r="AT3310">
            <v>1192.9100000000001</v>
          </cell>
          <cell r="BK3310">
            <v>546.15550077564114</v>
          </cell>
          <cell r="BX3310">
            <v>54.615550077564116</v>
          </cell>
          <cell r="CB3310">
            <v>50</v>
          </cell>
          <cell r="CF3310">
            <v>5461.5550077564112</v>
          </cell>
          <cell r="CG3310">
            <v>50</v>
          </cell>
          <cell r="CK3310" t="str">
            <v>Прочие основные фонды</v>
          </cell>
        </row>
        <row r="3311">
          <cell r="K3311">
            <v>10.050000000000182</v>
          </cell>
          <cell r="Y3311">
            <v>2001</v>
          </cell>
          <cell r="AT3311">
            <v>1192.9100000000001</v>
          </cell>
          <cell r="BK3311">
            <v>546.15550077564114</v>
          </cell>
          <cell r="BX3311">
            <v>54.615550077564116</v>
          </cell>
          <cell r="CB3311">
            <v>50</v>
          </cell>
          <cell r="CF3311">
            <v>5461.5550077564112</v>
          </cell>
          <cell r="CG3311">
            <v>50</v>
          </cell>
          <cell r="CK3311" t="str">
            <v>Прочие основные фонды</v>
          </cell>
        </row>
        <row r="3312">
          <cell r="K3312">
            <v>10.050000000000182</v>
          </cell>
          <cell r="Y3312">
            <v>2001</v>
          </cell>
          <cell r="AT3312">
            <v>1192.9100000000001</v>
          </cell>
          <cell r="BK3312">
            <v>546.15550077564114</v>
          </cell>
          <cell r="BX3312">
            <v>54.615550077564116</v>
          </cell>
          <cell r="CB3312">
            <v>50</v>
          </cell>
          <cell r="CF3312">
            <v>5461.5550077564112</v>
          </cell>
          <cell r="CG3312">
            <v>50</v>
          </cell>
          <cell r="CK3312" t="str">
            <v>Прочие основные фонды</v>
          </cell>
        </row>
        <row r="3313">
          <cell r="K3313">
            <v>10.050000000000182</v>
          </cell>
          <cell r="Y3313">
            <v>2001</v>
          </cell>
          <cell r="AT3313">
            <v>1192.9100000000001</v>
          </cell>
          <cell r="BK3313">
            <v>546.15550077564114</v>
          </cell>
          <cell r="BX3313">
            <v>54.615550077564116</v>
          </cell>
          <cell r="CB3313">
            <v>50</v>
          </cell>
          <cell r="CF3313">
            <v>5461.5550077564112</v>
          </cell>
          <cell r="CG3313">
            <v>50</v>
          </cell>
          <cell r="CK3313" t="str">
            <v>Прочие основные фонды</v>
          </cell>
        </row>
        <row r="3314">
          <cell r="K3314">
            <v>10.050000000000182</v>
          </cell>
          <cell r="Y3314">
            <v>2001</v>
          </cell>
          <cell r="AT3314">
            <v>1192.9100000000001</v>
          </cell>
          <cell r="BK3314">
            <v>546.15550077564114</v>
          </cell>
          <cell r="BX3314">
            <v>54.615550077564116</v>
          </cell>
          <cell r="CB3314">
            <v>50</v>
          </cell>
          <cell r="CF3314">
            <v>5461.5550077564112</v>
          </cell>
          <cell r="CG3314">
            <v>50</v>
          </cell>
          <cell r="CK3314" t="str">
            <v>Прочие основные фонды</v>
          </cell>
        </row>
        <row r="3315">
          <cell r="K3315">
            <v>10.050000000000182</v>
          </cell>
          <cell r="Y3315">
            <v>2001</v>
          </cell>
          <cell r="AT3315">
            <v>1192.9100000000001</v>
          </cell>
          <cell r="BK3315">
            <v>546.15550077564114</v>
          </cell>
          <cell r="BX3315">
            <v>54.615550077564116</v>
          </cell>
          <cell r="CB3315">
            <v>50</v>
          </cell>
          <cell r="CF3315">
            <v>5461.5550077564112</v>
          </cell>
          <cell r="CG3315">
            <v>50</v>
          </cell>
          <cell r="CK3315" t="str">
            <v>Прочие основные фонды</v>
          </cell>
        </row>
        <row r="3316">
          <cell r="K3316">
            <v>10.050000000000182</v>
          </cell>
          <cell r="Y3316">
            <v>2001</v>
          </cell>
          <cell r="AT3316">
            <v>1192.9100000000001</v>
          </cell>
          <cell r="BK3316">
            <v>546.15550077564114</v>
          </cell>
          <cell r="BX3316">
            <v>54.615550077564116</v>
          </cell>
          <cell r="CB3316">
            <v>50</v>
          </cell>
          <cell r="CF3316">
            <v>5461.5550077564112</v>
          </cell>
          <cell r="CG3316">
            <v>50</v>
          </cell>
          <cell r="CK3316" t="str">
            <v>Прочие основные фонды</v>
          </cell>
        </row>
        <row r="3317">
          <cell r="K3317">
            <v>10.050000000000182</v>
          </cell>
          <cell r="Y3317">
            <v>2001</v>
          </cell>
          <cell r="AT3317">
            <v>1192.9100000000001</v>
          </cell>
          <cell r="BK3317">
            <v>546.15550077564114</v>
          </cell>
          <cell r="BX3317">
            <v>54.615550077564116</v>
          </cell>
          <cell r="CB3317">
            <v>50</v>
          </cell>
          <cell r="CF3317">
            <v>5461.5550077564112</v>
          </cell>
          <cell r="CG3317">
            <v>50</v>
          </cell>
          <cell r="CK3317" t="str">
            <v>Прочие основные фонды</v>
          </cell>
        </row>
        <row r="3318">
          <cell r="K3318">
            <v>10.050000000000182</v>
          </cell>
          <cell r="Y3318">
            <v>2001</v>
          </cell>
          <cell r="AT3318">
            <v>1192.9100000000001</v>
          </cell>
          <cell r="BK3318">
            <v>546.15550077564114</v>
          </cell>
          <cell r="BX3318">
            <v>54.615550077564116</v>
          </cell>
          <cell r="CB3318">
            <v>50</v>
          </cell>
          <cell r="CF3318">
            <v>5461.5550077564112</v>
          </cell>
          <cell r="CG3318">
            <v>50</v>
          </cell>
          <cell r="CK3318" t="str">
            <v>Прочие основные фонды</v>
          </cell>
        </row>
        <row r="3319">
          <cell r="K3319">
            <v>10.050000000000182</v>
          </cell>
          <cell r="Y3319">
            <v>2001</v>
          </cell>
          <cell r="AT3319">
            <v>1192.9100000000001</v>
          </cell>
          <cell r="BK3319">
            <v>546.15550077564114</v>
          </cell>
          <cell r="BX3319">
            <v>54.615550077564116</v>
          </cell>
          <cell r="CB3319">
            <v>50</v>
          </cell>
          <cell r="CF3319">
            <v>5461.5550077564112</v>
          </cell>
          <cell r="CG3319">
            <v>50</v>
          </cell>
          <cell r="CK3319" t="str">
            <v>Прочие основные фонды</v>
          </cell>
        </row>
        <row r="3320">
          <cell r="K3320">
            <v>10.050000000000182</v>
          </cell>
          <cell r="Y3320">
            <v>2001</v>
          </cell>
          <cell r="AT3320">
            <v>1192.9100000000001</v>
          </cell>
          <cell r="BK3320">
            <v>546.15550077564114</v>
          </cell>
          <cell r="BX3320">
            <v>54.615550077564116</v>
          </cell>
          <cell r="CB3320">
            <v>50</v>
          </cell>
          <cell r="CF3320">
            <v>5461.5550077564112</v>
          </cell>
          <cell r="CG3320">
            <v>50</v>
          </cell>
          <cell r="CK3320" t="str">
            <v>Прочие основные фонды</v>
          </cell>
        </row>
        <row r="3321">
          <cell r="K3321">
            <v>20.1400000000001</v>
          </cell>
          <cell r="Y3321">
            <v>2001</v>
          </cell>
          <cell r="AT3321">
            <v>1241.4000000000001</v>
          </cell>
          <cell r="BK3321">
            <v>568.35590167144289</v>
          </cell>
          <cell r="BX3321">
            <v>56.835590167144289</v>
          </cell>
          <cell r="CB3321">
            <v>60</v>
          </cell>
          <cell r="CF3321">
            <v>5683.5590167144292</v>
          </cell>
          <cell r="CG3321">
            <v>60</v>
          </cell>
          <cell r="CK3321" t="str">
            <v>Прочие основные фонды</v>
          </cell>
        </row>
        <row r="3322">
          <cell r="K3322">
            <v>44.569999999999936</v>
          </cell>
          <cell r="Y3322">
            <v>2001</v>
          </cell>
          <cell r="AT3322">
            <v>1353.05</v>
          </cell>
          <cell r="BK3322">
            <v>623.28059715160714</v>
          </cell>
          <cell r="BX3322">
            <v>62.32805971516072</v>
          </cell>
          <cell r="CB3322">
            <v>60</v>
          </cell>
          <cell r="CF3322">
            <v>6232.8059715160716</v>
          </cell>
          <cell r="CG3322">
            <v>60</v>
          </cell>
          <cell r="CK3322" t="str">
            <v>Прочие основные фонды</v>
          </cell>
        </row>
        <row r="3323">
          <cell r="K3323">
            <v>44.569999999999936</v>
          </cell>
          <cell r="Y3323">
            <v>2001</v>
          </cell>
          <cell r="AT3323">
            <v>1353.05</v>
          </cell>
          <cell r="BK3323">
            <v>623.28059715160714</v>
          </cell>
          <cell r="BX3323">
            <v>62.32805971516072</v>
          </cell>
          <cell r="CB3323">
            <v>60</v>
          </cell>
          <cell r="CF3323">
            <v>6232.8059715160716</v>
          </cell>
          <cell r="CG3323">
            <v>60</v>
          </cell>
          <cell r="CK3323" t="str">
            <v>Прочие основные фонды</v>
          </cell>
        </row>
        <row r="3324">
          <cell r="K3324">
            <v>379.90999999999985</v>
          </cell>
          <cell r="Y3324">
            <v>2001</v>
          </cell>
          <cell r="AT3324">
            <v>7594.97</v>
          </cell>
          <cell r="BK3324">
            <v>3498.6123476209614</v>
          </cell>
          <cell r="BX3324">
            <v>349.86123476209616</v>
          </cell>
          <cell r="CB3324">
            <v>350</v>
          </cell>
          <cell r="CF3324">
            <v>34986.123476209614</v>
          </cell>
          <cell r="CG3324">
            <v>350</v>
          </cell>
          <cell r="CK3324" t="str">
            <v>Прочие основные фонды</v>
          </cell>
        </row>
        <row r="3325">
          <cell r="K3325">
            <v>77.179999999999836</v>
          </cell>
          <cell r="Y3325">
            <v>2001</v>
          </cell>
          <cell r="AT3325">
            <v>1330.32</v>
          </cell>
          <cell r="BK3325">
            <v>630.03279244059797</v>
          </cell>
          <cell r="BX3325">
            <v>63.003279244059797</v>
          </cell>
          <cell r="CB3325">
            <v>60</v>
          </cell>
          <cell r="CF3325">
            <v>5670.2951319653821</v>
          </cell>
          <cell r="CG3325">
            <v>60</v>
          </cell>
          <cell r="CK3325" t="str">
            <v>Прочие основные фонды</v>
          </cell>
        </row>
        <row r="3326">
          <cell r="K3326">
            <v>153.33999999999992</v>
          </cell>
          <cell r="Y3326">
            <v>2001</v>
          </cell>
          <cell r="AT3326">
            <v>1672.8</v>
          </cell>
          <cell r="BK3326">
            <v>788.122214886493</v>
          </cell>
          <cell r="BX3326">
            <v>78.8122214886493</v>
          </cell>
          <cell r="CB3326">
            <v>80</v>
          </cell>
          <cell r="CF3326">
            <v>7093.0999339784366</v>
          </cell>
          <cell r="CG3326">
            <v>80</v>
          </cell>
          <cell r="CK3326" t="str">
            <v>Прочие основные фонды</v>
          </cell>
        </row>
        <row r="3327">
          <cell r="K3327">
            <v>153.33999999999992</v>
          </cell>
          <cell r="Y3327">
            <v>2001</v>
          </cell>
          <cell r="AT3327">
            <v>1672.8</v>
          </cell>
          <cell r="BK3327">
            <v>788.122214886493</v>
          </cell>
          <cell r="BX3327">
            <v>78.8122214886493</v>
          </cell>
          <cell r="CB3327">
            <v>80</v>
          </cell>
          <cell r="CF3327">
            <v>7093.0999339784366</v>
          </cell>
          <cell r="CG3327">
            <v>80</v>
          </cell>
          <cell r="CK3327" t="str">
            <v>Прочие основные фонды</v>
          </cell>
        </row>
        <row r="3328">
          <cell r="K3328">
            <v>153.33999999999992</v>
          </cell>
          <cell r="Y3328">
            <v>2001</v>
          </cell>
          <cell r="AT3328">
            <v>1672.8</v>
          </cell>
          <cell r="BK3328">
            <v>788.122214886493</v>
          </cell>
          <cell r="BX3328">
            <v>78.8122214886493</v>
          </cell>
          <cell r="CB3328">
            <v>80</v>
          </cell>
          <cell r="CF3328">
            <v>7093.0999339784366</v>
          </cell>
          <cell r="CG3328">
            <v>80</v>
          </cell>
          <cell r="CK3328" t="str">
            <v>Прочие основные фонды</v>
          </cell>
        </row>
        <row r="3329">
          <cell r="K3329">
            <v>153.33999999999992</v>
          </cell>
          <cell r="Y3329">
            <v>2001</v>
          </cell>
          <cell r="AT3329">
            <v>1672.8</v>
          </cell>
          <cell r="BK3329">
            <v>788.122214886493</v>
          </cell>
          <cell r="BX3329">
            <v>78.8122214886493</v>
          </cell>
          <cell r="CB3329">
            <v>80</v>
          </cell>
          <cell r="CF3329">
            <v>7093.0999339784366</v>
          </cell>
          <cell r="CG3329">
            <v>80</v>
          </cell>
          <cell r="CK3329" t="str">
            <v>Прочие основные фонды</v>
          </cell>
        </row>
        <row r="3330">
          <cell r="K3330">
            <v>153.33999999999992</v>
          </cell>
          <cell r="Y3330">
            <v>2001</v>
          </cell>
          <cell r="AT3330">
            <v>1672.8</v>
          </cell>
          <cell r="BK3330">
            <v>788.122214886493</v>
          </cell>
          <cell r="BX3330">
            <v>78.8122214886493</v>
          </cell>
          <cell r="CB3330">
            <v>80</v>
          </cell>
          <cell r="CF3330">
            <v>7093.0999339784366</v>
          </cell>
          <cell r="CG3330">
            <v>80</v>
          </cell>
          <cell r="CK3330" t="str">
            <v>Прочие основные фонды</v>
          </cell>
        </row>
        <row r="3331">
          <cell r="K3331">
            <v>153.33999999999992</v>
          </cell>
          <cell r="Y3331">
            <v>2001</v>
          </cell>
          <cell r="AT3331">
            <v>1672.8</v>
          </cell>
          <cell r="BK3331">
            <v>788.122214886493</v>
          </cell>
          <cell r="BX3331">
            <v>78.8122214886493</v>
          </cell>
          <cell r="CB3331">
            <v>80</v>
          </cell>
          <cell r="CF3331">
            <v>7093.0999339784366</v>
          </cell>
          <cell r="CG3331">
            <v>80</v>
          </cell>
          <cell r="CK3331" t="str">
            <v>Прочие основные фонды</v>
          </cell>
        </row>
        <row r="3332">
          <cell r="K3332">
            <v>153.33999999999992</v>
          </cell>
          <cell r="Y3332">
            <v>2001</v>
          </cell>
          <cell r="AT3332">
            <v>1672.8</v>
          </cell>
          <cell r="BK3332">
            <v>788.122214886493</v>
          </cell>
          <cell r="BX3332">
            <v>78.8122214886493</v>
          </cell>
          <cell r="CB3332">
            <v>80</v>
          </cell>
          <cell r="CF3332">
            <v>7093.0999339784366</v>
          </cell>
          <cell r="CG3332">
            <v>80</v>
          </cell>
          <cell r="CK3332" t="str">
            <v>Прочие основные фонды</v>
          </cell>
        </row>
        <row r="3333">
          <cell r="K3333">
            <v>153.33999999999992</v>
          </cell>
          <cell r="Y3333">
            <v>2001</v>
          </cell>
          <cell r="AT3333">
            <v>1672.8</v>
          </cell>
          <cell r="BK3333">
            <v>788.122214886493</v>
          </cell>
          <cell r="BX3333">
            <v>78.8122214886493</v>
          </cell>
          <cell r="CB3333">
            <v>80</v>
          </cell>
          <cell r="CF3333">
            <v>7093.0999339784366</v>
          </cell>
          <cell r="CG3333">
            <v>80</v>
          </cell>
          <cell r="CK3333" t="str">
            <v>Прочие основные фонды</v>
          </cell>
        </row>
        <row r="3334">
          <cell r="K3334">
            <v>153.33999999999992</v>
          </cell>
          <cell r="Y3334">
            <v>2001</v>
          </cell>
          <cell r="AT3334">
            <v>1672.8</v>
          </cell>
          <cell r="BK3334">
            <v>788.122214886493</v>
          </cell>
          <cell r="BX3334">
            <v>78.8122214886493</v>
          </cell>
          <cell r="CB3334">
            <v>80</v>
          </cell>
          <cell r="CF3334">
            <v>7093.0999339784366</v>
          </cell>
          <cell r="CG3334">
            <v>80</v>
          </cell>
          <cell r="CK3334" t="str">
            <v>Прочие основные фонды</v>
          </cell>
        </row>
        <row r="3335">
          <cell r="K3335">
            <v>153.33999999999992</v>
          </cell>
          <cell r="Y3335">
            <v>2001</v>
          </cell>
          <cell r="AT3335">
            <v>1672.8</v>
          </cell>
          <cell r="BK3335">
            <v>788.122214886493</v>
          </cell>
          <cell r="BX3335">
            <v>78.8122214886493</v>
          </cell>
          <cell r="CB3335">
            <v>80</v>
          </cell>
          <cell r="CF3335">
            <v>7093.0999339784366</v>
          </cell>
          <cell r="CG3335">
            <v>80</v>
          </cell>
          <cell r="CK3335" t="str">
            <v>Прочие основные фонды</v>
          </cell>
        </row>
        <row r="3336">
          <cell r="K3336">
            <v>0</v>
          </cell>
          <cell r="Y3336">
            <v>1992</v>
          </cell>
          <cell r="AT3336">
            <v>28.77</v>
          </cell>
          <cell r="BK3336">
            <v>38.912022300713915</v>
          </cell>
          <cell r="BX3336">
            <v>3.8912022300713915</v>
          </cell>
          <cell r="CB3336">
            <v>0</v>
          </cell>
          <cell r="CF3336">
            <v>739.32842371356435</v>
          </cell>
          <cell r="CG3336">
            <v>0</v>
          </cell>
          <cell r="CK3336" t="str">
            <v>Прочие основные фонды</v>
          </cell>
        </row>
        <row r="3337">
          <cell r="K3337">
            <v>0</v>
          </cell>
          <cell r="Y3337">
            <v>1992</v>
          </cell>
          <cell r="AT3337">
            <v>28.77</v>
          </cell>
          <cell r="BK3337">
            <v>38.912022300713915</v>
          </cell>
          <cell r="BX3337">
            <v>3.8912022300713915</v>
          </cell>
          <cell r="CB3337">
            <v>0</v>
          </cell>
          <cell r="CF3337">
            <v>739.32842371356435</v>
          </cell>
          <cell r="CG3337">
            <v>0</v>
          </cell>
          <cell r="CK3337" t="str">
            <v>Прочие основные фонды</v>
          </cell>
        </row>
        <row r="3338">
          <cell r="K3338">
            <v>0</v>
          </cell>
          <cell r="Y3338">
            <v>1992</v>
          </cell>
          <cell r="AT3338">
            <v>28.77</v>
          </cell>
          <cell r="BK3338">
            <v>38.912022300713915</v>
          </cell>
          <cell r="BX3338">
            <v>3.8912022300713915</v>
          </cell>
          <cell r="CB3338">
            <v>0</v>
          </cell>
          <cell r="CF3338">
            <v>739.32842371356435</v>
          </cell>
          <cell r="CG3338">
            <v>0</v>
          </cell>
          <cell r="CK3338" t="str">
            <v>Прочие основные фонды</v>
          </cell>
        </row>
        <row r="3339">
          <cell r="K3339">
            <v>0</v>
          </cell>
          <cell r="Y3339">
            <v>2001</v>
          </cell>
          <cell r="AT3339">
            <v>3042.47</v>
          </cell>
          <cell r="BK3339">
            <v>1392.9481071035239</v>
          </cell>
          <cell r="BX3339">
            <v>139.29481071035238</v>
          </cell>
          <cell r="CB3339">
            <v>150</v>
          </cell>
          <cell r="CF3339">
            <v>13929.481071035239</v>
          </cell>
          <cell r="CG3339">
            <v>150</v>
          </cell>
          <cell r="CK3339" t="str">
            <v>Прочие основные фонды</v>
          </cell>
        </row>
        <row r="3340">
          <cell r="K3340">
            <v>0</v>
          </cell>
          <cell r="Y3340">
            <v>2001</v>
          </cell>
          <cell r="AT3340">
            <v>3047.77</v>
          </cell>
          <cell r="BK3340">
            <v>1403.9510037180842</v>
          </cell>
          <cell r="BX3340">
            <v>140.39510037180841</v>
          </cell>
          <cell r="CB3340">
            <v>150</v>
          </cell>
          <cell r="CF3340">
            <v>14039.510037180842</v>
          </cell>
          <cell r="CG3340">
            <v>150</v>
          </cell>
          <cell r="CK3340" t="str">
            <v>Прочие основные фонды</v>
          </cell>
        </row>
        <row r="3341">
          <cell r="K3341">
            <v>0</v>
          </cell>
          <cell r="Y3341">
            <v>2001</v>
          </cell>
          <cell r="AT3341">
            <v>8165</v>
          </cell>
          <cell r="BK3341">
            <v>27090.39835245864</v>
          </cell>
          <cell r="BX3341">
            <v>3224.4223758916719</v>
          </cell>
          <cell r="CB3341">
            <v>3200</v>
          </cell>
          <cell r="CF3341">
            <v>270903.98352458642</v>
          </cell>
          <cell r="CG3341">
            <v>6656</v>
          </cell>
          <cell r="CK3341" t="str">
            <v>Прочие основные фонды</v>
          </cell>
        </row>
        <row r="3342">
          <cell r="K3342">
            <v>0</v>
          </cell>
          <cell r="Y3342">
            <v>2001</v>
          </cell>
          <cell r="AT3342">
            <v>4566</v>
          </cell>
          <cell r="BK3342">
            <v>15149.388717370011</v>
          </cell>
          <cell r="BX3342">
            <v>1803.1491204312765</v>
          </cell>
          <cell r="CB3342">
            <v>1800</v>
          </cell>
          <cell r="CF3342">
            <v>151493.88717370012</v>
          </cell>
          <cell r="CG3342">
            <v>3744</v>
          </cell>
          <cell r="CK3342" t="str">
            <v>Прочие основные фонды</v>
          </cell>
        </row>
        <row r="3343">
          <cell r="K3343">
            <v>0</v>
          </cell>
          <cell r="Y3343">
            <v>2001</v>
          </cell>
          <cell r="AT3343">
            <v>4596.5</v>
          </cell>
          <cell r="BK3343">
            <v>2117.3713202079466</v>
          </cell>
          <cell r="BX3343">
            <v>211.73713202079466</v>
          </cell>
          <cell r="CB3343">
            <v>200</v>
          </cell>
          <cell r="CF3343">
            <v>21173.713202079467</v>
          </cell>
          <cell r="CG3343">
            <v>200</v>
          </cell>
          <cell r="CK3343" t="str">
            <v>Прочие основные фонды</v>
          </cell>
        </row>
        <row r="3344">
          <cell r="K3344">
            <v>0</v>
          </cell>
          <cell r="Y3344">
            <v>2001</v>
          </cell>
          <cell r="AT3344">
            <v>1210</v>
          </cell>
          <cell r="BK3344">
            <v>557.38481397837825</v>
          </cell>
          <cell r="BX3344">
            <v>55.73848139783783</v>
          </cell>
          <cell r="CB3344">
            <v>60</v>
          </cell>
          <cell r="CF3344">
            <v>5573.8481397837822</v>
          </cell>
          <cell r="CG3344">
            <v>60</v>
          </cell>
          <cell r="CK3344" t="str">
            <v>Прочие основные фонды</v>
          </cell>
        </row>
        <row r="3345">
          <cell r="K3345">
            <v>0</v>
          </cell>
          <cell r="Y3345">
            <v>2001</v>
          </cell>
          <cell r="AT3345">
            <v>890</v>
          </cell>
          <cell r="BK3345">
            <v>1438.3000391122569</v>
          </cell>
          <cell r="BX3345">
            <v>442.51550170893722</v>
          </cell>
          <cell r="CB3345">
            <v>450</v>
          </cell>
          <cell r="CF3345">
            <v>14383.000391122569</v>
          </cell>
          <cell r="CG3345">
            <v>2754</v>
          </cell>
          <cell r="CK3345" t="str">
            <v>Машины и оборудование</v>
          </cell>
        </row>
        <row r="3346">
          <cell r="K3346">
            <v>0</v>
          </cell>
          <cell r="Y3346">
            <v>2001</v>
          </cell>
          <cell r="AT3346">
            <v>380</v>
          </cell>
          <cell r="BK3346">
            <v>175.04647050560638</v>
          </cell>
          <cell r="BX3346">
            <v>17.504647050560639</v>
          </cell>
          <cell r="CB3346">
            <v>20</v>
          </cell>
          <cell r="CF3346">
            <v>1750.4647050560638</v>
          </cell>
          <cell r="CG3346">
            <v>20</v>
          </cell>
          <cell r="CK3346" t="str">
            <v>Прочие основные фонды</v>
          </cell>
        </row>
        <row r="3347">
          <cell r="K3347">
            <v>0</v>
          </cell>
          <cell r="Y3347">
            <v>2001</v>
          </cell>
          <cell r="AT3347">
            <v>2165.83</v>
          </cell>
          <cell r="BK3347">
            <v>997.68657161883539</v>
          </cell>
          <cell r="BX3347">
            <v>99.768657161883539</v>
          </cell>
          <cell r="CB3347">
            <v>100</v>
          </cell>
          <cell r="CF3347">
            <v>9976.865716188353</v>
          </cell>
          <cell r="CG3347">
            <v>100</v>
          </cell>
          <cell r="CK3347" t="str">
            <v>Прочие основные фонды</v>
          </cell>
        </row>
        <row r="3348">
          <cell r="K3348">
            <v>0</v>
          </cell>
          <cell r="Y3348">
            <v>2001</v>
          </cell>
          <cell r="AT3348">
            <v>2429.7600000000002</v>
          </cell>
          <cell r="BK3348">
            <v>1119.2655583571111</v>
          </cell>
          <cell r="BX3348">
            <v>111.92655583571111</v>
          </cell>
          <cell r="CB3348">
            <v>100</v>
          </cell>
          <cell r="CF3348">
            <v>11192.655583571111</v>
          </cell>
          <cell r="CG3348">
            <v>100</v>
          </cell>
          <cell r="CK3348" t="str">
            <v>Прочие основные фонды</v>
          </cell>
        </row>
        <row r="3349">
          <cell r="K3349">
            <v>227.04999999999927</v>
          </cell>
          <cell r="Y3349">
            <v>2001</v>
          </cell>
          <cell r="AT3349">
            <v>6807.73</v>
          </cell>
          <cell r="BK3349">
            <v>3135.9713385661357</v>
          </cell>
          <cell r="BX3349">
            <v>313.5971338566136</v>
          </cell>
          <cell r="CB3349">
            <v>300</v>
          </cell>
          <cell r="CF3349">
            <v>31359.713385661358</v>
          </cell>
          <cell r="CG3349">
            <v>300</v>
          </cell>
          <cell r="CK3349" t="str">
            <v>Прочие основные фонды</v>
          </cell>
        </row>
        <row r="3350">
          <cell r="K3350">
            <v>0</v>
          </cell>
          <cell r="Y3350">
            <v>1992</v>
          </cell>
          <cell r="AT3350">
            <v>374.5</v>
          </cell>
          <cell r="BK3350">
            <v>3713.5360831919556</v>
          </cell>
          <cell r="BX3350">
            <v>371.35360831919559</v>
          </cell>
          <cell r="CB3350">
            <v>350</v>
          </cell>
          <cell r="CF3350">
            <v>66843.649497455204</v>
          </cell>
          <cell r="CG3350">
            <v>350</v>
          </cell>
          <cell r="CK3350" t="str">
            <v>Прочие основные фонды</v>
          </cell>
        </row>
        <row r="3351">
          <cell r="K3351">
            <v>0</v>
          </cell>
          <cell r="Y3351">
            <v>1997</v>
          </cell>
          <cell r="AT3351">
            <v>1611.78</v>
          </cell>
          <cell r="BK3351">
            <v>2355.684936667973</v>
          </cell>
          <cell r="BX3351">
            <v>235.56849366679731</v>
          </cell>
          <cell r="CB3351">
            <v>250</v>
          </cell>
          <cell r="CF3351">
            <v>30623.904176683649</v>
          </cell>
          <cell r="CG3351">
            <v>250</v>
          </cell>
          <cell r="CK3351" t="str">
            <v>Прочие основные фонды</v>
          </cell>
        </row>
        <row r="3352">
          <cell r="K3352">
            <v>0</v>
          </cell>
          <cell r="Y3352">
            <v>1997</v>
          </cell>
          <cell r="AT3352">
            <v>1611.78</v>
          </cell>
          <cell r="BK3352">
            <v>2355.684936667973</v>
          </cell>
          <cell r="BX3352">
            <v>235.56849366679731</v>
          </cell>
          <cell r="CB3352">
            <v>250</v>
          </cell>
          <cell r="CF3352">
            <v>30623.904176683649</v>
          </cell>
          <cell r="CG3352">
            <v>250</v>
          </cell>
          <cell r="CK3352" t="str">
            <v>Прочие основные фонды</v>
          </cell>
        </row>
        <row r="3353">
          <cell r="K3353">
            <v>0</v>
          </cell>
          <cell r="Y3353">
            <v>1997</v>
          </cell>
          <cell r="AT3353">
            <v>1611.78</v>
          </cell>
          <cell r="BK3353">
            <v>2355.684936667973</v>
          </cell>
          <cell r="BX3353">
            <v>235.56849366679731</v>
          </cell>
          <cell r="CB3353">
            <v>250</v>
          </cell>
          <cell r="CF3353">
            <v>30623.904176683649</v>
          </cell>
          <cell r="CG3353">
            <v>250</v>
          </cell>
          <cell r="CK3353" t="str">
            <v>Прочие основные фонды</v>
          </cell>
        </row>
        <row r="3354">
          <cell r="K3354">
            <v>0</v>
          </cell>
          <cell r="Y3354">
            <v>1997</v>
          </cell>
          <cell r="AT3354">
            <v>1611.78</v>
          </cell>
          <cell r="BK3354">
            <v>2355.684936667973</v>
          </cell>
          <cell r="BX3354">
            <v>235.56849366679731</v>
          </cell>
          <cell r="CB3354">
            <v>250</v>
          </cell>
          <cell r="CF3354">
            <v>30623.904176683649</v>
          </cell>
          <cell r="CG3354">
            <v>250</v>
          </cell>
          <cell r="CK3354" t="str">
            <v>Прочие основные фонды</v>
          </cell>
        </row>
        <row r="3355">
          <cell r="K3355">
            <v>2.4400000000000546</v>
          </cell>
          <cell r="Y3355">
            <v>2001</v>
          </cell>
          <cell r="AT3355">
            <v>2791</v>
          </cell>
          <cell r="BK3355">
            <v>1314.9504434171461</v>
          </cell>
          <cell r="BX3355">
            <v>131.49504434171462</v>
          </cell>
          <cell r="CB3355">
            <v>150</v>
          </cell>
          <cell r="CF3355">
            <v>11834.553990754315</v>
          </cell>
          <cell r="CG3355">
            <v>150</v>
          </cell>
          <cell r="CK3355" t="str">
            <v>Прочие основные фонды</v>
          </cell>
        </row>
        <row r="3356">
          <cell r="K3356">
            <v>0</v>
          </cell>
          <cell r="Y3356">
            <v>1997</v>
          </cell>
          <cell r="AT3356">
            <v>3137.07</v>
          </cell>
          <cell r="BK3356">
            <v>4584.9610643344613</v>
          </cell>
          <cell r="BX3356">
            <v>458.49610643344613</v>
          </cell>
          <cell r="CB3356">
            <v>450</v>
          </cell>
          <cell r="CF3356">
            <v>59604.493836347996</v>
          </cell>
          <cell r="CG3356">
            <v>450</v>
          </cell>
          <cell r="CK3356" t="str">
            <v>Прочие основные фонды</v>
          </cell>
        </row>
        <row r="3357">
          <cell r="K3357">
            <v>0</v>
          </cell>
          <cell r="Y3357">
            <v>1995</v>
          </cell>
          <cell r="AT3357">
            <v>2159.7800000000002</v>
          </cell>
          <cell r="BK3357">
            <v>2921.1472896988498</v>
          </cell>
          <cell r="BX3357">
            <v>292.11472896988499</v>
          </cell>
          <cell r="CB3357">
            <v>300</v>
          </cell>
          <cell r="CF3357">
            <v>43817.209345482748</v>
          </cell>
          <cell r="CG3357">
            <v>300</v>
          </cell>
          <cell r="CK3357" t="str">
            <v>Прочие основные фонды</v>
          </cell>
        </row>
        <row r="3358">
          <cell r="K3358">
            <v>92.4</v>
          </cell>
          <cell r="Y3358">
            <v>2001</v>
          </cell>
          <cell r="AT3358">
            <v>323.24</v>
          </cell>
          <cell r="BK3358">
            <v>153.08482156811812</v>
          </cell>
          <cell r="BX3358">
            <v>15.308482156811813</v>
          </cell>
          <cell r="CB3358">
            <v>20</v>
          </cell>
          <cell r="CF3358">
            <v>1377.763394113063</v>
          </cell>
          <cell r="CG3358">
            <v>20</v>
          </cell>
          <cell r="CK3358" t="str">
            <v>Прочие основные фонды</v>
          </cell>
        </row>
        <row r="3359">
          <cell r="K3359">
            <v>28.350000000000009</v>
          </cell>
          <cell r="Y3359">
            <v>2001</v>
          </cell>
          <cell r="AT3359">
            <v>97.95</v>
          </cell>
          <cell r="BK3359">
            <v>324.08148068840808</v>
          </cell>
          <cell r="BX3359">
            <v>51.214888908959587</v>
          </cell>
          <cell r="CB3359">
            <v>50</v>
          </cell>
          <cell r="CF3359">
            <v>2916.7333261956728</v>
          </cell>
          <cell r="CG3359">
            <v>129</v>
          </cell>
          <cell r="CK3359" t="str">
            <v>Прочие основные фонды</v>
          </cell>
        </row>
        <row r="3360">
          <cell r="K3360">
            <v>0</v>
          </cell>
          <cell r="Y3360">
            <v>1996</v>
          </cell>
          <cell r="AT3360">
            <v>1359.01</v>
          </cell>
          <cell r="BK3360">
            <v>1838.0892397251728</v>
          </cell>
          <cell r="BX3360">
            <v>183.80892397251728</v>
          </cell>
          <cell r="CB3360">
            <v>200</v>
          </cell>
          <cell r="CF3360">
            <v>25733.249356152417</v>
          </cell>
          <cell r="CG3360">
            <v>200</v>
          </cell>
          <cell r="CK3360" t="str">
            <v>Прочие основные фонды</v>
          </cell>
        </row>
        <row r="3361">
          <cell r="K3361">
            <v>0</v>
          </cell>
          <cell r="Y3361">
            <v>1996</v>
          </cell>
          <cell r="AT3361">
            <v>1359.01</v>
          </cell>
          <cell r="BK3361">
            <v>1838.0892397251728</v>
          </cell>
          <cell r="BX3361">
            <v>183.80892397251728</v>
          </cell>
          <cell r="CB3361">
            <v>200</v>
          </cell>
          <cell r="CF3361">
            <v>25733.249356152417</v>
          </cell>
          <cell r="CG3361">
            <v>200</v>
          </cell>
          <cell r="CK3361" t="str">
            <v>Прочие основные фонды</v>
          </cell>
        </row>
        <row r="3362">
          <cell r="K3362">
            <v>0</v>
          </cell>
          <cell r="Y3362">
            <v>1996</v>
          </cell>
          <cell r="AT3362">
            <v>1359.01</v>
          </cell>
          <cell r="BK3362">
            <v>1838.0892397251728</v>
          </cell>
          <cell r="BX3362">
            <v>183.80892397251728</v>
          </cell>
          <cell r="CB3362">
            <v>200</v>
          </cell>
          <cell r="CF3362">
            <v>25733.249356152417</v>
          </cell>
          <cell r="CG3362">
            <v>200</v>
          </cell>
          <cell r="CK3362" t="str">
            <v>Прочие основные фонды</v>
          </cell>
        </row>
        <row r="3363">
          <cell r="K3363">
            <v>0</v>
          </cell>
          <cell r="Y3363">
            <v>1996</v>
          </cell>
          <cell r="AT3363">
            <v>1359.02</v>
          </cell>
          <cell r="BK3363">
            <v>1838.102764932785</v>
          </cell>
          <cell r="BX3363">
            <v>183.81027649327851</v>
          </cell>
          <cell r="CB3363">
            <v>200</v>
          </cell>
          <cell r="CF3363">
            <v>25733.438709058992</v>
          </cell>
          <cell r="CG3363">
            <v>200</v>
          </cell>
          <cell r="CK3363" t="str">
            <v>Прочие основные фонды</v>
          </cell>
        </row>
        <row r="3364">
          <cell r="K3364">
            <v>878.70999999999913</v>
          </cell>
          <cell r="Y3364">
            <v>2001</v>
          </cell>
          <cell r="AT3364">
            <v>8783.23</v>
          </cell>
          <cell r="BK3364">
            <v>4138.1269018755929</v>
          </cell>
          <cell r="BX3364">
            <v>413.81269018755933</v>
          </cell>
          <cell r="CB3364">
            <v>400</v>
          </cell>
          <cell r="CF3364">
            <v>37243.142116880335</v>
          </cell>
          <cell r="CG3364">
            <v>400</v>
          </cell>
          <cell r="CK3364" t="str">
            <v>Прочие основные фонды</v>
          </cell>
        </row>
        <row r="3365">
          <cell r="K3365">
            <v>878.70999999999913</v>
          </cell>
          <cell r="Y3365">
            <v>2001</v>
          </cell>
          <cell r="AT3365">
            <v>8783.23</v>
          </cell>
          <cell r="BK3365">
            <v>4138.1269018755929</v>
          </cell>
          <cell r="BX3365">
            <v>413.81269018755933</v>
          </cell>
          <cell r="CB3365">
            <v>400</v>
          </cell>
          <cell r="CF3365">
            <v>37243.142116880335</v>
          </cell>
          <cell r="CG3365">
            <v>400</v>
          </cell>
          <cell r="CK3365" t="str">
            <v>Прочие основные фонды</v>
          </cell>
        </row>
        <row r="3366">
          <cell r="K3366">
            <v>878.70999999999913</v>
          </cell>
          <cell r="Y3366">
            <v>2001</v>
          </cell>
          <cell r="AT3366">
            <v>8783.23</v>
          </cell>
          <cell r="BK3366">
            <v>4138.1269018755929</v>
          </cell>
          <cell r="BX3366">
            <v>413.81269018755933</v>
          </cell>
          <cell r="CB3366">
            <v>400</v>
          </cell>
          <cell r="CF3366">
            <v>37243.142116880335</v>
          </cell>
          <cell r="CG3366">
            <v>400</v>
          </cell>
          <cell r="CK3366" t="str">
            <v>Прочие основные фонды</v>
          </cell>
        </row>
        <row r="3367">
          <cell r="K3367">
            <v>878.70999999999913</v>
          </cell>
          <cell r="Y3367">
            <v>2001</v>
          </cell>
          <cell r="AT3367">
            <v>8783.23</v>
          </cell>
          <cell r="BK3367">
            <v>4138.1269018755929</v>
          </cell>
          <cell r="BX3367">
            <v>413.81269018755933</v>
          </cell>
          <cell r="CB3367">
            <v>400</v>
          </cell>
          <cell r="CF3367">
            <v>37243.142116880335</v>
          </cell>
          <cell r="CG3367">
            <v>400</v>
          </cell>
          <cell r="CK3367" t="str">
            <v>Прочие основные фонды</v>
          </cell>
        </row>
        <row r="3368">
          <cell r="K3368">
            <v>878.70999999999913</v>
          </cell>
          <cell r="Y3368">
            <v>2001</v>
          </cell>
          <cell r="AT3368">
            <v>8783.23</v>
          </cell>
          <cell r="BK3368">
            <v>4138.1269018755929</v>
          </cell>
          <cell r="BX3368">
            <v>413.81269018755933</v>
          </cell>
          <cell r="CB3368">
            <v>400</v>
          </cell>
          <cell r="CF3368">
            <v>37243.142116880335</v>
          </cell>
          <cell r="CG3368">
            <v>400</v>
          </cell>
          <cell r="CK3368" t="str">
            <v>Прочие основные фонды</v>
          </cell>
        </row>
        <row r="3369">
          <cell r="K3369">
            <v>878.70999999999913</v>
          </cell>
          <cell r="Y3369">
            <v>2001</v>
          </cell>
          <cell r="AT3369">
            <v>8783.23</v>
          </cell>
          <cell r="BK3369">
            <v>4138.1269018755929</v>
          </cell>
          <cell r="BX3369">
            <v>413.81269018755933</v>
          </cell>
          <cell r="CB3369">
            <v>400</v>
          </cell>
          <cell r="CF3369">
            <v>37243.142116880335</v>
          </cell>
          <cell r="CG3369">
            <v>400</v>
          </cell>
          <cell r="CK3369" t="str">
            <v>Прочие основные фонды</v>
          </cell>
        </row>
        <row r="3370">
          <cell r="K3370">
            <v>878.70999999999913</v>
          </cell>
          <cell r="Y3370">
            <v>2001</v>
          </cell>
          <cell r="AT3370">
            <v>8783.23</v>
          </cell>
          <cell r="BK3370">
            <v>4138.1269018755929</v>
          </cell>
          <cell r="BX3370">
            <v>413.81269018755933</v>
          </cell>
          <cell r="CB3370">
            <v>400</v>
          </cell>
          <cell r="CF3370">
            <v>37243.142116880335</v>
          </cell>
          <cell r="CG3370">
            <v>400</v>
          </cell>
          <cell r="CK3370" t="str">
            <v>Прочие основные фонды</v>
          </cell>
        </row>
        <row r="3371">
          <cell r="K3371">
            <v>878.70999999999913</v>
          </cell>
          <cell r="Y3371">
            <v>2001</v>
          </cell>
          <cell r="AT3371">
            <v>8783.23</v>
          </cell>
          <cell r="BK3371">
            <v>4138.1269018755929</v>
          </cell>
          <cell r="BX3371">
            <v>413.81269018755933</v>
          </cell>
          <cell r="CB3371">
            <v>400</v>
          </cell>
          <cell r="CF3371">
            <v>37243.142116880335</v>
          </cell>
          <cell r="CG3371">
            <v>400</v>
          </cell>
          <cell r="CK3371" t="str">
            <v>Прочие основные фонды</v>
          </cell>
        </row>
        <row r="3372">
          <cell r="K3372">
            <v>878.70999999999913</v>
          </cell>
          <cell r="Y3372">
            <v>2001</v>
          </cell>
          <cell r="AT3372">
            <v>8783.23</v>
          </cell>
          <cell r="BK3372">
            <v>4138.1269018755929</v>
          </cell>
          <cell r="BX3372">
            <v>413.81269018755933</v>
          </cell>
          <cell r="CB3372">
            <v>400</v>
          </cell>
          <cell r="CF3372">
            <v>37243.142116880335</v>
          </cell>
          <cell r="CG3372">
            <v>400</v>
          </cell>
          <cell r="CK3372" t="str">
            <v>Прочие основные фонды</v>
          </cell>
        </row>
        <row r="3373">
          <cell r="K3373">
            <v>878.70999999999913</v>
          </cell>
          <cell r="Y3373">
            <v>2001</v>
          </cell>
          <cell r="AT3373">
            <v>8783.23</v>
          </cell>
          <cell r="BK3373">
            <v>4138.1269018755929</v>
          </cell>
          <cell r="BX3373">
            <v>413.81269018755933</v>
          </cell>
          <cell r="CB3373">
            <v>400</v>
          </cell>
          <cell r="CF3373">
            <v>37243.142116880335</v>
          </cell>
          <cell r="CG3373">
            <v>400</v>
          </cell>
          <cell r="CK3373" t="str">
            <v>Прочие основные фонды</v>
          </cell>
        </row>
        <row r="3374">
          <cell r="K3374">
            <v>129.69000000000005</v>
          </cell>
          <cell r="Y3374">
            <v>2001</v>
          </cell>
          <cell r="AT3374">
            <v>1291.77</v>
          </cell>
          <cell r="BK3374">
            <v>608.60391769722924</v>
          </cell>
          <cell r="BX3374">
            <v>60.860391769722924</v>
          </cell>
          <cell r="CB3374">
            <v>60</v>
          </cell>
          <cell r="CF3374">
            <v>5477.4352592750629</v>
          </cell>
          <cell r="CG3374">
            <v>60</v>
          </cell>
          <cell r="CK3374" t="str">
            <v>Прочие основные фонды</v>
          </cell>
        </row>
        <row r="3375">
          <cell r="K3375">
            <v>129.69000000000005</v>
          </cell>
          <cell r="Y3375">
            <v>2001</v>
          </cell>
          <cell r="AT3375">
            <v>1291.77</v>
          </cell>
          <cell r="BK3375">
            <v>608.60391769722924</v>
          </cell>
          <cell r="BX3375">
            <v>60.860391769722924</v>
          </cell>
          <cell r="CB3375">
            <v>60</v>
          </cell>
          <cell r="CF3375">
            <v>5477.4352592750629</v>
          </cell>
          <cell r="CG3375">
            <v>60</v>
          </cell>
          <cell r="CK3375" t="str">
            <v>Прочие основные фонды</v>
          </cell>
        </row>
        <row r="3376">
          <cell r="K3376">
            <v>129.69000000000005</v>
          </cell>
          <cell r="Y3376">
            <v>2001</v>
          </cell>
          <cell r="AT3376">
            <v>1291.77</v>
          </cell>
          <cell r="BK3376">
            <v>608.60391769722924</v>
          </cell>
          <cell r="BX3376">
            <v>60.860391769722924</v>
          </cell>
          <cell r="CB3376">
            <v>60</v>
          </cell>
          <cell r="CF3376">
            <v>5477.4352592750629</v>
          </cell>
          <cell r="CG3376">
            <v>60</v>
          </cell>
          <cell r="CK3376" t="str">
            <v>Прочие основные фонды</v>
          </cell>
        </row>
        <row r="3377">
          <cell r="K3377">
            <v>129.69000000000005</v>
          </cell>
          <cell r="Y3377">
            <v>2001</v>
          </cell>
          <cell r="AT3377">
            <v>1291.77</v>
          </cell>
          <cell r="BK3377">
            <v>608.60391769722924</v>
          </cell>
          <cell r="BX3377">
            <v>60.860391769722924</v>
          </cell>
          <cell r="CB3377">
            <v>60</v>
          </cell>
          <cell r="CF3377">
            <v>5477.4352592750629</v>
          </cell>
          <cell r="CG3377">
            <v>60</v>
          </cell>
          <cell r="CK3377" t="str">
            <v>Прочие основные фонды</v>
          </cell>
        </row>
        <row r="3378">
          <cell r="K3378">
            <v>129.69000000000005</v>
          </cell>
          <cell r="Y3378">
            <v>2001</v>
          </cell>
          <cell r="AT3378">
            <v>1291.77</v>
          </cell>
          <cell r="BK3378">
            <v>608.60391769722924</v>
          </cell>
          <cell r="BX3378">
            <v>60.860391769722924</v>
          </cell>
          <cell r="CB3378">
            <v>60</v>
          </cell>
          <cell r="CF3378">
            <v>5477.4352592750629</v>
          </cell>
          <cell r="CG3378">
            <v>60</v>
          </cell>
          <cell r="CK3378" t="str">
            <v>Прочие основные фонды</v>
          </cell>
        </row>
        <row r="3379">
          <cell r="K3379">
            <v>129.69000000000005</v>
          </cell>
          <cell r="Y3379">
            <v>2001</v>
          </cell>
          <cell r="AT3379">
            <v>1291.77</v>
          </cell>
          <cell r="BK3379">
            <v>608.60391769722924</v>
          </cell>
          <cell r="BX3379">
            <v>60.860391769722924</v>
          </cell>
          <cell r="CB3379">
            <v>60</v>
          </cell>
          <cell r="CF3379">
            <v>5477.4352592750629</v>
          </cell>
          <cell r="CG3379">
            <v>60</v>
          </cell>
          <cell r="CK3379" t="str">
            <v>Прочие основные фонды</v>
          </cell>
        </row>
        <row r="3380">
          <cell r="K3380">
            <v>129.69000000000005</v>
          </cell>
          <cell r="Y3380">
            <v>2001</v>
          </cell>
          <cell r="AT3380">
            <v>1291.77</v>
          </cell>
          <cell r="BK3380">
            <v>608.60391769722924</v>
          </cell>
          <cell r="BX3380">
            <v>60.860391769722924</v>
          </cell>
          <cell r="CB3380">
            <v>60</v>
          </cell>
          <cell r="CF3380">
            <v>5477.4352592750629</v>
          </cell>
          <cell r="CG3380">
            <v>60</v>
          </cell>
          <cell r="CK3380" t="str">
            <v>Прочие основные фонды</v>
          </cell>
        </row>
        <row r="3381">
          <cell r="K3381">
            <v>129.69000000000005</v>
          </cell>
          <cell r="Y3381">
            <v>2001</v>
          </cell>
          <cell r="AT3381">
            <v>1291.77</v>
          </cell>
          <cell r="BK3381">
            <v>608.60391769722924</v>
          </cell>
          <cell r="BX3381">
            <v>60.860391769722924</v>
          </cell>
          <cell r="CB3381">
            <v>60</v>
          </cell>
          <cell r="CF3381">
            <v>5477.4352592750629</v>
          </cell>
          <cell r="CG3381">
            <v>60</v>
          </cell>
          <cell r="CK3381" t="str">
            <v>Прочие основные фонды</v>
          </cell>
        </row>
        <row r="3382">
          <cell r="K3382">
            <v>129.69000000000005</v>
          </cell>
          <cell r="Y3382">
            <v>2001</v>
          </cell>
          <cell r="AT3382">
            <v>1291.77</v>
          </cell>
          <cell r="BK3382">
            <v>608.60391769722924</v>
          </cell>
          <cell r="BX3382">
            <v>60.860391769722924</v>
          </cell>
          <cell r="CB3382">
            <v>60</v>
          </cell>
          <cell r="CF3382">
            <v>5477.4352592750629</v>
          </cell>
          <cell r="CG3382">
            <v>60</v>
          </cell>
          <cell r="CK3382" t="str">
            <v>Прочие основные фонды</v>
          </cell>
        </row>
        <row r="3383">
          <cell r="K3383">
            <v>129.69000000000005</v>
          </cell>
          <cell r="Y3383">
            <v>2001</v>
          </cell>
          <cell r="AT3383">
            <v>1291.77</v>
          </cell>
          <cell r="BK3383">
            <v>608.60391769722924</v>
          </cell>
          <cell r="BX3383">
            <v>60.860391769722924</v>
          </cell>
          <cell r="CB3383">
            <v>60</v>
          </cell>
          <cell r="CF3383">
            <v>5477.4352592750629</v>
          </cell>
          <cell r="CG3383">
            <v>60</v>
          </cell>
          <cell r="CK3383" t="str">
            <v>Прочие основные фонды</v>
          </cell>
        </row>
        <row r="3384">
          <cell r="K3384">
            <v>41.460000000000036</v>
          </cell>
          <cell r="Y3384">
            <v>2001</v>
          </cell>
          <cell r="AT3384">
            <v>417.3</v>
          </cell>
          <cell r="BK3384">
            <v>196.60652813972592</v>
          </cell>
          <cell r="BX3384">
            <v>19.660652813972593</v>
          </cell>
          <cell r="CB3384">
            <v>20</v>
          </cell>
          <cell r="CF3384">
            <v>1769.4587532575333</v>
          </cell>
          <cell r="CG3384">
            <v>20</v>
          </cell>
          <cell r="CK3384" t="str">
            <v>Прочие основные фонды</v>
          </cell>
        </row>
        <row r="3385">
          <cell r="K3385">
            <v>117.01999999999998</v>
          </cell>
          <cell r="Y3385">
            <v>2001</v>
          </cell>
          <cell r="AT3385">
            <v>1168.94</v>
          </cell>
          <cell r="BK3385">
            <v>550.73384855895335</v>
          </cell>
          <cell r="BX3385">
            <v>55.073384855895341</v>
          </cell>
          <cell r="CB3385">
            <v>60</v>
          </cell>
          <cell r="CF3385">
            <v>4956.6046370305803</v>
          </cell>
          <cell r="CG3385">
            <v>60</v>
          </cell>
          <cell r="CK3385" t="str">
            <v>Прочие основные фонды</v>
          </cell>
        </row>
        <row r="3386">
          <cell r="K3386">
            <v>117.02999999999997</v>
          </cell>
          <cell r="Y3386">
            <v>2001</v>
          </cell>
          <cell r="AT3386">
            <v>1168.95</v>
          </cell>
          <cell r="BK3386">
            <v>550.73855995430779</v>
          </cell>
          <cell r="BX3386">
            <v>55.073855995430783</v>
          </cell>
          <cell r="CB3386">
            <v>60</v>
          </cell>
          <cell r="CF3386">
            <v>4956.64703958877</v>
          </cell>
          <cell r="CG3386">
            <v>60</v>
          </cell>
          <cell r="CK3386" t="str">
            <v>Прочие основные фонды</v>
          </cell>
        </row>
        <row r="3387">
          <cell r="K3387">
            <v>117.02999999999997</v>
          </cell>
          <cell r="Y3387">
            <v>2001</v>
          </cell>
          <cell r="AT3387">
            <v>1168.95</v>
          </cell>
          <cell r="BK3387">
            <v>550.73855995430779</v>
          </cell>
          <cell r="BX3387">
            <v>55.073855995430783</v>
          </cell>
          <cell r="CB3387">
            <v>60</v>
          </cell>
          <cell r="CF3387">
            <v>4956.64703958877</v>
          </cell>
          <cell r="CG3387">
            <v>60</v>
          </cell>
          <cell r="CK3387" t="str">
            <v>Прочие основные фонды</v>
          </cell>
        </row>
        <row r="3388">
          <cell r="K3388">
            <v>119.3900000000001</v>
          </cell>
          <cell r="Y3388">
            <v>2001</v>
          </cell>
          <cell r="AT3388">
            <v>1192.9100000000001</v>
          </cell>
          <cell r="BK3388">
            <v>562.02706322348547</v>
          </cell>
          <cell r="BX3388">
            <v>56.202706322348547</v>
          </cell>
          <cell r="CB3388">
            <v>60</v>
          </cell>
          <cell r="CF3388">
            <v>5058.2435690113689</v>
          </cell>
          <cell r="CG3388">
            <v>60</v>
          </cell>
          <cell r="CK3388" t="str">
            <v>Прочие основные фонды</v>
          </cell>
        </row>
        <row r="3389">
          <cell r="K3389">
            <v>123.60000000000014</v>
          </cell>
          <cell r="Y3389">
            <v>2001</v>
          </cell>
          <cell r="AT3389">
            <v>1241.4000000000001</v>
          </cell>
          <cell r="BK3389">
            <v>584.87261929704243</v>
          </cell>
          <cell r="BX3389">
            <v>58.487261929704246</v>
          </cell>
          <cell r="CB3389">
            <v>60</v>
          </cell>
          <cell r="CF3389">
            <v>5263.853573673382</v>
          </cell>
          <cell r="CG3389">
            <v>60</v>
          </cell>
          <cell r="CK3389" t="str">
            <v>Прочие основные фонды</v>
          </cell>
        </row>
        <row r="3390">
          <cell r="K3390">
            <v>123.60000000000014</v>
          </cell>
          <cell r="Y3390">
            <v>2001</v>
          </cell>
          <cell r="AT3390">
            <v>1241.4000000000001</v>
          </cell>
          <cell r="BK3390">
            <v>584.87261929704243</v>
          </cell>
          <cell r="BX3390">
            <v>58.487261929704246</v>
          </cell>
          <cell r="CB3390">
            <v>60</v>
          </cell>
          <cell r="CF3390">
            <v>5263.853573673382</v>
          </cell>
          <cell r="CG3390">
            <v>60</v>
          </cell>
          <cell r="CK3390" t="str">
            <v>Прочие основные фонды</v>
          </cell>
        </row>
        <row r="3391">
          <cell r="K3391">
            <v>123.61000000000013</v>
          </cell>
          <cell r="Y3391">
            <v>2001</v>
          </cell>
          <cell r="AT3391">
            <v>1241.4100000000001</v>
          </cell>
          <cell r="BK3391">
            <v>584.87733069239675</v>
          </cell>
          <cell r="BX3391">
            <v>58.487733069239681</v>
          </cell>
          <cell r="CB3391">
            <v>60</v>
          </cell>
          <cell r="CF3391">
            <v>5263.8959762315708</v>
          </cell>
          <cell r="CG3391">
            <v>60</v>
          </cell>
          <cell r="CK3391" t="str">
            <v>Прочие основные фонды</v>
          </cell>
        </row>
        <row r="3392">
          <cell r="K3392">
            <v>123.61000000000013</v>
          </cell>
          <cell r="Y3392">
            <v>2001</v>
          </cell>
          <cell r="AT3392">
            <v>1241.4100000000001</v>
          </cell>
          <cell r="BK3392">
            <v>584.87733069239675</v>
          </cell>
          <cell r="BX3392">
            <v>58.487733069239681</v>
          </cell>
          <cell r="CB3392">
            <v>60</v>
          </cell>
          <cell r="CF3392">
            <v>5263.8959762315708</v>
          </cell>
          <cell r="CG3392">
            <v>60</v>
          </cell>
          <cell r="CK3392" t="str">
            <v>Прочие основные фонды</v>
          </cell>
        </row>
        <row r="3393">
          <cell r="K3393">
            <v>123.61000000000013</v>
          </cell>
          <cell r="Y3393">
            <v>2001</v>
          </cell>
          <cell r="AT3393">
            <v>1241.4100000000001</v>
          </cell>
          <cell r="BK3393">
            <v>584.87733069239675</v>
          </cell>
          <cell r="BX3393">
            <v>58.487733069239681</v>
          </cell>
          <cell r="CB3393">
            <v>60</v>
          </cell>
          <cell r="CF3393">
            <v>5263.8959762315708</v>
          </cell>
          <cell r="CG3393">
            <v>60</v>
          </cell>
          <cell r="CK3393" t="str">
            <v>Прочие основные фонды</v>
          </cell>
        </row>
        <row r="3394">
          <cell r="K3394">
            <v>134.43999999999983</v>
          </cell>
          <cell r="Y3394">
            <v>2001</v>
          </cell>
          <cell r="AT3394">
            <v>1348.36</v>
          </cell>
          <cell r="BK3394">
            <v>635.26570400786204</v>
          </cell>
          <cell r="BX3394">
            <v>63.526570400786206</v>
          </cell>
          <cell r="CB3394">
            <v>60</v>
          </cell>
          <cell r="CF3394">
            <v>5717.3913360707584</v>
          </cell>
          <cell r="CG3394">
            <v>60</v>
          </cell>
          <cell r="CK3394" t="str">
            <v>Прочие основные фонды</v>
          </cell>
        </row>
        <row r="3395">
          <cell r="K3395">
            <v>134.44999999999982</v>
          </cell>
          <cell r="Y3395">
            <v>2001</v>
          </cell>
          <cell r="AT3395">
            <v>1348.37</v>
          </cell>
          <cell r="BK3395">
            <v>635.27041540321648</v>
          </cell>
          <cell r="BX3395">
            <v>63.527041540321648</v>
          </cell>
          <cell r="CB3395">
            <v>60</v>
          </cell>
          <cell r="CF3395">
            <v>5717.433738628948</v>
          </cell>
          <cell r="CG3395">
            <v>60</v>
          </cell>
          <cell r="CK3395" t="str">
            <v>Прочие основные фонды</v>
          </cell>
        </row>
        <row r="3396">
          <cell r="K3396">
            <v>134.80999999999995</v>
          </cell>
          <cell r="Y3396">
            <v>2001</v>
          </cell>
          <cell r="AT3396">
            <v>1353.05</v>
          </cell>
          <cell r="BK3396">
            <v>637.4753484290826</v>
          </cell>
          <cell r="BX3396">
            <v>63.747534842908266</v>
          </cell>
          <cell r="CB3396">
            <v>60</v>
          </cell>
          <cell r="CF3396">
            <v>5737.2781358617431</v>
          </cell>
          <cell r="CG3396">
            <v>60</v>
          </cell>
          <cell r="CK3396" t="str">
            <v>Прочие основные фонды</v>
          </cell>
        </row>
        <row r="3397">
          <cell r="K3397">
            <v>134.80999999999995</v>
          </cell>
          <cell r="Y3397">
            <v>2001</v>
          </cell>
          <cell r="AT3397">
            <v>1353.05</v>
          </cell>
          <cell r="BK3397">
            <v>637.4753484290826</v>
          </cell>
          <cell r="BX3397">
            <v>63.747534842908266</v>
          </cell>
          <cell r="CB3397">
            <v>60</v>
          </cell>
          <cell r="CF3397">
            <v>5737.2781358617431</v>
          </cell>
          <cell r="CG3397">
            <v>60</v>
          </cell>
          <cell r="CK3397" t="str">
            <v>Прочие основные фонды</v>
          </cell>
        </row>
        <row r="3398">
          <cell r="K3398">
            <v>134.81999999999994</v>
          </cell>
          <cell r="Y3398">
            <v>2001</v>
          </cell>
          <cell r="AT3398">
            <v>1353.06</v>
          </cell>
          <cell r="BK3398">
            <v>637.48005982443703</v>
          </cell>
          <cell r="BX3398">
            <v>63.748005982443708</v>
          </cell>
          <cell r="CB3398">
            <v>60</v>
          </cell>
          <cell r="CF3398">
            <v>5737.3205384199337</v>
          </cell>
          <cell r="CG3398">
            <v>60</v>
          </cell>
          <cell r="CK3398" t="str">
            <v>Прочие основные фонды</v>
          </cell>
        </row>
        <row r="3399">
          <cell r="K3399">
            <v>134.81999999999994</v>
          </cell>
          <cell r="Y3399">
            <v>2001</v>
          </cell>
          <cell r="AT3399">
            <v>1353.06</v>
          </cell>
          <cell r="BK3399">
            <v>637.48005982443703</v>
          </cell>
          <cell r="BX3399">
            <v>63.748005982443708</v>
          </cell>
          <cell r="CB3399">
            <v>60</v>
          </cell>
          <cell r="CF3399">
            <v>5737.3205384199337</v>
          </cell>
          <cell r="CG3399">
            <v>60</v>
          </cell>
          <cell r="CK3399" t="str">
            <v>Прочие основные фонды</v>
          </cell>
        </row>
        <row r="3400">
          <cell r="K3400">
            <v>134.80999999999995</v>
          </cell>
          <cell r="Y3400">
            <v>2001</v>
          </cell>
          <cell r="AT3400">
            <v>1353.05</v>
          </cell>
          <cell r="BK3400">
            <v>637.4753484290826</v>
          </cell>
          <cell r="BX3400">
            <v>63.747534842908266</v>
          </cell>
          <cell r="CB3400">
            <v>60</v>
          </cell>
          <cell r="CF3400">
            <v>5737.2781358617431</v>
          </cell>
          <cell r="CG3400">
            <v>60</v>
          </cell>
          <cell r="CK3400" t="str">
            <v>Прочие основные фонды</v>
          </cell>
        </row>
        <row r="3401">
          <cell r="K3401">
            <v>132.59999999999991</v>
          </cell>
          <cell r="Y3401">
            <v>2001</v>
          </cell>
          <cell r="AT3401">
            <v>1330.32</v>
          </cell>
          <cell r="BK3401">
            <v>626.76634678849791</v>
          </cell>
          <cell r="BX3401">
            <v>62.676634678849794</v>
          </cell>
          <cell r="CB3401">
            <v>60</v>
          </cell>
          <cell r="CF3401">
            <v>5640.897121096481</v>
          </cell>
          <cell r="CG3401">
            <v>60</v>
          </cell>
          <cell r="CK3401" t="str">
            <v>Прочие основные фонды</v>
          </cell>
        </row>
        <row r="3402">
          <cell r="K3402">
            <v>132.59999999999991</v>
          </cell>
          <cell r="Y3402">
            <v>2001</v>
          </cell>
          <cell r="AT3402">
            <v>1330.32</v>
          </cell>
          <cell r="BK3402">
            <v>626.76634678849791</v>
          </cell>
          <cell r="BX3402">
            <v>62.676634678849794</v>
          </cell>
          <cell r="CB3402">
            <v>60</v>
          </cell>
          <cell r="CF3402">
            <v>5640.897121096481</v>
          </cell>
          <cell r="CG3402">
            <v>60</v>
          </cell>
          <cell r="CK3402" t="str">
            <v>Прочие основные фонды</v>
          </cell>
        </row>
        <row r="3403">
          <cell r="K3403">
            <v>132.59999999999991</v>
          </cell>
          <cell r="Y3403">
            <v>2001</v>
          </cell>
          <cell r="AT3403">
            <v>1330.32</v>
          </cell>
          <cell r="BK3403">
            <v>626.76634678849791</v>
          </cell>
          <cell r="BX3403">
            <v>62.676634678849794</v>
          </cell>
          <cell r="CB3403">
            <v>60</v>
          </cell>
          <cell r="CF3403">
            <v>5640.897121096481</v>
          </cell>
          <cell r="CG3403">
            <v>60</v>
          </cell>
          <cell r="CK3403" t="str">
            <v>Прочие основные фонды</v>
          </cell>
        </row>
        <row r="3404">
          <cell r="K3404">
            <v>132.59999999999991</v>
          </cell>
          <cell r="Y3404">
            <v>2001</v>
          </cell>
          <cell r="AT3404">
            <v>1330.32</v>
          </cell>
          <cell r="BK3404">
            <v>626.76634678849791</v>
          </cell>
          <cell r="BX3404">
            <v>62.676634678849794</v>
          </cell>
          <cell r="CB3404">
            <v>60</v>
          </cell>
          <cell r="CF3404">
            <v>5640.897121096481</v>
          </cell>
          <cell r="CG3404">
            <v>60</v>
          </cell>
          <cell r="CK3404" t="str">
            <v>Прочие основные фонды</v>
          </cell>
        </row>
        <row r="3405">
          <cell r="K3405">
            <v>132.59999999999991</v>
          </cell>
          <cell r="Y3405">
            <v>2001</v>
          </cell>
          <cell r="AT3405">
            <v>1330.32</v>
          </cell>
          <cell r="BK3405">
            <v>626.76634678849791</v>
          </cell>
          <cell r="BX3405">
            <v>62.676634678849794</v>
          </cell>
          <cell r="CB3405">
            <v>60</v>
          </cell>
          <cell r="CF3405">
            <v>5640.897121096481</v>
          </cell>
          <cell r="CG3405">
            <v>60</v>
          </cell>
          <cell r="CK3405" t="str">
            <v>Прочие основные фонды</v>
          </cell>
        </row>
        <row r="3406">
          <cell r="K3406">
            <v>132.59999999999991</v>
          </cell>
          <cell r="Y3406">
            <v>2001</v>
          </cell>
          <cell r="AT3406">
            <v>1330.32</v>
          </cell>
          <cell r="BK3406">
            <v>626.76634678849791</v>
          </cell>
          <cell r="BX3406">
            <v>62.676634678849794</v>
          </cell>
          <cell r="CB3406">
            <v>60</v>
          </cell>
          <cell r="CF3406">
            <v>5640.897121096481</v>
          </cell>
          <cell r="CG3406">
            <v>60</v>
          </cell>
          <cell r="CK3406" t="str">
            <v>Прочие основные фонды</v>
          </cell>
        </row>
        <row r="3407">
          <cell r="K3407">
            <v>132.59999999999991</v>
          </cell>
          <cell r="Y3407">
            <v>2001</v>
          </cell>
          <cell r="AT3407">
            <v>1330.32</v>
          </cell>
          <cell r="BK3407">
            <v>626.76634678849791</v>
          </cell>
          <cell r="BX3407">
            <v>62.676634678849794</v>
          </cell>
          <cell r="CB3407">
            <v>60</v>
          </cell>
          <cell r="CF3407">
            <v>5640.897121096481</v>
          </cell>
          <cell r="CG3407">
            <v>60</v>
          </cell>
          <cell r="CK3407" t="str">
            <v>Прочие основные фонды</v>
          </cell>
        </row>
        <row r="3408">
          <cell r="K3408">
            <v>132.59999999999991</v>
          </cell>
          <cell r="Y3408">
            <v>2001</v>
          </cell>
          <cell r="AT3408">
            <v>1330.32</v>
          </cell>
          <cell r="BK3408">
            <v>626.76634678849791</v>
          </cell>
          <cell r="BX3408">
            <v>62.676634678849794</v>
          </cell>
          <cell r="CB3408">
            <v>60</v>
          </cell>
          <cell r="CF3408">
            <v>5640.897121096481</v>
          </cell>
          <cell r="CG3408">
            <v>60</v>
          </cell>
          <cell r="CK3408" t="str">
            <v>Прочие основные фонды</v>
          </cell>
        </row>
        <row r="3409">
          <cell r="K3409">
            <v>132.59999999999991</v>
          </cell>
          <cell r="Y3409">
            <v>2001</v>
          </cell>
          <cell r="AT3409">
            <v>1330.32</v>
          </cell>
          <cell r="BK3409">
            <v>626.76634678849791</v>
          </cell>
          <cell r="BX3409">
            <v>62.676634678849794</v>
          </cell>
          <cell r="CB3409">
            <v>60</v>
          </cell>
          <cell r="CF3409">
            <v>5640.897121096481</v>
          </cell>
          <cell r="CG3409">
            <v>60</v>
          </cell>
          <cell r="CK3409" t="str">
            <v>Прочие основные фонды</v>
          </cell>
        </row>
        <row r="3410">
          <cell r="K3410">
            <v>132.59999999999991</v>
          </cell>
          <cell r="Y3410">
            <v>2001</v>
          </cell>
          <cell r="AT3410">
            <v>1330.32</v>
          </cell>
          <cell r="BK3410">
            <v>626.76634678849791</v>
          </cell>
          <cell r="BX3410">
            <v>62.676634678849794</v>
          </cell>
          <cell r="CB3410">
            <v>60</v>
          </cell>
          <cell r="CF3410">
            <v>5640.897121096481</v>
          </cell>
          <cell r="CG3410">
            <v>60</v>
          </cell>
          <cell r="CK3410" t="str">
            <v>Прочие основные фонды</v>
          </cell>
        </row>
        <row r="3411">
          <cell r="K3411">
            <v>132.59999999999991</v>
          </cell>
          <cell r="Y3411">
            <v>2001</v>
          </cell>
          <cell r="AT3411">
            <v>1330.32</v>
          </cell>
          <cell r="BK3411">
            <v>626.76634678849791</v>
          </cell>
          <cell r="BX3411">
            <v>62.676634678849794</v>
          </cell>
          <cell r="CB3411">
            <v>60</v>
          </cell>
          <cell r="CF3411">
            <v>5640.897121096481</v>
          </cell>
          <cell r="CG3411">
            <v>60</v>
          </cell>
          <cell r="CK3411" t="str">
            <v>Прочие основные фонды</v>
          </cell>
        </row>
        <row r="3412">
          <cell r="K3412">
            <v>132.59999999999991</v>
          </cell>
          <cell r="Y3412">
            <v>2001</v>
          </cell>
          <cell r="AT3412">
            <v>1330.32</v>
          </cell>
          <cell r="BK3412">
            <v>626.76634678849791</v>
          </cell>
          <cell r="BX3412">
            <v>62.676634678849794</v>
          </cell>
          <cell r="CB3412">
            <v>60</v>
          </cell>
          <cell r="CF3412">
            <v>5640.897121096481</v>
          </cell>
          <cell r="CG3412">
            <v>60</v>
          </cell>
          <cell r="CK3412" t="str">
            <v>Прочие основные фонды</v>
          </cell>
        </row>
        <row r="3413">
          <cell r="K3413">
            <v>132.59999999999991</v>
          </cell>
          <cell r="Y3413">
            <v>2001</v>
          </cell>
          <cell r="AT3413">
            <v>1330.32</v>
          </cell>
          <cell r="BK3413">
            <v>626.76634678849791</v>
          </cell>
          <cell r="BX3413">
            <v>62.676634678849794</v>
          </cell>
          <cell r="CB3413">
            <v>60</v>
          </cell>
          <cell r="CF3413">
            <v>5640.897121096481</v>
          </cell>
          <cell r="CG3413">
            <v>60</v>
          </cell>
          <cell r="CK3413" t="str">
            <v>Прочие основные фонды</v>
          </cell>
        </row>
        <row r="3414">
          <cell r="K3414">
            <v>132.59999999999991</v>
          </cell>
          <cell r="Y3414">
            <v>2001</v>
          </cell>
          <cell r="AT3414">
            <v>1330.32</v>
          </cell>
          <cell r="BK3414">
            <v>626.76634678849791</v>
          </cell>
          <cell r="BX3414">
            <v>62.676634678849794</v>
          </cell>
          <cell r="CB3414">
            <v>60</v>
          </cell>
          <cell r="CF3414">
            <v>5640.897121096481</v>
          </cell>
          <cell r="CG3414">
            <v>60</v>
          </cell>
          <cell r="CK3414" t="str">
            <v>Прочие основные фонды</v>
          </cell>
        </row>
        <row r="3415">
          <cell r="K3415">
            <v>132.6099999999999</v>
          </cell>
          <cell r="Y3415">
            <v>2001</v>
          </cell>
          <cell r="AT3415">
            <v>1330.33</v>
          </cell>
          <cell r="BK3415">
            <v>626.77105818385235</v>
          </cell>
          <cell r="BX3415">
            <v>62.677105818385236</v>
          </cell>
          <cell r="CB3415">
            <v>60</v>
          </cell>
          <cell r="CF3415">
            <v>5640.9395236546716</v>
          </cell>
          <cell r="CG3415">
            <v>60</v>
          </cell>
          <cell r="CK3415" t="str">
            <v>Прочие основные фонды</v>
          </cell>
        </row>
        <row r="3416">
          <cell r="K3416">
            <v>132.6099999999999</v>
          </cell>
          <cell r="Y3416">
            <v>2001</v>
          </cell>
          <cell r="AT3416">
            <v>1330.33</v>
          </cell>
          <cell r="BK3416">
            <v>626.77105818385235</v>
          </cell>
          <cell r="BX3416">
            <v>62.677105818385236</v>
          </cell>
          <cell r="CB3416">
            <v>60</v>
          </cell>
          <cell r="CF3416">
            <v>5640.9395236546716</v>
          </cell>
          <cell r="CG3416">
            <v>60</v>
          </cell>
          <cell r="CK3416" t="str">
            <v>Прочие основные фонды</v>
          </cell>
        </row>
        <row r="3417">
          <cell r="K3417">
            <v>132.6099999999999</v>
          </cell>
          <cell r="Y3417">
            <v>2001</v>
          </cell>
          <cell r="AT3417">
            <v>1330.33</v>
          </cell>
          <cell r="BK3417">
            <v>626.77105818385235</v>
          </cell>
          <cell r="BX3417">
            <v>62.677105818385236</v>
          </cell>
          <cell r="CB3417">
            <v>60</v>
          </cell>
          <cell r="CF3417">
            <v>5640.9395236546716</v>
          </cell>
          <cell r="CG3417">
            <v>60</v>
          </cell>
          <cell r="CK3417" t="str">
            <v>Прочие основные фонды</v>
          </cell>
        </row>
        <row r="3418">
          <cell r="K3418">
            <v>132.6099999999999</v>
          </cell>
          <cell r="Y3418">
            <v>2001</v>
          </cell>
          <cell r="AT3418">
            <v>1330.33</v>
          </cell>
          <cell r="BK3418">
            <v>626.77105818385235</v>
          </cell>
          <cell r="BX3418">
            <v>62.677105818385236</v>
          </cell>
          <cell r="CB3418">
            <v>60</v>
          </cell>
          <cell r="CF3418">
            <v>5640.9395236546716</v>
          </cell>
          <cell r="CG3418">
            <v>60</v>
          </cell>
          <cell r="CK3418" t="str">
            <v>Прочие основные фонды</v>
          </cell>
        </row>
        <row r="3419">
          <cell r="K3419">
            <v>132.6099999999999</v>
          </cell>
          <cell r="Y3419">
            <v>2001</v>
          </cell>
          <cell r="AT3419">
            <v>1330.33</v>
          </cell>
          <cell r="BK3419">
            <v>626.77105818385235</v>
          </cell>
          <cell r="BX3419">
            <v>62.677105818385236</v>
          </cell>
          <cell r="CB3419">
            <v>60</v>
          </cell>
          <cell r="CF3419">
            <v>5640.9395236546716</v>
          </cell>
          <cell r="CG3419">
            <v>60</v>
          </cell>
          <cell r="CK3419" t="str">
            <v>Прочие основные фонды</v>
          </cell>
        </row>
        <row r="3420">
          <cell r="K3420">
            <v>132.6099999999999</v>
          </cell>
          <cell r="Y3420">
            <v>2001</v>
          </cell>
          <cell r="AT3420">
            <v>1330.33</v>
          </cell>
          <cell r="BK3420">
            <v>626.77105818385235</v>
          </cell>
          <cell r="BX3420">
            <v>62.677105818385236</v>
          </cell>
          <cell r="CB3420">
            <v>60</v>
          </cell>
          <cell r="CF3420">
            <v>5640.9395236546716</v>
          </cell>
          <cell r="CG3420">
            <v>60</v>
          </cell>
          <cell r="CK3420" t="str">
            <v>Прочие основные фонды</v>
          </cell>
        </row>
        <row r="3421">
          <cell r="K3421">
            <v>132.6099999999999</v>
          </cell>
          <cell r="Y3421">
            <v>2001</v>
          </cell>
          <cell r="AT3421">
            <v>1330.33</v>
          </cell>
          <cell r="BK3421">
            <v>626.77105818385235</v>
          </cell>
          <cell r="BX3421">
            <v>62.677105818385236</v>
          </cell>
          <cell r="CB3421">
            <v>60</v>
          </cell>
          <cell r="CF3421">
            <v>5640.9395236546716</v>
          </cell>
          <cell r="CG3421">
            <v>60</v>
          </cell>
          <cell r="CK3421" t="str">
            <v>Прочие основные фонды</v>
          </cell>
        </row>
        <row r="3422">
          <cell r="K3422">
            <v>132.6099999999999</v>
          </cell>
          <cell r="Y3422">
            <v>2001</v>
          </cell>
          <cell r="AT3422">
            <v>1330.33</v>
          </cell>
          <cell r="BK3422">
            <v>626.77105818385235</v>
          </cell>
          <cell r="BX3422">
            <v>62.677105818385236</v>
          </cell>
          <cell r="CB3422">
            <v>60</v>
          </cell>
          <cell r="CF3422">
            <v>5640.9395236546716</v>
          </cell>
          <cell r="CG3422">
            <v>60</v>
          </cell>
          <cell r="CK3422" t="str">
            <v>Прочие основные фонды</v>
          </cell>
        </row>
        <row r="3423">
          <cell r="K3423">
            <v>132.6099999999999</v>
          </cell>
          <cell r="Y3423">
            <v>2001</v>
          </cell>
          <cell r="AT3423">
            <v>1330.33</v>
          </cell>
          <cell r="BK3423">
            <v>626.77105818385235</v>
          </cell>
          <cell r="BX3423">
            <v>62.677105818385236</v>
          </cell>
          <cell r="CB3423">
            <v>60</v>
          </cell>
          <cell r="CF3423">
            <v>5640.9395236546716</v>
          </cell>
          <cell r="CG3423">
            <v>60</v>
          </cell>
          <cell r="CK3423" t="str">
            <v>Прочие основные фонды</v>
          </cell>
        </row>
        <row r="3424">
          <cell r="K3424">
            <v>132.6099999999999</v>
          </cell>
          <cell r="Y3424">
            <v>2001</v>
          </cell>
          <cell r="AT3424">
            <v>1330.33</v>
          </cell>
          <cell r="BK3424">
            <v>626.77105818385235</v>
          </cell>
          <cell r="BX3424">
            <v>62.677105818385236</v>
          </cell>
          <cell r="CB3424">
            <v>60</v>
          </cell>
          <cell r="CF3424">
            <v>5640.9395236546716</v>
          </cell>
          <cell r="CG3424">
            <v>60</v>
          </cell>
          <cell r="CK3424" t="str">
            <v>Прочие основные фонды</v>
          </cell>
        </row>
        <row r="3425">
          <cell r="K3425">
            <v>132.6099999999999</v>
          </cell>
          <cell r="Y3425">
            <v>2001</v>
          </cell>
          <cell r="AT3425">
            <v>1330.33</v>
          </cell>
          <cell r="BK3425">
            <v>626.77105818385235</v>
          </cell>
          <cell r="BX3425">
            <v>62.677105818385236</v>
          </cell>
          <cell r="CB3425">
            <v>60</v>
          </cell>
          <cell r="CF3425">
            <v>5640.9395236546716</v>
          </cell>
          <cell r="CG3425">
            <v>60</v>
          </cell>
          <cell r="CK3425" t="str">
            <v>Прочие основные фонды</v>
          </cell>
        </row>
        <row r="3426">
          <cell r="K3426">
            <v>132.6099999999999</v>
          </cell>
          <cell r="Y3426">
            <v>2001</v>
          </cell>
          <cell r="AT3426">
            <v>1330.33</v>
          </cell>
          <cell r="BK3426">
            <v>626.77105818385235</v>
          </cell>
          <cell r="BX3426">
            <v>62.677105818385236</v>
          </cell>
          <cell r="CB3426">
            <v>60</v>
          </cell>
          <cell r="CF3426">
            <v>5640.9395236546716</v>
          </cell>
          <cell r="CG3426">
            <v>60</v>
          </cell>
          <cell r="CK3426" t="str">
            <v>Прочие основные фонды</v>
          </cell>
        </row>
        <row r="3427">
          <cell r="K3427">
            <v>132.6099999999999</v>
          </cell>
          <cell r="Y3427">
            <v>2001</v>
          </cell>
          <cell r="AT3427">
            <v>1330.33</v>
          </cell>
          <cell r="BK3427">
            <v>626.77105818385235</v>
          </cell>
          <cell r="BX3427">
            <v>62.677105818385236</v>
          </cell>
          <cell r="CB3427">
            <v>60</v>
          </cell>
          <cell r="CF3427">
            <v>5640.9395236546716</v>
          </cell>
          <cell r="CG3427">
            <v>60</v>
          </cell>
          <cell r="CK3427" t="str">
            <v>Прочие основные фонды</v>
          </cell>
        </row>
        <row r="3428">
          <cell r="K3428">
            <v>132.6099999999999</v>
          </cell>
          <cell r="Y3428">
            <v>2001</v>
          </cell>
          <cell r="AT3428">
            <v>1330.33</v>
          </cell>
          <cell r="BK3428">
            <v>626.77105818385235</v>
          </cell>
          <cell r="BX3428">
            <v>62.677105818385236</v>
          </cell>
          <cell r="CB3428">
            <v>60</v>
          </cell>
          <cell r="CF3428">
            <v>5640.9395236546716</v>
          </cell>
          <cell r="CG3428">
            <v>60</v>
          </cell>
          <cell r="CK3428" t="str">
            <v>Прочие основные фонды</v>
          </cell>
        </row>
        <row r="3429">
          <cell r="K3429">
            <v>0</v>
          </cell>
          <cell r="Y3429">
            <v>1996</v>
          </cell>
          <cell r="AT3429">
            <v>5786.91</v>
          </cell>
          <cell r="BK3429">
            <v>7826.9159183950069</v>
          </cell>
          <cell r="BX3429">
            <v>782.69159183950069</v>
          </cell>
          <cell r="CB3429">
            <v>800</v>
          </cell>
          <cell r="CF3429">
            <v>109576.82285753009</v>
          </cell>
          <cell r="CG3429">
            <v>800</v>
          </cell>
          <cell r="CK3429" t="str">
            <v>Прочие основные фонды</v>
          </cell>
        </row>
        <row r="3430">
          <cell r="K3430">
            <v>20.150000000000091</v>
          </cell>
          <cell r="Y3430">
            <v>2001</v>
          </cell>
          <cell r="AT3430">
            <v>1241.4100000000001</v>
          </cell>
          <cell r="BK3430">
            <v>568.36048001767836</v>
          </cell>
          <cell r="BX3430">
            <v>56.836048001767836</v>
          </cell>
          <cell r="CB3430">
            <v>60</v>
          </cell>
          <cell r="CF3430">
            <v>5683.6048001767831</v>
          </cell>
          <cell r="CG3430">
            <v>60</v>
          </cell>
          <cell r="CK3430" t="str">
            <v>Прочие основные фонды</v>
          </cell>
        </row>
        <row r="3431">
          <cell r="K3431">
            <v>20.150000000000091</v>
          </cell>
          <cell r="Y3431">
            <v>2001</v>
          </cell>
          <cell r="AT3431">
            <v>1241.4100000000001</v>
          </cell>
          <cell r="BK3431">
            <v>568.36048001767836</v>
          </cell>
          <cell r="BX3431">
            <v>56.836048001767836</v>
          </cell>
          <cell r="CB3431">
            <v>60</v>
          </cell>
          <cell r="CF3431">
            <v>5683.6048001767831</v>
          </cell>
          <cell r="CG3431">
            <v>60</v>
          </cell>
          <cell r="CK3431" t="str">
            <v>Прочие основные фонды</v>
          </cell>
        </row>
        <row r="3432">
          <cell r="K3432">
            <v>222.39999999999964</v>
          </cell>
          <cell r="Y3432">
            <v>2001</v>
          </cell>
          <cell r="AT3432">
            <v>6684.78</v>
          </cell>
          <cell r="BK3432">
            <v>3079.3345923854404</v>
          </cell>
          <cell r="BX3432">
            <v>307.93345923854406</v>
          </cell>
          <cell r="CB3432">
            <v>300</v>
          </cell>
          <cell r="CF3432">
            <v>30793.345923854402</v>
          </cell>
          <cell r="CG3432">
            <v>300</v>
          </cell>
          <cell r="CK3432" t="str">
            <v>Прочие основные фонды</v>
          </cell>
        </row>
        <row r="3433">
          <cell r="K3433">
            <v>77.189999999999827</v>
          </cell>
          <cell r="Y3433">
            <v>2001</v>
          </cell>
          <cell r="AT3433">
            <v>1330.33</v>
          </cell>
          <cell r="BK3433">
            <v>630.03752838978642</v>
          </cell>
          <cell r="BX3433">
            <v>63.003752838978642</v>
          </cell>
          <cell r="CB3433">
            <v>60</v>
          </cell>
          <cell r="CF3433">
            <v>5670.3377555080779</v>
          </cell>
          <cell r="CG3433">
            <v>60</v>
          </cell>
          <cell r="CK3433" t="str">
            <v>Прочие основные фонды</v>
          </cell>
        </row>
        <row r="3434">
          <cell r="K3434">
            <v>20425.349999999999</v>
          </cell>
          <cell r="Y3434">
            <v>2010</v>
          </cell>
          <cell r="AT3434">
            <v>20425.349999999999</v>
          </cell>
          <cell r="BK3434">
            <v>20425.349999999999</v>
          </cell>
          <cell r="BX3434">
            <v>20425.349999999999</v>
          </cell>
          <cell r="CB3434">
            <v>20000</v>
          </cell>
          <cell r="CF3434">
            <v>0</v>
          </cell>
          <cell r="CG3434">
            <v>100000</v>
          </cell>
          <cell r="CK3434" t="str">
            <v>Прочие основные фонды</v>
          </cell>
        </row>
        <row r="3435">
          <cell r="K3435">
            <v>20475.3</v>
          </cell>
          <cell r="Y3435">
            <v>2010</v>
          </cell>
          <cell r="AT3435">
            <v>20475.3</v>
          </cell>
          <cell r="BK3435">
            <v>20475.3</v>
          </cell>
          <cell r="BX3435">
            <v>20475.3</v>
          </cell>
          <cell r="CB3435">
            <v>20000</v>
          </cell>
          <cell r="CF3435">
            <v>0</v>
          </cell>
          <cell r="CG3435">
            <v>100000</v>
          </cell>
          <cell r="CK3435" t="str">
            <v>Прочие основные фонды</v>
          </cell>
        </row>
        <row r="3436">
          <cell r="K3436">
            <v>49607215.200000003</v>
          </cell>
          <cell r="Y3436">
            <v>1950</v>
          </cell>
          <cell r="AT3436">
            <v>71953411.340000004</v>
          </cell>
          <cell r="BK3436">
            <v>635034683.25150526</v>
          </cell>
          <cell r="BX3436">
            <v>478520381.29294556</v>
          </cell>
          <cell r="CB3436">
            <v>479000000</v>
          </cell>
          <cell r="CF3436">
            <v>38102080995.090317</v>
          </cell>
          <cell r="CG3436">
            <v>1916000000</v>
          </cell>
          <cell r="CK3436" t="str">
            <v>Здания</v>
          </cell>
        </row>
        <row r="3437">
          <cell r="K3437">
            <v>2321720.54</v>
          </cell>
          <cell r="Y3437">
            <v>1991</v>
          </cell>
          <cell r="AT3437">
            <v>3396446.06</v>
          </cell>
          <cell r="BK3437">
            <v>29975799.725480024</v>
          </cell>
          <cell r="BX3437">
            <v>22587791.647463016</v>
          </cell>
          <cell r="CB3437">
            <v>22590000</v>
          </cell>
          <cell r="CF3437">
            <v>569540194.78412044</v>
          </cell>
          <cell r="CG3437">
            <v>813240000</v>
          </cell>
          <cell r="CK3437" t="str">
            <v>Здания</v>
          </cell>
        </row>
        <row r="3438">
          <cell r="K3438">
            <v>1684476.1300000001</v>
          </cell>
          <cell r="Y3438">
            <v>1991</v>
          </cell>
          <cell r="AT3438">
            <v>2195846.35</v>
          </cell>
          <cell r="BK3438">
            <v>19379742.605282627</v>
          </cell>
          <cell r="BX3438">
            <v>14603299.733734665</v>
          </cell>
          <cell r="CB3438">
            <v>14600000</v>
          </cell>
          <cell r="CF3438">
            <v>368215109.50036991</v>
          </cell>
          <cell r="CG3438">
            <v>525600000</v>
          </cell>
          <cell r="CK3438" t="str">
            <v>Здания</v>
          </cell>
        </row>
        <row r="3439">
          <cell r="K3439">
            <v>0</v>
          </cell>
          <cell r="Y3439">
            <v>1950</v>
          </cell>
          <cell r="AT3439">
            <v>905338.51</v>
          </cell>
          <cell r="BK3439">
            <v>7990188.9740373185</v>
          </cell>
          <cell r="BX3439">
            <v>22433372.371632319</v>
          </cell>
          <cell r="CB3439">
            <v>22430000</v>
          </cell>
          <cell r="CF3439">
            <v>487401527.41627645</v>
          </cell>
          <cell r="CG3439">
            <v>89720000</v>
          </cell>
          <cell r="CK3439" t="str">
            <v>Здания</v>
          </cell>
        </row>
        <row r="3440">
          <cell r="K3440">
            <v>12732684.99</v>
          </cell>
          <cell r="Y3440">
            <v>1978</v>
          </cell>
          <cell r="AT3440">
            <v>15407212.35</v>
          </cell>
          <cell r="BK3440">
            <v>135978462.06677058</v>
          </cell>
          <cell r="BX3440">
            <v>100366743.13861758</v>
          </cell>
          <cell r="CB3440">
            <v>100000000</v>
          </cell>
          <cell r="CF3440">
            <v>4487289248.2034292</v>
          </cell>
          <cell r="CG3440">
            <v>2200000000</v>
          </cell>
          <cell r="CK3440" t="str">
            <v>Здания</v>
          </cell>
        </row>
        <row r="3441">
          <cell r="K3441">
            <v>198752.22000000003</v>
          </cell>
          <cell r="Y3441">
            <v>1976</v>
          </cell>
          <cell r="AT3441">
            <v>320528.95</v>
          </cell>
          <cell r="BK3441">
            <v>2828872.1333081909</v>
          </cell>
          <cell r="BX3441">
            <v>6663017.1714111976</v>
          </cell>
          <cell r="CB3441">
            <v>6660000</v>
          </cell>
          <cell r="CF3441">
            <v>96181652.532478482</v>
          </cell>
          <cell r="CG3441">
            <v>139860000</v>
          </cell>
          <cell r="CK3441" t="str">
            <v>Здания</v>
          </cell>
        </row>
        <row r="3442">
          <cell r="K3442">
            <v>57484.639999999992</v>
          </cell>
          <cell r="Y3442">
            <v>1993</v>
          </cell>
          <cell r="AT3442">
            <v>72347.259999999995</v>
          </cell>
          <cell r="BK3442">
            <v>638510.64852395491</v>
          </cell>
          <cell r="BX3442">
            <v>1107876.7835999997</v>
          </cell>
          <cell r="CB3442">
            <v>1110000</v>
          </cell>
          <cell r="CF3442">
            <v>10854681.024907233</v>
          </cell>
          <cell r="CG3442">
            <v>42180000</v>
          </cell>
          <cell r="CK3442" t="str">
            <v>Здания</v>
          </cell>
        </row>
        <row r="3443">
          <cell r="K3443">
            <v>0</v>
          </cell>
          <cell r="Y3443">
            <v>1959</v>
          </cell>
          <cell r="AT3443">
            <v>64781.74</v>
          </cell>
          <cell r="BK3443">
            <v>571740.11593404133</v>
          </cell>
          <cell r="BX3443">
            <v>16097154.23189904</v>
          </cell>
          <cell r="CB3443">
            <v>16100000</v>
          </cell>
          <cell r="CF3443">
            <v>29730486.028570149</v>
          </cell>
          <cell r="CG3443">
            <v>112700000</v>
          </cell>
          <cell r="CK3443" t="str">
            <v>Здания</v>
          </cell>
        </row>
        <row r="3444">
          <cell r="K3444">
            <v>1425068.6400000001</v>
          </cell>
          <cell r="Y3444">
            <v>1951</v>
          </cell>
          <cell r="AT3444">
            <v>2373436.85</v>
          </cell>
          <cell r="BK3444">
            <v>20947091.877759475</v>
          </cell>
          <cell r="BX3444">
            <v>5660142.4874123996</v>
          </cell>
          <cell r="CB3444">
            <v>5660000</v>
          </cell>
          <cell r="CF3444">
            <v>1256825512.6655686</v>
          </cell>
          <cell r="CG3444">
            <v>22640000</v>
          </cell>
          <cell r="CK3444" t="str">
            <v>Здания</v>
          </cell>
        </row>
        <row r="3445">
          <cell r="K3445">
            <v>2074944.9900000002</v>
          </cell>
          <cell r="Y3445">
            <v>1991</v>
          </cell>
          <cell r="AT3445">
            <v>2692913.93</v>
          </cell>
          <cell r="BK3445">
            <v>23766680.588366337</v>
          </cell>
          <cell r="BX3445">
            <v>2378242.1621280001</v>
          </cell>
          <cell r="CB3445">
            <v>2380000</v>
          </cell>
          <cell r="CF3445">
            <v>451566931.17896038</v>
          </cell>
          <cell r="CG3445">
            <v>85680000</v>
          </cell>
          <cell r="CK3445" t="str">
            <v>Здания</v>
          </cell>
        </row>
        <row r="3446">
          <cell r="K3446">
            <v>278345.74</v>
          </cell>
          <cell r="Y3446">
            <v>1995</v>
          </cell>
          <cell r="AT3446">
            <v>385351.51</v>
          </cell>
          <cell r="BK3446">
            <v>3400972.511741085</v>
          </cell>
          <cell r="BX3446">
            <v>1142344.0613119993</v>
          </cell>
          <cell r="CB3446">
            <v>1140000</v>
          </cell>
          <cell r="CF3446">
            <v>51014587.676116273</v>
          </cell>
          <cell r="CG3446">
            <v>45600000</v>
          </cell>
          <cell r="CK3446" t="str">
            <v>Здания</v>
          </cell>
        </row>
        <row r="3447">
          <cell r="K3447">
            <v>3489276.54</v>
          </cell>
          <cell r="Y3447">
            <v>1980</v>
          </cell>
          <cell r="AT3447">
            <v>5246856</v>
          </cell>
          <cell r="BK3447">
            <v>49829721.28186205</v>
          </cell>
          <cell r="BX3447">
            <v>44870847.783466049</v>
          </cell>
          <cell r="CB3447">
            <v>44870000</v>
          </cell>
          <cell r="CF3447">
            <v>1544721359.7377236</v>
          </cell>
          <cell r="CG3447">
            <v>1076880000</v>
          </cell>
          <cell r="CK3447" t="str">
            <v>Здания</v>
          </cell>
        </row>
        <row r="3448">
          <cell r="K3448">
            <v>231148</v>
          </cell>
          <cell r="Y3448">
            <v>2005</v>
          </cell>
          <cell r="AT3448">
            <v>231148</v>
          </cell>
          <cell r="BK3448">
            <v>231148</v>
          </cell>
          <cell r="BX3448">
            <v>3407250</v>
          </cell>
          <cell r="CB3448">
            <v>3410000</v>
          </cell>
          <cell r="CF3448">
            <v>1155740</v>
          </cell>
          <cell r="CG3448" t="e">
            <v>#N/A</v>
          </cell>
          <cell r="CK3448" t="str">
            <v>Земельные участки</v>
          </cell>
        </row>
        <row r="3449">
          <cell r="K3449">
            <v>74703</v>
          </cell>
          <cell r="Y3449">
            <v>2005</v>
          </cell>
          <cell r="AT3449">
            <v>74703</v>
          </cell>
          <cell r="BK3449">
            <v>74703</v>
          </cell>
          <cell r="BX3449">
            <v>2325750</v>
          </cell>
          <cell r="CB3449">
            <v>2330000</v>
          </cell>
          <cell r="CF3449">
            <v>373515</v>
          </cell>
          <cell r="CG3449" t="e">
            <v>#N/A</v>
          </cell>
          <cell r="CK3449" t="str">
            <v>Земельные участки</v>
          </cell>
        </row>
        <row r="3450">
          <cell r="K3450">
            <v>27119.98</v>
          </cell>
          <cell r="Y3450">
            <v>1957</v>
          </cell>
          <cell r="AT3450">
            <v>105040</v>
          </cell>
          <cell r="BK3450">
            <v>1001124.1541866234</v>
          </cell>
          <cell r="BX3450">
            <v>200224.8308373247</v>
          </cell>
          <cell r="CB3450">
            <v>200000</v>
          </cell>
          <cell r="CF3450">
            <v>54060704.326077662</v>
          </cell>
          <cell r="CG3450">
            <v>400000</v>
          </cell>
          <cell r="CK3450" t="str">
            <v>Сооружения</v>
          </cell>
        </row>
        <row r="3451">
          <cell r="K3451">
            <v>0</v>
          </cell>
          <cell r="Y3451">
            <v>1987</v>
          </cell>
          <cell r="AT3451">
            <v>27108</v>
          </cell>
          <cell r="BK3451">
            <v>255057.70685990367</v>
          </cell>
          <cell r="BX3451">
            <v>94371.351538164352</v>
          </cell>
          <cell r="CB3451">
            <v>95000</v>
          </cell>
          <cell r="CF3451">
            <v>5866327.257777784</v>
          </cell>
          <cell r="CG3451">
            <v>665000</v>
          </cell>
          <cell r="CK3451" t="str">
            <v>Сооружения</v>
          </cell>
        </row>
        <row r="3452">
          <cell r="K3452">
            <v>141105.63</v>
          </cell>
          <cell r="Y3452">
            <v>2006</v>
          </cell>
          <cell r="AT3452">
            <v>298127.94</v>
          </cell>
          <cell r="BK3452">
            <v>567721.09814760252</v>
          </cell>
          <cell r="BX3452">
            <v>527980.62127727037</v>
          </cell>
          <cell r="CB3452">
            <v>530000</v>
          </cell>
          <cell r="CF3452">
            <v>2270884.3925904101</v>
          </cell>
          <cell r="CG3452">
            <v>13780000</v>
          </cell>
          <cell r="CK3452" t="str">
            <v>Сооружения</v>
          </cell>
        </row>
        <row r="3453">
          <cell r="K3453">
            <v>38710.94</v>
          </cell>
          <cell r="Y3453">
            <v>2006</v>
          </cell>
          <cell r="AT3453">
            <v>80279.08</v>
          </cell>
          <cell r="BK3453">
            <v>159606.89000058721</v>
          </cell>
          <cell r="BX3453">
            <v>148434.40770054611</v>
          </cell>
          <cell r="CB3453">
            <v>150000</v>
          </cell>
          <cell r="CF3453">
            <v>638427.56000234885</v>
          </cell>
          <cell r="CG3453">
            <v>3900000</v>
          </cell>
          <cell r="CK3453" t="str">
            <v>Сооружения</v>
          </cell>
        </row>
        <row r="3454">
          <cell r="K3454">
            <v>70422</v>
          </cell>
          <cell r="Y3454">
            <v>1995</v>
          </cell>
          <cell r="AT3454">
            <v>70422</v>
          </cell>
          <cell r="BK3454">
            <v>652070.44683393743</v>
          </cell>
          <cell r="BX3454">
            <v>397762.97256870184</v>
          </cell>
          <cell r="CB3454">
            <v>400000</v>
          </cell>
          <cell r="CF3454">
            <v>10433127.149342999</v>
          </cell>
          <cell r="CG3454">
            <v>5600000</v>
          </cell>
          <cell r="CK3454" t="str">
            <v>Сооружения</v>
          </cell>
        </row>
        <row r="3455">
          <cell r="K3455">
            <v>198342.77</v>
          </cell>
          <cell r="Y3455">
            <v>1995</v>
          </cell>
          <cell r="AT3455">
            <v>438056.14</v>
          </cell>
          <cell r="BK3455">
            <v>4538341.6069423854</v>
          </cell>
          <cell r="BX3455">
            <v>2768388.3802348552</v>
          </cell>
          <cell r="CB3455">
            <v>2770000</v>
          </cell>
          <cell r="CF3455">
            <v>72613465.711078167</v>
          </cell>
          <cell r="CG3455">
            <v>38780000</v>
          </cell>
          <cell r="CK3455" t="str">
            <v>Сооружения</v>
          </cell>
        </row>
        <row r="3456">
          <cell r="K3456">
            <v>14256</v>
          </cell>
          <cell r="Y3456">
            <v>2006</v>
          </cell>
          <cell r="AT3456">
            <v>26730</v>
          </cell>
          <cell r="BK3456">
            <v>53046.98691715271</v>
          </cell>
          <cell r="BX3456">
            <v>48272.758094608966</v>
          </cell>
          <cell r="CB3456">
            <v>48000</v>
          </cell>
          <cell r="CF3456">
            <v>265234.93458576355</v>
          </cell>
          <cell r="CG3456">
            <v>1200000</v>
          </cell>
          <cell r="CK3456" t="str">
            <v>Сооружения</v>
          </cell>
        </row>
        <row r="3457">
          <cell r="K3457">
            <v>6459</v>
          </cell>
          <cell r="Y3457">
            <v>1995</v>
          </cell>
          <cell r="AT3457">
            <v>6459</v>
          </cell>
          <cell r="BK3457">
            <v>59806.921361228058</v>
          </cell>
          <cell r="BX3457">
            <v>36482.222030349112</v>
          </cell>
          <cell r="CB3457">
            <v>36000</v>
          </cell>
          <cell r="CF3457">
            <v>956910.74177964893</v>
          </cell>
          <cell r="CG3457">
            <v>504000</v>
          </cell>
          <cell r="CK3457" t="str">
            <v>Сооружения</v>
          </cell>
        </row>
        <row r="3458">
          <cell r="K3458">
            <v>18254.28</v>
          </cell>
          <cell r="Y3458">
            <v>2007</v>
          </cell>
          <cell r="AT3458">
            <v>65500</v>
          </cell>
          <cell r="BK3458">
            <v>61780.440878831578</v>
          </cell>
          <cell r="BX3458">
            <v>12467.704487366153</v>
          </cell>
          <cell r="CB3458">
            <v>12000</v>
          </cell>
          <cell r="CF3458">
            <v>247121.76351532631</v>
          </cell>
          <cell r="CG3458">
            <v>19800</v>
          </cell>
          <cell r="CK3458" t="str">
            <v>Прочие основные фонды</v>
          </cell>
        </row>
        <row r="3459">
          <cell r="K3459">
            <v>20453.839999999997</v>
          </cell>
          <cell r="Y3459">
            <v>2007</v>
          </cell>
          <cell r="AT3459">
            <v>69315</v>
          </cell>
          <cell r="BK3459">
            <v>83838.867207885341</v>
          </cell>
          <cell r="BX3459">
            <v>57095.385505979772</v>
          </cell>
          <cell r="CB3459">
            <v>55000</v>
          </cell>
          <cell r="CF3459">
            <v>335355.46883154137</v>
          </cell>
          <cell r="CG3459">
            <v>613800</v>
          </cell>
          <cell r="CK3459" t="str">
            <v>Машины и оборудование</v>
          </cell>
        </row>
        <row r="3460">
          <cell r="K3460">
            <v>47623.56</v>
          </cell>
          <cell r="Y3460">
            <v>2007</v>
          </cell>
          <cell r="AT3460">
            <v>161393</v>
          </cell>
          <cell r="BK3460">
            <v>195210.36276826431</v>
          </cell>
          <cell r="BX3460">
            <v>132940.85772151186</v>
          </cell>
          <cell r="CB3460">
            <v>135000</v>
          </cell>
          <cell r="CF3460">
            <v>780841.45107305725</v>
          </cell>
          <cell r="CG3460">
            <v>1506600</v>
          </cell>
          <cell r="CK3460" t="str">
            <v>Машины и оборудование</v>
          </cell>
        </row>
        <row r="3461">
          <cell r="K3461">
            <v>17696.72</v>
          </cell>
          <cell r="Y3461">
            <v>2007</v>
          </cell>
          <cell r="AT3461">
            <v>63500</v>
          </cell>
          <cell r="BK3461">
            <v>59894.015203142066</v>
          </cell>
          <cell r="BX3461">
            <v>12087.011220576347</v>
          </cell>
          <cell r="CB3461">
            <v>12000</v>
          </cell>
          <cell r="CF3461">
            <v>239576.06081256826</v>
          </cell>
          <cell r="CG3461">
            <v>19800</v>
          </cell>
          <cell r="CK3461" t="str">
            <v>Прочие основные фонды</v>
          </cell>
        </row>
        <row r="3462">
          <cell r="K3462">
            <v>24196.639999999999</v>
          </cell>
          <cell r="Y3462">
            <v>2007</v>
          </cell>
          <cell r="AT3462">
            <v>82000</v>
          </cell>
          <cell r="BK3462">
            <v>77343.452703270072</v>
          </cell>
          <cell r="BX3462">
            <v>15608.423938382055</v>
          </cell>
          <cell r="CB3462">
            <v>16000</v>
          </cell>
          <cell r="CF3462">
            <v>309373.81081308029</v>
          </cell>
          <cell r="CG3462">
            <v>26400</v>
          </cell>
          <cell r="CK3462" t="str">
            <v>Прочие основные фонды</v>
          </cell>
        </row>
        <row r="3463">
          <cell r="K3463">
            <v>17696.72</v>
          </cell>
          <cell r="Y3463">
            <v>2007</v>
          </cell>
          <cell r="AT3463">
            <v>63500</v>
          </cell>
          <cell r="BK3463">
            <v>59894.015203142066</v>
          </cell>
          <cell r="BX3463">
            <v>12087.011220576347</v>
          </cell>
          <cell r="CB3463">
            <v>12000</v>
          </cell>
          <cell r="CF3463">
            <v>239576.06081256826</v>
          </cell>
          <cell r="CG3463">
            <v>19800</v>
          </cell>
          <cell r="CK3463" t="str">
            <v>Прочие основные фонды</v>
          </cell>
        </row>
        <row r="3464">
          <cell r="K3464">
            <v>6975.7200000000012</v>
          </cell>
          <cell r="Y3464">
            <v>2007</v>
          </cell>
          <cell r="AT3464">
            <v>26595</v>
          </cell>
          <cell r="BK3464">
            <v>34979.503035018635</v>
          </cell>
          <cell r="BX3464">
            <v>23821.507578815876</v>
          </cell>
          <cell r="CB3464">
            <v>24000</v>
          </cell>
          <cell r="CF3464">
            <v>139918.01214007454</v>
          </cell>
          <cell r="CG3464">
            <v>267840</v>
          </cell>
          <cell r="CK3464" t="str">
            <v>Машины и оборудование</v>
          </cell>
        </row>
        <row r="3465">
          <cell r="K3465">
            <v>7029.7599999999984</v>
          </cell>
          <cell r="Y3465">
            <v>2007</v>
          </cell>
          <cell r="AT3465">
            <v>26800</v>
          </cell>
          <cell r="BK3465">
            <v>32288.398479661173</v>
          </cell>
          <cell r="BX3465">
            <v>21988.829524566339</v>
          </cell>
          <cell r="CB3465">
            <v>22000</v>
          </cell>
          <cell r="CF3465">
            <v>129153.59391864469</v>
          </cell>
          <cell r="CG3465">
            <v>245520</v>
          </cell>
          <cell r="CK3465" t="str">
            <v>Машины и оборудование</v>
          </cell>
        </row>
        <row r="3466">
          <cell r="K3466">
            <v>0</v>
          </cell>
          <cell r="Y3466">
            <v>2002</v>
          </cell>
          <cell r="AT3466">
            <v>14737</v>
          </cell>
          <cell r="BK3466">
            <v>20106.149605719049</v>
          </cell>
          <cell r="BX3466">
            <v>8333.58366992023</v>
          </cell>
          <cell r="CB3466">
            <v>8300</v>
          </cell>
          <cell r="CF3466">
            <v>160849.19684575239</v>
          </cell>
          <cell r="CG3466">
            <v>63661</v>
          </cell>
          <cell r="CK3466" t="str">
            <v>Машины и оборудование</v>
          </cell>
        </row>
        <row r="3467">
          <cell r="K3467">
            <v>4934.2799999999988</v>
          </cell>
          <cell r="Y3467">
            <v>2004</v>
          </cell>
          <cell r="AT3467">
            <v>41949</v>
          </cell>
          <cell r="BK3467">
            <v>52725.610017343461</v>
          </cell>
          <cell r="BX3467">
            <v>28456.947053062584</v>
          </cell>
          <cell r="CB3467">
            <v>28000</v>
          </cell>
          <cell r="CF3467">
            <v>316353.66010406078</v>
          </cell>
          <cell r="CG3467">
            <v>262079.99999999997</v>
          </cell>
          <cell r="CK3467" t="str">
            <v>Машины и оборудование</v>
          </cell>
        </row>
        <row r="3468">
          <cell r="K3468">
            <v>13447.599999999999</v>
          </cell>
          <cell r="Y3468">
            <v>2005</v>
          </cell>
          <cell r="AT3468">
            <v>70614</v>
          </cell>
          <cell r="BK3468">
            <v>50147.619786020681</v>
          </cell>
          <cell r="BX3468">
            <v>5014.7619786020687</v>
          </cell>
          <cell r="CB3468">
            <v>5000</v>
          </cell>
          <cell r="CF3468">
            <v>300885.71871612407</v>
          </cell>
          <cell r="CG3468">
            <v>5000</v>
          </cell>
          <cell r="CK3468" t="str">
            <v>Прочие основные фонды</v>
          </cell>
        </row>
        <row r="3469">
          <cell r="K3469">
            <v>0</v>
          </cell>
          <cell r="Y3469">
            <v>2005</v>
          </cell>
          <cell r="AT3469">
            <v>3145705</v>
          </cell>
          <cell r="BK3469">
            <v>4868420.6242195647</v>
          </cell>
          <cell r="BX3469">
            <v>2082026.4632235763</v>
          </cell>
          <cell r="CB3469">
            <v>2080000</v>
          </cell>
          <cell r="CF3469">
            <v>24342103.121097825</v>
          </cell>
          <cell r="CG3469">
            <v>11211200</v>
          </cell>
          <cell r="CK3469" t="str">
            <v>Прочие основные фонды</v>
          </cell>
        </row>
        <row r="3470">
          <cell r="K3470">
            <v>0</v>
          </cell>
          <cell r="Y3470">
            <v>2002</v>
          </cell>
          <cell r="AT3470">
            <v>44400</v>
          </cell>
          <cell r="BK3470">
            <v>103994.70654993059</v>
          </cell>
          <cell r="BX3470">
            <v>67683.221618174575</v>
          </cell>
          <cell r="CB3470">
            <v>70000</v>
          </cell>
          <cell r="CF3470">
            <v>831957.65239944472</v>
          </cell>
          <cell r="CG3470">
            <v>1215900</v>
          </cell>
          <cell r="CK3470" t="str">
            <v>Машины и оборудование</v>
          </cell>
        </row>
        <row r="3471">
          <cell r="K3471">
            <v>0</v>
          </cell>
          <cell r="Y3471">
            <v>2002</v>
          </cell>
          <cell r="AT3471">
            <v>48000</v>
          </cell>
          <cell r="BK3471">
            <v>24459.115538648057</v>
          </cell>
          <cell r="BX3471">
            <v>2445.9115538648057</v>
          </cell>
          <cell r="CB3471">
            <v>2400</v>
          </cell>
          <cell r="CF3471">
            <v>195672.92430918445</v>
          </cell>
          <cell r="CG3471">
            <v>2400</v>
          </cell>
          <cell r="CK3471" t="str">
            <v>Прочие основные фонды</v>
          </cell>
        </row>
        <row r="3472">
          <cell r="K3472">
            <v>0</v>
          </cell>
          <cell r="Y3472">
            <v>1992</v>
          </cell>
          <cell r="AT3472">
            <v>313228</v>
          </cell>
          <cell r="BK3472">
            <v>2297444.8610219397</v>
          </cell>
          <cell r="BX3472">
            <v>229744.48610219397</v>
          </cell>
          <cell r="CB3472">
            <v>230000</v>
          </cell>
          <cell r="CF3472">
            <v>43651452.359416857</v>
          </cell>
          <cell r="CG3472">
            <v>230000</v>
          </cell>
          <cell r="CK3472" t="str">
            <v>Прочие основные фонды</v>
          </cell>
        </row>
        <row r="3473">
          <cell r="K3473">
            <v>2155164.04</v>
          </cell>
          <cell r="Y3473">
            <v>1991</v>
          </cell>
          <cell r="AT3473">
            <v>4078334</v>
          </cell>
          <cell r="BK3473">
            <v>16775022.110884201</v>
          </cell>
          <cell r="BX3473">
            <v>1677502.2110884201</v>
          </cell>
          <cell r="CB3473">
            <v>1680000</v>
          </cell>
          <cell r="CF3473">
            <v>318725420.10679984</v>
          </cell>
          <cell r="CG3473">
            <v>2805600</v>
          </cell>
          <cell r="CK3473" t="str">
            <v>Машины и оборудование</v>
          </cell>
        </row>
        <row r="3474">
          <cell r="K3474">
            <v>0</v>
          </cell>
          <cell r="Y3474">
            <v>1991</v>
          </cell>
          <cell r="AT3474">
            <v>30026</v>
          </cell>
          <cell r="BK3474">
            <v>220232.79974026832</v>
          </cell>
          <cell r="BX3474">
            <v>22023.279974026835</v>
          </cell>
          <cell r="CB3474">
            <v>22000</v>
          </cell>
          <cell r="CF3474">
            <v>4184423.1950650983</v>
          </cell>
          <cell r="CG3474">
            <v>22000</v>
          </cell>
          <cell r="CK3474" t="str">
            <v>Прочие основные фонды</v>
          </cell>
        </row>
        <row r="3475">
          <cell r="K3475">
            <v>0</v>
          </cell>
          <cell r="Y3475">
            <v>1992</v>
          </cell>
          <cell r="AT3475">
            <v>12823</v>
          </cell>
          <cell r="BK3475">
            <v>52743.622402644833</v>
          </cell>
          <cell r="BX3475">
            <v>5274.3622402644833</v>
          </cell>
          <cell r="CB3475">
            <v>5300</v>
          </cell>
          <cell r="CF3475">
            <v>1002128.8256502518</v>
          </cell>
          <cell r="CG3475">
            <v>8851</v>
          </cell>
          <cell r="CK3475" t="str">
            <v>Машины и оборудование</v>
          </cell>
        </row>
        <row r="3476">
          <cell r="K3476">
            <v>0</v>
          </cell>
          <cell r="Y3476">
            <v>1993</v>
          </cell>
          <cell r="AT3476">
            <v>37458</v>
          </cell>
          <cell r="BK3476">
            <v>371432.9361928018</v>
          </cell>
          <cell r="BX3476">
            <v>37143.293619280179</v>
          </cell>
          <cell r="CB3476">
            <v>37000</v>
          </cell>
          <cell r="CF3476">
            <v>6685792.8514704322</v>
          </cell>
          <cell r="CG3476">
            <v>37000</v>
          </cell>
          <cell r="CK3476" t="str">
            <v>Машины и оборудование</v>
          </cell>
        </row>
        <row r="3477">
          <cell r="K3477">
            <v>0</v>
          </cell>
          <cell r="Y3477">
            <v>2005</v>
          </cell>
          <cell r="AT3477">
            <v>3704515</v>
          </cell>
          <cell r="BK3477">
            <v>4670792.782760351</v>
          </cell>
          <cell r="BX3477">
            <v>1997509.0339486978</v>
          </cell>
          <cell r="CB3477">
            <v>2000000</v>
          </cell>
          <cell r="CF3477">
            <v>23353963.913801756</v>
          </cell>
          <cell r="CG3477">
            <v>10780000</v>
          </cell>
          <cell r="CK3477" t="str">
            <v>Машины и оборудование</v>
          </cell>
        </row>
        <row r="3478">
          <cell r="K3478">
            <v>0</v>
          </cell>
          <cell r="Y3478">
            <v>2005</v>
          </cell>
          <cell r="AT3478">
            <v>47494</v>
          </cell>
          <cell r="BK3478">
            <v>59882.233551334008</v>
          </cell>
          <cell r="BX3478">
            <v>36443.645416062995</v>
          </cell>
          <cell r="CB3478">
            <v>36000</v>
          </cell>
          <cell r="CF3478">
            <v>299411.16775667004</v>
          </cell>
          <cell r="CG3478">
            <v>369000</v>
          </cell>
          <cell r="CK3478" t="str">
            <v>Машины и оборудование</v>
          </cell>
        </row>
        <row r="3479">
          <cell r="K3479">
            <v>0</v>
          </cell>
          <cell r="Y3479">
            <v>2005</v>
          </cell>
          <cell r="AT3479">
            <v>2674272</v>
          </cell>
          <cell r="BK3479">
            <v>3371823.3984038639</v>
          </cell>
          <cell r="BX3479">
            <v>1441992.4009583043</v>
          </cell>
          <cell r="CB3479">
            <v>1440000</v>
          </cell>
          <cell r="CF3479">
            <v>16859116.992019318</v>
          </cell>
          <cell r="CG3479">
            <v>7761600</v>
          </cell>
          <cell r="CK3479" t="str">
            <v>Машины и оборудование</v>
          </cell>
        </row>
        <row r="3480">
          <cell r="K3480">
            <v>0</v>
          </cell>
          <cell r="Y3480">
            <v>2005</v>
          </cell>
          <cell r="AT3480">
            <v>237469</v>
          </cell>
          <cell r="BK3480">
            <v>361474.31091597443</v>
          </cell>
          <cell r="BX3480">
            <v>154587.93296505918</v>
          </cell>
          <cell r="CB3480">
            <v>155000</v>
          </cell>
          <cell r="CF3480">
            <v>1807371.5545798722</v>
          </cell>
          <cell r="CG3480">
            <v>835450</v>
          </cell>
          <cell r="CK3480" t="str">
            <v>Прочие основные фонды</v>
          </cell>
        </row>
        <row r="3481">
          <cell r="K3481">
            <v>14944.400000000001</v>
          </cell>
          <cell r="Y3481">
            <v>2007</v>
          </cell>
          <cell r="AT3481">
            <v>53625</v>
          </cell>
          <cell r="BK3481">
            <v>64861.274673921253</v>
          </cell>
          <cell r="BX3481">
            <v>44171.392162708871</v>
          </cell>
          <cell r="CB3481">
            <v>44000</v>
          </cell>
          <cell r="CF3481">
            <v>259445.09869568501</v>
          </cell>
          <cell r="CG3481">
            <v>491040</v>
          </cell>
          <cell r="CK3481" t="str">
            <v>Машины и оборудование</v>
          </cell>
        </row>
        <row r="3482">
          <cell r="K3482">
            <v>139344.52000000002</v>
          </cell>
          <cell r="Y3482">
            <v>2006</v>
          </cell>
          <cell r="AT3482">
            <v>850000</v>
          </cell>
          <cell r="BK3482">
            <v>718381.92850850662</v>
          </cell>
          <cell r="BX3482">
            <v>144974.25829761496</v>
          </cell>
          <cell r="CB3482">
            <v>145000</v>
          </cell>
          <cell r="CF3482">
            <v>2873527.7140340265</v>
          </cell>
          <cell r="CG3482">
            <v>239250</v>
          </cell>
          <cell r="CK3482" t="str">
            <v>Прочие основные фонды</v>
          </cell>
        </row>
        <row r="3483">
          <cell r="K3483">
            <v>328701.24</v>
          </cell>
          <cell r="Y3483">
            <v>2006</v>
          </cell>
          <cell r="AT3483">
            <v>1822797</v>
          </cell>
          <cell r="BK3483">
            <v>2240011.1866119984</v>
          </cell>
          <cell r="BX3483">
            <v>1525477.4604742075</v>
          </cell>
          <cell r="CB3483">
            <v>1530000</v>
          </cell>
          <cell r="CF3483">
            <v>8960044.7464479934</v>
          </cell>
          <cell r="CG3483">
            <v>17074800</v>
          </cell>
          <cell r="CK3483" t="str">
            <v>Машины и оборудование</v>
          </cell>
        </row>
        <row r="3484">
          <cell r="K3484">
            <v>93695.919999999984</v>
          </cell>
          <cell r="Y3484">
            <v>2006</v>
          </cell>
          <cell r="AT3484">
            <v>519585</v>
          </cell>
          <cell r="BK3484">
            <v>638511.15203491959</v>
          </cell>
          <cell r="BX3484">
            <v>434834.60105568048</v>
          </cell>
          <cell r="CB3484">
            <v>435000</v>
          </cell>
          <cell r="CF3484">
            <v>2554044.6081396784</v>
          </cell>
          <cell r="CG3484">
            <v>4854600</v>
          </cell>
          <cell r="CK3484" t="str">
            <v>Машины и оборудование</v>
          </cell>
        </row>
        <row r="3485">
          <cell r="K3485">
            <v>263232.76</v>
          </cell>
          <cell r="Y3485">
            <v>2007</v>
          </cell>
          <cell r="AT3485">
            <v>456628</v>
          </cell>
          <cell r="BK3485">
            <v>547992.30983960093</v>
          </cell>
          <cell r="BX3485">
            <v>451657.61794780043</v>
          </cell>
          <cell r="CB3485">
            <v>450000</v>
          </cell>
          <cell r="CF3485">
            <v>1643976.9295188028</v>
          </cell>
          <cell r="CG3485">
            <v>7803000</v>
          </cell>
          <cell r="CK3485" t="str">
            <v>Машины и оборудование</v>
          </cell>
        </row>
        <row r="3486">
          <cell r="K3486">
            <v>153552.08000000002</v>
          </cell>
          <cell r="Y3486">
            <v>2007</v>
          </cell>
          <cell r="AT3486">
            <v>266366</v>
          </cell>
          <cell r="BK3486">
            <v>319661.78071150946</v>
          </cell>
          <cell r="BX3486">
            <v>263466.61409787356</v>
          </cell>
          <cell r="CB3486">
            <v>265000</v>
          </cell>
          <cell r="CF3486">
            <v>958985.34213452833</v>
          </cell>
          <cell r="CG3486">
            <v>4595100</v>
          </cell>
          <cell r="CK3486" t="str">
            <v>Машины и оборудование</v>
          </cell>
        </row>
        <row r="3487">
          <cell r="K3487">
            <v>84119.08</v>
          </cell>
          <cell r="Y3487">
            <v>2007</v>
          </cell>
          <cell r="AT3487">
            <v>145921</v>
          </cell>
          <cell r="BK3487">
            <v>175117.57019741324</v>
          </cell>
          <cell r="BX3487">
            <v>144332.65430188467</v>
          </cell>
          <cell r="CB3487">
            <v>145000</v>
          </cell>
          <cell r="CF3487">
            <v>525352.71059223975</v>
          </cell>
          <cell r="CG3487">
            <v>2514300</v>
          </cell>
          <cell r="CK3487" t="str">
            <v>Машины и оборудование</v>
          </cell>
        </row>
        <row r="3488">
          <cell r="K3488">
            <v>59092.72</v>
          </cell>
          <cell r="Y3488">
            <v>2007</v>
          </cell>
          <cell r="AT3488">
            <v>102508</v>
          </cell>
          <cell r="BK3488">
            <v>123018.28993631099</v>
          </cell>
          <cell r="BX3488">
            <v>101392.20350174131</v>
          </cell>
          <cell r="CB3488">
            <v>100000</v>
          </cell>
          <cell r="CF3488">
            <v>369054.869808933</v>
          </cell>
          <cell r="CG3488">
            <v>1734000</v>
          </cell>
          <cell r="CK3488" t="str">
            <v>Машины и оборудование</v>
          </cell>
        </row>
        <row r="3489">
          <cell r="K3489">
            <v>2527.5599999999977</v>
          </cell>
          <cell r="Y3489">
            <v>2007</v>
          </cell>
          <cell r="AT3489">
            <v>93537</v>
          </cell>
          <cell r="BK3489">
            <v>120085.88189781831</v>
          </cell>
          <cell r="BX3489">
            <v>75671.096503962355</v>
          </cell>
          <cell r="CB3489">
            <v>75000</v>
          </cell>
          <cell r="CF3489">
            <v>360257.64569345495</v>
          </cell>
          <cell r="CG3489">
            <v>535500</v>
          </cell>
          <cell r="CK3489" t="str">
            <v>Прочие основные фонды</v>
          </cell>
        </row>
        <row r="3490">
          <cell r="K3490">
            <v>2680.6399999999994</v>
          </cell>
          <cell r="Y3490">
            <v>2007</v>
          </cell>
          <cell r="AT3490">
            <v>99188</v>
          </cell>
          <cell r="BK3490">
            <v>119034.008489121</v>
          </cell>
          <cell r="BX3490">
            <v>90097.116146331842</v>
          </cell>
          <cell r="CB3490">
            <v>90000</v>
          </cell>
          <cell r="CF3490">
            <v>357102.02546736301</v>
          </cell>
          <cell r="CG3490">
            <v>1089000</v>
          </cell>
          <cell r="CK3490" t="str">
            <v>Машины и оборудование</v>
          </cell>
        </row>
        <row r="3491">
          <cell r="K3491">
            <v>1095157.6000000001</v>
          </cell>
          <cell r="Y3491">
            <v>2007</v>
          </cell>
          <cell r="AT3491">
            <v>1899763</v>
          </cell>
          <cell r="BK3491">
            <v>2279876.6490837396</v>
          </cell>
          <cell r="BX3491">
            <v>1725643.9051246503</v>
          </cell>
          <cell r="CB3491">
            <v>1730000</v>
          </cell>
          <cell r="CF3491">
            <v>6839629.9472512193</v>
          </cell>
          <cell r="CG3491">
            <v>20933000</v>
          </cell>
          <cell r="CK3491" t="str">
            <v>Машины и оборудование</v>
          </cell>
        </row>
        <row r="3492">
          <cell r="K3492">
            <v>476069.44</v>
          </cell>
          <cell r="Y3492">
            <v>2007</v>
          </cell>
          <cell r="AT3492">
            <v>825835</v>
          </cell>
          <cell r="BK3492">
            <v>844477.03273396881</v>
          </cell>
          <cell r="BX3492">
            <v>279001.59281925886</v>
          </cell>
          <cell r="CB3492">
            <v>280000</v>
          </cell>
          <cell r="CF3492">
            <v>2533431.0982019063</v>
          </cell>
          <cell r="CG3492">
            <v>652400</v>
          </cell>
          <cell r="CK3492" t="str">
            <v>Прочие основные фонды</v>
          </cell>
        </row>
        <row r="3493">
          <cell r="K3493">
            <v>1502310.88</v>
          </cell>
          <cell r="Y3493">
            <v>2007</v>
          </cell>
          <cell r="AT3493">
            <v>2606050</v>
          </cell>
          <cell r="BK3493">
            <v>3127480.9233281622</v>
          </cell>
          <cell r="BX3493">
            <v>2577683.224096782</v>
          </cell>
          <cell r="CB3493">
            <v>2580000</v>
          </cell>
          <cell r="CF3493">
            <v>9382442.7699844874</v>
          </cell>
          <cell r="CG3493">
            <v>44737200</v>
          </cell>
          <cell r="CK3493" t="str">
            <v>Машины и оборудование</v>
          </cell>
        </row>
        <row r="3494">
          <cell r="K3494">
            <v>1178496.8</v>
          </cell>
          <cell r="Y3494">
            <v>2007</v>
          </cell>
          <cell r="AT3494">
            <v>2044331</v>
          </cell>
          <cell r="BK3494">
            <v>2453370.5045829457</v>
          </cell>
          <cell r="BX3494">
            <v>2022078.5185245867</v>
          </cell>
          <cell r="CB3494">
            <v>2020000</v>
          </cell>
          <cell r="CF3494">
            <v>7360111.5137488376</v>
          </cell>
          <cell r="CG3494">
            <v>35026800</v>
          </cell>
          <cell r="CK3494" t="str">
            <v>Машины и оборудование</v>
          </cell>
        </row>
        <row r="3495">
          <cell r="K3495">
            <v>2174341.2000000002</v>
          </cell>
          <cell r="Y3495">
            <v>2007</v>
          </cell>
          <cell r="AT3495">
            <v>3771816</v>
          </cell>
          <cell r="BK3495">
            <v>4526498.9491007216</v>
          </cell>
          <cell r="BX3495">
            <v>3426117.5165805616</v>
          </cell>
          <cell r="CB3495">
            <v>3430000</v>
          </cell>
          <cell r="CF3495">
            <v>13579496.847302165</v>
          </cell>
          <cell r="CG3495">
            <v>41503000</v>
          </cell>
          <cell r="CK3495" t="str">
            <v>Машины и оборудование</v>
          </cell>
        </row>
        <row r="3496">
          <cell r="K3496">
            <v>2289431.12</v>
          </cell>
          <cell r="Y3496">
            <v>2007</v>
          </cell>
          <cell r="AT3496">
            <v>3971462</v>
          </cell>
          <cell r="BK3496">
            <v>4766091.0737409918</v>
          </cell>
          <cell r="BX3496">
            <v>3607465.3494852539</v>
          </cell>
          <cell r="CB3496">
            <v>3610000</v>
          </cell>
          <cell r="CF3496">
            <v>14298273.221222974</v>
          </cell>
          <cell r="CG3496">
            <v>43681000</v>
          </cell>
          <cell r="CK3496" t="str">
            <v>Машины и оборудование</v>
          </cell>
        </row>
        <row r="3497">
          <cell r="K3497">
            <v>0</v>
          </cell>
          <cell r="Y3497">
            <v>2007</v>
          </cell>
          <cell r="AT3497">
            <v>213579</v>
          </cell>
          <cell r="BK3497">
            <v>283168.90681861038</v>
          </cell>
          <cell r="BX3497">
            <v>178436.47676273494</v>
          </cell>
          <cell r="CB3497">
            <v>180000</v>
          </cell>
          <cell r="CF3497">
            <v>849506.72045583115</v>
          </cell>
          <cell r="CG3497">
            <v>1285200</v>
          </cell>
          <cell r="CK3497" t="str">
            <v>Прочие основные фонды</v>
          </cell>
        </row>
        <row r="3498">
          <cell r="K3498">
            <v>0</v>
          </cell>
          <cell r="Y3498">
            <v>2000</v>
          </cell>
          <cell r="AT3498">
            <v>40505</v>
          </cell>
          <cell r="BK3498">
            <v>17105.441463368443</v>
          </cell>
          <cell r="BX3498">
            <v>1710.5441463368443</v>
          </cell>
          <cell r="CB3498">
            <v>1700</v>
          </cell>
          <cell r="CF3498">
            <v>188159.85609705286</v>
          </cell>
          <cell r="CG3498">
            <v>1700</v>
          </cell>
          <cell r="CK3498" t="str">
            <v>Прочие основные фонды</v>
          </cell>
        </row>
        <row r="3499">
          <cell r="K3499">
            <v>617.22000000000116</v>
          </cell>
          <cell r="Y3499">
            <v>2003</v>
          </cell>
          <cell r="AT3499">
            <v>59214.17</v>
          </cell>
          <cell r="BK3499">
            <v>156651.36546278291</v>
          </cell>
          <cell r="BX3499">
            <v>64928.754967585781</v>
          </cell>
          <cell r="CB3499">
            <v>65000</v>
          </cell>
          <cell r="CF3499">
            <v>1253210.9237022633</v>
          </cell>
          <cell r="CG3499">
            <v>498550</v>
          </cell>
          <cell r="CK3499" t="str">
            <v>Машины и оборудование</v>
          </cell>
        </row>
        <row r="3500">
          <cell r="K3500">
            <v>14400.579999999998</v>
          </cell>
          <cell r="Y3500">
            <v>2006</v>
          </cell>
          <cell r="AT3500">
            <v>41722.03</v>
          </cell>
          <cell r="BK3500">
            <v>65070.151237955914</v>
          </cell>
          <cell r="BX3500">
            <v>16495.319917476703</v>
          </cell>
          <cell r="CB3500">
            <v>16000</v>
          </cell>
          <cell r="CF3500">
            <v>325350.75618977955</v>
          </cell>
          <cell r="CG3500">
            <v>42400</v>
          </cell>
          <cell r="CK3500" t="str">
            <v>Машины и оборудование</v>
          </cell>
        </row>
        <row r="3501">
          <cell r="K3501">
            <v>202.28999999999905</v>
          </cell>
          <cell r="Y3501">
            <v>2005</v>
          </cell>
          <cell r="AT3501">
            <v>15254.24</v>
          </cell>
          <cell r="BK3501">
            <v>10924.140734495457</v>
          </cell>
          <cell r="BX3501">
            <v>1092.4140734495456</v>
          </cell>
          <cell r="CB3501">
            <v>1100</v>
          </cell>
          <cell r="CF3501">
            <v>65544.844406972741</v>
          </cell>
          <cell r="CG3501">
            <v>1100</v>
          </cell>
          <cell r="CK3501" t="str">
            <v>Прочие основные фонды</v>
          </cell>
        </row>
        <row r="3502">
          <cell r="K3502">
            <v>2619.6000000000004</v>
          </cell>
          <cell r="Y3502">
            <v>1999</v>
          </cell>
          <cell r="AT3502">
            <v>6602.18</v>
          </cell>
          <cell r="BK3502">
            <v>19721.791086284476</v>
          </cell>
          <cell r="BX3502">
            <v>5161.7630844780697</v>
          </cell>
          <cell r="CB3502">
            <v>5200</v>
          </cell>
          <cell r="CF3502">
            <v>216939.70194912923</v>
          </cell>
          <cell r="CG3502">
            <v>28132</v>
          </cell>
          <cell r="CK3502" t="str">
            <v>Машины и оборудование</v>
          </cell>
        </row>
        <row r="3503">
          <cell r="K3503">
            <v>0</v>
          </cell>
          <cell r="Y3503">
            <v>1985</v>
          </cell>
          <cell r="AT3503">
            <v>3473.68</v>
          </cell>
          <cell r="BK3503">
            <v>4698.2243178847375</v>
          </cell>
          <cell r="BX3503">
            <v>469.82243178847375</v>
          </cell>
          <cell r="CB3503">
            <v>450</v>
          </cell>
          <cell r="CF3503">
            <v>122153.83226500318</v>
          </cell>
          <cell r="CG3503">
            <v>450</v>
          </cell>
          <cell r="CK3503" t="str">
            <v>Прочие основные фонды</v>
          </cell>
        </row>
        <row r="3504">
          <cell r="K3504">
            <v>0</v>
          </cell>
          <cell r="Y3504">
            <v>2000</v>
          </cell>
          <cell r="AT3504">
            <v>16709.599999999999</v>
          </cell>
          <cell r="BK3504">
            <v>59723.9766229413</v>
          </cell>
          <cell r="BX3504">
            <v>5972.39766229413</v>
          </cell>
          <cell r="CB3504">
            <v>6000</v>
          </cell>
          <cell r="CF3504">
            <v>597239.76622941298</v>
          </cell>
          <cell r="CG3504">
            <v>6000</v>
          </cell>
          <cell r="CK3504" t="str">
            <v>Машины и оборудование</v>
          </cell>
        </row>
        <row r="3505">
          <cell r="K3505">
            <v>0</v>
          </cell>
          <cell r="Y3505">
            <v>2001</v>
          </cell>
          <cell r="AT3505">
            <v>29205</v>
          </cell>
          <cell r="BK3505">
            <v>13759.630132568167</v>
          </cell>
          <cell r="BX3505">
            <v>1375.9630132568168</v>
          </cell>
          <cell r="CB3505">
            <v>1400</v>
          </cell>
          <cell r="CF3505">
            <v>123836.67119311351</v>
          </cell>
          <cell r="CG3505">
            <v>1400</v>
          </cell>
          <cell r="CK3505" t="str">
            <v>Прочие основные фонды</v>
          </cell>
        </row>
        <row r="3506">
          <cell r="K3506">
            <v>0</v>
          </cell>
          <cell r="Y3506">
            <v>1980</v>
          </cell>
          <cell r="AT3506">
            <v>4372.29</v>
          </cell>
          <cell r="BK3506">
            <v>17984.123278083131</v>
          </cell>
          <cell r="BX3506">
            <v>3127.762861561474</v>
          </cell>
          <cell r="CB3506">
            <v>3100</v>
          </cell>
          <cell r="CF3506">
            <v>557507.82162057701</v>
          </cell>
          <cell r="CG3506">
            <v>5394</v>
          </cell>
          <cell r="CK3506" t="str">
            <v>Машины и оборудование</v>
          </cell>
        </row>
        <row r="3507">
          <cell r="K3507">
            <v>28.05000000000291</v>
          </cell>
          <cell r="Y3507">
            <v>1978</v>
          </cell>
          <cell r="AT3507">
            <v>47330.25</v>
          </cell>
          <cell r="BK3507">
            <v>194679.00134311631</v>
          </cell>
          <cell r="BX3507">
            <v>67937.919946952592</v>
          </cell>
          <cell r="CB3507">
            <v>70000</v>
          </cell>
          <cell r="CF3507">
            <v>6424407.0443228381</v>
          </cell>
          <cell r="CG3507">
            <v>84000</v>
          </cell>
          <cell r="CK3507" t="str">
            <v>Машины и оборудование</v>
          </cell>
        </row>
        <row r="3508">
          <cell r="K3508">
            <v>446.68000000000029</v>
          </cell>
          <cell r="Y3508">
            <v>1980</v>
          </cell>
          <cell r="AT3508">
            <v>42194.32</v>
          </cell>
          <cell r="BK3508">
            <v>173553.8705151965</v>
          </cell>
          <cell r="BX3508">
            <v>3127.762861561474</v>
          </cell>
          <cell r="CB3508">
            <v>3100</v>
          </cell>
          <cell r="CF3508">
            <v>5380169.9859710913</v>
          </cell>
          <cell r="CG3508">
            <v>5394</v>
          </cell>
          <cell r="CK3508" t="str">
            <v>Машины и оборудование</v>
          </cell>
        </row>
        <row r="3509">
          <cell r="K3509">
            <v>59299.290000000008</v>
          </cell>
          <cell r="Y3509">
            <v>1993</v>
          </cell>
          <cell r="AT3509">
            <v>123118.38</v>
          </cell>
          <cell r="BK3509">
            <v>506411.08520200726</v>
          </cell>
          <cell r="BX3509">
            <v>57067.852755440181</v>
          </cell>
          <cell r="CB3509">
            <v>55000</v>
          </cell>
          <cell r="CF3509">
            <v>9115399.5336361304</v>
          </cell>
          <cell r="CG3509">
            <v>360800</v>
          </cell>
          <cell r="CK3509" t="str">
            <v>Машины и оборудование</v>
          </cell>
        </row>
        <row r="3510">
          <cell r="K3510">
            <v>59299.290000000008</v>
          </cell>
          <cell r="Y3510">
            <v>1993</v>
          </cell>
          <cell r="AT3510">
            <v>123118.38</v>
          </cell>
          <cell r="BK3510">
            <v>506411.08520200726</v>
          </cell>
          <cell r="BX3510">
            <v>57067.852755440181</v>
          </cell>
          <cell r="CB3510">
            <v>55000</v>
          </cell>
          <cell r="CF3510">
            <v>9115399.5336361304</v>
          </cell>
          <cell r="CG3510">
            <v>360800</v>
          </cell>
          <cell r="CK3510" t="str">
            <v>Машины и оборудование</v>
          </cell>
        </row>
        <row r="3511">
          <cell r="K3511">
            <v>10754.31</v>
          </cell>
          <cell r="Y3511">
            <v>1994</v>
          </cell>
          <cell r="AT3511">
            <v>23140.62</v>
          </cell>
          <cell r="BK3511">
            <v>31298.168977836162</v>
          </cell>
          <cell r="BX3511">
            <v>3129.8168977836162</v>
          </cell>
          <cell r="CB3511">
            <v>3100</v>
          </cell>
          <cell r="CF3511">
            <v>500770.70364537858</v>
          </cell>
          <cell r="CG3511">
            <v>3100</v>
          </cell>
          <cell r="CK3511" t="str">
            <v>Прочие основные фонды</v>
          </cell>
        </row>
        <row r="3512">
          <cell r="K3512">
            <v>25126.100000000002</v>
          </cell>
          <cell r="Y3512">
            <v>2003</v>
          </cell>
          <cell r="AT3512">
            <v>34475.33</v>
          </cell>
          <cell r="BK3512">
            <v>45053.419553003921</v>
          </cell>
          <cell r="BX3512">
            <v>25010.191675952508</v>
          </cell>
          <cell r="CB3512">
            <v>25000</v>
          </cell>
          <cell r="CF3512">
            <v>360427.35642403137</v>
          </cell>
          <cell r="CG3512">
            <v>330500</v>
          </cell>
          <cell r="CK3512" t="str">
            <v>Машины и оборудование</v>
          </cell>
        </row>
        <row r="3513">
          <cell r="K3513">
            <v>0</v>
          </cell>
          <cell r="Y3513">
            <v>1982</v>
          </cell>
          <cell r="AT3513">
            <v>10368.56</v>
          </cell>
          <cell r="BK3513">
            <v>42648.008539278409</v>
          </cell>
          <cell r="BX3513">
            <v>114231.33929181035</v>
          </cell>
          <cell r="CB3513">
            <v>115000</v>
          </cell>
          <cell r="CF3513">
            <v>1194144.2390997955</v>
          </cell>
          <cell r="CG3513">
            <v>299000</v>
          </cell>
          <cell r="CK3513" t="str">
            <v>Машины и оборудование</v>
          </cell>
        </row>
        <row r="3514">
          <cell r="K3514">
            <v>0</v>
          </cell>
          <cell r="Y3514">
            <v>1979</v>
          </cell>
          <cell r="AT3514">
            <v>7481.12</v>
          </cell>
          <cell r="BK3514">
            <v>30771.377090296675</v>
          </cell>
          <cell r="BX3514">
            <v>7147.5637176304017</v>
          </cell>
          <cell r="CB3514">
            <v>7100</v>
          </cell>
          <cell r="CF3514">
            <v>984684.06688949361</v>
          </cell>
          <cell r="CG3514">
            <v>10437</v>
          </cell>
          <cell r="CK3514" t="str">
            <v>Машины и оборудование</v>
          </cell>
        </row>
        <row r="3515">
          <cell r="K3515">
            <v>0</v>
          </cell>
          <cell r="Y3515">
            <v>1982</v>
          </cell>
          <cell r="AT3515">
            <v>3639.59</v>
          </cell>
          <cell r="BK3515">
            <v>14970.378278128526</v>
          </cell>
          <cell r="BX3515">
            <v>856.59679819819962</v>
          </cell>
          <cell r="CB3515">
            <v>850</v>
          </cell>
          <cell r="CF3515">
            <v>419170.59178759874</v>
          </cell>
          <cell r="CG3515">
            <v>2210</v>
          </cell>
          <cell r="CK3515" t="str">
            <v>Машины и оборудование</v>
          </cell>
        </row>
        <row r="3516">
          <cell r="K3516">
            <v>7177.9700000000012</v>
          </cell>
          <cell r="Y3516">
            <v>2005</v>
          </cell>
          <cell r="AT3516">
            <v>43135.81</v>
          </cell>
          <cell r="BK3516">
            <v>30891.19216273354</v>
          </cell>
          <cell r="BX3516">
            <v>3089.1192162733541</v>
          </cell>
          <cell r="CB3516">
            <v>3100</v>
          </cell>
          <cell r="CF3516">
            <v>185347.15297640124</v>
          </cell>
          <cell r="CG3516">
            <v>3100</v>
          </cell>
          <cell r="CK3516" t="str">
            <v>Прочие основные фонды</v>
          </cell>
        </row>
        <row r="3517">
          <cell r="K3517">
            <v>0</v>
          </cell>
          <cell r="Y3517">
            <v>1980</v>
          </cell>
          <cell r="AT3517">
            <v>8744.59</v>
          </cell>
          <cell r="BK3517">
            <v>35968.287688212113</v>
          </cell>
          <cell r="BX3517">
            <v>7780.6572252015603</v>
          </cell>
          <cell r="CB3517">
            <v>7800</v>
          </cell>
          <cell r="CF3517">
            <v>1115016.9183345756</v>
          </cell>
          <cell r="CG3517">
            <v>13572</v>
          </cell>
          <cell r="CK3517" t="str">
            <v>Машины и оборудование</v>
          </cell>
        </row>
        <row r="3518">
          <cell r="K3518">
            <v>44546.5</v>
          </cell>
          <cell r="Y3518">
            <v>1991</v>
          </cell>
          <cell r="AT3518">
            <v>116722.11</v>
          </cell>
          <cell r="BK3518">
            <v>480101.91810652532</v>
          </cell>
          <cell r="BX3518">
            <v>114135.70551088036</v>
          </cell>
          <cell r="CB3518">
            <v>115000</v>
          </cell>
          <cell r="CF3518">
            <v>9602038.362130506</v>
          </cell>
          <cell r="CG3518">
            <v>639400</v>
          </cell>
          <cell r="CK3518" t="str">
            <v>Машины и оборудование</v>
          </cell>
        </row>
        <row r="3519">
          <cell r="K3519">
            <v>0</v>
          </cell>
          <cell r="Y3519">
            <v>1980</v>
          </cell>
          <cell r="AT3519">
            <v>14045.72</v>
          </cell>
          <cell r="BK3519">
            <v>57772.919913692313</v>
          </cell>
          <cell r="BX3519">
            <v>4076.2751968171556</v>
          </cell>
          <cell r="CB3519">
            <v>4100</v>
          </cell>
          <cell r="CF3519">
            <v>1790960.5173244616</v>
          </cell>
          <cell r="CG3519">
            <v>7134</v>
          </cell>
          <cell r="CK3519" t="str">
            <v>Машины и оборудование</v>
          </cell>
        </row>
        <row r="3520">
          <cell r="K3520">
            <v>0</v>
          </cell>
          <cell r="Y3520">
            <v>1978</v>
          </cell>
          <cell r="AT3520">
            <v>47330.49</v>
          </cell>
          <cell r="BK3520">
            <v>194679.98851221686</v>
          </cell>
          <cell r="BX3520">
            <v>67937.919946952592</v>
          </cell>
          <cell r="CB3520">
            <v>70000</v>
          </cell>
          <cell r="CF3520">
            <v>6424439.6209031567</v>
          </cell>
          <cell r="CG3520">
            <v>84000</v>
          </cell>
          <cell r="CK3520" t="str">
            <v>Машины и оборудование</v>
          </cell>
        </row>
        <row r="3521">
          <cell r="K3521">
            <v>142240.13</v>
          </cell>
          <cell r="Y3521">
            <v>2007</v>
          </cell>
          <cell r="AT3521">
            <v>406400</v>
          </cell>
          <cell r="BK3521">
            <v>536526.92827226559</v>
          </cell>
          <cell r="BX3521">
            <v>260805.37403454052</v>
          </cell>
          <cell r="CB3521">
            <v>260000</v>
          </cell>
          <cell r="CF3521">
            <v>1609580.7848167969</v>
          </cell>
          <cell r="CG3521">
            <v>1094600</v>
          </cell>
          <cell r="CK3521" t="str">
            <v>Машины и оборудование</v>
          </cell>
        </row>
        <row r="3522">
          <cell r="K3522">
            <v>14482.490000000002</v>
          </cell>
          <cell r="Y3522">
            <v>2007</v>
          </cell>
          <cell r="AT3522">
            <v>27033.9</v>
          </cell>
          <cell r="BK3522">
            <v>25498.721537011377</v>
          </cell>
          <cell r="BX3522">
            <v>5145.8118525344717</v>
          </cell>
          <cell r="CB3522">
            <v>5100</v>
          </cell>
          <cell r="CF3522">
            <v>101994.88614804551</v>
          </cell>
          <cell r="CG3522">
            <v>8415</v>
          </cell>
          <cell r="CK3522" t="str">
            <v>Прочие основные фонды</v>
          </cell>
        </row>
        <row r="3523">
          <cell r="K3523">
            <v>17938.07</v>
          </cell>
          <cell r="Y3523">
            <v>2008</v>
          </cell>
          <cell r="AT3523">
            <v>34194.92</v>
          </cell>
          <cell r="BK3523">
            <v>37344.021599818552</v>
          </cell>
          <cell r="BX3523">
            <v>31201.567318272846</v>
          </cell>
          <cell r="CB3523">
            <v>31000</v>
          </cell>
          <cell r="CF3523">
            <v>74688.043199637104</v>
          </cell>
          <cell r="CG3523">
            <v>404550</v>
          </cell>
          <cell r="CK3523" t="str">
            <v>Машины и оборудование</v>
          </cell>
        </row>
        <row r="3524">
          <cell r="K3524">
            <v>563083.71</v>
          </cell>
          <cell r="Y3524">
            <v>2008</v>
          </cell>
          <cell r="AT3524">
            <v>1073377.46</v>
          </cell>
          <cell r="BK3524">
            <v>1125924.8305735565</v>
          </cell>
          <cell r="BX3524">
            <v>572926.59953188279</v>
          </cell>
          <cell r="CB3524">
            <v>575000</v>
          </cell>
          <cell r="CF3524">
            <v>2251849.661147113</v>
          </cell>
          <cell r="CG3524">
            <v>1805500</v>
          </cell>
          <cell r="CK3524" t="str">
            <v>Прочие основные фонды</v>
          </cell>
        </row>
        <row r="3525">
          <cell r="K3525">
            <v>56397.200000000012</v>
          </cell>
          <cell r="Y3525">
            <v>2008</v>
          </cell>
          <cell r="AT3525">
            <v>417336</v>
          </cell>
          <cell r="BK3525">
            <v>500539.90657358459</v>
          </cell>
          <cell r="BX3525">
            <v>243312.10732239741</v>
          </cell>
          <cell r="CB3525">
            <v>245000</v>
          </cell>
          <cell r="CF3525">
            <v>1501619.7197207538</v>
          </cell>
          <cell r="CG3525">
            <v>1031450</v>
          </cell>
          <cell r="CK3525" t="str">
            <v>Машины и оборудование</v>
          </cell>
        </row>
        <row r="3526">
          <cell r="K3526">
            <v>13171.330000000002</v>
          </cell>
          <cell r="Y3526">
            <v>2008</v>
          </cell>
          <cell r="AT3526">
            <v>29757.63</v>
          </cell>
          <cell r="BK3526">
            <v>35690.382186179238</v>
          </cell>
          <cell r="BX3526">
            <v>17349.070447361821</v>
          </cell>
          <cell r="CB3526">
            <v>17000</v>
          </cell>
          <cell r="CF3526">
            <v>107071.14655853772</v>
          </cell>
          <cell r="CG3526">
            <v>71570</v>
          </cell>
          <cell r="CK3526" t="str">
            <v>Машины и оборудование</v>
          </cell>
        </row>
        <row r="3527">
          <cell r="K3527">
            <v>21837.26</v>
          </cell>
          <cell r="Y3527">
            <v>2008</v>
          </cell>
          <cell r="AT3527">
            <v>38347.46</v>
          </cell>
          <cell r="BK3527">
            <v>40506.449168082763</v>
          </cell>
          <cell r="BX3527">
            <v>19690.157323719595</v>
          </cell>
          <cell r="CB3527">
            <v>20000</v>
          </cell>
          <cell r="CF3527">
            <v>121519.34750424829</v>
          </cell>
          <cell r="CG3527">
            <v>84200</v>
          </cell>
          <cell r="CK3527" t="str">
            <v>Машины и оборудование</v>
          </cell>
        </row>
        <row r="3528">
          <cell r="K3528">
            <v>23502.440000000002</v>
          </cell>
          <cell r="Y3528">
            <v>2008</v>
          </cell>
          <cell r="AT3528">
            <v>44067.8</v>
          </cell>
          <cell r="BK3528">
            <v>46225.146416573138</v>
          </cell>
          <cell r="BX3528">
            <v>23521.655469503807</v>
          </cell>
          <cell r="CB3528">
            <v>24000</v>
          </cell>
          <cell r="CF3528">
            <v>92450.292833146275</v>
          </cell>
          <cell r="CG3528">
            <v>75360</v>
          </cell>
          <cell r="CK3528" t="str">
            <v>Прочие основные фонды</v>
          </cell>
        </row>
        <row r="3529">
          <cell r="K3529">
            <v>19543.129999999997</v>
          </cell>
          <cell r="Y3529">
            <v>2008</v>
          </cell>
          <cell r="AT3529">
            <v>41106.089999999997</v>
          </cell>
          <cell r="BK3529">
            <v>44923.770783028944</v>
          </cell>
          <cell r="BX3529">
            <v>34002.905937084906</v>
          </cell>
          <cell r="CB3529">
            <v>34000</v>
          </cell>
          <cell r="CF3529">
            <v>134771.31234908683</v>
          </cell>
          <cell r="CG3529">
            <v>411400</v>
          </cell>
          <cell r="CK3529" t="str">
            <v>Машины и оборудование</v>
          </cell>
        </row>
        <row r="3530">
          <cell r="K3530">
            <v>21893.63</v>
          </cell>
          <cell r="Y3530">
            <v>2008</v>
          </cell>
          <cell r="AT3530">
            <v>30507.63</v>
          </cell>
          <cell r="BK3530">
            <v>34425.709667085001</v>
          </cell>
          <cell r="BX3530">
            <v>30361.482169358194</v>
          </cell>
          <cell r="CB3530">
            <v>30000</v>
          </cell>
          <cell r="CF3530">
            <v>68851.419334170001</v>
          </cell>
          <cell r="CG3530">
            <v>546600</v>
          </cell>
          <cell r="CK3530" t="str">
            <v>Машины и оборудование</v>
          </cell>
        </row>
        <row r="3531">
          <cell r="K3531">
            <v>8336.8799999999992</v>
          </cell>
          <cell r="Y3531">
            <v>2009</v>
          </cell>
          <cell r="AT3531">
            <v>22034</v>
          </cell>
          <cell r="BK3531">
            <v>28028.692280100044</v>
          </cell>
          <cell r="BX3531">
            <v>17867.529284571523</v>
          </cell>
          <cell r="CB3531">
            <v>18000</v>
          </cell>
          <cell r="CF3531">
            <v>56057.384560200087</v>
          </cell>
          <cell r="CG3531">
            <v>91620</v>
          </cell>
          <cell r="CK3531" t="str">
            <v>Машины и оборудование</v>
          </cell>
        </row>
        <row r="3532">
          <cell r="K3532">
            <v>54681.599999999999</v>
          </cell>
          <cell r="Y3532">
            <v>2009</v>
          </cell>
          <cell r="AT3532">
            <v>81356</v>
          </cell>
          <cell r="BK3532">
            <v>98269.898903923138</v>
          </cell>
          <cell r="BX3532">
            <v>62644.38878956726</v>
          </cell>
          <cell r="CB3532">
            <v>65000</v>
          </cell>
          <cell r="CF3532">
            <v>196539.79780784628</v>
          </cell>
          <cell r="CG3532">
            <v>330850</v>
          </cell>
          <cell r="CK3532" t="str">
            <v>Машины и оборудование</v>
          </cell>
        </row>
        <row r="3533">
          <cell r="K3533">
            <v>129855.48000000001</v>
          </cell>
          <cell r="Y3533">
            <v>2009</v>
          </cell>
          <cell r="AT3533">
            <v>193200</v>
          </cell>
          <cell r="BK3533">
            <v>211326.89555865925</v>
          </cell>
          <cell r="BX3533">
            <v>157594.5978473328</v>
          </cell>
          <cell r="CB3533">
            <v>160000</v>
          </cell>
          <cell r="CF3533">
            <v>422653.7911173185</v>
          </cell>
          <cell r="CG3533">
            <v>1291200</v>
          </cell>
          <cell r="CK3533" t="str">
            <v>Прочие основные фонды</v>
          </cell>
        </row>
        <row r="3534">
          <cell r="K3534">
            <v>30084.729999999996</v>
          </cell>
          <cell r="Y3534">
            <v>2009</v>
          </cell>
          <cell r="AT3534">
            <v>36016.949999999997</v>
          </cell>
          <cell r="BK3534">
            <v>42016.786456886643</v>
          </cell>
          <cell r="BX3534">
            <v>34035.599378405248</v>
          </cell>
          <cell r="CB3534">
            <v>34000</v>
          </cell>
          <cell r="CF3534">
            <v>42016.786456886643</v>
          </cell>
          <cell r="CG3534">
            <v>205020</v>
          </cell>
          <cell r="CK3534" t="str">
            <v>Машины и оборудование</v>
          </cell>
        </row>
        <row r="3535">
          <cell r="K3535">
            <v>13696.88</v>
          </cell>
          <cell r="Y3535">
            <v>2009</v>
          </cell>
          <cell r="AT3535">
            <v>22034</v>
          </cell>
          <cell r="BK3535">
            <v>25704.505039739353</v>
          </cell>
          <cell r="BX3535">
            <v>20821.874053849126</v>
          </cell>
          <cell r="CB3535">
            <v>21000</v>
          </cell>
          <cell r="CF3535">
            <v>25704.505039739353</v>
          </cell>
          <cell r="CG3535">
            <v>126630</v>
          </cell>
          <cell r="CK3535" t="str">
            <v>Машины и оборудование</v>
          </cell>
        </row>
        <row r="3536">
          <cell r="K3536">
            <v>60320.160000000003</v>
          </cell>
          <cell r="Y3536">
            <v>2009</v>
          </cell>
          <cell r="AT3536">
            <v>72214</v>
          </cell>
          <cell r="BK3536">
            <v>68488.607404297465</v>
          </cell>
          <cell r="BX3536">
            <v>50288.685520136729</v>
          </cell>
          <cell r="CB3536">
            <v>50000</v>
          </cell>
          <cell r="CF3536">
            <v>68488.607404297465</v>
          </cell>
          <cell r="CG3536">
            <v>202000</v>
          </cell>
          <cell r="CK3536" t="str">
            <v>Прочие основные фонды</v>
          </cell>
        </row>
        <row r="3537">
          <cell r="K3537">
            <v>44914.8</v>
          </cell>
          <cell r="Y3537">
            <v>2009</v>
          </cell>
          <cell r="AT3537">
            <v>53771</v>
          </cell>
          <cell r="BK3537">
            <v>62728.371629836831</v>
          </cell>
          <cell r="BX3537">
            <v>50812.97039799951</v>
          </cell>
          <cell r="CB3537">
            <v>50000</v>
          </cell>
          <cell r="CF3537">
            <v>62728.371629836831</v>
          </cell>
          <cell r="CG3537">
            <v>301500</v>
          </cell>
          <cell r="CK3537" t="str">
            <v>Машины и оборудование</v>
          </cell>
        </row>
        <row r="3538">
          <cell r="K3538">
            <v>80565.16</v>
          </cell>
          <cell r="Y3538">
            <v>2009</v>
          </cell>
          <cell r="AT3538">
            <v>107000</v>
          </cell>
          <cell r="BK3538">
            <v>87284.190638720334</v>
          </cell>
          <cell r="BX3538">
            <v>44414.540986772969</v>
          </cell>
          <cell r="CB3538">
            <v>44000</v>
          </cell>
          <cell r="CF3538">
            <v>174568.38127744067</v>
          </cell>
          <cell r="CG3538">
            <v>138160</v>
          </cell>
          <cell r="CK3538" t="str">
            <v>Прочие основные фонды</v>
          </cell>
        </row>
        <row r="3539">
          <cell r="K3539">
            <v>27670.12</v>
          </cell>
          <cell r="Y3539">
            <v>2009</v>
          </cell>
          <cell r="AT3539">
            <v>51189</v>
          </cell>
          <cell r="BK3539">
            <v>56102.542419871796</v>
          </cell>
          <cell r="BX3539">
            <v>51429.008701789302</v>
          </cell>
          <cell r="CB3539">
            <v>50000</v>
          </cell>
          <cell r="CF3539">
            <v>56102.542419871796</v>
          </cell>
          <cell r="CG3539">
            <v>701000</v>
          </cell>
          <cell r="CK3539" t="str">
            <v>Машины и оборудование</v>
          </cell>
        </row>
        <row r="3540">
          <cell r="K3540">
            <v>27669.119999999999</v>
          </cell>
          <cell r="Y3540">
            <v>2009</v>
          </cell>
          <cell r="AT3540">
            <v>51189</v>
          </cell>
          <cell r="BK3540">
            <v>56102.542419871796</v>
          </cell>
          <cell r="BX3540">
            <v>51429.008701789302</v>
          </cell>
          <cell r="CB3540">
            <v>50000</v>
          </cell>
          <cell r="CF3540">
            <v>56102.542419871796</v>
          </cell>
          <cell r="CG3540">
            <v>701000</v>
          </cell>
          <cell r="CK3540" t="str">
            <v>Машины и оборудование</v>
          </cell>
        </row>
        <row r="3541">
          <cell r="K3541">
            <v>50804.45</v>
          </cell>
          <cell r="Y3541">
            <v>2009</v>
          </cell>
          <cell r="AT3541">
            <v>61691</v>
          </cell>
          <cell r="BK3541">
            <v>58852.400437161501</v>
          </cell>
          <cell r="BX3541">
            <v>43213.170333842492</v>
          </cell>
          <cell r="CB3541">
            <v>43000</v>
          </cell>
          <cell r="CF3541">
            <v>58852.400437161501</v>
          </cell>
          <cell r="CG3541">
            <v>173720</v>
          </cell>
          <cell r="CK3541" t="str">
            <v>Прочие основные фонды</v>
          </cell>
        </row>
        <row r="3542">
          <cell r="K3542">
            <v>229898.76</v>
          </cell>
          <cell r="Y3542">
            <v>2009</v>
          </cell>
          <cell r="AT3542">
            <v>279163</v>
          </cell>
          <cell r="BK3542">
            <v>266317.8204801238</v>
          </cell>
          <cell r="BX3542">
            <v>195547.45862291861</v>
          </cell>
          <cell r="CB3542">
            <v>195000</v>
          </cell>
          <cell r="CF3542">
            <v>266317.8204801238</v>
          </cell>
          <cell r="CG3542">
            <v>787800</v>
          </cell>
          <cell r="CK3542" t="str">
            <v>Прочие основные фонды</v>
          </cell>
        </row>
        <row r="3543">
          <cell r="K3543">
            <v>514967.64</v>
          </cell>
          <cell r="Y3543">
            <v>2009</v>
          </cell>
          <cell r="AT3543">
            <v>613142.54</v>
          </cell>
          <cell r="BK3543">
            <v>581511.60031204135</v>
          </cell>
          <cell r="BX3543">
            <v>426982.75089425675</v>
          </cell>
          <cell r="CB3543">
            <v>425000</v>
          </cell>
          <cell r="CF3543">
            <v>581511.60031204135</v>
          </cell>
          <cell r="CG3543">
            <v>1717000</v>
          </cell>
          <cell r="CK3543" t="str">
            <v>Прочие основные фонды</v>
          </cell>
        </row>
        <row r="3544">
          <cell r="K3544">
            <v>16891.84</v>
          </cell>
          <cell r="Y3544">
            <v>2009</v>
          </cell>
          <cell r="AT3544">
            <v>25000</v>
          </cell>
          <cell r="BK3544">
            <v>28352.499999999996</v>
          </cell>
          <cell r="BX3544">
            <v>24646.914407703345</v>
          </cell>
          <cell r="CB3544">
            <v>25000</v>
          </cell>
          <cell r="CF3544">
            <v>28352.499999999996</v>
          </cell>
          <cell r="CG3544">
            <v>225500</v>
          </cell>
          <cell r="CK3544" t="str">
            <v>Машины и оборудование</v>
          </cell>
        </row>
        <row r="3545">
          <cell r="K3545">
            <v>28837.64</v>
          </cell>
          <cell r="Y3545">
            <v>2009</v>
          </cell>
          <cell r="AT3545">
            <v>33578</v>
          </cell>
          <cell r="BK3545">
            <v>31845.77034122885</v>
          </cell>
          <cell r="BX3545">
            <v>23383.187226786373</v>
          </cell>
          <cell r="CB3545">
            <v>23000</v>
          </cell>
          <cell r="CF3545">
            <v>31845.77034122885</v>
          </cell>
          <cell r="CG3545">
            <v>92920</v>
          </cell>
          <cell r="CK3545" t="str">
            <v>Прочие основные фонды</v>
          </cell>
        </row>
        <row r="3546">
          <cell r="K3546">
            <v>105165.56</v>
          </cell>
          <cell r="Y3546">
            <v>2009</v>
          </cell>
          <cell r="AT3546">
            <v>122453</v>
          </cell>
          <cell r="BK3546">
            <v>116135.86620985455</v>
          </cell>
          <cell r="BX3546">
            <v>85274.329188208692</v>
          </cell>
          <cell r="CB3546">
            <v>85000</v>
          </cell>
          <cell r="CF3546">
            <v>116135.86620985455</v>
          </cell>
          <cell r="CG3546">
            <v>343400</v>
          </cell>
          <cell r="CK3546" t="str">
            <v>Прочие основные фонды</v>
          </cell>
        </row>
        <row r="3547">
          <cell r="K3547">
            <v>21380.959999999999</v>
          </cell>
          <cell r="Y3547">
            <v>2009</v>
          </cell>
          <cell r="AT3547">
            <v>27750</v>
          </cell>
          <cell r="BK3547">
            <v>29856.225000000002</v>
          </cell>
          <cell r="BX3547">
            <v>25954.107119729582</v>
          </cell>
          <cell r="CB3547">
            <v>26000</v>
          </cell>
          <cell r="CF3547">
            <v>29856.225000000002</v>
          </cell>
          <cell r="CG3547">
            <v>234520</v>
          </cell>
          <cell r="CK3547" t="str">
            <v>Прочие основные фонды</v>
          </cell>
        </row>
        <row r="3548">
          <cell r="K3548">
            <v>65936.44</v>
          </cell>
          <cell r="Y3548">
            <v>2010</v>
          </cell>
          <cell r="AT3548">
            <v>67627.12</v>
          </cell>
          <cell r="BK3548">
            <v>72891.707608626835</v>
          </cell>
          <cell r="BX3548">
            <v>72891.707608626835</v>
          </cell>
          <cell r="CB3548">
            <v>75000</v>
          </cell>
          <cell r="CF3548">
            <v>0</v>
          </cell>
          <cell r="CG3548">
            <v>525000</v>
          </cell>
          <cell r="CK3548" t="str">
            <v>Машины и оборудование</v>
          </cell>
        </row>
        <row r="3549">
          <cell r="K3549">
            <v>65936.44</v>
          </cell>
          <cell r="Y3549">
            <v>2010</v>
          </cell>
          <cell r="AT3549">
            <v>67627.12</v>
          </cell>
          <cell r="BK3549">
            <v>72891.707608626835</v>
          </cell>
          <cell r="BX3549">
            <v>72891.707608626835</v>
          </cell>
          <cell r="CB3549">
            <v>75000</v>
          </cell>
          <cell r="CF3549">
            <v>0</v>
          </cell>
          <cell r="CG3549">
            <v>525000</v>
          </cell>
          <cell r="CK3549" t="str">
            <v>Машины и оборудование</v>
          </cell>
        </row>
        <row r="3550">
          <cell r="K3550">
            <v>20114.97</v>
          </cell>
          <cell r="Y3550">
            <v>2010</v>
          </cell>
          <cell r="AT3550">
            <v>22497</v>
          </cell>
          <cell r="BK3550">
            <v>22073.82346594513</v>
          </cell>
          <cell r="BX3550">
            <v>16208.003178588151</v>
          </cell>
          <cell r="CB3550">
            <v>16000</v>
          </cell>
          <cell r="CF3550">
            <v>22073.82346594513</v>
          </cell>
          <cell r="CG3550">
            <v>64640</v>
          </cell>
          <cell r="CK3550" t="str">
            <v>Прочие основные фонды</v>
          </cell>
        </row>
        <row r="3551">
          <cell r="K3551">
            <v>63998.04</v>
          </cell>
          <cell r="Y3551">
            <v>2010</v>
          </cell>
          <cell r="AT3551">
            <v>69741.47</v>
          </cell>
          <cell r="BK3551">
            <v>68429.608260457317</v>
          </cell>
          <cell r="BX3551">
            <v>50245.364601476205</v>
          </cell>
          <cell r="CB3551">
            <v>50000</v>
          </cell>
          <cell r="CF3551">
            <v>68429.608260457317</v>
          </cell>
          <cell r="CG3551">
            <v>202000</v>
          </cell>
          <cell r="CK3551" t="str">
            <v>Прочие основные фонды</v>
          </cell>
        </row>
        <row r="3552">
          <cell r="K3552">
            <v>124436.06</v>
          </cell>
          <cell r="Y3552">
            <v>2010</v>
          </cell>
          <cell r="AT3552">
            <v>128654.24</v>
          </cell>
          <cell r="BK3552">
            <v>128654.24</v>
          </cell>
          <cell r="BX3552">
            <v>128654.24</v>
          </cell>
          <cell r="CB3552">
            <v>130000</v>
          </cell>
          <cell r="CF3552">
            <v>0</v>
          </cell>
          <cell r="CG3552">
            <v>1950000</v>
          </cell>
          <cell r="CK3552" t="str">
            <v>Машины и оборудование</v>
          </cell>
        </row>
        <row r="3553">
          <cell r="K3553">
            <v>41210</v>
          </cell>
          <cell r="Y3553">
            <v>2010</v>
          </cell>
          <cell r="AT3553">
            <v>41210</v>
          </cell>
          <cell r="BK3553">
            <v>41210</v>
          </cell>
          <cell r="BX3553">
            <v>41210</v>
          </cell>
          <cell r="CB3553">
            <v>41000</v>
          </cell>
          <cell r="CF3553">
            <v>0</v>
          </cell>
          <cell r="CG3553">
            <v>205000</v>
          </cell>
          <cell r="CK3553" t="str">
            <v>Прочие основные фонды</v>
          </cell>
        </row>
        <row r="3554">
          <cell r="K3554">
            <v>55942.8</v>
          </cell>
          <cell r="Y3554">
            <v>2010</v>
          </cell>
          <cell r="AT3554">
            <v>55942.8</v>
          </cell>
          <cell r="BK3554">
            <v>55942.8</v>
          </cell>
          <cell r="BX3554">
            <v>55942.8</v>
          </cell>
          <cell r="CB3554">
            <v>55000</v>
          </cell>
          <cell r="CF3554">
            <v>0</v>
          </cell>
          <cell r="CG3554">
            <v>825000</v>
          </cell>
          <cell r="CK3554" t="str">
            <v>Машины и оборудование</v>
          </cell>
        </row>
        <row r="3555">
          <cell r="K3555">
            <v>528080.15</v>
          </cell>
          <cell r="Y3555">
            <v>2010</v>
          </cell>
          <cell r="AT3555">
            <v>580130.51</v>
          </cell>
          <cell r="BK3555">
            <v>550710.9426299422</v>
          </cell>
          <cell r="BX3555">
            <v>404366.95176076062</v>
          </cell>
          <cell r="CB3555">
            <v>405000</v>
          </cell>
          <cell r="CF3555">
            <v>550710.9426299422</v>
          </cell>
          <cell r="CG3555">
            <v>1636200</v>
          </cell>
          <cell r="CK3555" t="str">
            <v>Прочие основные фонды</v>
          </cell>
        </row>
        <row r="3556">
          <cell r="K3556">
            <v>577922</v>
          </cell>
          <cell r="Y3556">
            <v>2010</v>
          </cell>
          <cell r="AT3556">
            <v>592740.5</v>
          </cell>
          <cell r="BK3556">
            <v>584566.60306392889</v>
          </cell>
          <cell r="BX3556">
            <v>584566.60306392889</v>
          </cell>
          <cell r="CB3556">
            <v>585000</v>
          </cell>
          <cell r="CF3556">
            <v>0</v>
          </cell>
          <cell r="CG3556">
            <v>2925000</v>
          </cell>
          <cell r="CK3556" t="str">
            <v>Прочие основные фонды</v>
          </cell>
        </row>
        <row r="3557">
          <cell r="K3557">
            <v>146401.31</v>
          </cell>
          <cell r="Y3557">
            <v>2010</v>
          </cell>
          <cell r="AT3557">
            <v>171740</v>
          </cell>
          <cell r="BK3557">
            <v>184284.54347620401</v>
          </cell>
          <cell r="BX3557">
            <v>168933.0105418888</v>
          </cell>
          <cell r="CB3557">
            <v>170000</v>
          </cell>
          <cell r="CF3557">
            <v>184284.54347620401</v>
          </cell>
          <cell r="CG3557">
            <v>2383400</v>
          </cell>
          <cell r="CK3557" t="str">
            <v>Машины и оборудование</v>
          </cell>
        </row>
        <row r="3558">
          <cell r="K3558">
            <v>64819.22</v>
          </cell>
          <cell r="Y3558">
            <v>2010</v>
          </cell>
          <cell r="AT3558">
            <v>82700.34</v>
          </cell>
          <cell r="BK3558">
            <v>78506.441933586131</v>
          </cell>
          <cell r="BX3558">
            <v>57644.415901136621</v>
          </cell>
          <cell r="CB3558">
            <v>60000</v>
          </cell>
          <cell r="CF3558">
            <v>78506.441933586131</v>
          </cell>
          <cell r="CG3558">
            <v>242400</v>
          </cell>
          <cell r="CK3558" t="str">
            <v>Прочие основные фонды</v>
          </cell>
        </row>
        <row r="3559">
          <cell r="K3559">
            <v>2594159.71</v>
          </cell>
          <cell r="Y3559">
            <v>2010</v>
          </cell>
          <cell r="AT3559">
            <v>2979778.02</v>
          </cell>
          <cell r="BK3559">
            <v>3197432.3516718708</v>
          </cell>
          <cell r="BX3559">
            <v>2779537.6596800364</v>
          </cell>
          <cell r="CB3559">
            <v>2780000</v>
          </cell>
          <cell r="CF3559">
            <v>3197432.3516718708</v>
          </cell>
          <cell r="CG3559">
            <v>25075600</v>
          </cell>
          <cell r="CK3559" t="str">
            <v>Машины и оборудование</v>
          </cell>
        </row>
        <row r="3560">
          <cell r="K3560">
            <v>39292.58</v>
          </cell>
          <cell r="Y3560">
            <v>2010</v>
          </cell>
          <cell r="AT3560">
            <v>42276.800000000003</v>
          </cell>
          <cell r="BK3560">
            <v>46748.303440213975</v>
          </cell>
          <cell r="BX3560">
            <v>42854.009831273979</v>
          </cell>
          <cell r="CB3560">
            <v>43000</v>
          </cell>
          <cell r="CF3560">
            <v>46748.303440213975</v>
          </cell>
          <cell r="CG3560">
            <v>602860</v>
          </cell>
          <cell r="CK3560" t="str">
            <v>Машины и оборудование</v>
          </cell>
        </row>
        <row r="3561">
          <cell r="K3561">
            <v>437558.87</v>
          </cell>
          <cell r="Y3561">
            <v>2010</v>
          </cell>
          <cell r="AT3561">
            <v>448778.33</v>
          </cell>
          <cell r="BK3561">
            <v>448733.43869960977</v>
          </cell>
          <cell r="BX3561">
            <v>448733.43869960977</v>
          </cell>
          <cell r="CB3561">
            <v>450000</v>
          </cell>
          <cell r="CF3561">
            <v>0</v>
          </cell>
          <cell r="CG3561">
            <v>11250000</v>
          </cell>
          <cell r="CK3561" t="str">
            <v>Машины и оборудование</v>
          </cell>
        </row>
        <row r="3562">
          <cell r="K3562">
            <v>0</v>
          </cell>
          <cell r="Y3562">
            <v>2005</v>
          </cell>
          <cell r="AT3562">
            <v>239898.06</v>
          </cell>
          <cell r="BK3562">
            <v>170367.30252193584</v>
          </cell>
          <cell r="BX3562">
            <v>17036.730252193585</v>
          </cell>
          <cell r="CB3562">
            <v>17000</v>
          </cell>
          <cell r="CF3562">
            <v>1022203.815131615</v>
          </cell>
          <cell r="CG3562">
            <v>17000</v>
          </cell>
          <cell r="CK3562" t="str">
            <v>Прочие основные фонды</v>
          </cell>
        </row>
        <row r="3563">
          <cell r="K3563">
            <v>-0.69999999999708962</v>
          </cell>
          <cell r="Y3563">
            <v>2006</v>
          </cell>
          <cell r="AT3563">
            <v>49031</v>
          </cell>
          <cell r="BK3563">
            <v>41438.805102000697</v>
          </cell>
          <cell r="BX3563">
            <v>8362.6268924592459</v>
          </cell>
          <cell r="CB3563">
            <v>8400</v>
          </cell>
          <cell r="CF3563">
            <v>165755.22040800279</v>
          </cell>
          <cell r="CG3563">
            <v>13860</v>
          </cell>
          <cell r="CK3563" t="str">
            <v>Прочие основные фонды</v>
          </cell>
        </row>
        <row r="3564">
          <cell r="K3564">
            <v>6.9999999999708962E-2</v>
          </cell>
          <cell r="Y3564">
            <v>2006</v>
          </cell>
          <cell r="AT3564">
            <v>30613</v>
          </cell>
          <cell r="BK3564">
            <v>25231.561119032765</v>
          </cell>
          <cell r="BX3564">
            <v>3021.240295941403</v>
          </cell>
          <cell r="CB3564">
            <v>3000</v>
          </cell>
          <cell r="CF3564">
            <v>126157.80559516382</v>
          </cell>
          <cell r="CG3564">
            <v>3419.9999999999995</v>
          </cell>
          <cell r="CK3564" t="str">
            <v>Прочие основные фонды</v>
          </cell>
        </row>
        <row r="3565">
          <cell r="K3565">
            <v>-0.11999999999898137</v>
          </cell>
          <cell r="Y3565">
            <v>2006</v>
          </cell>
          <cell r="AT3565">
            <v>31471</v>
          </cell>
          <cell r="BK3565">
            <v>26597.879614224956</v>
          </cell>
          <cell r="BX3565">
            <v>5367.6292739814589</v>
          </cell>
          <cell r="CB3565">
            <v>5400</v>
          </cell>
          <cell r="CF3565">
            <v>106391.51845689982</v>
          </cell>
          <cell r="CG3565">
            <v>8910</v>
          </cell>
          <cell r="CK3565" t="str">
            <v>Прочие основные фонды</v>
          </cell>
        </row>
        <row r="3566">
          <cell r="K3566">
            <v>-0.16999999999825377</v>
          </cell>
          <cell r="Y3566">
            <v>2006</v>
          </cell>
          <cell r="AT3566">
            <v>27889</v>
          </cell>
          <cell r="BK3566">
            <v>23570.533651969108</v>
          </cell>
          <cell r="BX3566">
            <v>4756.6906937202157</v>
          </cell>
          <cell r="CB3566">
            <v>4800</v>
          </cell>
          <cell r="CF3566">
            <v>94282.134607876433</v>
          </cell>
          <cell r="CG3566">
            <v>7920</v>
          </cell>
          <cell r="CK3566" t="str">
            <v>Прочие основные фонды</v>
          </cell>
        </row>
        <row r="3567">
          <cell r="K3567">
            <v>-6.9999999999708962E-2</v>
          </cell>
          <cell r="Y3567">
            <v>2006</v>
          </cell>
          <cell r="AT3567">
            <v>28642</v>
          </cell>
          <cell r="BK3567">
            <v>24206.935525106644</v>
          </cell>
          <cell r="BX3567">
            <v>4885.1208307768093</v>
          </cell>
          <cell r="CB3567">
            <v>4900</v>
          </cell>
          <cell r="CF3567">
            <v>96827.742100426578</v>
          </cell>
          <cell r="CG3567">
            <v>8085</v>
          </cell>
          <cell r="CK3567" t="str">
            <v>Прочие основные фонды</v>
          </cell>
        </row>
        <row r="3568">
          <cell r="K3568">
            <v>0.16999999999825377</v>
          </cell>
          <cell r="Y3568">
            <v>2006</v>
          </cell>
          <cell r="AT3568">
            <v>42399</v>
          </cell>
          <cell r="BK3568">
            <v>35833.73574921432</v>
          </cell>
          <cell r="BX3568">
            <v>7231.4865618359727</v>
          </cell>
          <cell r="CB3568">
            <v>7200</v>
          </cell>
          <cell r="CF3568">
            <v>143334.94299685728</v>
          </cell>
          <cell r="CG3568">
            <v>11880</v>
          </cell>
          <cell r="CK3568" t="str">
            <v>Прочие основные фонды</v>
          </cell>
        </row>
        <row r="3569">
          <cell r="K3569">
            <v>-6.9999999999708962E-2</v>
          </cell>
          <cell r="Y3569">
            <v>2006</v>
          </cell>
          <cell r="AT3569">
            <v>28642</v>
          </cell>
          <cell r="BK3569">
            <v>24206.935525106644</v>
          </cell>
          <cell r="BX3569">
            <v>4885.1208307768093</v>
          </cell>
          <cell r="CB3569">
            <v>4900</v>
          </cell>
          <cell r="CF3569">
            <v>96827.742100426578</v>
          </cell>
          <cell r="CG3569">
            <v>8085</v>
          </cell>
          <cell r="CK3569" t="str">
            <v>Прочие основные фонды</v>
          </cell>
        </row>
        <row r="3570">
          <cell r="K3570">
            <v>-6.9999999999708962E-2</v>
          </cell>
          <cell r="Y3570">
            <v>2006</v>
          </cell>
          <cell r="AT3570">
            <v>28642</v>
          </cell>
          <cell r="BK3570">
            <v>24206.935525106644</v>
          </cell>
          <cell r="BX3570">
            <v>4885.1208307768093</v>
          </cell>
          <cell r="CB3570">
            <v>4900</v>
          </cell>
          <cell r="CF3570">
            <v>96827.742100426578</v>
          </cell>
          <cell r="CG3570">
            <v>8085</v>
          </cell>
          <cell r="CK3570" t="str">
            <v>Прочие основные фонды</v>
          </cell>
        </row>
        <row r="3571">
          <cell r="K3571">
            <v>0.47000000000116415</v>
          </cell>
          <cell r="Y3571">
            <v>2006</v>
          </cell>
          <cell r="AT3571">
            <v>42333</v>
          </cell>
          <cell r="BK3571">
            <v>35777.955505353661</v>
          </cell>
          <cell r="BX3571">
            <v>7220.2297370740398</v>
          </cell>
          <cell r="CB3571">
            <v>7200</v>
          </cell>
          <cell r="CF3571">
            <v>143111.82202141464</v>
          </cell>
          <cell r="CG3571">
            <v>11880</v>
          </cell>
          <cell r="CK3571" t="str">
            <v>Прочие основные фонды</v>
          </cell>
        </row>
        <row r="3572">
          <cell r="K3572">
            <v>0.26000000000203727</v>
          </cell>
          <cell r="Y3572">
            <v>2006</v>
          </cell>
          <cell r="AT3572">
            <v>47590</v>
          </cell>
          <cell r="BK3572">
            <v>40220.936444376275</v>
          </cell>
          <cell r="BX3572">
            <v>8116.8528851570545</v>
          </cell>
          <cell r="CB3572">
            <v>8100</v>
          </cell>
          <cell r="CF3572">
            <v>160883.7457775051</v>
          </cell>
          <cell r="CG3572">
            <v>13365</v>
          </cell>
          <cell r="CK3572" t="str">
            <v>Прочие основные фонды</v>
          </cell>
        </row>
        <row r="3573">
          <cell r="K3573">
            <v>0.75</v>
          </cell>
          <cell r="Y3573">
            <v>2006</v>
          </cell>
          <cell r="AT3573">
            <v>33077</v>
          </cell>
          <cell r="BK3573">
            <v>27955.19888150103</v>
          </cell>
          <cell r="BX3573">
            <v>5641.5453431884825</v>
          </cell>
          <cell r="CB3573">
            <v>5600</v>
          </cell>
          <cell r="CF3573">
            <v>111820.79552600412</v>
          </cell>
          <cell r="CG3573">
            <v>9240</v>
          </cell>
          <cell r="CK3573" t="str">
            <v>Прочие основные фонды</v>
          </cell>
        </row>
        <row r="3574">
          <cell r="K3574">
            <v>0.75</v>
          </cell>
          <cell r="Y3574">
            <v>2006</v>
          </cell>
          <cell r="AT3574">
            <v>33077</v>
          </cell>
          <cell r="BK3574">
            <v>27955.19888150103</v>
          </cell>
          <cell r="BX3574">
            <v>5641.5453431884825</v>
          </cell>
          <cell r="CB3574">
            <v>5600</v>
          </cell>
          <cell r="CF3574">
            <v>111820.79552600412</v>
          </cell>
          <cell r="CG3574">
            <v>9240</v>
          </cell>
          <cell r="CK3574" t="str">
            <v>Прочие основные фонды</v>
          </cell>
        </row>
        <row r="3575">
          <cell r="K3575">
            <v>0.36000000000058208</v>
          </cell>
          <cell r="Y3575">
            <v>2006</v>
          </cell>
          <cell r="AT3575">
            <v>44947</v>
          </cell>
          <cell r="BK3575">
            <v>37987.191224319824</v>
          </cell>
          <cell r="BX3575">
            <v>7666.0682208269409</v>
          </cell>
          <cell r="CB3575">
            <v>7700</v>
          </cell>
          <cell r="CF3575">
            <v>151948.7648972793</v>
          </cell>
          <cell r="CG3575">
            <v>12705</v>
          </cell>
          <cell r="CK3575" t="str">
            <v>Прочие основные фонды</v>
          </cell>
        </row>
        <row r="3576">
          <cell r="K3576">
            <v>-0.58999999999650754</v>
          </cell>
          <cell r="Y3576">
            <v>2006</v>
          </cell>
          <cell r="AT3576">
            <v>44598</v>
          </cell>
          <cell r="BK3576">
            <v>37692.232056026325</v>
          </cell>
          <cell r="BX3576">
            <v>7606.5434959494487</v>
          </cell>
          <cell r="CB3576">
            <v>7600</v>
          </cell>
          <cell r="CF3576">
            <v>150768.9282241053</v>
          </cell>
          <cell r="CG3576">
            <v>12540</v>
          </cell>
          <cell r="CK3576" t="str">
            <v>Прочие основные фонды</v>
          </cell>
        </row>
        <row r="3577">
          <cell r="K3577">
            <v>-0.16999999999825377</v>
          </cell>
          <cell r="Y3577">
            <v>2006</v>
          </cell>
          <cell r="AT3577">
            <v>49235</v>
          </cell>
          <cell r="BK3577">
            <v>42685.290001692971</v>
          </cell>
          <cell r="BX3577">
            <v>8614.1758480228254</v>
          </cell>
          <cell r="CB3577">
            <v>8600</v>
          </cell>
          <cell r="CF3577">
            <v>170741.16000677188</v>
          </cell>
          <cell r="CG3577">
            <v>14190</v>
          </cell>
          <cell r="CK3577" t="str">
            <v>Прочие основные фонды</v>
          </cell>
        </row>
        <row r="3578">
          <cell r="K3578">
            <v>-0.16999999999825377</v>
          </cell>
          <cell r="Y3578">
            <v>2006</v>
          </cell>
          <cell r="AT3578">
            <v>49235</v>
          </cell>
          <cell r="BK3578">
            <v>42685.290001692971</v>
          </cell>
          <cell r="BX3578">
            <v>8614.1758480228254</v>
          </cell>
          <cell r="CB3578">
            <v>8600</v>
          </cell>
          <cell r="CF3578">
            <v>170741.16000677188</v>
          </cell>
          <cell r="CG3578">
            <v>14190</v>
          </cell>
          <cell r="CK3578" t="str">
            <v>Прочие основные фонды</v>
          </cell>
        </row>
        <row r="3579">
          <cell r="K3579">
            <v>0.13000000000101863</v>
          </cell>
          <cell r="Y3579">
            <v>2006</v>
          </cell>
          <cell r="AT3579">
            <v>30556</v>
          </cell>
          <cell r="BK3579">
            <v>26491.149005620602</v>
          </cell>
          <cell r="BX3579">
            <v>5346.0903262351057</v>
          </cell>
          <cell r="CB3579">
            <v>5300</v>
          </cell>
          <cell r="CF3579">
            <v>105964.59602248241</v>
          </cell>
          <cell r="CG3579">
            <v>8745</v>
          </cell>
          <cell r="CK3579" t="str">
            <v>Прочие основные фонды</v>
          </cell>
        </row>
        <row r="3580">
          <cell r="K3580">
            <v>0.58999999999650754</v>
          </cell>
          <cell r="Y3580">
            <v>2007</v>
          </cell>
          <cell r="AT3580">
            <v>47123</v>
          </cell>
          <cell r="BK3580">
            <v>42454.498537846164</v>
          </cell>
          <cell r="BX3580">
            <v>8567.6005933221986</v>
          </cell>
          <cell r="CB3580">
            <v>8600</v>
          </cell>
          <cell r="CF3580">
            <v>169817.99415138466</v>
          </cell>
          <cell r="CG3580">
            <v>14190</v>
          </cell>
          <cell r="CK3580" t="str">
            <v>Прочие основные фонды</v>
          </cell>
        </row>
        <row r="3581">
          <cell r="K3581">
            <v>-2.9999999998835847E-2</v>
          </cell>
          <cell r="Y3581">
            <v>2007</v>
          </cell>
          <cell r="AT3581">
            <v>28820</v>
          </cell>
          <cell r="BK3581">
            <v>25964.78678905686</v>
          </cell>
          <cell r="BX3581">
            <v>5239.8669248465876</v>
          </cell>
          <cell r="CB3581">
            <v>5200</v>
          </cell>
          <cell r="CF3581">
            <v>103859.14715622744</v>
          </cell>
          <cell r="CG3581">
            <v>8580</v>
          </cell>
          <cell r="CK3581" t="str">
            <v>Прочие основные фонды</v>
          </cell>
        </row>
        <row r="3582">
          <cell r="K3582">
            <v>0</v>
          </cell>
          <cell r="Y3582">
            <v>2007</v>
          </cell>
          <cell r="AT3582">
            <v>29311</v>
          </cell>
          <cell r="BK3582">
            <v>26407.143149689302</v>
          </cell>
          <cell r="BX3582">
            <v>5329.1373849472011</v>
          </cell>
          <cell r="CB3582">
            <v>5300</v>
          </cell>
          <cell r="CF3582">
            <v>105628.57259875721</v>
          </cell>
          <cell r="CG3582">
            <v>8745</v>
          </cell>
          <cell r="CK3582" t="str">
            <v>Прочие основные фонды</v>
          </cell>
        </row>
        <row r="3583">
          <cell r="K3583">
            <v>0.13000000000101863</v>
          </cell>
          <cell r="Y3583">
            <v>2006</v>
          </cell>
          <cell r="AT3583">
            <v>30556</v>
          </cell>
          <cell r="BK3583">
            <v>26491.149005620602</v>
          </cell>
          <cell r="BX3583">
            <v>5346.0903262351057</v>
          </cell>
          <cell r="CB3583">
            <v>5300</v>
          </cell>
          <cell r="CF3583">
            <v>105964.59602248241</v>
          </cell>
          <cell r="CG3583">
            <v>8745</v>
          </cell>
          <cell r="CK3583" t="str">
            <v>Прочие основные фонды</v>
          </cell>
        </row>
        <row r="3584">
          <cell r="K3584">
            <v>-4.9999999999272404E-2</v>
          </cell>
          <cell r="Y3584">
            <v>2006</v>
          </cell>
          <cell r="AT3584">
            <v>23094</v>
          </cell>
          <cell r="BK3584">
            <v>20021.815523491368</v>
          </cell>
          <cell r="BX3584">
            <v>4040.5357374680439</v>
          </cell>
          <cell r="CB3584">
            <v>4000</v>
          </cell>
          <cell r="CF3584">
            <v>80087.262093965473</v>
          </cell>
          <cell r="CG3584">
            <v>6600</v>
          </cell>
          <cell r="CK3584" t="str">
            <v>Прочие основные фонды</v>
          </cell>
        </row>
        <row r="3585">
          <cell r="K3585">
            <v>-0.15000000000145519</v>
          </cell>
          <cell r="Y3585">
            <v>2006</v>
          </cell>
          <cell r="AT3585">
            <v>22918</v>
          </cell>
          <cell r="BK3585">
            <v>19869.228724663339</v>
          </cell>
          <cell r="BX3585">
            <v>4009.7427050875822</v>
          </cell>
          <cell r="CB3585">
            <v>4000</v>
          </cell>
          <cell r="CF3585">
            <v>79476.914898653355</v>
          </cell>
          <cell r="CG3585">
            <v>6600</v>
          </cell>
          <cell r="CK3585" t="str">
            <v>Прочие основные фонды</v>
          </cell>
        </row>
        <row r="3586">
          <cell r="K3586">
            <v>-0.43000000000029104</v>
          </cell>
          <cell r="Y3586">
            <v>2006</v>
          </cell>
          <cell r="AT3586">
            <v>28420</v>
          </cell>
          <cell r="BK3586">
            <v>24639.300128934989</v>
          </cell>
          <cell r="BX3586">
            <v>4972.3748877995058</v>
          </cell>
          <cell r="CB3586">
            <v>5000</v>
          </cell>
          <cell r="CF3586">
            <v>98557.200515739954</v>
          </cell>
          <cell r="CG3586">
            <v>8250</v>
          </cell>
          <cell r="CK3586" t="str">
            <v>Прочие основные фонды</v>
          </cell>
        </row>
        <row r="3587">
          <cell r="K3587">
            <v>8.999999999650754E-2</v>
          </cell>
          <cell r="Y3587">
            <v>2007</v>
          </cell>
          <cell r="AT3587">
            <v>240965</v>
          </cell>
          <cell r="BK3587">
            <v>227281.28147126187</v>
          </cell>
          <cell r="BX3587">
            <v>45866.876516002827</v>
          </cell>
          <cell r="CB3587">
            <v>46000</v>
          </cell>
          <cell r="CF3587">
            <v>909125.12588504748</v>
          </cell>
          <cell r="CG3587">
            <v>75900</v>
          </cell>
          <cell r="CK3587" t="str">
            <v>Прочие основные фонды</v>
          </cell>
        </row>
        <row r="3588">
          <cell r="K3588">
            <v>0.23000000001047738</v>
          </cell>
          <cell r="Y3588">
            <v>2007</v>
          </cell>
          <cell r="AT3588">
            <v>234304</v>
          </cell>
          <cell r="BK3588">
            <v>220998.54075837793</v>
          </cell>
          <cell r="BX3588">
            <v>44598.977590959381</v>
          </cell>
          <cell r="CB3588">
            <v>45000</v>
          </cell>
          <cell r="CF3588">
            <v>883994.16303351172</v>
          </cell>
          <cell r="CG3588">
            <v>74250</v>
          </cell>
          <cell r="CK3588" t="str">
            <v>Прочие основные фонды</v>
          </cell>
        </row>
        <row r="3589">
          <cell r="K3589">
            <v>-0.36000000000058208</v>
          </cell>
          <cell r="Y3589">
            <v>2007</v>
          </cell>
          <cell r="AT3589">
            <v>39967</v>
          </cell>
          <cell r="BK3589">
            <v>37697.387490141402</v>
          </cell>
          <cell r="BX3589">
            <v>7607.5838968940925</v>
          </cell>
          <cell r="CB3589">
            <v>7600</v>
          </cell>
          <cell r="CF3589">
            <v>150789.54996056561</v>
          </cell>
          <cell r="CG3589">
            <v>12540</v>
          </cell>
          <cell r="CK3589" t="str">
            <v>Прочие основные фонды</v>
          </cell>
        </row>
        <row r="3590">
          <cell r="K3590">
            <v>-0.44999999999708962</v>
          </cell>
          <cell r="Y3590">
            <v>2007</v>
          </cell>
          <cell r="AT3590">
            <v>39107</v>
          </cell>
          <cell r="BK3590">
            <v>36886.224449594913</v>
          </cell>
          <cell r="BX3590">
            <v>7443.8857921744766</v>
          </cell>
          <cell r="CB3590">
            <v>7400</v>
          </cell>
          <cell r="CF3590">
            <v>147544.89779837965</v>
          </cell>
          <cell r="CG3590">
            <v>12210</v>
          </cell>
          <cell r="CK3590" t="str">
            <v>Прочие основные фонды</v>
          </cell>
        </row>
        <row r="3591">
          <cell r="K3591">
            <v>0.23000000000320142</v>
          </cell>
          <cell r="Y3591">
            <v>2007</v>
          </cell>
          <cell r="AT3591">
            <v>47313</v>
          </cell>
          <cell r="BK3591">
            <v>44626.228996948987</v>
          </cell>
          <cell r="BX3591">
            <v>9005.8702658130514</v>
          </cell>
          <cell r="CB3591">
            <v>9000</v>
          </cell>
          <cell r="CF3591">
            <v>178504.91598779595</v>
          </cell>
          <cell r="CG3591">
            <v>14850</v>
          </cell>
          <cell r="CK3591" t="str">
            <v>Прочие основные фонды</v>
          </cell>
        </row>
        <row r="3592">
          <cell r="K3592">
            <v>0.23000000000320142</v>
          </cell>
          <cell r="Y3592">
            <v>2007</v>
          </cell>
          <cell r="AT3592">
            <v>47313</v>
          </cell>
          <cell r="BK3592">
            <v>44626.228996948987</v>
          </cell>
          <cell r="BX3592">
            <v>9005.8702658130514</v>
          </cell>
          <cell r="CB3592">
            <v>9000</v>
          </cell>
          <cell r="CF3592">
            <v>178504.91598779595</v>
          </cell>
          <cell r="CG3592">
            <v>14850</v>
          </cell>
          <cell r="CK3592" t="str">
            <v>Прочие основные фонды</v>
          </cell>
        </row>
        <row r="3593">
          <cell r="K3593">
            <v>6.9999999999708962E-2</v>
          </cell>
          <cell r="Y3593">
            <v>2007</v>
          </cell>
          <cell r="AT3593">
            <v>44151</v>
          </cell>
          <cell r="BK3593">
            <v>41643.790003683862</v>
          </cell>
          <cell r="BX3593">
            <v>8403.9942110183674</v>
          </cell>
          <cell r="CB3593">
            <v>8400</v>
          </cell>
          <cell r="CF3593">
            <v>166575.16001473545</v>
          </cell>
          <cell r="CG3593">
            <v>13860</v>
          </cell>
          <cell r="CK3593" t="str">
            <v>Прочие основные фонды</v>
          </cell>
        </row>
        <row r="3594">
          <cell r="K3594">
            <v>-6.9999999999708962E-2</v>
          </cell>
          <cell r="Y3594">
            <v>2007</v>
          </cell>
          <cell r="AT3594">
            <v>23922</v>
          </cell>
          <cell r="BK3594">
            <v>22563.537506922275</v>
          </cell>
          <cell r="BX3594">
            <v>4553.4721640728721</v>
          </cell>
          <cell r="CB3594">
            <v>4600</v>
          </cell>
          <cell r="CF3594">
            <v>90254.150027689102</v>
          </cell>
          <cell r="CG3594">
            <v>7590</v>
          </cell>
          <cell r="CK3594" t="str">
            <v>Прочие основные фонды</v>
          </cell>
        </row>
        <row r="3595">
          <cell r="K3595">
            <v>0.26000000000931323</v>
          </cell>
          <cell r="Y3595">
            <v>2007</v>
          </cell>
          <cell r="AT3595">
            <v>131884</v>
          </cell>
          <cell r="BK3595">
            <v>124394.68190631793</v>
          </cell>
          <cell r="BX3595">
            <v>25103.675398653402</v>
          </cell>
          <cell r="CB3595">
            <v>25000</v>
          </cell>
          <cell r="CF3595">
            <v>497578.72762527171</v>
          </cell>
          <cell r="CG3595">
            <v>41250</v>
          </cell>
          <cell r="CK3595" t="str">
            <v>Прочие основные фонды</v>
          </cell>
        </row>
        <row r="3596">
          <cell r="K3596">
            <v>-0.55999999999767169</v>
          </cell>
          <cell r="Y3596">
            <v>2007</v>
          </cell>
          <cell r="AT3596">
            <v>44785</v>
          </cell>
          <cell r="BK3596">
            <v>42241.786942877443</v>
          </cell>
          <cell r="BX3596">
            <v>8524.6739765907369</v>
          </cell>
          <cell r="CB3596">
            <v>8500</v>
          </cell>
          <cell r="CF3596">
            <v>168967.14777150977</v>
          </cell>
          <cell r="CG3596">
            <v>14025</v>
          </cell>
          <cell r="CK3596" t="str">
            <v>Прочие основные фонды</v>
          </cell>
        </row>
        <row r="3597">
          <cell r="K3597">
            <v>-0.58000000000174623</v>
          </cell>
          <cell r="Y3597">
            <v>2007</v>
          </cell>
          <cell r="AT3597">
            <v>40194</v>
          </cell>
          <cell r="BK3597">
            <v>39870.379648899929</v>
          </cell>
          <cell r="BX3597">
            <v>13172.530450400001</v>
          </cell>
          <cell r="CB3597">
            <v>13000</v>
          </cell>
          <cell r="CF3597">
            <v>119611.13894669979</v>
          </cell>
          <cell r="CG3597">
            <v>30290</v>
          </cell>
          <cell r="CK3597" t="str">
            <v>Прочие основные фонды</v>
          </cell>
        </row>
        <row r="3598">
          <cell r="K3598">
            <v>-0.58999999999650754</v>
          </cell>
          <cell r="Y3598">
            <v>2007</v>
          </cell>
          <cell r="AT3598">
            <v>40194</v>
          </cell>
          <cell r="BK3598">
            <v>39870.379648899929</v>
          </cell>
          <cell r="BX3598">
            <v>13172.530450400001</v>
          </cell>
          <cell r="CB3598">
            <v>13000</v>
          </cell>
          <cell r="CF3598">
            <v>119611.13894669979</v>
          </cell>
          <cell r="CG3598">
            <v>30290</v>
          </cell>
          <cell r="CK3598" t="str">
            <v>Прочие основные фонды</v>
          </cell>
        </row>
        <row r="3599">
          <cell r="K3599">
            <v>0.31000000000130967</v>
          </cell>
          <cell r="Y3599">
            <v>2006</v>
          </cell>
          <cell r="AT3599">
            <v>24011</v>
          </cell>
          <cell r="BK3599">
            <v>20816.827424203308</v>
          </cell>
          <cell r="BX3599">
            <v>4200.9744345866975</v>
          </cell>
          <cell r="CB3599">
            <v>4200</v>
          </cell>
          <cell r="CF3599">
            <v>83267.30969681323</v>
          </cell>
          <cell r="CG3599">
            <v>6930</v>
          </cell>
          <cell r="CK3599" t="str">
            <v>Прочие основные фонды</v>
          </cell>
        </row>
        <row r="3600">
          <cell r="K3600">
            <v>0</v>
          </cell>
          <cell r="Y3600">
            <v>2005</v>
          </cell>
          <cell r="AT3600">
            <v>10883</v>
          </cell>
          <cell r="BK3600">
            <v>8026.2160755803279</v>
          </cell>
          <cell r="BX3600">
            <v>961.0633015166178</v>
          </cell>
          <cell r="CB3600">
            <v>950</v>
          </cell>
          <cell r="CF3600">
            <v>40131.080377901642</v>
          </cell>
          <cell r="CG3600">
            <v>1083</v>
          </cell>
          <cell r="CK3600" t="str">
            <v>Прочие основные фонды</v>
          </cell>
        </row>
        <row r="3601">
          <cell r="K3601">
            <v>0</v>
          </cell>
          <cell r="Y3601">
            <v>2005</v>
          </cell>
          <cell r="AT3601">
            <v>10883</v>
          </cell>
          <cell r="BK3601">
            <v>8026.2160755803279</v>
          </cell>
          <cell r="BX3601">
            <v>961.0633015166178</v>
          </cell>
          <cell r="CB3601">
            <v>950</v>
          </cell>
          <cell r="CF3601">
            <v>40131.080377901642</v>
          </cell>
          <cell r="CG3601">
            <v>1083</v>
          </cell>
          <cell r="CK3601" t="str">
            <v>Прочие основные фонды</v>
          </cell>
        </row>
        <row r="3602">
          <cell r="K3602">
            <v>-0.5499999999992724</v>
          </cell>
          <cell r="Y3602">
            <v>2005</v>
          </cell>
          <cell r="AT3602">
            <v>10883</v>
          </cell>
          <cell r="BK3602">
            <v>8026.2160755803279</v>
          </cell>
          <cell r="BX3602">
            <v>961.0633015166178</v>
          </cell>
          <cell r="CB3602">
            <v>950</v>
          </cell>
          <cell r="CF3602">
            <v>40131.080377901642</v>
          </cell>
          <cell r="CG3602">
            <v>1083</v>
          </cell>
          <cell r="CK3602" t="str">
            <v>Прочие основные фонды</v>
          </cell>
        </row>
        <row r="3603">
          <cell r="K3603">
            <v>-0.54000000000087311</v>
          </cell>
          <cell r="Y3603">
            <v>2005</v>
          </cell>
          <cell r="AT3603">
            <v>10883</v>
          </cell>
          <cell r="BK3603">
            <v>8026.2160755803279</v>
          </cell>
          <cell r="BX3603">
            <v>961.0633015166178</v>
          </cell>
          <cell r="CB3603">
            <v>950</v>
          </cell>
          <cell r="CF3603">
            <v>40131.080377901642</v>
          </cell>
          <cell r="CG3603">
            <v>1083</v>
          </cell>
          <cell r="CK3603" t="str">
            <v>Прочие основные фонды</v>
          </cell>
        </row>
        <row r="3604">
          <cell r="K3604">
            <v>-0.86000000000058208</v>
          </cell>
          <cell r="Y3604">
            <v>2007</v>
          </cell>
          <cell r="AT3604">
            <v>130621</v>
          </cell>
          <cell r="BK3604">
            <v>123203.40409211999</v>
          </cell>
          <cell r="BX3604">
            <v>24863.267600675637</v>
          </cell>
          <cell r="CB3604">
            <v>25000</v>
          </cell>
          <cell r="CF3604">
            <v>492813.61636847997</v>
          </cell>
          <cell r="CG3604">
            <v>41250</v>
          </cell>
          <cell r="CK3604" t="str">
            <v>Прочие основные фонды</v>
          </cell>
        </row>
        <row r="3605">
          <cell r="K3605">
            <v>-2.9999999998835847E-2</v>
          </cell>
          <cell r="Y3605">
            <v>2007</v>
          </cell>
          <cell r="AT3605">
            <v>28820</v>
          </cell>
          <cell r="BK3605">
            <v>25964.78678905686</v>
          </cell>
          <cell r="BX3605">
            <v>5239.8669248465876</v>
          </cell>
          <cell r="CB3605">
            <v>5200</v>
          </cell>
          <cell r="CF3605">
            <v>103859.14715622744</v>
          </cell>
          <cell r="CG3605">
            <v>8580</v>
          </cell>
          <cell r="CK3605" t="str">
            <v>Прочие основные фонды</v>
          </cell>
        </row>
        <row r="3606">
          <cell r="K3606">
            <v>-0.20999999999912689</v>
          </cell>
          <cell r="Y3606">
            <v>2006</v>
          </cell>
          <cell r="AT3606">
            <v>33948</v>
          </cell>
          <cell r="BK3606">
            <v>26385.593672832816</v>
          </cell>
          <cell r="BX3606">
            <v>3159.4247561862685</v>
          </cell>
          <cell r="CB3606">
            <v>3200</v>
          </cell>
          <cell r="CF3606">
            <v>131927.96836416409</v>
          </cell>
          <cell r="CG3606">
            <v>3647.9999999999995</v>
          </cell>
          <cell r="CK3606" t="str">
            <v>Прочие основные фонды</v>
          </cell>
        </row>
        <row r="3607">
          <cell r="K3607">
            <v>0.37999999999738066</v>
          </cell>
          <cell r="Y3607">
            <v>2006</v>
          </cell>
          <cell r="AT3607">
            <v>46705</v>
          </cell>
          <cell r="BK3607">
            <v>36300.788043173583</v>
          </cell>
          <cell r="BX3607">
            <v>4346.6753045151318</v>
          </cell>
          <cell r="CB3607">
            <v>4300</v>
          </cell>
          <cell r="CF3607">
            <v>181503.94021586791</v>
          </cell>
          <cell r="CG3607">
            <v>4902</v>
          </cell>
          <cell r="CK3607" t="str">
            <v>Прочие основные фонды</v>
          </cell>
        </row>
        <row r="3608">
          <cell r="K3608">
            <v>-0.59999999999854481</v>
          </cell>
          <cell r="Y3608">
            <v>2006</v>
          </cell>
          <cell r="AT3608">
            <v>48485</v>
          </cell>
          <cell r="BK3608">
            <v>39961.854142237076</v>
          </cell>
          <cell r="BX3608">
            <v>4785.05326981083</v>
          </cell>
          <cell r="CB3608">
            <v>4800</v>
          </cell>
          <cell r="CF3608">
            <v>199809.27071118538</v>
          </cell>
          <cell r="CG3608">
            <v>5471.9999999999991</v>
          </cell>
          <cell r="CK3608" t="str">
            <v>Прочие основные фонды</v>
          </cell>
        </row>
        <row r="3609">
          <cell r="K3609">
            <v>-0.31000000000130967</v>
          </cell>
          <cell r="Y3609">
            <v>2006</v>
          </cell>
          <cell r="AT3609">
            <v>32519</v>
          </cell>
          <cell r="BK3609">
            <v>26802.506648477003</v>
          </cell>
          <cell r="BX3609">
            <v>3209.3461334635117</v>
          </cell>
          <cell r="CB3609">
            <v>3200</v>
          </cell>
          <cell r="CF3609">
            <v>134012.53324238502</v>
          </cell>
          <cell r="CG3609">
            <v>3647.9999999999995</v>
          </cell>
          <cell r="CK3609" t="str">
            <v>Прочие основные фонды</v>
          </cell>
        </row>
        <row r="3610">
          <cell r="K3610">
            <v>-0.31000000000130967</v>
          </cell>
          <cell r="Y3610">
            <v>2006</v>
          </cell>
          <cell r="AT3610">
            <v>32519</v>
          </cell>
          <cell r="BK3610">
            <v>26802.506648477003</v>
          </cell>
          <cell r="BX3610">
            <v>3209.3461334635117</v>
          </cell>
          <cell r="CB3610">
            <v>3200</v>
          </cell>
          <cell r="CF3610">
            <v>134012.53324238502</v>
          </cell>
          <cell r="CG3610">
            <v>3647.9999999999995</v>
          </cell>
          <cell r="CK3610" t="str">
            <v>Прочие основные фонды</v>
          </cell>
        </row>
        <row r="3611">
          <cell r="K3611">
            <v>-0.31000000000130967</v>
          </cell>
          <cell r="Y3611">
            <v>2006</v>
          </cell>
          <cell r="AT3611">
            <v>32519</v>
          </cell>
          <cell r="BK3611">
            <v>26802.506648477003</v>
          </cell>
          <cell r="BX3611">
            <v>3209.3461334635117</v>
          </cell>
          <cell r="CB3611">
            <v>3200</v>
          </cell>
          <cell r="CF3611">
            <v>134012.53324238502</v>
          </cell>
          <cell r="CG3611">
            <v>3647.9999999999995</v>
          </cell>
          <cell r="CK3611" t="str">
            <v>Прочие основные фонды</v>
          </cell>
        </row>
        <row r="3612">
          <cell r="K3612">
            <v>-5.0000000002910383E-2</v>
          </cell>
          <cell r="Y3612">
            <v>2006</v>
          </cell>
          <cell r="AT3612">
            <v>45409</v>
          </cell>
          <cell r="BK3612">
            <v>37426.582133543227</v>
          </cell>
          <cell r="BX3612">
            <v>4481.478476412085</v>
          </cell>
          <cell r="CB3612">
            <v>4500</v>
          </cell>
          <cell r="CF3612">
            <v>187132.91066771612</v>
          </cell>
          <cell r="CG3612">
            <v>5130</v>
          </cell>
          <cell r="CK3612" t="str">
            <v>Прочие основные фонды</v>
          </cell>
        </row>
        <row r="3613">
          <cell r="K3613">
            <v>-0.44999999999708962</v>
          </cell>
          <cell r="Y3613">
            <v>2006</v>
          </cell>
          <cell r="AT3613">
            <v>45787</v>
          </cell>
          <cell r="BK3613">
            <v>37738.133765300794</v>
          </cell>
          <cell r="BX3613">
            <v>4518.7838313876136</v>
          </cell>
          <cell r="CB3613">
            <v>4500</v>
          </cell>
          <cell r="CF3613">
            <v>188690.66882650397</v>
          </cell>
          <cell r="CG3613">
            <v>5130</v>
          </cell>
          <cell r="CK3613" t="str">
            <v>Прочие основные фонды</v>
          </cell>
        </row>
        <row r="3614">
          <cell r="K3614">
            <v>-0.55000000000291038</v>
          </cell>
          <cell r="Y3614">
            <v>2006</v>
          </cell>
          <cell r="AT3614">
            <v>45658</v>
          </cell>
          <cell r="BK3614">
            <v>37631.810589383531</v>
          </cell>
          <cell r="BX3614">
            <v>4506.0526388165999</v>
          </cell>
          <cell r="CB3614">
            <v>4500</v>
          </cell>
          <cell r="CF3614">
            <v>188159.05294691765</v>
          </cell>
          <cell r="CG3614">
            <v>5130</v>
          </cell>
          <cell r="CK3614" t="str">
            <v>Прочие основные фонды</v>
          </cell>
        </row>
        <row r="3615">
          <cell r="K3615">
            <v>0.54000000000087311</v>
          </cell>
          <cell r="Y3615">
            <v>2006</v>
          </cell>
          <cell r="AT3615">
            <v>22442</v>
          </cell>
          <cell r="BK3615">
            <v>18496.935766939969</v>
          </cell>
          <cell r="BX3615">
            <v>2214.8327416952588</v>
          </cell>
          <cell r="CB3615">
            <v>2200</v>
          </cell>
          <cell r="CF3615">
            <v>92484.678834699851</v>
          </cell>
          <cell r="CG3615">
            <v>2508</v>
          </cell>
          <cell r="CK3615" t="str">
            <v>Прочие основные фонды</v>
          </cell>
        </row>
        <row r="3616">
          <cell r="K3616">
            <v>0.5</v>
          </cell>
          <cell r="Y3616">
            <v>2006</v>
          </cell>
          <cell r="AT3616">
            <v>30613</v>
          </cell>
          <cell r="BK3616">
            <v>25231.561119032765</v>
          </cell>
          <cell r="BX3616">
            <v>3021.240295941403</v>
          </cell>
          <cell r="CB3616">
            <v>3000</v>
          </cell>
          <cell r="CF3616">
            <v>126157.80559516382</v>
          </cell>
          <cell r="CG3616">
            <v>3419.9999999999995</v>
          </cell>
          <cell r="CK3616" t="str">
            <v>Прочие основные фонды</v>
          </cell>
        </row>
        <row r="3617">
          <cell r="K3617">
            <v>0.50999999999839929</v>
          </cell>
          <cell r="Y3617">
            <v>2006</v>
          </cell>
          <cell r="AT3617">
            <v>30613</v>
          </cell>
          <cell r="BK3617">
            <v>25231.561119032765</v>
          </cell>
          <cell r="BX3617">
            <v>3021.240295941403</v>
          </cell>
          <cell r="CB3617">
            <v>3000</v>
          </cell>
          <cell r="CF3617">
            <v>126157.80559516382</v>
          </cell>
          <cell r="CG3617">
            <v>3419.9999999999995</v>
          </cell>
          <cell r="CK3617" t="str">
            <v>Прочие основные фонды</v>
          </cell>
        </row>
        <row r="3618">
          <cell r="K3618">
            <v>-0.65999999999985448</v>
          </cell>
          <cell r="Y3618">
            <v>2006</v>
          </cell>
          <cell r="AT3618">
            <v>22421</v>
          </cell>
          <cell r="BK3618">
            <v>18479.627342953438</v>
          </cell>
          <cell r="BX3618">
            <v>2212.7602219743962</v>
          </cell>
          <cell r="CB3618">
            <v>2200</v>
          </cell>
          <cell r="CF3618">
            <v>92398.136714767184</v>
          </cell>
          <cell r="CG3618">
            <v>2508</v>
          </cell>
          <cell r="CK3618" t="str">
            <v>Прочие основные фонды</v>
          </cell>
        </row>
        <row r="3619">
          <cell r="K3619">
            <v>0.2000000000007276</v>
          </cell>
          <cell r="Y3619">
            <v>2006</v>
          </cell>
          <cell r="AT3619">
            <v>27482</v>
          </cell>
          <cell r="BK3619">
            <v>22650.957523707522</v>
          </cell>
          <cell r="BX3619">
            <v>2712.2374747023041</v>
          </cell>
          <cell r="CB3619">
            <v>2700</v>
          </cell>
          <cell r="CF3619">
            <v>113254.78761853761</v>
          </cell>
          <cell r="CG3619">
            <v>3077.9999999999995</v>
          </cell>
          <cell r="CK3619" t="str">
            <v>Прочие основные фонды</v>
          </cell>
        </row>
        <row r="3620">
          <cell r="K3620">
            <v>0.5</v>
          </cell>
          <cell r="Y3620">
            <v>2006</v>
          </cell>
          <cell r="AT3620">
            <v>30613</v>
          </cell>
          <cell r="BK3620">
            <v>25231.561119032765</v>
          </cell>
          <cell r="BX3620">
            <v>3021.240295941403</v>
          </cell>
          <cell r="CB3620">
            <v>3000</v>
          </cell>
          <cell r="CF3620">
            <v>126157.80559516382</v>
          </cell>
          <cell r="CG3620">
            <v>3419.9999999999995</v>
          </cell>
          <cell r="CK3620" t="str">
            <v>Прочие основные фонды</v>
          </cell>
        </row>
        <row r="3621">
          <cell r="K3621">
            <v>0.76000000000203727</v>
          </cell>
          <cell r="Y3621">
            <v>2006</v>
          </cell>
          <cell r="AT3621">
            <v>39137</v>
          </cell>
          <cell r="BK3621">
            <v>32257.132836232493</v>
          </cell>
          <cell r="BX3621">
            <v>3862.4859197810956</v>
          </cell>
          <cell r="CB3621">
            <v>3900</v>
          </cell>
          <cell r="CF3621">
            <v>161285.66418116246</v>
          </cell>
          <cell r="CG3621">
            <v>4446</v>
          </cell>
          <cell r="CK3621" t="str">
            <v>Прочие основные фонды</v>
          </cell>
        </row>
        <row r="3622">
          <cell r="K3622">
            <v>-2.9999999998835847E-2</v>
          </cell>
          <cell r="Y3622">
            <v>2006</v>
          </cell>
          <cell r="AT3622">
            <v>45638</v>
          </cell>
          <cell r="BK3622">
            <v>38571.193474436739</v>
          </cell>
          <cell r="BX3622">
            <v>7783.9237649253555</v>
          </cell>
          <cell r="CB3622">
            <v>7800</v>
          </cell>
          <cell r="CF3622">
            <v>154284.77389774696</v>
          </cell>
          <cell r="CG3622">
            <v>12870</v>
          </cell>
          <cell r="CK3622" t="str">
            <v>Прочие основные фонды</v>
          </cell>
        </row>
        <row r="3623">
          <cell r="K3623">
            <v>0.36000000000058208</v>
          </cell>
          <cell r="Y3623">
            <v>2006</v>
          </cell>
          <cell r="AT3623">
            <v>44947</v>
          </cell>
          <cell r="BK3623">
            <v>37987.191224319824</v>
          </cell>
          <cell r="BX3623">
            <v>7666.0682208269409</v>
          </cell>
          <cell r="CB3623">
            <v>7700</v>
          </cell>
          <cell r="CF3623">
            <v>151948.7648972793</v>
          </cell>
          <cell r="CG3623">
            <v>12705</v>
          </cell>
          <cell r="CK3623" t="str">
            <v>Прочие основные фонды</v>
          </cell>
        </row>
        <row r="3624">
          <cell r="K3624">
            <v>0.37999999999738066</v>
          </cell>
          <cell r="Y3624">
            <v>2006</v>
          </cell>
          <cell r="AT3624">
            <v>46034</v>
          </cell>
          <cell r="BK3624">
            <v>38905.874937600696</v>
          </cell>
          <cell r="BX3624">
            <v>7851.4647134969491</v>
          </cell>
          <cell r="CB3624">
            <v>7900</v>
          </cell>
          <cell r="CF3624">
            <v>155623.49975040279</v>
          </cell>
          <cell r="CG3624">
            <v>13035</v>
          </cell>
          <cell r="CK3624" t="str">
            <v>Прочие основные фонды</v>
          </cell>
        </row>
        <row r="3625">
          <cell r="K3625">
            <v>8.000000000174623E-2</v>
          </cell>
          <cell r="Y3625">
            <v>2006</v>
          </cell>
          <cell r="AT3625">
            <v>29911</v>
          </cell>
          <cell r="BK3625">
            <v>25279.437486609342</v>
          </cell>
          <cell r="BX3625">
            <v>5101.5588705176006</v>
          </cell>
          <cell r="CB3625">
            <v>5100</v>
          </cell>
          <cell r="CF3625">
            <v>101117.74994643737</v>
          </cell>
          <cell r="CG3625">
            <v>8415</v>
          </cell>
          <cell r="CK3625" t="str">
            <v>Прочие основные фонды</v>
          </cell>
        </row>
        <row r="3626">
          <cell r="K3626">
            <v>-6.9999999999708962E-2</v>
          </cell>
          <cell r="Y3626">
            <v>2006</v>
          </cell>
          <cell r="AT3626">
            <v>28642</v>
          </cell>
          <cell r="BK3626">
            <v>24206.935525106644</v>
          </cell>
          <cell r="BX3626">
            <v>4885.1208307768093</v>
          </cell>
          <cell r="CB3626">
            <v>4900</v>
          </cell>
          <cell r="CF3626">
            <v>96827.742100426578</v>
          </cell>
          <cell r="CG3626">
            <v>8085</v>
          </cell>
          <cell r="CK3626" t="str">
            <v>Прочие основные фонды</v>
          </cell>
        </row>
        <row r="3627">
          <cell r="K3627">
            <v>0.31000000000130967</v>
          </cell>
          <cell r="Y3627">
            <v>2006</v>
          </cell>
          <cell r="AT3627">
            <v>24011</v>
          </cell>
          <cell r="BK3627">
            <v>20816.827424203308</v>
          </cell>
          <cell r="BX3627">
            <v>4200.9744345866975</v>
          </cell>
          <cell r="CB3627">
            <v>4200</v>
          </cell>
          <cell r="CF3627">
            <v>83267.30969681323</v>
          </cell>
          <cell r="CG3627">
            <v>6930</v>
          </cell>
          <cell r="CK3627" t="str">
            <v>Прочие основные фонды</v>
          </cell>
        </row>
        <row r="3628">
          <cell r="K3628">
            <v>0.31000000000130967</v>
          </cell>
          <cell r="Y3628">
            <v>2006</v>
          </cell>
          <cell r="AT3628">
            <v>24011</v>
          </cell>
          <cell r="BK3628">
            <v>20816.827424203308</v>
          </cell>
          <cell r="BX3628">
            <v>4200.9744345866975</v>
          </cell>
          <cell r="CB3628">
            <v>4200</v>
          </cell>
          <cell r="CF3628">
            <v>83267.30969681323</v>
          </cell>
          <cell r="CG3628">
            <v>6930</v>
          </cell>
          <cell r="CK3628" t="str">
            <v>Прочие основные фонды</v>
          </cell>
        </row>
        <row r="3629">
          <cell r="K3629">
            <v>0.27999999999883585</v>
          </cell>
          <cell r="Y3629">
            <v>2006</v>
          </cell>
          <cell r="AT3629">
            <v>30924</v>
          </cell>
          <cell r="BK3629">
            <v>26810.194130442844</v>
          </cell>
          <cell r="BX3629">
            <v>5410.4757575760714</v>
          </cell>
          <cell r="CB3629">
            <v>5400</v>
          </cell>
          <cell r="CF3629">
            <v>107240.77652177137</v>
          </cell>
          <cell r="CG3629">
            <v>8910</v>
          </cell>
          <cell r="CK3629" t="str">
            <v>Прочие основные фонды</v>
          </cell>
        </row>
        <row r="3630">
          <cell r="K3630">
            <v>0.54000000000087311</v>
          </cell>
          <cell r="Y3630">
            <v>2006</v>
          </cell>
          <cell r="AT3630">
            <v>56307</v>
          </cell>
          <cell r="BK3630">
            <v>48816.505009146465</v>
          </cell>
          <cell r="BX3630">
            <v>9851.4958764013663</v>
          </cell>
          <cell r="CB3630">
            <v>9900</v>
          </cell>
          <cell r="CF3630">
            <v>195266.02003658586</v>
          </cell>
          <cell r="CG3630">
            <v>16335</v>
          </cell>
          <cell r="CK3630" t="str">
            <v>Прочие основные фонды</v>
          </cell>
        </row>
        <row r="3631">
          <cell r="K3631">
            <v>-0.65999999999985448</v>
          </cell>
          <cell r="Y3631">
            <v>2007</v>
          </cell>
          <cell r="AT3631">
            <v>22901</v>
          </cell>
          <cell r="BK3631">
            <v>20632.185366280053</v>
          </cell>
          <cell r="BX3631">
            <v>4163.7124374015166</v>
          </cell>
          <cell r="CB3631">
            <v>4200</v>
          </cell>
          <cell r="CF3631">
            <v>82528.741465120213</v>
          </cell>
          <cell r="CG3631">
            <v>6930</v>
          </cell>
          <cell r="CK3631" t="str">
            <v>Прочие основные фонды</v>
          </cell>
        </row>
        <row r="3632">
          <cell r="K3632">
            <v>-0.13999999999941792</v>
          </cell>
          <cell r="Y3632">
            <v>2007</v>
          </cell>
          <cell r="AT3632">
            <v>49199</v>
          </cell>
          <cell r="BK3632">
            <v>44324.82807893159</v>
          </cell>
          <cell r="BX3632">
            <v>8945.0455529329374</v>
          </cell>
          <cell r="CB3632">
            <v>8900</v>
          </cell>
          <cell r="CF3632">
            <v>177299.31231572636</v>
          </cell>
          <cell r="CG3632">
            <v>14685</v>
          </cell>
          <cell r="CK3632" t="str">
            <v>Прочие основные фонды</v>
          </cell>
        </row>
        <row r="3633">
          <cell r="K3633">
            <v>0.12999999999919964</v>
          </cell>
          <cell r="Y3633">
            <v>2000</v>
          </cell>
          <cell r="AT3633">
            <v>10857</v>
          </cell>
          <cell r="BK3633">
            <v>4584.9593375581089</v>
          </cell>
          <cell r="BX3633">
            <v>458.49593375581094</v>
          </cell>
          <cell r="CB3633">
            <v>450</v>
          </cell>
          <cell r="CF3633">
            <v>50434.552713139201</v>
          </cell>
          <cell r="CG3633">
            <v>450</v>
          </cell>
          <cell r="CK3633" t="str">
            <v>Прочие основные фонды</v>
          </cell>
        </row>
        <row r="3634">
          <cell r="K3634">
            <v>0.2999999999992724</v>
          </cell>
          <cell r="Y3634">
            <v>2000</v>
          </cell>
          <cell r="AT3634">
            <v>12979</v>
          </cell>
          <cell r="BK3634">
            <v>5821.5678294957706</v>
          </cell>
          <cell r="BX3634">
            <v>582.15678294957706</v>
          </cell>
          <cell r="CB3634">
            <v>600</v>
          </cell>
          <cell r="CF3634">
            <v>58215.678294957703</v>
          </cell>
          <cell r="CG3634">
            <v>600</v>
          </cell>
          <cell r="CK3634" t="str">
            <v>Прочие основные фонды</v>
          </cell>
        </row>
        <row r="3635">
          <cell r="K3635">
            <v>-0.6000000000003638</v>
          </cell>
          <cell r="Y3635">
            <v>2000</v>
          </cell>
          <cell r="AT3635">
            <v>13390</v>
          </cell>
          <cell r="BK3635">
            <v>5981.7342136805628</v>
          </cell>
          <cell r="BX3635">
            <v>598.17342136805632</v>
          </cell>
          <cell r="CB3635">
            <v>600</v>
          </cell>
          <cell r="CF3635">
            <v>59817.34213680563</v>
          </cell>
          <cell r="CG3635">
            <v>600</v>
          </cell>
          <cell r="CK3635" t="str">
            <v>Прочие основные фонды</v>
          </cell>
        </row>
        <row r="3636">
          <cell r="K3636">
            <v>0.2999999999992724</v>
          </cell>
          <cell r="Y3636">
            <v>2000</v>
          </cell>
          <cell r="AT3636">
            <v>12979</v>
          </cell>
          <cell r="BK3636">
            <v>5821.5678294957706</v>
          </cell>
          <cell r="BX3636">
            <v>582.15678294957706</v>
          </cell>
          <cell r="CB3636">
            <v>600</v>
          </cell>
          <cell r="CF3636">
            <v>58215.678294957703</v>
          </cell>
          <cell r="CG3636">
            <v>600</v>
          </cell>
          <cell r="CK3636" t="str">
            <v>Прочие основные фонды</v>
          </cell>
        </row>
        <row r="3637">
          <cell r="K3637">
            <v>0.2999999999992724</v>
          </cell>
          <cell r="Y3637">
            <v>2000</v>
          </cell>
          <cell r="AT3637">
            <v>12979</v>
          </cell>
          <cell r="BK3637">
            <v>5821.5678294957706</v>
          </cell>
          <cell r="BX3637">
            <v>582.15678294957706</v>
          </cell>
          <cell r="CB3637">
            <v>600</v>
          </cell>
          <cell r="CF3637">
            <v>58215.678294957703</v>
          </cell>
          <cell r="CG3637">
            <v>600</v>
          </cell>
          <cell r="CK3637" t="str">
            <v>Прочие основные фонды</v>
          </cell>
        </row>
        <row r="3638">
          <cell r="K3638">
            <v>-0.6000000000003638</v>
          </cell>
          <cell r="Y3638">
            <v>2000</v>
          </cell>
          <cell r="AT3638">
            <v>13390</v>
          </cell>
          <cell r="BK3638">
            <v>5981.7342136805628</v>
          </cell>
          <cell r="BX3638">
            <v>598.17342136805632</v>
          </cell>
          <cell r="CB3638">
            <v>600</v>
          </cell>
          <cell r="CF3638">
            <v>59817.34213680563</v>
          </cell>
          <cell r="CG3638">
            <v>600</v>
          </cell>
          <cell r="CK3638" t="str">
            <v>Прочие основные фонды</v>
          </cell>
        </row>
        <row r="3639">
          <cell r="K3639">
            <v>0</v>
          </cell>
          <cell r="Y3639">
            <v>2002</v>
          </cell>
          <cell r="AT3639">
            <v>12024</v>
          </cell>
          <cell r="BK3639">
            <v>5764.3915403524252</v>
          </cell>
          <cell r="BX3639">
            <v>576.4391540352425</v>
          </cell>
          <cell r="CB3639">
            <v>600</v>
          </cell>
          <cell r="CF3639">
            <v>51879.523863171824</v>
          </cell>
          <cell r="CG3639">
            <v>600</v>
          </cell>
          <cell r="CK3639" t="str">
            <v>Прочие основные фонды</v>
          </cell>
        </row>
        <row r="3640">
          <cell r="K3640">
            <v>0</v>
          </cell>
          <cell r="Y3640">
            <v>2002</v>
          </cell>
          <cell r="AT3640">
            <v>13756</v>
          </cell>
          <cell r="BK3640">
            <v>6594.7247196513608</v>
          </cell>
          <cell r="BX3640">
            <v>659.47247196513615</v>
          </cell>
          <cell r="CB3640">
            <v>650</v>
          </cell>
          <cell r="CF3640">
            <v>59352.52247686225</v>
          </cell>
          <cell r="CG3640">
            <v>650</v>
          </cell>
          <cell r="CK3640" t="str">
            <v>Прочие основные фонды</v>
          </cell>
        </row>
        <row r="3641">
          <cell r="K3641">
            <v>0.30000000000291038</v>
          </cell>
          <cell r="Y3641">
            <v>2004</v>
          </cell>
          <cell r="AT3641">
            <v>35427</v>
          </cell>
          <cell r="BK3641">
            <v>22807.35604065338</v>
          </cell>
          <cell r="BX3641">
            <v>2280.7356040653381</v>
          </cell>
          <cell r="CB3641">
            <v>2300</v>
          </cell>
          <cell r="CF3641">
            <v>159651.49228457367</v>
          </cell>
          <cell r="CG3641">
            <v>2300</v>
          </cell>
          <cell r="CK3641" t="str">
            <v>Прочие основные фонды</v>
          </cell>
        </row>
        <row r="3642">
          <cell r="K3642">
            <v>0.36999999999898137</v>
          </cell>
          <cell r="Y3642">
            <v>2005</v>
          </cell>
          <cell r="AT3642">
            <v>16951</v>
          </cell>
          <cell r="BK3642">
            <v>12337.90982977923</v>
          </cell>
          <cell r="BX3642">
            <v>1477.3477617800879</v>
          </cell>
          <cell r="CB3642">
            <v>1500</v>
          </cell>
          <cell r="CF3642">
            <v>61689.549148896149</v>
          </cell>
          <cell r="CG3642">
            <v>1709.9999999999998</v>
          </cell>
          <cell r="CK3642" t="str">
            <v>Прочие основные фонды</v>
          </cell>
        </row>
        <row r="3643">
          <cell r="K3643">
            <v>-4.9999999999272404E-2</v>
          </cell>
          <cell r="Y3643">
            <v>2005</v>
          </cell>
          <cell r="AT3643">
            <v>18586</v>
          </cell>
          <cell r="BK3643">
            <v>13310.140635740134</v>
          </cell>
          <cell r="BX3643">
            <v>1331.0140635740136</v>
          </cell>
          <cell r="CB3643">
            <v>1300</v>
          </cell>
          <cell r="CF3643">
            <v>79860.843814440799</v>
          </cell>
          <cell r="CG3643">
            <v>1300</v>
          </cell>
          <cell r="CK3643" t="str">
            <v>Прочие основные фонды</v>
          </cell>
        </row>
        <row r="3644">
          <cell r="K3644">
            <v>0.27999999999883585</v>
          </cell>
          <cell r="Y3644">
            <v>2006</v>
          </cell>
          <cell r="AT3644">
            <v>46880</v>
          </cell>
          <cell r="BK3644">
            <v>40643.574596920211</v>
          </cell>
          <cell r="BX3644">
            <v>8202.1440795229028</v>
          </cell>
          <cell r="CB3644">
            <v>8200</v>
          </cell>
          <cell r="CF3644">
            <v>162574.29838768084</v>
          </cell>
          <cell r="CG3644">
            <v>13530</v>
          </cell>
          <cell r="CK3644" t="str">
            <v>Прочие основные фонды</v>
          </cell>
        </row>
        <row r="3645">
          <cell r="K3645">
            <v>-0.37999999999738066</v>
          </cell>
          <cell r="Y3645">
            <v>2005</v>
          </cell>
          <cell r="AT3645">
            <v>42010</v>
          </cell>
          <cell r="BK3645">
            <v>30084.956855022221</v>
          </cell>
          <cell r="BX3645">
            <v>3008.4956855022224</v>
          </cell>
          <cell r="CB3645">
            <v>3000</v>
          </cell>
          <cell r="CF3645">
            <v>180509.74113013333</v>
          </cell>
          <cell r="CG3645">
            <v>3000</v>
          </cell>
          <cell r="CK3645" t="str">
            <v>Прочие основные фонды</v>
          </cell>
        </row>
        <row r="3646">
          <cell r="K3646">
            <v>-4.0000000000873115E-2</v>
          </cell>
          <cell r="Y3646">
            <v>2000</v>
          </cell>
          <cell r="AT3646">
            <v>14187</v>
          </cell>
          <cell r="BK3646">
            <v>6236.7138210081366</v>
          </cell>
          <cell r="BX3646">
            <v>623.67138210081373</v>
          </cell>
          <cell r="CB3646">
            <v>600</v>
          </cell>
          <cell r="CF3646">
            <v>68603.852031089496</v>
          </cell>
          <cell r="CG3646">
            <v>600</v>
          </cell>
          <cell r="CK3646" t="str">
            <v>Прочие основные фонды</v>
          </cell>
        </row>
        <row r="3647">
          <cell r="K3647">
            <v>-4.0000000000873115E-2</v>
          </cell>
          <cell r="Y3647">
            <v>2000</v>
          </cell>
          <cell r="AT3647">
            <v>14187</v>
          </cell>
          <cell r="BK3647">
            <v>6236.7138210081366</v>
          </cell>
          <cell r="BX3647">
            <v>623.67138210081373</v>
          </cell>
          <cell r="CB3647">
            <v>600</v>
          </cell>
          <cell r="CF3647">
            <v>68603.852031089496</v>
          </cell>
          <cell r="CG3647">
            <v>600</v>
          </cell>
          <cell r="CK3647" t="str">
            <v>Прочие основные фонды</v>
          </cell>
        </row>
        <row r="3648">
          <cell r="K3648">
            <v>4.9999999999272404E-2</v>
          </cell>
          <cell r="Y3648">
            <v>2000</v>
          </cell>
          <cell r="AT3648">
            <v>19979</v>
          </cell>
          <cell r="BK3648">
            <v>8961.3301229290391</v>
          </cell>
          <cell r="BX3648">
            <v>896.13301229290391</v>
          </cell>
          <cell r="CB3648">
            <v>900</v>
          </cell>
          <cell r="CF3648">
            <v>89613.301229290388</v>
          </cell>
          <cell r="CG3648">
            <v>900</v>
          </cell>
          <cell r="CK3648" t="str">
            <v>Прочие основные фонды</v>
          </cell>
        </row>
        <row r="3649">
          <cell r="K3649">
            <v>0</v>
          </cell>
          <cell r="Y3649">
            <v>2000</v>
          </cell>
          <cell r="AT3649">
            <v>13390</v>
          </cell>
          <cell r="BK3649">
            <v>5981.7342136805628</v>
          </cell>
          <cell r="BX3649">
            <v>598.17342136805632</v>
          </cell>
          <cell r="CB3649">
            <v>600</v>
          </cell>
          <cell r="CF3649">
            <v>59817.34213680563</v>
          </cell>
          <cell r="CG3649">
            <v>600</v>
          </cell>
          <cell r="CK3649" t="str">
            <v>Прочие основные фонды</v>
          </cell>
        </row>
        <row r="3650">
          <cell r="K3650">
            <v>0.23999999999796273</v>
          </cell>
          <cell r="Y3650">
            <v>2004</v>
          </cell>
          <cell r="AT3650">
            <v>53575</v>
          </cell>
          <cell r="BK3650">
            <v>34490.758457617208</v>
          </cell>
          <cell r="BX3650">
            <v>3449.0758457617212</v>
          </cell>
          <cell r="CB3650">
            <v>3400</v>
          </cell>
          <cell r="CF3650">
            <v>241435.30920332047</v>
          </cell>
          <cell r="CG3650">
            <v>3400</v>
          </cell>
          <cell r="CK3650" t="str">
            <v>Прочие основные фонды</v>
          </cell>
        </row>
        <row r="3651">
          <cell r="K3651">
            <v>-7.9999999958090484E-2</v>
          </cell>
          <cell r="Y3651">
            <v>2000</v>
          </cell>
          <cell r="AT3651">
            <v>594516</v>
          </cell>
          <cell r="BK3651">
            <v>265588.99908741703</v>
          </cell>
          <cell r="BX3651">
            <v>26558.899908741703</v>
          </cell>
          <cell r="CB3651">
            <v>27000</v>
          </cell>
          <cell r="CF3651">
            <v>2655889.9908741703</v>
          </cell>
          <cell r="CG3651">
            <v>27000</v>
          </cell>
          <cell r="CK3651" t="str">
            <v>Прочие основные фонды</v>
          </cell>
        </row>
        <row r="3652">
          <cell r="K3652">
            <v>0.64999999999417923</v>
          </cell>
          <cell r="Y3652">
            <v>2000</v>
          </cell>
          <cell r="AT3652">
            <v>225802</v>
          </cell>
          <cell r="BK3652">
            <v>100872.85652856599</v>
          </cell>
          <cell r="BX3652">
            <v>10087.285652856599</v>
          </cell>
          <cell r="CB3652">
            <v>10000</v>
          </cell>
          <cell r="CF3652">
            <v>1008728.5652856599</v>
          </cell>
          <cell r="CG3652">
            <v>10000</v>
          </cell>
          <cell r="CK3652" t="str">
            <v>Прочие основные фонды</v>
          </cell>
        </row>
        <row r="3653">
          <cell r="K3653">
            <v>-0.6000000000003638</v>
          </cell>
          <cell r="Y3653">
            <v>2000</v>
          </cell>
          <cell r="AT3653">
            <v>13390</v>
          </cell>
          <cell r="BK3653">
            <v>5981.7342136805628</v>
          </cell>
          <cell r="BX3653">
            <v>598.17342136805632</v>
          </cell>
          <cell r="CB3653">
            <v>600</v>
          </cell>
          <cell r="CF3653">
            <v>59817.34213680563</v>
          </cell>
          <cell r="CG3653">
            <v>600</v>
          </cell>
          <cell r="CK3653" t="str">
            <v>Прочие основные фонды</v>
          </cell>
        </row>
        <row r="3654">
          <cell r="K3654">
            <v>-0.81999999999970896</v>
          </cell>
          <cell r="Y3654">
            <v>2001</v>
          </cell>
          <cell r="AT3654">
            <v>15150</v>
          </cell>
          <cell r="BK3654">
            <v>6936.1945467394544</v>
          </cell>
          <cell r="BX3654">
            <v>693.61945467394548</v>
          </cell>
          <cell r="CB3654">
            <v>700</v>
          </cell>
          <cell r="CF3654">
            <v>69361.945467394544</v>
          </cell>
          <cell r="CG3654">
            <v>700</v>
          </cell>
          <cell r="CK3654" t="str">
            <v>Прочие основные фонды</v>
          </cell>
        </row>
        <row r="3655">
          <cell r="K3655">
            <v>0</v>
          </cell>
          <cell r="Y3655">
            <v>2002</v>
          </cell>
          <cell r="AT3655">
            <v>13756</v>
          </cell>
          <cell r="BK3655">
            <v>6594.7247196513608</v>
          </cell>
          <cell r="BX3655">
            <v>659.47247196513615</v>
          </cell>
          <cell r="CB3655">
            <v>650</v>
          </cell>
          <cell r="CF3655">
            <v>59352.52247686225</v>
          </cell>
          <cell r="CG3655">
            <v>650</v>
          </cell>
          <cell r="CK3655" t="str">
            <v>Прочие основные фонды</v>
          </cell>
        </row>
        <row r="3656">
          <cell r="K3656">
            <v>0</v>
          </cell>
          <cell r="Y3656">
            <v>2002</v>
          </cell>
          <cell r="AT3656">
            <v>39095</v>
          </cell>
          <cell r="BK3656">
            <v>18742.422427651203</v>
          </cell>
          <cell r="BX3656">
            <v>1874.2422427651204</v>
          </cell>
          <cell r="CB3656">
            <v>1900</v>
          </cell>
          <cell r="CF3656">
            <v>168681.80184886084</v>
          </cell>
          <cell r="CG3656">
            <v>1900</v>
          </cell>
          <cell r="CK3656" t="str">
            <v>Прочие основные фонды</v>
          </cell>
        </row>
        <row r="3657">
          <cell r="K3657">
            <v>-0.8500000000003638</v>
          </cell>
          <cell r="Y3657">
            <v>2004</v>
          </cell>
          <cell r="AT3657">
            <v>14410</v>
          </cell>
          <cell r="BK3657">
            <v>9343.8868105908605</v>
          </cell>
          <cell r="BX3657">
            <v>934.38868105908614</v>
          </cell>
          <cell r="CB3657">
            <v>950</v>
          </cell>
          <cell r="CF3657">
            <v>56063.320863545159</v>
          </cell>
          <cell r="CG3657">
            <v>950</v>
          </cell>
          <cell r="CK3657" t="str">
            <v>Прочие основные фонды</v>
          </cell>
        </row>
        <row r="3658">
          <cell r="K3658">
            <v>-0.82999999999992724</v>
          </cell>
          <cell r="Y3658">
            <v>2004</v>
          </cell>
          <cell r="AT3658">
            <v>14410</v>
          </cell>
          <cell r="BK3658">
            <v>9343.8868105908605</v>
          </cell>
          <cell r="BX3658">
            <v>934.38868105908614</v>
          </cell>
          <cell r="CB3658">
            <v>950</v>
          </cell>
          <cell r="CF3658">
            <v>56063.320863545159</v>
          </cell>
          <cell r="CG3658">
            <v>950</v>
          </cell>
          <cell r="CK3658" t="str">
            <v>Прочие основные фонды</v>
          </cell>
        </row>
        <row r="3659">
          <cell r="K3659">
            <v>0.19000000000232831</v>
          </cell>
          <cell r="Y3659">
            <v>2005</v>
          </cell>
          <cell r="AT3659">
            <v>41044</v>
          </cell>
          <cell r="BK3659">
            <v>29393.167559093836</v>
          </cell>
          <cell r="BX3659">
            <v>2939.3167559093836</v>
          </cell>
          <cell r="CB3659">
            <v>2900</v>
          </cell>
          <cell r="CF3659">
            <v>176359.00535456301</v>
          </cell>
          <cell r="CG3659">
            <v>2900</v>
          </cell>
          <cell r="CK3659" t="str">
            <v>Прочие основные фонды</v>
          </cell>
        </row>
        <row r="3660">
          <cell r="K3660">
            <v>-0.26000000000203727</v>
          </cell>
          <cell r="Y3660">
            <v>2005</v>
          </cell>
          <cell r="AT3660">
            <v>48971</v>
          </cell>
          <cell r="BK3660">
            <v>35643.901968858394</v>
          </cell>
          <cell r="BX3660">
            <v>4268.0194231687028</v>
          </cell>
          <cell r="CB3660">
            <v>4300</v>
          </cell>
          <cell r="CF3660">
            <v>178219.50984429196</v>
          </cell>
          <cell r="CG3660">
            <v>4902</v>
          </cell>
          <cell r="CK3660" t="str">
            <v>Прочие основные фонды</v>
          </cell>
        </row>
        <row r="3661">
          <cell r="K3661">
            <v>0.55000000000291038</v>
          </cell>
          <cell r="Y3661">
            <v>2005</v>
          </cell>
          <cell r="AT3661">
            <v>39743</v>
          </cell>
          <cell r="BK3661">
            <v>28927.234402980113</v>
          </cell>
          <cell r="BX3661">
            <v>3463.7621436154818</v>
          </cell>
          <cell r="CB3661">
            <v>3500</v>
          </cell>
          <cell r="CF3661">
            <v>144636.17201490057</v>
          </cell>
          <cell r="CG3661">
            <v>3989.9999999999995</v>
          </cell>
          <cell r="CK3661" t="str">
            <v>Прочие основные фонды</v>
          </cell>
        </row>
        <row r="3662">
          <cell r="K3662">
            <v>-0.29000000000087311</v>
          </cell>
          <cell r="Y3662">
            <v>2005</v>
          </cell>
          <cell r="AT3662">
            <v>31880</v>
          </cell>
          <cell r="BK3662">
            <v>23204.092110988251</v>
          </cell>
          <cell r="BX3662">
            <v>2778.4700988466288</v>
          </cell>
          <cell r="CB3662">
            <v>2800</v>
          </cell>
          <cell r="CF3662">
            <v>116020.46055494125</v>
          </cell>
          <cell r="CG3662">
            <v>3191.9999999999995</v>
          </cell>
          <cell r="CK3662" t="str">
            <v>Прочие основные фонды</v>
          </cell>
        </row>
        <row r="3663">
          <cell r="K3663">
            <v>-0.6000000000003638</v>
          </cell>
          <cell r="Y3663">
            <v>2000</v>
          </cell>
          <cell r="AT3663">
            <v>13390</v>
          </cell>
          <cell r="BK3663">
            <v>5981.7342136805628</v>
          </cell>
          <cell r="BX3663">
            <v>598.17342136805632</v>
          </cell>
          <cell r="CB3663">
            <v>600</v>
          </cell>
          <cell r="CF3663">
            <v>59817.34213680563</v>
          </cell>
          <cell r="CG3663">
            <v>600</v>
          </cell>
          <cell r="CK3663" t="str">
            <v>Прочие основные фонды</v>
          </cell>
        </row>
        <row r="3664">
          <cell r="K3664">
            <v>0.27999999999883585</v>
          </cell>
          <cell r="Y3664">
            <v>2006</v>
          </cell>
          <cell r="AT3664">
            <v>46880</v>
          </cell>
          <cell r="BK3664">
            <v>40643.574596920211</v>
          </cell>
          <cell r="BX3664">
            <v>8202.1440795229028</v>
          </cell>
          <cell r="CB3664">
            <v>8200</v>
          </cell>
          <cell r="CF3664">
            <v>162574.29838768084</v>
          </cell>
          <cell r="CG3664">
            <v>13530</v>
          </cell>
          <cell r="CK3664" t="str">
            <v>Прочие основные фонды</v>
          </cell>
        </row>
        <row r="3665">
          <cell r="K3665">
            <v>-0.29000000000087311</v>
          </cell>
          <cell r="Y3665">
            <v>2006</v>
          </cell>
          <cell r="AT3665">
            <v>34609</v>
          </cell>
          <cell r="BK3665">
            <v>30004.980230904683</v>
          </cell>
          <cell r="BX3665">
            <v>6055.204873041982</v>
          </cell>
          <cell r="CB3665">
            <v>6100</v>
          </cell>
          <cell r="CF3665">
            <v>120019.92092361873</v>
          </cell>
          <cell r="CG3665">
            <v>10065</v>
          </cell>
          <cell r="CK3665" t="str">
            <v>Прочие основные фонды</v>
          </cell>
        </row>
        <row r="3666">
          <cell r="K3666">
            <v>0.24000000000160071</v>
          </cell>
          <cell r="Y3666">
            <v>2004</v>
          </cell>
          <cell r="AT3666">
            <v>32040</v>
          </cell>
          <cell r="BK3666">
            <v>22400.024850189002</v>
          </cell>
          <cell r="BX3666">
            <v>2240.0024850189002</v>
          </cell>
          <cell r="CB3666">
            <v>2200</v>
          </cell>
          <cell r="CF3666">
            <v>134400.14910113401</v>
          </cell>
          <cell r="CG3666">
            <v>2200</v>
          </cell>
          <cell r="CK3666" t="str">
            <v>Прочие основные фонды</v>
          </cell>
        </row>
        <row r="3667">
          <cell r="K3667">
            <v>0.2000000000007276</v>
          </cell>
          <cell r="Y3667">
            <v>2000</v>
          </cell>
          <cell r="AT3667">
            <v>10917</v>
          </cell>
          <cell r="BK3667">
            <v>4610.297604137595</v>
          </cell>
          <cell r="BX3667">
            <v>461.0297604137595</v>
          </cell>
          <cell r="CB3667">
            <v>450</v>
          </cell>
          <cell r="CF3667">
            <v>50713.273645513545</v>
          </cell>
          <cell r="CG3667">
            <v>450</v>
          </cell>
          <cell r="CK3667" t="str">
            <v>Прочие основные фонды</v>
          </cell>
        </row>
        <row r="3668">
          <cell r="K3668">
            <v>0.2999999999992724</v>
          </cell>
          <cell r="Y3668">
            <v>2000</v>
          </cell>
          <cell r="AT3668">
            <v>12979</v>
          </cell>
          <cell r="BK3668">
            <v>5821.5678294957706</v>
          </cell>
          <cell r="BX3668">
            <v>582.15678294957706</v>
          </cell>
          <cell r="CB3668">
            <v>600</v>
          </cell>
          <cell r="CF3668">
            <v>58215.678294957703</v>
          </cell>
          <cell r="CG3668">
            <v>600</v>
          </cell>
          <cell r="CK3668" t="str">
            <v>Прочие основные фонды</v>
          </cell>
        </row>
        <row r="3669">
          <cell r="K3669">
            <v>-0.36000000000058208</v>
          </cell>
          <cell r="Y3669">
            <v>2000</v>
          </cell>
          <cell r="AT3669">
            <v>32074</v>
          </cell>
          <cell r="BK3669">
            <v>14386.390828511237</v>
          </cell>
          <cell r="BX3669">
            <v>1438.6390828511239</v>
          </cell>
          <cell r="CB3669">
            <v>1400</v>
          </cell>
          <cell r="CF3669">
            <v>143863.90828511238</v>
          </cell>
          <cell r="CG3669">
            <v>1400</v>
          </cell>
          <cell r="CK3669" t="str">
            <v>Прочие основные фонды</v>
          </cell>
        </row>
        <row r="3670">
          <cell r="K3670">
            <v>0.2999999999992724</v>
          </cell>
          <cell r="Y3670">
            <v>2000</v>
          </cell>
          <cell r="AT3670">
            <v>12979</v>
          </cell>
          <cell r="BK3670">
            <v>5821.5678294957706</v>
          </cell>
          <cell r="BX3670">
            <v>582.15678294957706</v>
          </cell>
          <cell r="CB3670">
            <v>600</v>
          </cell>
          <cell r="CF3670">
            <v>58215.678294957703</v>
          </cell>
          <cell r="CG3670">
            <v>600</v>
          </cell>
          <cell r="CK3670" t="str">
            <v>Прочие основные фонды</v>
          </cell>
        </row>
        <row r="3671">
          <cell r="K3671">
            <v>0.27999999999883585</v>
          </cell>
          <cell r="Y3671">
            <v>2006</v>
          </cell>
          <cell r="AT3671">
            <v>46880</v>
          </cell>
          <cell r="BK3671">
            <v>40643.574596920211</v>
          </cell>
          <cell r="BX3671">
            <v>8202.1440795229028</v>
          </cell>
          <cell r="CB3671">
            <v>8200</v>
          </cell>
          <cell r="CF3671">
            <v>162574.29838768084</v>
          </cell>
          <cell r="CG3671">
            <v>13530</v>
          </cell>
          <cell r="CK3671" t="str">
            <v>Прочие основные фонды</v>
          </cell>
        </row>
        <row r="3672">
          <cell r="K3672">
            <v>0</v>
          </cell>
          <cell r="Y3672">
            <v>2005</v>
          </cell>
          <cell r="AT3672">
            <v>36081</v>
          </cell>
          <cell r="BK3672">
            <v>26261.820811059191</v>
          </cell>
          <cell r="BX3672">
            <v>3144.6041291243787</v>
          </cell>
          <cell r="CB3672">
            <v>3100</v>
          </cell>
          <cell r="CF3672">
            <v>131309.10405529596</v>
          </cell>
          <cell r="CG3672">
            <v>3533.9999999999995</v>
          </cell>
          <cell r="CK3672" t="str">
            <v>Прочие основные фонды</v>
          </cell>
        </row>
        <row r="3673">
          <cell r="K3673">
            <v>-0.30999999999767169</v>
          </cell>
          <cell r="Y3673">
            <v>2000</v>
          </cell>
          <cell r="AT3673">
            <v>33272</v>
          </cell>
          <cell r="BK3673">
            <v>14863.649048362935</v>
          </cell>
          <cell r="BX3673">
            <v>1486.3649048362936</v>
          </cell>
          <cell r="CB3673">
            <v>1500</v>
          </cell>
          <cell r="CF3673">
            <v>148636.49048362934</v>
          </cell>
          <cell r="CG3673">
            <v>1500</v>
          </cell>
          <cell r="CK3673" t="str">
            <v>Прочие основные фонды</v>
          </cell>
        </row>
        <row r="3674">
          <cell r="K3674">
            <v>-0.6000000000003638</v>
          </cell>
          <cell r="Y3674">
            <v>2000</v>
          </cell>
          <cell r="AT3674">
            <v>13390</v>
          </cell>
          <cell r="BK3674">
            <v>5981.7342136805628</v>
          </cell>
          <cell r="BX3674">
            <v>598.17342136805632</v>
          </cell>
          <cell r="CB3674">
            <v>600</v>
          </cell>
          <cell r="CF3674">
            <v>59817.34213680563</v>
          </cell>
          <cell r="CG3674">
            <v>600</v>
          </cell>
          <cell r="CK3674" t="str">
            <v>Прочие основные фонды</v>
          </cell>
        </row>
        <row r="3675">
          <cell r="K3675">
            <v>-0.82999999999992724</v>
          </cell>
          <cell r="Y3675">
            <v>2004</v>
          </cell>
          <cell r="AT3675">
            <v>14410</v>
          </cell>
          <cell r="BK3675">
            <v>9343.8868105908605</v>
          </cell>
          <cell r="BX3675">
            <v>934.38868105908614</v>
          </cell>
          <cell r="CB3675">
            <v>950</v>
          </cell>
          <cell r="CF3675">
            <v>56063.320863545159</v>
          </cell>
          <cell r="CG3675">
            <v>950</v>
          </cell>
          <cell r="CK3675" t="str">
            <v>Прочие основные фонды</v>
          </cell>
        </row>
        <row r="3676">
          <cell r="K3676">
            <v>-0.65000000000145519</v>
          </cell>
          <cell r="Y3676">
            <v>2005</v>
          </cell>
          <cell r="AT3676">
            <v>36081</v>
          </cell>
          <cell r="BK3676">
            <v>26261.820811059191</v>
          </cell>
          <cell r="BX3676">
            <v>3144.6041291243787</v>
          </cell>
          <cell r="CB3676">
            <v>3100</v>
          </cell>
          <cell r="CF3676">
            <v>131309.10405529596</v>
          </cell>
          <cell r="CG3676">
            <v>3533.9999999999995</v>
          </cell>
          <cell r="CK3676" t="str">
            <v>Прочие основные фонды</v>
          </cell>
        </row>
        <row r="3677">
          <cell r="K3677">
            <v>-4.0000000000873115E-2</v>
          </cell>
          <cell r="Y3677">
            <v>2000</v>
          </cell>
          <cell r="AT3677">
            <v>14187</v>
          </cell>
          <cell r="BK3677">
            <v>6236.7138210081366</v>
          </cell>
          <cell r="BX3677">
            <v>623.67138210081373</v>
          </cell>
          <cell r="CB3677">
            <v>600</v>
          </cell>
          <cell r="CF3677">
            <v>68603.852031089496</v>
          </cell>
          <cell r="CG3677">
            <v>600</v>
          </cell>
          <cell r="CK3677" t="str">
            <v>Прочие основные фонды</v>
          </cell>
        </row>
        <row r="3678">
          <cell r="K3678">
            <v>0.2999999999992724</v>
          </cell>
          <cell r="Y3678">
            <v>2000</v>
          </cell>
          <cell r="AT3678">
            <v>12979</v>
          </cell>
          <cell r="BK3678">
            <v>5821.5678294957706</v>
          </cell>
          <cell r="BX3678">
            <v>582.15678294957706</v>
          </cell>
          <cell r="CB3678">
            <v>600</v>
          </cell>
          <cell r="CF3678">
            <v>58215.678294957703</v>
          </cell>
          <cell r="CG3678">
            <v>600</v>
          </cell>
          <cell r="CK3678" t="str">
            <v>Прочие основные фонды</v>
          </cell>
        </row>
        <row r="3679">
          <cell r="K3679">
            <v>-0.6000000000003638</v>
          </cell>
          <cell r="Y3679">
            <v>2000</v>
          </cell>
          <cell r="AT3679">
            <v>13390</v>
          </cell>
          <cell r="BK3679">
            <v>5981.7342136805628</v>
          </cell>
          <cell r="BX3679">
            <v>598.17342136805632</v>
          </cell>
          <cell r="CB3679">
            <v>600</v>
          </cell>
          <cell r="CF3679">
            <v>59817.34213680563</v>
          </cell>
          <cell r="CG3679">
            <v>600</v>
          </cell>
          <cell r="CK3679" t="str">
            <v>Прочие основные фонды</v>
          </cell>
        </row>
        <row r="3680">
          <cell r="K3680">
            <v>5.9999999999490683E-2</v>
          </cell>
          <cell r="Y3680">
            <v>2003</v>
          </cell>
          <cell r="AT3680">
            <v>10589</v>
          </cell>
          <cell r="BK3680">
            <v>5682.5237131058957</v>
          </cell>
          <cell r="BX3680">
            <v>568.25237131058964</v>
          </cell>
          <cell r="CB3680">
            <v>550</v>
          </cell>
          <cell r="CF3680">
            <v>45460.189704847166</v>
          </cell>
          <cell r="CG3680">
            <v>550</v>
          </cell>
          <cell r="CK3680" t="str">
            <v>Прочие основные фонды</v>
          </cell>
        </row>
        <row r="3681">
          <cell r="K3681">
            <v>-0.25</v>
          </cell>
          <cell r="Y3681">
            <v>2003</v>
          </cell>
          <cell r="AT3681">
            <v>20753</v>
          </cell>
          <cell r="BK3681">
            <v>11848.861522321884</v>
          </cell>
          <cell r="BX3681">
            <v>1184.8861522321884</v>
          </cell>
          <cell r="CB3681">
            <v>1200</v>
          </cell>
          <cell r="CF3681">
            <v>82942.030656253191</v>
          </cell>
          <cell r="CG3681">
            <v>1200</v>
          </cell>
          <cell r="CK3681" t="str">
            <v>Прочие основные фонды</v>
          </cell>
        </row>
        <row r="3682">
          <cell r="K3682">
            <v>0.81999999999970896</v>
          </cell>
          <cell r="Y3682">
            <v>2004</v>
          </cell>
          <cell r="AT3682">
            <v>11854</v>
          </cell>
          <cell r="BK3682">
            <v>7631.4223193018088</v>
          </cell>
          <cell r="BX3682">
            <v>763.14223193018097</v>
          </cell>
          <cell r="CB3682">
            <v>750</v>
          </cell>
          <cell r="CF3682">
            <v>53419.956235112659</v>
          </cell>
          <cell r="CG3682">
            <v>750</v>
          </cell>
          <cell r="CK3682" t="str">
            <v>Прочие основные фонды</v>
          </cell>
        </row>
        <row r="3683">
          <cell r="K3683">
            <v>0.38999999999941792</v>
          </cell>
          <cell r="Y3683">
            <v>2004</v>
          </cell>
          <cell r="AT3683">
            <v>25514</v>
          </cell>
          <cell r="BK3683">
            <v>16438.062115893579</v>
          </cell>
          <cell r="BX3683">
            <v>1643.8062115893581</v>
          </cell>
          <cell r="CB3683">
            <v>1600</v>
          </cell>
          <cell r="CF3683">
            <v>115066.43481125505</v>
          </cell>
          <cell r="CG3683">
            <v>1600</v>
          </cell>
          <cell r="CK3683" t="str">
            <v>Прочие основные фонды</v>
          </cell>
        </row>
        <row r="3684">
          <cell r="K3684">
            <v>0.38999999999941792</v>
          </cell>
          <cell r="Y3684">
            <v>2004</v>
          </cell>
          <cell r="AT3684">
            <v>25514</v>
          </cell>
          <cell r="BK3684">
            <v>16438.062115893579</v>
          </cell>
          <cell r="BX3684">
            <v>1643.8062115893581</v>
          </cell>
          <cell r="CB3684">
            <v>1600</v>
          </cell>
          <cell r="CF3684">
            <v>115066.43481125505</v>
          </cell>
          <cell r="CG3684">
            <v>1600</v>
          </cell>
          <cell r="CK3684" t="str">
            <v>Прочие основные фонды</v>
          </cell>
        </row>
        <row r="3685">
          <cell r="K3685">
            <v>-0.76000000000203727</v>
          </cell>
          <cell r="Y3685">
            <v>2004</v>
          </cell>
          <cell r="AT3685">
            <v>41628</v>
          </cell>
          <cell r="BK3685">
            <v>26992.874403280803</v>
          </cell>
          <cell r="BX3685">
            <v>2699.2874403280803</v>
          </cell>
          <cell r="CB3685">
            <v>2700</v>
          </cell>
          <cell r="CF3685">
            <v>161957.24641968482</v>
          </cell>
          <cell r="CG3685">
            <v>2700</v>
          </cell>
          <cell r="CK3685" t="str">
            <v>Прочие основные фонды</v>
          </cell>
        </row>
        <row r="3686">
          <cell r="K3686">
            <v>-0.2999999999992724</v>
          </cell>
          <cell r="Y3686">
            <v>2004</v>
          </cell>
          <cell r="AT3686">
            <v>10929</v>
          </cell>
          <cell r="BK3686">
            <v>7640.7575401908744</v>
          </cell>
          <cell r="BX3686">
            <v>764.07575401908753</v>
          </cell>
          <cell r="CB3686">
            <v>750</v>
          </cell>
          <cell r="CF3686">
            <v>45844.545241145242</v>
          </cell>
          <cell r="CG3686">
            <v>750</v>
          </cell>
          <cell r="CK3686" t="str">
            <v>Прочие основные фонды</v>
          </cell>
        </row>
        <row r="3687">
          <cell r="K3687">
            <v>0.15999999999985448</v>
          </cell>
          <cell r="Y3687">
            <v>2004</v>
          </cell>
          <cell r="AT3687">
            <v>30559</v>
          </cell>
          <cell r="BK3687">
            <v>21364.617958705549</v>
          </cell>
          <cell r="BX3687">
            <v>2136.4617958705549</v>
          </cell>
          <cell r="CB3687">
            <v>2100</v>
          </cell>
          <cell r="CF3687">
            <v>128187.70775223328</v>
          </cell>
          <cell r="CG3687">
            <v>2100</v>
          </cell>
          <cell r="CK3687" t="str">
            <v>Прочие основные фонды</v>
          </cell>
        </row>
        <row r="3688">
          <cell r="K3688">
            <v>0.63999999999941792</v>
          </cell>
          <cell r="Y3688">
            <v>2004</v>
          </cell>
          <cell r="AT3688">
            <v>24496</v>
          </cell>
          <cell r="BK3688">
            <v>17125.811758122029</v>
          </cell>
          <cell r="BX3688">
            <v>1712.5811758122029</v>
          </cell>
          <cell r="CB3688">
            <v>1700</v>
          </cell>
          <cell r="CF3688">
            <v>102754.87054873217</v>
          </cell>
          <cell r="CG3688">
            <v>1700</v>
          </cell>
          <cell r="CK3688" t="str">
            <v>Прочие основные фонды</v>
          </cell>
        </row>
        <row r="3689">
          <cell r="K3689">
            <v>0.38000000000101863</v>
          </cell>
          <cell r="Y3689">
            <v>2005</v>
          </cell>
          <cell r="AT3689">
            <v>18832</v>
          </cell>
          <cell r="BK3689">
            <v>13486.310580665995</v>
          </cell>
          <cell r="BX3689">
            <v>1348.6310580665995</v>
          </cell>
          <cell r="CB3689">
            <v>1300</v>
          </cell>
          <cell r="CF3689">
            <v>80917.86348399597</v>
          </cell>
          <cell r="CG3689">
            <v>1300</v>
          </cell>
          <cell r="CK3689" t="str">
            <v>Прочие основные фонды</v>
          </cell>
        </row>
        <row r="3690">
          <cell r="K3690">
            <v>-0.48999999999796273</v>
          </cell>
          <cell r="Y3690">
            <v>2005</v>
          </cell>
          <cell r="AT3690">
            <v>47354</v>
          </cell>
          <cell r="BK3690">
            <v>33911.998260240951</v>
          </cell>
          <cell r="BX3690">
            <v>3391.1998260240953</v>
          </cell>
          <cell r="CB3690">
            <v>3400</v>
          </cell>
          <cell r="CF3690">
            <v>203471.98956144572</v>
          </cell>
          <cell r="CG3690">
            <v>3400</v>
          </cell>
          <cell r="CK3690" t="str">
            <v>Прочие основные фонды</v>
          </cell>
        </row>
        <row r="3691">
          <cell r="K3691">
            <v>2.0000000000436557E-2</v>
          </cell>
          <cell r="Y3691">
            <v>2005</v>
          </cell>
          <cell r="AT3691">
            <v>17280</v>
          </cell>
          <cell r="BK3691">
            <v>12271.658168386402</v>
          </cell>
          <cell r="BX3691">
            <v>1227.1658168386402</v>
          </cell>
          <cell r="CB3691">
            <v>1200</v>
          </cell>
          <cell r="CF3691">
            <v>73629.949010318407</v>
          </cell>
          <cell r="CG3691">
            <v>1200</v>
          </cell>
          <cell r="CK3691" t="str">
            <v>Прочие основные фонды</v>
          </cell>
        </row>
        <row r="3692">
          <cell r="K3692">
            <v>0.27999999999883585</v>
          </cell>
          <cell r="Y3692">
            <v>2006</v>
          </cell>
          <cell r="AT3692">
            <v>46880</v>
          </cell>
          <cell r="BK3692">
            <v>40643.574596920211</v>
          </cell>
          <cell r="BX3692">
            <v>8202.1440795229028</v>
          </cell>
          <cell r="CB3692">
            <v>8200</v>
          </cell>
          <cell r="CF3692">
            <v>162574.29838768084</v>
          </cell>
          <cell r="CG3692">
            <v>13530</v>
          </cell>
          <cell r="CK3692" t="str">
            <v>Прочие основные фонды</v>
          </cell>
        </row>
        <row r="3693">
          <cell r="K3693">
            <v>-8.000000000174623E-2</v>
          </cell>
          <cell r="Y3693">
            <v>2006</v>
          </cell>
          <cell r="AT3693">
            <v>60571</v>
          </cell>
          <cell r="BK3693">
            <v>52513.266998934596</v>
          </cell>
          <cell r="BX3693">
            <v>10597.527069982543</v>
          </cell>
          <cell r="CB3693">
            <v>11000</v>
          </cell>
          <cell r="CF3693">
            <v>210053.06799573838</v>
          </cell>
          <cell r="CG3693">
            <v>18150</v>
          </cell>
          <cell r="CK3693" t="str">
            <v>Прочие основные фонды</v>
          </cell>
        </row>
        <row r="3694">
          <cell r="K3694">
            <v>0.55999999999949068</v>
          </cell>
          <cell r="Y3694">
            <v>2005</v>
          </cell>
          <cell r="AT3694">
            <v>15924</v>
          </cell>
          <cell r="BK3694">
            <v>11308.673881561635</v>
          </cell>
          <cell r="BX3694">
            <v>1130.8673881561635</v>
          </cell>
          <cell r="CB3694">
            <v>1100</v>
          </cell>
          <cell r="CF3694">
            <v>67852.043289369816</v>
          </cell>
          <cell r="CG3694">
            <v>1100</v>
          </cell>
          <cell r="CK3694" t="str">
            <v>Прочие основные фонды</v>
          </cell>
        </row>
        <row r="3695">
          <cell r="K3695">
            <v>0.63999999999941792</v>
          </cell>
          <cell r="Y3695">
            <v>2005</v>
          </cell>
          <cell r="AT3695">
            <v>22070</v>
          </cell>
          <cell r="BK3695">
            <v>16063.811571189168</v>
          </cell>
          <cell r="BX3695">
            <v>1923.4891807260067</v>
          </cell>
          <cell r="CB3695">
            <v>1900</v>
          </cell>
          <cell r="CF3695">
            <v>80319.057855945837</v>
          </cell>
          <cell r="CG3695">
            <v>2166</v>
          </cell>
          <cell r="CK3695" t="str">
            <v>Прочие основные фонды</v>
          </cell>
        </row>
        <row r="3696">
          <cell r="K3696">
            <v>0.5</v>
          </cell>
          <cell r="Y3696">
            <v>2005</v>
          </cell>
          <cell r="AT3696">
            <v>29849</v>
          </cell>
          <cell r="BK3696">
            <v>21725.813846326484</v>
          </cell>
          <cell r="BX3696">
            <v>2601.4602879696681</v>
          </cell>
          <cell r="CB3696">
            <v>2600</v>
          </cell>
          <cell r="CF3696">
            <v>108629.06923163243</v>
          </cell>
          <cell r="CG3696">
            <v>2963.9999999999995</v>
          </cell>
          <cell r="CK3696" t="str">
            <v>Прочие основные фонды</v>
          </cell>
        </row>
        <row r="3697">
          <cell r="K3697">
            <v>0.21999999999934516</v>
          </cell>
          <cell r="Y3697">
            <v>2005</v>
          </cell>
          <cell r="AT3697">
            <v>13849</v>
          </cell>
          <cell r="BK3697">
            <v>10080.096350221966</v>
          </cell>
          <cell r="BX3697">
            <v>1206.9959974569308</v>
          </cell>
          <cell r="CB3697">
            <v>1200</v>
          </cell>
          <cell r="CF3697">
            <v>50400.48175110983</v>
          </cell>
          <cell r="CG3697">
            <v>1367.9999999999998</v>
          </cell>
          <cell r="CK3697" t="str">
            <v>Прочие основные фонды</v>
          </cell>
        </row>
        <row r="3698">
          <cell r="K3698">
            <v>9566.7199999999975</v>
          </cell>
          <cell r="Y3698">
            <v>2005</v>
          </cell>
          <cell r="AT3698">
            <v>39054.06</v>
          </cell>
          <cell r="BK3698">
            <v>28425.784364744723</v>
          </cell>
          <cell r="BX3698">
            <v>3403.7182543463664</v>
          </cell>
          <cell r="CB3698">
            <v>3400</v>
          </cell>
          <cell r="CF3698">
            <v>142128.92182372362</v>
          </cell>
          <cell r="CG3698">
            <v>3875.9999999999995</v>
          </cell>
          <cell r="CK3698" t="str">
            <v>Прочие основные фонды</v>
          </cell>
        </row>
        <row r="3699">
          <cell r="K3699">
            <v>0.21999999999934516</v>
          </cell>
          <cell r="Y3699">
            <v>2005</v>
          </cell>
          <cell r="AT3699">
            <v>13849</v>
          </cell>
          <cell r="BK3699">
            <v>10080.096350221966</v>
          </cell>
          <cell r="BX3699">
            <v>1206.9959974569308</v>
          </cell>
          <cell r="CB3699">
            <v>1200</v>
          </cell>
          <cell r="CF3699">
            <v>50400.48175110983</v>
          </cell>
          <cell r="CG3699">
            <v>1367.9999999999998</v>
          </cell>
          <cell r="CK3699" t="str">
            <v>Прочие основные фонды</v>
          </cell>
        </row>
        <row r="3700">
          <cell r="K3700">
            <v>0</v>
          </cell>
          <cell r="Y3700">
            <v>2005</v>
          </cell>
          <cell r="AT3700">
            <v>26908</v>
          </cell>
          <cell r="BK3700">
            <v>19585.185399073773</v>
          </cell>
          <cell r="BX3700">
            <v>2345.1403205697957</v>
          </cell>
          <cell r="CB3700">
            <v>2300</v>
          </cell>
          <cell r="CF3700">
            <v>97925.926995368864</v>
          </cell>
          <cell r="CG3700">
            <v>2622</v>
          </cell>
          <cell r="CK3700" t="str">
            <v>Прочие основные фонды</v>
          </cell>
        </row>
        <row r="3701">
          <cell r="K3701">
            <v>-8.999999999650754E-2</v>
          </cell>
          <cell r="Y3701">
            <v>2005</v>
          </cell>
          <cell r="AT3701">
            <v>35760</v>
          </cell>
          <cell r="BK3701">
            <v>26028.178603793596</v>
          </cell>
          <cell r="BX3701">
            <v>3116.6276892959672</v>
          </cell>
          <cell r="CB3701">
            <v>3100</v>
          </cell>
          <cell r="CF3701">
            <v>130140.89301896798</v>
          </cell>
          <cell r="CG3701">
            <v>3533.9999999999995</v>
          </cell>
          <cell r="CK3701" t="str">
            <v>Прочие основные фонды</v>
          </cell>
        </row>
        <row r="3702">
          <cell r="K3702">
            <v>0.84000000000014552</v>
          </cell>
          <cell r="Y3702">
            <v>2005</v>
          </cell>
          <cell r="AT3702">
            <v>16746</v>
          </cell>
          <cell r="BK3702">
            <v>12188.699074360389</v>
          </cell>
          <cell r="BX3702">
            <v>1459.4811880578932</v>
          </cell>
          <cell r="CB3702">
            <v>1500</v>
          </cell>
          <cell r="CF3702">
            <v>60943.495371801946</v>
          </cell>
          <cell r="CG3702">
            <v>1709.9999999999998</v>
          </cell>
          <cell r="CK3702" t="str">
            <v>Прочие основные фонды</v>
          </cell>
        </row>
        <row r="3703">
          <cell r="K3703">
            <v>0.18000000000029104</v>
          </cell>
          <cell r="Y3703">
            <v>2005</v>
          </cell>
          <cell r="AT3703">
            <v>21971</v>
          </cell>
          <cell r="BK3703">
            <v>15991.753694182022</v>
          </cell>
          <cell r="BX3703">
            <v>1914.8609329284591</v>
          </cell>
          <cell r="CB3703">
            <v>1900</v>
          </cell>
          <cell r="CF3703">
            <v>79958.768470910116</v>
          </cell>
          <cell r="CG3703">
            <v>2166</v>
          </cell>
          <cell r="CK3703" t="str">
            <v>Прочие основные фонды</v>
          </cell>
        </row>
        <row r="3704">
          <cell r="K3704">
            <v>0.21999999999934516</v>
          </cell>
          <cell r="Y3704">
            <v>2005</v>
          </cell>
          <cell r="AT3704">
            <v>13849</v>
          </cell>
          <cell r="BK3704">
            <v>10080.096350221966</v>
          </cell>
          <cell r="BX3704">
            <v>1206.9959974569308</v>
          </cell>
          <cell r="CB3704">
            <v>1200</v>
          </cell>
          <cell r="CF3704">
            <v>50400.48175110983</v>
          </cell>
          <cell r="CG3704">
            <v>1367.9999999999998</v>
          </cell>
          <cell r="CK3704" t="str">
            <v>Прочие основные фонды</v>
          </cell>
        </row>
        <row r="3705">
          <cell r="K3705">
            <v>6.9999999999708962E-2</v>
          </cell>
          <cell r="Y3705">
            <v>2005</v>
          </cell>
          <cell r="AT3705">
            <v>46780</v>
          </cell>
          <cell r="BK3705">
            <v>34049.166529235583</v>
          </cell>
          <cell r="BX3705">
            <v>4077.0649693866148</v>
          </cell>
          <cell r="CB3705">
            <v>4100</v>
          </cell>
          <cell r="CF3705">
            <v>170245.83264617791</v>
          </cell>
          <cell r="CG3705">
            <v>4674</v>
          </cell>
          <cell r="CK3705" t="str">
            <v>Прочие основные фонды</v>
          </cell>
        </row>
        <row r="3706">
          <cell r="K3706">
            <v>0.21999999999934516</v>
          </cell>
          <cell r="Y3706">
            <v>2005</v>
          </cell>
          <cell r="AT3706">
            <v>13849</v>
          </cell>
          <cell r="BK3706">
            <v>10080.096350221966</v>
          </cell>
          <cell r="BX3706">
            <v>1206.9959974569308</v>
          </cell>
          <cell r="CB3706">
            <v>1200</v>
          </cell>
          <cell r="CF3706">
            <v>50400.48175110983</v>
          </cell>
          <cell r="CG3706">
            <v>1367.9999999999998</v>
          </cell>
          <cell r="CK3706" t="str">
            <v>Прочие основные фонды</v>
          </cell>
        </row>
        <row r="3707">
          <cell r="K3707">
            <v>0.84000000000014552</v>
          </cell>
          <cell r="Y3707">
            <v>2005</v>
          </cell>
          <cell r="AT3707">
            <v>16746</v>
          </cell>
          <cell r="BK3707">
            <v>12188.699074360389</v>
          </cell>
          <cell r="BX3707">
            <v>1459.4811880578932</v>
          </cell>
          <cell r="CB3707">
            <v>1500</v>
          </cell>
          <cell r="CF3707">
            <v>60943.495371801946</v>
          </cell>
          <cell r="CG3707">
            <v>1709.9999999999998</v>
          </cell>
          <cell r="CK3707" t="str">
            <v>Прочие основные фонды</v>
          </cell>
        </row>
        <row r="3708">
          <cell r="K3708">
            <v>0.22000000000116415</v>
          </cell>
          <cell r="Y3708">
            <v>2005</v>
          </cell>
          <cell r="AT3708">
            <v>24193</v>
          </cell>
          <cell r="BK3708">
            <v>17609.052711453536</v>
          </cell>
          <cell r="BX3708">
            <v>2108.5171612734152</v>
          </cell>
          <cell r="CB3708">
            <v>2100</v>
          </cell>
          <cell r="CF3708">
            <v>88045.263557267681</v>
          </cell>
          <cell r="CG3708">
            <v>2394</v>
          </cell>
          <cell r="CK3708" t="str">
            <v>Прочие основные фонды</v>
          </cell>
        </row>
        <row r="3709">
          <cell r="K3709">
            <v>-4.0000000000873115E-2</v>
          </cell>
          <cell r="Y3709">
            <v>1999</v>
          </cell>
          <cell r="AT3709">
            <v>35128</v>
          </cell>
          <cell r="BK3709">
            <v>15329.261938614922</v>
          </cell>
          <cell r="BX3709">
            <v>1532.9261938614923</v>
          </cell>
          <cell r="CB3709">
            <v>1500</v>
          </cell>
          <cell r="CF3709">
            <v>168621.88132476414</v>
          </cell>
          <cell r="CG3709">
            <v>1500</v>
          </cell>
          <cell r="CK3709" t="str">
            <v>Прочие основные фонды</v>
          </cell>
        </row>
        <row r="3710">
          <cell r="K3710">
            <v>-7.999999999992724E-2</v>
          </cell>
          <cell r="Y3710">
            <v>2000</v>
          </cell>
          <cell r="AT3710">
            <v>10917</v>
          </cell>
          <cell r="BK3710">
            <v>4610.297604137595</v>
          </cell>
          <cell r="BX3710">
            <v>461.0297604137595</v>
          </cell>
          <cell r="CB3710">
            <v>450</v>
          </cell>
          <cell r="CF3710">
            <v>50713.273645513545</v>
          </cell>
          <cell r="CG3710">
            <v>450</v>
          </cell>
          <cell r="CK3710" t="str">
            <v>Прочие основные фонды</v>
          </cell>
        </row>
        <row r="3711">
          <cell r="K3711">
            <v>3.0000000000654836E-2</v>
          </cell>
          <cell r="Y3711">
            <v>2000</v>
          </cell>
          <cell r="AT3711">
            <v>10857</v>
          </cell>
          <cell r="BK3711">
            <v>4584.9593375581089</v>
          </cell>
          <cell r="BX3711">
            <v>458.49593375581094</v>
          </cell>
          <cell r="CB3711">
            <v>450</v>
          </cell>
          <cell r="CF3711">
            <v>50434.552713139201</v>
          </cell>
          <cell r="CG3711">
            <v>450</v>
          </cell>
          <cell r="CK3711" t="str">
            <v>Прочие основные фонды</v>
          </cell>
        </row>
        <row r="3712">
          <cell r="K3712">
            <v>-0.26000000000021828</v>
          </cell>
          <cell r="Y3712">
            <v>2000</v>
          </cell>
          <cell r="AT3712">
            <v>14187</v>
          </cell>
          <cell r="BK3712">
            <v>6236.7138210081366</v>
          </cell>
          <cell r="BX3712">
            <v>623.67138210081373</v>
          </cell>
          <cell r="CB3712">
            <v>600</v>
          </cell>
          <cell r="CF3712">
            <v>68603.852031089496</v>
          </cell>
          <cell r="CG3712">
            <v>600</v>
          </cell>
          <cell r="CK3712" t="str">
            <v>Прочие основные фонды</v>
          </cell>
        </row>
        <row r="3713">
          <cell r="K3713">
            <v>-0.26000000000021828</v>
          </cell>
          <cell r="Y3713">
            <v>2000</v>
          </cell>
          <cell r="AT3713">
            <v>14187</v>
          </cell>
          <cell r="BK3713">
            <v>6236.7138210081366</v>
          </cell>
          <cell r="BX3713">
            <v>623.67138210081373</v>
          </cell>
          <cell r="CB3713">
            <v>600</v>
          </cell>
          <cell r="CF3713">
            <v>68603.852031089496</v>
          </cell>
          <cell r="CG3713">
            <v>600</v>
          </cell>
          <cell r="CK3713" t="str">
            <v>Прочие основные фонды</v>
          </cell>
        </row>
        <row r="3714">
          <cell r="K3714">
            <v>0.5</v>
          </cell>
          <cell r="Y3714">
            <v>2000</v>
          </cell>
          <cell r="AT3714">
            <v>12979</v>
          </cell>
          <cell r="BK3714">
            <v>5821.5678294957706</v>
          </cell>
          <cell r="BX3714">
            <v>582.15678294957706</v>
          </cell>
          <cell r="CB3714">
            <v>600</v>
          </cell>
          <cell r="CF3714">
            <v>58215.678294957703</v>
          </cell>
          <cell r="CG3714">
            <v>600</v>
          </cell>
          <cell r="CK3714" t="str">
            <v>Прочие основные фонды</v>
          </cell>
        </row>
        <row r="3715">
          <cell r="K3715">
            <v>-0.12000000000080036</v>
          </cell>
          <cell r="Y3715">
            <v>2000</v>
          </cell>
          <cell r="AT3715">
            <v>13390</v>
          </cell>
          <cell r="BK3715">
            <v>5981.7342136805628</v>
          </cell>
          <cell r="BX3715">
            <v>598.17342136805632</v>
          </cell>
          <cell r="CB3715">
            <v>600</v>
          </cell>
          <cell r="CF3715">
            <v>59817.34213680563</v>
          </cell>
          <cell r="CG3715">
            <v>600</v>
          </cell>
          <cell r="CK3715" t="str">
            <v>Прочие основные фонды</v>
          </cell>
        </row>
        <row r="3716">
          <cell r="K3716">
            <v>-0.12000000000080036</v>
          </cell>
          <cell r="Y3716">
            <v>2000</v>
          </cell>
          <cell r="AT3716">
            <v>13390</v>
          </cell>
          <cell r="BK3716">
            <v>5981.7342136805628</v>
          </cell>
          <cell r="BX3716">
            <v>598.17342136805632</v>
          </cell>
          <cell r="CB3716">
            <v>600</v>
          </cell>
          <cell r="CF3716">
            <v>59817.34213680563</v>
          </cell>
          <cell r="CG3716">
            <v>600</v>
          </cell>
          <cell r="CK3716" t="str">
            <v>Прочие основные фонды</v>
          </cell>
        </row>
        <row r="3717">
          <cell r="K3717">
            <v>0.68000000000029104</v>
          </cell>
          <cell r="Y3717">
            <v>2000</v>
          </cell>
          <cell r="AT3717">
            <v>43138</v>
          </cell>
          <cell r="BK3717">
            <v>19271.101606404191</v>
          </cell>
          <cell r="BX3717">
            <v>1927.1101606404191</v>
          </cell>
          <cell r="CB3717">
            <v>1900</v>
          </cell>
          <cell r="CF3717">
            <v>192711.01606404191</v>
          </cell>
          <cell r="CG3717">
            <v>1900</v>
          </cell>
          <cell r="CK3717" t="str">
            <v>Прочие основные фонды</v>
          </cell>
        </row>
        <row r="3718">
          <cell r="K3718">
            <v>-100</v>
          </cell>
          <cell r="Y3718">
            <v>2001</v>
          </cell>
          <cell r="AT3718">
            <v>14276.46</v>
          </cell>
          <cell r="BK3718">
            <v>6726.2047321487453</v>
          </cell>
          <cell r="BX3718">
            <v>672.62047321487455</v>
          </cell>
          <cell r="CB3718">
            <v>650</v>
          </cell>
          <cell r="CF3718">
            <v>60535.84258933871</v>
          </cell>
          <cell r="CG3718">
            <v>650</v>
          </cell>
          <cell r="CK3718" t="str">
            <v>Прочие основные фонды</v>
          </cell>
        </row>
        <row r="3719">
          <cell r="K3719">
            <v>0</v>
          </cell>
          <cell r="Y3719">
            <v>2001</v>
          </cell>
          <cell r="AT3719">
            <v>14276.46</v>
          </cell>
          <cell r="BK3719">
            <v>6726.2047321487453</v>
          </cell>
          <cell r="BX3719">
            <v>672.62047321487455</v>
          </cell>
          <cell r="CB3719">
            <v>650</v>
          </cell>
          <cell r="CF3719">
            <v>60535.84258933871</v>
          </cell>
          <cell r="CG3719">
            <v>650</v>
          </cell>
          <cell r="CK3719" t="str">
            <v>Прочие основные фонды</v>
          </cell>
        </row>
        <row r="3720">
          <cell r="K3720">
            <v>0</v>
          </cell>
          <cell r="Y3720">
            <v>2001</v>
          </cell>
          <cell r="AT3720">
            <v>14276.46</v>
          </cell>
          <cell r="BK3720">
            <v>6726.2047321487453</v>
          </cell>
          <cell r="BX3720">
            <v>672.62047321487455</v>
          </cell>
          <cell r="CB3720">
            <v>650</v>
          </cell>
          <cell r="CF3720">
            <v>60535.84258933871</v>
          </cell>
          <cell r="CG3720">
            <v>650</v>
          </cell>
          <cell r="CK3720" t="str">
            <v>Прочие основные фонды</v>
          </cell>
        </row>
        <row r="3721">
          <cell r="K3721">
            <v>0.46000000000640284</v>
          </cell>
          <cell r="Y3721">
            <v>2001</v>
          </cell>
          <cell r="AT3721">
            <v>76694</v>
          </cell>
          <cell r="BK3721">
            <v>36133.575531148192</v>
          </cell>
          <cell r="BX3721">
            <v>3613.3575531148194</v>
          </cell>
          <cell r="CB3721">
            <v>3600</v>
          </cell>
          <cell r="CF3721">
            <v>325202.17978033371</v>
          </cell>
          <cell r="CG3721">
            <v>3600</v>
          </cell>
          <cell r="CK3721" t="str">
            <v>Прочие основные фонды</v>
          </cell>
        </row>
        <row r="3722">
          <cell r="K3722">
            <v>0</v>
          </cell>
          <cell r="Y3722">
            <v>2002</v>
          </cell>
          <cell r="AT3722">
            <v>13760</v>
          </cell>
          <cell r="BK3722">
            <v>6596.6423482409655</v>
          </cell>
          <cell r="BX3722">
            <v>659.66423482409664</v>
          </cell>
          <cell r="CB3722">
            <v>650</v>
          </cell>
          <cell r="CF3722">
            <v>59369.78113416869</v>
          </cell>
          <cell r="CG3722">
            <v>650</v>
          </cell>
          <cell r="CK3722" t="str">
            <v>Прочие основные фонды</v>
          </cell>
        </row>
        <row r="3723">
          <cell r="K3723">
            <v>0</v>
          </cell>
          <cell r="Y3723">
            <v>2002</v>
          </cell>
          <cell r="AT3723">
            <v>13780</v>
          </cell>
          <cell r="BK3723">
            <v>6688.0640331926716</v>
          </cell>
          <cell r="BX3723">
            <v>668.80640331926725</v>
          </cell>
          <cell r="CB3723">
            <v>650</v>
          </cell>
          <cell r="CF3723">
            <v>60192.576298734042</v>
          </cell>
          <cell r="CG3723">
            <v>650</v>
          </cell>
          <cell r="CK3723" t="str">
            <v>Прочие основные фонды</v>
          </cell>
        </row>
        <row r="3724">
          <cell r="K3724">
            <v>0</v>
          </cell>
          <cell r="Y3724">
            <v>2002</v>
          </cell>
          <cell r="AT3724">
            <v>13780</v>
          </cell>
          <cell r="BK3724">
            <v>6688.0640331926716</v>
          </cell>
          <cell r="BX3724">
            <v>668.80640331926725</v>
          </cell>
          <cell r="CB3724">
            <v>650</v>
          </cell>
          <cell r="CF3724">
            <v>60192.576298734042</v>
          </cell>
          <cell r="CG3724">
            <v>650</v>
          </cell>
          <cell r="CK3724" t="str">
            <v>Прочие основные фонды</v>
          </cell>
        </row>
        <row r="3725">
          <cell r="K3725">
            <v>0</v>
          </cell>
          <cell r="Y3725">
            <v>2002</v>
          </cell>
          <cell r="AT3725">
            <v>12433</v>
          </cell>
          <cell r="BK3725">
            <v>6034.3033472194838</v>
          </cell>
          <cell r="BX3725">
            <v>603.43033472194838</v>
          </cell>
          <cell r="CB3725">
            <v>600</v>
          </cell>
          <cell r="CF3725">
            <v>54308.730124975351</v>
          </cell>
          <cell r="CG3725">
            <v>600</v>
          </cell>
          <cell r="CK3725" t="str">
            <v>Прочие основные фонды</v>
          </cell>
        </row>
        <row r="3726">
          <cell r="K3726">
            <v>0</v>
          </cell>
          <cell r="Y3726">
            <v>2002</v>
          </cell>
          <cell r="AT3726">
            <v>14302</v>
          </cell>
          <cell r="BK3726">
            <v>7125.9594312300742</v>
          </cell>
          <cell r="BX3726">
            <v>712.59594312300749</v>
          </cell>
          <cell r="CB3726">
            <v>700</v>
          </cell>
          <cell r="CF3726">
            <v>57007.675449840594</v>
          </cell>
          <cell r="CG3726">
            <v>700</v>
          </cell>
          <cell r="CK3726" t="str">
            <v>Прочие основные фонды</v>
          </cell>
        </row>
        <row r="3727">
          <cell r="K3727">
            <v>-0.38000000000101863</v>
          </cell>
          <cell r="Y3727">
            <v>2005</v>
          </cell>
          <cell r="AT3727">
            <v>17214</v>
          </cell>
          <cell r="BK3727">
            <v>12327.599316885326</v>
          </cell>
          <cell r="BX3727">
            <v>1232.7599316885326</v>
          </cell>
          <cell r="CB3727">
            <v>1200</v>
          </cell>
          <cell r="CF3727">
            <v>73965.595901311957</v>
          </cell>
          <cell r="CG3727">
            <v>1200</v>
          </cell>
          <cell r="CK3727" t="str">
            <v>Прочие основные фонды</v>
          </cell>
        </row>
        <row r="3728">
          <cell r="K3728">
            <v>-0.16999999999825377</v>
          </cell>
          <cell r="Y3728">
            <v>2005</v>
          </cell>
          <cell r="AT3728">
            <v>20361</v>
          </cell>
          <cell r="BK3728">
            <v>14581.285563558853</v>
          </cell>
          <cell r="BX3728">
            <v>1458.1285563558854</v>
          </cell>
          <cell r="CB3728">
            <v>1500</v>
          </cell>
          <cell r="CF3728">
            <v>87487.713381353125</v>
          </cell>
          <cell r="CG3728">
            <v>1500</v>
          </cell>
          <cell r="CK3728" t="str">
            <v>Прочие основные фонды</v>
          </cell>
        </row>
        <row r="3729">
          <cell r="K3729">
            <v>0.83000000000174623</v>
          </cell>
          <cell r="Y3729">
            <v>2005</v>
          </cell>
          <cell r="AT3729">
            <v>18003</v>
          </cell>
          <cell r="BK3729">
            <v>12892.632189025589</v>
          </cell>
          <cell r="BX3729">
            <v>1289.2632189025589</v>
          </cell>
          <cell r="CB3729">
            <v>1300</v>
          </cell>
          <cell r="CF3729">
            <v>77355.79313415353</v>
          </cell>
          <cell r="CG3729">
            <v>1300</v>
          </cell>
          <cell r="CK3729" t="str">
            <v>Прочие основные фонды</v>
          </cell>
        </row>
        <row r="3730">
          <cell r="K3730">
            <v>-0.23999999999796273</v>
          </cell>
          <cell r="Y3730">
            <v>2005</v>
          </cell>
          <cell r="AT3730">
            <v>33127</v>
          </cell>
          <cell r="BK3730">
            <v>23723.503112028593</v>
          </cell>
          <cell r="BX3730">
            <v>2372.3503112028593</v>
          </cell>
          <cell r="CB3730">
            <v>2400</v>
          </cell>
          <cell r="CF3730">
            <v>142341.01867217157</v>
          </cell>
          <cell r="CG3730">
            <v>2400</v>
          </cell>
          <cell r="CK3730" t="str">
            <v>Прочие основные фонды</v>
          </cell>
        </row>
        <row r="3731">
          <cell r="K3731">
            <v>0.39999999999417923</v>
          </cell>
          <cell r="Y3731">
            <v>2005</v>
          </cell>
          <cell r="AT3731">
            <v>229805</v>
          </cell>
          <cell r="BK3731">
            <v>163199.56049687715</v>
          </cell>
          <cell r="BX3731">
            <v>16319.956049687717</v>
          </cell>
          <cell r="CB3731">
            <v>16000</v>
          </cell>
          <cell r="CF3731">
            <v>979197.36298126285</v>
          </cell>
          <cell r="CG3731">
            <v>16000</v>
          </cell>
          <cell r="CK3731" t="str">
            <v>Прочие основные фонды</v>
          </cell>
        </row>
        <row r="3732">
          <cell r="K3732">
            <v>-0.33000000000174623</v>
          </cell>
          <cell r="Y3732">
            <v>2005</v>
          </cell>
          <cell r="AT3732">
            <v>49772</v>
          </cell>
          <cell r="BK3732">
            <v>36226.915701007129</v>
          </cell>
          <cell r="BX3732">
            <v>4337.8297917124974</v>
          </cell>
          <cell r="CB3732">
            <v>4300</v>
          </cell>
          <cell r="CF3732">
            <v>181134.57850503564</v>
          </cell>
          <cell r="CG3732">
            <v>4902</v>
          </cell>
          <cell r="CK3732" t="str">
            <v>Прочие основные фонды</v>
          </cell>
        </row>
        <row r="3733">
          <cell r="K3733">
            <v>0.68999999999869033</v>
          </cell>
          <cell r="Y3733">
            <v>2005</v>
          </cell>
          <cell r="AT3733">
            <v>23922</v>
          </cell>
          <cell r="BK3733">
            <v>16988.576776859925</v>
          </cell>
          <cell r="BX3733">
            <v>1698.8576776859927</v>
          </cell>
          <cell r="CB3733">
            <v>1700</v>
          </cell>
          <cell r="CF3733">
            <v>101931.46066115955</v>
          </cell>
          <cell r="CG3733">
            <v>1700</v>
          </cell>
          <cell r="CK3733" t="str">
            <v>Прочие основные фонды</v>
          </cell>
        </row>
        <row r="3734">
          <cell r="K3734">
            <v>0.24000000000523869</v>
          </cell>
          <cell r="Y3734">
            <v>2004</v>
          </cell>
          <cell r="AT3734">
            <v>98733</v>
          </cell>
          <cell r="BK3734">
            <v>64021.511205417592</v>
          </cell>
          <cell r="BX3734">
            <v>6402.1511205417592</v>
          </cell>
          <cell r="CB3734">
            <v>6400</v>
          </cell>
          <cell r="CF3734">
            <v>384129.06723250553</v>
          </cell>
          <cell r="CG3734">
            <v>6400</v>
          </cell>
          <cell r="CK3734" t="str">
            <v>Прочие основные фонды</v>
          </cell>
        </row>
        <row r="3735">
          <cell r="K3735">
            <v>0.2999999999992724</v>
          </cell>
          <cell r="Y3735">
            <v>2000</v>
          </cell>
          <cell r="AT3735">
            <v>12979</v>
          </cell>
          <cell r="BK3735">
            <v>5821.5678294957706</v>
          </cell>
          <cell r="BX3735">
            <v>582.15678294957706</v>
          </cell>
          <cell r="CB3735">
            <v>600</v>
          </cell>
          <cell r="CF3735">
            <v>58215.678294957703</v>
          </cell>
          <cell r="CG3735">
            <v>600</v>
          </cell>
          <cell r="CK3735" t="str">
            <v>Прочие основные фонды</v>
          </cell>
        </row>
        <row r="3736">
          <cell r="K3736">
            <v>0.43000000000029104</v>
          </cell>
          <cell r="Y3736">
            <v>2005</v>
          </cell>
          <cell r="AT3736">
            <v>37030</v>
          </cell>
          <cell r="BK3736">
            <v>26297.424882832667</v>
          </cell>
          <cell r="BX3736">
            <v>2629.742488283267</v>
          </cell>
          <cell r="CB3736">
            <v>2600</v>
          </cell>
          <cell r="CF3736">
            <v>157784.549296996</v>
          </cell>
          <cell r="CG3736">
            <v>2600</v>
          </cell>
          <cell r="CK3736" t="str">
            <v>Прочие основные фонды</v>
          </cell>
        </row>
        <row r="3737">
          <cell r="K3737">
            <v>-7.999999999992724E-2</v>
          </cell>
          <cell r="Y3737">
            <v>2003</v>
          </cell>
          <cell r="AT3737">
            <v>10922</v>
          </cell>
          <cell r="BK3737">
            <v>5861.2261775939742</v>
          </cell>
          <cell r="BX3737">
            <v>586.12261775939749</v>
          </cell>
          <cell r="CB3737">
            <v>600</v>
          </cell>
          <cell r="CF3737">
            <v>46889.809420751793</v>
          </cell>
          <cell r="CG3737">
            <v>600</v>
          </cell>
          <cell r="CK3737" t="str">
            <v>Прочие основные фонды</v>
          </cell>
        </row>
        <row r="3738">
          <cell r="K3738">
            <v>0.88000000000101863</v>
          </cell>
          <cell r="Y3738">
            <v>2003</v>
          </cell>
          <cell r="AT3738">
            <v>26845</v>
          </cell>
          <cell r="BK3738">
            <v>15144.870881739369</v>
          </cell>
          <cell r="BX3738">
            <v>1514.4870881739371</v>
          </cell>
          <cell r="CB3738">
            <v>1500</v>
          </cell>
          <cell r="CF3738">
            <v>121158.96705391495</v>
          </cell>
          <cell r="CG3738">
            <v>1500</v>
          </cell>
          <cell r="CK3738" t="str">
            <v>Прочие основные фонды</v>
          </cell>
        </row>
        <row r="3739">
          <cell r="K3739">
            <v>4.0000000000873115E-2</v>
          </cell>
          <cell r="Y3739">
            <v>2005</v>
          </cell>
          <cell r="AT3739">
            <v>21853</v>
          </cell>
          <cell r="BK3739">
            <v>15519.244557508568</v>
          </cell>
          <cell r="BX3739">
            <v>1551.9244557508569</v>
          </cell>
          <cell r="CB3739">
            <v>1600</v>
          </cell>
          <cell r="CF3739">
            <v>93115.467345051409</v>
          </cell>
          <cell r="CG3739">
            <v>1600</v>
          </cell>
          <cell r="CK3739" t="str">
            <v>Прочие основные фонды</v>
          </cell>
        </row>
        <row r="3740">
          <cell r="K3740">
            <v>-0.6000000000003638</v>
          </cell>
          <cell r="Y3740">
            <v>2000</v>
          </cell>
          <cell r="AT3740">
            <v>13390</v>
          </cell>
          <cell r="BK3740">
            <v>5981.7342136805628</v>
          </cell>
          <cell r="BX3740">
            <v>598.17342136805632</v>
          </cell>
          <cell r="CB3740">
            <v>600</v>
          </cell>
          <cell r="CF3740">
            <v>59817.34213680563</v>
          </cell>
          <cell r="CG3740">
            <v>600</v>
          </cell>
          <cell r="CK3740" t="str">
            <v>Прочие основные фонды</v>
          </cell>
        </row>
        <row r="3741">
          <cell r="K3741">
            <v>0.12999999999919964</v>
          </cell>
          <cell r="Y3741">
            <v>2000</v>
          </cell>
          <cell r="AT3741">
            <v>10857</v>
          </cell>
          <cell r="BK3741">
            <v>4584.9593375581089</v>
          </cell>
          <cell r="BX3741">
            <v>458.49593375581094</v>
          </cell>
          <cell r="CB3741">
            <v>450</v>
          </cell>
          <cell r="CF3741">
            <v>50434.552713139201</v>
          </cell>
          <cell r="CG3741">
            <v>450</v>
          </cell>
          <cell r="CK3741" t="str">
            <v>Прочие основные фонды</v>
          </cell>
        </row>
        <row r="3742">
          <cell r="K3742">
            <v>-4.0000000000873115E-2</v>
          </cell>
          <cell r="Y3742">
            <v>2000</v>
          </cell>
          <cell r="AT3742">
            <v>14187</v>
          </cell>
          <cell r="BK3742">
            <v>6236.7138210081366</v>
          </cell>
          <cell r="BX3742">
            <v>623.67138210081373</v>
          </cell>
          <cell r="CB3742">
            <v>600</v>
          </cell>
          <cell r="CF3742">
            <v>68603.852031089496</v>
          </cell>
          <cell r="CG3742">
            <v>600</v>
          </cell>
          <cell r="CK3742" t="str">
            <v>Прочие основные фонды</v>
          </cell>
        </row>
        <row r="3743">
          <cell r="K3743">
            <v>0.2999999999992724</v>
          </cell>
          <cell r="Y3743">
            <v>2000</v>
          </cell>
          <cell r="AT3743">
            <v>12979</v>
          </cell>
          <cell r="BK3743">
            <v>5821.5678294957706</v>
          </cell>
          <cell r="BX3743">
            <v>582.15678294957706</v>
          </cell>
          <cell r="CB3743">
            <v>600</v>
          </cell>
          <cell r="CF3743">
            <v>58215.678294957703</v>
          </cell>
          <cell r="CG3743">
            <v>600</v>
          </cell>
          <cell r="CK3743" t="str">
            <v>Прочие основные фонды</v>
          </cell>
        </row>
        <row r="3744">
          <cell r="K3744">
            <v>0</v>
          </cell>
          <cell r="Y3744">
            <v>2005</v>
          </cell>
          <cell r="AT3744">
            <v>17343.099999999999</v>
          </cell>
          <cell r="BK3744">
            <v>12420.052731072026</v>
          </cell>
          <cell r="BX3744">
            <v>1242.0052731072028</v>
          </cell>
          <cell r="CB3744">
            <v>1200</v>
          </cell>
          <cell r="CF3744">
            <v>74520.316386432154</v>
          </cell>
          <cell r="CG3744">
            <v>1200</v>
          </cell>
          <cell r="CK3744" t="str">
            <v>Прочие основные фонды</v>
          </cell>
        </row>
        <row r="3745">
          <cell r="K3745">
            <v>0</v>
          </cell>
          <cell r="Y3745">
            <v>2003</v>
          </cell>
          <cell r="AT3745">
            <v>49764</v>
          </cell>
          <cell r="BK3745">
            <v>26705.553882236454</v>
          </cell>
          <cell r="BX3745">
            <v>2670.5553882236454</v>
          </cell>
          <cell r="CB3745">
            <v>2700</v>
          </cell>
          <cell r="CF3745">
            <v>213644.43105789163</v>
          </cell>
          <cell r="CG3745">
            <v>2700</v>
          </cell>
          <cell r="CK3745" t="str">
            <v>Прочие основные фонды</v>
          </cell>
        </row>
        <row r="3746">
          <cell r="K3746">
            <v>-0.37999999999738066</v>
          </cell>
          <cell r="Y3746">
            <v>2005</v>
          </cell>
          <cell r="AT3746">
            <v>42010</v>
          </cell>
          <cell r="BK3746">
            <v>30084.956855022221</v>
          </cell>
          <cell r="BX3746">
            <v>3008.4956855022224</v>
          </cell>
          <cell r="CB3746">
            <v>3000</v>
          </cell>
          <cell r="CF3746">
            <v>180509.74113013333</v>
          </cell>
          <cell r="CG3746">
            <v>3000</v>
          </cell>
          <cell r="CK3746" t="str">
            <v>Прочие основные фонды</v>
          </cell>
        </row>
        <row r="3747">
          <cell r="K3747">
            <v>0.12999999999738066</v>
          </cell>
          <cell r="Y3747">
            <v>2003</v>
          </cell>
          <cell r="AT3747">
            <v>41732</v>
          </cell>
          <cell r="BK3747">
            <v>22395.228973022498</v>
          </cell>
          <cell r="BX3747">
            <v>2239.5228973022499</v>
          </cell>
          <cell r="CB3747">
            <v>2200</v>
          </cell>
          <cell r="CF3747">
            <v>179161.83178417999</v>
          </cell>
          <cell r="CG3747">
            <v>2200</v>
          </cell>
          <cell r="CK3747" t="str">
            <v>Прочие основные фонды</v>
          </cell>
        </row>
        <row r="3748">
          <cell r="K3748">
            <v>-0.6000000000003638</v>
          </cell>
          <cell r="Y3748">
            <v>2000</v>
          </cell>
          <cell r="AT3748">
            <v>13390</v>
          </cell>
          <cell r="BK3748">
            <v>5981.7342136805628</v>
          </cell>
          <cell r="BX3748">
            <v>598.17342136805632</v>
          </cell>
          <cell r="CB3748">
            <v>600</v>
          </cell>
          <cell r="CF3748">
            <v>59817.34213680563</v>
          </cell>
          <cell r="CG3748">
            <v>600</v>
          </cell>
          <cell r="CK3748" t="str">
            <v>Прочие основные фонды</v>
          </cell>
        </row>
        <row r="3749">
          <cell r="K3749">
            <v>-0.19999999999708962</v>
          </cell>
          <cell r="Y3749">
            <v>2004</v>
          </cell>
          <cell r="AT3749">
            <v>101000</v>
          </cell>
          <cell r="BK3749">
            <v>65491.503668957463</v>
          </cell>
          <cell r="BX3749">
            <v>6549.1503668957466</v>
          </cell>
          <cell r="CB3749">
            <v>6500</v>
          </cell>
          <cell r="CF3749">
            <v>392949.02201374481</v>
          </cell>
          <cell r="CG3749">
            <v>6500</v>
          </cell>
          <cell r="CK3749" t="str">
            <v>Прочие основные фонды</v>
          </cell>
        </row>
        <row r="3750">
          <cell r="K3750">
            <v>0.24000000000523869</v>
          </cell>
          <cell r="Y3750">
            <v>2005</v>
          </cell>
          <cell r="AT3750">
            <v>98733</v>
          </cell>
          <cell r="BK3750">
            <v>71863.539096430453</v>
          </cell>
          <cell r="BX3750">
            <v>8604.9776746996286</v>
          </cell>
          <cell r="CB3750">
            <v>8600</v>
          </cell>
          <cell r="CF3750">
            <v>359317.69548215228</v>
          </cell>
          <cell r="CG3750">
            <v>9804</v>
          </cell>
          <cell r="CK3750" t="str">
            <v>Прочие основные фонды</v>
          </cell>
        </row>
        <row r="3751">
          <cell r="K3751">
            <v>-0.19000000000232831</v>
          </cell>
          <cell r="Y3751">
            <v>2004</v>
          </cell>
          <cell r="AT3751">
            <v>101000</v>
          </cell>
          <cell r="BK3751">
            <v>65491.503668957463</v>
          </cell>
          <cell r="BX3751">
            <v>6549.1503668957466</v>
          </cell>
          <cell r="CB3751">
            <v>6500</v>
          </cell>
          <cell r="CF3751">
            <v>392949.02201374481</v>
          </cell>
          <cell r="CG3751">
            <v>6500</v>
          </cell>
          <cell r="CK3751" t="str">
            <v>Прочие основные фонды</v>
          </cell>
        </row>
        <row r="3752">
          <cell r="K3752">
            <v>0</v>
          </cell>
          <cell r="Y3752">
            <v>2005</v>
          </cell>
          <cell r="AT3752">
            <v>75882</v>
          </cell>
          <cell r="BK3752">
            <v>54341.982767740927</v>
          </cell>
          <cell r="BX3752">
            <v>5434.1982767740928</v>
          </cell>
          <cell r="CB3752">
            <v>5400</v>
          </cell>
          <cell r="CF3752">
            <v>326051.89660644555</v>
          </cell>
          <cell r="CG3752">
            <v>5400</v>
          </cell>
          <cell r="CK3752" t="str">
            <v>Прочие основные фонды</v>
          </cell>
        </row>
        <row r="3753">
          <cell r="K3753">
            <v>0.30999999999767169</v>
          </cell>
          <cell r="Y3753">
            <v>2005</v>
          </cell>
          <cell r="AT3753">
            <v>75882</v>
          </cell>
          <cell r="BK3753">
            <v>54341.982767740927</v>
          </cell>
          <cell r="BX3753">
            <v>5434.1982767740928</v>
          </cell>
          <cell r="CB3753">
            <v>5400</v>
          </cell>
          <cell r="CF3753">
            <v>326051.89660644555</v>
          </cell>
          <cell r="CG3753">
            <v>5400</v>
          </cell>
          <cell r="CK3753" t="str">
            <v>Прочие основные фонды</v>
          </cell>
        </row>
        <row r="3754">
          <cell r="K3754">
            <v>-0.20999999999912689</v>
          </cell>
          <cell r="Y3754">
            <v>2005</v>
          </cell>
          <cell r="AT3754">
            <v>41592</v>
          </cell>
          <cell r="BK3754">
            <v>30273.042631123692</v>
          </cell>
          <cell r="BX3754">
            <v>3624.9099231878599</v>
          </cell>
          <cell r="CB3754">
            <v>3600</v>
          </cell>
          <cell r="CF3754">
            <v>151365.21315561846</v>
          </cell>
          <cell r="CG3754">
            <v>4104</v>
          </cell>
          <cell r="CK3754" t="str">
            <v>Прочие основные фонды</v>
          </cell>
        </row>
        <row r="3755">
          <cell r="K3755">
            <v>0.44000000000232831</v>
          </cell>
          <cell r="Y3755">
            <v>2005</v>
          </cell>
          <cell r="AT3755">
            <v>43944</v>
          </cell>
          <cell r="BK3755">
            <v>31984.963103051057</v>
          </cell>
          <cell r="BX3755">
            <v>3829.8961738932326</v>
          </cell>
          <cell r="CB3755">
            <v>3800</v>
          </cell>
          <cell r="CF3755">
            <v>159924.81551525529</v>
          </cell>
          <cell r="CG3755">
            <v>4332</v>
          </cell>
          <cell r="CK3755" t="str">
            <v>Прочие основные фонды</v>
          </cell>
        </row>
        <row r="3756">
          <cell r="K3756">
            <v>0.2000000000007276</v>
          </cell>
          <cell r="Y3756">
            <v>2000</v>
          </cell>
          <cell r="AT3756">
            <v>10917</v>
          </cell>
          <cell r="BK3756">
            <v>4610.297604137595</v>
          </cell>
          <cell r="BX3756">
            <v>461.0297604137595</v>
          </cell>
          <cell r="CB3756">
            <v>450</v>
          </cell>
          <cell r="CF3756">
            <v>50713.273645513545</v>
          </cell>
          <cell r="CG3756">
            <v>450</v>
          </cell>
          <cell r="CK3756" t="str">
            <v>Прочие основные фонды</v>
          </cell>
        </row>
        <row r="3757">
          <cell r="K3757">
            <v>0</v>
          </cell>
          <cell r="Y3757">
            <v>2002</v>
          </cell>
          <cell r="AT3757">
            <v>13845</v>
          </cell>
          <cell r="BK3757">
            <v>6719.6115050473536</v>
          </cell>
          <cell r="BX3757">
            <v>671.96115050473543</v>
          </cell>
          <cell r="CB3757">
            <v>650</v>
          </cell>
          <cell r="CF3757">
            <v>60476.503545426182</v>
          </cell>
          <cell r="CG3757">
            <v>650</v>
          </cell>
          <cell r="CK3757" t="str">
            <v>Прочие основные фонды</v>
          </cell>
        </row>
        <row r="3758">
          <cell r="K3758">
            <v>-0.82999999999992724</v>
          </cell>
          <cell r="Y3758">
            <v>2004</v>
          </cell>
          <cell r="AT3758">
            <v>14410</v>
          </cell>
          <cell r="BK3758">
            <v>9343.8868105908605</v>
          </cell>
          <cell r="BX3758">
            <v>934.38868105908614</v>
          </cell>
          <cell r="CB3758">
            <v>950</v>
          </cell>
          <cell r="CF3758">
            <v>56063.320863545159</v>
          </cell>
          <cell r="CG3758">
            <v>950</v>
          </cell>
          <cell r="CK3758" t="str">
            <v>Прочие основные фонды</v>
          </cell>
        </row>
        <row r="3759">
          <cell r="K3759">
            <v>0.21999999999934516</v>
          </cell>
          <cell r="Y3759">
            <v>2005</v>
          </cell>
          <cell r="AT3759">
            <v>13849</v>
          </cell>
          <cell r="BK3759">
            <v>10080.096350221966</v>
          </cell>
          <cell r="BX3759">
            <v>1206.9959974569308</v>
          </cell>
          <cell r="CB3759">
            <v>1200</v>
          </cell>
          <cell r="CF3759">
            <v>50400.48175110983</v>
          </cell>
          <cell r="CG3759">
            <v>1367.9999999999998</v>
          </cell>
          <cell r="CK3759" t="str">
            <v>Прочие основные фонды</v>
          </cell>
        </row>
        <row r="3760">
          <cell r="K3760">
            <v>1.9999999996798579E-2</v>
          </cell>
          <cell r="Y3760">
            <v>2005</v>
          </cell>
          <cell r="AT3760">
            <v>40254</v>
          </cell>
          <cell r="BK3760">
            <v>29299.169505511953</v>
          </cell>
          <cell r="BX3760">
            <v>3508.2978468937322</v>
          </cell>
          <cell r="CB3760">
            <v>3500</v>
          </cell>
          <cell r="CF3760">
            <v>146495.84752755976</v>
          </cell>
          <cell r="CG3760">
            <v>3989.9999999999995</v>
          </cell>
          <cell r="CK3760" t="str">
            <v>Прочие основные фонды</v>
          </cell>
        </row>
        <row r="3761">
          <cell r="K3761">
            <v>0.62999999999738066</v>
          </cell>
          <cell r="Y3761">
            <v>2005</v>
          </cell>
          <cell r="AT3761">
            <v>50958</v>
          </cell>
          <cell r="BK3761">
            <v>37090.154510405875</v>
          </cell>
          <cell r="BX3761">
            <v>4441.1944572467537</v>
          </cell>
          <cell r="CB3761">
            <v>4400</v>
          </cell>
          <cell r="CF3761">
            <v>185450.77255202938</v>
          </cell>
          <cell r="CG3761">
            <v>5016</v>
          </cell>
          <cell r="CK3761" t="str">
            <v>Прочие основные фонды</v>
          </cell>
        </row>
        <row r="3762">
          <cell r="K3762">
            <v>-0.15999999999985448</v>
          </cell>
          <cell r="Y3762">
            <v>2005</v>
          </cell>
          <cell r="AT3762">
            <v>13768</v>
          </cell>
          <cell r="BK3762">
            <v>10021.139905397937</v>
          </cell>
          <cell r="BX3762">
            <v>1199.9365219862102</v>
          </cell>
          <cell r="CB3762">
            <v>1200</v>
          </cell>
          <cell r="CF3762">
            <v>50105.699526989687</v>
          </cell>
          <cell r="CG3762">
            <v>1367.9999999999998</v>
          </cell>
          <cell r="CK3762" t="str">
            <v>Прочие основные фонды</v>
          </cell>
        </row>
        <row r="3763">
          <cell r="K3763">
            <v>0.66999999999825377</v>
          </cell>
          <cell r="Y3763">
            <v>2005</v>
          </cell>
          <cell r="AT3763">
            <v>32073</v>
          </cell>
          <cell r="BK3763">
            <v>23344.568578285012</v>
          </cell>
          <cell r="BX3763">
            <v>2795.2908243509387</v>
          </cell>
          <cell r="CB3763">
            <v>2800</v>
          </cell>
          <cell r="CF3763">
            <v>116722.84289142507</v>
          </cell>
          <cell r="CG3763">
            <v>3191.9999999999995</v>
          </cell>
          <cell r="CK3763" t="str">
            <v>Прочие основные фонды</v>
          </cell>
        </row>
        <row r="3764">
          <cell r="K3764">
            <v>-0.15999999999985448</v>
          </cell>
          <cell r="Y3764">
            <v>2005</v>
          </cell>
          <cell r="AT3764">
            <v>13768</v>
          </cell>
          <cell r="BK3764">
            <v>10021.139905397937</v>
          </cell>
          <cell r="BX3764">
            <v>1199.9365219862102</v>
          </cell>
          <cell r="CB3764">
            <v>1200</v>
          </cell>
          <cell r="CF3764">
            <v>50105.699526989687</v>
          </cell>
          <cell r="CG3764">
            <v>1367.9999999999998</v>
          </cell>
          <cell r="CK3764" t="str">
            <v>Прочие основные фонды</v>
          </cell>
        </row>
        <row r="3765">
          <cell r="K3765">
            <v>-0.15999999999985448</v>
          </cell>
          <cell r="Y3765">
            <v>2005</v>
          </cell>
          <cell r="AT3765">
            <v>13768</v>
          </cell>
          <cell r="BK3765">
            <v>10021.139905397937</v>
          </cell>
          <cell r="BX3765">
            <v>1199.9365219862102</v>
          </cell>
          <cell r="CB3765">
            <v>1200</v>
          </cell>
          <cell r="CF3765">
            <v>50105.699526989687</v>
          </cell>
          <cell r="CG3765">
            <v>1367.9999999999998</v>
          </cell>
          <cell r="CK3765" t="str">
            <v>Прочие основные фонды</v>
          </cell>
        </row>
        <row r="3766">
          <cell r="K3766">
            <v>-6.0000000001309672E-2</v>
          </cell>
          <cell r="Y3766">
            <v>2005</v>
          </cell>
          <cell r="AT3766">
            <v>32560</v>
          </cell>
          <cell r="BK3766">
            <v>23699.035104572693</v>
          </cell>
          <cell r="BX3766">
            <v>2837.7348311934197</v>
          </cell>
          <cell r="CB3766">
            <v>2800</v>
          </cell>
          <cell r="CF3766">
            <v>118495.17552286346</v>
          </cell>
          <cell r="CG3766">
            <v>3191.9999999999995</v>
          </cell>
          <cell r="CK3766" t="str">
            <v>Прочие основные фонды</v>
          </cell>
        </row>
        <row r="3767">
          <cell r="K3767">
            <v>-0.15999999999985448</v>
          </cell>
          <cell r="Y3767">
            <v>2005</v>
          </cell>
          <cell r="AT3767">
            <v>13768</v>
          </cell>
          <cell r="BK3767">
            <v>10021.139905397937</v>
          </cell>
          <cell r="BX3767">
            <v>1199.9365219862102</v>
          </cell>
          <cell r="CB3767">
            <v>1200</v>
          </cell>
          <cell r="CF3767">
            <v>50105.699526989687</v>
          </cell>
          <cell r="CG3767">
            <v>1367.9999999999998</v>
          </cell>
          <cell r="CK3767" t="str">
            <v>Прочие основные фонды</v>
          </cell>
        </row>
        <row r="3768">
          <cell r="K3768">
            <v>-0.15999999999985448</v>
          </cell>
          <cell r="Y3768">
            <v>2005</v>
          </cell>
          <cell r="AT3768">
            <v>13768</v>
          </cell>
          <cell r="BK3768">
            <v>10021.139905397937</v>
          </cell>
          <cell r="BX3768">
            <v>1199.9365219862102</v>
          </cell>
          <cell r="CB3768">
            <v>1200</v>
          </cell>
          <cell r="CF3768">
            <v>50105.699526989687</v>
          </cell>
          <cell r="CG3768">
            <v>1367.9999999999998</v>
          </cell>
          <cell r="CK3768" t="str">
            <v>Прочие основные фонды</v>
          </cell>
        </row>
        <row r="3769">
          <cell r="K3769">
            <v>0.19000000000232831</v>
          </cell>
          <cell r="Y3769">
            <v>2005</v>
          </cell>
          <cell r="AT3769">
            <v>37267</v>
          </cell>
          <cell r="BK3769">
            <v>27125.059620457938</v>
          </cell>
          <cell r="BX3769">
            <v>3247.9687946586355</v>
          </cell>
          <cell r="CB3769">
            <v>3200</v>
          </cell>
          <cell r="CF3769">
            <v>135625.2981022897</v>
          </cell>
          <cell r="CG3769">
            <v>3647.9999999999995</v>
          </cell>
          <cell r="CK3769" t="str">
            <v>Прочие основные фонды</v>
          </cell>
        </row>
        <row r="3770">
          <cell r="K3770">
            <v>-0.15999999999985448</v>
          </cell>
          <cell r="Y3770">
            <v>2005</v>
          </cell>
          <cell r="AT3770">
            <v>13768</v>
          </cell>
          <cell r="BK3770">
            <v>10021.139905397937</v>
          </cell>
          <cell r="BX3770">
            <v>1199.9365219862102</v>
          </cell>
          <cell r="CB3770">
            <v>1200</v>
          </cell>
          <cell r="CF3770">
            <v>50105.699526989687</v>
          </cell>
          <cell r="CG3770">
            <v>1367.9999999999998</v>
          </cell>
          <cell r="CK3770" t="str">
            <v>Прочие основные фонды</v>
          </cell>
        </row>
        <row r="3771">
          <cell r="K3771">
            <v>-0.15999999999985448</v>
          </cell>
          <cell r="Y3771">
            <v>2005</v>
          </cell>
          <cell r="AT3771">
            <v>13768</v>
          </cell>
          <cell r="BK3771">
            <v>10021.139905397937</v>
          </cell>
          <cell r="BX3771">
            <v>1199.9365219862102</v>
          </cell>
          <cell r="CB3771">
            <v>1200</v>
          </cell>
          <cell r="CF3771">
            <v>50105.699526989687</v>
          </cell>
          <cell r="CG3771">
            <v>1367.9999999999998</v>
          </cell>
          <cell r="CK3771" t="str">
            <v>Прочие основные фонды</v>
          </cell>
        </row>
        <row r="3772">
          <cell r="K3772">
            <v>-0.15999999999985448</v>
          </cell>
          <cell r="Y3772">
            <v>2005</v>
          </cell>
          <cell r="AT3772">
            <v>13768</v>
          </cell>
          <cell r="BK3772">
            <v>10021.139905397937</v>
          </cell>
          <cell r="BX3772">
            <v>1199.9365219862102</v>
          </cell>
          <cell r="CB3772">
            <v>1200</v>
          </cell>
          <cell r="CF3772">
            <v>50105.699526989687</v>
          </cell>
          <cell r="CG3772">
            <v>1367.9999999999998</v>
          </cell>
          <cell r="CK3772" t="str">
            <v>Прочие основные фонды</v>
          </cell>
        </row>
        <row r="3773">
          <cell r="K3773">
            <v>0.66999999999825377</v>
          </cell>
          <cell r="Y3773">
            <v>2005</v>
          </cell>
          <cell r="AT3773">
            <v>32073</v>
          </cell>
          <cell r="BK3773">
            <v>23344.568578285012</v>
          </cell>
          <cell r="BX3773">
            <v>2795.2908243509387</v>
          </cell>
          <cell r="CB3773">
            <v>2800</v>
          </cell>
          <cell r="CF3773">
            <v>116722.84289142507</v>
          </cell>
          <cell r="CG3773">
            <v>3191.9999999999995</v>
          </cell>
          <cell r="CK3773" t="str">
            <v>Прочие основные фонды</v>
          </cell>
        </row>
        <row r="3774">
          <cell r="K3774">
            <v>0.66999999999825377</v>
          </cell>
          <cell r="Y3774">
            <v>2005</v>
          </cell>
          <cell r="AT3774">
            <v>32073</v>
          </cell>
          <cell r="BK3774">
            <v>23344.568578285012</v>
          </cell>
          <cell r="BX3774">
            <v>2795.2908243509387</v>
          </cell>
          <cell r="CB3774">
            <v>2800</v>
          </cell>
          <cell r="CF3774">
            <v>116722.84289142507</v>
          </cell>
          <cell r="CG3774">
            <v>3191.9999999999995</v>
          </cell>
          <cell r="CK3774" t="str">
            <v>Прочие основные фонды</v>
          </cell>
        </row>
        <row r="3775">
          <cell r="K3775">
            <v>-0.15999999999985448</v>
          </cell>
          <cell r="Y3775">
            <v>2005</v>
          </cell>
          <cell r="AT3775">
            <v>13768</v>
          </cell>
          <cell r="BK3775">
            <v>10021.139905397937</v>
          </cell>
          <cell r="BX3775">
            <v>1199.9365219862102</v>
          </cell>
          <cell r="CB3775">
            <v>1200</v>
          </cell>
          <cell r="CF3775">
            <v>50105.699526989687</v>
          </cell>
          <cell r="CG3775">
            <v>1367.9999999999998</v>
          </cell>
          <cell r="CK3775" t="str">
            <v>Прочие основные фонды</v>
          </cell>
        </row>
        <row r="3776">
          <cell r="K3776">
            <v>-0.15999999999985448</v>
          </cell>
          <cell r="Y3776">
            <v>2005</v>
          </cell>
          <cell r="AT3776">
            <v>13768</v>
          </cell>
          <cell r="BK3776">
            <v>10021.139905397937</v>
          </cell>
          <cell r="BX3776">
            <v>1199.9365219862102</v>
          </cell>
          <cell r="CB3776">
            <v>1200</v>
          </cell>
          <cell r="CF3776">
            <v>50105.699526989687</v>
          </cell>
          <cell r="CG3776">
            <v>1367.9999999999998</v>
          </cell>
          <cell r="CK3776" t="str">
            <v>Прочие основные фонды</v>
          </cell>
        </row>
        <row r="3777">
          <cell r="K3777">
            <v>0.66999999999825377</v>
          </cell>
          <cell r="Y3777">
            <v>2005</v>
          </cell>
          <cell r="AT3777">
            <v>32073</v>
          </cell>
          <cell r="BK3777">
            <v>23344.568578285012</v>
          </cell>
          <cell r="BX3777">
            <v>2795.2908243509387</v>
          </cell>
          <cell r="CB3777">
            <v>2800</v>
          </cell>
          <cell r="CF3777">
            <v>116722.84289142507</v>
          </cell>
          <cell r="CG3777">
            <v>3191.9999999999995</v>
          </cell>
          <cell r="CK3777" t="str">
            <v>Прочие основные фонды</v>
          </cell>
        </row>
        <row r="3778">
          <cell r="K3778">
            <v>-0.15999999999985448</v>
          </cell>
          <cell r="Y3778">
            <v>2005</v>
          </cell>
          <cell r="AT3778">
            <v>13768</v>
          </cell>
          <cell r="BK3778">
            <v>10021.139905397937</v>
          </cell>
          <cell r="BX3778">
            <v>1199.9365219862102</v>
          </cell>
          <cell r="CB3778">
            <v>1200</v>
          </cell>
          <cell r="CF3778">
            <v>50105.699526989687</v>
          </cell>
          <cell r="CG3778">
            <v>1367.9999999999998</v>
          </cell>
          <cell r="CK3778" t="str">
            <v>Прочие основные фонды</v>
          </cell>
        </row>
        <row r="3779">
          <cell r="K3779">
            <v>-0.15999999999985448</v>
          </cell>
          <cell r="Y3779">
            <v>2005</v>
          </cell>
          <cell r="AT3779">
            <v>13768</v>
          </cell>
          <cell r="BK3779">
            <v>10021.139905397937</v>
          </cell>
          <cell r="BX3779">
            <v>1199.9365219862102</v>
          </cell>
          <cell r="CB3779">
            <v>1200</v>
          </cell>
          <cell r="CF3779">
            <v>50105.699526989687</v>
          </cell>
          <cell r="CG3779">
            <v>1367.9999999999998</v>
          </cell>
          <cell r="CK3779" t="str">
            <v>Прочие основные фонды</v>
          </cell>
        </row>
        <row r="3780">
          <cell r="K3780">
            <v>-9.9999999998544808E-2</v>
          </cell>
          <cell r="Y3780">
            <v>2005</v>
          </cell>
          <cell r="AT3780">
            <v>21902</v>
          </cell>
          <cell r="BK3780">
            <v>15941.53153748007</v>
          </cell>
          <cell r="BX3780">
            <v>1908.8473056756229</v>
          </cell>
          <cell r="CB3780">
            <v>1900</v>
          </cell>
          <cell r="CF3780">
            <v>79707.657687400351</v>
          </cell>
          <cell r="CG3780">
            <v>2166</v>
          </cell>
          <cell r="CK3780" t="str">
            <v>Прочие основные фонды</v>
          </cell>
        </row>
        <row r="3781">
          <cell r="K3781">
            <v>-0.15999999999985448</v>
          </cell>
          <cell r="Y3781">
            <v>2005</v>
          </cell>
          <cell r="AT3781">
            <v>13768</v>
          </cell>
          <cell r="BK3781">
            <v>10021.139905397937</v>
          </cell>
          <cell r="BX3781">
            <v>1199.9365219862102</v>
          </cell>
          <cell r="CB3781">
            <v>1200</v>
          </cell>
          <cell r="CF3781">
            <v>50105.699526989687</v>
          </cell>
          <cell r="CG3781">
            <v>1367.9999999999998</v>
          </cell>
          <cell r="CK3781" t="str">
            <v>Прочие основные фонды</v>
          </cell>
        </row>
        <row r="3782">
          <cell r="K3782">
            <v>-6.9999999999708962E-2</v>
          </cell>
          <cell r="Y3782">
            <v>2005</v>
          </cell>
          <cell r="AT3782">
            <v>21414</v>
          </cell>
          <cell r="BK3782">
            <v>15586.337153848883</v>
          </cell>
          <cell r="BX3782">
            <v>1866.3161448149845</v>
          </cell>
          <cell r="CB3782">
            <v>1900</v>
          </cell>
          <cell r="CF3782">
            <v>77931.685769244417</v>
          </cell>
          <cell r="CG3782">
            <v>2166</v>
          </cell>
          <cell r="CK3782" t="str">
            <v>Прочие основные фонды</v>
          </cell>
        </row>
        <row r="3783">
          <cell r="K3783">
            <v>-0.15999999999985448</v>
          </cell>
          <cell r="Y3783">
            <v>2005</v>
          </cell>
          <cell r="AT3783">
            <v>13768</v>
          </cell>
          <cell r="BK3783">
            <v>10021.139905397937</v>
          </cell>
          <cell r="BX3783">
            <v>1199.9365219862102</v>
          </cell>
          <cell r="CB3783">
            <v>1200</v>
          </cell>
          <cell r="CF3783">
            <v>50105.699526989687</v>
          </cell>
          <cell r="CG3783">
            <v>1367.9999999999998</v>
          </cell>
          <cell r="CK3783" t="str">
            <v>Прочие основные фонды</v>
          </cell>
        </row>
        <row r="3784">
          <cell r="K3784">
            <v>-0.22999999999956344</v>
          </cell>
          <cell r="Y3784">
            <v>2005</v>
          </cell>
          <cell r="AT3784">
            <v>23170</v>
          </cell>
          <cell r="BK3784">
            <v>16864.454649046354</v>
          </cell>
          <cell r="BX3784">
            <v>2019.3586006987573</v>
          </cell>
          <cell r="CB3784">
            <v>2000</v>
          </cell>
          <cell r="CF3784">
            <v>84322.273245231772</v>
          </cell>
          <cell r="CG3784">
            <v>2280</v>
          </cell>
          <cell r="CK3784" t="str">
            <v>Прочие основные фонды</v>
          </cell>
        </row>
        <row r="3785">
          <cell r="K3785">
            <v>0.36999999999898137</v>
          </cell>
          <cell r="Y3785">
            <v>2005</v>
          </cell>
          <cell r="AT3785">
            <v>16951</v>
          </cell>
          <cell r="BK3785">
            <v>12337.90982977923</v>
          </cell>
          <cell r="BX3785">
            <v>1477.3477617800879</v>
          </cell>
          <cell r="CB3785">
            <v>1500</v>
          </cell>
          <cell r="CF3785">
            <v>61689.549148896149</v>
          </cell>
          <cell r="CG3785">
            <v>1709.9999999999998</v>
          </cell>
          <cell r="CK3785" t="str">
            <v>Прочие основные фонды</v>
          </cell>
        </row>
        <row r="3786">
          <cell r="K3786">
            <v>0.36999999999898137</v>
          </cell>
          <cell r="Y3786">
            <v>2005</v>
          </cell>
          <cell r="AT3786">
            <v>16951</v>
          </cell>
          <cell r="BK3786">
            <v>12337.90982977923</v>
          </cell>
          <cell r="BX3786">
            <v>1477.3477617800879</v>
          </cell>
          <cell r="CB3786">
            <v>1500</v>
          </cell>
          <cell r="CF3786">
            <v>61689.549148896149</v>
          </cell>
          <cell r="CG3786">
            <v>1709.9999999999998</v>
          </cell>
          <cell r="CK3786" t="str">
            <v>Прочие основные фонды</v>
          </cell>
        </row>
        <row r="3787">
          <cell r="K3787">
            <v>-0.15999999999985448</v>
          </cell>
          <cell r="Y3787">
            <v>2005</v>
          </cell>
          <cell r="AT3787">
            <v>13768</v>
          </cell>
          <cell r="BK3787">
            <v>10021.139905397937</v>
          </cell>
          <cell r="BX3787">
            <v>1199.9365219862102</v>
          </cell>
          <cell r="CB3787">
            <v>1200</v>
          </cell>
          <cell r="CF3787">
            <v>50105.699526989687</v>
          </cell>
          <cell r="CG3787">
            <v>1367.9999999999998</v>
          </cell>
          <cell r="CK3787" t="str">
            <v>Прочие основные фонды</v>
          </cell>
        </row>
        <row r="3788">
          <cell r="K3788">
            <v>-9.9999999998544808E-2</v>
          </cell>
          <cell r="Y3788">
            <v>2005</v>
          </cell>
          <cell r="AT3788">
            <v>21902</v>
          </cell>
          <cell r="BK3788">
            <v>15941.53153748007</v>
          </cell>
          <cell r="BX3788">
            <v>1908.8473056756229</v>
          </cell>
          <cell r="CB3788">
            <v>1900</v>
          </cell>
          <cell r="CF3788">
            <v>79707.657687400351</v>
          </cell>
          <cell r="CG3788">
            <v>2166</v>
          </cell>
          <cell r="CK3788" t="str">
            <v>Прочие основные фонды</v>
          </cell>
        </row>
        <row r="3789">
          <cell r="K3789">
            <v>-0.15999999999985448</v>
          </cell>
          <cell r="Y3789">
            <v>2005</v>
          </cell>
          <cell r="AT3789">
            <v>13768</v>
          </cell>
          <cell r="BK3789">
            <v>10021.139905397937</v>
          </cell>
          <cell r="BX3789">
            <v>1199.9365219862102</v>
          </cell>
          <cell r="CB3789">
            <v>1200</v>
          </cell>
          <cell r="CF3789">
            <v>50105.699526989687</v>
          </cell>
          <cell r="CG3789">
            <v>1367.9999999999998</v>
          </cell>
          <cell r="CK3789" t="str">
            <v>Прочие основные фонды</v>
          </cell>
        </row>
        <row r="3790">
          <cell r="K3790">
            <v>-0.15999999999985448</v>
          </cell>
          <cell r="Y3790">
            <v>2005</v>
          </cell>
          <cell r="AT3790">
            <v>13768</v>
          </cell>
          <cell r="BK3790">
            <v>10021.139905397937</v>
          </cell>
          <cell r="BX3790">
            <v>1199.9365219862102</v>
          </cell>
          <cell r="CB3790">
            <v>1200</v>
          </cell>
          <cell r="CF3790">
            <v>50105.699526989687</v>
          </cell>
          <cell r="CG3790">
            <v>1367.9999999999998</v>
          </cell>
          <cell r="CK3790" t="str">
            <v>Прочие основные фонды</v>
          </cell>
        </row>
        <row r="3791">
          <cell r="K3791">
            <v>-0.23999999999978172</v>
          </cell>
          <cell r="Y3791">
            <v>2005</v>
          </cell>
          <cell r="AT3791">
            <v>13768</v>
          </cell>
          <cell r="BK3791">
            <v>10153.904523439305</v>
          </cell>
          <cell r="BX3791">
            <v>1215.8338266361109</v>
          </cell>
          <cell r="CB3791">
            <v>1200</v>
          </cell>
          <cell r="CF3791">
            <v>50769.522617196526</v>
          </cell>
          <cell r="CG3791">
            <v>1367.9999999999998</v>
          </cell>
          <cell r="CK3791" t="str">
            <v>Прочие основные фонды</v>
          </cell>
        </row>
        <row r="3792">
          <cell r="K3792">
            <v>5.9999999997671694E-2</v>
          </cell>
          <cell r="Y3792">
            <v>2005</v>
          </cell>
          <cell r="AT3792">
            <v>90384</v>
          </cell>
          <cell r="BK3792">
            <v>66658.229695419679</v>
          </cell>
          <cell r="BX3792">
            <v>7981.6912105373503</v>
          </cell>
          <cell r="CB3792">
            <v>8000</v>
          </cell>
          <cell r="CF3792">
            <v>333291.14847709838</v>
          </cell>
          <cell r="CG3792">
            <v>9120</v>
          </cell>
          <cell r="CK3792" t="str">
            <v>Прочие основные фонды</v>
          </cell>
        </row>
        <row r="3793">
          <cell r="K3793">
            <v>-0.52000000000043656</v>
          </cell>
          <cell r="Y3793">
            <v>2005</v>
          </cell>
          <cell r="AT3793">
            <v>32560</v>
          </cell>
          <cell r="BK3793">
            <v>24013.010697500275</v>
          </cell>
          <cell r="BX3793">
            <v>2875.3304325444342</v>
          </cell>
          <cell r="CB3793">
            <v>2900</v>
          </cell>
          <cell r="CF3793">
            <v>120065.05348750137</v>
          </cell>
          <cell r="CG3793">
            <v>3305.9999999999995</v>
          </cell>
          <cell r="CK3793" t="str">
            <v>Прочие основные фонды</v>
          </cell>
        </row>
        <row r="3794">
          <cell r="K3794">
            <v>0.30999999999949068</v>
          </cell>
          <cell r="Y3794">
            <v>2005</v>
          </cell>
          <cell r="AT3794">
            <v>13921</v>
          </cell>
          <cell r="BK3794">
            <v>10266.742073707042</v>
          </cell>
          <cell r="BX3794">
            <v>1229.3450537914946</v>
          </cell>
          <cell r="CB3794">
            <v>1200</v>
          </cell>
          <cell r="CF3794">
            <v>51333.710368535212</v>
          </cell>
          <cell r="CG3794">
            <v>1367.9999999999998</v>
          </cell>
          <cell r="CK3794" t="str">
            <v>Прочие основные фонды</v>
          </cell>
        </row>
        <row r="3795">
          <cell r="K3795">
            <v>0.30999999999949068</v>
          </cell>
          <cell r="Y3795">
            <v>2005</v>
          </cell>
          <cell r="AT3795">
            <v>13921</v>
          </cell>
          <cell r="BK3795">
            <v>10266.742073707042</v>
          </cell>
          <cell r="BX3795">
            <v>1229.3450537914946</v>
          </cell>
          <cell r="CB3795">
            <v>1200</v>
          </cell>
          <cell r="CF3795">
            <v>51333.710368535212</v>
          </cell>
          <cell r="CG3795">
            <v>1367.9999999999998</v>
          </cell>
          <cell r="CK3795" t="str">
            <v>Прочие основные фонды</v>
          </cell>
        </row>
        <row r="3796">
          <cell r="K3796">
            <v>0.16999999999825377</v>
          </cell>
          <cell r="Y3796">
            <v>2005</v>
          </cell>
          <cell r="AT3796">
            <v>43323</v>
          </cell>
          <cell r="BK3796">
            <v>31950.726733654927</v>
          </cell>
          <cell r="BX3796">
            <v>3825.7966931548685</v>
          </cell>
          <cell r="CB3796">
            <v>3800</v>
          </cell>
          <cell r="CF3796">
            <v>159753.63366827462</v>
          </cell>
          <cell r="CG3796">
            <v>4332</v>
          </cell>
          <cell r="CK3796" t="str">
            <v>Прочие основные фонды</v>
          </cell>
        </row>
        <row r="3797">
          <cell r="K3797">
            <v>0.30999999999949068</v>
          </cell>
          <cell r="Y3797">
            <v>2005</v>
          </cell>
          <cell r="AT3797">
            <v>13921</v>
          </cell>
          <cell r="BK3797">
            <v>10266.742073707042</v>
          </cell>
          <cell r="BX3797">
            <v>1229.3450537914946</v>
          </cell>
          <cell r="CB3797">
            <v>1200</v>
          </cell>
          <cell r="CF3797">
            <v>51333.710368535212</v>
          </cell>
          <cell r="CG3797">
            <v>1367.9999999999998</v>
          </cell>
          <cell r="CK3797" t="str">
            <v>Прочие основные фонды</v>
          </cell>
        </row>
        <row r="3798">
          <cell r="K3798">
            <v>0.11999999999898137</v>
          </cell>
          <cell r="Y3798">
            <v>2005</v>
          </cell>
          <cell r="AT3798">
            <v>22389</v>
          </cell>
          <cell r="BK3798">
            <v>16511.894855845629</v>
          </cell>
          <cell r="BX3798">
            <v>1977.1429070711713</v>
          </cell>
          <cell r="CB3798">
            <v>2000</v>
          </cell>
          <cell r="CF3798">
            <v>82559.474279228147</v>
          </cell>
          <cell r="CG3798">
            <v>2280</v>
          </cell>
          <cell r="CK3798" t="str">
            <v>Прочие основные фонды</v>
          </cell>
        </row>
        <row r="3799">
          <cell r="K3799">
            <v>0.25999999999839929</v>
          </cell>
          <cell r="Y3799">
            <v>2005</v>
          </cell>
          <cell r="AT3799">
            <v>19349</v>
          </cell>
          <cell r="BK3799">
            <v>14269.893857061819</v>
          </cell>
          <cell r="BX3799">
            <v>1708.684537447858</v>
          </cell>
          <cell r="CB3799">
            <v>1700</v>
          </cell>
          <cell r="CF3799">
            <v>71349.469285309096</v>
          </cell>
          <cell r="CG3799">
            <v>1937.9999999999998</v>
          </cell>
          <cell r="CK3799" t="str">
            <v>Прочие основные фонды</v>
          </cell>
        </row>
        <row r="3800">
          <cell r="K3800">
            <v>0.27000000000043656</v>
          </cell>
          <cell r="Y3800">
            <v>2005</v>
          </cell>
          <cell r="AT3800">
            <v>19349</v>
          </cell>
          <cell r="BK3800">
            <v>14269.893857061819</v>
          </cell>
          <cell r="BX3800">
            <v>1708.684537447858</v>
          </cell>
          <cell r="CB3800">
            <v>1700</v>
          </cell>
          <cell r="CF3800">
            <v>71349.469285309096</v>
          </cell>
          <cell r="CG3800">
            <v>1937.9999999999998</v>
          </cell>
          <cell r="CK3800" t="str">
            <v>Прочие основные фонды</v>
          </cell>
        </row>
        <row r="3801">
          <cell r="K3801">
            <v>0.27000000000043656</v>
          </cell>
          <cell r="Y3801">
            <v>2005</v>
          </cell>
          <cell r="AT3801">
            <v>19349</v>
          </cell>
          <cell r="BK3801">
            <v>14269.893857061819</v>
          </cell>
          <cell r="BX3801">
            <v>1708.684537447858</v>
          </cell>
          <cell r="CB3801">
            <v>1700</v>
          </cell>
          <cell r="CF3801">
            <v>71349.469285309096</v>
          </cell>
          <cell r="CG3801">
            <v>1937.9999999999998</v>
          </cell>
          <cell r="CK3801" t="str">
            <v>Прочие основные фонды</v>
          </cell>
        </row>
        <row r="3802">
          <cell r="K3802">
            <v>0.25999999999839929</v>
          </cell>
          <cell r="Y3802">
            <v>2005</v>
          </cell>
          <cell r="AT3802">
            <v>19349</v>
          </cell>
          <cell r="BK3802">
            <v>14269.893857061819</v>
          </cell>
          <cell r="BX3802">
            <v>1708.684537447858</v>
          </cell>
          <cell r="CB3802">
            <v>1700</v>
          </cell>
          <cell r="CF3802">
            <v>71349.469285309096</v>
          </cell>
          <cell r="CG3802">
            <v>1937.9999999999998</v>
          </cell>
          <cell r="CK3802" t="str">
            <v>Прочие основные фонды</v>
          </cell>
        </row>
        <row r="3803">
          <cell r="K3803">
            <v>-0.31999999999970896</v>
          </cell>
          <cell r="Y3803">
            <v>2005</v>
          </cell>
          <cell r="AT3803">
            <v>13849</v>
          </cell>
          <cell r="BK3803">
            <v>10213.642050051638</v>
          </cell>
          <cell r="BX3803">
            <v>1222.9868292477847</v>
          </cell>
          <cell r="CB3803">
            <v>1200</v>
          </cell>
          <cell r="CF3803">
            <v>51068.210250258191</v>
          </cell>
          <cell r="CG3803">
            <v>1367.9999999999998</v>
          </cell>
          <cell r="CK3803" t="str">
            <v>Прочие основные фонды</v>
          </cell>
        </row>
        <row r="3804">
          <cell r="K3804">
            <v>0.18999999999869033</v>
          </cell>
          <cell r="Y3804">
            <v>2005</v>
          </cell>
          <cell r="AT3804">
            <v>25248</v>
          </cell>
          <cell r="BK3804">
            <v>18620.408295162375</v>
          </cell>
          <cell r="BX3804">
            <v>2229.617406660991</v>
          </cell>
          <cell r="CB3804">
            <v>2200</v>
          </cell>
          <cell r="CF3804">
            <v>93102.041475811871</v>
          </cell>
          <cell r="CG3804">
            <v>2508</v>
          </cell>
          <cell r="CK3804" t="str">
            <v>Прочие основные фонды</v>
          </cell>
        </row>
        <row r="3805">
          <cell r="K3805">
            <v>-0.31999999999970896</v>
          </cell>
          <cell r="Y3805">
            <v>2005</v>
          </cell>
          <cell r="AT3805">
            <v>13849</v>
          </cell>
          <cell r="BK3805">
            <v>10213.642050051638</v>
          </cell>
          <cell r="BX3805">
            <v>1222.9868292477847</v>
          </cell>
          <cell r="CB3805">
            <v>1200</v>
          </cell>
          <cell r="CF3805">
            <v>51068.210250258191</v>
          </cell>
          <cell r="CG3805">
            <v>1367.9999999999998</v>
          </cell>
          <cell r="CK3805" t="str">
            <v>Прочие основные фонды</v>
          </cell>
        </row>
        <row r="3806">
          <cell r="K3806">
            <v>-1.0000000002037268E-2</v>
          </cell>
          <cell r="Y3806">
            <v>2005</v>
          </cell>
          <cell r="AT3806">
            <v>37290</v>
          </cell>
          <cell r="BK3806">
            <v>27501.387251529031</v>
          </cell>
          <cell r="BX3806">
            <v>3293.0304615964974</v>
          </cell>
          <cell r="CB3806">
            <v>3300</v>
          </cell>
          <cell r="CF3806">
            <v>137506.93625764517</v>
          </cell>
          <cell r="CG3806">
            <v>3761.9999999999995</v>
          </cell>
          <cell r="CK3806" t="str">
            <v>Прочие основные фонды</v>
          </cell>
        </row>
        <row r="3807">
          <cell r="K3807">
            <v>-0.23999999999978172</v>
          </cell>
          <cell r="Y3807">
            <v>2005</v>
          </cell>
          <cell r="AT3807">
            <v>13768</v>
          </cell>
          <cell r="BK3807">
            <v>10153.904523439305</v>
          </cell>
          <cell r="BX3807">
            <v>1215.8338266361109</v>
          </cell>
          <cell r="CB3807">
            <v>1200</v>
          </cell>
          <cell r="CF3807">
            <v>50769.522617196526</v>
          </cell>
          <cell r="CG3807">
            <v>1367.9999999999998</v>
          </cell>
          <cell r="CK3807" t="str">
            <v>Прочие основные фонды</v>
          </cell>
        </row>
        <row r="3808">
          <cell r="K3808">
            <v>-0.31999999999970896</v>
          </cell>
          <cell r="Y3808">
            <v>2005</v>
          </cell>
          <cell r="AT3808">
            <v>13849</v>
          </cell>
          <cell r="BK3808">
            <v>10213.642050051638</v>
          </cell>
          <cell r="BX3808">
            <v>1222.9868292477847</v>
          </cell>
          <cell r="CB3808">
            <v>1200</v>
          </cell>
          <cell r="CF3808">
            <v>51068.210250258191</v>
          </cell>
          <cell r="CG3808">
            <v>1367.9999999999998</v>
          </cell>
          <cell r="CK3808" t="str">
            <v>Прочие основные фонды</v>
          </cell>
        </row>
        <row r="3809">
          <cell r="K3809">
            <v>0.30999999999949068</v>
          </cell>
          <cell r="Y3809">
            <v>2005</v>
          </cell>
          <cell r="AT3809">
            <v>13921</v>
          </cell>
          <cell r="BK3809">
            <v>10266.742073707042</v>
          </cell>
          <cell r="BX3809">
            <v>1229.3450537914946</v>
          </cell>
          <cell r="CB3809">
            <v>1200</v>
          </cell>
          <cell r="CF3809">
            <v>51333.710368535212</v>
          </cell>
          <cell r="CG3809">
            <v>1367.9999999999998</v>
          </cell>
          <cell r="CK3809" t="str">
            <v>Прочие основные фонды</v>
          </cell>
        </row>
        <row r="3810">
          <cell r="K3810">
            <v>-0.74000000000160071</v>
          </cell>
          <cell r="Y3810">
            <v>2005</v>
          </cell>
          <cell r="AT3810">
            <v>17370</v>
          </cell>
          <cell r="BK3810">
            <v>12810.380706866701</v>
          </cell>
          <cell r="BX3810">
            <v>1533.9216711700499</v>
          </cell>
          <cell r="CB3810">
            <v>1500</v>
          </cell>
          <cell r="CF3810">
            <v>64051.903534333505</v>
          </cell>
          <cell r="CG3810">
            <v>1709.9999999999998</v>
          </cell>
          <cell r="CK3810" t="str">
            <v>Прочие основные фонды</v>
          </cell>
        </row>
        <row r="3811">
          <cell r="K3811">
            <v>-0.68000000000029104</v>
          </cell>
          <cell r="Y3811">
            <v>2005</v>
          </cell>
          <cell r="AT3811">
            <v>15914</v>
          </cell>
          <cell r="BK3811">
            <v>11736.580228501824</v>
          </cell>
          <cell r="BX3811">
            <v>1405.3442415083575</v>
          </cell>
          <cell r="CB3811">
            <v>1400</v>
          </cell>
          <cell r="CF3811">
            <v>58682.901142509116</v>
          </cell>
          <cell r="CG3811">
            <v>1595.9999999999998</v>
          </cell>
          <cell r="CK3811" t="str">
            <v>Прочие основные фонды</v>
          </cell>
        </row>
        <row r="3812">
          <cell r="K3812">
            <v>-0.68000000000029104</v>
          </cell>
          <cell r="Y3812">
            <v>2005</v>
          </cell>
          <cell r="AT3812">
            <v>15914</v>
          </cell>
          <cell r="BK3812">
            <v>11736.580228501824</v>
          </cell>
          <cell r="BX3812">
            <v>1405.3442415083575</v>
          </cell>
          <cell r="CB3812">
            <v>1400</v>
          </cell>
          <cell r="CF3812">
            <v>58682.901142509116</v>
          </cell>
          <cell r="CG3812">
            <v>1595.9999999999998</v>
          </cell>
          <cell r="CK3812" t="str">
            <v>Прочие основные фонды</v>
          </cell>
        </row>
        <row r="3813">
          <cell r="K3813">
            <v>0.11999999999898137</v>
          </cell>
          <cell r="Y3813">
            <v>2005</v>
          </cell>
          <cell r="AT3813">
            <v>22389</v>
          </cell>
          <cell r="BK3813">
            <v>16511.894855845629</v>
          </cell>
          <cell r="BX3813">
            <v>1977.1429070711713</v>
          </cell>
          <cell r="CB3813">
            <v>2000</v>
          </cell>
          <cell r="CF3813">
            <v>82559.474279228147</v>
          </cell>
          <cell r="CG3813">
            <v>2280</v>
          </cell>
          <cell r="CK3813" t="str">
            <v>Прочие основные фонды</v>
          </cell>
        </row>
        <row r="3814">
          <cell r="K3814">
            <v>0.30999999999949068</v>
          </cell>
          <cell r="Y3814">
            <v>2005</v>
          </cell>
          <cell r="AT3814">
            <v>13921</v>
          </cell>
          <cell r="BK3814">
            <v>10266.742073707042</v>
          </cell>
          <cell r="BX3814">
            <v>1229.3450537914946</v>
          </cell>
          <cell r="CB3814">
            <v>1200</v>
          </cell>
          <cell r="CF3814">
            <v>51333.710368535212</v>
          </cell>
          <cell r="CG3814">
            <v>1367.9999999999998</v>
          </cell>
          <cell r="CK3814" t="str">
            <v>Прочие основные фонды</v>
          </cell>
        </row>
        <row r="3815">
          <cell r="K3815">
            <v>0</v>
          </cell>
          <cell r="Y3815">
            <v>2005</v>
          </cell>
          <cell r="AT3815">
            <v>21441</v>
          </cell>
          <cell r="BK3815">
            <v>15812.744544382782</v>
          </cell>
          <cell r="BX3815">
            <v>1893.4262839123221</v>
          </cell>
          <cell r="CB3815">
            <v>1900</v>
          </cell>
          <cell r="CF3815">
            <v>79063.722721913917</v>
          </cell>
          <cell r="CG3815">
            <v>2166</v>
          </cell>
          <cell r="CK3815" t="str">
            <v>Прочие основные фонды</v>
          </cell>
        </row>
        <row r="3816">
          <cell r="K3816">
            <v>0.30999999999949068</v>
          </cell>
          <cell r="Y3816">
            <v>2005</v>
          </cell>
          <cell r="AT3816">
            <v>13921</v>
          </cell>
          <cell r="BK3816">
            <v>10266.742073707042</v>
          </cell>
          <cell r="BX3816">
            <v>1229.3450537914946</v>
          </cell>
          <cell r="CB3816">
            <v>1200</v>
          </cell>
          <cell r="CF3816">
            <v>51333.710368535212</v>
          </cell>
          <cell r="CG3816">
            <v>1367.9999999999998</v>
          </cell>
          <cell r="CK3816" t="str">
            <v>Прочие основные фонды</v>
          </cell>
        </row>
        <row r="3817">
          <cell r="K3817">
            <v>0</v>
          </cell>
          <cell r="Y3817">
            <v>2005</v>
          </cell>
          <cell r="AT3817">
            <v>21441</v>
          </cell>
          <cell r="BK3817">
            <v>15812.744544382782</v>
          </cell>
          <cell r="BX3817">
            <v>1893.4262839123221</v>
          </cell>
          <cell r="CB3817">
            <v>1900</v>
          </cell>
          <cell r="CF3817">
            <v>79063.722721913917</v>
          </cell>
          <cell r="CG3817">
            <v>2166</v>
          </cell>
          <cell r="CK3817" t="str">
            <v>Прочие основные фонды</v>
          </cell>
        </row>
        <row r="3818">
          <cell r="K3818">
            <v>0</v>
          </cell>
          <cell r="Y3818">
            <v>2005</v>
          </cell>
          <cell r="AT3818">
            <v>21441</v>
          </cell>
          <cell r="BK3818">
            <v>15812.744544382782</v>
          </cell>
          <cell r="BX3818">
            <v>1893.4262839123221</v>
          </cell>
          <cell r="CB3818">
            <v>1900</v>
          </cell>
          <cell r="CF3818">
            <v>79063.722721913917</v>
          </cell>
          <cell r="CG3818">
            <v>2166</v>
          </cell>
          <cell r="CK3818" t="str">
            <v>Прочие основные фонды</v>
          </cell>
        </row>
        <row r="3819">
          <cell r="K3819">
            <v>0.30999999999949068</v>
          </cell>
          <cell r="Y3819">
            <v>2005</v>
          </cell>
          <cell r="AT3819">
            <v>13921</v>
          </cell>
          <cell r="BK3819">
            <v>10266.742073707042</v>
          </cell>
          <cell r="BX3819">
            <v>1229.3450537914946</v>
          </cell>
          <cell r="CB3819">
            <v>1200</v>
          </cell>
          <cell r="CF3819">
            <v>51333.710368535212</v>
          </cell>
          <cell r="CG3819">
            <v>1367.9999999999998</v>
          </cell>
          <cell r="CK3819" t="str">
            <v>Прочие основные фонды</v>
          </cell>
        </row>
        <row r="3820">
          <cell r="K3820">
            <v>0</v>
          </cell>
          <cell r="Y3820">
            <v>2005</v>
          </cell>
          <cell r="AT3820">
            <v>21441</v>
          </cell>
          <cell r="BK3820">
            <v>15812.744544382782</v>
          </cell>
          <cell r="BX3820">
            <v>1893.4262839123221</v>
          </cell>
          <cell r="CB3820">
            <v>1900</v>
          </cell>
          <cell r="CF3820">
            <v>79063.722721913917</v>
          </cell>
          <cell r="CG3820">
            <v>2166</v>
          </cell>
          <cell r="CK3820" t="str">
            <v>Прочие основные фонды</v>
          </cell>
        </row>
        <row r="3821">
          <cell r="K3821">
            <v>0.30999999999949068</v>
          </cell>
          <cell r="Y3821">
            <v>2005</v>
          </cell>
          <cell r="AT3821">
            <v>13921</v>
          </cell>
          <cell r="BK3821">
            <v>10266.742073707042</v>
          </cell>
          <cell r="BX3821">
            <v>1229.3450537914946</v>
          </cell>
          <cell r="CB3821">
            <v>1200</v>
          </cell>
          <cell r="CF3821">
            <v>51333.710368535212</v>
          </cell>
          <cell r="CG3821">
            <v>1367.9999999999998</v>
          </cell>
          <cell r="CK3821" t="str">
            <v>Прочие основные фонды</v>
          </cell>
        </row>
        <row r="3822">
          <cell r="K3822">
            <v>0.30999999999949068</v>
          </cell>
          <cell r="Y3822">
            <v>2005</v>
          </cell>
          <cell r="AT3822">
            <v>13921</v>
          </cell>
          <cell r="BK3822">
            <v>10266.742073707042</v>
          </cell>
          <cell r="BX3822">
            <v>1229.3450537914946</v>
          </cell>
          <cell r="CB3822">
            <v>1200</v>
          </cell>
          <cell r="CF3822">
            <v>51333.710368535212</v>
          </cell>
          <cell r="CG3822">
            <v>1367.9999999999998</v>
          </cell>
          <cell r="CK3822" t="str">
            <v>Прочие основные фонды</v>
          </cell>
        </row>
        <row r="3823">
          <cell r="K3823">
            <v>0.30999999999949068</v>
          </cell>
          <cell r="Y3823">
            <v>2005</v>
          </cell>
          <cell r="AT3823">
            <v>13921</v>
          </cell>
          <cell r="BK3823">
            <v>10266.742073707042</v>
          </cell>
          <cell r="BX3823">
            <v>1229.3450537914946</v>
          </cell>
          <cell r="CB3823">
            <v>1200</v>
          </cell>
          <cell r="CF3823">
            <v>51333.710368535212</v>
          </cell>
          <cell r="CG3823">
            <v>1367.9999999999998</v>
          </cell>
          <cell r="CK3823" t="str">
            <v>Прочие основные фонды</v>
          </cell>
        </row>
        <row r="3824">
          <cell r="K3824">
            <v>0</v>
          </cell>
          <cell r="Y3824">
            <v>2005</v>
          </cell>
          <cell r="AT3824">
            <v>21441</v>
          </cell>
          <cell r="BK3824">
            <v>15812.744544382782</v>
          </cell>
          <cell r="BX3824">
            <v>1893.4262839123221</v>
          </cell>
          <cell r="CB3824">
            <v>1900</v>
          </cell>
          <cell r="CF3824">
            <v>79063.722721913917</v>
          </cell>
          <cell r="CG3824">
            <v>2166</v>
          </cell>
          <cell r="CK3824" t="str">
            <v>Прочие основные фонды</v>
          </cell>
        </row>
        <row r="3825">
          <cell r="K3825">
            <v>0.19000000000050932</v>
          </cell>
          <cell r="Y3825">
            <v>2005</v>
          </cell>
          <cell r="AT3825">
            <v>12488</v>
          </cell>
          <cell r="BK3825">
            <v>9209.904102898754</v>
          </cell>
          <cell r="BX3825">
            <v>1102.798723636821</v>
          </cell>
          <cell r="CB3825">
            <v>1100</v>
          </cell>
          <cell r="CF3825">
            <v>46049.520514493772</v>
          </cell>
          <cell r="CG3825">
            <v>1254</v>
          </cell>
          <cell r="CK3825" t="str">
            <v>Прочие основные фонды</v>
          </cell>
        </row>
        <row r="3826">
          <cell r="K3826">
            <v>0.30999999999949068</v>
          </cell>
          <cell r="Y3826">
            <v>2005</v>
          </cell>
          <cell r="AT3826">
            <v>13921</v>
          </cell>
          <cell r="BK3826">
            <v>10266.742073707042</v>
          </cell>
          <cell r="BX3826">
            <v>1229.3450537914946</v>
          </cell>
          <cell r="CB3826">
            <v>1200</v>
          </cell>
          <cell r="CF3826">
            <v>51333.710368535212</v>
          </cell>
          <cell r="CG3826">
            <v>1367.9999999999998</v>
          </cell>
          <cell r="CK3826" t="str">
            <v>Прочие основные фонды</v>
          </cell>
        </row>
        <row r="3827">
          <cell r="K3827">
            <v>0.30999999999949068</v>
          </cell>
          <cell r="Y3827">
            <v>2005</v>
          </cell>
          <cell r="AT3827">
            <v>13921</v>
          </cell>
          <cell r="BK3827">
            <v>10266.742073707042</v>
          </cell>
          <cell r="BX3827">
            <v>1229.3450537914946</v>
          </cell>
          <cell r="CB3827">
            <v>1200</v>
          </cell>
          <cell r="CF3827">
            <v>51333.710368535212</v>
          </cell>
          <cell r="CG3827">
            <v>1367.9999999999998</v>
          </cell>
          <cell r="CK3827" t="str">
            <v>Прочие основные фонды</v>
          </cell>
        </row>
        <row r="3828">
          <cell r="K3828">
            <v>0.38999999999941792</v>
          </cell>
          <cell r="Y3828">
            <v>2005</v>
          </cell>
          <cell r="AT3828">
            <v>38020</v>
          </cell>
          <cell r="BK3828">
            <v>28039.762491368565</v>
          </cell>
          <cell r="BX3828">
            <v>3357.4957937757799</v>
          </cell>
          <cell r="CB3828">
            <v>3400</v>
          </cell>
          <cell r="CF3828">
            <v>140198.81245684283</v>
          </cell>
          <cell r="CG3828">
            <v>3875.9999999999995</v>
          </cell>
          <cell r="CK3828" t="str">
            <v>Прочие основные фонды</v>
          </cell>
        </row>
        <row r="3829">
          <cell r="K3829">
            <v>0.30999999999949068</v>
          </cell>
          <cell r="Y3829">
            <v>2005</v>
          </cell>
          <cell r="AT3829">
            <v>13921</v>
          </cell>
          <cell r="BK3829">
            <v>10266.742073707042</v>
          </cell>
          <cell r="BX3829">
            <v>1229.3450537914946</v>
          </cell>
          <cell r="CB3829">
            <v>1200</v>
          </cell>
          <cell r="CF3829">
            <v>51333.710368535212</v>
          </cell>
          <cell r="CG3829">
            <v>1367.9999999999998</v>
          </cell>
          <cell r="CK3829" t="str">
            <v>Прочие основные фонды</v>
          </cell>
        </row>
        <row r="3830">
          <cell r="K3830">
            <v>0.30999999999949068</v>
          </cell>
          <cell r="Y3830">
            <v>2005</v>
          </cell>
          <cell r="AT3830">
            <v>13921</v>
          </cell>
          <cell r="BK3830">
            <v>10266.742073707042</v>
          </cell>
          <cell r="BX3830">
            <v>1229.3450537914946</v>
          </cell>
          <cell r="CB3830">
            <v>1200</v>
          </cell>
          <cell r="CF3830">
            <v>51333.710368535212</v>
          </cell>
          <cell r="CG3830">
            <v>1367.9999999999998</v>
          </cell>
          <cell r="CK3830" t="str">
            <v>Прочие основные фонды</v>
          </cell>
        </row>
        <row r="3831">
          <cell r="K3831">
            <v>0.18999999999869033</v>
          </cell>
          <cell r="Y3831">
            <v>2005</v>
          </cell>
          <cell r="AT3831">
            <v>25248</v>
          </cell>
          <cell r="BK3831">
            <v>18620.408295162375</v>
          </cell>
          <cell r="BX3831">
            <v>2229.617406660991</v>
          </cell>
          <cell r="CB3831">
            <v>2200</v>
          </cell>
          <cell r="CF3831">
            <v>93102.041475811871</v>
          </cell>
          <cell r="CG3831">
            <v>2508</v>
          </cell>
          <cell r="CK3831" t="str">
            <v>Прочие основные фонды</v>
          </cell>
        </row>
        <row r="3832">
          <cell r="K3832">
            <v>-0.68000000000029104</v>
          </cell>
          <cell r="Y3832">
            <v>2005</v>
          </cell>
          <cell r="AT3832">
            <v>15914</v>
          </cell>
          <cell r="BK3832">
            <v>11736.580228501824</v>
          </cell>
          <cell r="BX3832">
            <v>1405.3442415083575</v>
          </cell>
          <cell r="CB3832">
            <v>1400</v>
          </cell>
          <cell r="CF3832">
            <v>58682.901142509116</v>
          </cell>
          <cell r="CG3832">
            <v>1595.9999999999998</v>
          </cell>
          <cell r="CK3832" t="str">
            <v>Прочие основные фонды</v>
          </cell>
        </row>
        <row r="3833">
          <cell r="K3833">
            <v>0.29000000000087311</v>
          </cell>
          <cell r="Y3833">
            <v>2000</v>
          </cell>
          <cell r="AT3833">
            <v>40142</v>
          </cell>
          <cell r="BK3833">
            <v>17932.694160236384</v>
          </cell>
          <cell r="BX3833">
            <v>1793.2694160236385</v>
          </cell>
          <cell r="CB3833">
            <v>1800</v>
          </cell>
          <cell r="CF3833">
            <v>179326.94160236383</v>
          </cell>
          <cell r="CG3833">
            <v>1800</v>
          </cell>
          <cell r="CK3833" t="str">
            <v>Прочие основные фонды</v>
          </cell>
        </row>
        <row r="3834">
          <cell r="K3834">
            <v>0.36999999999898137</v>
          </cell>
          <cell r="Y3834">
            <v>2005</v>
          </cell>
          <cell r="AT3834">
            <v>16951</v>
          </cell>
          <cell r="BK3834">
            <v>12337.90982977923</v>
          </cell>
          <cell r="BX3834">
            <v>1477.3477617800879</v>
          </cell>
          <cell r="CB3834">
            <v>1500</v>
          </cell>
          <cell r="CF3834">
            <v>61689.549148896149</v>
          </cell>
          <cell r="CG3834">
            <v>1709.9999999999998</v>
          </cell>
          <cell r="CK3834" t="str">
            <v>Прочие основные фонды</v>
          </cell>
        </row>
        <row r="3835">
          <cell r="K3835">
            <v>0</v>
          </cell>
          <cell r="Y3835">
            <v>2002</v>
          </cell>
          <cell r="AT3835">
            <v>13845</v>
          </cell>
          <cell r="BK3835">
            <v>6719.6115050473536</v>
          </cell>
          <cell r="BX3835">
            <v>671.96115050473543</v>
          </cell>
          <cell r="CB3835">
            <v>650</v>
          </cell>
          <cell r="CF3835">
            <v>60476.503545426182</v>
          </cell>
          <cell r="CG3835">
            <v>650</v>
          </cell>
          <cell r="CK3835" t="str">
            <v>Прочие основные фонды</v>
          </cell>
        </row>
        <row r="3836">
          <cell r="K3836">
            <v>-0.19999999999708962</v>
          </cell>
          <cell r="Y3836">
            <v>2005</v>
          </cell>
          <cell r="AT3836">
            <v>71367</v>
          </cell>
          <cell r="BK3836">
            <v>52633.185947435566</v>
          </cell>
          <cell r="BX3836">
            <v>6302.3251529299332</v>
          </cell>
          <cell r="CB3836">
            <v>6300</v>
          </cell>
          <cell r="CF3836">
            <v>263165.92973717785</v>
          </cell>
          <cell r="CG3836">
            <v>7181.9999999999991</v>
          </cell>
          <cell r="CK3836" t="str">
            <v>Прочие основные фонды</v>
          </cell>
        </row>
        <row r="3837">
          <cell r="K3837">
            <v>-4.9999999999272404E-2</v>
          </cell>
          <cell r="Y3837">
            <v>2003</v>
          </cell>
          <cell r="AT3837">
            <v>32129</v>
          </cell>
          <cell r="BK3837">
            <v>19784.450096846609</v>
          </cell>
          <cell r="BX3837">
            <v>1978.445009684661</v>
          </cell>
          <cell r="CB3837">
            <v>2000</v>
          </cell>
          <cell r="CF3837">
            <v>138491.15067792626</v>
          </cell>
          <cell r="CG3837">
            <v>2000</v>
          </cell>
          <cell r="CK3837" t="str">
            <v>Прочие основные фонды</v>
          </cell>
        </row>
        <row r="3838">
          <cell r="K3838">
            <v>0.13000000000101863</v>
          </cell>
          <cell r="Y3838">
            <v>2006</v>
          </cell>
          <cell r="AT3838">
            <v>30556</v>
          </cell>
          <cell r="BK3838">
            <v>26491.149005620602</v>
          </cell>
          <cell r="BX3838">
            <v>5346.0903262351057</v>
          </cell>
          <cell r="CB3838">
            <v>5300</v>
          </cell>
          <cell r="CF3838">
            <v>105964.59602248241</v>
          </cell>
          <cell r="CG3838">
            <v>8745</v>
          </cell>
          <cell r="CK3838" t="str">
            <v>Прочие основные фонды</v>
          </cell>
        </row>
        <row r="3839">
          <cell r="K3839">
            <v>0.13000000000101863</v>
          </cell>
          <cell r="Y3839">
            <v>2006</v>
          </cell>
          <cell r="AT3839">
            <v>30556</v>
          </cell>
          <cell r="BK3839">
            <v>26491.149005620602</v>
          </cell>
          <cell r="BX3839">
            <v>5346.0903262351057</v>
          </cell>
          <cell r="CB3839">
            <v>5300</v>
          </cell>
          <cell r="CF3839">
            <v>105964.59602248241</v>
          </cell>
          <cell r="CG3839">
            <v>8745</v>
          </cell>
          <cell r="CK3839" t="str">
            <v>Прочие основные фонды</v>
          </cell>
        </row>
        <row r="3840">
          <cell r="K3840">
            <v>0.49000000000160071</v>
          </cell>
          <cell r="Y3840">
            <v>2005</v>
          </cell>
          <cell r="AT3840">
            <v>32073</v>
          </cell>
          <cell r="BK3840">
            <v>23653.848037497737</v>
          </cell>
          <cell r="BX3840">
            <v>2832.3241082001732</v>
          </cell>
          <cell r="CB3840">
            <v>2800</v>
          </cell>
          <cell r="CF3840">
            <v>118269.24018748869</v>
          </cell>
          <cell r="CG3840">
            <v>3191.9999999999995</v>
          </cell>
          <cell r="CK3840" t="str">
            <v>Прочие основные фонды</v>
          </cell>
        </row>
        <row r="3841">
          <cell r="K3841">
            <v>-0.13999999999941792</v>
          </cell>
          <cell r="Y3841">
            <v>2005</v>
          </cell>
          <cell r="AT3841">
            <v>13921</v>
          </cell>
          <cell r="BK3841">
            <v>10266.742073707042</v>
          </cell>
          <cell r="BX3841">
            <v>1229.3450537914946</v>
          </cell>
          <cell r="CB3841">
            <v>1200</v>
          </cell>
          <cell r="CF3841">
            <v>51333.710368535212</v>
          </cell>
          <cell r="CG3841">
            <v>1367.9999999999998</v>
          </cell>
          <cell r="CK3841" t="str">
            <v>Прочие основные фонды</v>
          </cell>
        </row>
        <row r="3842">
          <cell r="K3842">
            <v>-0.13999999999941792</v>
          </cell>
          <cell r="Y3842">
            <v>2005</v>
          </cell>
          <cell r="AT3842">
            <v>13921</v>
          </cell>
          <cell r="BK3842">
            <v>10266.742073707042</v>
          </cell>
          <cell r="BX3842">
            <v>1229.3450537914946</v>
          </cell>
          <cell r="CB3842">
            <v>1200</v>
          </cell>
          <cell r="CF3842">
            <v>51333.710368535212</v>
          </cell>
          <cell r="CG3842">
            <v>1367.9999999999998</v>
          </cell>
          <cell r="CK3842" t="str">
            <v>Прочие основные фонды</v>
          </cell>
        </row>
        <row r="3843">
          <cell r="K3843">
            <v>-8.999999999650754E-2</v>
          </cell>
          <cell r="Y3843">
            <v>2007</v>
          </cell>
          <cell r="AT3843">
            <v>133821</v>
          </cell>
          <cell r="BK3843">
            <v>126221.68517322322</v>
          </cell>
          <cell r="BX3843">
            <v>25472.376827539327</v>
          </cell>
          <cell r="CB3843">
            <v>25000</v>
          </cell>
          <cell r="CF3843">
            <v>504886.74069289287</v>
          </cell>
          <cell r="CG3843">
            <v>41250</v>
          </cell>
          <cell r="CK3843" t="str">
            <v>Прочие основные фонды</v>
          </cell>
        </row>
        <row r="3844">
          <cell r="K3844">
            <v>6.0000000001309672E-2</v>
          </cell>
          <cell r="Y3844">
            <v>2007</v>
          </cell>
          <cell r="AT3844">
            <v>24382</v>
          </cell>
          <cell r="BK3844">
            <v>22997.415412330865</v>
          </cell>
          <cell r="BX3844">
            <v>4641.0316154345282</v>
          </cell>
          <cell r="CB3844">
            <v>4600</v>
          </cell>
          <cell r="CF3844">
            <v>91989.661649323461</v>
          </cell>
          <cell r="CG3844">
            <v>7590</v>
          </cell>
          <cell r="CK3844" t="str">
            <v>Прочие основные фонды</v>
          </cell>
        </row>
        <row r="3845">
          <cell r="K3845">
            <v>6.0000000001309672E-2</v>
          </cell>
          <cell r="Y3845">
            <v>2007</v>
          </cell>
          <cell r="AT3845">
            <v>24382</v>
          </cell>
          <cell r="BK3845">
            <v>22997.415412330865</v>
          </cell>
          <cell r="BX3845">
            <v>4641.0316154345282</v>
          </cell>
          <cell r="CB3845">
            <v>4600</v>
          </cell>
          <cell r="CF3845">
            <v>91989.661649323461</v>
          </cell>
          <cell r="CG3845">
            <v>7590</v>
          </cell>
          <cell r="CK3845" t="str">
            <v>Прочие основные фонды</v>
          </cell>
        </row>
        <row r="3846">
          <cell r="K3846">
            <v>-0.80999999999767169</v>
          </cell>
          <cell r="Y3846">
            <v>2007</v>
          </cell>
          <cell r="AT3846">
            <v>40194</v>
          </cell>
          <cell r="BK3846">
            <v>37911.496804332164</v>
          </cell>
          <cell r="BX3846">
            <v>7650.792582674736</v>
          </cell>
          <cell r="CB3846">
            <v>7700</v>
          </cell>
          <cell r="CF3846">
            <v>151645.98721732866</v>
          </cell>
          <cell r="CG3846">
            <v>12705</v>
          </cell>
          <cell r="CK3846" t="str">
            <v>Прочие основные фонды</v>
          </cell>
        </row>
        <row r="3847">
          <cell r="K3847">
            <v>0.36999999999898137</v>
          </cell>
          <cell r="Y3847">
            <v>2007</v>
          </cell>
          <cell r="AT3847">
            <v>30831</v>
          </cell>
          <cell r="BK3847">
            <v>29080.195003591703</v>
          </cell>
          <cell r="BX3847">
            <v>5868.5770541982583</v>
          </cell>
          <cell r="CB3847">
            <v>5900</v>
          </cell>
          <cell r="CF3847">
            <v>116320.78001436681</v>
          </cell>
          <cell r="CG3847">
            <v>9735</v>
          </cell>
          <cell r="CK3847" t="str">
            <v>Прочие основные фонды</v>
          </cell>
        </row>
        <row r="3848">
          <cell r="K3848">
            <v>0.23000000000320142</v>
          </cell>
          <cell r="Y3848">
            <v>2007</v>
          </cell>
          <cell r="AT3848">
            <v>48054</v>
          </cell>
          <cell r="BK3848">
            <v>45325.149709791949</v>
          </cell>
          <cell r="BX3848">
            <v>9146.9171211586745</v>
          </cell>
          <cell r="CB3848">
            <v>9100</v>
          </cell>
          <cell r="CF3848">
            <v>181300.5988391678</v>
          </cell>
          <cell r="CG3848">
            <v>15015</v>
          </cell>
          <cell r="CK3848" t="str">
            <v>Прочие основные фонды</v>
          </cell>
        </row>
        <row r="3849">
          <cell r="K3849">
            <v>0.20999999999912689</v>
          </cell>
          <cell r="Y3849">
            <v>2006</v>
          </cell>
          <cell r="AT3849">
            <v>32343</v>
          </cell>
          <cell r="BK3849">
            <v>27334.854957353684</v>
          </cell>
          <cell r="BX3849">
            <v>5516.3558071997186</v>
          </cell>
          <cell r="CB3849">
            <v>5500</v>
          </cell>
          <cell r="CF3849">
            <v>109339.41982941474</v>
          </cell>
          <cell r="CG3849">
            <v>9075</v>
          </cell>
          <cell r="CK3849" t="str">
            <v>Прочие основные фонды</v>
          </cell>
        </row>
        <row r="3850">
          <cell r="K3850">
            <v>0.20999999999912689</v>
          </cell>
          <cell r="Y3850">
            <v>2006</v>
          </cell>
          <cell r="AT3850">
            <v>44598</v>
          </cell>
          <cell r="BK3850">
            <v>37692.232056026325</v>
          </cell>
          <cell r="BX3850">
            <v>7606.5434959494487</v>
          </cell>
          <cell r="CB3850">
            <v>7600</v>
          </cell>
          <cell r="CF3850">
            <v>150768.9282241053</v>
          </cell>
          <cell r="CG3850">
            <v>12540</v>
          </cell>
          <cell r="CK3850" t="str">
            <v>Прочие основные фонды</v>
          </cell>
        </row>
        <row r="3851">
          <cell r="K3851">
            <v>0.15000000000145519</v>
          </cell>
          <cell r="Y3851">
            <v>2006</v>
          </cell>
          <cell r="AT3851">
            <v>31892</v>
          </cell>
          <cell r="BK3851">
            <v>26953.68995763917</v>
          </cell>
          <cell r="BX3851">
            <v>5439.434171326513</v>
          </cell>
          <cell r="CB3851">
            <v>5400</v>
          </cell>
          <cell r="CF3851">
            <v>107814.75983055668</v>
          </cell>
          <cell r="CG3851">
            <v>8910</v>
          </cell>
          <cell r="CK3851" t="str">
            <v>Прочие основные фонды</v>
          </cell>
        </row>
        <row r="3852">
          <cell r="K3852">
            <v>-0.19999999999708962</v>
          </cell>
          <cell r="Y3852">
            <v>2006</v>
          </cell>
          <cell r="AT3852">
            <v>44981</v>
          </cell>
          <cell r="BK3852">
            <v>38015.926501460162</v>
          </cell>
          <cell r="BX3852">
            <v>7671.8671911588453</v>
          </cell>
          <cell r="CB3852">
            <v>7700</v>
          </cell>
          <cell r="CF3852">
            <v>152063.70600584065</v>
          </cell>
          <cell r="CG3852">
            <v>12705</v>
          </cell>
          <cell r="CK3852" t="str">
            <v>Прочие основные фонды</v>
          </cell>
        </row>
        <row r="3853">
          <cell r="K3853">
            <v>-0.15999999999985448</v>
          </cell>
          <cell r="Y3853">
            <v>2006</v>
          </cell>
          <cell r="AT3853">
            <v>29407</v>
          </cell>
          <cell r="BK3853">
            <v>24853.479260764299</v>
          </cell>
          <cell r="BX3853">
            <v>5015.5976632446627</v>
          </cell>
          <cell r="CB3853">
            <v>5000</v>
          </cell>
          <cell r="CF3853">
            <v>99413.917043057198</v>
          </cell>
          <cell r="CG3853">
            <v>8250</v>
          </cell>
          <cell r="CK3853" t="str">
            <v>Прочие основные фонды</v>
          </cell>
        </row>
        <row r="3854">
          <cell r="K3854">
            <v>-0.15999999999985448</v>
          </cell>
          <cell r="Y3854">
            <v>2006</v>
          </cell>
          <cell r="AT3854">
            <v>29407</v>
          </cell>
          <cell r="BK3854">
            <v>24853.479260764299</v>
          </cell>
          <cell r="BX3854">
            <v>5015.5976632446627</v>
          </cell>
          <cell r="CB3854">
            <v>5000</v>
          </cell>
          <cell r="CF3854">
            <v>99413.917043057198</v>
          </cell>
          <cell r="CG3854">
            <v>8250</v>
          </cell>
          <cell r="CK3854" t="str">
            <v>Прочие основные фонды</v>
          </cell>
        </row>
        <row r="3855">
          <cell r="K3855">
            <v>-0.43999999999869033</v>
          </cell>
          <cell r="Y3855">
            <v>2006</v>
          </cell>
          <cell r="AT3855">
            <v>31876</v>
          </cell>
          <cell r="BK3855">
            <v>26940.167474279009</v>
          </cell>
          <cell r="BX3855">
            <v>5436.7052441114993</v>
          </cell>
          <cell r="CB3855">
            <v>5400</v>
          </cell>
          <cell r="CF3855">
            <v>107760.66989711604</v>
          </cell>
          <cell r="CG3855">
            <v>8910</v>
          </cell>
          <cell r="CK3855" t="str">
            <v>Прочие основные фонды</v>
          </cell>
        </row>
        <row r="3856">
          <cell r="K3856">
            <v>-0.93000000000029104</v>
          </cell>
          <cell r="Y3856">
            <v>2006</v>
          </cell>
          <cell r="AT3856">
            <v>35622</v>
          </cell>
          <cell r="BK3856">
            <v>30106.118890976497</v>
          </cell>
          <cell r="BX3856">
            <v>6075.6153283266349</v>
          </cell>
          <cell r="CB3856">
            <v>6100</v>
          </cell>
          <cell r="CF3856">
            <v>120424.47556390599</v>
          </cell>
          <cell r="CG3856">
            <v>10065</v>
          </cell>
          <cell r="CK3856" t="str">
            <v>Прочие основные фонды</v>
          </cell>
        </row>
        <row r="3857">
          <cell r="K3857">
            <v>-0.25999999999839929</v>
          </cell>
          <cell r="Y3857">
            <v>2006</v>
          </cell>
          <cell r="AT3857">
            <v>30905</v>
          </cell>
          <cell r="BK3857">
            <v>26119.521765359292</v>
          </cell>
          <cell r="BX3857">
            <v>5271.0934737503412</v>
          </cell>
          <cell r="CB3857">
            <v>5300</v>
          </cell>
          <cell r="CF3857">
            <v>104478.08706143717</v>
          </cell>
          <cell r="CG3857">
            <v>8745</v>
          </cell>
          <cell r="CK3857" t="str">
            <v>Прочие основные фонды</v>
          </cell>
        </row>
        <row r="3858">
          <cell r="K3858">
            <v>-0.43999999999869033</v>
          </cell>
          <cell r="Y3858">
            <v>2006</v>
          </cell>
          <cell r="AT3858">
            <v>31876</v>
          </cell>
          <cell r="BK3858">
            <v>26940.167474279009</v>
          </cell>
          <cell r="BX3858">
            <v>5436.7052441114993</v>
          </cell>
          <cell r="CB3858">
            <v>5400</v>
          </cell>
          <cell r="CF3858">
            <v>107760.66989711604</v>
          </cell>
          <cell r="CG3858">
            <v>8910</v>
          </cell>
          <cell r="CK3858" t="str">
            <v>Прочие основные фонды</v>
          </cell>
        </row>
        <row r="3859">
          <cell r="K3859">
            <v>-0.43999999999869033</v>
          </cell>
          <cell r="Y3859">
            <v>2006</v>
          </cell>
          <cell r="AT3859">
            <v>31876</v>
          </cell>
          <cell r="BK3859">
            <v>26940.167474279009</v>
          </cell>
          <cell r="BX3859">
            <v>5436.7052441114993</v>
          </cell>
          <cell r="CB3859">
            <v>5400</v>
          </cell>
          <cell r="CF3859">
            <v>107760.66989711604</v>
          </cell>
          <cell r="CG3859">
            <v>8910</v>
          </cell>
          <cell r="CK3859" t="str">
            <v>Прочие основные фонды</v>
          </cell>
        </row>
        <row r="3860">
          <cell r="K3860">
            <v>0.25</v>
          </cell>
          <cell r="Y3860">
            <v>2006</v>
          </cell>
          <cell r="AT3860">
            <v>86519</v>
          </cell>
          <cell r="BK3860">
            <v>73121.983614855868</v>
          </cell>
          <cell r="BX3860">
            <v>14756.503357236881</v>
          </cell>
          <cell r="CB3860">
            <v>15000</v>
          </cell>
          <cell r="CF3860">
            <v>292487.93445942347</v>
          </cell>
          <cell r="CG3860">
            <v>24750</v>
          </cell>
          <cell r="CK3860" t="str">
            <v>Прочие основные фонды</v>
          </cell>
        </row>
        <row r="3861">
          <cell r="K3861">
            <v>0.27999999999883585</v>
          </cell>
          <cell r="Y3861">
            <v>2006</v>
          </cell>
          <cell r="AT3861">
            <v>50209</v>
          </cell>
          <cell r="BK3861">
            <v>42434.397939392482</v>
          </cell>
          <cell r="BX3861">
            <v>8563.5441586646466</v>
          </cell>
          <cell r="CB3861">
            <v>8600</v>
          </cell>
          <cell r="CF3861">
            <v>169737.59175756993</v>
          </cell>
          <cell r="CG3861">
            <v>14190</v>
          </cell>
          <cell r="CK3861" t="str">
            <v>Прочие основные фонды</v>
          </cell>
        </row>
        <row r="3862">
          <cell r="K3862">
            <v>-0.86000000000058208</v>
          </cell>
          <cell r="Y3862">
            <v>2006</v>
          </cell>
          <cell r="AT3862">
            <v>73224</v>
          </cell>
          <cell r="BK3862">
            <v>61885.645097772809</v>
          </cell>
          <cell r="BX3862">
            <v>12488.935399511243</v>
          </cell>
          <cell r="CB3862">
            <v>12000</v>
          </cell>
          <cell r="CF3862">
            <v>247542.58039109124</v>
          </cell>
          <cell r="CG3862">
            <v>19800</v>
          </cell>
          <cell r="CK3862" t="str">
            <v>Прочие основные фонды</v>
          </cell>
        </row>
        <row r="3863">
          <cell r="K3863">
            <v>-0.15000000000145519</v>
          </cell>
          <cell r="Y3863">
            <v>2006</v>
          </cell>
          <cell r="AT3863">
            <v>29407</v>
          </cell>
          <cell r="BK3863">
            <v>24853.479260764299</v>
          </cell>
          <cell r="BX3863">
            <v>5015.5976632446627</v>
          </cell>
          <cell r="CB3863">
            <v>5000</v>
          </cell>
          <cell r="CF3863">
            <v>99413.917043057198</v>
          </cell>
          <cell r="CG3863">
            <v>8250</v>
          </cell>
          <cell r="CK3863" t="str">
            <v>Прочие основные фонды</v>
          </cell>
        </row>
        <row r="3864">
          <cell r="K3864">
            <v>-0.26999999999679858</v>
          </cell>
          <cell r="Y3864">
            <v>2006</v>
          </cell>
          <cell r="AT3864">
            <v>43289</v>
          </cell>
          <cell r="BK3864">
            <v>36585.92388612323</v>
          </cell>
          <cell r="BX3864">
            <v>7383.283138171123</v>
          </cell>
          <cell r="CB3864">
            <v>7400</v>
          </cell>
          <cell r="CF3864">
            <v>146343.69554449292</v>
          </cell>
          <cell r="CG3864">
            <v>12210</v>
          </cell>
          <cell r="CK3864" t="str">
            <v>Прочие основные фонды</v>
          </cell>
        </row>
        <row r="3865">
          <cell r="K3865">
            <v>-0.55999999999767169</v>
          </cell>
          <cell r="Y3865">
            <v>2006</v>
          </cell>
          <cell r="AT3865">
            <v>45585</v>
          </cell>
          <cell r="BK3865">
            <v>38526.400248306207</v>
          </cell>
          <cell r="BX3865">
            <v>7774.8841935256214</v>
          </cell>
          <cell r="CB3865">
            <v>7800</v>
          </cell>
          <cell r="CF3865">
            <v>154105.60099322483</v>
          </cell>
          <cell r="CG3865">
            <v>12870</v>
          </cell>
          <cell r="CK3865" t="str">
            <v>Прочие основные фонды</v>
          </cell>
        </row>
        <row r="3866">
          <cell r="K3866">
            <v>-6.9999999999708962E-2</v>
          </cell>
          <cell r="Y3866">
            <v>2006</v>
          </cell>
          <cell r="AT3866">
            <v>32629</v>
          </cell>
          <cell r="BK3866">
            <v>27576.569347416545</v>
          </cell>
          <cell r="BX3866">
            <v>5565.1353811680929</v>
          </cell>
          <cell r="CB3866">
            <v>5600</v>
          </cell>
          <cell r="CF3866">
            <v>110306.27738966618</v>
          </cell>
          <cell r="CG3866">
            <v>9240</v>
          </cell>
          <cell r="CK3866" t="str">
            <v>Прочие основные фонды</v>
          </cell>
        </row>
        <row r="3867">
          <cell r="K3867">
            <v>4.0000000000873115E-2</v>
          </cell>
          <cell r="Y3867">
            <v>2006</v>
          </cell>
          <cell r="AT3867">
            <v>46187</v>
          </cell>
          <cell r="BK3867">
            <v>39035.183684732234</v>
          </cell>
          <cell r="BX3867">
            <v>7877.5600799905205</v>
          </cell>
          <cell r="CB3867">
            <v>7900</v>
          </cell>
          <cell r="CF3867">
            <v>156140.73473892894</v>
          </cell>
          <cell r="CG3867">
            <v>13035</v>
          </cell>
          <cell r="CK3867" t="str">
            <v>Прочие основные фонды</v>
          </cell>
        </row>
        <row r="3868">
          <cell r="K3868">
            <v>-0.93000000000029104</v>
          </cell>
          <cell r="Y3868">
            <v>2006</v>
          </cell>
          <cell r="AT3868">
            <v>19739</v>
          </cell>
          <cell r="BK3868">
            <v>16682.518690387544</v>
          </cell>
          <cell r="BX3868">
            <v>3366.6433935724958</v>
          </cell>
          <cell r="CB3868">
            <v>3400</v>
          </cell>
          <cell r="CF3868">
            <v>66730.074761550175</v>
          </cell>
          <cell r="CG3868">
            <v>5610</v>
          </cell>
          <cell r="CK3868" t="str">
            <v>Прочие основные фонды</v>
          </cell>
        </row>
        <row r="3869">
          <cell r="K3869">
            <v>-0.95999999999912689</v>
          </cell>
          <cell r="Y3869">
            <v>2006</v>
          </cell>
          <cell r="AT3869">
            <v>34295</v>
          </cell>
          <cell r="BK3869">
            <v>28984.597927293216</v>
          </cell>
          <cell r="BX3869">
            <v>5849.2849274314176</v>
          </cell>
          <cell r="CB3869">
            <v>5800</v>
          </cell>
          <cell r="CF3869">
            <v>115938.39170917287</v>
          </cell>
          <cell r="CG3869">
            <v>9570</v>
          </cell>
          <cell r="CK3869" t="str">
            <v>Прочие основные фонды</v>
          </cell>
        </row>
        <row r="3870">
          <cell r="K3870">
            <v>0.66999999999825377</v>
          </cell>
          <cell r="Y3870">
            <v>2006</v>
          </cell>
          <cell r="AT3870">
            <v>43121</v>
          </cell>
          <cell r="BK3870">
            <v>36443.937810841548</v>
          </cell>
          <cell r="BX3870">
            <v>7354.6294024134759</v>
          </cell>
          <cell r="CB3870">
            <v>7400</v>
          </cell>
          <cell r="CF3870">
            <v>145775.75124336619</v>
          </cell>
          <cell r="CG3870">
            <v>12210</v>
          </cell>
          <cell r="CK3870" t="str">
            <v>Прочие основные фонды</v>
          </cell>
        </row>
        <row r="3871">
          <cell r="K3871">
            <v>0.30000000000291038</v>
          </cell>
          <cell r="Y3871">
            <v>2006</v>
          </cell>
          <cell r="AT3871">
            <v>34554</v>
          </cell>
          <cell r="BK3871">
            <v>29203.493126685811</v>
          </cell>
          <cell r="BX3871">
            <v>5893.4594367244563</v>
          </cell>
          <cell r="CB3871">
            <v>5900</v>
          </cell>
          <cell r="CF3871">
            <v>116813.97250674324</v>
          </cell>
          <cell r="CG3871">
            <v>9735</v>
          </cell>
          <cell r="CK3871" t="str">
            <v>Прочие основные фонды</v>
          </cell>
        </row>
        <row r="3872">
          <cell r="K3872">
            <v>0.30000000000291038</v>
          </cell>
          <cell r="Y3872">
            <v>2006</v>
          </cell>
          <cell r="AT3872">
            <v>34554</v>
          </cell>
          <cell r="BK3872">
            <v>29203.493126685811</v>
          </cell>
          <cell r="BX3872">
            <v>5893.4594367244563</v>
          </cell>
          <cell r="CB3872">
            <v>5900</v>
          </cell>
          <cell r="CF3872">
            <v>116813.97250674324</v>
          </cell>
          <cell r="CG3872">
            <v>9735</v>
          </cell>
          <cell r="CK3872" t="str">
            <v>Прочие основные фонды</v>
          </cell>
        </row>
        <row r="3873">
          <cell r="K3873">
            <v>-0.34000000000014552</v>
          </cell>
          <cell r="Y3873">
            <v>2006</v>
          </cell>
          <cell r="AT3873">
            <v>31291</v>
          </cell>
          <cell r="BK3873">
            <v>26445.751676423155</v>
          </cell>
          <cell r="BX3873">
            <v>5336.9288428125528</v>
          </cell>
          <cell r="CB3873">
            <v>5300</v>
          </cell>
          <cell r="CF3873">
            <v>105783.00670569262</v>
          </cell>
          <cell r="CG3873">
            <v>8745</v>
          </cell>
          <cell r="CK3873" t="str">
            <v>Прочие основные фонды</v>
          </cell>
        </row>
        <row r="3874">
          <cell r="K3874">
            <v>-0.7000000000007276</v>
          </cell>
          <cell r="Y3874">
            <v>2006</v>
          </cell>
          <cell r="AT3874">
            <v>31471</v>
          </cell>
          <cell r="BK3874">
            <v>26597.879614224956</v>
          </cell>
          <cell r="BX3874">
            <v>5367.6292739814589</v>
          </cell>
          <cell r="CB3874">
            <v>5400</v>
          </cell>
          <cell r="CF3874">
            <v>106391.51845689982</v>
          </cell>
          <cell r="CG3874">
            <v>8910</v>
          </cell>
          <cell r="CK3874" t="str">
            <v>Прочие основные фонды</v>
          </cell>
        </row>
        <row r="3875">
          <cell r="K3875">
            <v>-0.68999999999869033</v>
          </cell>
          <cell r="Y3875">
            <v>2006</v>
          </cell>
          <cell r="AT3875">
            <v>31471</v>
          </cell>
          <cell r="BK3875">
            <v>26597.879614224956</v>
          </cell>
          <cell r="BX3875">
            <v>5367.6292739814589</v>
          </cell>
          <cell r="CB3875">
            <v>5400</v>
          </cell>
          <cell r="CF3875">
            <v>106391.51845689982</v>
          </cell>
          <cell r="CG3875">
            <v>8910</v>
          </cell>
          <cell r="CK3875" t="str">
            <v>Прочие основные фонды</v>
          </cell>
        </row>
        <row r="3876">
          <cell r="K3876">
            <v>0.79000000000087311</v>
          </cell>
          <cell r="Y3876">
            <v>2006</v>
          </cell>
          <cell r="AT3876">
            <v>33077</v>
          </cell>
          <cell r="BK3876">
            <v>27955.19888150103</v>
          </cell>
          <cell r="BX3876">
            <v>5641.5453431884825</v>
          </cell>
          <cell r="CB3876">
            <v>5600</v>
          </cell>
          <cell r="CF3876">
            <v>111820.79552600412</v>
          </cell>
          <cell r="CG3876">
            <v>9240</v>
          </cell>
          <cell r="CK3876" t="str">
            <v>Прочие основные фонды</v>
          </cell>
        </row>
        <row r="3877">
          <cell r="K3877">
            <v>0.61000000000058208</v>
          </cell>
          <cell r="Y3877">
            <v>2006</v>
          </cell>
          <cell r="AT3877">
            <v>46384</v>
          </cell>
          <cell r="BK3877">
            <v>39201.679261104204</v>
          </cell>
          <cell r="BX3877">
            <v>7911.1599963253793</v>
          </cell>
          <cell r="CB3877">
            <v>7900</v>
          </cell>
          <cell r="CF3877">
            <v>156806.71704441682</v>
          </cell>
          <cell r="CG3877">
            <v>13035</v>
          </cell>
          <cell r="CK3877" t="str">
            <v>Прочие основные фонды</v>
          </cell>
        </row>
        <row r="3878">
          <cell r="K3878">
            <v>0.31999999999970896</v>
          </cell>
          <cell r="Y3878">
            <v>2006</v>
          </cell>
          <cell r="AT3878">
            <v>47822</v>
          </cell>
          <cell r="BK3878">
            <v>40417.012453098592</v>
          </cell>
          <cell r="BX3878">
            <v>8156.4223297747558</v>
          </cell>
          <cell r="CB3878">
            <v>8200</v>
          </cell>
          <cell r="CF3878">
            <v>161668.04981239437</v>
          </cell>
          <cell r="CG3878">
            <v>13530</v>
          </cell>
          <cell r="CK3878" t="str">
            <v>Прочие основные фонды</v>
          </cell>
        </row>
        <row r="3879">
          <cell r="K3879">
            <v>0.62000000000261934</v>
          </cell>
          <cell r="Y3879">
            <v>2006</v>
          </cell>
          <cell r="AT3879">
            <v>46109</v>
          </cell>
          <cell r="BK3879">
            <v>39975.140381599696</v>
          </cell>
          <cell r="BX3879">
            <v>8067.2496024471302</v>
          </cell>
          <cell r="CB3879">
            <v>8100</v>
          </cell>
          <cell r="CF3879">
            <v>159900.56152639879</v>
          </cell>
          <cell r="CG3879">
            <v>13365</v>
          </cell>
          <cell r="CK3879" t="str">
            <v>Прочие основные фонды</v>
          </cell>
        </row>
        <row r="3880">
          <cell r="K3880">
            <v>0.38999999999941792</v>
          </cell>
          <cell r="Y3880">
            <v>2007</v>
          </cell>
          <cell r="AT3880">
            <v>51036</v>
          </cell>
          <cell r="BK3880">
            <v>50625.085728249411</v>
          </cell>
          <cell r="BX3880">
            <v>16725.711898955429</v>
          </cell>
          <cell r="CB3880">
            <v>17000</v>
          </cell>
          <cell r="CF3880">
            <v>151875.25718474825</v>
          </cell>
          <cell r="CG3880">
            <v>39610</v>
          </cell>
          <cell r="CK3880" t="str">
            <v>Прочие основные фонды</v>
          </cell>
        </row>
        <row r="3881">
          <cell r="K3881">
            <v>-5.0000000002910383E-2</v>
          </cell>
          <cell r="Y3881">
            <v>2007</v>
          </cell>
          <cell r="AT3881">
            <v>51036</v>
          </cell>
          <cell r="BK3881">
            <v>52188.064011104922</v>
          </cell>
          <cell r="BX3881">
            <v>17242.094717617558</v>
          </cell>
          <cell r="CB3881">
            <v>17000</v>
          </cell>
          <cell r="CF3881">
            <v>156564.19203331476</v>
          </cell>
          <cell r="CG3881">
            <v>39610</v>
          </cell>
          <cell r="CK3881" t="str">
            <v>Прочие основные фонды</v>
          </cell>
        </row>
        <row r="3882">
          <cell r="K3882">
            <v>0.40000000000145519</v>
          </cell>
          <cell r="Y3882">
            <v>2007</v>
          </cell>
          <cell r="AT3882">
            <v>27198</v>
          </cell>
          <cell r="BK3882">
            <v>27811.955579865815</v>
          </cell>
          <cell r="BX3882">
            <v>9188.6216029814714</v>
          </cell>
          <cell r="CB3882">
            <v>9200</v>
          </cell>
          <cell r="CF3882">
            <v>83435.866739597448</v>
          </cell>
          <cell r="CG3882">
            <v>21436</v>
          </cell>
          <cell r="CK3882" t="str">
            <v>Прочие основные фонды</v>
          </cell>
        </row>
        <row r="3883">
          <cell r="K3883">
            <v>0.36000000000058208</v>
          </cell>
          <cell r="Y3883">
            <v>2007</v>
          </cell>
          <cell r="AT3883">
            <v>27824</v>
          </cell>
          <cell r="BK3883">
            <v>28452.086626008764</v>
          </cell>
          <cell r="BX3883">
            <v>9400.1105772981991</v>
          </cell>
          <cell r="CB3883">
            <v>9400</v>
          </cell>
          <cell r="CF3883">
            <v>85356.259878026292</v>
          </cell>
          <cell r="CG3883">
            <v>21902</v>
          </cell>
          <cell r="CK3883" t="str">
            <v>Прочие основные фонды</v>
          </cell>
        </row>
        <row r="3884">
          <cell r="K3884">
            <v>0.36000000000058208</v>
          </cell>
          <cell r="Y3884">
            <v>2007</v>
          </cell>
          <cell r="AT3884">
            <v>27824</v>
          </cell>
          <cell r="BK3884">
            <v>28452.086626008764</v>
          </cell>
          <cell r="BX3884">
            <v>9400.1105772981991</v>
          </cell>
          <cell r="CB3884">
            <v>9400</v>
          </cell>
          <cell r="CF3884">
            <v>85356.259878026292</v>
          </cell>
          <cell r="CG3884">
            <v>21902</v>
          </cell>
          <cell r="CK3884" t="str">
            <v>Прочие основные фонды</v>
          </cell>
        </row>
        <row r="3885">
          <cell r="K3885">
            <v>0.36000000000058208</v>
          </cell>
          <cell r="Y3885">
            <v>2007</v>
          </cell>
          <cell r="AT3885">
            <v>27824</v>
          </cell>
          <cell r="BK3885">
            <v>28452.086626008764</v>
          </cell>
          <cell r="BX3885">
            <v>9400.1105772981991</v>
          </cell>
          <cell r="CB3885">
            <v>9400</v>
          </cell>
          <cell r="CF3885">
            <v>85356.259878026292</v>
          </cell>
          <cell r="CG3885">
            <v>21902</v>
          </cell>
          <cell r="CK3885" t="str">
            <v>Прочие основные фонды</v>
          </cell>
        </row>
        <row r="3886">
          <cell r="K3886">
            <v>0.36000000000058208</v>
          </cell>
          <cell r="Y3886">
            <v>2007</v>
          </cell>
          <cell r="AT3886">
            <v>27824</v>
          </cell>
          <cell r="BK3886">
            <v>28452.086626008764</v>
          </cell>
          <cell r="BX3886">
            <v>9400.1105772981991</v>
          </cell>
          <cell r="CB3886">
            <v>9400</v>
          </cell>
          <cell r="CF3886">
            <v>85356.259878026292</v>
          </cell>
          <cell r="CG3886">
            <v>21902</v>
          </cell>
          <cell r="CK3886" t="str">
            <v>Прочие основные фонды</v>
          </cell>
        </row>
        <row r="3887">
          <cell r="K3887">
            <v>0.36000000000058208</v>
          </cell>
          <cell r="Y3887">
            <v>2007</v>
          </cell>
          <cell r="AT3887">
            <v>27824</v>
          </cell>
          <cell r="BK3887">
            <v>28452.086626008764</v>
          </cell>
          <cell r="BX3887">
            <v>9400.1105772981991</v>
          </cell>
          <cell r="CB3887">
            <v>9400</v>
          </cell>
          <cell r="CF3887">
            <v>85356.259878026292</v>
          </cell>
          <cell r="CG3887">
            <v>21902</v>
          </cell>
          <cell r="CK3887" t="str">
            <v>Прочие основные фонды</v>
          </cell>
        </row>
        <row r="3888">
          <cell r="K3888">
            <v>-5.0000000002910383E-2</v>
          </cell>
          <cell r="Y3888">
            <v>2007</v>
          </cell>
          <cell r="AT3888">
            <v>45367</v>
          </cell>
          <cell r="BK3888">
            <v>46391.094521353494</v>
          </cell>
          <cell r="BX3888">
            <v>15326.86948534673</v>
          </cell>
          <cell r="CB3888">
            <v>15000</v>
          </cell>
          <cell r="CF3888">
            <v>139173.28356406049</v>
          </cell>
          <cell r="CG3888">
            <v>34950</v>
          </cell>
          <cell r="CK3888" t="str">
            <v>Прочие основные фонды</v>
          </cell>
        </row>
        <row r="3889">
          <cell r="K3889">
            <v>-0.29000000000087311</v>
          </cell>
          <cell r="Y3889">
            <v>2007</v>
          </cell>
          <cell r="AT3889">
            <v>45052</v>
          </cell>
          <cell r="BK3889">
            <v>46068.983851169745</v>
          </cell>
          <cell r="BX3889">
            <v>15220.449314564352</v>
          </cell>
          <cell r="CB3889">
            <v>15000</v>
          </cell>
          <cell r="CF3889">
            <v>138206.95155350922</v>
          </cell>
          <cell r="CG3889">
            <v>34950</v>
          </cell>
          <cell r="CK3889" t="str">
            <v>Прочие основные фонды</v>
          </cell>
        </row>
        <row r="3890">
          <cell r="K3890">
            <v>-0.29000000000087311</v>
          </cell>
          <cell r="Y3890">
            <v>2007</v>
          </cell>
          <cell r="AT3890">
            <v>45052</v>
          </cell>
          <cell r="BK3890">
            <v>46068.983851169745</v>
          </cell>
          <cell r="BX3890">
            <v>15220.449314564352</v>
          </cell>
          <cell r="CB3890">
            <v>15000</v>
          </cell>
          <cell r="CF3890">
            <v>138206.95155350922</v>
          </cell>
          <cell r="CG3890">
            <v>34950</v>
          </cell>
          <cell r="CK3890" t="str">
            <v>Прочие основные фонды</v>
          </cell>
        </row>
        <row r="3891">
          <cell r="K3891">
            <v>-0.29000000000087311</v>
          </cell>
          <cell r="Y3891">
            <v>2007</v>
          </cell>
          <cell r="AT3891">
            <v>45052</v>
          </cell>
          <cell r="BK3891">
            <v>46068.983851169745</v>
          </cell>
          <cell r="BX3891">
            <v>15220.449314564352</v>
          </cell>
          <cell r="CB3891">
            <v>15000</v>
          </cell>
          <cell r="CF3891">
            <v>138206.95155350922</v>
          </cell>
          <cell r="CG3891">
            <v>34950</v>
          </cell>
          <cell r="CK3891" t="str">
            <v>Прочие основные фонды</v>
          </cell>
        </row>
        <row r="3892">
          <cell r="K3892">
            <v>0.15000000000145519</v>
          </cell>
          <cell r="Y3892">
            <v>2007</v>
          </cell>
          <cell r="AT3892">
            <v>47604</v>
          </cell>
          <cell r="BK3892">
            <v>48678.591566436218</v>
          </cell>
          <cell r="BX3892">
            <v>16082.621618807631</v>
          </cell>
          <cell r="CB3892">
            <v>16000</v>
          </cell>
          <cell r="CF3892">
            <v>146035.77469930865</v>
          </cell>
          <cell r="CG3892">
            <v>37280</v>
          </cell>
          <cell r="CK3892" t="str">
            <v>Прочие основные фонды</v>
          </cell>
        </row>
        <row r="3893">
          <cell r="K3893">
            <v>0.15000000000145519</v>
          </cell>
          <cell r="Y3893">
            <v>2007</v>
          </cell>
          <cell r="AT3893">
            <v>47604</v>
          </cell>
          <cell r="BK3893">
            <v>48678.591566436218</v>
          </cell>
          <cell r="BX3893">
            <v>16082.621618807631</v>
          </cell>
          <cell r="CB3893">
            <v>16000</v>
          </cell>
          <cell r="CF3893">
            <v>146035.77469930865</v>
          </cell>
          <cell r="CG3893">
            <v>37280</v>
          </cell>
          <cell r="CK3893" t="str">
            <v>Прочие основные фонды</v>
          </cell>
        </row>
        <row r="3894">
          <cell r="K3894">
            <v>-0.12999999999738066</v>
          </cell>
          <cell r="Y3894">
            <v>2007</v>
          </cell>
          <cell r="AT3894">
            <v>50075</v>
          </cell>
          <cell r="BK3894">
            <v>51205.370823655438</v>
          </cell>
          <cell r="BX3894">
            <v>16917.428736278296</v>
          </cell>
          <cell r="CB3894">
            <v>17000</v>
          </cell>
          <cell r="CF3894">
            <v>153616.1124709663</v>
          </cell>
          <cell r="CG3894">
            <v>39610</v>
          </cell>
          <cell r="CK3894" t="str">
            <v>Прочие основные фонды</v>
          </cell>
        </row>
        <row r="3895">
          <cell r="K3895">
            <v>-0.12000000000261934</v>
          </cell>
          <cell r="Y3895">
            <v>2007</v>
          </cell>
          <cell r="AT3895">
            <v>50075</v>
          </cell>
          <cell r="BK3895">
            <v>51205.370823655438</v>
          </cell>
          <cell r="BX3895">
            <v>16917.428736278296</v>
          </cell>
          <cell r="CB3895">
            <v>17000</v>
          </cell>
          <cell r="CF3895">
            <v>153616.1124709663</v>
          </cell>
          <cell r="CG3895">
            <v>39610</v>
          </cell>
          <cell r="CK3895" t="str">
            <v>Прочие основные фонды</v>
          </cell>
        </row>
        <row r="3896">
          <cell r="K3896">
            <v>0.47000000000116415</v>
          </cell>
          <cell r="Y3896">
            <v>2007</v>
          </cell>
          <cell r="AT3896">
            <v>48782</v>
          </cell>
          <cell r="BK3896">
            <v>48389.233717287061</v>
          </cell>
          <cell r="BX3896">
            <v>15987.022451893636</v>
          </cell>
          <cell r="CB3896">
            <v>16000</v>
          </cell>
          <cell r="CF3896">
            <v>145167.70115186117</v>
          </cell>
          <cell r="CG3896">
            <v>37280</v>
          </cell>
          <cell r="CK3896" t="str">
            <v>Прочие основные фонды</v>
          </cell>
        </row>
        <row r="3897">
          <cell r="K3897">
            <v>0</v>
          </cell>
          <cell r="Y3897">
            <v>2007</v>
          </cell>
          <cell r="AT3897">
            <v>381004</v>
          </cell>
          <cell r="BK3897">
            <v>377936.36183881841</v>
          </cell>
          <cell r="BX3897">
            <v>124864.079009907</v>
          </cell>
          <cell r="CB3897">
            <v>125000</v>
          </cell>
          <cell r="CF3897">
            <v>1133809.0855164551</v>
          </cell>
          <cell r="CG3897">
            <v>291250</v>
          </cell>
          <cell r="CK3897" t="str">
            <v>Прочие основные фонды</v>
          </cell>
        </row>
        <row r="3898">
          <cell r="K3898">
            <v>0</v>
          </cell>
          <cell r="Y3898">
            <v>2007</v>
          </cell>
          <cell r="AT3898">
            <v>486089</v>
          </cell>
          <cell r="BK3898">
            <v>482175.27424874651</v>
          </cell>
          <cell r="BX3898">
            <v>159302.93461970659</v>
          </cell>
          <cell r="CB3898">
            <v>160000</v>
          </cell>
          <cell r="CF3898">
            <v>1446525.8227462396</v>
          </cell>
          <cell r="CG3898">
            <v>372800</v>
          </cell>
          <cell r="CK3898" t="str">
            <v>Прочие основные фонды</v>
          </cell>
        </row>
        <row r="3899">
          <cell r="K3899">
            <v>0</v>
          </cell>
          <cell r="Y3899">
            <v>2007</v>
          </cell>
          <cell r="AT3899">
            <v>163990</v>
          </cell>
          <cell r="BK3899">
            <v>162669.64120572968</v>
          </cell>
          <cell r="BX3899">
            <v>53743.426097454743</v>
          </cell>
          <cell r="CB3899">
            <v>55000</v>
          </cell>
          <cell r="CF3899">
            <v>488008.92361718905</v>
          </cell>
          <cell r="CG3899">
            <v>128150</v>
          </cell>
          <cell r="CK3899" t="str">
            <v>Прочие основные фонды</v>
          </cell>
        </row>
        <row r="3900">
          <cell r="K3900">
            <v>0</v>
          </cell>
          <cell r="Y3900">
            <v>2007</v>
          </cell>
          <cell r="AT3900">
            <v>147240</v>
          </cell>
          <cell r="BK3900">
            <v>146054.50314733604</v>
          </cell>
          <cell r="BX3900">
            <v>48254.052433619348</v>
          </cell>
          <cell r="CB3900">
            <v>48000</v>
          </cell>
          <cell r="CF3900">
            <v>438163.5094420081</v>
          </cell>
          <cell r="CG3900">
            <v>111840</v>
          </cell>
          <cell r="CK3900" t="str">
            <v>Прочие основные фонды</v>
          </cell>
        </row>
        <row r="3901">
          <cell r="K3901">
            <v>0</v>
          </cell>
          <cell r="Y3901">
            <v>2007</v>
          </cell>
          <cell r="AT3901">
            <v>125648</v>
          </cell>
          <cell r="BK3901">
            <v>124636.35025439065</v>
          </cell>
          <cell r="BX3901">
            <v>41177.840126184485</v>
          </cell>
          <cell r="CB3901">
            <v>41000</v>
          </cell>
          <cell r="CF3901">
            <v>373909.05076317198</v>
          </cell>
          <cell r="CG3901">
            <v>95530</v>
          </cell>
          <cell r="CK3901" t="str">
            <v>Прочие основные фонды</v>
          </cell>
        </row>
        <row r="3902">
          <cell r="K3902">
            <v>0</v>
          </cell>
          <cell r="Y3902">
            <v>2007</v>
          </cell>
          <cell r="AT3902">
            <v>147240</v>
          </cell>
          <cell r="BK3902">
            <v>146054.50314733604</v>
          </cell>
          <cell r="BX3902">
            <v>48254.052433619348</v>
          </cell>
          <cell r="CB3902">
            <v>48000</v>
          </cell>
          <cell r="CF3902">
            <v>438163.5094420081</v>
          </cell>
          <cell r="CG3902">
            <v>111840</v>
          </cell>
          <cell r="CK3902" t="str">
            <v>Прочие основные фонды</v>
          </cell>
        </row>
        <row r="3903">
          <cell r="K3903">
            <v>0</v>
          </cell>
          <cell r="Y3903">
            <v>2007</v>
          </cell>
          <cell r="AT3903">
            <v>140873</v>
          </cell>
          <cell r="BK3903">
            <v>139738.76678806488</v>
          </cell>
          <cell r="BX3903">
            <v>46167.434993760246</v>
          </cell>
          <cell r="CB3903">
            <v>46000</v>
          </cell>
          <cell r="CF3903">
            <v>419216.30036419467</v>
          </cell>
          <cell r="CG3903">
            <v>107180</v>
          </cell>
          <cell r="CK3903" t="str">
            <v>Прочие основные фонды</v>
          </cell>
        </row>
        <row r="3904">
          <cell r="K3904">
            <v>0</v>
          </cell>
          <cell r="Y3904">
            <v>2007</v>
          </cell>
          <cell r="AT3904">
            <v>458715</v>
          </cell>
          <cell r="BK3904">
            <v>455021.67489289772</v>
          </cell>
          <cell r="BX3904">
            <v>150331.82329589583</v>
          </cell>
          <cell r="CB3904">
            <v>150000</v>
          </cell>
          <cell r="CF3904">
            <v>1365065.0246786932</v>
          </cell>
          <cell r="CG3904">
            <v>349500</v>
          </cell>
          <cell r="CK3904" t="str">
            <v>Прочие основные фонды</v>
          </cell>
        </row>
        <row r="3905">
          <cell r="K3905">
            <v>0</v>
          </cell>
          <cell r="Y3905">
            <v>2007</v>
          </cell>
          <cell r="AT3905">
            <v>341892</v>
          </cell>
          <cell r="BK3905">
            <v>339139.27051106369</v>
          </cell>
          <cell r="BX3905">
            <v>112046.14571200073</v>
          </cell>
          <cell r="CB3905">
            <v>110000</v>
          </cell>
          <cell r="CF3905">
            <v>1017417.811533191</v>
          </cell>
          <cell r="CG3905">
            <v>256300</v>
          </cell>
          <cell r="CK3905" t="str">
            <v>Прочие основные фонды</v>
          </cell>
        </row>
        <row r="3906">
          <cell r="K3906">
            <v>0</v>
          </cell>
          <cell r="Y3906">
            <v>2007</v>
          </cell>
          <cell r="AT3906">
            <v>108550</v>
          </cell>
          <cell r="BK3906">
            <v>107676.01410379875</v>
          </cell>
          <cell r="BX3906">
            <v>35574.418579661644</v>
          </cell>
          <cell r="CB3906">
            <v>36000</v>
          </cell>
          <cell r="CF3906">
            <v>323028.04231139622</v>
          </cell>
          <cell r="CG3906">
            <v>83880</v>
          </cell>
          <cell r="CK3906" t="str">
            <v>Прочие основные фонды</v>
          </cell>
        </row>
        <row r="3907">
          <cell r="K3907">
            <v>-9.9999999998544808E-2</v>
          </cell>
          <cell r="Y3907">
            <v>2007</v>
          </cell>
          <cell r="AT3907">
            <v>49889</v>
          </cell>
          <cell r="BK3907">
            <v>49487.32075195224</v>
          </cell>
          <cell r="BX3907">
            <v>16349.81269940801</v>
          </cell>
          <cell r="CB3907">
            <v>16000</v>
          </cell>
          <cell r="CF3907">
            <v>148461.96225585672</v>
          </cell>
          <cell r="CG3907">
            <v>37280</v>
          </cell>
          <cell r="CK3907" t="str">
            <v>Прочие основные фонды</v>
          </cell>
        </row>
        <row r="3908">
          <cell r="K3908">
            <v>8.000000000174623E-2</v>
          </cell>
          <cell r="Y3908">
            <v>2007</v>
          </cell>
          <cell r="AT3908">
            <v>23149</v>
          </cell>
          <cell r="BK3908">
            <v>22962.616770970402</v>
          </cell>
          <cell r="BX3908">
            <v>7586.4782653209331</v>
          </cell>
          <cell r="CB3908">
            <v>7600</v>
          </cell>
          <cell r="CF3908">
            <v>68887.850312911207</v>
          </cell>
          <cell r="CG3908">
            <v>17708</v>
          </cell>
          <cell r="CK3908" t="str">
            <v>Прочие основные фонды</v>
          </cell>
        </row>
        <row r="3909">
          <cell r="K3909">
            <v>8.000000000174623E-2</v>
          </cell>
          <cell r="Y3909">
            <v>2007</v>
          </cell>
          <cell r="AT3909">
            <v>23149</v>
          </cell>
          <cell r="BK3909">
            <v>22962.616770970402</v>
          </cell>
          <cell r="BX3909">
            <v>7586.4782653209331</v>
          </cell>
          <cell r="CB3909">
            <v>7600</v>
          </cell>
          <cell r="CF3909">
            <v>68887.850312911207</v>
          </cell>
          <cell r="CG3909">
            <v>17708</v>
          </cell>
          <cell r="CK3909" t="str">
            <v>Прочие основные фонды</v>
          </cell>
        </row>
        <row r="3910">
          <cell r="K3910">
            <v>0.29000000000087311</v>
          </cell>
          <cell r="Y3910">
            <v>2007</v>
          </cell>
          <cell r="AT3910">
            <v>40935</v>
          </cell>
          <cell r="BK3910">
            <v>40605.413517632449</v>
          </cell>
          <cell r="BX3910">
            <v>13415.373786812064</v>
          </cell>
          <cell r="CB3910">
            <v>13000</v>
          </cell>
          <cell r="CF3910">
            <v>121816.24055289735</v>
          </cell>
          <cell r="CG3910">
            <v>30290</v>
          </cell>
          <cell r="CK3910" t="str">
            <v>Прочие основные фонды</v>
          </cell>
        </row>
        <row r="3911">
          <cell r="K3911">
            <v>0.29000000000087311</v>
          </cell>
          <cell r="Y3911">
            <v>2007</v>
          </cell>
          <cell r="AT3911">
            <v>40935</v>
          </cell>
          <cell r="BK3911">
            <v>40605.413517632449</v>
          </cell>
          <cell r="BX3911">
            <v>13415.373786812064</v>
          </cell>
          <cell r="CB3911">
            <v>13000</v>
          </cell>
          <cell r="CF3911">
            <v>121816.24055289735</v>
          </cell>
          <cell r="CG3911">
            <v>30290</v>
          </cell>
          <cell r="CK3911" t="str">
            <v>Прочие основные фонды</v>
          </cell>
        </row>
        <row r="3912">
          <cell r="K3912">
            <v>-0.43000000000029104</v>
          </cell>
          <cell r="Y3912">
            <v>2007</v>
          </cell>
          <cell r="AT3912">
            <v>23261</v>
          </cell>
          <cell r="BK3912">
            <v>23073.715007539962</v>
          </cell>
          <cell r="BX3912">
            <v>7623.1833310134452</v>
          </cell>
          <cell r="CB3912">
            <v>7600</v>
          </cell>
          <cell r="CF3912">
            <v>69221.145022619894</v>
          </cell>
          <cell r="CG3912">
            <v>17708</v>
          </cell>
          <cell r="CK3912" t="str">
            <v>Прочие основные фонды</v>
          </cell>
        </row>
        <row r="3913">
          <cell r="K3913">
            <v>-0.69000000000232831</v>
          </cell>
          <cell r="Y3913">
            <v>2007</v>
          </cell>
          <cell r="AT3913">
            <v>50460</v>
          </cell>
          <cell r="BK3913">
            <v>50053.723368748826</v>
          </cell>
          <cell r="BX3913">
            <v>16536.942989679654</v>
          </cell>
          <cell r="CB3913">
            <v>17000</v>
          </cell>
          <cell r="CF3913">
            <v>150161.17010624649</v>
          </cell>
          <cell r="CG3913">
            <v>39610</v>
          </cell>
          <cell r="CK3913" t="str">
            <v>Прочие основные фонды</v>
          </cell>
        </row>
        <row r="3914">
          <cell r="K3914">
            <v>-0.69000000000232831</v>
          </cell>
          <cell r="Y3914">
            <v>2007</v>
          </cell>
          <cell r="AT3914">
            <v>50460</v>
          </cell>
          <cell r="BK3914">
            <v>50053.723368748826</v>
          </cell>
          <cell r="BX3914">
            <v>16536.942989679654</v>
          </cell>
          <cell r="CB3914">
            <v>17000</v>
          </cell>
          <cell r="CF3914">
            <v>150161.17010624649</v>
          </cell>
          <cell r="CG3914">
            <v>39610</v>
          </cell>
          <cell r="CK3914" t="str">
            <v>Прочие основные фонды</v>
          </cell>
        </row>
        <row r="3915">
          <cell r="K3915">
            <v>-0.69000000000232831</v>
          </cell>
          <cell r="Y3915">
            <v>2007</v>
          </cell>
          <cell r="AT3915">
            <v>50460</v>
          </cell>
          <cell r="BK3915">
            <v>50053.723368748826</v>
          </cell>
          <cell r="BX3915">
            <v>16536.942989679654</v>
          </cell>
          <cell r="CB3915">
            <v>17000</v>
          </cell>
          <cell r="CF3915">
            <v>150161.17010624649</v>
          </cell>
          <cell r="CG3915">
            <v>39610</v>
          </cell>
          <cell r="CK3915" t="str">
            <v>Прочие основные фонды</v>
          </cell>
        </row>
        <row r="3916">
          <cell r="K3916">
            <v>-0.69000000000232831</v>
          </cell>
          <cell r="Y3916">
            <v>2007</v>
          </cell>
          <cell r="AT3916">
            <v>50460</v>
          </cell>
          <cell r="BK3916">
            <v>50053.723368748826</v>
          </cell>
          <cell r="BX3916">
            <v>16536.942989679654</v>
          </cell>
          <cell r="CB3916">
            <v>17000</v>
          </cell>
          <cell r="CF3916">
            <v>150161.17010624649</v>
          </cell>
          <cell r="CG3916">
            <v>39610</v>
          </cell>
          <cell r="CK3916" t="str">
            <v>Прочие основные фонды</v>
          </cell>
        </row>
        <row r="3917">
          <cell r="K3917">
            <v>0.7999999999992724</v>
          </cell>
          <cell r="Y3917">
            <v>2007</v>
          </cell>
          <cell r="AT3917">
            <v>30134</v>
          </cell>
          <cell r="BK3917">
            <v>29891.37732845575</v>
          </cell>
          <cell r="BX3917">
            <v>9875.6290140905021</v>
          </cell>
          <cell r="CB3917">
            <v>9900</v>
          </cell>
          <cell r="CF3917">
            <v>89674.131985367247</v>
          </cell>
          <cell r="CG3917">
            <v>23067</v>
          </cell>
          <cell r="CK3917" t="str">
            <v>Прочие основные фонды</v>
          </cell>
        </row>
        <row r="3918">
          <cell r="K3918">
            <v>8.000000000174623E-2</v>
          </cell>
          <cell r="Y3918">
            <v>2007</v>
          </cell>
          <cell r="AT3918">
            <v>59420</v>
          </cell>
          <cell r="BK3918">
            <v>58941.582294313419</v>
          </cell>
          <cell r="BX3918">
            <v>19473.34824508056</v>
          </cell>
          <cell r="CB3918">
            <v>19000</v>
          </cell>
          <cell r="CF3918">
            <v>176824.74688294026</v>
          </cell>
          <cell r="CG3918">
            <v>44270</v>
          </cell>
          <cell r="CK3918" t="str">
            <v>Прочие основные фонды</v>
          </cell>
        </row>
        <row r="3919">
          <cell r="K3919">
            <v>-0.19999999999708962</v>
          </cell>
          <cell r="Y3919">
            <v>2007</v>
          </cell>
          <cell r="AT3919">
            <v>42420</v>
          </cell>
          <cell r="BK3919">
            <v>42078.457100719883</v>
          </cell>
          <cell r="BX3919">
            <v>13902.043631038663</v>
          </cell>
          <cell r="CB3919">
            <v>14000</v>
          </cell>
          <cell r="CF3919">
            <v>126235.37130215965</v>
          </cell>
          <cell r="CG3919">
            <v>32620</v>
          </cell>
          <cell r="CK3919" t="str">
            <v>Прочие основные фонды</v>
          </cell>
        </row>
        <row r="3920">
          <cell r="K3920">
            <v>0.19999999999708962</v>
          </cell>
          <cell r="Y3920">
            <v>2007</v>
          </cell>
          <cell r="AT3920">
            <v>40583</v>
          </cell>
          <cell r="BK3920">
            <v>40256.247631270977</v>
          </cell>
          <cell r="BX3920">
            <v>13300.015008921311</v>
          </cell>
          <cell r="CB3920">
            <v>13000</v>
          </cell>
          <cell r="CF3920">
            <v>120768.74289381293</v>
          </cell>
          <cell r="CG3920">
            <v>30290</v>
          </cell>
          <cell r="CK3920" t="str">
            <v>Прочие основные фонды</v>
          </cell>
        </row>
        <row r="3921">
          <cell r="K3921">
            <v>0.41999999999825377</v>
          </cell>
          <cell r="Y3921">
            <v>2006</v>
          </cell>
          <cell r="AT3921">
            <v>35470</v>
          </cell>
          <cell r="BK3921">
            <v>29977.655299054979</v>
          </cell>
          <cell r="BX3921">
            <v>6049.6905197840033</v>
          </cell>
          <cell r="CB3921">
            <v>6000</v>
          </cell>
          <cell r="CF3921">
            <v>119910.62119621992</v>
          </cell>
          <cell r="CG3921">
            <v>9900</v>
          </cell>
          <cell r="CK3921" t="str">
            <v>Прочие основные фонды</v>
          </cell>
        </row>
        <row r="3922">
          <cell r="K3922">
            <v>0.41999999999825377</v>
          </cell>
          <cell r="Y3922">
            <v>2006</v>
          </cell>
          <cell r="AT3922">
            <v>35470</v>
          </cell>
          <cell r="BK3922">
            <v>29977.655299054979</v>
          </cell>
          <cell r="BX3922">
            <v>6049.6905197840033</v>
          </cell>
          <cell r="CB3922">
            <v>6000</v>
          </cell>
          <cell r="CF3922">
            <v>119910.62119621992</v>
          </cell>
          <cell r="CG3922">
            <v>9900</v>
          </cell>
          <cell r="CK3922" t="str">
            <v>Прочие основные фонды</v>
          </cell>
        </row>
        <row r="3923">
          <cell r="K3923">
            <v>0.77999999999883585</v>
          </cell>
          <cell r="Y3923">
            <v>2006</v>
          </cell>
          <cell r="AT3923">
            <v>24544</v>
          </cell>
          <cell r="BK3923">
            <v>20743.489474485632</v>
          </cell>
          <cell r="BX3923">
            <v>4186.1743478313665</v>
          </cell>
          <cell r="CB3923">
            <v>4200</v>
          </cell>
          <cell r="CF3923">
            <v>82973.957897942528</v>
          </cell>
          <cell r="CG3923">
            <v>6930</v>
          </cell>
          <cell r="CK3923" t="str">
            <v>Прочие основные фонды</v>
          </cell>
        </row>
        <row r="3924">
          <cell r="K3924">
            <v>0.77999999999883585</v>
          </cell>
          <cell r="Y3924">
            <v>2006</v>
          </cell>
          <cell r="AT3924">
            <v>24544</v>
          </cell>
          <cell r="BK3924">
            <v>20743.489474485632</v>
          </cell>
          <cell r="BX3924">
            <v>4186.1743478313665</v>
          </cell>
          <cell r="CB3924">
            <v>4200</v>
          </cell>
          <cell r="CF3924">
            <v>82973.957897942528</v>
          </cell>
          <cell r="CG3924">
            <v>6930</v>
          </cell>
          <cell r="CK3924" t="str">
            <v>Прочие основные фонды</v>
          </cell>
        </row>
        <row r="3925">
          <cell r="K3925">
            <v>-0.30000000000291038</v>
          </cell>
          <cell r="Y3925">
            <v>2006</v>
          </cell>
          <cell r="AT3925">
            <v>48359</v>
          </cell>
          <cell r="BK3925">
            <v>40870.860800873968</v>
          </cell>
          <cell r="BX3925">
            <v>8248.011949428661</v>
          </cell>
          <cell r="CB3925">
            <v>8200</v>
          </cell>
          <cell r="CF3925">
            <v>163483.44320349587</v>
          </cell>
          <cell r="CG3925">
            <v>13530</v>
          </cell>
          <cell r="CK3925" t="str">
            <v>Прочие основные фонды</v>
          </cell>
        </row>
        <row r="3926">
          <cell r="K3926">
            <v>-0.11999999999898137</v>
          </cell>
          <cell r="Y3926">
            <v>2006</v>
          </cell>
          <cell r="AT3926">
            <v>31471</v>
          </cell>
          <cell r="BK3926">
            <v>26597.879614224956</v>
          </cell>
          <cell r="BX3926">
            <v>5367.6292739814589</v>
          </cell>
          <cell r="CB3926">
            <v>5400</v>
          </cell>
          <cell r="CF3926">
            <v>106391.51845689982</v>
          </cell>
          <cell r="CG3926">
            <v>8910</v>
          </cell>
          <cell r="CK3926" t="str">
            <v>Прочие основные фонды</v>
          </cell>
        </row>
        <row r="3927">
          <cell r="K3927">
            <v>-0.15000000000145519</v>
          </cell>
          <cell r="Y3927">
            <v>2006</v>
          </cell>
          <cell r="AT3927">
            <v>31291</v>
          </cell>
          <cell r="BK3927">
            <v>26445.751676423155</v>
          </cell>
          <cell r="BX3927">
            <v>5336.9288428125528</v>
          </cell>
          <cell r="CB3927">
            <v>5300</v>
          </cell>
          <cell r="CF3927">
            <v>105783.00670569262</v>
          </cell>
          <cell r="CG3927">
            <v>8745</v>
          </cell>
          <cell r="CK3927" t="str">
            <v>Прочие основные фонды</v>
          </cell>
        </row>
        <row r="3928">
          <cell r="K3928">
            <v>0.25</v>
          </cell>
          <cell r="Y3928">
            <v>2006</v>
          </cell>
          <cell r="AT3928">
            <v>38964</v>
          </cell>
          <cell r="BK3928">
            <v>32930.627602829947</v>
          </cell>
          <cell r="BX3928">
            <v>6645.62000036267</v>
          </cell>
          <cell r="CB3928">
            <v>6600</v>
          </cell>
          <cell r="CF3928">
            <v>131722.51041131979</v>
          </cell>
          <cell r="CG3928">
            <v>10890</v>
          </cell>
          <cell r="CK3928" t="str">
            <v>Прочие основные фонды</v>
          </cell>
        </row>
        <row r="3929">
          <cell r="K3929">
            <v>-0.27999999999883585</v>
          </cell>
          <cell r="Y3929">
            <v>2006</v>
          </cell>
          <cell r="AT3929">
            <v>53425</v>
          </cell>
          <cell r="BK3929">
            <v>41523.81118095597</v>
          </cell>
          <cell r="BX3929">
            <v>4972.0828207626782</v>
          </cell>
          <cell r="CB3929">
            <v>5000</v>
          </cell>
          <cell r="CF3929">
            <v>207619.05590477985</v>
          </cell>
          <cell r="CG3929">
            <v>5699.9999999999991</v>
          </cell>
          <cell r="CK3929" t="str">
            <v>Прочие основные фонды</v>
          </cell>
        </row>
        <row r="3930">
          <cell r="K3930">
            <v>-0.27999999999883585</v>
          </cell>
          <cell r="Y3930">
            <v>2006</v>
          </cell>
          <cell r="AT3930">
            <v>53425</v>
          </cell>
          <cell r="BK3930">
            <v>41523.81118095597</v>
          </cell>
          <cell r="BX3930">
            <v>4972.0828207626782</v>
          </cell>
          <cell r="CB3930">
            <v>5000</v>
          </cell>
          <cell r="CF3930">
            <v>207619.05590477985</v>
          </cell>
          <cell r="CG3930">
            <v>5699.9999999999991</v>
          </cell>
          <cell r="CK3930" t="str">
            <v>Прочие основные фонды</v>
          </cell>
        </row>
        <row r="3931">
          <cell r="K3931">
            <v>-0.88999999999941792</v>
          </cell>
          <cell r="Y3931">
            <v>2005</v>
          </cell>
          <cell r="AT3931">
            <v>30508</v>
          </cell>
          <cell r="BK3931">
            <v>38044.205267526537</v>
          </cell>
          <cell r="BX3931">
            <v>13065.280610829654</v>
          </cell>
          <cell r="CB3931">
            <v>13000</v>
          </cell>
          <cell r="CF3931">
            <v>228265.23160515924</v>
          </cell>
          <cell r="CG3931">
            <v>59799.999999999993</v>
          </cell>
          <cell r="CK3931" t="str">
            <v>Машины и оборудование</v>
          </cell>
        </row>
        <row r="3932">
          <cell r="K3932">
            <v>0.13999999999941792</v>
          </cell>
          <cell r="Y3932">
            <v>2005</v>
          </cell>
          <cell r="AT3932">
            <v>10520</v>
          </cell>
          <cell r="BK3932">
            <v>13171.166237447116</v>
          </cell>
          <cell r="BX3932">
            <v>4523.2902528527484</v>
          </cell>
          <cell r="CB3932">
            <v>4500</v>
          </cell>
          <cell r="CF3932">
            <v>79026.99742468269</v>
          </cell>
          <cell r="CG3932">
            <v>20700</v>
          </cell>
          <cell r="CK3932" t="str">
            <v>Машины и оборудование</v>
          </cell>
        </row>
        <row r="3933">
          <cell r="K3933">
            <v>0</v>
          </cell>
          <cell r="Y3933">
            <v>2007</v>
          </cell>
          <cell r="AT3933">
            <v>179768</v>
          </cell>
          <cell r="BK3933">
            <v>216159.02511353086</v>
          </cell>
          <cell r="BX3933">
            <v>136210.77008441894</v>
          </cell>
          <cell r="CB3933">
            <v>135000</v>
          </cell>
          <cell r="CF3933">
            <v>648477.07534059254</v>
          </cell>
          <cell r="CG3933">
            <v>963900</v>
          </cell>
          <cell r="CK3933" t="str">
            <v>Машины и оборудование</v>
          </cell>
        </row>
        <row r="3934">
          <cell r="K3934">
            <v>0</v>
          </cell>
          <cell r="Y3934">
            <v>2000</v>
          </cell>
          <cell r="AT3934">
            <v>35066.92</v>
          </cell>
          <cell r="BK3934">
            <v>15665.496275757969</v>
          </cell>
          <cell r="BX3934">
            <v>1566.5496275757969</v>
          </cell>
          <cell r="CB3934">
            <v>1600</v>
          </cell>
          <cell r="CF3934">
            <v>156654.96275757969</v>
          </cell>
          <cell r="CG3934">
            <v>1600</v>
          </cell>
          <cell r="CK3934" t="str">
            <v>Прочие основные фонды</v>
          </cell>
        </row>
        <row r="3935">
          <cell r="K3935">
            <v>0</v>
          </cell>
          <cell r="Y3935">
            <v>2000</v>
          </cell>
          <cell r="AT3935">
            <v>11454.24</v>
          </cell>
          <cell r="BK3935">
            <v>5116.9693278348359</v>
          </cell>
          <cell r="BX3935">
            <v>511.69693278348359</v>
          </cell>
          <cell r="CB3935">
            <v>500</v>
          </cell>
          <cell r="CF3935">
            <v>51169.693278348357</v>
          </cell>
          <cell r="CG3935">
            <v>500</v>
          </cell>
          <cell r="CK3935" t="str">
            <v>Прочие основные фонды</v>
          </cell>
        </row>
        <row r="3936">
          <cell r="K3936">
            <v>0</v>
          </cell>
          <cell r="Y3936">
            <v>2000</v>
          </cell>
          <cell r="AT3936">
            <v>13528.86</v>
          </cell>
          <cell r="BK3936">
            <v>6043.7673438457377</v>
          </cell>
          <cell r="BX3936">
            <v>604.37673438457375</v>
          </cell>
          <cell r="CB3936">
            <v>600</v>
          </cell>
          <cell r="CF3936">
            <v>60437.673438457379</v>
          </cell>
          <cell r="CG3936">
            <v>600</v>
          </cell>
          <cell r="CK3936" t="str">
            <v>Прочие основные фонды</v>
          </cell>
        </row>
        <row r="3937">
          <cell r="K3937">
            <v>4961.5</v>
          </cell>
          <cell r="Y3937">
            <v>2003</v>
          </cell>
          <cell r="AT3937">
            <v>22897.64</v>
          </cell>
          <cell r="BK3937">
            <v>12287.88197886128</v>
          </cell>
          <cell r="BX3937">
            <v>1228.788197886128</v>
          </cell>
          <cell r="CB3937">
            <v>1200</v>
          </cell>
          <cell r="CF3937">
            <v>98303.05583089024</v>
          </cell>
          <cell r="CG3937">
            <v>1200</v>
          </cell>
          <cell r="CK3937" t="str">
            <v>Прочие основные фонды</v>
          </cell>
        </row>
        <row r="3938">
          <cell r="K3938">
            <v>0</v>
          </cell>
          <cell r="Y3938">
            <v>1999</v>
          </cell>
          <cell r="AT3938">
            <v>10977.12</v>
          </cell>
          <cell r="BK3938">
            <v>4790.2285302780874</v>
          </cell>
          <cell r="BX3938">
            <v>479.02285302780876</v>
          </cell>
          <cell r="CB3938">
            <v>500</v>
          </cell>
          <cell r="CF3938">
            <v>52692.513833058962</v>
          </cell>
          <cell r="CG3938">
            <v>500</v>
          </cell>
          <cell r="CK3938" t="str">
            <v>Прочие основные фонды</v>
          </cell>
        </row>
        <row r="3939">
          <cell r="K3939">
            <v>0</v>
          </cell>
          <cell r="Y3939">
            <v>1999</v>
          </cell>
          <cell r="AT3939">
            <v>11799</v>
          </cell>
          <cell r="BK3939">
            <v>5148.8829883203562</v>
          </cell>
          <cell r="BX3939">
            <v>514.88829883203562</v>
          </cell>
          <cell r="CB3939">
            <v>500</v>
          </cell>
          <cell r="CF3939">
            <v>56637.712871523916</v>
          </cell>
          <cell r="CG3939">
            <v>500</v>
          </cell>
          <cell r="CK3939" t="str">
            <v>Прочие основные фонды</v>
          </cell>
        </row>
        <row r="3940">
          <cell r="K3940">
            <v>1530.33</v>
          </cell>
          <cell r="Y3940">
            <v>2002</v>
          </cell>
          <cell r="AT3940">
            <v>13114</v>
          </cell>
          <cell r="BK3940">
            <v>6286.9453310197696</v>
          </cell>
          <cell r="BX3940">
            <v>628.69453310197696</v>
          </cell>
          <cell r="CB3940">
            <v>650</v>
          </cell>
          <cell r="CF3940">
            <v>56582.507979177928</v>
          </cell>
          <cell r="CG3940">
            <v>650</v>
          </cell>
          <cell r="CK3940" t="str">
            <v>Прочие основные фонды</v>
          </cell>
        </row>
        <row r="3941">
          <cell r="K3941">
            <v>1665.8099999999995</v>
          </cell>
          <cell r="Y3941">
            <v>2002</v>
          </cell>
          <cell r="AT3941">
            <v>12492.25</v>
          </cell>
          <cell r="BK3941">
            <v>6063.0600811793283</v>
          </cell>
          <cell r="BX3941">
            <v>606.30600811793283</v>
          </cell>
          <cell r="CB3941">
            <v>600</v>
          </cell>
          <cell r="CF3941">
            <v>54567.540730613953</v>
          </cell>
          <cell r="CG3941">
            <v>600</v>
          </cell>
          <cell r="CK3941" t="str">
            <v>Прочие основные фонды</v>
          </cell>
        </row>
        <row r="3942">
          <cell r="K3942">
            <v>1923.4900000000016</v>
          </cell>
          <cell r="Y3942">
            <v>2006</v>
          </cell>
          <cell r="AT3942">
            <v>23084.74</v>
          </cell>
          <cell r="BK3942">
            <v>19026.688930421078</v>
          </cell>
          <cell r="BX3942">
            <v>2278.2656619517966</v>
          </cell>
          <cell r="CB3942">
            <v>2300</v>
          </cell>
          <cell r="CF3942">
            <v>95133.444652105391</v>
          </cell>
          <cell r="CG3942">
            <v>2622</v>
          </cell>
          <cell r="CK3942" t="str">
            <v>Прочие основные фонды</v>
          </cell>
        </row>
        <row r="3943">
          <cell r="K3943">
            <v>0</v>
          </cell>
          <cell r="Y3943">
            <v>2006</v>
          </cell>
          <cell r="AT3943">
            <v>25736.41</v>
          </cell>
          <cell r="BK3943">
            <v>22312.706904691197</v>
          </cell>
          <cell r="BX3943">
            <v>4502.852877766084</v>
          </cell>
          <cell r="CB3943">
            <v>4500</v>
          </cell>
          <cell r="CF3943">
            <v>89250.827618764786</v>
          </cell>
          <cell r="CG3943">
            <v>7425</v>
          </cell>
          <cell r="CK3943" t="str">
            <v>Прочие основные фонды</v>
          </cell>
        </row>
        <row r="3944">
          <cell r="K3944">
            <v>4895.1500000000015</v>
          </cell>
          <cell r="Y3944">
            <v>2003</v>
          </cell>
          <cell r="AT3944">
            <v>22593.47</v>
          </cell>
          <cell r="BK3944">
            <v>12124.650961974377</v>
          </cell>
          <cell r="BX3944">
            <v>1212.4650961974378</v>
          </cell>
          <cell r="CB3944">
            <v>1200</v>
          </cell>
          <cell r="CF3944">
            <v>96997.207695795019</v>
          </cell>
          <cell r="CG3944">
            <v>1200</v>
          </cell>
          <cell r="CK3944" t="str">
            <v>Прочие основные фонды</v>
          </cell>
        </row>
        <row r="3945">
          <cell r="K3945">
            <v>478.2599999999984</v>
          </cell>
          <cell r="Y3945">
            <v>2006</v>
          </cell>
          <cell r="AT3945">
            <v>28712.71</v>
          </cell>
          <cell r="BK3945">
            <v>22316.539981910086</v>
          </cell>
          <cell r="BX3945">
            <v>2672.194143725611</v>
          </cell>
          <cell r="CB3945">
            <v>2700</v>
          </cell>
          <cell r="CF3945">
            <v>111582.69990955043</v>
          </cell>
          <cell r="CG3945">
            <v>3077.9999999999995</v>
          </cell>
          <cell r="CK3945" t="str">
            <v>Прочие основные фонды</v>
          </cell>
        </row>
        <row r="3946">
          <cell r="K3946">
            <v>0</v>
          </cell>
          <cell r="Y3946">
            <v>2000</v>
          </cell>
          <cell r="AT3946">
            <v>13002.9</v>
          </cell>
          <cell r="BK3946">
            <v>5808.8044665471989</v>
          </cell>
          <cell r="BX3946">
            <v>580.88044665471989</v>
          </cell>
          <cell r="CB3946">
            <v>600</v>
          </cell>
          <cell r="CF3946">
            <v>58088.044665471985</v>
          </cell>
          <cell r="CG3946">
            <v>600</v>
          </cell>
          <cell r="CK3946" t="str">
            <v>Прочие основные фонды</v>
          </cell>
        </row>
        <row r="3947">
          <cell r="K3947">
            <v>0</v>
          </cell>
          <cell r="Y3947">
            <v>1999</v>
          </cell>
          <cell r="AT3947">
            <v>12336</v>
          </cell>
          <cell r="BK3947">
            <v>5383.2206580150787</v>
          </cell>
          <cell r="BX3947">
            <v>538.32206580150785</v>
          </cell>
          <cell r="CB3947">
            <v>550</v>
          </cell>
          <cell r="CF3947">
            <v>59215.427238165867</v>
          </cell>
          <cell r="CG3947">
            <v>550</v>
          </cell>
          <cell r="CK3947" t="str">
            <v>Прочие основные фонды</v>
          </cell>
        </row>
        <row r="3948">
          <cell r="K3948">
            <v>0</v>
          </cell>
          <cell r="Y3948">
            <v>2000</v>
          </cell>
          <cell r="AT3948">
            <v>25541.200000000001</v>
          </cell>
          <cell r="BK3948">
            <v>11410.057498017775</v>
          </cell>
          <cell r="BX3948">
            <v>1141.0057498017775</v>
          </cell>
          <cell r="CB3948">
            <v>1100</v>
          </cell>
          <cell r="CF3948">
            <v>114100.57498017776</v>
          </cell>
          <cell r="CG3948">
            <v>1100</v>
          </cell>
          <cell r="CK3948" t="str">
            <v>Прочие основные фонды</v>
          </cell>
        </row>
        <row r="3949">
          <cell r="K3949">
            <v>17063.739999999998</v>
          </cell>
          <cell r="Y3949">
            <v>2005</v>
          </cell>
          <cell r="AT3949">
            <v>40953.339999999997</v>
          </cell>
          <cell r="BK3949">
            <v>29328.242489146767</v>
          </cell>
          <cell r="BX3949">
            <v>2932.8242489146769</v>
          </cell>
          <cell r="CB3949">
            <v>2900</v>
          </cell>
          <cell r="CF3949">
            <v>175969.4549348806</v>
          </cell>
          <cell r="CG3949">
            <v>2900</v>
          </cell>
          <cell r="CK3949" t="str">
            <v>Прочие основные фонды</v>
          </cell>
        </row>
        <row r="3950">
          <cell r="K3950">
            <v>6163.26</v>
          </cell>
          <cell r="Y3950">
            <v>2005</v>
          </cell>
          <cell r="AT3950">
            <v>14792.16</v>
          </cell>
          <cell r="BK3950">
            <v>10593.227693229837</v>
          </cell>
          <cell r="BX3950">
            <v>1059.3227693229837</v>
          </cell>
          <cell r="CB3950">
            <v>1100</v>
          </cell>
          <cell r="CF3950">
            <v>63559.366159379024</v>
          </cell>
          <cell r="CG3950">
            <v>1100</v>
          </cell>
          <cell r="CK3950" t="str">
            <v>Прочие основные фонды</v>
          </cell>
        </row>
        <row r="3951">
          <cell r="K3951">
            <v>6163.26</v>
          </cell>
          <cell r="Y3951">
            <v>2005</v>
          </cell>
          <cell r="AT3951">
            <v>14792.16</v>
          </cell>
          <cell r="BK3951">
            <v>10593.227693229837</v>
          </cell>
          <cell r="BX3951">
            <v>1059.3227693229837</v>
          </cell>
          <cell r="CB3951">
            <v>1100</v>
          </cell>
          <cell r="CF3951">
            <v>63559.366159379024</v>
          </cell>
          <cell r="CG3951">
            <v>1100</v>
          </cell>
          <cell r="CK3951" t="str">
            <v>Прочие основные фонды</v>
          </cell>
        </row>
        <row r="3952">
          <cell r="K3952">
            <v>0</v>
          </cell>
          <cell r="Y3952">
            <v>2006</v>
          </cell>
          <cell r="AT3952">
            <v>26966.11</v>
          </cell>
          <cell r="BK3952">
            <v>23378.820464457254</v>
          </cell>
          <cell r="BX3952">
            <v>4718.0016954834327</v>
          </cell>
          <cell r="CB3952">
            <v>4700</v>
          </cell>
          <cell r="CF3952">
            <v>93515.281857829017</v>
          </cell>
          <cell r="CG3952">
            <v>7755</v>
          </cell>
          <cell r="CK3952" t="str">
            <v>Прочие основные фонды</v>
          </cell>
        </row>
        <row r="3953">
          <cell r="K3953">
            <v>0</v>
          </cell>
          <cell r="Y3953">
            <v>1999</v>
          </cell>
          <cell r="AT3953">
            <v>4868.6400000000003</v>
          </cell>
          <cell r="BK3953">
            <v>2124.5917172858735</v>
          </cell>
          <cell r="BX3953">
            <v>212.45917172858736</v>
          </cell>
          <cell r="CB3953">
            <v>200</v>
          </cell>
          <cell r="CF3953">
            <v>23370.508890144607</v>
          </cell>
          <cell r="CG3953">
            <v>200</v>
          </cell>
          <cell r="CK3953" t="str">
            <v>Прочие основные фонды</v>
          </cell>
        </row>
        <row r="3954">
          <cell r="K3954">
            <v>0</v>
          </cell>
          <cell r="Y3954">
            <v>1999</v>
          </cell>
          <cell r="AT3954">
            <v>10977.12</v>
          </cell>
          <cell r="BK3954">
            <v>4790.2285302780874</v>
          </cell>
          <cell r="BX3954">
            <v>479.02285302780876</v>
          </cell>
          <cell r="CB3954">
            <v>500</v>
          </cell>
          <cell r="CF3954">
            <v>52692.513833058962</v>
          </cell>
          <cell r="CG3954">
            <v>500</v>
          </cell>
          <cell r="CK3954" t="str">
            <v>Прочие основные фонды</v>
          </cell>
        </row>
        <row r="3955">
          <cell r="K3955">
            <v>0</v>
          </cell>
          <cell r="Y3955">
            <v>2000</v>
          </cell>
          <cell r="AT3955">
            <v>22210.11</v>
          </cell>
          <cell r="BK3955">
            <v>9921.954807812459</v>
          </cell>
          <cell r="BX3955">
            <v>992.19548078124592</v>
          </cell>
          <cell r="CB3955">
            <v>1000</v>
          </cell>
          <cell r="CF3955">
            <v>99219.548078124586</v>
          </cell>
          <cell r="CG3955">
            <v>1000</v>
          </cell>
          <cell r="CK3955" t="str">
            <v>Прочие основные фонды</v>
          </cell>
        </row>
        <row r="3956">
          <cell r="K3956">
            <v>0</v>
          </cell>
          <cell r="Y3956">
            <v>2000</v>
          </cell>
          <cell r="AT3956">
            <v>3710.94</v>
          </cell>
          <cell r="BK3956">
            <v>1657.7936342730209</v>
          </cell>
          <cell r="BX3956">
            <v>165.77936342730209</v>
          </cell>
          <cell r="CB3956">
            <v>150</v>
          </cell>
          <cell r="CF3956">
            <v>16577.936342730209</v>
          </cell>
          <cell r="CG3956">
            <v>150</v>
          </cell>
          <cell r="CK3956" t="str">
            <v>Прочие основные фонды</v>
          </cell>
        </row>
        <row r="3957">
          <cell r="K3957">
            <v>7389.2099999999991</v>
          </cell>
          <cell r="Y3957">
            <v>2005</v>
          </cell>
          <cell r="AT3957">
            <v>14778.81</v>
          </cell>
          <cell r="BK3957">
            <v>10899.377230538206</v>
          </cell>
          <cell r="BX3957">
            <v>1305.0971176226046</v>
          </cell>
          <cell r="CB3957">
            <v>1300</v>
          </cell>
          <cell r="CF3957">
            <v>54496.886152691033</v>
          </cell>
          <cell r="CG3957">
            <v>1481.9999999999998</v>
          </cell>
          <cell r="CK3957" t="str">
            <v>Прочие основные фонды</v>
          </cell>
        </row>
        <row r="3958">
          <cell r="K3958">
            <v>4895.1500000000015</v>
          </cell>
          <cell r="Y3958">
            <v>2003</v>
          </cell>
          <cell r="AT3958">
            <v>22593.47</v>
          </cell>
          <cell r="BK3958">
            <v>12124.650961974377</v>
          </cell>
          <cell r="BX3958">
            <v>1212.4650961974378</v>
          </cell>
          <cell r="CB3958">
            <v>1200</v>
          </cell>
          <cell r="CF3958">
            <v>96997.207695795019</v>
          </cell>
          <cell r="CG3958">
            <v>1200</v>
          </cell>
          <cell r="CK3958" t="str">
            <v>Прочие основные фонды</v>
          </cell>
        </row>
        <row r="3959">
          <cell r="K3959">
            <v>5979.9500000000007</v>
          </cell>
          <cell r="Y3959">
            <v>2005</v>
          </cell>
          <cell r="AT3959">
            <v>14351.95</v>
          </cell>
          <cell r="BK3959">
            <v>10277.976589750921</v>
          </cell>
          <cell r="BX3959">
            <v>1027.7976589750922</v>
          </cell>
          <cell r="CB3959">
            <v>1000</v>
          </cell>
          <cell r="CF3959">
            <v>61667.859538505523</v>
          </cell>
          <cell r="CG3959">
            <v>1000</v>
          </cell>
          <cell r="CK3959" t="str">
            <v>Прочие основные фонды</v>
          </cell>
        </row>
        <row r="3960">
          <cell r="K3960">
            <v>0</v>
          </cell>
          <cell r="Y3960">
            <v>1999</v>
          </cell>
          <cell r="AT3960">
            <v>4868.6400000000003</v>
          </cell>
          <cell r="BK3960">
            <v>2124.5917172858735</v>
          </cell>
          <cell r="BX3960">
            <v>212.45917172858736</v>
          </cell>
          <cell r="CB3960">
            <v>200</v>
          </cell>
          <cell r="CF3960">
            <v>23370.508890144607</v>
          </cell>
          <cell r="CG3960">
            <v>200</v>
          </cell>
          <cell r="CK3960" t="str">
            <v>Прочие основные фонды</v>
          </cell>
        </row>
        <row r="3961">
          <cell r="K3961">
            <v>0</v>
          </cell>
          <cell r="Y3961">
            <v>2000</v>
          </cell>
          <cell r="AT3961">
            <v>127200</v>
          </cell>
          <cell r="BK3961">
            <v>338491.99103050045</v>
          </cell>
          <cell r="BX3961">
            <v>40288.855694874379</v>
          </cell>
          <cell r="CB3961">
            <v>40000</v>
          </cell>
          <cell r="CF3961">
            <v>3384919.9103050046</v>
          </cell>
          <cell r="CG3961">
            <v>83200</v>
          </cell>
          <cell r="CK3961" t="str">
            <v>Прочие основные фонды</v>
          </cell>
        </row>
        <row r="3962">
          <cell r="K3962">
            <v>0</v>
          </cell>
          <cell r="Y3962">
            <v>2000</v>
          </cell>
          <cell r="AT3962">
            <v>28408.2</v>
          </cell>
          <cell r="BK3962">
            <v>12690.836586189707</v>
          </cell>
          <cell r="BX3962">
            <v>1269.0836586189707</v>
          </cell>
          <cell r="CB3962">
            <v>1300</v>
          </cell>
          <cell r="CF3962">
            <v>126908.36586189707</v>
          </cell>
          <cell r="CG3962">
            <v>1300</v>
          </cell>
          <cell r="CK3962" t="str">
            <v>Прочие основные фонды</v>
          </cell>
        </row>
        <row r="3963">
          <cell r="K3963">
            <v>0</v>
          </cell>
          <cell r="Y3963">
            <v>2000</v>
          </cell>
          <cell r="AT3963">
            <v>13002.9</v>
          </cell>
          <cell r="BK3963">
            <v>5808.8044665471989</v>
          </cell>
          <cell r="BX3963">
            <v>580.88044665471989</v>
          </cell>
          <cell r="CB3963">
            <v>600</v>
          </cell>
          <cell r="CF3963">
            <v>58088.044665471985</v>
          </cell>
          <cell r="CG3963">
            <v>600</v>
          </cell>
          <cell r="CK3963" t="str">
            <v>Прочие основные фонды</v>
          </cell>
        </row>
        <row r="3964">
          <cell r="K3964">
            <v>0</v>
          </cell>
          <cell r="Y3964">
            <v>2000</v>
          </cell>
          <cell r="AT3964">
            <v>11454.24</v>
          </cell>
          <cell r="BK3964">
            <v>5116.9693278348359</v>
          </cell>
          <cell r="BX3964">
            <v>511.69693278348359</v>
          </cell>
          <cell r="CB3964">
            <v>500</v>
          </cell>
          <cell r="CF3964">
            <v>51169.693278348357</v>
          </cell>
          <cell r="CG3964">
            <v>500</v>
          </cell>
          <cell r="CK3964" t="str">
            <v>Прочие основные фонды</v>
          </cell>
        </row>
        <row r="3965">
          <cell r="K3965">
            <v>0</v>
          </cell>
          <cell r="Y3965">
            <v>2000</v>
          </cell>
          <cell r="AT3965">
            <v>9876.36</v>
          </cell>
          <cell r="BK3965">
            <v>4412.0806959392212</v>
          </cell>
          <cell r="BX3965">
            <v>441.20806959392212</v>
          </cell>
          <cell r="CB3965">
            <v>450</v>
          </cell>
          <cell r="CF3965">
            <v>44120.806959392212</v>
          </cell>
          <cell r="CG3965">
            <v>450</v>
          </cell>
          <cell r="CK3965" t="str">
            <v>Прочие основные фонды</v>
          </cell>
        </row>
        <row r="3966">
          <cell r="K3966">
            <v>0</v>
          </cell>
          <cell r="Y3966">
            <v>2001</v>
          </cell>
          <cell r="AT3966">
            <v>12862</v>
          </cell>
          <cell r="BK3966">
            <v>5924.8623780081825</v>
          </cell>
          <cell r="BX3966">
            <v>592.48623780081823</v>
          </cell>
          <cell r="CB3966">
            <v>600</v>
          </cell>
          <cell r="CF3966">
            <v>59248.623780081827</v>
          </cell>
          <cell r="CG3966">
            <v>600</v>
          </cell>
          <cell r="CK3966" t="str">
            <v>Прочие основные фонды</v>
          </cell>
        </row>
        <row r="3967">
          <cell r="K3967">
            <v>4289.8300000000017</v>
          </cell>
          <cell r="Y3967">
            <v>2002</v>
          </cell>
          <cell r="AT3967">
            <v>23667.68</v>
          </cell>
          <cell r="BK3967">
            <v>11792.401587983179</v>
          </cell>
          <cell r="BX3967">
            <v>1179.2401587983179</v>
          </cell>
          <cell r="CB3967">
            <v>1200</v>
          </cell>
          <cell r="CF3967">
            <v>94339.212703865429</v>
          </cell>
          <cell r="CG3967">
            <v>1200</v>
          </cell>
          <cell r="CK3967" t="str">
            <v>Прочие основные фонды</v>
          </cell>
        </row>
        <row r="3968">
          <cell r="K3968">
            <v>3925.3900000000012</v>
          </cell>
          <cell r="Y3968">
            <v>2003</v>
          </cell>
          <cell r="AT3968">
            <v>18115.63</v>
          </cell>
          <cell r="BK3968">
            <v>9721.6448250875983</v>
          </cell>
          <cell r="BX3968">
            <v>972.16448250875987</v>
          </cell>
          <cell r="CB3968">
            <v>950</v>
          </cell>
          <cell r="CF3968">
            <v>77773.158600700786</v>
          </cell>
          <cell r="CG3968">
            <v>950</v>
          </cell>
          <cell r="CK3968" t="str">
            <v>Прочие основные фонды</v>
          </cell>
        </row>
        <row r="3969">
          <cell r="K3969">
            <v>4895.1500000000015</v>
          </cell>
          <cell r="Y3969">
            <v>2003</v>
          </cell>
          <cell r="AT3969">
            <v>22593.47</v>
          </cell>
          <cell r="BK3969">
            <v>12124.650961974377</v>
          </cell>
          <cell r="BX3969">
            <v>1212.4650961974378</v>
          </cell>
          <cell r="CB3969">
            <v>1200</v>
          </cell>
          <cell r="CF3969">
            <v>96997.207695795019</v>
          </cell>
          <cell r="CG3969">
            <v>1200</v>
          </cell>
          <cell r="CK3969" t="str">
            <v>Прочие основные фонды</v>
          </cell>
        </row>
        <row r="3970">
          <cell r="K3970">
            <v>0</v>
          </cell>
          <cell r="Y3970">
            <v>2000</v>
          </cell>
          <cell r="AT3970">
            <v>9934.7999999999993</v>
          </cell>
          <cell r="BK3970">
            <v>4438.1876823057246</v>
          </cell>
          <cell r="BX3970">
            <v>443.81876823057246</v>
          </cell>
          <cell r="CB3970">
            <v>450</v>
          </cell>
          <cell r="CF3970">
            <v>44381.876823057246</v>
          </cell>
          <cell r="CG3970">
            <v>450</v>
          </cell>
          <cell r="CK3970" t="str">
            <v>Прочие основные фонды</v>
          </cell>
        </row>
        <row r="3971">
          <cell r="K3971">
            <v>256.1299999999992</v>
          </cell>
          <cell r="Y3971">
            <v>2001</v>
          </cell>
          <cell r="AT3971">
            <v>9470</v>
          </cell>
          <cell r="BK3971">
            <v>4362.342304442348</v>
          </cell>
          <cell r="BX3971">
            <v>436.23423044423481</v>
          </cell>
          <cell r="CB3971">
            <v>450</v>
          </cell>
          <cell r="CF3971">
            <v>43623.423044423478</v>
          </cell>
          <cell r="CG3971">
            <v>450</v>
          </cell>
          <cell r="CK3971" t="str">
            <v>Прочие основные фонды</v>
          </cell>
        </row>
        <row r="3972">
          <cell r="K3972">
            <v>0</v>
          </cell>
          <cell r="Y3972">
            <v>1998</v>
          </cell>
          <cell r="AT3972">
            <v>17718</v>
          </cell>
          <cell r="BK3972">
            <v>27000.057185511414</v>
          </cell>
          <cell r="BX3972">
            <v>2700.0057185511414</v>
          </cell>
          <cell r="CB3972">
            <v>2700</v>
          </cell>
          <cell r="CF3972">
            <v>351000.74341164838</v>
          </cell>
          <cell r="CG3972">
            <v>2700</v>
          </cell>
          <cell r="CK3972" t="str">
            <v>Прочие основные фонды</v>
          </cell>
        </row>
        <row r="3973">
          <cell r="K3973">
            <v>0</v>
          </cell>
          <cell r="Y3973">
            <v>1994</v>
          </cell>
          <cell r="AT3973">
            <v>6146.28</v>
          </cell>
          <cell r="BK3973">
            <v>8312.9713043598167</v>
          </cell>
          <cell r="BX3973">
            <v>831.29713043598167</v>
          </cell>
          <cell r="CB3973">
            <v>850</v>
          </cell>
          <cell r="CF3973">
            <v>133007.54086975707</v>
          </cell>
          <cell r="CG3973">
            <v>850</v>
          </cell>
          <cell r="CK3973" t="str">
            <v>Прочие основные фонды</v>
          </cell>
        </row>
        <row r="3974">
          <cell r="K3974">
            <v>0</v>
          </cell>
          <cell r="Y3974">
            <v>1994</v>
          </cell>
          <cell r="AT3974">
            <v>6146.28</v>
          </cell>
          <cell r="BK3974">
            <v>8312.9713043598167</v>
          </cell>
          <cell r="BX3974">
            <v>831.29713043598167</v>
          </cell>
          <cell r="CB3974">
            <v>850</v>
          </cell>
          <cell r="CF3974">
            <v>141320.51217411688</v>
          </cell>
          <cell r="CG3974">
            <v>850</v>
          </cell>
          <cell r="CK3974" t="str">
            <v>Прочие основные фонды</v>
          </cell>
        </row>
        <row r="3975">
          <cell r="K3975">
            <v>0</v>
          </cell>
          <cell r="Y3975">
            <v>2007</v>
          </cell>
          <cell r="AT3975">
            <v>28990.68</v>
          </cell>
          <cell r="BK3975">
            <v>26118.557427820087</v>
          </cell>
          <cell r="BX3975">
            <v>5270.8988640115012</v>
          </cell>
          <cell r="CB3975">
            <v>5300</v>
          </cell>
          <cell r="CF3975">
            <v>104474.22971128035</v>
          </cell>
          <cell r="CG3975">
            <v>8745</v>
          </cell>
          <cell r="CK3975" t="str">
            <v>Прочие основные фонды</v>
          </cell>
        </row>
        <row r="3976">
          <cell r="K3976">
            <v>2170.8900000000003</v>
          </cell>
          <cell r="Y3976">
            <v>2003</v>
          </cell>
          <cell r="AT3976">
            <v>10018.950000000001</v>
          </cell>
          <cell r="BK3976">
            <v>5376.6097795280311</v>
          </cell>
          <cell r="BX3976">
            <v>537.66097795280314</v>
          </cell>
          <cell r="CB3976">
            <v>550</v>
          </cell>
          <cell r="CF3976">
            <v>43012.878236224249</v>
          </cell>
          <cell r="CG3976">
            <v>550</v>
          </cell>
          <cell r="CK3976" t="str">
            <v>Прочие основные фонды</v>
          </cell>
        </row>
        <row r="3977">
          <cell r="K3977">
            <v>0</v>
          </cell>
          <cell r="Y3977">
            <v>2007</v>
          </cell>
          <cell r="AT3977">
            <v>21855.93</v>
          </cell>
          <cell r="BK3977">
            <v>22349.296062822879</v>
          </cell>
          <cell r="BX3977">
            <v>7383.8469943102737</v>
          </cell>
          <cell r="CB3977">
            <v>7400</v>
          </cell>
          <cell r="CF3977">
            <v>67047.888188468642</v>
          </cell>
          <cell r="CG3977">
            <v>17242</v>
          </cell>
          <cell r="CK3977" t="str">
            <v>Прочие основные фонды</v>
          </cell>
        </row>
        <row r="3978">
          <cell r="K3978">
            <v>0</v>
          </cell>
          <cell r="Y3978">
            <v>2007</v>
          </cell>
          <cell r="AT3978">
            <v>23139.83</v>
          </cell>
          <cell r="BK3978">
            <v>23662.178251549616</v>
          </cell>
          <cell r="BX3978">
            <v>7817.6020967467739</v>
          </cell>
          <cell r="CB3978">
            <v>7800</v>
          </cell>
          <cell r="CF3978">
            <v>70986.534754648848</v>
          </cell>
          <cell r="CG3978">
            <v>18174</v>
          </cell>
          <cell r="CK3978" t="str">
            <v>Прочие основные фонды</v>
          </cell>
        </row>
        <row r="3979">
          <cell r="K3979">
            <v>0</v>
          </cell>
          <cell r="Y3979">
            <v>2001</v>
          </cell>
          <cell r="AT3979">
            <v>198168</v>
          </cell>
          <cell r="BK3979">
            <v>90728.171679093342</v>
          </cell>
          <cell r="BX3979">
            <v>9072.8171679093339</v>
          </cell>
          <cell r="CB3979">
            <v>9100</v>
          </cell>
          <cell r="CF3979">
            <v>907281.71679093339</v>
          </cell>
          <cell r="CG3979">
            <v>9100</v>
          </cell>
          <cell r="CK3979" t="str">
            <v>Прочие основные фонды</v>
          </cell>
        </row>
        <row r="3980">
          <cell r="K3980">
            <v>0</v>
          </cell>
          <cell r="Y3980">
            <v>2008</v>
          </cell>
          <cell r="AT3980">
            <v>144508.47</v>
          </cell>
          <cell r="BK3980">
            <v>161070.68368647565</v>
          </cell>
          <cell r="BX3980">
            <v>53215.156319320064</v>
          </cell>
          <cell r="CB3980">
            <v>55000</v>
          </cell>
          <cell r="CF3980">
            <v>483212.05105942697</v>
          </cell>
          <cell r="CG3980">
            <v>128150</v>
          </cell>
          <cell r="CK3980" t="str">
            <v>Прочие основные фонды</v>
          </cell>
        </row>
        <row r="3981">
          <cell r="K3981">
            <v>0</v>
          </cell>
          <cell r="Y3981">
            <v>2008</v>
          </cell>
          <cell r="AT3981">
            <v>60163.57</v>
          </cell>
          <cell r="BK3981">
            <v>67058.95753320989</v>
          </cell>
          <cell r="BX3981">
            <v>22155.198115919124</v>
          </cell>
          <cell r="CB3981">
            <v>22000</v>
          </cell>
          <cell r="CF3981">
            <v>201176.87259962969</v>
          </cell>
          <cell r="CG3981">
            <v>51260</v>
          </cell>
          <cell r="CK3981" t="str">
            <v>Прочие основные фонды</v>
          </cell>
        </row>
        <row r="3982">
          <cell r="K3982">
            <v>0</v>
          </cell>
          <cell r="Y3982">
            <v>2008</v>
          </cell>
          <cell r="AT3982">
            <v>69831.11</v>
          </cell>
          <cell r="BK3982">
            <v>77834.500844728944</v>
          </cell>
          <cell r="BX3982">
            <v>25715.263849943432</v>
          </cell>
          <cell r="CB3982">
            <v>26000</v>
          </cell>
          <cell r="CF3982">
            <v>233503.50253418682</v>
          </cell>
          <cell r="CG3982">
            <v>60580</v>
          </cell>
          <cell r="CK3982" t="str">
            <v>Прочие основные фонды</v>
          </cell>
        </row>
        <row r="3983">
          <cell r="K3983">
            <v>0</v>
          </cell>
          <cell r="Y3983">
            <v>2008</v>
          </cell>
          <cell r="AT3983">
            <v>135443.09</v>
          </cell>
          <cell r="BK3983">
            <v>150966.31434066704</v>
          </cell>
          <cell r="BX3983">
            <v>49876.835639611549</v>
          </cell>
          <cell r="CB3983">
            <v>50000</v>
          </cell>
          <cell r="CF3983">
            <v>452898.94302200113</v>
          </cell>
          <cell r="CG3983">
            <v>116500</v>
          </cell>
          <cell r="CK3983" t="str">
            <v>Прочие основные фонды</v>
          </cell>
        </row>
        <row r="3984">
          <cell r="K3984">
            <v>0</v>
          </cell>
          <cell r="Y3984">
            <v>2008</v>
          </cell>
          <cell r="AT3984">
            <v>135443.09</v>
          </cell>
          <cell r="BK3984">
            <v>150966.31434066704</v>
          </cell>
          <cell r="BX3984">
            <v>49876.835639611549</v>
          </cell>
          <cell r="CB3984">
            <v>50000</v>
          </cell>
          <cell r="CF3984">
            <v>452898.94302200113</v>
          </cell>
          <cell r="CG3984">
            <v>116500</v>
          </cell>
          <cell r="CK3984" t="str">
            <v>Прочие основные фонды</v>
          </cell>
        </row>
        <row r="3985">
          <cell r="K3985">
            <v>0</v>
          </cell>
          <cell r="Y3985">
            <v>2008</v>
          </cell>
          <cell r="AT3985">
            <v>163934.75</v>
          </cell>
          <cell r="BK3985">
            <v>204871.83139489652</v>
          </cell>
          <cell r="BX3985">
            <v>129098.24102069046</v>
          </cell>
          <cell r="CB3985">
            <v>130000</v>
          </cell>
          <cell r="CF3985">
            <v>614615.4941846896</v>
          </cell>
          <cell r="CG3985">
            <v>928200</v>
          </cell>
          <cell r="CK3985" t="str">
            <v>Прочие основные фонды</v>
          </cell>
        </row>
        <row r="3986">
          <cell r="K3986">
            <v>0</v>
          </cell>
          <cell r="Y3986">
            <v>2008</v>
          </cell>
          <cell r="AT3986">
            <v>229251.86</v>
          </cell>
          <cell r="BK3986">
            <v>252617.29470634402</v>
          </cell>
          <cell r="BX3986">
            <v>83460.680237309964</v>
          </cell>
          <cell r="CB3986">
            <v>85000</v>
          </cell>
          <cell r="CF3986">
            <v>757851.88411903207</v>
          </cell>
          <cell r="CG3986">
            <v>198050</v>
          </cell>
          <cell r="CK3986" t="str">
            <v>Прочие основные фонды</v>
          </cell>
        </row>
        <row r="3987">
          <cell r="K3987">
            <v>0</v>
          </cell>
          <cell r="Y3987">
            <v>2008</v>
          </cell>
          <cell r="AT3987">
            <v>2316007.7000000002</v>
          </cell>
          <cell r="BK3987">
            <v>2959207.7744907183</v>
          </cell>
          <cell r="BX3987">
            <v>2239831.2040695962</v>
          </cell>
          <cell r="CB3987">
            <v>2240000</v>
          </cell>
          <cell r="CF3987">
            <v>8877623.3234721553</v>
          </cell>
          <cell r="CG3987">
            <v>27104000</v>
          </cell>
          <cell r="CK3987" t="str">
            <v>Машины и оборудование</v>
          </cell>
        </row>
        <row r="3988">
          <cell r="K3988">
            <v>0</v>
          </cell>
          <cell r="Y3988">
            <v>2008</v>
          </cell>
          <cell r="AT3988">
            <v>66364.63</v>
          </cell>
          <cell r="BK3988">
            <v>73128.537734819169</v>
          </cell>
          <cell r="BX3988">
            <v>24160.489531022293</v>
          </cell>
          <cell r="CB3988">
            <v>24000</v>
          </cell>
          <cell r="CF3988">
            <v>219385.61320445751</v>
          </cell>
          <cell r="CG3988">
            <v>55920</v>
          </cell>
          <cell r="CK3988" t="str">
            <v>Прочие основные фонды</v>
          </cell>
        </row>
        <row r="3989">
          <cell r="K3989">
            <v>0</v>
          </cell>
          <cell r="Y3989">
            <v>2008</v>
          </cell>
          <cell r="AT3989">
            <v>192040.24</v>
          </cell>
          <cell r="BK3989">
            <v>239995.70359740971</v>
          </cell>
          <cell r="BX3989">
            <v>151231.25017234747</v>
          </cell>
          <cell r="CB3989">
            <v>150000</v>
          </cell>
          <cell r="CF3989">
            <v>719987.11079222918</v>
          </cell>
          <cell r="CG3989">
            <v>1071000</v>
          </cell>
          <cell r="CK3989" t="str">
            <v>Прочие основные фонды</v>
          </cell>
        </row>
        <row r="3990">
          <cell r="K3990">
            <v>0</v>
          </cell>
          <cell r="Y3990">
            <v>2008</v>
          </cell>
          <cell r="AT3990">
            <v>239777.36</v>
          </cell>
          <cell r="BK3990">
            <v>287581.55867900385</v>
          </cell>
          <cell r="BX3990">
            <v>181217.07177931105</v>
          </cell>
          <cell r="CB3990">
            <v>180000</v>
          </cell>
          <cell r="CF3990">
            <v>862744.67603701155</v>
          </cell>
          <cell r="CG3990">
            <v>1285200</v>
          </cell>
          <cell r="CK3990" t="str">
            <v>Прочие основные фонды</v>
          </cell>
        </row>
        <row r="3991">
          <cell r="K3991">
            <v>0</v>
          </cell>
          <cell r="Y3991">
            <v>2008</v>
          </cell>
          <cell r="AT3991">
            <v>42593.25</v>
          </cell>
          <cell r="BK3991">
            <v>46934.369857461519</v>
          </cell>
          <cell r="BX3991">
            <v>15506.358895050198</v>
          </cell>
          <cell r="CB3991">
            <v>16000</v>
          </cell>
          <cell r="CF3991">
            <v>140803.10957238456</v>
          </cell>
          <cell r="CG3991">
            <v>37280</v>
          </cell>
          <cell r="CK3991" t="str">
            <v>Прочие основные фонды</v>
          </cell>
        </row>
        <row r="3992">
          <cell r="K3992">
            <v>0</v>
          </cell>
          <cell r="Y3992">
            <v>2008</v>
          </cell>
          <cell r="AT3992">
            <v>307444.15000000002</v>
          </cell>
          <cell r="BK3992">
            <v>338778.97194069199</v>
          </cell>
          <cell r="BX3992">
            <v>111927.10887484867</v>
          </cell>
          <cell r="CB3992">
            <v>110000</v>
          </cell>
          <cell r="CF3992">
            <v>1016336.9158220759</v>
          </cell>
          <cell r="CG3992">
            <v>256300</v>
          </cell>
          <cell r="CK3992" t="str">
            <v>Прочие основные фонды</v>
          </cell>
        </row>
        <row r="3993">
          <cell r="K3993">
            <v>33463</v>
          </cell>
          <cell r="Y3993">
            <v>2008</v>
          </cell>
          <cell r="AT3993">
            <v>168409</v>
          </cell>
          <cell r="BK3993">
            <v>155621.19237281641</v>
          </cell>
          <cell r="BX3993">
            <v>79187.809114961958</v>
          </cell>
          <cell r="CB3993">
            <v>80000</v>
          </cell>
          <cell r="CF3993">
            <v>311242.38474563282</v>
          </cell>
          <cell r="CG3993">
            <v>251200</v>
          </cell>
          <cell r="CK3993" t="str">
            <v>Прочие основные фонды</v>
          </cell>
        </row>
        <row r="3994">
          <cell r="K3994">
            <v>0</v>
          </cell>
          <cell r="Y3994">
            <v>2008</v>
          </cell>
          <cell r="AT3994">
            <v>88989</v>
          </cell>
          <cell r="BK3994">
            <v>82231.794548180682</v>
          </cell>
          <cell r="BX3994">
            <v>41843.630360202544</v>
          </cell>
          <cell r="CB3994">
            <v>42000</v>
          </cell>
          <cell r="CF3994">
            <v>164463.58909636136</v>
          </cell>
          <cell r="CG3994">
            <v>131880</v>
          </cell>
          <cell r="CK3994" t="str">
            <v>Прочие основные фонды</v>
          </cell>
        </row>
        <row r="3995">
          <cell r="K3995">
            <v>0.59999999997671694</v>
          </cell>
          <cell r="Y3995">
            <v>2008</v>
          </cell>
          <cell r="AT3995">
            <v>343689.63</v>
          </cell>
          <cell r="BK3995">
            <v>508172.69039005396</v>
          </cell>
          <cell r="BX3995">
            <v>492927.50967835233</v>
          </cell>
          <cell r="CB3995">
            <v>495000</v>
          </cell>
          <cell r="CF3995">
            <v>1016345.3807801079</v>
          </cell>
          <cell r="CG3995">
            <v>13860000</v>
          </cell>
          <cell r="CK3995" t="str">
            <v>Сооружения</v>
          </cell>
        </row>
        <row r="3996">
          <cell r="K3996">
            <v>0.79999999981373549</v>
          </cell>
          <cell r="Y3996">
            <v>2008</v>
          </cell>
          <cell r="AT3996">
            <v>1076171.42</v>
          </cell>
          <cell r="BK3996">
            <v>1128855.5693461308</v>
          </cell>
          <cell r="BX3996">
            <v>574417.90530425112</v>
          </cell>
          <cell r="CB3996">
            <v>575000</v>
          </cell>
          <cell r="CF3996">
            <v>2257711.1386922617</v>
          </cell>
          <cell r="CG3996">
            <v>1805500</v>
          </cell>
          <cell r="CK3996" t="str">
            <v>Прочие основные фонды</v>
          </cell>
        </row>
        <row r="3997">
          <cell r="K3997">
            <v>0</v>
          </cell>
          <cell r="Y3997">
            <v>2008</v>
          </cell>
          <cell r="AT3997">
            <v>38665.29</v>
          </cell>
          <cell r="BK3997">
            <v>40558.155648552034</v>
          </cell>
          <cell r="BX3997">
            <v>20638.008478037274</v>
          </cell>
          <cell r="CB3997">
            <v>21000</v>
          </cell>
          <cell r="CF3997">
            <v>81116.311297104068</v>
          </cell>
          <cell r="CG3997">
            <v>65940</v>
          </cell>
          <cell r="CK3997" t="str">
            <v>Прочие основные фонды</v>
          </cell>
        </row>
        <row r="3998">
          <cell r="K3998">
            <v>0</v>
          </cell>
          <cell r="Y3998">
            <v>2008</v>
          </cell>
          <cell r="AT3998">
            <v>38468.85</v>
          </cell>
          <cell r="BK3998">
            <v>40352.09889595554</v>
          </cell>
          <cell r="BX3998">
            <v>20533.156545323833</v>
          </cell>
          <cell r="CB3998">
            <v>21000</v>
          </cell>
          <cell r="CF3998">
            <v>80704.19779191108</v>
          </cell>
          <cell r="CG3998">
            <v>65940</v>
          </cell>
          <cell r="CK3998" t="str">
            <v>Прочие основные фонды</v>
          </cell>
        </row>
        <row r="3999">
          <cell r="K3999">
            <v>0</v>
          </cell>
          <cell r="Y3999">
            <v>2008</v>
          </cell>
          <cell r="AT3999">
            <v>26203.39</v>
          </cell>
          <cell r="BK3999">
            <v>28874.049239710719</v>
          </cell>
          <cell r="BX3999">
            <v>9539.5202199167579</v>
          </cell>
          <cell r="CB3999">
            <v>9500</v>
          </cell>
          <cell r="CF3999">
            <v>86622.147719132161</v>
          </cell>
          <cell r="CG3999">
            <v>22135</v>
          </cell>
          <cell r="CK3999" t="str">
            <v>Прочие основные фонды</v>
          </cell>
        </row>
        <row r="4000">
          <cell r="K4000">
            <v>12441.199999999997</v>
          </cell>
          <cell r="Y4000">
            <v>2009</v>
          </cell>
          <cell r="AT4000">
            <v>56568</v>
          </cell>
          <cell r="BK4000">
            <v>51755.027608926932</v>
          </cell>
          <cell r="BX4000">
            <v>26335.534283897352</v>
          </cell>
          <cell r="CB4000">
            <v>26000</v>
          </cell>
          <cell r="CF4000">
            <v>103510.05521785386</v>
          </cell>
          <cell r="CG4000">
            <v>81640</v>
          </cell>
          <cell r="CK4000" t="str">
            <v>Прочие основные фонды</v>
          </cell>
        </row>
        <row r="4001">
          <cell r="K4001">
            <v>19631.510000000002</v>
          </cell>
          <cell r="Y4001">
            <v>2009</v>
          </cell>
          <cell r="AT4001">
            <v>61349</v>
          </cell>
          <cell r="BK4001">
            <v>58526.136947357329</v>
          </cell>
          <cell r="BX4001">
            <v>42973.606957431439</v>
          </cell>
          <cell r="CB4001">
            <v>43000</v>
          </cell>
          <cell r="CF4001">
            <v>58526.136947357329</v>
          </cell>
          <cell r="CG4001">
            <v>173720</v>
          </cell>
          <cell r="CK4001" t="str">
            <v>Прочие основные фонды</v>
          </cell>
        </row>
        <row r="4002">
          <cell r="K4002">
            <v>45268.14</v>
          </cell>
          <cell r="Y4002">
            <v>2009</v>
          </cell>
          <cell r="AT4002">
            <v>141464</v>
          </cell>
          <cell r="BK4002">
            <v>134954.79041420328</v>
          </cell>
          <cell r="BX4002">
            <v>99092.378598283278</v>
          </cell>
          <cell r="CB4002">
            <v>100000</v>
          </cell>
          <cell r="CF4002">
            <v>134954.79041420328</v>
          </cell>
          <cell r="CG4002">
            <v>404000</v>
          </cell>
          <cell r="CK4002" t="str">
            <v>Прочие основные фонды</v>
          </cell>
        </row>
        <row r="4003">
          <cell r="K4003">
            <v>23254.85</v>
          </cell>
          <cell r="Y4003">
            <v>2009</v>
          </cell>
          <cell r="AT4003">
            <v>64596.61</v>
          </cell>
          <cell r="BK4003">
            <v>61624.314058827884</v>
          </cell>
          <cell r="BX4003">
            <v>45248.485369321184</v>
          </cell>
          <cell r="CB4003">
            <v>45000</v>
          </cell>
          <cell r="CF4003">
            <v>61624.314058827884</v>
          </cell>
          <cell r="CG4003">
            <v>181800</v>
          </cell>
          <cell r="CK4003" t="str">
            <v>Прочие основные фонды</v>
          </cell>
        </row>
        <row r="4004">
          <cell r="K4004">
            <v>23254.85</v>
          </cell>
          <cell r="Y4004">
            <v>2009</v>
          </cell>
          <cell r="AT4004">
            <v>64596.61</v>
          </cell>
          <cell r="BK4004">
            <v>61624.314058827884</v>
          </cell>
          <cell r="BX4004">
            <v>45248.485369321184</v>
          </cell>
          <cell r="CB4004">
            <v>45000</v>
          </cell>
          <cell r="CF4004">
            <v>61624.314058827884</v>
          </cell>
          <cell r="CG4004">
            <v>181800</v>
          </cell>
          <cell r="CK4004" t="str">
            <v>Прочие основные фонды</v>
          </cell>
        </row>
        <row r="4005">
          <cell r="K4005">
            <v>40135.140000000007</v>
          </cell>
          <cell r="Y4005">
            <v>2009</v>
          </cell>
          <cell r="AT4005">
            <v>91216.1</v>
          </cell>
          <cell r="BK4005">
            <v>86510.42265836455</v>
          </cell>
          <cell r="BX4005">
            <v>63521.446911587002</v>
          </cell>
          <cell r="CB4005">
            <v>65000</v>
          </cell>
          <cell r="CF4005">
            <v>86510.42265836455</v>
          </cell>
          <cell r="CG4005">
            <v>262600</v>
          </cell>
          <cell r="CK4005" t="str">
            <v>Прочие основные фонды</v>
          </cell>
        </row>
        <row r="4006">
          <cell r="K4006">
            <v>40135.140000000007</v>
          </cell>
          <cell r="Y4006">
            <v>2009</v>
          </cell>
          <cell r="AT4006">
            <v>91216.1</v>
          </cell>
          <cell r="BK4006">
            <v>86510.42265836455</v>
          </cell>
          <cell r="BX4006">
            <v>63521.446911587002</v>
          </cell>
          <cell r="CB4006">
            <v>65000</v>
          </cell>
          <cell r="CF4006">
            <v>86510.42265836455</v>
          </cell>
          <cell r="CG4006">
            <v>262600</v>
          </cell>
          <cell r="CK4006" t="str">
            <v>Прочие основные фонды</v>
          </cell>
        </row>
        <row r="4007">
          <cell r="K4007">
            <v>25671.010000000002</v>
          </cell>
          <cell r="Y4007">
            <v>2009</v>
          </cell>
          <cell r="AT4007">
            <v>58343.23</v>
          </cell>
          <cell r="BK4007">
            <v>55333.405907007364</v>
          </cell>
          <cell r="BX4007">
            <v>40629.30104548989</v>
          </cell>
          <cell r="CB4007">
            <v>41000</v>
          </cell>
          <cell r="CF4007">
            <v>55333.405907007364</v>
          </cell>
          <cell r="CG4007">
            <v>165640</v>
          </cell>
          <cell r="CK4007" t="str">
            <v>Прочие основные фонды</v>
          </cell>
        </row>
        <row r="4008">
          <cell r="K4008">
            <v>73720.569999999992</v>
          </cell>
          <cell r="Y4008">
            <v>2009</v>
          </cell>
          <cell r="AT4008">
            <v>167546.60999999999</v>
          </cell>
          <cell r="BK4008">
            <v>158903.17658917853</v>
          </cell>
          <cell r="BX4008">
            <v>116676.80477822853</v>
          </cell>
          <cell r="CB4008">
            <v>115000</v>
          </cell>
          <cell r="CF4008">
            <v>158903.17658917853</v>
          </cell>
          <cell r="CG4008">
            <v>464600</v>
          </cell>
          <cell r="CK4008" t="str">
            <v>Прочие основные фонды</v>
          </cell>
        </row>
        <row r="4009">
          <cell r="K4009">
            <v>208664.52999999997</v>
          </cell>
          <cell r="Y4009">
            <v>2009</v>
          </cell>
          <cell r="AT4009">
            <v>401277.97</v>
          </cell>
          <cell r="BK4009">
            <v>380576.74893127999</v>
          </cell>
          <cell r="BX4009">
            <v>279443.62089745561</v>
          </cell>
          <cell r="CB4009">
            <v>280000</v>
          </cell>
          <cell r="CF4009">
            <v>380576.74893127999</v>
          </cell>
          <cell r="CG4009">
            <v>1131200</v>
          </cell>
          <cell r="CK4009" t="str">
            <v>Прочие основные фонды</v>
          </cell>
        </row>
        <row r="4010">
          <cell r="K4010">
            <v>139580.28000000003</v>
          </cell>
          <cell r="Y4010">
            <v>2009</v>
          </cell>
          <cell r="AT4010">
            <v>267023.90000000002</v>
          </cell>
          <cell r="BK4010">
            <v>253248.60906007679</v>
          </cell>
          <cell r="BX4010">
            <v>185951.21352453041</v>
          </cell>
          <cell r="CB4010">
            <v>185000</v>
          </cell>
          <cell r="CF4010">
            <v>253248.60906007679</v>
          </cell>
          <cell r="CG4010">
            <v>747400</v>
          </cell>
          <cell r="CK4010" t="str">
            <v>Прочие основные фонды</v>
          </cell>
        </row>
        <row r="4011">
          <cell r="K4011">
            <v>3725.0099999999984</v>
          </cell>
          <cell r="Y4011">
            <v>2009</v>
          </cell>
          <cell r="AT4011">
            <v>23280</v>
          </cell>
          <cell r="BK4011">
            <v>18990.429514667379</v>
          </cell>
          <cell r="BX4011">
            <v>9663.2758333838774</v>
          </cell>
          <cell r="CB4011">
            <v>9700</v>
          </cell>
          <cell r="CF4011">
            <v>37980.859029334759</v>
          </cell>
          <cell r="CG4011">
            <v>30458</v>
          </cell>
          <cell r="CK4011" t="str">
            <v>Прочие основные фонды</v>
          </cell>
        </row>
        <row r="4012">
          <cell r="K4012">
            <v>49092.18</v>
          </cell>
          <cell r="Y4012">
            <v>2010</v>
          </cell>
          <cell r="AT4012">
            <v>53361.06</v>
          </cell>
          <cell r="BK4012">
            <v>53361.06</v>
          </cell>
          <cell r="BX4012">
            <v>53361.06</v>
          </cell>
          <cell r="CB4012">
            <v>55000</v>
          </cell>
          <cell r="CF4012">
            <v>0</v>
          </cell>
          <cell r="CG4012">
            <v>275000</v>
          </cell>
          <cell r="CK4012" t="str">
            <v>Прочие основные фонды</v>
          </cell>
        </row>
        <row r="4013">
          <cell r="K4013">
            <v>46300.36</v>
          </cell>
          <cell r="Y4013">
            <v>2010</v>
          </cell>
          <cell r="AT4013">
            <v>50326.48</v>
          </cell>
          <cell r="BK4013">
            <v>50326.48</v>
          </cell>
          <cell r="BX4013">
            <v>50326.48</v>
          </cell>
          <cell r="CB4013">
            <v>50000</v>
          </cell>
          <cell r="CF4013">
            <v>0</v>
          </cell>
          <cell r="CG4013">
            <v>250000</v>
          </cell>
          <cell r="CK4013" t="str">
            <v>Прочие основные фонды</v>
          </cell>
        </row>
        <row r="4014">
          <cell r="K4014">
            <v>46300.36</v>
          </cell>
          <cell r="Y4014">
            <v>2010</v>
          </cell>
          <cell r="AT4014">
            <v>50326.48</v>
          </cell>
          <cell r="BK4014">
            <v>50326.48</v>
          </cell>
          <cell r="BX4014">
            <v>50326.48</v>
          </cell>
          <cell r="CB4014">
            <v>50000</v>
          </cell>
          <cell r="CF4014">
            <v>0</v>
          </cell>
          <cell r="CG4014">
            <v>250000</v>
          </cell>
          <cell r="CK4014" t="str">
            <v>Прочие основные фонды</v>
          </cell>
        </row>
        <row r="4015">
          <cell r="K4015">
            <v>28184.77</v>
          </cell>
          <cell r="Y4015">
            <v>2010</v>
          </cell>
          <cell r="AT4015">
            <v>30635.63</v>
          </cell>
          <cell r="BK4015">
            <v>30635.63</v>
          </cell>
          <cell r="BX4015">
            <v>30635.63</v>
          </cell>
          <cell r="CB4015">
            <v>31000</v>
          </cell>
          <cell r="CF4015">
            <v>0</v>
          </cell>
          <cell r="CG4015">
            <v>155000</v>
          </cell>
          <cell r="CK4015" t="str">
            <v>Прочие основные фонды</v>
          </cell>
        </row>
        <row r="4016">
          <cell r="K4016">
            <v>25392.980000000003</v>
          </cell>
          <cell r="Y4016">
            <v>2010</v>
          </cell>
          <cell r="AT4016">
            <v>27601.06</v>
          </cell>
          <cell r="BK4016">
            <v>27601.06</v>
          </cell>
          <cell r="BX4016">
            <v>27601.06</v>
          </cell>
          <cell r="CB4016">
            <v>28000</v>
          </cell>
          <cell r="CF4016">
            <v>0</v>
          </cell>
          <cell r="CG4016">
            <v>140000</v>
          </cell>
          <cell r="CK4016" t="str">
            <v>Прочие основные фонды</v>
          </cell>
        </row>
        <row r="4017">
          <cell r="K4017">
            <v>55148.59</v>
          </cell>
          <cell r="Y4017">
            <v>2010</v>
          </cell>
          <cell r="AT4017">
            <v>59944.11</v>
          </cell>
          <cell r="BK4017">
            <v>59944.11</v>
          </cell>
          <cell r="BX4017">
            <v>59944.11</v>
          </cell>
          <cell r="CB4017">
            <v>60000</v>
          </cell>
          <cell r="CF4017">
            <v>0</v>
          </cell>
          <cell r="CG4017">
            <v>300000</v>
          </cell>
          <cell r="CK4017" t="str">
            <v>Прочие основные фонды</v>
          </cell>
        </row>
        <row r="4018">
          <cell r="K4018">
            <v>34241.18</v>
          </cell>
          <cell r="Y4018">
            <v>2010</v>
          </cell>
          <cell r="AT4018">
            <v>37218.68</v>
          </cell>
          <cell r="BK4018">
            <v>37218.68</v>
          </cell>
          <cell r="BX4018">
            <v>37218.68</v>
          </cell>
          <cell r="CB4018">
            <v>37000</v>
          </cell>
          <cell r="CF4018">
            <v>0</v>
          </cell>
          <cell r="CG4018">
            <v>185000</v>
          </cell>
          <cell r="CK4018" t="str">
            <v>Прочие основные фонды</v>
          </cell>
        </row>
        <row r="4019">
          <cell r="K4019">
            <v>34241.18</v>
          </cell>
          <cell r="Y4019">
            <v>2010</v>
          </cell>
          <cell r="AT4019">
            <v>37218.68</v>
          </cell>
          <cell r="BK4019">
            <v>37218.68</v>
          </cell>
          <cell r="BX4019">
            <v>37218.68</v>
          </cell>
          <cell r="CB4019">
            <v>37000</v>
          </cell>
          <cell r="CF4019">
            <v>0</v>
          </cell>
          <cell r="CG4019">
            <v>185000</v>
          </cell>
          <cell r="CK4019" t="str">
            <v>Прочие основные фонды</v>
          </cell>
        </row>
        <row r="4020">
          <cell r="K4020">
            <v>34241.18</v>
          </cell>
          <cell r="Y4020">
            <v>2010</v>
          </cell>
          <cell r="AT4020">
            <v>37218.68</v>
          </cell>
          <cell r="BK4020">
            <v>37218.68</v>
          </cell>
          <cell r="BX4020">
            <v>37218.68</v>
          </cell>
          <cell r="CB4020">
            <v>37000</v>
          </cell>
          <cell r="CF4020">
            <v>0</v>
          </cell>
          <cell r="CG4020">
            <v>185000</v>
          </cell>
          <cell r="CK4020" t="str">
            <v>Прочие основные фонды</v>
          </cell>
        </row>
        <row r="4021">
          <cell r="K4021">
            <v>34260.589999999997</v>
          </cell>
          <cell r="Y4021">
            <v>2010</v>
          </cell>
          <cell r="AT4021">
            <v>53532.2</v>
          </cell>
          <cell r="BK4021">
            <v>52525.240367323102</v>
          </cell>
          <cell r="BX4021">
            <v>38567.367549309529</v>
          </cell>
          <cell r="CB4021">
            <v>39000</v>
          </cell>
          <cell r="CF4021">
            <v>52525.240367323102</v>
          </cell>
          <cell r="CG4021">
            <v>157560</v>
          </cell>
          <cell r="CK4021" t="str">
            <v>Прочие основные фонды</v>
          </cell>
        </row>
        <row r="4022">
          <cell r="K4022">
            <v>34260.6</v>
          </cell>
          <cell r="Y4022">
            <v>2010</v>
          </cell>
          <cell r="AT4022">
            <v>53532.21</v>
          </cell>
          <cell r="BK4022">
            <v>52525.250179219562</v>
          </cell>
          <cell r="BX4022">
            <v>38567.374753827105</v>
          </cell>
          <cell r="CB4022">
            <v>39000</v>
          </cell>
          <cell r="CF4022">
            <v>52525.250179219562</v>
          </cell>
          <cell r="CG4022">
            <v>157560</v>
          </cell>
          <cell r="CK4022" t="str">
            <v>Прочие основные фонды</v>
          </cell>
        </row>
        <row r="4023">
          <cell r="K4023">
            <v>34260.589999999997</v>
          </cell>
          <cell r="Y4023">
            <v>2010</v>
          </cell>
          <cell r="AT4023">
            <v>53532.2</v>
          </cell>
          <cell r="BK4023">
            <v>52525.240367323102</v>
          </cell>
          <cell r="BX4023">
            <v>38567.367549309529</v>
          </cell>
          <cell r="CB4023">
            <v>39000</v>
          </cell>
          <cell r="CF4023">
            <v>52525.240367323102</v>
          </cell>
          <cell r="CG4023">
            <v>157560</v>
          </cell>
          <cell r="CK4023" t="str">
            <v>Прочие основные фонды</v>
          </cell>
        </row>
        <row r="4024">
          <cell r="K4024">
            <v>23593.190000000002</v>
          </cell>
          <cell r="Y4024">
            <v>2010</v>
          </cell>
          <cell r="AT4024">
            <v>36864.410000000003</v>
          </cell>
          <cell r="BK4024">
            <v>36170.977397707356</v>
          </cell>
          <cell r="BX4024">
            <v>26559.028957495528</v>
          </cell>
          <cell r="CB4024">
            <v>27000</v>
          </cell>
          <cell r="CF4024">
            <v>36170.977397707356</v>
          </cell>
          <cell r="CG4024">
            <v>109080</v>
          </cell>
          <cell r="CK4024" t="str">
            <v>Прочие основные фонды</v>
          </cell>
        </row>
        <row r="4025">
          <cell r="K4025">
            <v>23593.190000000002</v>
          </cell>
          <cell r="Y4025">
            <v>2010</v>
          </cell>
          <cell r="AT4025">
            <v>36864.410000000003</v>
          </cell>
          <cell r="BK4025">
            <v>36170.977397707356</v>
          </cell>
          <cell r="BX4025">
            <v>26559.028957495528</v>
          </cell>
          <cell r="CB4025">
            <v>27000</v>
          </cell>
          <cell r="CF4025">
            <v>36170.977397707356</v>
          </cell>
          <cell r="CG4025">
            <v>109080</v>
          </cell>
          <cell r="CK4025" t="str">
            <v>Прочие основные фонды</v>
          </cell>
        </row>
        <row r="4026">
          <cell r="K4026">
            <v>23593.18</v>
          </cell>
          <cell r="Y4026">
            <v>2010</v>
          </cell>
          <cell r="AT4026">
            <v>36864.400000000001</v>
          </cell>
          <cell r="BK4026">
            <v>36170.967585810897</v>
          </cell>
          <cell r="BX4026">
            <v>26559.021752977955</v>
          </cell>
          <cell r="CB4026">
            <v>27000</v>
          </cell>
          <cell r="CF4026">
            <v>36170.967585810897</v>
          </cell>
          <cell r="CG4026">
            <v>109080</v>
          </cell>
          <cell r="CK4026" t="str">
            <v>Прочие основные фонды</v>
          </cell>
        </row>
        <row r="4027">
          <cell r="K4027">
            <v>19692.47</v>
          </cell>
          <cell r="Y4027">
            <v>2010</v>
          </cell>
          <cell r="AT4027">
            <v>30769.49</v>
          </cell>
          <cell r="BK4027">
            <v>30190.705000540696</v>
          </cell>
          <cell r="BX4027">
            <v>22167.933134352861</v>
          </cell>
          <cell r="CB4027">
            <v>22000</v>
          </cell>
          <cell r="CF4027">
            <v>30190.705000540696</v>
          </cell>
          <cell r="CG4027">
            <v>88880</v>
          </cell>
          <cell r="CK4027" t="str">
            <v>Прочие основные фонды</v>
          </cell>
        </row>
        <row r="4028">
          <cell r="K4028">
            <v>19692.47</v>
          </cell>
          <cell r="Y4028">
            <v>2010</v>
          </cell>
          <cell r="AT4028">
            <v>30769.49</v>
          </cell>
          <cell r="BK4028">
            <v>30190.705000540696</v>
          </cell>
          <cell r="BX4028">
            <v>22167.933134352861</v>
          </cell>
          <cell r="CB4028">
            <v>22000</v>
          </cell>
          <cell r="CF4028">
            <v>30190.705000540696</v>
          </cell>
          <cell r="CG4028">
            <v>88880</v>
          </cell>
          <cell r="CK4028" t="str">
            <v>Прочие основные фонды</v>
          </cell>
        </row>
        <row r="4029">
          <cell r="K4029">
            <v>19692.47</v>
          </cell>
          <cell r="Y4029">
            <v>2010</v>
          </cell>
          <cell r="AT4029">
            <v>30769.49</v>
          </cell>
          <cell r="BK4029">
            <v>30190.705000540696</v>
          </cell>
          <cell r="BX4029">
            <v>22167.933134352861</v>
          </cell>
          <cell r="CB4029">
            <v>22000</v>
          </cell>
          <cell r="CF4029">
            <v>30190.705000540696</v>
          </cell>
          <cell r="CG4029">
            <v>88880</v>
          </cell>
          <cell r="CK4029" t="str">
            <v>Прочие основные фонды</v>
          </cell>
        </row>
        <row r="4030">
          <cell r="K4030">
            <v>38161.4</v>
          </cell>
          <cell r="Y4030">
            <v>2010</v>
          </cell>
          <cell r="AT4030">
            <v>59627.12</v>
          </cell>
          <cell r="BK4030">
            <v>58505.512764489766</v>
          </cell>
          <cell r="BX4030">
            <v>42958.463372452199</v>
          </cell>
          <cell r="CB4030">
            <v>43000</v>
          </cell>
          <cell r="CF4030">
            <v>58505.512764489766</v>
          </cell>
          <cell r="CG4030">
            <v>173720</v>
          </cell>
          <cell r="CK4030" t="str">
            <v>Прочие основные фонды</v>
          </cell>
        </row>
        <row r="4031">
          <cell r="K4031">
            <v>394437</v>
          </cell>
          <cell r="Y4031">
            <v>2010</v>
          </cell>
          <cell r="AT4031">
            <v>394437</v>
          </cell>
          <cell r="BK4031">
            <v>394437</v>
          </cell>
          <cell r="BX4031">
            <v>394437</v>
          </cell>
          <cell r="CB4031">
            <v>395000</v>
          </cell>
          <cell r="CF4031">
            <v>0</v>
          </cell>
          <cell r="CG4031">
            <v>3950000</v>
          </cell>
          <cell r="CK4031" t="str">
            <v>Прочие основные фонды</v>
          </cell>
        </row>
        <row r="4032">
          <cell r="K4032">
            <v>20588.949999999997</v>
          </cell>
          <cell r="Y4032">
            <v>2010</v>
          </cell>
          <cell r="AT4032">
            <v>28595.759999999998</v>
          </cell>
          <cell r="BK4032">
            <v>27145.612363706907</v>
          </cell>
          <cell r="BX4032">
            <v>19932.032715332083</v>
          </cell>
          <cell r="CB4032">
            <v>20000</v>
          </cell>
          <cell r="CF4032">
            <v>27145.612363706907</v>
          </cell>
          <cell r="CG4032">
            <v>80800</v>
          </cell>
          <cell r="CK4032" t="str">
            <v>Прочие основные фонды</v>
          </cell>
        </row>
        <row r="4033">
          <cell r="K4033">
            <v>14415.219999999998</v>
          </cell>
          <cell r="Y4033">
            <v>2010</v>
          </cell>
          <cell r="AT4033">
            <v>24025.42</v>
          </cell>
          <cell r="BK4033">
            <v>23573.493344676506</v>
          </cell>
          <cell r="BX4033">
            <v>17309.156053114428</v>
          </cell>
          <cell r="CB4033">
            <v>17000</v>
          </cell>
          <cell r="CF4033">
            <v>23573.493344676506</v>
          </cell>
          <cell r="CG4033">
            <v>68680</v>
          </cell>
          <cell r="CK4033" t="str">
            <v>Прочие основные фонды</v>
          </cell>
        </row>
        <row r="4034">
          <cell r="K4034">
            <v>97415.29</v>
          </cell>
          <cell r="Y4034">
            <v>2010</v>
          </cell>
          <cell r="AT4034">
            <v>121769.09</v>
          </cell>
          <cell r="BK4034">
            <v>120089.89313111865</v>
          </cell>
          <cell r="BX4034">
            <v>120089.89313111865</v>
          </cell>
          <cell r="CB4034">
            <v>120000</v>
          </cell>
          <cell r="CF4034">
            <v>0</v>
          </cell>
          <cell r="CG4034">
            <v>600000</v>
          </cell>
          <cell r="CK4034" t="str">
            <v>Прочие основные фонды</v>
          </cell>
        </row>
        <row r="4035">
          <cell r="K4035">
            <v>24348.550000000003</v>
          </cell>
          <cell r="Y4035">
            <v>2010</v>
          </cell>
          <cell r="AT4035">
            <v>30435.7</v>
          </cell>
          <cell r="BK4035">
            <v>30015.991417614994</v>
          </cell>
          <cell r="BX4035">
            <v>30015.991417614994</v>
          </cell>
          <cell r="CB4035">
            <v>30000</v>
          </cell>
          <cell r="CF4035">
            <v>0</v>
          </cell>
          <cell r="CG4035">
            <v>150000</v>
          </cell>
          <cell r="CK4035" t="str">
            <v>Прочие основные фонды</v>
          </cell>
        </row>
        <row r="4036">
          <cell r="K4036">
            <v>24348.550000000003</v>
          </cell>
          <cell r="Y4036">
            <v>2010</v>
          </cell>
          <cell r="AT4036">
            <v>30435.7</v>
          </cell>
          <cell r="BK4036">
            <v>30015.991417614994</v>
          </cell>
          <cell r="BX4036">
            <v>30015.991417614994</v>
          </cell>
          <cell r="CB4036">
            <v>30000</v>
          </cell>
          <cell r="CF4036">
            <v>0</v>
          </cell>
          <cell r="CG4036">
            <v>150000</v>
          </cell>
          <cell r="CK4036" t="str">
            <v>Прочие основные фонды</v>
          </cell>
        </row>
        <row r="4037">
          <cell r="K4037">
            <v>24348.550000000003</v>
          </cell>
          <cell r="Y4037">
            <v>2010</v>
          </cell>
          <cell r="AT4037">
            <v>30435.7</v>
          </cell>
          <cell r="BK4037">
            <v>30015.991417614994</v>
          </cell>
          <cell r="BX4037">
            <v>30015.991417614994</v>
          </cell>
          <cell r="CB4037">
            <v>30000</v>
          </cell>
          <cell r="CF4037">
            <v>0</v>
          </cell>
          <cell r="CG4037">
            <v>150000</v>
          </cell>
          <cell r="CK4037" t="str">
            <v>Прочие основные фонды</v>
          </cell>
        </row>
        <row r="4038">
          <cell r="K4038">
            <v>47995.360000000001</v>
          </cell>
          <cell r="Y4038">
            <v>2010</v>
          </cell>
          <cell r="AT4038">
            <v>59994.21</v>
          </cell>
          <cell r="BK4038">
            <v>59166.88929338217</v>
          </cell>
          <cell r="BX4038">
            <v>59166.88929338217</v>
          </cell>
          <cell r="CB4038">
            <v>60000</v>
          </cell>
          <cell r="CF4038">
            <v>0</v>
          </cell>
          <cell r="CG4038">
            <v>300000</v>
          </cell>
          <cell r="CK4038" t="str">
            <v>Прочие основные фонды</v>
          </cell>
        </row>
        <row r="4039">
          <cell r="K4039">
            <v>0</v>
          </cell>
          <cell r="Y4039">
            <v>2004</v>
          </cell>
          <cell r="AT4039">
            <v>506349.7</v>
          </cell>
          <cell r="BK4039">
            <v>751000</v>
          </cell>
          <cell r="BX4039">
            <v>326374.71702125465</v>
          </cell>
          <cell r="CB4039">
            <v>325000</v>
          </cell>
          <cell r="CF4039">
            <v>4506000</v>
          </cell>
          <cell r="CG4039">
            <v>1495000</v>
          </cell>
          <cell r="CK4039" t="str">
            <v>Транспортные средства</v>
          </cell>
        </row>
        <row r="4040">
          <cell r="K4040">
            <v>0</v>
          </cell>
          <cell r="Y4040">
            <v>2006</v>
          </cell>
          <cell r="AT4040">
            <v>758715.29</v>
          </cell>
          <cell r="BK4040">
            <v>1086734.1921526208</v>
          </cell>
          <cell r="BX4040">
            <v>655485.43999860727</v>
          </cell>
          <cell r="CB4040">
            <v>655000</v>
          </cell>
          <cell r="CF4040">
            <v>4346936.768610483</v>
          </cell>
          <cell r="CG4040">
            <v>4087200</v>
          </cell>
          <cell r="CK4040" t="str">
            <v>Транспортные средства</v>
          </cell>
        </row>
        <row r="4041">
          <cell r="K4041">
            <v>20874.740000000107</v>
          </cell>
          <cell r="Y4041">
            <v>2007</v>
          </cell>
          <cell r="AT4041">
            <v>772367.18</v>
          </cell>
          <cell r="BK4041">
            <v>1007900</v>
          </cell>
          <cell r="BX4041">
            <v>776389.2440928414</v>
          </cell>
          <cell r="CB4041">
            <v>775000</v>
          </cell>
          <cell r="CF4041">
            <v>3023700</v>
          </cell>
          <cell r="CG4041">
            <v>5533500</v>
          </cell>
          <cell r="CK4041" t="str">
            <v>Транспортные средства</v>
          </cell>
        </row>
        <row r="4042">
          <cell r="K4042">
            <v>243588.81000000006</v>
          </cell>
          <cell r="Y4042">
            <v>2009</v>
          </cell>
          <cell r="AT4042">
            <v>530163.81000000006</v>
          </cell>
          <cell r="BK4042">
            <v>659000</v>
          </cell>
          <cell r="BX4042">
            <v>563659.61795760249</v>
          </cell>
          <cell r="CB4042">
            <v>565000</v>
          </cell>
          <cell r="CF4042">
            <v>1318000</v>
          </cell>
          <cell r="CG4042">
            <v>4559550</v>
          </cell>
          <cell r="CK4042" t="str">
            <v>Транспортные средства</v>
          </cell>
        </row>
        <row r="4043">
          <cell r="K4043">
            <v>263956.91000000003</v>
          </cell>
          <cell r="Y4043">
            <v>2009</v>
          </cell>
          <cell r="AT4043">
            <v>514021.19</v>
          </cell>
          <cell r="BK4043">
            <v>659000</v>
          </cell>
          <cell r="BX4043">
            <v>580779.86952179798</v>
          </cell>
          <cell r="CB4043">
            <v>580000</v>
          </cell>
          <cell r="CF4043">
            <v>1318000</v>
          </cell>
          <cell r="CG4043">
            <v>4680600</v>
          </cell>
          <cell r="CK4043" t="str">
            <v>Транспортные средства</v>
          </cell>
        </row>
        <row r="4044">
          <cell r="K4044">
            <v>0</v>
          </cell>
          <cell r="Y4044">
            <v>2001</v>
          </cell>
          <cell r="AT4044">
            <v>168200</v>
          </cell>
          <cell r="BK4044">
            <v>307693.55199752731</v>
          </cell>
          <cell r="BX4044">
            <v>110356.66829865625</v>
          </cell>
          <cell r="CB4044">
            <v>110000</v>
          </cell>
          <cell r="CF4044">
            <v>2769241.9679777459</v>
          </cell>
          <cell r="CG4044">
            <v>283800</v>
          </cell>
          <cell r="CK4044" t="str">
            <v>Транспортные средства</v>
          </cell>
        </row>
        <row r="4045">
          <cell r="K4045">
            <v>0</v>
          </cell>
          <cell r="Y4045">
            <v>2001</v>
          </cell>
          <cell r="AT4045">
            <v>111500</v>
          </cell>
          <cell r="BK4045">
            <v>311438.49113258894</v>
          </cell>
          <cell r="BX4045">
            <v>98876.913269689947</v>
          </cell>
          <cell r="CB4045">
            <v>100000</v>
          </cell>
          <cell r="CF4045">
            <v>3114384.9113258896</v>
          </cell>
          <cell r="CG4045">
            <v>208000</v>
          </cell>
          <cell r="CK4045" t="str">
            <v>Транспортные средства</v>
          </cell>
        </row>
        <row r="4046">
          <cell r="K4046">
            <v>0</v>
          </cell>
          <cell r="Y4046">
            <v>2002</v>
          </cell>
          <cell r="AT4046">
            <v>148333.32999999999</v>
          </cell>
          <cell r="BK4046">
            <v>353758.09327202785</v>
          </cell>
          <cell r="BX4046">
            <v>52002.300466341934</v>
          </cell>
          <cell r="CB4046">
            <v>50000</v>
          </cell>
          <cell r="CF4046">
            <v>3183822.8394482508</v>
          </cell>
          <cell r="CG4046">
            <v>129000</v>
          </cell>
          <cell r="CK4046" t="str">
            <v>Транспортные средства</v>
          </cell>
        </row>
        <row r="4047">
          <cell r="K4047">
            <v>38054.080000000016</v>
          </cell>
          <cell r="Y4047">
            <v>2005</v>
          </cell>
          <cell r="AT4047">
            <v>246325.42</v>
          </cell>
          <cell r="BK4047">
            <v>327656.43223736965</v>
          </cell>
          <cell r="BX4047">
            <v>98684.372120135289</v>
          </cell>
          <cell r="CB4047">
            <v>100000</v>
          </cell>
          <cell r="CF4047">
            <v>1965938.5934242178</v>
          </cell>
          <cell r="CG4047">
            <v>459999.99999999994</v>
          </cell>
          <cell r="CK4047" t="str">
            <v>Транспортные средства</v>
          </cell>
        </row>
        <row r="4048">
          <cell r="K4048">
            <v>0</v>
          </cell>
          <cell r="Y4048">
            <v>1986</v>
          </cell>
          <cell r="AT4048">
            <v>150400</v>
          </cell>
          <cell r="BK4048">
            <v>733137.82991202339</v>
          </cell>
          <cell r="BX4048">
            <v>50648.512221279147</v>
          </cell>
          <cell r="CB4048">
            <v>50000</v>
          </cell>
          <cell r="CF4048">
            <v>18328445.747800585</v>
          </cell>
          <cell r="CG4048">
            <v>50000</v>
          </cell>
          <cell r="CK4048" t="str">
            <v>Транспортные средства</v>
          </cell>
        </row>
        <row r="4049">
          <cell r="K4049">
            <v>0</v>
          </cell>
          <cell r="Y4049">
            <v>1991</v>
          </cell>
          <cell r="AT4049">
            <v>186664.41</v>
          </cell>
          <cell r="BK4049">
            <v>733137.82991202339</v>
          </cell>
          <cell r="BX4049">
            <v>84907.109469842748</v>
          </cell>
          <cell r="CB4049">
            <v>85000</v>
          </cell>
          <cell r="CF4049">
            <v>14662756.598240469</v>
          </cell>
          <cell r="CG4049">
            <v>85000</v>
          </cell>
          <cell r="CK4049" t="str">
            <v>Транспортные средства</v>
          </cell>
        </row>
        <row r="4050">
          <cell r="K4050">
            <v>0</v>
          </cell>
          <cell r="Y4050">
            <v>1991</v>
          </cell>
          <cell r="AT4050">
            <v>132993.35</v>
          </cell>
          <cell r="BK4050">
            <v>2427633.8176784031</v>
          </cell>
          <cell r="BX4050">
            <v>247517.2889598599</v>
          </cell>
          <cell r="CB4050">
            <v>250000</v>
          </cell>
          <cell r="CF4050">
            <v>48552676.353568062</v>
          </cell>
          <cell r="CG4050">
            <v>250000</v>
          </cell>
          <cell r="CK4050" t="str">
            <v>Транспортные средства</v>
          </cell>
        </row>
        <row r="4051">
          <cell r="K4051">
            <v>0</v>
          </cell>
          <cell r="Y4051">
            <v>1982</v>
          </cell>
          <cell r="AT4051">
            <v>104511</v>
          </cell>
          <cell r="BK4051">
            <v>2528591.6486311746</v>
          </cell>
          <cell r="BX4051">
            <v>118414.90991062034</v>
          </cell>
          <cell r="CB4051">
            <v>120000</v>
          </cell>
          <cell r="CF4051">
            <v>73329157.810304061</v>
          </cell>
          <cell r="CG4051">
            <v>120000</v>
          </cell>
          <cell r="CK4051" t="str">
            <v>Транспортные средства</v>
          </cell>
        </row>
        <row r="4052">
          <cell r="K4052">
            <v>0</v>
          </cell>
          <cell r="Y4052">
            <v>1993</v>
          </cell>
          <cell r="AT4052">
            <v>32320</v>
          </cell>
          <cell r="BK4052">
            <v>380315.24926686217</v>
          </cell>
          <cell r="BX4052">
            <v>48798.738266448221</v>
          </cell>
          <cell r="CB4052">
            <v>49000</v>
          </cell>
          <cell r="CF4052">
            <v>6845674.4868035186</v>
          </cell>
          <cell r="CG4052">
            <v>49000</v>
          </cell>
          <cell r="CK4052" t="str">
            <v>Транспортные средства</v>
          </cell>
        </row>
        <row r="4053">
          <cell r="K4053">
            <v>0</v>
          </cell>
          <cell r="Y4053">
            <v>2000</v>
          </cell>
          <cell r="AT4053">
            <v>92708</v>
          </cell>
          <cell r="BK4053">
            <v>409186.23529411753</v>
          </cell>
          <cell r="BX4053">
            <v>122390.36070917989</v>
          </cell>
          <cell r="CB4053">
            <v>120000</v>
          </cell>
          <cell r="CF4053">
            <v>4091862.3529411755</v>
          </cell>
          <cell r="CG4053">
            <v>249600</v>
          </cell>
          <cell r="CK4053" t="str">
            <v>Транспортные средства</v>
          </cell>
        </row>
        <row r="4054">
          <cell r="K4054">
            <v>483830.34999999986</v>
          </cell>
          <cell r="Y4054">
            <v>2004</v>
          </cell>
          <cell r="AT4054">
            <v>1457171.41</v>
          </cell>
          <cell r="BK4054">
            <v>7763101.7441860447</v>
          </cell>
          <cell r="BX4054">
            <v>2874774.1096940036</v>
          </cell>
          <cell r="CB4054">
            <v>2870000</v>
          </cell>
          <cell r="CF4054">
            <v>54341712.209302314</v>
          </cell>
          <cell r="CG4054">
            <v>11049500</v>
          </cell>
          <cell r="CK4054" t="str">
            <v>Транспортные средства</v>
          </cell>
        </row>
        <row r="4055">
          <cell r="K4055">
            <v>125701.50000000003</v>
          </cell>
          <cell r="Y4055">
            <v>2008</v>
          </cell>
          <cell r="AT4055">
            <v>264406.78000000003</v>
          </cell>
          <cell r="BK4055">
            <v>409186.23529411753</v>
          </cell>
          <cell r="BX4055">
            <v>252030.15715147773</v>
          </cell>
          <cell r="CB4055">
            <v>250000</v>
          </cell>
          <cell r="CF4055">
            <v>1227558.7058823525</v>
          </cell>
          <cell r="CG4055">
            <v>1785000</v>
          </cell>
          <cell r="CK4055" t="str">
            <v>Транспортные средства</v>
          </cell>
        </row>
        <row r="4056">
          <cell r="K4056">
            <v>2522.1999999999998</v>
          </cell>
          <cell r="Y4056">
            <v>2006</v>
          </cell>
          <cell r="AT4056">
            <v>38464</v>
          </cell>
          <cell r="BK4056">
            <v>47084.337506884091</v>
          </cell>
          <cell r="BX4056">
            <v>28654.991622517617</v>
          </cell>
          <cell r="CB4056">
            <v>29000</v>
          </cell>
          <cell r="CF4056">
            <v>235421.68753442046</v>
          </cell>
          <cell r="CG4056">
            <v>297250</v>
          </cell>
          <cell r="CK4056" t="str">
            <v>Машины и оборудование</v>
          </cell>
        </row>
        <row r="4057">
          <cell r="K4057">
            <v>3906.8</v>
          </cell>
          <cell r="Y4057">
            <v>2004</v>
          </cell>
          <cell r="AT4057">
            <v>55373</v>
          </cell>
          <cell r="BK4057">
            <v>35675.504175878938</v>
          </cell>
          <cell r="BX4057">
            <v>3567.5504175878941</v>
          </cell>
          <cell r="CB4057">
            <v>3600</v>
          </cell>
          <cell r="CF4057">
            <v>249728.52923115256</v>
          </cell>
          <cell r="CG4057">
            <v>3600</v>
          </cell>
          <cell r="CK4057" t="str">
            <v>Прочие основные фонды</v>
          </cell>
        </row>
        <row r="4058">
          <cell r="K4058">
            <v>5758.64</v>
          </cell>
          <cell r="Y4058">
            <v>2005</v>
          </cell>
          <cell r="AT4058">
            <v>22250</v>
          </cell>
          <cell r="BK4058">
            <v>16194.825893020345</v>
          </cell>
          <cell r="BX4058">
            <v>1939.1769039942751</v>
          </cell>
          <cell r="CB4058">
            <v>1900</v>
          </cell>
          <cell r="CF4058">
            <v>80974.129465101723</v>
          </cell>
          <cell r="CG4058">
            <v>2166</v>
          </cell>
          <cell r="CK4058" t="str">
            <v>Прочие основные фонды</v>
          </cell>
        </row>
        <row r="4059">
          <cell r="K4059">
            <v>3882.08</v>
          </cell>
          <cell r="Y4059">
            <v>2005</v>
          </cell>
          <cell r="AT4059">
            <v>15000</v>
          </cell>
          <cell r="BK4059">
            <v>23214.608287583695</v>
          </cell>
          <cell r="BX4059">
            <v>9927.948408497823</v>
          </cell>
          <cell r="CB4059">
            <v>9900</v>
          </cell>
          <cell r="CF4059">
            <v>116073.04143791847</v>
          </cell>
          <cell r="CG4059">
            <v>53361</v>
          </cell>
          <cell r="CK4059" t="str">
            <v>Прочие основные фонды</v>
          </cell>
        </row>
        <row r="4060">
          <cell r="K4060">
            <v>0.44</v>
          </cell>
          <cell r="Y4060">
            <v>2002</v>
          </cell>
          <cell r="AT4060">
            <v>70424</v>
          </cell>
          <cell r="BK4060">
            <v>264381.64390730683</v>
          </cell>
          <cell r="BX4060">
            <v>222080.58088213773</v>
          </cell>
          <cell r="CB4060">
            <v>220000</v>
          </cell>
          <cell r="CF4060">
            <v>2115053.1512584547</v>
          </cell>
          <cell r="CG4060">
            <v>4840000</v>
          </cell>
          <cell r="CK4060" t="str">
            <v>Сооружения</v>
          </cell>
        </row>
        <row r="4061">
          <cell r="K4061">
            <v>-0.03</v>
          </cell>
          <cell r="Y4061">
            <v>2003</v>
          </cell>
          <cell r="AT4061">
            <v>142100</v>
          </cell>
          <cell r="BK4061">
            <v>184639.49559887656</v>
          </cell>
          <cell r="BX4061">
            <v>76529.256745778475</v>
          </cell>
          <cell r="CB4061">
            <v>75000</v>
          </cell>
          <cell r="CF4061">
            <v>1477115.9647910125</v>
          </cell>
          <cell r="CG4061">
            <v>575250</v>
          </cell>
          <cell r="CK4061" t="str">
            <v>Машины и оборудование</v>
          </cell>
        </row>
        <row r="4062">
          <cell r="K4062">
            <v>14913.84</v>
          </cell>
          <cell r="Y4062">
            <v>2004</v>
          </cell>
          <cell r="AT4062">
            <v>410914</v>
          </cell>
          <cell r="BK4062">
            <v>521052.03481837001</v>
          </cell>
          <cell r="BX4062">
            <v>247469.87865352977</v>
          </cell>
          <cell r="CB4062">
            <v>245000</v>
          </cell>
          <cell r="CF4062">
            <v>3647364.2437285902</v>
          </cell>
          <cell r="CG4062">
            <v>2082500</v>
          </cell>
          <cell r="CK4062" t="str">
            <v>Машины и оборудование</v>
          </cell>
        </row>
        <row r="4063">
          <cell r="K4063">
            <v>-0.05</v>
          </cell>
          <cell r="Y4063">
            <v>2002</v>
          </cell>
          <cell r="AT4063">
            <v>35718</v>
          </cell>
          <cell r="BK4063">
            <v>54685.629215457106</v>
          </cell>
          <cell r="BX4063">
            <v>19622.785564472888</v>
          </cell>
          <cell r="CB4063">
            <v>20000</v>
          </cell>
          <cell r="CF4063">
            <v>492170.66293911397</v>
          </cell>
          <cell r="CG4063">
            <v>137600</v>
          </cell>
          <cell r="CK4063" t="str">
            <v>Машины и оборудование</v>
          </cell>
        </row>
        <row r="4064">
          <cell r="K4064">
            <v>80040</v>
          </cell>
          <cell r="Y4064">
            <v>2001</v>
          </cell>
          <cell r="AT4064">
            <v>120000</v>
          </cell>
          <cell r="BK4064">
            <v>395893.61800552817</v>
          </cell>
          <cell r="BX4064">
            <v>39589.361800552819</v>
          </cell>
          <cell r="CB4064">
            <v>40000</v>
          </cell>
          <cell r="CF4064">
            <v>3563042.5620497535</v>
          </cell>
          <cell r="CG4064">
            <v>40000</v>
          </cell>
          <cell r="CK4064" t="str">
            <v>Машины и оборудование</v>
          </cell>
        </row>
        <row r="4065">
          <cell r="K4065">
            <v>0</v>
          </cell>
          <cell r="Y4065">
            <v>1999</v>
          </cell>
          <cell r="AT4065">
            <v>26863</v>
          </cell>
          <cell r="BK4065">
            <v>52543.002862899441</v>
          </cell>
          <cell r="BX4065">
            <v>13752.023400854096</v>
          </cell>
          <cell r="CB4065">
            <v>14000</v>
          </cell>
          <cell r="CF4065">
            <v>577973.03149189381</v>
          </cell>
          <cell r="CG4065">
            <v>75740</v>
          </cell>
          <cell r="CK4065" t="str">
            <v>Машины и оборудование</v>
          </cell>
        </row>
        <row r="4066">
          <cell r="K4066">
            <v>-0.08</v>
          </cell>
          <cell r="Y4066">
            <v>2002</v>
          </cell>
          <cell r="AT4066">
            <v>21930</v>
          </cell>
          <cell r="BK4066">
            <v>10643.631658049004</v>
          </cell>
          <cell r="BX4066">
            <v>1064.3631658049005</v>
          </cell>
          <cell r="CB4066">
            <v>1100</v>
          </cell>
          <cell r="CF4066">
            <v>95792.68492244104</v>
          </cell>
          <cell r="CG4066">
            <v>1100</v>
          </cell>
          <cell r="CK4066" t="str">
            <v>Прочие основные фонды</v>
          </cell>
        </row>
        <row r="4067">
          <cell r="K4067">
            <v>-0.21</v>
          </cell>
          <cell r="Y4067">
            <v>2002</v>
          </cell>
          <cell r="AT4067">
            <v>43460</v>
          </cell>
          <cell r="BK4067">
            <v>21093.1250277615</v>
          </cell>
          <cell r="BX4067">
            <v>2109.3125027761503</v>
          </cell>
          <cell r="CB4067">
            <v>2100</v>
          </cell>
          <cell r="CF4067">
            <v>189838.1252498535</v>
          </cell>
          <cell r="CG4067">
            <v>2100</v>
          </cell>
          <cell r="CK4067" t="str">
            <v>Прочие основные фонды</v>
          </cell>
        </row>
        <row r="4068">
          <cell r="K4068">
            <v>2471.7199999999998</v>
          </cell>
          <cell r="Y4068">
            <v>2004</v>
          </cell>
          <cell r="AT4068">
            <v>23352</v>
          </cell>
          <cell r="BK4068">
            <v>15045.13704359751</v>
          </cell>
          <cell r="BX4068">
            <v>1504.513704359751</v>
          </cell>
          <cell r="CB4068">
            <v>1500</v>
          </cell>
          <cell r="CF4068">
            <v>105315.95930518257</v>
          </cell>
          <cell r="CG4068">
            <v>1500</v>
          </cell>
          <cell r="CK4068" t="str">
            <v>Прочие основные фонды</v>
          </cell>
        </row>
        <row r="4069">
          <cell r="K4069">
            <v>8047.56</v>
          </cell>
          <cell r="Y4069">
            <v>2006</v>
          </cell>
          <cell r="AT4069">
            <v>49092</v>
          </cell>
          <cell r="BK4069">
            <v>60446.340292287096</v>
          </cell>
          <cell r="BX4069">
            <v>41164.763031163326</v>
          </cell>
          <cell r="CB4069">
            <v>41000</v>
          </cell>
          <cell r="CF4069">
            <v>241785.36116914838</v>
          </cell>
          <cell r="CG4069">
            <v>457560</v>
          </cell>
          <cell r="CK4069" t="str">
            <v>Машины и оборудование</v>
          </cell>
        </row>
        <row r="4070">
          <cell r="K4070">
            <v>74752.56</v>
          </cell>
          <cell r="Y4070">
            <v>2007</v>
          </cell>
          <cell r="AT4070">
            <v>138129</v>
          </cell>
          <cell r="BK4070">
            <v>137016.85999211072</v>
          </cell>
          <cell r="BX4070">
            <v>45268.16088429372</v>
          </cell>
          <cell r="CB4070">
            <v>45000</v>
          </cell>
          <cell r="CF4070">
            <v>411050.57997633214</v>
          </cell>
          <cell r="CG4070">
            <v>104850</v>
          </cell>
          <cell r="CK4070" t="str">
            <v>Прочие основные фонды</v>
          </cell>
        </row>
        <row r="4071">
          <cell r="K4071">
            <v>0.44</v>
          </cell>
          <cell r="Y4071">
            <v>2007</v>
          </cell>
          <cell r="AT4071">
            <v>56481</v>
          </cell>
          <cell r="BK4071">
            <v>53273.60429430972</v>
          </cell>
          <cell r="BX4071">
            <v>10750.968200777523</v>
          </cell>
          <cell r="CB4071">
            <v>11000</v>
          </cell>
          <cell r="CF4071">
            <v>213094.41717723888</v>
          </cell>
          <cell r="CG4071">
            <v>18150</v>
          </cell>
          <cell r="CK4071" t="str">
            <v>Прочие основные фонды</v>
          </cell>
        </row>
        <row r="4072">
          <cell r="K4072">
            <v>0.61</v>
          </cell>
          <cell r="Y4072">
            <v>2003</v>
          </cell>
          <cell r="AT4072">
            <v>197954</v>
          </cell>
          <cell r="BK4072">
            <v>670740.87869023078</v>
          </cell>
          <cell r="BX4072">
            <v>576837.1556735984</v>
          </cell>
          <cell r="CB4072">
            <v>575000</v>
          </cell>
          <cell r="CF4072">
            <v>4695186.1508316156</v>
          </cell>
          <cell r="CG4072">
            <v>13225000</v>
          </cell>
          <cell r="CK4072" t="str">
            <v>Сооружения</v>
          </cell>
        </row>
        <row r="4073">
          <cell r="K4073">
            <v>0.32</v>
          </cell>
          <cell r="Y4073">
            <v>2003</v>
          </cell>
          <cell r="AT4073">
            <v>200337</v>
          </cell>
          <cell r="BK4073">
            <v>678815.35818505695</v>
          </cell>
          <cell r="BX4073">
            <v>583781.20803914894</v>
          </cell>
          <cell r="CB4073">
            <v>585000</v>
          </cell>
          <cell r="CF4073">
            <v>4751707.507295399</v>
          </cell>
          <cell r="CG4073">
            <v>13455000</v>
          </cell>
          <cell r="CK4073" t="str">
            <v>Сооружения</v>
          </cell>
        </row>
        <row r="4074">
          <cell r="K4074">
            <v>0.06</v>
          </cell>
          <cell r="Y4074">
            <v>2003</v>
          </cell>
          <cell r="AT4074">
            <v>144367</v>
          </cell>
          <cell r="BK4074">
            <v>489168.43526209396</v>
          </cell>
          <cell r="BX4074">
            <v>420684.85432540078</v>
          </cell>
          <cell r="CB4074">
            <v>420000</v>
          </cell>
          <cell r="CF4074">
            <v>3424179.0468346579</v>
          </cell>
          <cell r="CG4074">
            <v>9660000</v>
          </cell>
          <cell r="CK4074" t="str">
            <v>Сооружения</v>
          </cell>
        </row>
        <row r="4075">
          <cell r="K4075">
            <v>-0.01</v>
          </cell>
          <cell r="Y4075">
            <v>2003</v>
          </cell>
          <cell r="AT4075">
            <v>62378</v>
          </cell>
          <cell r="BK4075">
            <v>211359.58117006585</v>
          </cell>
          <cell r="BX4075">
            <v>181769.23980625664</v>
          </cell>
          <cell r="CB4075">
            <v>180000</v>
          </cell>
          <cell r="CF4075">
            <v>1479517.068190461</v>
          </cell>
          <cell r="CG4075">
            <v>4140000</v>
          </cell>
          <cell r="CK4075" t="str">
            <v>Сооружения</v>
          </cell>
        </row>
        <row r="4076">
          <cell r="K4076">
            <v>-0.32</v>
          </cell>
          <cell r="Y4076">
            <v>2003</v>
          </cell>
          <cell r="AT4076">
            <v>32215</v>
          </cell>
          <cell r="BK4076">
            <v>109156.25552909152</v>
          </cell>
          <cell r="BX4076">
            <v>93874.379755018701</v>
          </cell>
          <cell r="CB4076">
            <v>95000</v>
          </cell>
          <cell r="CF4076">
            <v>764093.78870364069</v>
          </cell>
          <cell r="CG4076">
            <v>2185000</v>
          </cell>
          <cell r="CK4076" t="str">
            <v>Сооружения</v>
          </cell>
        </row>
        <row r="4077">
          <cell r="K4077">
            <v>0.31</v>
          </cell>
          <cell r="Y4077">
            <v>2003</v>
          </cell>
          <cell r="AT4077">
            <v>70768</v>
          </cell>
          <cell r="BK4077">
            <v>239787.98358785501</v>
          </cell>
          <cell r="BX4077">
            <v>206217.6658855553</v>
          </cell>
          <cell r="CB4077">
            <v>205000</v>
          </cell>
          <cell r="CF4077">
            <v>1678515.8851149851</v>
          </cell>
          <cell r="CG4077">
            <v>4715000</v>
          </cell>
          <cell r="CK4077" t="str">
            <v>Сооружения</v>
          </cell>
        </row>
        <row r="4078">
          <cell r="K4078">
            <v>0.35</v>
          </cell>
          <cell r="Y4078">
            <v>2003</v>
          </cell>
          <cell r="AT4078">
            <v>68653</v>
          </cell>
          <cell r="BK4078">
            <v>232621.58655404998</v>
          </cell>
          <cell r="BX4078">
            <v>200054.56443648299</v>
          </cell>
          <cell r="CB4078">
            <v>200000</v>
          </cell>
          <cell r="CF4078">
            <v>1628351.1058783499</v>
          </cell>
          <cell r="CG4078">
            <v>4600000</v>
          </cell>
          <cell r="CK4078" t="str">
            <v>Сооружения</v>
          </cell>
        </row>
        <row r="4079">
          <cell r="K4079">
            <v>0.04</v>
          </cell>
          <cell r="Y4079">
            <v>2003</v>
          </cell>
          <cell r="AT4079">
            <v>98164</v>
          </cell>
          <cell r="BK4079">
            <v>323593.69989874598</v>
          </cell>
          <cell r="BX4079">
            <v>278290.58191292157</v>
          </cell>
          <cell r="CB4079">
            <v>280000</v>
          </cell>
          <cell r="CF4079">
            <v>2265155.899291222</v>
          </cell>
          <cell r="CG4079">
            <v>6440000</v>
          </cell>
          <cell r="CK4079" t="str">
            <v>Сооружения</v>
          </cell>
        </row>
        <row r="4080">
          <cell r="K4080">
            <v>0.25</v>
          </cell>
          <cell r="Y4080">
            <v>2003</v>
          </cell>
          <cell r="AT4080">
            <v>9545</v>
          </cell>
          <cell r="BK4080">
            <v>31464.710744606276</v>
          </cell>
          <cell r="BX4080">
            <v>27059.651240361396</v>
          </cell>
          <cell r="CB4080">
            <v>27000</v>
          </cell>
          <cell r="CF4080">
            <v>220252.97521224394</v>
          </cell>
          <cell r="CG4080">
            <v>621000</v>
          </cell>
          <cell r="CK4080" t="str">
            <v>Сооружения</v>
          </cell>
        </row>
        <row r="4081">
          <cell r="K4081">
            <v>0.38</v>
          </cell>
          <cell r="Y4081">
            <v>2005</v>
          </cell>
          <cell r="AT4081">
            <v>2593</v>
          </cell>
          <cell r="BK4081">
            <v>7634.6437963059589</v>
          </cell>
          <cell r="BX4081">
            <v>6794.8329787123039</v>
          </cell>
          <cell r="CB4081">
            <v>6800</v>
          </cell>
          <cell r="CF4081">
            <v>45807.862777835755</v>
          </cell>
          <cell r="CG4081">
            <v>163200</v>
          </cell>
          <cell r="CK4081" t="str">
            <v>Сооружения</v>
          </cell>
        </row>
        <row r="4082">
          <cell r="K4082">
            <v>0.63</v>
          </cell>
          <cell r="Y4082">
            <v>2005</v>
          </cell>
          <cell r="AT4082">
            <v>1810</v>
          </cell>
          <cell r="BK4082">
            <v>4663.7899911722634</v>
          </cell>
          <cell r="BX4082">
            <v>4244.0488919667596</v>
          </cell>
          <cell r="CB4082">
            <v>4200</v>
          </cell>
          <cell r="CF4082">
            <v>23318.949955861317</v>
          </cell>
          <cell r="CG4082">
            <v>105000</v>
          </cell>
          <cell r="CK4082" t="str">
            <v>Сооружения</v>
          </cell>
        </row>
        <row r="4083">
          <cell r="K4083">
            <v>-0.77</v>
          </cell>
          <cell r="Y4083">
            <v>2004</v>
          </cell>
          <cell r="AT4083">
            <v>67237</v>
          </cell>
          <cell r="BK4083">
            <v>216083.79233396513</v>
          </cell>
          <cell r="BX4083">
            <v>185832.06140721001</v>
          </cell>
          <cell r="CB4083">
            <v>185000</v>
          </cell>
          <cell r="CF4083">
            <v>1512586.5463377559</v>
          </cell>
          <cell r="CG4083">
            <v>4255000</v>
          </cell>
          <cell r="CK4083" t="str">
            <v>Сооружения</v>
          </cell>
        </row>
        <row r="4084">
          <cell r="K4084">
            <v>-0.33</v>
          </cell>
          <cell r="Y4084">
            <v>2004</v>
          </cell>
          <cell r="AT4084">
            <v>7341</v>
          </cell>
          <cell r="BK4084">
            <v>22973.600876220054</v>
          </cell>
          <cell r="BX4084">
            <v>20446.50477983585</v>
          </cell>
          <cell r="CB4084">
            <v>20000</v>
          </cell>
          <cell r="CF4084">
            <v>137841.60525732033</v>
          </cell>
          <cell r="CG4084">
            <v>480000</v>
          </cell>
          <cell r="CK4084" t="str">
            <v>Сооружения</v>
          </cell>
        </row>
        <row r="4085">
          <cell r="K4085">
            <v>0.69</v>
          </cell>
          <cell r="Y4085">
            <v>2004</v>
          </cell>
          <cell r="AT4085">
            <v>5988</v>
          </cell>
          <cell r="BK4085">
            <v>18219.71070651881</v>
          </cell>
          <cell r="BX4085">
            <v>16215.542528801741</v>
          </cell>
          <cell r="CB4085">
            <v>16000</v>
          </cell>
          <cell r="CF4085">
            <v>109318.26423911286</v>
          </cell>
          <cell r="CG4085">
            <v>384000</v>
          </cell>
          <cell r="CK4085" t="str">
            <v>Сооружения</v>
          </cell>
        </row>
        <row r="4086">
          <cell r="K4086">
            <v>0.32</v>
          </cell>
          <cell r="Y4086">
            <v>2004</v>
          </cell>
          <cell r="AT4086">
            <v>4520</v>
          </cell>
          <cell r="BK4086">
            <v>13753.021441794424</v>
          </cell>
          <cell r="BX4086">
            <v>12240.189083197038</v>
          </cell>
          <cell r="CB4086">
            <v>12000</v>
          </cell>
          <cell r="CF4086">
            <v>82518.12865076655</v>
          </cell>
          <cell r="CG4086">
            <v>288000</v>
          </cell>
          <cell r="CK4086" t="str">
            <v>Сооружения</v>
          </cell>
        </row>
        <row r="4087">
          <cell r="K4087">
            <v>0.14000000000000001</v>
          </cell>
          <cell r="Y4087">
            <v>2004</v>
          </cell>
          <cell r="AT4087">
            <v>1393</v>
          </cell>
          <cell r="BK4087">
            <v>4238.4864753140782</v>
          </cell>
          <cell r="BX4087">
            <v>3772.2529630295298</v>
          </cell>
          <cell r="CB4087">
            <v>3800</v>
          </cell>
          <cell r="CF4087">
            <v>25430.918851884468</v>
          </cell>
          <cell r="CG4087">
            <v>91200</v>
          </cell>
          <cell r="CK4087" t="str">
            <v>Сооружения</v>
          </cell>
        </row>
        <row r="4088">
          <cell r="K4088">
            <v>-0.69</v>
          </cell>
          <cell r="Y4088">
            <v>2004</v>
          </cell>
          <cell r="AT4088">
            <v>2679</v>
          </cell>
          <cell r="BK4088">
            <v>8151.4036377361199</v>
          </cell>
          <cell r="BX4088">
            <v>7254.7492375851471</v>
          </cell>
          <cell r="CB4088">
            <v>7300</v>
          </cell>
          <cell r="CF4088">
            <v>48908.421826416721</v>
          </cell>
          <cell r="CG4088">
            <v>175200</v>
          </cell>
          <cell r="CK4088" t="str">
            <v>Сооружения</v>
          </cell>
        </row>
        <row r="4089">
          <cell r="K4089">
            <v>0.2</v>
          </cell>
          <cell r="Y4089">
            <v>2005</v>
          </cell>
          <cell r="AT4089">
            <v>3151</v>
          </cell>
          <cell r="BK4089">
            <v>9277.5790984034229</v>
          </cell>
          <cell r="BX4089">
            <v>8257.045397579046</v>
          </cell>
          <cell r="CB4089">
            <v>8300</v>
          </cell>
          <cell r="CF4089">
            <v>55665.474590420534</v>
          </cell>
          <cell r="CG4089">
            <v>199200</v>
          </cell>
          <cell r="CK4089" t="str">
            <v>Сооружения</v>
          </cell>
        </row>
        <row r="4090">
          <cell r="K4090">
            <v>-0.46</v>
          </cell>
          <cell r="Y4090">
            <v>2003</v>
          </cell>
          <cell r="AT4090">
            <v>81073</v>
          </cell>
          <cell r="BK4090">
            <v>154750.1299355884</v>
          </cell>
          <cell r="BX4090">
            <v>32255.475536732196</v>
          </cell>
          <cell r="CB4090">
            <v>32000</v>
          </cell>
          <cell r="CF4090">
            <v>1238001.0394847072</v>
          </cell>
          <cell r="CG4090">
            <v>101760</v>
          </cell>
          <cell r="CK4090" t="str">
            <v>Прочие основные фонды</v>
          </cell>
        </row>
        <row r="4091">
          <cell r="K4091">
            <v>0.18</v>
          </cell>
          <cell r="Y4091">
            <v>2005</v>
          </cell>
          <cell r="AT4091">
            <v>86610</v>
          </cell>
          <cell r="BK4091">
            <v>63874.903455482148</v>
          </cell>
          <cell r="BX4091">
            <v>7648.414274037882</v>
          </cell>
          <cell r="CB4091">
            <v>7600</v>
          </cell>
          <cell r="CF4091">
            <v>319374.51727741072</v>
          </cell>
          <cell r="CG4091">
            <v>8664</v>
          </cell>
          <cell r="CK4091" t="str">
            <v>Прочие основные фонды</v>
          </cell>
        </row>
        <row r="4092">
          <cell r="K4092">
            <v>0.78</v>
          </cell>
          <cell r="Y4092">
            <v>2005</v>
          </cell>
          <cell r="AT4092">
            <v>735766.14</v>
          </cell>
          <cell r="BK4092">
            <v>542627.76998398302</v>
          </cell>
          <cell r="BX4092">
            <v>64974.532358038974</v>
          </cell>
          <cell r="CB4092">
            <v>65000</v>
          </cell>
          <cell r="CF4092">
            <v>2713138.8499199152</v>
          </cell>
          <cell r="CG4092">
            <v>74100</v>
          </cell>
          <cell r="CK4092" t="str">
            <v>Прочие основные фонды</v>
          </cell>
        </row>
        <row r="4093">
          <cell r="K4093">
            <v>0.03</v>
          </cell>
          <cell r="Y4093">
            <v>2003</v>
          </cell>
          <cell r="AT4093">
            <v>90741</v>
          </cell>
          <cell r="BK4093">
            <v>51808.294868067751</v>
          </cell>
          <cell r="BX4093">
            <v>5180.8294868067751</v>
          </cell>
          <cell r="CB4093">
            <v>5200</v>
          </cell>
          <cell r="CF4093">
            <v>362658.06407647429</v>
          </cell>
          <cell r="CG4093">
            <v>5200</v>
          </cell>
          <cell r="CK4093" t="str">
            <v>Прочие основные фонды</v>
          </cell>
        </row>
        <row r="4094">
          <cell r="K4094">
            <v>0.06</v>
          </cell>
          <cell r="Y4094">
            <v>2003</v>
          </cell>
          <cell r="AT4094">
            <v>104648</v>
          </cell>
          <cell r="BK4094">
            <v>59748.453745865198</v>
          </cell>
          <cell r="BX4094">
            <v>5974.8453745865199</v>
          </cell>
          <cell r="CB4094">
            <v>6000</v>
          </cell>
          <cell r="CF4094">
            <v>418239.17622105638</v>
          </cell>
          <cell r="CG4094">
            <v>6000</v>
          </cell>
          <cell r="CK4094" t="str">
            <v>Прочие основные фонды</v>
          </cell>
        </row>
        <row r="4095">
          <cell r="K4095">
            <v>0.24</v>
          </cell>
          <cell r="Y4095">
            <v>2003</v>
          </cell>
          <cell r="AT4095">
            <v>118078</v>
          </cell>
          <cell r="BK4095">
            <v>67416.270940718125</v>
          </cell>
          <cell r="BX4095">
            <v>6741.6270940718132</v>
          </cell>
          <cell r="CB4095">
            <v>6700</v>
          </cell>
          <cell r="CF4095">
            <v>471913.89658502687</v>
          </cell>
          <cell r="CG4095">
            <v>6700</v>
          </cell>
          <cell r="CK4095" t="str">
            <v>Прочие основные фонды</v>
          </cell>
        </row>
        <row r="4096">
          <cell r="K4096">
            <v>7.0000000000000007E-2</v>
          </cell>
          <cell r="Y4096">
            <v>2005</v>
          </cell>
          <cell r="AT4096">
            <v>12331</v>
          </cell>
          <cell r="BK4096">
            <v>8830.6975239057138</v>
          </cell>
          <cell r="BX4096">
            <v>883.06975239057147</v>
          </cell>
          <cell r="CB4096">
            <v>900</v>
          </cell>
          <cell r="CF4096">
            <v>52984.185143434283</v>
          </cell>
          <cell r="CG4096">
            <v>900</v>
          </cell>
          <cell r="CK4096" t="str">
            <v>Прочие основные фонды</v>
          </cell>
        </row>
        <row r="4097">
          <cell r="K4097">
            <v>-0.8</v>
          </cell>
          <cell r="Y4097">
            <v>2005</v>
          </cell>
          <cell r="AT4097">
            <v>43220</v>
          </cell>
          <cell r="BK4097">
            <v>30693.348729031266</v>
          </cell>
          <cell r="BX4097">
            <v>3069.3348729031268</v>
          </cell>
          <cell r="CB4097">
            <v>3100</v>
          </cell>
          <cell r="CF4097">
            <v>184160.0923741876</v>
          </cell>
          <cell r="CG4097">
            <v>3100</v>
          </cell>
          <cell r="CK4097" t="str">
            <v>Прочие основные фонды</v>
          </cell>
        </row>
        <row r="4098">
          <cell r="K4098">
            <v>0.32</v>
          </cell>
          <cell r="Y4098">
            <v>2006</v>
          </cell>
          <cell r="AT4098">
            <v>86447</v>
          </cell>
          <cell r="BK4098">
            <v>73061.132439735142</v>
          </cell>
          <cell r="BX4098">
            <v>14744.223184769317</v>
          </cell>
          <cell r="CB4098">
            <v>15000</v>
          </cell>
          <cell r="CF4098">
            <v>292244.52975894057</v>
          </cell>
          <cell r="CG4098">
            <v>24750</v>
          </cell>
          <cell r="CK4098" t="str">
            <v>Прочие основные фонды</v>
          </cell>
        </row>
        <row r="4099">
          <cell r="K4099">
            <v>0.32</v>
          </cell>
          <cell r="Y4099">
            <v>2006</v>
          </cell>
          <cell r="AT4099">
            <v>86447</v>
          </cell>
          <cell r="BK4099">
            <v>73061.132439735142</v>
          </cell>
          <cell r="BX4099">
            <v>14744.223184769317</v>
          </cell>
          <cell r="CB4099">
            <v>15000</v>
          </cell>
          <cell r="CF4099">
            <v>292244.52975894057</v>
          </cell>
          <cell r="CG4099">
            <v>24750</v>
          </cell>
          <cell r="CK4099" t="str">
            <v>Прочие основные фонды</v>
          </cell>
        </row>
        <row r="4100">
          <cell r="K4100">
            <v>0</v>
          </cell>
          <cell r="Y4100">
            <v>2007</v>
          </cell>
          <cell r="AT4100">
            <v>357536</v>
          </cell>
          <cell r="BK4100">
            <v>354657.31348333292</v>
          </cell>
          <cell r="BX4100">
            <v>117173.05685212257</v>
          </cell>
          <cell r="CB4100">
            <v>115000</v>
          </cell>
          <cell r="CF4100">
            <v>1063971.9404499987</v>
          </cell>
          <cell r="CG4100">
            <v>267950</v>
          </cell>
          <cell r="CK4100" t="str">
            <v>Прочие основные фонды</v>
          </cell>
        </row>
        <row r="4101">
          <cell r="K4101">
            <v>0</v>
          </cell>
          <cell r="Y4101">
            <v>2007</v>
          </cell>
          <cell r="AT4101">
            <v>651826</v>
          </cell>
          <cell r="BK4101">
            <v>864208.82135391375</v>
          </cell>
          <cell r="BX4101">
            <v>544573.83404897701</v>
          </cell>
          <cell r="CB4101">
            <v>545000</v>
          </cell>
          <cell r="CF4101">
            <v>2592626.4640617413</v>
          </cell>
          <cell r="CG4101">
            <v>3891300</v>
          </cell>
          <cell r="CK4101" t="str">
            <v>Прочие основные фонды</v>
          </cell>
        </row>
        <row r="4102">
          <cell r="K4102">
            <v>169703.52</v>
          </cell>
          <cell r="Y4102">
            <v>2004</v>
          </cell>
          <cell r="AT4102">
            <v>251412.42</v>
          </cell>
          <cell r="BK4102">
            <v>161979.03020565672</v>
          </cell>
          <cell r="BX4102">
            <v>16197.903020565673</v>
          </cell>
          <cell r="CB4102">
            <v>16000</v>
          </cell>
          <cell r="CF4102">
            <v>1133853.211439597</v>
          </cell>
          <cell r="CG4102">
            <v>16000</v>
          </cell>
          <cell r="CK4102" t="str">
            <v>Прочие основные фонды</v>
          </cell>
        </row>
        <row r="4103">
          <cell r="K4103">
            <v>0</v>
          </cell>
          <cell r="Y4103">
            <v>2002</v>
          </cell>
          <cell r="AT4103">
            <v>74690.2</v>
          </cell>
          <cell r="BK4103">
            <v>37214.329122532545</v>
          </cell>
          <cell r="BX4103">
            <v>3721.4329122532545</v>
          </cell>
          <cell r="CB4103">
            <v>3700</v>
          </cell>
          <cell r="CF4103">
            <v>297714.63298026036</v>
          </cell>
          <cell r="CG4103">
            <v>3700</v>
          </cell>
          <cell r="CK4103" t="str">
            <v>Прочие основные фонды</v>
          </cell>
        </row>
        <row r="4104">
          <cell r="K4104">
            <v>0</v>
          </cell>
          <cell r="Y4104">
            <v>2002</v>
          </cell>
          <cell r="AT4104">
            <v>59335</v>
          </cell>
          <cell r="BK4104">
            <v>29563.6136800473</v>
          </cell>
          <cell r="BX4104">
            <v>2956.3613680047301</v>
          </cell>
          <cell r="CB4104">
            <v>3000</v>
          </cell>
          <cell r="CF4104">
            <v>236508.9094403784</v>
          </cell>
          <cell r="CG4104">
            <v>3000</v>
          </cell>
          <cell r="CK4104" t="str">
            <v>Прочие основные фонды</v>
          </cell>
        </row>
        <row r="4105">
          <cell r="K4105">
            <v>2518.98</v>
          </cell>
          <cell r="Y4105">
            <v>2001</v>
          </cell>
          <cell r="AT4105">
            <v>43179.77</v>
          </cell>
          <cell r="BK4105">
            <v>19890.70088353649</v>
          </cell>
          <cell r="BX4105">
            <v>1989.0700883536492</v>
          </cell>
          <cell r="CB4105">
            <v>2000</v>
          </cell>
          <cell r="CF4105">
            <v>198907.00883536489</v>
          </cell>
          <cell r="CG4105">
            <v>2000</v>
          </cell>
          <cell r="CK4105" t="str">
            <v>Прочие основные фонды</v>
          </cell>
        </row>
        <row r="4106">
          <cell r="K4106">
            <v>0</v>
          </cell>
          <cell r="Y4106">
            <v>2003</v>
          </cell>
          <cell r="AT4106">
            <v>45699.58</v>
          </cell>
          <cell r="BK4106">
            <v>87230.223909338718</v>
          </cell>
          <cell r="BX4106">
            <v>18181.906241645629</v>
          </cell>
          <cell r="CB4106">
            <v>18000</v>
          </cell>
          <cell r="CF4106">
            <v>697841.79127470974</v>
          </cell>
          <cell r="CG4106">
            <v>57240</v>
          </cell>
          <cell r="CK4106" t="str">
            <v>Прочие основные фонды</v>
          </cell>
        </row>
        <row r="4107">
          <cell r="K4107">
            <v>0</v>
          </cell>
          <cell r="Y4107">
            <v>2003</v>
          </cell>
          <cell r="AT4107">
            <v>45699.58</v>
          </cell>
          <cell r="BK4107">
            <v>87230.223909338718</v>
          </cell>
          <cell r="BX4107">
            <v>18181.906241645629</v>
          </cell>
          <cell r="CB4107">
            <v>18000</v>
          </cell>
          <cell r="CF4107">
            <v>697841.79127470974</v>
          </cell>
          <cell r="CG4107">
            <v>57240</v>
          </cell>
          <cell r="CK4107" t="str">
            <v>Прочие основные фонды</v>
          </cell>
        </row>
        <row r="4108">
          <cell r="K4108">
            <v>0</v>
          </cell>
          <cell r="Y4108">
            <v>2002</v>
          </cell>
          <cell r="AT4108">
            <v>83557.850000000006</v>
          </cell>
          <cell r="BK4108">
            <v>170019.69783015971</v>
          </cell>
          <cell r="BX4108">
            <v>35438.200965685442</v>
          </cell>
          <cell r="CB4108">
            <v>35000</v>
          </cell>
          <cell r="CF4108">
            <v>1360157.5826412777</v>
          </cell>
          <cell r="CG4108">
            <v>111300</v>
          </cell>
          <cell r="CK4108" t="str">
            <v>Прочие основные фонды</v>
          </cell>
        </row>
        <row r="4109">
          <cell r="K4109">
            <v>0</v>
          </cell>
          <cell r="Y4109">
            <v>2002</v>
          </cell>
          <cell r="AT4109">
            <v>57516.35</v>
          </cell>
          <cell r="BK4109">
            <v>117031.64271571976</v>
          </cell>
          <cell r="BX4109">
            <v>24393.590430015869</v>
          </cell>
          <cell r="CB4109">
            <v>24000</v>
          </cell>
          <cell r="CF4109">
            <v>936253.14172575809</v>
          </cell>
          <cell r="CG4109">
            <v>76320</v>
          </cell>
          <cell r="CK4109" t="str">
            <v>Прочие основные фонды</v>
          </cell>
        </row>
        <row r="4110">
          <cell r="K4110">
            <v>0</v>
          </cell>
          <cell r="Y4110">
            <v>2002</v>
          </cell>
          <cell r="AT4110">
            <v>38451.4</v>
          </cell>
          <cell r="BK4110">
            <v>78239.152983790307</v>
          </cell>
          <cell r="BX4110">
            <v>16307.844692173832</v>
          </cell>
          <cell r="CB4110">
            <v>16000</v>
          </cell>
          <cell r="CF4110">
            <v>625913.22387032246</v>
          </cell>
          <cell r="CG4110">
            <v>50880</v>
          </cell>
          <cell r="CK4110" t="str">
            <v>Прочие основные фонды</v>
          </cell>
        </row>
        <row r="4111">
          <cell r="K4111">
            <v>0</v>
          </cell>
          <cell r="Y4111">
            <v>2002</v>
          </cell>
          <cell r="AT4111">
            <v>43627.55</v>
          </cell>
          <cell r="BK4111">
            <v>88771.346654685156</v>
          </cell>
          <cell r="BX4111">
            <v>18503.131477658771</v>
          </cell>
          <cell r="CB4111">
            <v>19000</v>
          </cell>
          <cell r="CF4111">
            <v>710170.77323748125</v>
          </cell>
          <cell r="CG4111">
            <v>60420</v>
          </cell>
          <cell r="CK4111" t="str">
            <v>Прочие основные фонды</v>
          </cell>
        </row>
        <row r="4112">
          <cell r="K4112">
            <v>0</v>
          </cell>
          <cell r="Y4112">
            <v>2002</v>
          </cell>
          <cell r="AT4112">
            <v>11541.85</v>
          </cell>
          <cell r="BK4112">
            <v>23484.829365535719</v>
          </cell>
          <cell r="BX4112">
            <v>4895.0804719819444</v>
          </cell>
          <cell r="CB4112">
            <v>4900</v>
          </cell>
          <cell r="CF4112">
            <v>187878.63492428575</v>
          </cell>
          <cell r="CG4112">
            <v>15582</v>
          </cell>
          <cell r="CK4112" t="str">
            <v>Прочие основные фонды</v>
          </cell>
        </row>
        <row r="4113">
          <cell r="K4113">
            <v>0</v>
          </cell>
          <cell r="Y4113">
            <v>2002</v>
          </cell>
          <cell r="AT4113">
            <v>34014.699999999997</v>
          </cell>
          <cell r="BK4113">
            <v>17332.697444009416</v>
          </cell>
          <cell r="BX4113">
            <v>1733.2697444009418</v>
          </cell>
          <cell r="CB4113">
            <v>1700</v>
          </cell>
          <cell r="CF4113">
            <v>138661.57955207533</v>
          </cell>
          <cell r="CG4113">
            <v>1700</v>
          </cell>
          <cell r="CK4113" t="str">
            <v>Прочие основные фонды</v>
          </cell>
        </row>
        <row r="4114">
          <cell r="K4114">
            <v>0</v>
          </cell>
          <cell r="Y4114">
            <v>2002</v>
          </cell>
          <cell r="AT4114">
            <v>19515.05</v>
          </cell>
          <cell r="BK4114">
            <v>39708.332659833366</v>
          </cell>
          <cell r="BX4114">
            <v>8276.640240927687</v>
          </cell>
          <cell r="CB4114">
            <v>8300</v>
          </cell>
          <cell r="CF4114">
            <v>317666.66127866693</v>
          </cell>
          <cell r="CG4114">
            <v>26394</v>
          </cell>
          <cell r="CK4114" t="str">
            <v>Прочие основные фонды</v>
          </cell>
        </row>
        <row r="4115">
          <cell r="K4115">
            <v>0</v>
          </cell>
          <cell r="Y4115">
            <v>2002</v>
          </cell>
          <cell r="AT4115">
            <v>62371</v>
          </cell>
          <cell r="BK4115">
            <v>126909.66286668325</v>
          </cell>
          <cell r="BX4115">
            <v>26452.523999011064</v>
          </cell>
          <cell r="CB4115">
            <v>26000</v>
          </cell>
          <cell r="CF4115">
            <v>1015277.302933466</v>
          </cell>
          <cell r="CG4115">
            <v>82680</v>
          </cell>
          <cell r="CK4115" t="str">
            <v>Прочие основные фонды</v>
          </cell>
        </row>
        <row r="4116">
          <cell r="K4116">
            <v>0</v>
          </cell>
          <cell r="Y4116">
            <v>2003</v>
          </cell>
          <cell r="AT4116">
            <v>10583.16</v>
          </cell>
          <cell r="BK4116">
            <v>20200.87310361183</v>
          </cell>
          <cell r="BX4116">
            <v>4210.5862430318693</v>
          </cell>
          <cell r="CB4116">
            <v>4200</v>
          </cell>
          <cell r="CF4116">
            <v>161606.98482889464</v>
          </cell>
          <cell r="CG4116">
            <v>13356</v>
          </cell>
          <cell r="CK4116" t="str">
            <v>Прочие основные фонды</v>
          </cell>
        </row>
        <row r="4117">
          <cell r="K4117">
            <v>0</v>
          </cell>
          <cell r="Y4117">
            <v>2003</v>
          </cell>
          <cell r="AT4117">
            <v>10185.94</v>
          </cell>
          <cell r="BK4117">
            <v>19442.669427751625</v>
          </cell>
          <cell r="BX4117">
            <v>4052.5494121177458</v>
          </cell>
          <cell r="CB4117">
            <v>4100</v>
          </cell>
          <cell r="CF4117">
            <v>155541.355422013</v>
          </cell>
          <cell r="CG4117">
            <v>13038</v>
          </cell>
          <cell r="CK4117" t="str">
            <v>Прочие основные фонды</v>
          </cell>
        </row>
        <row r="4118">
          <cell r="K4118">
            <v>0</v>
          </cell>
          <cell r="Y4118">
            <v>2003</v>
          </cell>
          <cell r="AT4118">
            <v>29054.06</v>
          </cell>
          <cell r="BK4118">
            <v>55457.668522891487</v>
          </cell>
          <cell r="BX4118">
            <v>11559.36651626003</v>
          </cell>
          <cell r="CB4118">
            <v>12000</v>
          </cell>
          <cell r="CF4118">
            <v>443661.34818313189</v>
          </cell>
          <cell r="CG4118">
            <v>38160</v>
          </cell>
          <cell r="CK4118" t="str">
            <v>Прочие основные фонды</v>
          </cell>
        </row>
        <row r="4119">
          <cell r="K4119">
            <v>0</v>
          </cell>
          <cell r="Y4119">
            <v>2003</v>
          </cell>
          <cell r="AT4119">
            <v>14583.77</v>
          </cell>
          <cell r="BK4119">
            <v>27837.138164996191</v>
          </cell>
          <cell r="BX4119">
            <v>5802.2576747909779</v>
          </cell>
          <cell r="CB4119">
            <v>5800</v>
          </cell>
          <cell r="CF4119">
            <v>222697.10531996953</v>
          </cell>
          <cell r="CG4119">
            <v>18444</v>
          </cell>
          <cell r="CK4119" t="str">
            <v>Прочие основные фонды</v>
          </cell>
        </row>
        <row r="4120">
          <cell r="K4120">
            <v>0</v>
          </cell>
          <cell r="Y4120">
            <v>2003</v>
          </cell>
          <cell r="AT4120">
            <v>11150.63</v>
          </cell>
          <cell r="BK4120">
            <v>21284.045753378683</v>
          </cell>
          <cell r="BX4120">
            <v>4436.3582596444212</v>
          </cell>
          <cell r="CB4120">
            <v>4400</v>
          </cell>
          <cell r="CF4120">
            <v>170272.36602702946</v>
          </cell>
          <cell r="CG4120">
            <v>13992</v>
          </cell>
          <cell r="CK4120" t="str">
            <v>Прочие основные фонды</v>
          </cell>
        </row>
        <row r="4121">
          <cell r="K4121">
            <v>0</v>
          </cell>
          <cell r="Y4121">
            <v>2003</v>
          </cell>
          <cell r="AT4121">
            <v>17004.509999999998</v>
          </cell>
          <cell r="BK4121">
            <v>9593.2616262710344</v>
          </cell>
          <cell r="BX4121">
            <v>959.32616262710349</v>
          </cell>
          <cell r="CB4121">
            <v>950</v>
          </cell>
          <cell r="CF4121">
            <v>76746.093010168275</v>
          </cell>
          <cell r="CG4121">
            <v>950</v>
          </cell>
          <cell r="CK4121" t="str">
            <v>Прочие основные фонды</v>
          </cell>
        </row>
        <row r="4122">
          <cell r="K4122">
            <v>0</v>
          </cell>
          <cell r="Y4122">
            <v>2003</v>
          </cell>
          <cell r="AT4122">
            <v>21502.25</v>
          </cell>
          <cell r="BK4122">
            <v>41042.961052477469</v>
          </cell>
          <cell r="BX4122">
            <v>8554.8246501264293</v>
          </cell>
          <cell r="CB4122">
            <v>8600</v>
          </cell>
          <cell r="CF4122">
            <v>328343.68841981975</v>
          </cell>
          <cell r="CG4122">
            <v>27348</v>
          </cell>
          <cell r="CK4122" t="str">
            <v>Прочие основные фонды</v>
          </cell>
        </row>
        <row r="4123">
          <cell r="K4123">
            <v>0</v>
          </cell>
          <cell r="Y4123">
            <v>2003</v>
          </cell>
          <cell r="AT4123">
            <v>11150.63</v>
          </cell>
          <cell r="BK4123">
            <v>21284.045753378683</v>
          </cell>
          <cell r="BX4123">
            <v>4436.3582596444212</v>
          </cell>
          <cell r="CB4123">
            <v>4400</v>
          </cell>
          <cell r="CF4123">
            <v>170272.36602702946</v>
          </cell>
          <cell r="CG4123">
            <v>13992</v>
          </cell>
          <cell r="CK4123" t="str">
            <v>Прочие основные фонды</v>
          </cell>
        </row>
        <row r="4124">
          <cell r="K4124">
            <v>0</v>
          </cell>
          <cell r="Y4124">
            <v>2003</v>
          </cell>
          <cell r="AT4124">
            <v>10185.950000000001</v>
          </cell>
          <cell r="BK4124">
            <v>19442.688515503396</v>
          </cell>
          <cell r="BX4124">
            <v>4052.553390689593</v>
          </cell>
          <cell r="CB4124">
            <v>4100</v>
          </cell>
          <cell r="CF4124">
            <v>155541.50812402717</v>
          </cell>
          <cell r="CG4124">
            <v>13038</v>
          </cell>
          <cell r="CK4124" t="str">
            <v>Прочие основные фонды</v>
          </cell>
        </row>
        <row r="4125">
          <cell r="K4125">
            <v>0</v>
          </cell>
          <cell r="Y4125">
            <v>2003</v>
          </cell>
          <cell r="AT4125">
            <v>11260.13</v>
          </cell>
          <cell r="BK4125">
            <v>20493.379582471116</v>
          </cell>
          <cell r="BX4125">
            <v>5528.3130949661954</v>
          </cell>
          <cell r="CB4125">
            <v>5500</v>
          </cell>
          <cell r="CF4125">
            <v>143453.6570772978</v>
          </cell>
          <cell r="CG4125">
            <v>21175</v>
          </cell>
          <cell r="CK4125" t="str">
            <v>Прочие основные фонды</v>
          </cell>
        </row>
        <row r="4126">
          <cell r="K4126">
            <v>0</v>
          </cell>
          <cell r="Y4126">
            <v>2003</v>
          </cell>
          <cell r="AT4126">
            <v>16905.3</v>
          </cell>
          <cell r="BK4126">
            <v>30767.560397220012</v>
          </cell>
          <cell r="BX4126">
            <v>6413.0627362350915</v>
          </cell>
          <cell r="CB4126">
            <v>6400</v>
          </cell>
          <cell r="CF4126">
            <v>246140.48317776009</v>
          </cell>
          <cell r="CG4126">
            <v>20352</v>
          </cell>
          <cell r="CK4126" t="str">
            <v>Прочие основные фонды</v>
          </cell>
        </row>
        <row r="4127">
          <cell r="K4127">
            <v>0</v>
          </cell>
          <cell r="Y4127">
            <v>2003</v>
          </cell>
          <cell r="AT4127">
            <v>10837.5</v>
          </cell>
          <cell r="BK4127">
            <v>19724.195122527959</v>
          </cell>
          <cell r="BX4127">
            <v>5320.8171812133742</v>
          </cell>
          <cell r="CB4127">
            <v>5300</v>
          </cell>
          <cell r="CF4127">
            <v>138069.36585769572</v>
          </cell>
          <cell r="CG4127">
            <v>20405</v>
          </cell>
          <cell r="CK4127" t="str">
            <v>Прочие основные фонды</v>
          </cell>
        </row>
        <row r="4128">
          <cell r="K4128">
            <v>0</v>
          </cell>
          <cell r="Y4128">
            <v>2003</v>
          </cell>
          <cell r="AT4128">
            <v>20890.11</v>
          </cell>
          <cell r="BK4128">
            <v>38019.894419476128</v>
          </cell>
          <cell r="BX4128">
            <v>7924.7091738597983</v>
          </cell>
          <cell r="CB4128">
            <v>7900</v>
          </cell>
          <cell r="CF4128">
            <v>304159.15535580902</v>
          </cell>
          <cell r="CG4128">
            <v>25122</v>
          </cell>
          <cell r="CK4128" t="str">
            <v>Прочие основные фонды</v>
          </cell>
        </row>
        <row r="4129">
          <cell r="K4129">
            <v>0</v>
          </cell>
          <cell r="Y4129">
            <v>2003</v>
          </cell>
          <cell r="AT4129">
            <v>20890.12</v>
          </cell>
          <cell r="BK4129">
            <v>38019.912619425486</v>
          </cell>
          <cell r="BX4129">
            <v>7924.7129673817917</v>
          </cell>
          <cell r="CB4129">
            <v>7900</v>
          </cell>
          <cell r="CF4129">
            <v>304159.30095540389</v>
          </cell>
          <cell r="CG4129">
            <v>25122</v>
          </cell>
          <cell r="CK4129" t="str">
            <v>Прочие основные фонды</v>
          </cell>
        </row>
        <row r="4130">
          <cell r="K4130">
            <v>0</v>
          </cell>
          <cell r="Y4130">
            <v>2003</v>
          </cell>
          <cell r="AT4130">
            <v>11150.63</v>
          </cell>
          <cell r="BK4130">
            <v>21284.045753378683</v>
          </cell>
          <cell r="BX4130">
            <v>4436.3582596444212</v>
          </cell>
          <cell r="CB4130">
            <v>4400</v>
          </cell>
          <cell r="CF4130">
            <v>170272.36602702946</v>
          </cell>
          <cell r="CG4130">
            <v>13992</v>
          </cell>
          <cell r="CK4130" t="str">
            <v>Прочие основные фонды</v>
          </cell>
        </row>
        <row r="4131">
          <cell r="K4131">
            <v>0</v>
          </cell>
          <cell r="Y4131">
            <v>2003</v>
          </cell>
          <cell r="AT4131">
            <v>10837.5</v>
          </cell>
          <cell r="BK4131">
            <v>19724.195122527959</v>
          </cell>
          <cell r="BX4131">
            <v>5320.8171812133742</v>
          </cell>
          <cell r="CB4131">
            <v>5300</v>
          </cell>
          <cell r="CF4131">
            <v>138069.36585769572</v>
          </cell>
          <cell r="CG4131">
            <v>20405</v>
          </cell>
          <cell r="CK4131" t="str">
            <v>Прочие основные фонды</v>
          </cell>
        </row>
        <row r="4132">
          <cell r="K4132">
            <v>0</v>
          </cell>
          <cell r="Y4132">
            <v>2003</v>
          </cell>
          <cell r="AT4132">
            <v>10837.51</v>
          </cell>
          <cell r="BK4132">
            <v>19724.213322477321</v>
          </cell>
          <cell r="BX4132">
            <v>5320.8220908486046</v>
          </cell>
          <cell r="CB4132">
            <v>5300</v>
          </cell>
          <cell r="CF4132">
            <v>138069.49325734124</v>
          </cell>
          <cell r="CG4132">
            <v>20405</v>
          </cell>
          <cell r="CK4132" t="str">
            <v>Прочие основные фонды</v>
          </cell>
        </row>
        <row r="4133">
          <cell r="K4133">
            <v>0</v>
          </cell>
          <cell r="Y4133">
            <v>2003</v>
          </cell>
          <cell r="AT4133">
            <v>11803.52</v>
          </cell>
          <cell r="BK4133">
            <v>21482.346630926062</v>
          </cell>
          <cell r="BX4133">
            <v>4477.6912724651811</v>
          </cell>
          <cell r="CB4133">
            <v>4500</v>
          </cell>
          <cell r="CF4133">
            <v>171858.7730474085</v>
          </cell>
          <cell r="CG4133">
            <v>14310</v>
          </cell>
          <cell r="CK4133" t="str">
            <v>Прочие основные фонды</v>
          </cell>
        </row>
        <row r="4134">
          <cell r="K4134">
            <v>0</v>
          </cell>
          <cell r="Y4134">
            <v>2003</v>
          </cell>
          <cell r="AT4134">
            <v>11803.52</v>
          </cell>
          <cell r="BK4134">
            <v>21482.346630926062</v>
          </cell>
          <cell r="BX4134">
            <v>4477.6912724651811</v>
          </cell>
          <cell r="CB4134">
            <v>4500</v>
          </cell>
          <cell r="CF4134">
            <v>171858.7730474085</v>
          </cell>
          <cell r="CG4134">
            <v>14310</v>
          </cell>
          <cell r="CK4134" t="str">
            <v>Прочие основные фонды</v>
          </cell>
        </row>
        <row r="4135">
          <cell r="K4135">
            <v>0</v>
          </cell>
          <cell r="Y4135">
            <v>2003</v>
          </cell>
          <cell r="AT4135">
            <v>13222.35</v>
          </cell>
          <cell r="BK4135">
            <v>24064.610046445909</v>
          </cell>
          <cell r="BX4135">
            <v>5015.9275535162378</v>
          </cell>
          <cell r="CB4135">
            <v>5000</v>
          </cell>
          <cell r="CF4135">
            <v>192516.88037156727</v>
          </cell>
          <cell r="CG4135">
            <v>15900</v>
          </cell>
          <cell r="CK4135" t="str">
            <v>Прочие основные фонды</v>
          </cell>
        </row>
        <row r="4136">
          <cell r="K4136">
            <v>0</v>
          </cell>
          <cell r="Y4136">
            <v>2003</v>
          </cell>
          <cell r="AT4136">
            <v>13222.36</v>
          </cell>
          <cell r="BK4136">
            <v>24064.628246395274</v>
          </cell>
          <cell r="BX4136">
            <v>5015.9313470382322</v>
          </cell>
          <cell r="CB4136">
            <v>5000</v>
          </cell>
          <cell r="CF4136">
            <v>192517.02597116219</v>
          </cell>
          <cell r="CG4136">
            <v>15900</v>
          </cell>
          <cell r="CK4136" t="str">
            <v>Прочие основные фонды</v>
          </cell>
        </row>
        <row r="4137">
          <cell r="K4137">
            <v>0</v>
          </cell>
          <cell r="Y4137">
            <v>2003</v>
          </cell>
          <cell r="AT4137">
            <v>12709.16</v>
          </cell>
          <cell r="BK4137">
            <v>7256.2558138597979</v>
          </cell>
          <cell r="BX4137">
            <v>725.62558138597979</v>
          </cell>
          <cell r="CB4137">
            <v>750</v>
          </cell>
          <cell r="CF4137">
            <v>58050.046510878383</v>
          </cell>
          <cell r="CG4137">
            <v>750</v>
          </cell>
          <cell r="CK4137" t="str">
            <v>Прочие основные фонды</v>
          </cell>
        </row>
        <row r="4138">
          <cell r="K4138">
            <v>0</v>
          </cell>
          <cell r="Y4138">
            <v>2003</v>
          </cell>
          <cell r="AT4138">
            <v>17388.310000000001</v>
          </cell>
          <cell r="BK4138">
            <v>31646.636151419065</v>
          </cell>
          <cell r="BX4138">
            <v>6596.2936420592359</v>
          </cell>
          <cell r="CB4138">
            <v>6600</v>
          </cell>
          <cell r="CF4138">
            <v>253173.08921135252</v>
          </cell>
          <cell r="CG4138">
            <v>20988</v>
          </cell>
          <cell r="CK4138" t="str">
            <v>Прочие основные фонды</v>
          </cell>
        </row>
        <row r="4139">
          <cell r="K4139">
            <v>0</v>
          </cell>
          <cell r="Y4139">
            <v>2003</v>
          </cell>
          <cell r="AT4139">
            <v>10837.5</v>
          </cell>
          <cell r="BK4139">
            <v>19724.195122527959</v>
          </cell>
          <cell r="BX4139">
            <v>4111.2294608168922</v>
          </cell>
          <cell r="CB4139">
            <v>4100</v>
          </cell>
          <cell r="CF4139">
            <v>157793.56098022367</v>
          </cell>
          <cell r="CG4139">
            <v>13038</v>
          </cell>
          <cell r="CK4139" t="str">
            <v>Прочие основные фонды</v>
          </cell>
        </row>
        <row r="4140">
          <cell r="K4140">
            <v>0</v>
          </cell>
          <cell r="Y4140">
            <v>2003</v>
          </cell>
          <cell r="AT4140">
            <v>10837.5</v>
          </cell>
          <cell r="BK4140">
            <v>19724.195122527959</v>
          </cell>
          <cell r="BX4140">
            <v>4111.2294608168922</v>
          </cell>
          <cell r="CB4140">
            <v>4100</v>
          </cell>
          <cell r="CF4140">
            <v>157793.56098022367</v>
          </cell>
          <cell r="CG4140">
            <v>13038</v>
          </cell>
          <cell r="CK4140" t="str">
            <v>Прочие основные фонды</v>
          </cell>
        </row>
        <row r="4141">
          <cell r="K4141">
            <v>0</v>
          </cell>
          <cell r="Y4141">
            <v>2003</v>
          </cell>
          <cell r="AT4141">
            <v>10837.51</v>
          </cell>
          <cell r="BK4141">
            <v>19724.213322477321</v>
          </cell>
          <cell r="BX4141">
            <v>4111.2332543388857</v>
          </cell>
          <cell r="CB4141">
            <v>4100</v>
          </cell>
          <cell r="CF4141">
            <v>157793.70657981856</v>
          </cell>
          <cell r="CG4141">
            <v>13038</v>
          </cell>
          <cell r="CK4141" t="str">
            <v>Прочие основные фонды</v>
          </cell>
        </row>
        <row r="4142">
          <cell r="K4142">
            <v>0</v>
          </cell>
          <cell r="Y4142">
            <v>2003</v>
          </cell>
          <cell r="AT4142">
            <v>55319.6</v>
          </cell>
          <cell r="BK4142">
            <v>105592.67928884803</v>
          </cell>
          <cell r="BX4142">
            <v>22009.300315787135</v>
          </cell>
          <cell r="CB4142">
            <v>22000</v>
          </cell>
          <cell r="CF4142">
            <v>844741.43431078421</v>
          </cell>
          <cell r="CG4142">
            <v>69960</v>
          </cell>
          <cell r="CK4142" t="str">
            <v>Прочие основные фонды</v>
          </cell>
        </row>
        <row r="4143">
          <cell r="K4143">
            <v>0</v>
          </cell>
          <cell r="Y4143">
            <v>2003</v>
          </cell>
          <cell r="AT4143">
            <v>30048.62</v>
          </cell>
          <cell r="BK4143">
            <v>16952.224625608167</v>
          </cell>
          <cell r="BX4143">
            <v>1695.2224625608169</v>
          </cell>
          <cell r="CB4143">
            <v>1700</v>
          </cell>
          <cell r="CF4143">
            <v>135617.79700486534</v>
          </cell>
          <cell r="CG4143">
            <v>1700</v>
          </cell>
          <cell r="CK4143" t="str">
            <v>Прочие основные фонды</v>
          </cell>
        </row>
        <row r="4144">
          <cell r="K4144">
            <v>0</v>
          </cell>
          <cell r="Y4144">
            <v>2003</v>
          </cell>
          <cell r="AT4144">
            <v>19148.25</v>
          </cell>
          <cell r="BK4144">
            <v>34267.356876300226</v>
          </cell>
          <cell r="BX4144">
            <v>9243.9939926339594</v>
          </cell>
          <cell r="CB4144">
            <v>9200</v>
          </cell>
          <cell r="CF4144">
            <v>239871.49813410157</v>
          </cell>
          <cell r="CG4144">
            <v>35420</v>
          </cell>
          <cell r="CK4144" t="str">
            <v>Прочие основные фонды</v>
          </cell>
        </row>
        <row r="4145">
          <cell r="K4145">
            <v>0</v>
          </cell>
          <cell r="Y4145">
            <v>2003</v>
          </cell>
          <cell r="AT4145">
            <v>14683.01</v>
          </cell>
          <cell r="BK4145">
            <v>26276.445298566967</v>
          </cell>
          <cell r="BX4145">
            <v>7088.3582694911729</v>
          </cell>
          <cell r="CB4145">
            <v>7100</v>
          </cell>
          <cell r="CF4145">
            <v>183935.11708996876</v>
          </cell>
          <cell r="CG4145">
            <v>27335</v>
          </cell>
          <cell r="CK4145" t="str">
            <v>Прочие основные фонды</v>
          </cell>
        </row>
        <row r="4146">
          <cell r="K4146">
            <v>0</v>
          </cell>
          <cell r="Y4146">
            <v>2003</v>
          </cell>
          <cell r="AT4146">
            <v>14683.01</v>
          </cell>
          <cell r="BK4146">
            <v>26276.445298566967</v>
          </cell>
          <cell r="BX4146">
            <v>7088.3582694911729</v>
          </cell>
          <cell r="CB4146">
            <v>7100</v>
          </cell>
          <cell r="CF4146">
            <v>183935.11708996876</v>
          </cell>
          <cell r="CG4146">
            <v>27335</v>
          </cell>
          <cell r="CK4146" t="str">
            <v>Прочие основные фонды</v>
          </cell>
        </row>
        <row r="4147">
          <cell r="K4147">
            <v>0</v>
          </cell>
          <cell r="Y4147">
            <v>2003</v>
          </cell>
          <cell r="AT4147">
            <v>14683.03</v>
          </cell>
          <cell r="BK4147">
            <v>26276.481090200017</v>
          </cell>
          <cell r="BX4147">
            <v>7088.3679246753209</v>
          </cell>
          <cell r="CB4147">
            <v>7100</v>
          </cell>
          <cell r="CF4147">
            <v>183935.36763140012</v>
          </cell>
          <cell r="CG4147">
            <v>27335</v>
          </cell>
          <cell r="CK4147" t="str">
            <v>Прочие основные фонды</v>
          </cell>
        </row>
        <row r="4148">
          <cell r="K4148">
            <v>812.41</v>
          </cell>
          <cell r="Y4148">
            <v>2004</v>
          </cell>
          <cell r="AT4148">
            <v>17084.75</v>
          </cell>
          <cell r="BK4148">
            <v>28521.040239266746</v>
          </cell>
          <cell r="BX4148">
            <v>7693.8622837816838</v>
          </cell>
          <cell r="CB4148">
            <v>7700</v>
          </cell>
          <cell r="CF4148">
            <v>199647.2816748672</v>
          </cell>
          <cell r="CG4148">
            <v>29645</v>
          </cell>
          <cell r="CK4148" t="str">
            <v>Прочие основные фонды</v>
          </cell>
        </row>
        <row r="4149">
          <cell r="K4149">
            <v>1534.89</v>
          </cell>
          <cell r="Y4149">
            <v>2004</v>
          </cell>
          <cell r="AT4149">
            <v>32277.97</v>
          </cell>
          <cell r="BK4149">
            <v>20795.926778825331</v>
          </cell>
          <cell r="BX4149">
            <v>2079.5926778825333</v>
          </cell>
          <cell r="CB4149">
            <v>2100</v>
          </cell>
          <cell r="CF4149">
            <v>145571.48745177733</v>
          </cell>
          <cell r="CG4149">
            <v>2100</v>
          </cell>
          <cell r="CK4149" t="str">
            <v>Прочие основные фонды</v>
          </cell>
        </row>
        <row r="4150">
          <cell r="K4150">
            <v>1649.18</v>
          </cell>
          <cell r="Y4150">
            <v>2004</v>
          </cell>
          <cell r="AT4150">
            <v>11547.46</v>
          </cell>
          <cell r="BK4150">
            <v>18175.12976980149</v>
          </cell>
          <cell r="BX4150">
            <v>6241.7697757348633</v>
          </cell>
          <cell r="CB4150">
            <v>6200</v>
          </cell>
          <cell r="CF4150">
            <v>109050.77861880894</v>
          </cell>
          <cell r="CG4150">
            <v>28519.999999999996</v>
          </cell>
          <cell r="CK4150" t="str">
            <v>Прочие основные фонды</v>
          </cell>
        </row>
        <row r="4151">
          <cell r="K4151">
            <v>11353.96</v>
          </cell>
          <cell r="Y4151">
            <v>2004</v>
          </cell>
          <cell r="AT4151">
            <v>79500</v>
          </cell>
          <cell r="BK4151">
            <v>125129.06013090485</v>
          </cell>
          <cell r="BX4151">
            <v>42972.281105188646</v>
          </cell>
          <cell r="CB4151">
            <v>43000</v>
          </cell>
          <cell r="CF4151">
            <v>750774.36078542913</v>
          </cell>
          <cell r="CG4151">
            <v>197799.99999999997</v>
          </cell>
          <cell r="CK4151" t="str">
            <v>Прочие основные фонды</v>
          </cell>
        </row>
        <row r="4152">
          <cell r="K4152">
            <v>0</v>
          </cell>
          <cell r="Y4152">
            <v>2005</v>
          </cell>
          <cell r="AT4152">
            <v>75076.27</v>
          </cell>
          <cell r="BK4152">
            <v>116191.07998285808</v>
          </cell>
          <cell r="BX4152">
            <v>49690.22235083019</v>
          </cell>
          <cell r="CB4152">
            <v>50000</v>
          </cell>
          <cell r="CF4152">
            <v>580955.39991429041</v>
          </cell>
          <cell r="CG4152">
            <v>269500</v>
          </cell>
          <cell r="CK4152" t="str">
            <v>Прочие основные фонды</v>
          </cell>
        </row>
        <row r="4153">
          <cell r="K4153">
            <v>0</v>
          </cell>
          <cell r="Y4153">
            <v>2005</v>
          </cell>
          <cell r="AT4153">
            <v>58918.400000000001</v>
          </cell>
          <cell r="BK4153">
            <v>89685.340150806005</v>
          </cell>
          <cell r="BX4153">
            <v>38354.79018149124</v>
          </cell>
          <cell r="CB4153">
            <v>38000</v>
          </cell>
          <cell r="CF4153">
            <v>448426.70075403003</v>
          </cell>
          <cell r="CG4153">
            <v>204820</v>
          </cell>
          <cell r="CK4153" t="str">
            <v>Прочие основные фонды</v>
          </cell>
        </row>
        <row r="4154">
          <cell r="K4154">
            <v>0</v>
          </cell>
          <cell r="Y4154">
            <v>2005</v>
          </cell>
          <cell r="AT4154">
            <v>10739.86</v>
          </cell>
          <cell r="BK4154">
            <v>16348.169625652348</v>
          </cell>
          <cell r="BX4154">
            <v>6991.4504955767725</v>
          </cell>
          <cell r="CB4154">
            <v>7000</v>
          </cell>
          <cell r="CF4154">
            <v>81740.848128261743</v>
          </cell>
          <cell r="CG4154">
            <v>37730</v>
          </cell>
          <cell r="CK4154" t="str">
            <v>Прочие основные фонды</v>
          </cell>
        </row>
        <row r="4155">
          <cell r="K4155">
            <v>0</v>
          </cell>
          <cell r="Y4155">
            <v>2005</v>
          </cell>
          <cell r="AT4155">
            <v>52369.78</v>
          </cell>
          <cell r="BK4155">
            <v>79717.058387920872</v>
          </cell>
          <cell r="BX4155">
            <v>34091.759514020348</v>
          </cell>
          <cell r="CB4155">
            <v>34000</v>
          </cell>
          <cell r="CF4155">
            <v>398585.29193960433</v>
          </cell>
          <cell r="CG4155">
            <v>183260</v>
          </cell>
          <cell r="CK4155" t="str">
            <v>Прочие основные фонды</v>
          </cell>
        </row>
        <row r="4156">
          <cell r="K4156">
            <v>0</v>
          </cell>
          <cell r="Y4156">
            <v>2005</v>
          </cell>
          <cell r="AT4156">
            <v>41396.879999999997</v>
          </cell>
          <cell r="BK4156">
            <v>30530.212600833387</v>
          </cell>
          <cell r="BX4156">
            <v>3655.7035895697181</v>
          </cell>
          <cell r="CB4156">
            <v>3700</v>
          </cell>
          <cell r="CF4156">
            <v>152651.06300416694</v>
          </cell>
          <cell r="CG4156">
            <v>4218</v>
          </cell>
          <cell r="CK4156" t="str">
            <v>Прочие основные фонды</v>
          </cell>
        </row>
        <row r="4157">
          <cell r="K4157">
            <v>0</v>
          </cell>
          <cell r="Y4157">
            <v>2005</v>
          </cell>
          <cell r="AT4157">
            <v>13736.48</v>
          </cell>
          <cell r="BK4157">
            <v>20909.611959502356</v>
          </cell>
          <cell r="BX4157">
            <v>8942.1947682260688</v>
          </cell>
          <cell r="CB4157">
            <v>8900</v>
          </cell>
          <cell r="CF4157">
            <v>104548.05979751179</v>
          </cell>
          <cell r="CG4157">
            <v>47971</v>
          </cell>
          <cell r="CK4157" t="str">
            <v>Прочие основные фонды</v>
          </cell>
        </row>
        <row r="4158">
          <cell r="K4158">
            <v>0</v>
          </cell>
          <cell r="Y4158">
            <v>2005</v>
          </cell>
          <cell r="AT4158">
            <v>31749.39</v>
          </cell>
          <cell r="BK4158">
            <v>48328.787640713228</v>
          </cell>
          <cell r="BX4158">
            <v>20668.266481104987</v>
          </cell>
          <cell r="CB4158">
            <v>21000</v>
          </cell>
          <cell r="CF4158">
            <v>241643.93820356613</v>
          </cell>
          <cell r="CG4158">
            <v>113190</v>
          </cell>
          <cell r="CK4158" t="str">
            <v>Прочие основные фонды</v>
          </cell>
        </row>
        <row r="4159">
          <cell r="K4159">
            <v>0</v>
          </cell>
          <cell r="Y4159">
            <v>2005</v>
          </cell>
          <cell r="AT4159">
            <v>17059.61</v>
          </cell>
          <cell r="BK4159">
            <v>25968.066439178448</v>
          </cell>
          <cell r="BX4159">
            <v>11105.491020259711</v>
          </cell>
          <cell r="CB4159">
            <v>11000</v>
          </cell>
          <cell r="CF4159">
            <v>129840.33219589225</v>
          </cell>
          <cell r="CG4159">
            <v>59290</v>
          </cell>
          <cell r="CK4159" t="str">
            <v>Прочие основные фонды</v>
          </cell>
        </row>
        <row r="4160">
          <cell r="K4160">
            <v>0</v>
          </cell>
          <cell r="Y4160">
            <v>2005</v>
          </cell>
          <cell r="AT4160">
            <v>30446.720000000001</v>
          </cell>
          <cell r="BK4160">
            <v>46345.868857205016</v>
          </cell>
          <cell r="BX4160">
            <v>19820.25237132395</v>
          </cell>
          <cell r="CB4160">
            <v>20000</v>
          </cell>
          <cell r="CF4160">
            <v>231729.34428602509</v>
          </cell>
          <cell r="CG4160">
            <v>107800</v>
          </cell>
          <cell r="CK4160" t="str">
            <v>Прочие основные фонды</v>
          </cell>
        </row>
        <row r="4161">
          <cell r="K4161">
            <v>0</v>
          </cell>
          <cell r="Y4161">
            <v>2005</v>
          </cell>
          <cell r="AT4161">
            <v>30446.47</v>
          </cell>
          <cell r="BK4161">
            <v>46345.488308258718</v>
          </cell>
          <cell r="BX4161">
            <v>19820.089625941433</v>
          </cell>
          <cell r="CB4161">
            <v>20000</v>
          </cell>
          <cell r="CF4161">
            <v>231727.44154129358</v>
          </cell>
          <cell r="CG4161">
            <v>107800</v>
          </cell>
          <cell r="CK4161" t="str">
            <v>Прочие основные фонды</v>
          </cell>
        </row>
        <row r="4162">
          <cell r="K4162">
            <v>0</v>
          </cell>
          <cell r="Y4162">
            <v>2005</v>
          </cell>
          <cell r="AT4162">
            <v>16579.21</v>
          </cell>
          <cell r="BK4162">
            <v>25236.803583967729</v>
          </cell>
          <cell r="BX4162">
            <v>10792.75949321233</v>
          </cell>
          <cell r="CB4162">
            <v>11000</v>
          </cell>
          <cell r="CF4162">
            <v>126184.01791983865</v>
          </cell>
          <cell r="CG4162">
            <v>59290</v>
          </cell>
          <cell r="CK4162" t="str">
            <v>Прочие основные фонды</v>
          </cell>
        </row>
        <row r="4163">
          <cell r="K4163">
            <v>0</v>
          </cell>
          <cell r="Y4163">
            <v>1994</v>
          </cell>
          <cell r="AT4163">
            <v>12507.11</v>
          </cell>
          <cell r="BK4163">
            <v>91736.356889346149</v>
          </cell>
          <cell r="BX4163">
            <v>9173.6356889346152</v>
          </cell>
          <cell r="CB4163">
            <v>9200</v>
          </cell>
          <cell r="CF4163">
            <v>1467781.7102295384</v>
          </cell>
          <cell r="CG4163">
            <v>9200</v>
          </cell>
          <cell r="CK4163" t="str">
            <v>Прочие основные фонды</v>
          </cell>
        </row>
        <row r="4164">
          <cell r="K4164">
            <v>0</v>
          </cell>
          <cell r="Y4164">
            <v>1994</v>
          </cell>
          <cell r="AT4164">
            <v>21716.73</v>
          </cell>
          <cell r="BK4164">
            <v>159286.49334255236</v>
          </cell>
          <cell r="BX4164">
            <v>15928.649334255237</v>
          </cell>
          <cell r="CB4164">
            <v>16000</v>
          </cell>
          <cell r="CF4164">
            <v>2548583.8934808378</v>
          </cell>
          <cell r="CG4164">
            <v>16000</v>
          </cell>
          <cell r="CK4164" t="str">
            <v>Прочие основные фонды</v>
          </cell>
        </row>
        <row r="4165">
          <cell r="K4165">
            <v>0</v>
          </cell>
          <cell r="Y4165">
            <v>1994</v>
          </cell>
          <cell r="AT4165">
            <v>45605.85</v>
          </cell>
          <cell r="BK4165">
            <v>334506.89502546843</v>
          </cell>
          <cell r="BX4165">
            <v>33450.689502546848</v>
          </cell>
          <cell r="CB4165">
            <v>33000</v>
          </cell>
          <cell r="CF4165">
            <v>5352110.3204074949</v>
          </cell>
          <cell r="CG4165">
            <v>33000</v>
          </cell>
          <cell r="CK4165" t="str">
            <v>Прочие основные фонды</v>
          </cell>
        </row>
        <row r="4166">
          <cell r="K4166">
            <v>0</v>
          </cell>
          <cell r="Y4166">
            <v>1994</v>
          </cell>
          <cell r="AT4166">
            <v>65818.899999999994</v>
          </cell>
          <cell r="BK4166">
            <v>482764.29170801124</v>
          </cell>
          <cell r="BX4166">
            <v>48276.42917080113</v>
          </cell>
          <cell r="CB4166">
            <v>48000</v>
          </cell>
          <cell r="CF4166">
            <v>7724228.6673281798</v>
          </cell>
          <cell r="CG4166">
            <v>48000</v>
          </cell>
          <cell r="CK4166" t="str">
            <v>Прочие основные фонды</v>
          </cell>
        </row>
        <row r="4167">
          <cell r="K4167">
            <v>0</v>
          </cell>
          <cell r="Y4167">
            <v>1999</v>
          </cell>
          <cell r="AT4167">
            <v>82560</v>
          </cell>
          <cell r="BK4167">
            <v>389301.05114853691</v>
          </cell>
          <cell r="BX4167">
            <v>38930.105114853694</v>
          </cell>
          <cell r="CB4167">
            <v>39000</v>
          </cell>
          <cell r="CF4167">
            <v>4282311.5626339056</v>
          </cell>
          <cell r="CG4167">
            <v>39000</v>
          </cell>
          <cell r="CK4167" t="str">
            <v>Машины и оборудование</v>
          </cell>
        </row>
        <row r="4168">
          <cell r="K4168">
            <v>0</v>
          </cell>
          <cell r="Y4168">
            <v>2002</v>
          </cell>
          <cell r="AT4168">
            <v>11541.85</v>
          </cell>
          <cell r="BK4168">
            <v>23484.829365535719</v>
          </cell>
          <cell r="BX4168">
            <v>4895.0804719819444</v>
          </cell>
          <cell r="CB4168">
            <v>4900</v>
          </cell>
          <cell r="CF4168">
            <v>187878.63492428575</v>
          </cell>
          <cell r="CG4168">
            <v>15582</v>
          </cell>
          <cell r="CK4168" t="str">
            <v>Прочие основные фонды</v>
          </cell>
        </row>
        <row r="4169">
          <cell r="K4169">
            <v>0</v>
          </cell>
          <cell r="Y4169">
            <v>2002</v>
          </cell>
          <cell r="AT4169">
            <v>11541.85</v>
          </cell>
          <cell r="BK4169">
            <v>23484.829365535719</v>
          </cell>
          <cell r="BX4169">
            <v>4895.0804719819444</v>
          </cell>
          <cell r="CB4169">
            <v>4900</v>
          </cell>
          <cell r="CF4169">
            <v>187878.63492428575</v>
          </cell>
          <cell r="CG4169">
            <v>15582</v>
          </cell>
          <cell r="CK4169" t="str">
            <v>Прочие основные фонды</v>
          </cell>
        </row>
        <row r="4170">
          <cell r="K4170">
            <v>0</v>
          </cell>
          <cell r="Y4170">
            <v>2002</v>
          </cell>
          <cell r="AT4170">
            <v>11541.85</v>
          </cell>
          <cell r="BK4170">
            <v>23484.829365535719</v>
          </cell>
          <cell r="BX4170">
            <v>4895.0804719819444</v>
          </cell>
          <cell r="CB4170">
            <v>4900</v>
          </cell>
          <cell r="CF4170">
            <v>187878.63492428575</v>
          </cell>
          <cell r="CG4170">
            <v>15582</v>
          </cell>
          <cell r="CK4170" t="str">
            <v>Прочие основные фонды</v>
          </cell>
        </row>
        <row r="4171">
          <cell r="K4171">
            <v>0</v>
          </cell>
          <cell r="Y4171">
            <v>2002</v>
          </cell>
          <cell r="AT4171">
            <v>11541.85</v>
          </cell>
          <cell r="BK4171">
            <v>23484.829365535719</v>
          </cell>
          <cell r="BX4171">
            <v>4895.0804719819444</v>
          </cell>
          <cell r="CB4171">
            <v>4900</v>
          </cell>
          <cell r="CF4171">
            <v>187878.63492428575</v>
          </cell>
          <cell r="CG4171">
            <v>15582</v>
          </cell>
          <cell r="CK4171" t="str">
            <v>Прочие основные фонды</v>
          </cell>
        </row>
        <row r="4172">
          <cell r="K4172">
            <v>0</v>
          </cell>
          <cell r="Y4172">
            <v>2002</v>
          </cell>
          <cell r="AT4172">
            <v>11541.85</v>
          </cell>
          <cell r="BK4172">
            <v>23484.829365535719</v>
          </cell>
          <cell r="BX4172">
            <v>4895.0804719819444</v>
          </cell>
          <cell r="CB4172">
            <v>4900</v>
          </cell>
          <cell r="CF4172">
            <v>187878.63492428575</v>
          </cell>
          <cell r="CG4172">
            <v>15582</v>
          </cell>
          <cell r="CK4172" t="str">
            <v>Прочие основные фонды</v>
          </cell>
        </row>
        <row r="4173">
          <cell r="K4173">
            <v>0</v>
          </cell>
          <cell r="Y4173">
            <v>2002</v>
          </cell>
          <cell r="AT4173">
            <v>11541.85</v>
          </cell>
          <cell r="BK4173">
            <v>23484.829365535719</v>
          </cell>
          <cell r="BX4173">
            <v>4895.0804719819444</v>
          </cell>
          <cell r="CB4173">
            <v>4900</v>
          </cell>
          <cell r="CF4173">
            <v>187878.63492428575</v>
          </cell>
          <cell r="CG4173">
            <v>15582</v>
          </cell>
          <cell r="CK4173" t="str">
            <v>Прочие основные фонды</v>
          </cell>
        </row>
        <row r="4174">
          <cell r="K4174">
            <v>0</v>
          </cell>
          <cell r="Y4174">
            <v>2002</v>
          </cell>
          <cell r="AT4174">
            <v>11541.85</v>
          </cell>
          <cell r="BK4174">
            <v>23484.829365535719</v>
          </cell>
          <cell r="BX4174">
            <v>4895.0804719819444</v>
          </cell>
          <cell r="CB4174">
            <v>4900</v>
          </cell>
          <cell r="CF4174">
            <v>187878.63492428575</v>
          </cell>
          <cell r="CG4174">
            <v>15582</v>
          </cell>
          <cell r="CK4174" t="str">
            <v>Прочие основные фонды</v>
          </cell>
        </row>
        <row r="4175">
          <cell r="K4175">
            <v>0</v>
          </cell>
          <cell r="Y4175">
            <v>2005</v>
          </cell>
          <cell r="AT4175">
            <v>12486.5</v>
          </cell>
          <cell r="BK4175">
            <v>19006.897671916398</v>
          </cell>
          <cell r="BX4175">
            <v>8128.4808752646095</v>
          </cell>
          <cell r="CB4175">
            <v>8100</v>
          </cell>
          <cell r="CF4175">
            <v>95034.488359581999</v>
          </cell>
          <cell r="CG4175">
            <v>43659</v>
          </cell>
          <cell r="CK4175" t="str">
            <v>Прочие основные фонды</v>
          </cell>
        </row>
        <row r="4176">
          <cell r="K4176">
            <v>0</v>
          </cell>
          <cell r="Y4176">
            <v>2002</v>
          </cell>
          <cell r="AT4176">
            <v>17746.8</v>
          </cell>
          <cell r="BK4176">
            <v>36110.378300210905</v>
          </cell>
          <cell r="BX4176">
            <v>7526.6975502340756</v>
          </cell>
          <cell r="CB4176">
            <v>7500</v>
          </cell>
          <cell r="CF4176">
            <v>288883.02640168724</v>
          </cell>
          <cell r="CG4176">
            <v>23850</v>
          </cell>
          <cell r="CK4176" t="str">
            <v>Прочие основные фонды</v>
          </cell>
        </row>
        <row r="4177">
          <cell r="K4177">
            <v>0</v>
          </cell>
          <cell r="Y4177">
            <v>2003</v>
          </cell>
          <cell r="AT4177">
            <v>10185.94</v>
          </cell>
          <cell r="BK4177">
            <v>19442.669427751625</v>
          </cell>
          <cell r="BX4177">
            <v>4052.5494121177458</v>
          </cell>
          <cell r="CB4177">
            <v>4100</v>
          </cell>
          <cell r="CF4177">
            <v>155541.355422013</v>
          </cell>
          <cell r="CG4177">
            <v>13038</v>
          </cell>
          <cell r="CK4177" t="str">
            <v>Прочие основные фонды</v>
          </cell>
        </row>
        <row r="4178">
          <cell r="K4178">
            <v>0</v>
          </cell>
          <cell r="Y4178">
            <v>2003</v>
          </cell>
          <cell r="AT4178">
            <v>10185.950000000001</v>
          </cell>
          <cell r="BK4178">
            <v>19442.688515503396</v>
          </cell>
          <cell r="BX4178">
            <v>4052.553390689593</v>
          </cell>
          <cell r="CB4178">
            <v>4100</v>
          </cell>
          <cell r="CF4178">
            <v>155541.50812402717</v>
          </cell>
          <cell r="CG4178">
            <v>13038</v>
          </cell>
          <cell r="CK4178" t="str">
            <v>Прочие основные фонды</v>
          </cell>
        </row>
        <row r="4179">
          <cell r="K4179">
            <v>0.42</v>
          </cell>
          <cell r="Y4179">
            <v>2001</v>
          </cell>
          <cell r="AT4179">
            <v>10480</v>
          </cell>
          <cell r="BK4179">
            <v>4798.1068547742234</v>
          </cell>
          <cell r="BX4179">
            <v>479.81068547742234</v>
          </cell>
          <cell r="CB4179">
            <v>500</v>
          </cell>
          <cell r="CF4179">
            <v>47981.068547742238</v>
          </cell>
          <cell r="CG4179">
            <v>500</v>
          </cell>
          <cell r="CK4179" t="str">
            <v>Прочие основные фонды</v>
          </cell>
        </row>
        <row r="4180">
          <cell r="K4180">
            <v>127397.8</v>
          </cell>
          <cell r="Y4180">
            <v>2007</v>
          </cell>
          <cell r="AT4180">
            <v>268640</v>
          </cell>
          <cell r="BK4180">
            <v>242025.68782138219</v>
          </cell>
          <cell r="BX4180">
            <v>48842.395929590122</v>
          </cell>
          <cell r="CB4180">
            <v>49000</v>
          </cell>
          <cell r="CF4180">
            <v>968102.75128552876</v>
          </cell>
          <cell r="CG4180">
            <v>80850</v>
          </cell>
          <cell r="CK4180" t="str">
            <v>Прочие основные фонды</v>
          </cell>
        </row>
        <row r="4181">
          <cell r="K4181">
            <v>0</v>
          </cell>
          <cell r="Y4181">
            <v>1997</v>
          </cell>
          <cell r="AT4181">
            <v>52371.72</v>
          </cell>
          <cell r="BK4181">
            <v>519317.1480876524</v>
          </cell>
          <cell r="BX4181">
            <v>51931.714808765246</v>
          </cell>
          <cell r="CB4181">
            <v>50000</v>
          </cell>
          <cell r="CF4181">
            <v>7270440.0732271336</v>
          </cell>
          <cell r="CG4181">
            <v>50000</v>
          </cell>
          <cell r="CK4181" t="str">
            <v>Машины и оборудование</v>
          </cell>
        </row>
        <row r="4182">
          <cell r="K4182">
            <v>3211.2</v>
          </cell>
          <cell r="Y4182">
            <v>2000</v>
          </cell>
          <cell r="AT4182">
            <v>24800</v>
          </cell>
          <cell r="BK4182">
            <v>100371.47467666212</v>
          </cell>
          <cell r="BX4182">
            <v>26270.117681194195</v>
          </cell>
          <cell r="CB4182">
            <v>26000</v>
          </cell>
          <cell r="CF4182">
            <v>1104086.2214432834</v>
          </cell>
          <cell r="CG4182">
            <v>140660</v>
          </cell>
          <cell r="CK4182" t="str">
            <v>Прочие основные фонды</v>
          </cell>
        </row>
        <row r="4183">
          <cell r="K4183">
            <v>5411.36</v>
          </cell>
          <cell r="Y4183">
            <v>2002</v>
          </cell>
          <cell r="AT4183">
            <v>18032.080000000002</v>
          </cell>
          <cell r="BK4183">
            <v>18384.460462791714</v>
          </cell>
          <cell r="BX4183">
            <v>1838.4460462791715</v>
          </cell>
          <cell r="CB4183">
            <v>1800</v>
          </cell>
          <cell r="CF4183">
            <v>165460.14416512544</v>
          </cell>
          <cell r="CG4183">
            <v>1800</v>
          </cell>
          <cell r="CK4183" t="str">
            <v>Прочие основные фонды</v>
          </cell>
        </row>
        <row r="4184">
          <cell r="K4184">
            <v>1971.19</v>
          </cell>
          <cell r="Y4184">
            <v>2001</v>
          </cell>
          <cell r="AT4184">
            <v>6510</v>
          </cell>
          <cell r="BK4184">
            <v>3083.1029216942488</v>
          </cell>
          <cell r="BX4184">
            <v>308.31029216942488</v>
          </cell>
          <cell r="CB4184">
            <v>300</v>
          </cell>
          <cell r="CF4184">
            <v>30831.029216942487</v>
          </cell>
          <cell r="CG4184">
            <v>300</v>
          </cell>
          <cell r="CK4184" t="str">
            <v>Прочие основные фонды</v>
          </cell>
        </row>
        <row r="4185">
          <cell r="K4185">
            <v>0</v>
          </cell>
          <cell r="Y4185">
            <v>1980</v>
          </cell>
          <cell r="AT4185">
            <v>54679.85</v>
          </cell>
          <cell r="BK4185">
            <v>351964.88834181364</v>
          </cell>
          <cell r="BX4185">
            <v>35196.488834181364</v>
          </cell>
          <cell r="CB4185">
            <v>35000</v>
          </cell>
          <cell r="CF4185">
            <v>10910911.538596222</v>
          </cell>
          <cell r="CG4185">
            <v>100800</v>
          </cell>
          <cell r="CK4185" t="str">
            <v>Машины и оборудование</v>
          </cell>
        </row>
        <row r="4186">
          <cell r="K4186">
            <v>174454.08</v>
          </cell>
          <cell r="Y4186">
            <v>2005</v>
          </cell>
          <cell r="AT4186">
            <v>199754</v>
          </cell>
          <cell r="BK4186">
            <v>340718.78852745378</v>
          </cell>
          <cell r="BX4186">
            <v>207357.57468098751</v>
          </cell>
          <cell r="CB4186">
            <v>205000</v>
          </cell>
          <cell r="CF4186">
            <v>1703593.9426372689</v>
          </cell>
          <cell r="CG4186">
            <v>2101250</v>
          </cell>
          <cell r="CK4186" t="str">
            <v>Машины и оборудование</v>
          </cell>
        </row>
        <row r="4187">
          <cell r="K4187">
            <v>0</v>
          </cell>
          <cell r="Y4187">
            <v>1980</v>
          </cell>
          <cell r="AT4187">
            <v>54679.85</v>
          </cell>
          <cell r="BK4187">
            <v>351964.88834181364</v>
          </cell>
          <cell r="BX4187">
            <v>35196.488834181364</v>
          </cell>
          <cell r="CB4187">
            <v>35000</v>
          </cell>
          <cell r="CF4187">
            <v>10910911.538596222</v>
          </cell>
          <cell r="CG4187">
            <v>100800</v>
          </cell>
          <cell r="CK4187" t="str">
            <v>Машины и оборудование</v>
          </cell>
        </row>
        <row r="4188">
          <cell r="K4188">
            <v>170559.12</v>
          </cell>
          <cell r="Y4188">
            <v>2009</v>
          </cell>
          <cell r="AT4188">
            <v>350593</v>
          </cell>
          <cell r="BK4188">
            <v>383487.21684574027</v>
          </cell>
          <cell r="BX4188">
            <v>285981.17413607636</v>
          </cell>
          <cell r="CB4188">
            <v>285000</v>
          </cell>
          <cell r="CF4188">
            <v>766974.43369148055</v>
          </cell>
          <cell r="CG4188">
            <v>2299950</v>
          </cell>
          <cell r="CK4188" t="str">
            <v>Прочие основные фонды</v>
          </cell>
        </row>
        <row r="4189">
          <cell r="K4189">
            <v>0</v>
          </cell>
          <cell r="Y4189">
            <v>2002</v>
          </cell>
          <cell r="AT4189">
            <v>32400</v>
          </cell>
          <cell r="BK4189">
            <v>15725.201355257079</v>
          </cell>
          <cell r="BX4189">
            <v>1572.5201355257079</v>
          </cell>
          <cell r="CB4189">
            <v>1600</v>
          </cell>
          <cell r="CF4189">
            <v>141526.8121973137</v>
          </cell>
          <cell r="CG4189">
            <v>1600</v>
          </cell>
          <cell r="CK4189" t="str">
            <v>Прочие основные фонды</v>
          </cell>
        </row>
        <row r="4190">
          <cell r="K4190">
            <v>0</v>
          </cell>
          <cell r="Y4190">
            <v>2004</v>
          </cell>
          <cell r="AT4190">
            <v>32400</v>
          </cell>
          <cell r="BK4190">
            <v>20858.620140490853</v>
          </cell>
          <cell r="BX4190">
            <v>2085.8620140490852</v>
          </cell>
          <cell r="CB4190">
            <v>2100</v>
          </cell>
          <cell r="CF4190">
            <v>146010.34098343598</v>
          </cell>
          <cell r="CG4190">
            <v>2100</v>
          </cell>
          <cell r="CK4190" t="str">
            <v>Прочие основные фонды</v>
          </cell>
        </row>
        <row r="4191">
          <cell r="K4191">
            <v>17837.700000000012</v>
          </cell>
          <cell r="Y4191">
            <v>2008</v>
          </cell>
          <cell r="AT4191">
            <v>220000</v>
          </cell>
          <cell r="BK4191">
            <v>274937.45473047806</v>
          </cell>
          <cell r="BX4191">
            <v>173249.49728200948</v>
          </cell>
          <cell r="CB4191">
            <v>175000</v>
          </cell>
          <cell r="CF4191">
            <v>824812.36419143411</v>
          </cell>
          <cell r="CG4191">
            <v>1249500</v>
          </cell>
          <cell r="CK4191" t="str">
            <v>Прочие основные фонды</v>
          </cell>
        </row>
        <row r="4192">
          <cell r="K4192">
            <v>18574.599999999999</v>
          </cell>
          <cell r="Y4192">
            <v>2005</v>
          </cell>
          <cell r="AT4192">
            <v>28983.05</v>
          </cell>
          <cell r="BK4192">
            <v>44855.343515296838</v>
          </cell>
          <cell r="BX4192">
            <v>19182.815008060854</v>
          </cell>
          <cell r="CB4192">
            <v>19000</v>
          </cell>
          <cell r="CF4192">
            <v>224276.7175764842</v>
          </cell>
          <cell r="CG4192">
            <v>102410</v>
          </cell>
          <cell r="CK4192" t="str">
            <v>Прочие основные фонды</v>
          </cell>
        </row>
        <row r="4193">
          <cell r="K4193">
            <v>88281.84</v>
          </cell>
          <cell r="Y4193">
            <v>2004</v>
          </cell>
          <cell r="AT4193">
            <v>220704.24</v>
          </cell>
          <cell r="BK4193">
            <v>347377.53607680066</v>
          </cell>
          <cell r="BX4193">
            <v>119297.66845769835</v>
          </cell>
          <cell r="CB4193">
            <v>120000</v>
          </cell>
          <cell r="CF4193">
            <v>2084265.216460804</v>
          </cell>
          <cell r="CG4193">
            <v>552000</v>
          </cell>
          <cell r="CK4193" t="str">
            <v>Прочие основные фонды</v>
          </cell>
        </row>
        <row r="4194">
          <cell r="K4194">
            <v>0</v>
          </cell>
          <cell r="Y4194">
            <v>2007</v>
          </cell>
          <cell r="AT4194">
            <v>26666.67</v>
          </cell>
          <cell r="BK4194">
            <v>36871.619967839652</v>
          </cell>
          <cell r="BX4194">
            <v>19305.235407435786</v>
          </cell>
          <cell r="CB4194">
            <v>19000</v>
          </cell>
          <cell r="CF4194">
            <v>147486.47987135861</v>
          </cell>
          <cell r="CG4194">
            <v>118560</v>
          </cell>
          <cell r="CK4194" t="str">
            <v>Прочие основные фонды</v>
          </cell>
        </row>
        <row r="4195">
          <cell r="K4195">
            <v>24135.579999999987</v>
          </cell>
          <cell r="Y4195">
            <v>2004</v>
          </cell>
          <cell r="AT4195">
            <v>253568</v>
          </cell>
          <cell r="BK4195">
            <v>423302.83623643249</v>
          </cell>
          <cell r="BX4195">
            <v>114190.56594764067</v>
          </cell>
          <cell r="CB4195">
            <v>115000</v>
          </cell>
          <cell r="CF4195">
            <v>2963119.8536550272</v>
          </cell>
          <cell r="CG4195">
            <v>442750</v>
          </cell>
          <cell r="CK4195" t="str">
            <v>Прочие основные фонды</v>
          </cell>
        </row>
        <row r="4196">
          <cell r="K4196">
            <v>0</v>
          </cell>
          <cell r="Y4196">
            <v>2004</v>
          </cell>
          <cell r="AT4196">
            <v>20194.919999999998</v>
          </cell>
          <cell r="BK4196">
            <v>31785.803258098273</v>
          </cell>
          <cell r="BX4196">
            <v>10915.997221846492</v>
          </cell>
          <cell r="CB4196">
            <v>11000</v>
          </cell>
          <cell r="CF4196">
            <v>190714.81954858964</v>
          </cell>
          <cell r="CG4196">
            <v>50599.999999999993</v>
          </cell>
          <cell r="CK4196" t="str">
            <v>Прочие основные фонды</v>
          </cell>
        </row>
        <row r="4197">
          <cell r="K4197">
            <v>0</v>
          </cell>
          <cell r="Y4197">
            <v>2004</v>
          </cell>
          <cell r="AT4197">
            <v>20194.919999999998</v>
          </cell>
          <cell r="BK4197">
            <v>31785.803258098273</v>
          </cell>
          <cell r="BX4197">
            <v>10915.997221846492</v>
          </cell>
          <cell r="CB4197">
            <v>11000</v>
          </cell>
          <cell r="CF4197">
            <v>190714.81954858964</v>
          </cell>
          <cell r="CG4197">
            <v>50599.999999999993</v>
          </cell>
          <cell r="CK4197" t="str">
            <v>Прочие основные фонды</v>
          </cell>
        </row>
        <row r="4198">
          <cell r="K4198">
            <v>0</v>
          </cell>
          <cell r="Y4198">
            <v>2004</v>
          </cell>
          <cell r="AT4198">
            <v>20194.91</v>
          </cell>
          <cell r="BK4198">
            <v>31785.787518593857</v>
          </cell>
          <cell r="BX4198">
            <v>10915.991816528116</v>
          </cell>
          <cell r="CB4198">
            <v>11000</v>
          </cell>
          <cell r="CF4198">
            <v>190714.72511156314</v>
          </cell>
          <cell r="CG4198">
            <v>50599.999999999993</v>
          </cell>
          <cell r="CK4198" t="str">
            <v>Прочие основные фонды</v>
          </cell>
        </row>
        <row r="4199">
          <cell r="K4199">
            <v>16100.669999999998</v>
          </cell>
          <cell r="Y4199">
            <v>2006</v>
          </cell>
          <cell r="AT4199">
            <v>98214.75</v>
          </cell>
          <cell r="BK4199">
            <v>115500.00242226048</v>
          </cell>
          <cell r="BX4199">
            <v>23308.669831526346</v>
          </cell>
          <cell r="CB4199">
            <v>23000</v>
          </cell>
          <cell r="CF4199">
            <v>462000.00968904194</v>
          </cell>
          <cell r="CG4199">
            <v>37950</v>
          </cell>
          <cell r="CK4199" t="str">
            <v>Прочие основные фонды</v>
          </cell>
        </row>
        <row r="4200">
          <cell r="K4200">
            <v>0</v>
          </cell>
          <cell r="Y4200">
            <v>2007</v>
          </cell>
          <cell r="AT4200">
            <v>118284.97</v>
          </cell>
          <cell r="BK4200">
            <v>154706.4094793257</v>
          </cell>
          <cell r="BX4200">
            <v>51112.502757286798</v>
          </cell>
          <cell r="CB4200">
            <v>50000</v>
          </cell>
          <cell r="CF4200">
            <v>464119.22843797709</v>
          </cell>
          <cell r="CG4200">
            <v>116500</v>
          </cell>
          <cell r="CK4200" t="str">
            <v>Прочие основные фонды</v>
          </cell>
        </row>
        <row r="4201">
          <cell r="K4201">
            <v>17964.230000000003</v>
          </cell>
          <cell r="Y4201">
            <v>2009</v>
          </cell>
          <cell r="AT4201">
            <v>34983.050000000003</v>
          </cell>
          <cell r="BK4201">
            <v>35020.268094026229</v>
          </cell>
          <cell r="BX4201">
            <v>17820.055628033824</v>
          </cell>
          <cell r="CB4201">
            <v>18000</v>
          </cell>
          <cell r="CF4201">
            <v>70040.536188052458</v>
          </cell>
          <cell r="CG4201">
            <v>56520</v>
          </cell>
          <cell r="CK4201" t="str">
            <v>Прочие основные фонды</v>
          </cell>
        </row>
        <row r="4202">
          <cell r="K4202">
            <v>1844.4300000000076</v>
          </cell>
          <cell r="Y4202">
            <v>2005</v>
          </cell>
          <cell r="AT4202">
            <v>112513.83</v>
          </cell>
          <cell r="BK4202">
            <v>122645.51799758815</v>
          </cell>
          <cell r="BX4202">
            <v>14685.638329822232</v>
          </cell>
          <cell r="CB4202">
            <v>15000</v>
          </cell>
          <cell r="CF4202">
            <v>613227.58998794074</v>
          </cell>
          <cell r="CG4202">
            <v>17100</v>
          </cell>
          <cell r="CK4202" t="str">
            <v>Прочие основные фонды</v>
          </cell>
        </row>
        <row r="4203">
          <cell r="K4203">
            <v>17722.349999999999</v>
          </cell>
          <cell r="Y4203">
            <v>2008</v>
          </cell>
          <cell r="AT4203">
            <v>72859.11</v>
          </cell>
          <cell r="BK4203">
            <v>93149.955324324663</v>
          </cell>
          <cell r="BX4203">
            <v>47399.334041976792</v>
          </cell>
          <cell r="CB4203">
            <v>47000</v>
          </cell>
          <cell r="CF4203">
            <v>186299.91064864933</v>
          </cell>
          <cell r="CG4203">
            <v>147580</v>
          </cell>
          <cell r="CK4203" t="str">
            <v>Прочие основные фонды</v>
          </cell>
        </row>
        <row r="4204">
          <cell r="K4204">
            <v>46265.85</v>
          </cell>
          <cell r="Y4204">
            <v>2010</v>
          </cell>
          <cell r="AT4204">
            <v>59028.81</v>
          </cell>
          <cell r="BK4204">
            <v>62036.853819277319</v>
          </cell>
          <cell r="BX4204">
            <v>45551.398263363946</v>
          </cell>
          <cell r="CB4204">
            <v>46000</v>
          </cell>
          <cell r="CF4204">
            <v>62036.853819277319</v>
          </cell>
          <cell r="CG4204">
            <v>185840</v>
          </cell>
          <cell r="CK4204" t="str">
            <v>Прочие основные фонды</v>
          </cell>
        </row>
        <row r="4205">
          <cell r="K4205">
            <v>28964.530000000002</v>
          </cell>
          <cell r="Y4205">
            <v>2010</v>
          </cell>
          <cell r="AT4205">
            <v>38274.58</v>
          </cell>
          <cell r="BK4205">
            <v>39758.740275764052</v>
          </cell>
          <cell r="BX4205">
            <v>29193.392334609438</v>
          </cell>
          <cell r="CB4205">
            <v>29000</v>
          </cell>
          <cell r="CF4205">
            <v>39758.740275764052</v>
          </cell>
          <cell r="CG4205">
            <v>117160</v>
          </cell>
          <cell r="CK4205" t="str">
            <v>Прочие основные фонды</v>
          </cell>
        </row>
        <row r="4206">
          <cell r="K4206">
            <v>64022.460000000006</v>
          </cell>
          <cell r="Y4206">
            <v>2010</v>
          </cell>
          <cell r="AT4206">
            <v>78961.02</v>
          </cell>
          <cell r="BK4206">
            <v>79517.425624686977</v>
          </cell>
          <cell r="BX4206">
            <v>58386.74433844351</v>
          </cell>
          <cell r="CB4206">
            <v>60000</v>
          </cell>
          <cell r="CF4206">
            <v>79517.425624686977</v>
          </cell>
          <cell r="CG4206">
            <v>242400</v>
          </cell>
          <cell r="CK4206" t="str">
            <v>Прочие основные фонды</v>
          </cell>
        </row>
        <row r="4207">
          <cell r="K4207">
            <v>41888.629999999997</v>
          </cell>
          <cell r="Y4207">
            <v>2010</v>
          </cell>
          <cell r="AT4207">
            <v>53444.07</v>
          </cell>
          <cell r="BK4207">
            <v>56167.521555952502</v>
          </cell>
          <cell r="BX4207">
            <v>41241.761732704777</v>
          </cell>
          <cell r="CB4207">
            <v>41000</v>
          </cell>
          <cell r="CF4207">
            <v>56167.521555952502</v>
          </cell>
          <cell r="CG4207">
            <v>165640</v>
          </cell>
          <cell r="CK4207" t="str">
            <v>Прочие основные фонды</v>
          </cell>
        </row>
        <row r="4208">
          <cell r="K4208">
            <v>91181.83</v>
          </cell>
          <cell r="Y4208">
            <v>2010</v>
          </cell>
          <cell r="AT4208">
            <v>112457.63</v>
          </cell>
          <cell r="BK4208">
            <v>113250.0723705642</v>
          </cell>
          <cell r="BX4208">
            <v>83155.396063998109</v>
          </cell>
          <cell r="CB4208">
            <v>85000</v>
          </cell>
          <cell r="CF4208">
            <v>113250.0723705642</v>
          </cell>
          <cell r="CG4208">
            <v>343400</v>
          </cell>
          <cell r="CK4208" t="str">
            <v>Прочие основные фонды</v>
          </cell>
        </row>
        <row r="4209">
          <cell r="K4209">
            <v>15799.02</v>
          </cell>
          <cell r="Y4209">
            <v>2009</v>
          </cell>
          <cell r="AT4209">
            <v>30766.38</v>
          </cell>
          <cell r="BK4209">
            <v>30799.112023756839</v>
          </cell>
          <cell r="BX4209">
            <v>15672.121300836472</v>
          </cell>
          <cell r="CB4209">
            <v>16000</v>
          </cell>
          <cell r="CF4209">
            <v>61598.224047513679</v>
          </cell>
          <cell r="CG4209">
            <v>50240</v>
          </cell>
          <cell r="CK4209" t="str">
            <v>Прочие основные фонды</v>
          </cell>
        </row>
        <row r="4210">
          <cell r="K4210">
            <v>15799.02</v>
          </cell>
          <cell r="Y4210">
            <v>2009</v>
          </cell>
          <cell r="AT4210">
            <v>30766.38</v>
          </cell>
          <cell r="BK4210">
            <v>30799.112023756839</v>
          </cell>
          <cell r="BX4210">
            <v>15672.121300836472</v>
          </cell>
          <cell r="CB4210">
            <v>16000</v>
          </cell>
          <cell r="CF4210">
            <v>61598.224047513679</v>
          </cell>
          <cell r="CG4210">
            <v>50240</v>
          </cell>
          <cell r="CK4210" t="str">
            <v>Прочие основные фонды</v>
          </cell>
        </row>
        <row r="4211">
          <cell r="K4211">
            <v>15799.02</v>
          </cell>
          <cell r="Y4211">
            <v>2009</v>
          </cell>
          <cell r="AT4211">
            <v>30766.38</v>
          </cell>
          <cell r="BK4211">
            <v>30799.112023756839</v>
          </cell>
          <cell r="BX4211">
            <v>15672.121300836472</v>
          </cell>
          <cell r="CB4211">
            <v>16000</v>
          </cell>
          <cell r="CF4211">
            <v>61598.224047513679</v>
          </cell>
          <cell r="CG4211">
            <v>50240</v>
          </cell>
          <cell r="CK4211" t="str">
            <v>Прочие основные фонды</v>
          </cell>
        </row>
        <row r="4212">
          <cell r="K4212">
            <v>15799.02</v>
          </cell>
          <cell r="Y4212">
            <v>2009</v>
          </cell>
          <cell r="AT4212">
            <v>30766.38</v>
          </cell>
          <cell r="BK4212">
            <v>30799.112023756839</v>
          </cell>
          <cell r="BX4212">
            <v>15672.121300836472</v>
          </cell>
          <cell r="CB4212">
            <v>16000</v>
          </cell>
          <cell r="CF4212">
            <v>61598.224047513679</v>
          </cell>
          <cell r="CG4212">
            <v>50240</v>
          </cell>
          <cell r="CK4212" t="str">
            <v>Прочие основные фонды</v>
          </cell>
        </row>
        <row r="4213">
          <cell r="K4213">
            <v>15799.02</v>
          </cell>
          <cell r="Y4213">
            <v>2009</v>
          </cell>
          <cell r="AT4213">
            <v>30766.38</v>
          </cell>
          <cell r="BK4213">
            <v>30799.112023756839</v>
          </cell>
          <cell r="BX4213">
            <v>15672.121300836472</v>
          </cell>
          <cell r="CB4213">
            <v>16000</v>
          </cell>
          <cell r="CF4213">
            <v>61598.224047513679</v>
          </cell>
          <cell r="CG4213">
            <v>50240</v>
          </cell>
          <cell r="CK4213" t="str">
            <v>Прочие основные фонды</v>
          </cell>
        </row>
        <row r="4214">
          <cell r="K4214">
            <v>21060.45</v>
          </cell>
          <cell r="Y4214">
            <v>2009</v>
          </cell>
          <cell r="AT4214">
            <v>31169.49</v>
          </cell>
          <cell r="BK4214">
            <v>31966.162441734872</v>
          </cell>
          <cell r="BX4214">
            <v>23471.586753523956</v>
          </cell>
          <cell r="CB4214">
            <v>23000</v>
          </cell>
          <cell r="CF4214">
            <v>31966.162441734872</v>
          </cell>
          <cell r="CG4214">
            <v>92920</v>
          </cell>
          <cell r="CK4214" t="str">
            <v>Прочие основные фонды</v>
          </cell>
        </row>
        <row r="4215">
          <cell r="K4215">
            <v>16684.16</v>
          </cell>
          <cell r="Y4215">
            <v>2009</v>
          </cell>
          <cell r="AT4215">
            <v>32490.14</v>
          </cell>
          <cell r="BK4215">
            <v>32524.705913648046</v>
          </cell>
          <cell r="BX4215">
            <v>16550.189367782594</v>
          </cell>
          <cell r="CB4215">
            <v>17000</v>
          </cell>
          <cell r="CF4215">
            <v>65049.411827296091</v>
          </cell>
          <cell r="CG4215">
            <v>53380</v>
          </cell>
          <cell r="CK4215" t="str">
            <v>Прочие основные фонды</v>
          </cell>
        </row>
        <row r="4216">
          <cell r="K4216">
            <v>20297.75</v>
          </cell>
          <cell r="Y4216">
            <v>2009</v>
          </cell>
          <cell r="AT4216">
            <v>31292.37</v>
          </cell>
          <cell r="BK4216">
            <v>33324.701772335146</v>
          </cell>
          <cell r="BX4216">
            <v>24469.112615891067</v>
          </cell>
          <cell r="CB4216">
            <v>24000</v>
          </cell>
          <cell r="CF4216">
            <v>33324.701772335146</v>
          </cell>
          <cell r="CG4216">
            <v>96960</v>
          </cell>
          <cell r="CK4216" t="str">
            <v>Прочие основные фонды</v>
          </cell>
        </row>
        <row r="4217">
          <cell r="K4217">
            <v>36814.71</v>
          </cell>
          <cell r="Y4217">
            <v>2009</v>
          </cell>
          <cell r="AT4217">
            <v>56755.93</v>
          </cell>
          <cell r="BK4217">
            <v>60442.032388774947</v>
          </cell>
          <cell r="BX4217">
            <v>44380.379076101628</v>
          </cell>
          <cell r="CB4217">
            <v>44000</v>
          </cell>
          <cell r="CF4217">
            <v>60442.032388774947</v>
          </cell>
          <cell r="CG4217">
            <v>177760</v>
          </cell>
          <cell r="CK4217" t="str">
            <v>Прочие основные фонды</v>
          </cell>
        </row>
        <row r="4218">
          <cell r="K4218">
            <v>6837.8699999999953</v>
          </cell>
          <cell r="Y4218">
            <v>2006</v>
          </cell>
          <cell r="AT4218">
            <v>46346.95</v>
          </cell>
          <cell r="BK4218">
            <v>54687.682271279933</v>
          </cell>
          <cell r="BX4218">
            <v>11036.338555669212</v>
          </cell>
          <cell r="CB4218">
            <v>11000</v>
          </cell>
          <cell r="CF4218">
            <v>218750.72908511973</v>
          </cell>
          <cell r="CG4218">
            <v>18150</v>
          </cell>
          <cell r="CK4218" t="str">
            <v>Прочие основные фонды</v>
          </cell>
        </row>
        <row r="4219">
          <cell r="K4219">
            <v>17554.919999999998</v>
          </cell>
          <cell r="Y4219">
            <v>2007</v>
          </cell>
          <cell r="AT4219">
            <v>59491.53</v>
          </cell>
          <cell r="BK4219">
            <v>81072.805488645376</v>
          </cell>
          <cell r="BX4219">
            <v>42448.083280981315</v>
          </cell>
          <cell r="CB4219">
            <v>42000</v>
          </cell>
          <cell r="CF4219">
            <v>324291.2219545815</v>
          </cell>
          <cell r="CG4219">
            <v>262080</v>
          </cell>
          <cell r="CK4219" t="str">
            <v>Прочие основные фонды</v>
          </cell>
        </row>
        <row r="4220">
          <cell r="K4220">
            <v>758.84000000000015</v>
          </cell>
          <cell r="Y4220">
            <v>2003</v>
          </cell>
          <cell r="AT4220">
            <v>27653.89</v>
          </cell>
          <cell r="BK4220">
            <v>15601.21413402211</v>
          </cell>
          <cell r="BX4220">
            <v>1560.1214134022111</v>
          </cell>
          <cell r="CB4220">
            <v>1600</v>
          </cell>
          <cell r="CF4220">
            <v>124809.71307217688</v>
          </cell>
          <cell r="CG4220">
            <v>1600</v>
          </cell>
          <cell r="CK4220" t="str">
            <v>Прочие основные фонды</v>
          </cell>
        </row>
        <row r="4221">
          <cell r="K4221">
            <v>245.21999999999935</v>
          </cell>
          <cell r="Y4221">
            <v>2003</v>
          </cell>
          <cell r="AT4221">
            <v>10332.67</v>
          </cell>
          <cell r="BK4221">
            <v>6362.6690523260631</v>
          </cell>
          <cell r="BX4221">
            <v>636.2669052326064</v>
          </cell>
          <cell r="CB4221">
            <v>650</v>
          </cell>
          <cell r="CF4221">
            <v>44538.683366282443</v>
          </cell>
          <cell r="CG4221">
            <v>650</v>
          </cell>
          <cell r="CK4221" t="str">
            <v>Прочие основные фонды</v>
          </cell>
        </row>
        <row r="4222">
          <cell r="K4222">
            <v>0</v>
          </cell>
          <cell r="Y4222">
            <v>2000</v>
          </cell>
          <cell r="AT4222">
            <v>12900</v>
          </cell>
          <cell r="BK4222">
            <v>5670.9387672520588</v>
          </cell>
          <cell r="BX4222">
            <v>567.09387672520586</v>
          </cell>
          <cell r="CB4222">
            <v>550</v>
          </cell>
          <cell r="CF4222">
            <v>62380.326439772645</v>
          </cell>
          <cell r="CG4222">
            <v>550</v>
          </cell>
          <cell r="CK4222" t="str">
            <v>Прочие основные фонды</v>
          </cell>
        </row>
        <row r="4223">
          <cell r="K4223">
            <v>3076.3</v>
          </cell>
          <cell r="Y4223">
            <v>2001</v>
          </cell>
          <cell r="AT4223">
            <v>11186.44</v>
          </cell>
          <cell r="BK4223">
            <v>5270.3741448438914</v>
          </cell>
          <cell r="BX4223">
            <v>527.03741448438916</v>
          </cell>
          <cell r="CB4223">
            <v>550</v>
          </cell>
          <cell r="CF4223">
            <v>47433.36730359502</v>
          </cell>
          <cell r="CG4223">
            <v>550</v>
          </cell>
          <cell r="CK4223" t="str">
            <v>Прочие основные фонды</v>
          </cell>
        </row>
        <row r="4224">
          <cell r="K4224">
            <v>6544.2800000000007</v>
          </cell>
          <cell r="Y4224">
            <v>2000</v>
          </cell>
          <cell r="AT4224">
            <v>20858</v>
          </cell>
          <cell r="BK4224">
            <v>9355.5945594901586</v>
          </cell>
          <cell r="BX4224">
            <v>935.55945594901596</v>
          </cell>
          <cell r="CB4224">
            <v>950</v>
          </cell>
          <cell r="CF4224">
            <v>93555.945594901583</v>
          </cell>
          <cell r="CG4224">
            <v>950</v>
          </cell>
          <cell r="CK4224" t="str">
            <v>Прочие основные фонды</v>
          </cell>
        </row>
        <row r="4225">
          <cell r="K4225">
            <v>6891.92</v>
          </cell>
          <cell r="Y4225">
            <v>2000</v>
          </cell>
          <cell r="AT4225">
            <v>20858</v>
          </cell>
          <cell r="BK4225">
            <v>9355.5945594901586</v>
          </cell>
          <cell r="BX4225">
            <v>935.55945594901596</v>
          </cell>
          <cell r="CB4225">
            <v>950</v>
          </cell>
          <cell r="CF4225">
            <v>93555.945594901583</v>
          </cell>
          <cell r="CG4225">
            <v>950</v>
          </cell>
          <cell r="CK4225" t="str">
            <v>Прочие основные фонды</v>
          </cell>
        </row>
        <row r="4226">
          <cell r="K4226">
            <v>7725.7599999999993</v>
          </cell>
          <cell r="Y4226">
            <v>2005</v>
          </cell>
          <cell r="AT4226">
            <v>10762.71</v>
          </cell>
          <cell r="BK4226">
            <v>7643.3042873538197</v>
          </cell>
          <cell r="BX4226">
            <v>764.33042873538204</v>
          </cell>
          <cell r="CB4226">
            <v>750</v>
          </cell>
          <cell r="CF4226">
            <v>45859.825724122915</v>
          </cell>
          <cell r="CG4226">
            <v>750</v>
          </cell>
          <cell r="CK4226" t="str">
            <v>Прочие основные фонды</v>
          </cell>
        </row>
        <row r="4227">
          <cell r="K4227">
            <v>1089075.17</v>
          </cell>
          <cell r="Y4227">
            <v>2008</v>
          </cell>
          <cell r="AT4227">
            <v>1653060.5</v>
          </cell>
          <cell r="BK4227">
            <v>2227996.026792659</v>
          </cell>
          <cell r="BX4227">
            <v>1133715.282529664</v>
          </cell>
          <cell r="CB4227">
            <v>1130000</v>
          </cell>
          <cell r="CF4227">
            <v>4455992.0535853179</v>
          </cell>
          <cell r="CG4227">
            <v>3548200</v>
          </cell>
          <cell r="CK4227" t="str">
            <v>Прочие основные фонды</v>
          </cell>
        </row>
        <row r="4228">
          <cell r="K4228">
            <v>0</v>
          </cell>
          <cell r="Y4228">
            <v>2004</v>
          </cell>
          <cell r="AT4228">
            <v>21627.119999999999</v>
          </cell>
          <cell r="BK4228">
            <v>13933.837969267239</v>
          </cell>
          <cell r="BX4228">
            <v>1393.383796926724</v>
          </cell>
          <cell r="CB4228">
            <v>1400</v>
          </cell>
          <cell r="CF4228">
            <v>97536.865784870664</v>
          </cell>
          <cell r="CG4228">
            <v>1400</v>
          </cell>
          <cell r="CK4228" t="str">
            <v>Прочие основные фонды</v>
          </cell>
        </row>
        <row r="4229">
          <cell r="K4229">
            <v>21429.760000000002</v>
          </cell>
          <cell r="Y4229">
            <v>2009</v>
          </cell>
          <cell r="AT4229">
            <v>28417.81</v>
          </cell>
          <cell r="BK4229">
            <v>31003.680562168065</v>
          </cell>
          <cell r="BX4229">
            <v>28420.96790348777</v>
          </cell>
          <cell r="CB4229">
            <v>28000</v>
          </cell>
          <cell r="CF4229">
            <v>31003.680562168065</v>
          </cell>
          <cell r="CG4229">
            <v>392560</v>
          </cell>
          <cell r="CK4229" t="str">
            <v>Прочие основные фонды</v>
          </cell>
        </row>
        <row r="4230">
          <cell r="K4230">
            <v>21429.74</v>
          </cell>
          <cell r="Y4230">
            <v>2009</v>
          </cell>
          <cell r="AT4230">
            <v>28417.79</v>
          </cell>
          <cell r="BK4230">
            <v>31003.658742273736</v>
          </cell>
          <cell r="BX4230">
            <v>28420.947901265285</v>
          </cell>
          <cell r="CB4230">
            <v>28000</v>
          </cell>
          <cell r="CF4230">
            <v>31003.658742273736</v>
          </cell>
          <cell r="CG4230">
            <v>392560</v>
          </cell>
          <cell r="CK4230" t="str">
            <v>Прочие основные фонды</v>
          </cell>
        </row>
        <row r="4231">
          <cell r="K4231">
            <v>40397.32</v>
          </cell>
          <cell r="Y4231">
            <v>2009</v>
          </cell>
          <cell r="AT4231">
            <v>53570.32</v>
          </cell>
          <cell r="BK4231">
            <v>58444.936076816724</v>
          </cell>
          <cell r="BX4231">
            <v>53576.272953460131</v>
          </cell>
          <cell r="CB4231">
            <v>55000</v>
          </cell>
          <cell r="CF4231">
            <v>58444.936076816724</v>
          </cell>
          <cell r="CG4231">
            <v>771100</v>
          </cell>
          <cell r="CK4231" t="str">
            <v>Прочие основные фонды</v>
          </cell>
        </row>
        <row r="4232">
          <cell r="K4232">
            <v>4744.739999999998</v>
          </cell>
          <cell r="Y4232">
            <v>2003</v>
          </cell>
          <cell r="AT4232">
            <v>17794.259999999998</v>
          </cell>
          <cell r="BK4232">
            <v>10038.806859232616</v>
          </cell>
          <cell r="BX4232">
            <v>1003.8806859232617</v>
          </cell>
          <cell r="CB4232">
            <v>1000</v>
          </cell>
          <cell r="CF4232">
            <v>80310.45487386093</v>
          </cell>
          <cell r="CG4232">
            <v>1000</v>
          </cell>
          <cell r="CK4232" t="str">
            <v>Прочие основные фонды</v>
          </cell>
        </row>
        <row r="4233">
          <cell r="K4233">
            <v>0</v>
          </cell>
          <cell r="Y4233">
            <v>2004</v>
          </cell>
          <cell r="AT4233">
            <v>27081.52</v>
          </cell>
          <cell r="BK4233">
            <v>17434.664768737835</v>
          </cell>
          <cell r="BX4233">
            <v>1743.4664768737837</v>
          </cell>
          <cell r="CB4233">
            <v>1700</v>
          </cell>
          <cell r="CF4233">
            <v>122042.65338116486</v>
          </cell>
          <cell r="CG4233">
            <v>1700</v>
          </cell>
          <cell r="CK4233" t="str">
            <v>Прочие основные фонды</v>
          </cell>
        </row>
        <row r="4234">
          <cell r="K4234">
            <v>3546.4500000000007</v>
          </cell>
          <cell r="Y4234">
            <v>2005</v>
          </cell>
          <cell r="AT4234">
            <v>21282.37</v>
          </cell>
          <cell r="BK4234">
            <v>32333.393500135568</v>
          </cell>
          <cell r="BX4234">
            <v>11104.052672647989</v>
          </cell>
          <cell r="CB4234">
            <v>11000</v>
          </cell>
          <cell r="CF4234">
            <v>194000.3610008134</v>
          </cell>
          <cell r="CG4234">
            <v>50599.999999999993</v>
          </cell>
          <cell r="CK4234" t="str">
            <v>Прочие основные фонды</v>
          </cell>
        </row>
        <row r="4235">
          <cell r="K4235">
            <v>14681.800000000001</v>
          </cell>
          <cell r="Y4235">
            <v>2008</v>
          </cell>
          <cell r="AT4235">
            <v>27987.29</v>
          </cell>
          <cell r="BK4235">
            <v>31780.474845121989</v>
          </cell>
          <cell r="BX4235">
            <v>23699.923000212988</v>
          </cell>
          <cell r="CB4235">
            <v>24000</v>
          </cell>
          <cell r="CF4235">
            <v>63560.949690243979</v>
          </cell>
          <cell r="CG4235">
            <v>193680</v>
          </cell>
          <cell r="CK4235" t="str">
            <v>Прочие основные фонды</v>
          </cell>
        </row>
        <row r="4236">
          <cell r="K4236">
            <v>0</v>
          </cell>
          <cell r="Y4236">
            <v>1995</v>
          </cell>
          <cell r="AT4236">
            <v>6044.03</v>
          </cell>
          <cell r="BK4236">
            <v>44331.367768406511</v>
          </cell>
          <cell r="BX4236">
            <v>4433.1367768406517</v>
          </cell>
          <cell r="CB4236">
            <v>4400</v>
          </cell>
          <cell r="CF4236">
            <v>709301.88429450418</v>
          </cell>
          <cell r="CG4236">
            <v>4400</v>
          </cell>
          <cell r="CK4236" t="str">
            <v>Прочие основные фонды</v>
          </cell>
        </row>
        <row r="4237">
          <cell r="K4237">
            <v>26387.119999999999</v>
          </cell>
          <cell r="Y4237">
            <v>2000</v>
          </cell>
          <cell r="AT4237">
            <v>80000</v>
          </cell>
          <cell r="BK4237">
            <v>212888.04467327072</v>
          </cell>
          <cell r="BX4237">
            <v>25338.902952751181</v>
          </cell>
          <cell r="CB4237">
            <v>25000</v>
          </cell>
          <cell r="CF4237">
            <v>2128880.4467327073</v>
          </cell>
          <cell r="CG4237">
            <v>52000</v>
          </cell>
          <cell r="CK4237" t="str">
            <v>Прочие основные фонды</v>
          </cell>
        </row>
        <row r="4238">
          <cell r="K4238">
            <v>586.87</v>
          </cell>
          <cell r="Y4238">
            <v>2001</v>
          </cell>
          <cell r="AT4238">
            <v>2469</v>
          </cell>
          <cell r="BK4238">
            <v>1163.2435130049923</v>
          </cell>
          <cell r="BX4238">
            <v>116.32435130049925</v>
          </cell>
          <cell r="CB4238">
            <v>100</v>
          </cell>
          <cell r="CF4238">
            <v>10469.191617044931</v>
          </cell>
          <cell r="CG4238">
            <v>100</v>
          </cell>
          <cell r="CK4238" t="str">
            <v>Прочие основные фонды</v>
          </cell>
        </row>
        <row r="4239">
          <cell r="K4239">
            <v>814.95</v>
          </cell>
          <cell r="Y4239">
            <v>2001</v>
          </cell>
          <cell r="AT4239">
            <v>3300</v>
          </cell>
          <cell r="BK4239">
            <v>1554.760466956855</v>
          </cell>
          <cell r="BX4239">
            <v>155.47604669568551</v>
          </cell>
          <cell r="CB4239">
            <v>150</v>
          </cell>
          <cell r="CF4239">
            <v>13992.844202611695</v>
          </cell>
          <cell r="CG4239">
            <v>150</v>
          </cell>
          <cell r="CK4239" t="str">
            <v>Прочие основные фонды</v>
          </cell>
        </row>
        <row r="4240">
          <cell r="K4240">
            <v>982.98</v>
          </cell>
          <cell r="Y4240">
            <v>2000</v>
          </cell>
          <cell r="AT4240">
            <v>16380</v>
          </cell>
          <cell r="BK4240">
            <v>47298.514563605553</v>
          </cell>
          <cell r="BX4240">
            <v>5629.6842416673617</v>
          </cell>
          <cell r="CB4240">
            <v>5600</v>
          </cell>
          <cell r="CF4240">
            <v>472985.1456360555</v>
          </cell>
          <cell r="CG4240">
            <v>11648</v>
          </cell>
          <cell r="CK4240" t="str">
            <v>Прочие основные фонды</v>
          </cell>
        </row>
        <row r="4241">
          <cell r="K4241">
            <v>0</v>
          </cell>
          <cell r="Y4241">
            <v>2007</v>
          </cell>
          <cell r="AT4241">
            <v>639453</v>
          </cell>
          <cell r="BK4241">
            <v>841091.44171307562</v>
          </cell>
          <cell r="BX4241">
            <v>440378.48881099356</v>
          </cell>
          <cell r="CB4241">
            <v>440000</v>
          </cell>
          <cell r="CF4241">
            <v>3364365.7668523025</v>
          </cell>
          <cell r="CG4241">
            <v>2745600</v>
          </cell>
          <cell r="CK4241" t="str">
            <v>Транспортные средства</v>
          </cell>
        </row>
        <row r="4242">
          <cell r="K4242">
            <v>0</v>
          </cell>
          <cell r="Y4242">
            <v>2006</v>
          </cell>
          <cell r="AT4242">
            <v>17808</v>
          </cell>
          <cell r="BK4242">
            <v>15439.009735963205</v>
          </cell>
          <cell r="BX4242">
            <v>3115.6950035866857</v>
          </cell>
          <cell r="CB4242">
            <v>3100</v>
          </cell>
          <cell r="CF4242">
            <v>61756.038943852822</v>
          </cell>
          <cell r="CG4242">
            <v>5115</v>
          </cell>
          <cell r="CK4242" t="str">
            <v>Прочие основные фонды</v>
          </cell>
        </row>
        <row r="4243">
          <cell r="K4243">
            <v>43497</v>
          </cell>
          <cell r="Y4243">
            <v>2008</v>
          </cell>
          <cell r="AT4243">
            <v>65246</v>
          </cell>
          <cell r="BK4243">
            <v>68440.128690239377</v>
          </cell>
          <cell r="BX4243">
            <v>34825.74425687793</v>
          </cell>
          <cell r="CB4243">
            <v>35000</v>
          </cell>
          <cell r="CF4243">
            <v>136880.25738047875</v>
          </cell>
          <cell r="CG4243">
            <v>109900</v>
          </cell>
          <cell r="CK4243" t="str">
            <v>Прочие основные фонды</v>
          </cell>
        </row>
        <row r="4244">
          <cell r="K4244">
            <v>0</v>
          </cell>
          <cell r="Y4244">
            <v>2006</v>
          </cell>
          <cell r="AT4244">
            <v>15163</v>
          </cell>
          <cell r="BK4244">
            <v>13145.872901303352</v>
          </cell>
          <cell r="BX4244">
            <v>2652.9247158235016</v>
          </cell>
          <cell r="CB4244">
            <v>2700</v>
          </cell>
          <cell r="CF4244">
            <v>52583.491605213407</v>
          </cell>
          <cell r="CG4244">
            <v>4455</v>
          </cell>
          <cell r="CK4244" t="str">
            <v>Прочие основные фонды</v>
          </cell>
        </row>
        <row r="4245">
          <cell r="K4245">
            <v>0</v>
          </cell>
          <cell r="Y4245">
            <v>2006</v>
          </cell>
          <cell r="AT4245">
            <v>26569</v>
          </cell>
          <cell r="BK4245">
            <v>23034.537829897035</v>
          </cell>
          <cell r="BX4245">
            <v>4648.5231665709034</v>
          </cell>
          <cell r="CB4245">
            <v>4600</v>
          </cell>
          <cell r="CF4245">
            <v>92138.151319588142</v>
          </cell>
          <cell r="CG4245">
            <v>7590</v>
          </cell>
          <cell r="CK4245" t="str">
            <v>Прочие основные фонды</v>
          </cell>
        </row>
        <row r="4246">
          <cell r="K4246">
            <v>3824</v>
          </cell>
          <cell r="Y4246">
            <v>2006</v>
          </cell>
          <cell r="AT4246">
            <v>19440</v>
          </cell>
          <cell r="BK4246">
            <v>27578.272194141511</v>
          </cell>
          <cell r="BX4246">
            <v>14439.426239004946</v>
          </cell>
          <cell r="CB4246">
            <v>14000</v>
          </cell>
          <cell r="CF4246">
            <v>110313.08877656604</v>
          </cell>
          <cell r="CG4246">
            <v>87360</v>
          </cell>
          <cell r="CK4246" t="str">
            <v>Прочие основные фонды</v>
          </cell>
        </row>
        <row r="4247">
          <cell r="K4247">
            <v>4393</v>
          </cell>
          <cell r="Y4247">
            <v>2006</v>
          </cell>
          <cell r="AT4247">
            <v>23964</v>
          </cell>
          <cell r="BK4247">
            <v>20776.079813152643</v>
          </cell>
          <cell r="BX4247">
            <v>4192.7512952578245</v>
          </cell>
          <cell r="CB4247">
            <v>4200</v>
          </cell>
          <cell r="CF4247">
            <v>83104.31925261057</v>
          </cell>
          <cell r="CG4247">
            <v>6930</v>
          </cell>
          <cell r="CK4247" t="str">
            <v>Прочие основные фонды</v>
          </cell>
        </row>
        <row r="4248">
          <cell r="K4248">
            <v>0</v>
          </cell>
          <cell r="Y4248">
            <v>2006</v>
          </cell>
          <cell r="AT4248">
            <v>25128</v>
          </cell>
          <cell r="BK4248">
            <v>21785.233414492555</v>
          </cell>
          <cell r="BX4248">
            <v>4396.4052139558762</v>
          </cell>
          <cell r="CB4248">
            <v>4400</v>
          </cell>
          <cell r="CF4248">
            <v>87140.933657970221</v>
          </cell>
          <cell r="CG4248">
            <v>7260</v>
          </cell>
          <cell r="CK4248" t="str">
            <v>Прочие основные фонды</v>
          </cell>
        </row>
        <row r="4249">
          <cell r="K4249">
            <v>0</v>
          </cell>
          <cell r="Y4249">
            <v>2006</v>
          </cell>
          <cell r="AT4249">
            <v>12503</v>
          </cell>
          <cell r="BK4249">
            <v>10839.731509925199</v>
          </cell>
          <cell r="BX4249">
            <v>2187.5300218915281</v>
          </cell>
          <cell r="CB4249">
            <v>2200</v>
          </cell>
          <cell r="CF4249">
            <v>43358.926039700797</v>
          </cell>
          <cell r="CG4249">
            <v>3630</v>
          </cell>
          <cell r="CK4249" t="str">
            <v>Прочие основные фонды</v>
          </cell>
        </row>
        <row r="4250">
          <cell r="K4250">
            <v>0</v>
          </cell>
          <cell r="Y4250">
            <v>2006</v>
          </cell>
          <cell r="AT4250">
            <v>17808</v>
          </cell>
          <cell r="BK4250">
            <v>15439.009735963205</v>
          </cell>
          <cell r="BX4250">
            <v>3115.6950035866857</v>
          </cell>
          <cell r="CB4250">
            <v>3100</v>
          </cell>
          <cell r="CF4250">
            <v>61756.038943852822</v>
          </cell>
          <cell r="CG4250">
            <v>5115</v>
          </cell>
          <cell r="CK4250" t="str">
            <v>Прочие основные фонды</v>
          </cell>
        </row>
        <row r="4251">
          <cell r="K4251">
            <v>0</v>
          </cell>
          <cell r="Y4251">
            <v>2006</v>
          </cell>
          <cell r="AT4251">
            <v>41490</v>
          </cell>
          <cell r="BK4251">
            <v>35970.603882811847</v>
          </cell>
          <cell r="BX4251">
            <v>7259.1074628712704</v>
          </cell>
          <cell r="CB4251">
            <v>7300</v>
          </cell>
          <cell r="CF4251">
            <v>143882.41553124739</v>
          </cell>
          <cell r="CG4251">
            <v>12045</v>
          </cell>
          <cell r="CK4251" t="str">
            <v>Прочие основные фонды</v>
          </cell>
        </row>
        <row r="4252">
          <cell r="K4252">
            <v>10151</v>
          </cell>
          <cell r="Y4252">
            <v>2007</v>
          </cell>
          <cell r="AT4252">
            <v>12689</v>
          </cell>
          <cell r="BK4252">
            <v>17544.897273334744</v>
          </cell>
          <cell r="BX4252">
            <v>9186.1538049165028</v>
          </cell>
          <cell r="CB4252">
            <v>9200</v>
          </cell>
          <cell r="CF4252">
            <v>70179.589093338975</v>
          </cell>
          <cell r="CG4252">
            <v>57408</v>
          </cell>
          <cell r="CK4252" t="str">
            <v>Прочие основные фонды</v>
          </cell>
        </row>
        <row r="4253">
          <cell r="K4253">
            <v>17506</v>
          </cell>
          <cell r="Y4253">
            <v>2006</v>
          </cell>
          <cell r="AT4253">
            <v>21883</v>
          </cell>
          <cell r="BK4253">
            <v>18971.914311100787</v>
          </cell>
          <cell r="BX4253">
            <v>3828.6586794411187</v>
          </cell>
          <cell r="CB4253">
            <v>3800</v>
          </cell>
          <cell r="CF4253">
            <v>75887.657244403148</v>
          </cell>
          <cell r="CG4253">
            <v>6270</v>
          </cell>
          <cell r="CK4253" t="str">
            <v>Прочие основные фонды</v>
          </cell>
        </row>
        <row r="4254">
          <cell r="K4254">
            <v>0</v>
          </cell>
          <cell r="Y4254">
            <v>2006</v>
          </cell>
          <cell r="AT4254">
            <v>15163</v>
          </cell>
          <cell r="BK4254">
            <v>13145.872901303352</v>
          </cell>
          <cell r="BX4254">
            <v>2652.9247158235016</v>
          </cell>
          <cell r="CB4254">
            <v>2700</v>
          </cell>
          <cell r="CF4254">
            <v>52583.491605213407</v>
          </cell>
          <cell r="CG4254">
            <v>4455</v>
          </cell>
          <cell r="CK4254" t="str">
            <v>Прочие основные фонды</v>
          </cell>
        </row>
        <row r="4255">
          <cell r="K4255">
            <v>3824</v>
          </cell>
          <cell r="Y4255">
            <v>2006</v>
          </cell>
          <cell r="AT4255">
            <v>19440</v>
          </cell>
          <cell r="BK4255">
            <v>27578.272194141511</v>
          </cell>
          <cell r="BX4255">
            <v>14439.426239004946</v>
          </cell>
          <cell r="CB4255">
            <v>14000</v>
          </cell>
          <cell r="CF4255">
            <v>110313.08877656604</v>
          </cell>
          <cell r="CG4255">
            <v>87360</v>
          </cell>
          <cell r="CK4255" t="str">
            <v>Прочие основные фонды</v>
          </cell>
        </row>
        <row r="4256">
          <cell r="K4256">
            <v>4393</v>
          </cell>
          <cell r="Y4256">
            <v>2006</v>
          </cell>
          <cell r="AT4256">
            <v>23963</v>
          </cell>
          <cell r="BK4256">
            <v>20775.212842704757</v>
          </cell>
          <cell r="BX4256">
            <v>4192.5763348465725</v>
          </cell>
          <cell r="CB4256">
            <v>4200</v>
          </cell>
          <cell r="CF4256">
            <v>83100.851370819029</v>
          </cell>
          <cell r="CG4256">
            <v>6930</v>
          </cell>
          <cell r="CK4256" t="str">
            <v>Прочие основные фонды</v>
          </cell>
        </row>
        <row r="4257">
          <cell r="K4257">
            <v>11097</v>
          </cell>
          <cell r="Y4257">
            <v>2007</v>
          </cell>
          <cell r="AT4257">
            <v>33290</v>
          </cell>
          <cell r="BK4257">
            <v>29991.941436769703</v>
          </cell>
          <cell r="BX4257">
            <v>6052.5735575344515</v>
          </cell>
          <cell r="CB4257">
            <v>6100</v>
          </cell>
          <cell r="CF4257">
            <v>119967.76574707881</v>
          </cell>
          <cell r="CG4257">
            <v>10065</v>
          </cell>
          <cell r="CK4257" t="str">
            <v>Прочие основные фонды</v>
          </cell>
        </row>
        <row r="4258">
          <cell r="K4258">
            <v>0</v>
          </cell>
          <cell r="Y4258">
            <v>2006</v>
          </cell>
          <cell r="AT4258">
            <v>17808</v>
          </cell>
          <cell r="BK4258">
            <v>15439.009735963205</v>
          </cell>
          <cell r="BX4258">
            <v>3115.6950035866857</v>
          </cell>
          <cell r="CB4258">
            <v>3100</v>
          </cell>
          <cell r="CF4258">
            <v>61756.038943852822</v>
          </cell>
          <cell r="CG4258">
            <v>5115</v>
          </cell>
          <cell r="CK4258" t="str">
            <v>Прочие основные фонды</v>
          </cell>
        </row>
        <row r="4259">
          <cell r="K4259">
            <v>0</v>
          </cell>
          <cell r="Y4259">
            <v>2006</v>
          </cell>
          <cell r="AT4259">
            <v>43779</v>
          </cell>
          <cell r="BK4259">
            <v>37955.0992380241</v>
          </cell>
          <cell r="BX4259">
            <v>7659.5918442285219</v>
          </cell>
          <cell r="CB4259">
            <v>7700</v>
          </cell>
          <cell r="CF4259">
            <v>151820.3969520964</v>
          </cell>
          <cell r="CG4259">
            <v>12705</v>
          </cell>
          <cell r="CK4259" t="str">
            <v>Прочие основные фонды</v>
          </cell>
        </row>
        <row r="4260">
          <cell r="K4260">
            <v>0</v>
          </cell>
          <cell r="Y4260">
            <v>2006</v>
          </cell>
          <cell r="AT4260">
            <v>15163</v>
          </cell>
          <cell r="BK4260">
            <v>13145.872901303352</v>
          </cell>
          <cell r="BX4260">
            <v>2652.9247158235016</v>
          </cell>
          <cell r="CB4260">
            <v>2700</v>
          </cell>
          <cell r="CF4260">
            <v>52583.491605213407</v>
          </cell>
          <cell r="CG4260">
            <v>4455</v>
          </cell>
          <cell r="CK4260" t="str">
            <v>Прочие основные фонды</v>
          </cell>
        </row>
        <row r="4261">
          <cell r="K4261">
            <v>3824</v>
          </cell>
          <cell r="Y4261">
            <v>2006</v>
          </cell>
          <cell r="AT4261">
            <v>19440</v>
          </cell>
          <cell r="BK4261">
            <v>27578.272194141511</v>
          </cell>
          <cell r="BX4261">
            <v>14439.426239004946</v>
          </cell>
          <cell r="CB4261">
            <v>14000</v>
          </cell>
          <cell r="CF4261">
            <v>110313.08877656604</v>
          </cell>
          <cell r="CG4261">
            <v>87360</v>
          </cell>
          <cell r="CK4261" t="str">
            <v>Прочие основные фонды</v>
          </cell>
        </row>
        <row r="4262">
          <cell r="K4262">
            <v>0</v>
          </cell>
          <cell r="Y4262">
            <v>2006</v>
          </cell>
          <cell r="AT4262">
            <v>10808</v>
          </cell>
          <cell r="BK4262">
            <v>9370.2166007575433</v>
          </cell>
          <cell r="BX4262">
            <v>1890.9721248183346</v>
          </cell>
          <cell r="CB4262">
            <v>1900</v>
          </cell>
          <cell r="CF4262">
            <v>37480.866403030173</v>
          </cell>
          <cell r="CG4262">
            <v>3135</v>
          </cell>
          <cell r="CK4262" t="str">
            <v>Прочие основные фонды</v>
          </cell>
        </row>
        <row r="4263">
          <cell r="K4263">
            <v>4393</v>
          </cell>
          <cell r="Y4263">
            <v>2006</v>
          </cell>
          <cell r="AT4263">
            <v>23963</v>
          </cell>
          <cell r="BK4263">
            <v>20775.212842704757</v>
          </cell>
          <cell r="BX4263">
            <v>4192.5763348465725</v>
          </cell>
          <cell r="CB4263">
            <v>4200</v>
          </cell>
          <cell r="CF4263">
            <v>83100.851370819029</v>
          </cell>
          <cell r="CG4263">
            <v>6930</v>
          </cell>
          <cell r="CK4263" t="str">
            <v>Прочие основные фонды</v>
          </cell>
        </row>
        <row r="4264">
          <cell r="K4264">
            <v>139871</v>
          </cell>
          <cell r="Y4264">
            <v>2008</v>
          </cell>
          <cell r="AT4264">
            <v>218927</v>
          </cell>
          <cell r="BK4264">
            <v>244018.37184650183</v>
          </cell>
          <cell r="BX4264">
            <v>80619.734798380916</v>
          </cell>
          <cell r="CB4264">
            <v>80000</v>
          </cell>
          <cell r="CF4264">
            <v>732055.1155395055</v>
          </cell>
          <cell r="CG4264">
            <v>186400</v>
          </cell>
          <cell r="CK4264" t="str">
            <v>Прочие основные фонды</v>
          </cell>
        </row>
        <row r="4265">
          <cell r="K4265">
            <v>2888</v>
          </cell>
          <cell r="Y4265">
            <v>2006</v>
          </cell>
          <cell r="AT4265">
            <v>15753</v>
          </cell>
          <cell r="BK4265">
            <v>13657.385465556401</v>
          </cell>
          <cell r="BX4265">
            <v>2756.1513584625486</v>
          </cell>
          <cell r="CB4265">
            <v>2800</v>
          </cell>
          <cell r="CF4265">
            <v>54629.541862225604</v>
          </cell>
          <cell r="CG4265">
            <v>4620</v>
          </cell>
          <cell r="CK4265" t="str">
            <v>Прочие основные фонды</v>
          </cell>
        </row>
        <row r="4266">
          <cell r="K4266">
            <v>0</v>
          </cell>
          <cell r="Y4266">
            <v>2006</v>
          </cell>
          <cell r="AT4266">
            <v>18540</v>
          </cell>
          <cell r="BK4266">
            <v>16073.63210381614</v>
          </cell>
          <cell r="BX4266">
            <v>3243.7660246236051</v>
          </cell>
          <cell r="CB4266">
            <v>3200</v>
          </cell>
          <cell r="CF4266">
            <v>64294.528415264562</v>
          </cell>
          <cell r="CG4266">
            <v>5280</v>
          </cell>
          <cell r="CK4266" t="str">
            <v>Прочие основные фонды</v>
          </cell>
        </row>
        <row r="4267">
          <cell r="K4267">
            <v>0</v>
          </cell>
          <cell r="Y4267">
            <v>2006</v>
          </cell>
          <cell r="AT4267">
            <v>10254</v>
          </cell>
          <cell r="BK4267">
            <v>8889.9149726284086</v>
          </cell>
          <cell r="BX4267">
            <v>1794.044056984382</v>
          </cell>
          <cell r="CB4267">
            <v>1800</v>
          </cell>
          <cell r="CF4267">
            <v>35559.659890513634</v>
          </cell>
          <cell r="CG4267">
            <v>2970</v>
          </cell>
          <cell r="CK4267" t="str">
            <v>Прочие основные фонды</v>
          </cell>
        </row>
        <row r="4268">
          <cell r="K4268">
            <v>0</v>
          </cell>
          <cell r="Y4268">
            <v>2006</v>
          </cell>
          <cell r="AT4268">
            <v>30627</v>
          </cell>
          <cell r="BK4268">
            <v>26552.703907420546</v>
          </cell>
          <cell r="BX4268">
            <v>5358.5125154340421</v>
          </cell>
          <cell r="CB4268">
            <v>5400</v>
          </cell>
          <cell r="CF4268">
            <v>106210.81562968218</v>
          </cell>
          <cell r="CG4268">
            <v>8910</v>
          </cell>
          <cell r="CK4268" t="str">
            <v>Прочие основные фонды</v>
          </cell>
        </row>
        <row r="4269">
          <cell r="K4269">
            <v>2084</v>
          </cell>
          <cell r="Y4269">
            <v>2006</v>
          </cell>
          <cell r="AT4269">
            <v>10593</v>
          </cell>
          <cell r="BK4269">
            <v>15027.604802085445</v>
          </cell>
          <cell r="BX4269">
            <v>7868.1503163466768</v>
          </cell>
          <cell r="CB4269">
            <v>7900</v>
          </cell>
          <cell r="CF4269">
            <v>60110.41920834178</v>
          </cell>
          <cell r="CG4269">
            <v>49296</v>
          </cell>
          <cell r="CK4269" t="str">
            <v>Прочие основные фонды</v>
          </cell>
        </row>
        <row r="4270">
          <cell r="K4270">
            <v>7955</v>
          </cell>
          <cell r="Y4270">
            <v>2006</v>
          </cell>
          <cell r="AT4270">
            <v>19093</v>
          </cell>
          <cell r="BK4270">
            <v>16553.066761497386</v>
          </cell>
          <cell r="BX4270">
            <v>3340.5191320463041</v>
          </cell>
          <cell r="CB4270">
            <v>3300</v>
          </cell>
          <cell r="CF4270">
            <v>66212.267045989545</v>
          </cell>
          <cell r="CG4270">
            <v>5445</v>
          </cell>
          <cell r="CK4270" t="str">
            <v>Прочие основные фонды</v>
          </cell>
        </row>
        <row r="4271">
          <cell r="K4271">
            <v>4393</v>
          </cell>
          <cell r="Y4271">
            <v>2006</v>
          </cell>
          <cell r="AT4271">
            <v>23964</v>
          </cell>
          <cell r="BK4271">
            <v>20776.079813152643</v>
          </cell>
          <cell r="BX4271">
            <v>4192.7512952578245</v>
          </cell>
          <cell r="CB4271">
            <v>4200</v>
          </cell>
          <cell r="CF4271">
            <v>83104.31925261057</v>
          </cell>
          <cell r="CG4271">
            <v>6930</v>
          </cell>
          <cell r="CK4271" t="str">
            <v>Прочие основные фонды</v>
          </cell>
        </row>
        <row r="4272">
          <cell r="K4272">
            <v>21234</v>
          </cell>
          <cell r="Y4272">
            <v>2006</v>
          </cell>
          <cell r="AT4272">
            <v>29808</v>
          </cell>
          <cell r="BK4272">
            <v>25842.655110601485</v>
          </cell>
          <cell r="BX4272">
            <v>5215.2199386181455</v>
          </cell>
          <cell r="CB4272">
            <v>5200</v>
          </cell>
          <cell r="CF4272">
            <v>103370.62044240594</v>
          </cell>
          <cell r="CG4272">
            <v>8580</v>
          </cell>
          <cell r="CK4272" t="str">
            <v>Прочие основные фонды</v>
          </cell>
        </row>
        <row r="4273">
          <cell r="K4273">
            <v>2888</v>
          </cell>
          <cell r="Y4273">
            <v>2006</v>
          </cell>
          <cell r="AT4273">
            <v>15753</v>
          </cell>
          <cell r="BK4273">
            <v>13657.385465556401</v>
          </cell>
          <cell r="BX4273">
            <v>2756.1513584625486</v>
          </cell>
          <cell r="CB4273">
            <v>2800</v>
          </cell>
          <cell r="CF4273">
            <v>54629.541862225604</v>
          </cell>
          <cell r="CG4273">
            <v>4620</v>
          </cell>
          <cell r="CK4273" t="str">
            <v>Прочие основные фонды</v>
          </cell>
        </row>
        <row r="4274">
          <cell r="K4274">
            <v>0</v>
          </cell>
          <cell r="Y4274">
            <v>2006</v>
          </cell>
          <cell r="AT4274">
            <v>16907</v>
          </cell>
          <cell r="BK4274">
            <v>14657.869362417448</v>
          </cell>
          <cell r="BX4274">
            <v>2958.0556730480739</v>
          </cell>
          <cell r="CB4274">
            <v>3000</v>
          </cell>
          <cell r="CF4274">
            <v>58631.477449669794</v>
          </cell>
          <cell r="CG4274">
            <v>4950</v>
          </cell>
          <cell r="CK4274" t="str">
            <v>Прочие основные фонды</v>
          </cell>
        </row>
        <row r="4275">
          <cell r="K4275">
            <v>4162</v>
          </cell>
          <cell r="Y4275">
            <v>2006</v>
          </cell>
          <cell r="AT4275">
            <v>21160</v>
          </cell>
          <cell r="BK4275">
            <v>30018.325083746626</v>
          </cell>
          <cell r="BX4275">
            <v>15716.988642867524</v>
          </cell>
          <cell r="CB4275">
            <v>16000</v>
          </cell>
          <cell r="CF4275">
            <v>120073.3003349865</v>
          </cell>
          <cell r="CG4275">
            <v>99840</v>
          </cell>
          <cell r="CK4275" t="str">
            <v>Прочие основные фонды</v>
          </cell>
        </row>
        <row r="4276">
          <cell r="K4276">
            <v>43497</v>
          </cell>
          <cell r="Y4276">
            <v>2008</v>
          </cell>
          <cell r="AT4276">
            <v>65246</v>
          </cell>
          <cell r="BK4276">
            <v>68440.128690239377</v>
          </cell>
          <cell r="BX4276">
            <v>34825.74425687793</v>
          </cell>
          <cell r="CB4276">
            <v>35000</v>
          </cell>
          <cell r="CF4276">
            <v>136880.25738047875</v>
          </cell>
          <cell r="CG4276">
            <v>109900</v>
          </cell>
          <cell r="CK4276" t="str">
            <v>Прочие основные фонды</v>
          </cell>
        </row>
        <row r="4277">
          <cell r="K4277">
            <v>2084</v>
          </cell>
          <cell r="Y4277">
            <v>2006</v>
          </cell>
          <cell r="AT4277">
            <v>10593</v>
          </cell>
          <cell r="BK4277">
            <v>15027.604802085445</v>
          </cell>
          <cell r="BX4277">
            <v>7868.1503163466768</v>
          </cell>
          <cell r="CB4277">
            <v>7900</v>
          </cell>
          <cell r="CF4277">
            <v>60110.41920834178</v>
          </cell>
          <cell r="CG4277">
            <v>49296</v>
          </cell>
          <cell r="CK4277" t="str">
            <v>Прочие основные фонды</v>
          </cell>
        </row>
        <row r="4278">
          <cell r="K4278">
            <v>4541</v>
          </cell>
          <cell r="Y4278">
            <v>2006</v>
          </cell>
          <cell r="AT4278">
            <v>24772</v>
          </cell>
          <cell r="BK4278">
            <v>21476.591935044955</v>
          </cell>
          <cell r="BX4278">
            <v>4334.1193075499432</v>
          </cell>
          <cell r="CB4278">
            <v>4300</v>
          </cell>
          <cell r="CF4278">
            <v>85906.36774017982</v>
          </cell>
          <cell r="CG4278">
            <v>7095</v>
          </cell>
          <cell r="CK4278" t="str">
            <v>Прочие основные фонды</v>
          </cell>
        </row>
        <row r="4279">
          <cell r="K4279">
            <v>38656</v>
          </cell>
          <cell r="Y4279">
            <v>2006</v>
          </cell>
          <cell r="AT4279">
            <v>51542</v>
          </cell>
          <cell r="BK4279">
            <v>44685.39082496718</v>
          </cell>
          <cell r="BX4279">
            <v>9017.8095167826232</v>
          </cell>
          <cell r="CB4279">
            <v>9000</v>
          </cell>
          <cell r="CF4279">
            <v>178741.56329986872</v>
          </cell>
          <cell r="CG4279">
            <v>14850</v>
          </cell>
          <cell r="CK4279" t="str">
            <v>Прочие основные фонды</v>
          </cell>
        </row>
        <row r="4280">
          <cell r="K4280">
            <v>17023</v>
          </cell>
          <cell r="Y4280">
            <v>2007</v>
          </cell>
          <cell r="AT4280">
            <v>21279</v>
          </cell>
          <cell r="BK4280">
            <v>29422.166370816456</v>
          </cell>
          <cell r="BX4280">
            <v>15404.851983199484</v>
          </cell>
          <cell r="CB4280">
            <v>15000</v>
          </cell>
          <cell r="CF4280">
            <v>117688.66548326582</v>
          </cell>
          <cell r="CG4280">
            <v>93600</v>
          </cell>
          <cell r="CK4280" t="str">
            <v>Прочие основные фонды</v>
          </cell>
        </row>
        <row r="4281">
          <cell r="K4281">
            <v>2888</v>
          </cell>
          <cell r="Y4281">
            <v>2006</v>
          </cell>
          <cell r="AT4281">
            <v>15753</v>
          </cell>
          <cell r="BK4281">
            <v>13657.385465556401</v>
          </cell>
          <cell r="BX4281">
            <v>2756.1513584625486</v>
          </cell>
          <cell r="CB4281">
            <v>2800</v>
          </cell>
          <cell r="CF4281">
            <v>54629.541862225604</v>
          </cell>
          <cell r="CG4281">
            <v>4620</v>
          </cell>
          <cell r="CK4281" t="str">
            <v>Прочие основные фонды</v>
          </cell>
        </row>
        <row r="4282">
          <cell r="K4282">
            <v>0</v>
          </cell>
          <cell r="Y4282">
            <v>2006</v>
          </cell>
          <cell r="AT4282">
            <v>41413</v>
          </cell>
          <cell r="BK4282">
            <v>35903.847158324585</v>
          </cell>
          <cell r="BX4282">
            <v>7245.6355112048186</v>
          </cell>
          <cell r="CB4282">
            <v>7200</v>
          </cell>
          <cell r="CF4282">
            <v>143615.38863329834</v>
          </cell>
          <cell r="CG4282">
            <v>11880</v>
          </cell>
          <cell r="CK4282" t="str">
            <v>Прочие основные фонды</v>
          </cell>
        </row>
        <row r="4283">
          <cell r="K4283">
            <v>30945</v>
          </cell>
          <cell r="Y4283">
            <v>2006</v>
          </cell>
          <cell r="AT4283">
            <v>43682</v>
          </cell>
          <cell r="BK4283">
            <v>37871.003104579104</v>
          </cell>
          <cell r="BX4283">
            <v>7642.6206843370173</v>
          </cell>
          <cell r="CB4283">
            <v>7600</v>
          </cell>
          <cell r="CF4283">
            <v>151484.01241831642</v>
          </cell>
          <cell r="CG4283">
            <v>12540</v>
          </cell>
          <cell r="CK4283" t="str">
            <v>Прочие основные фонды</v>
          </cell>
        </row>
        <row r="4284">
          <cell r="K4284">
            <v>3338</v>
          </cell>
          <cell r="Y4284">
            <v>2006</v>
          </cell>
          <cell r="AT4284">
            <v>16970</v>
          </cell>
          <cell r="BK4284">
            <v>24074.242753836497</v>
          </cell>
          <cell r="BX4284">
            <v>12604.787205551129</v>
          </cell>
          <cell r="CB4284">
            <v>13000</v>
          </cell>
          <cell r="CF4284">
            <v>96296.971015345989</v>
          </cell>
          <cell r="CG4284">
            <v>81120</v>
          </cell>
          <cell r="CK4284" t="str">
            <v>Прочие основные фонды</v>
          </cell>
        </row>
        <row r="4285">
          <cell r="K4285">
            <v>0</v>
          </cell>
          <cell r="Y4285">
            <v>2006</v>
          </cell>
          <cell r="AT4285">
            <v>15906</v>
          </cell>
          <cell r="BK4285">
            <v>13790.031944083039</v>
          </cell>
          <cell r="BX4285">
            <v>2782.9203013841998</v>
          </cell>
          <cell r="CB4285">
            <v>2800</v>
          </cell>
          <cell r="CF4285">
            <v>55160.127776332156</v>
          </cell>
          <cell r="CG4285">
            <v>4620</v>
          </cell>
          <cell r="CK4285" t="str">
            <v>Прочие основные фонды</v>
          </cell>
        </row>
        <row r="4286">
          <cell r="K4286">
            <v>22412</v>
          </cell>
          <cell r="Y4286">
            <v>2006</v>
          </cell>
          <cell r="AT4286">
            <v>36636</v>
          </cell>
          <cell r="BK4286">
            <v>31762.329328770666</v>
          </cell>
          <cell r="BX4286">
            <v>6409.8496266510456</v>
          </cell>
          <cell r="CB4286">
            <v>6400</v>
          </cell>
          <cell r="CF4286">
            <v>127049.31731508266</v>
          </cell>
          <cell r="CG4286">
            <v>10560</v>
          </cell>
          <cell r="CK4286" t="str">
            <v>Прочие основные фонды</v>
          </cell>
        </row>
        <row r="4287">
          <cell r="K4287">
            <v>3824</v>
          </cell>
          <cell r="Y4287">
            <v>2006</v>
          </cell>
          <cell r="AT4287">
            <v>19440</v>
          </cell>
          <cell r="BK4287">
            <v>27578.272194141511</v>
          </cell>
          <cell r="BX4287">
            <v>14439.426239004946</v>
          </cell>
          <cell r="CB4287">
            <v>14000</v>
          </cell>
          <cell r="CF4287">
            <v>110313.08877656604</v>
          </cell>
          <cell r="CG4287">
            <v>87360</v>
          </cell>
          <cell r="CK4287" t="str">
            <v>Прочие основные фонды</v>
          </cell>
        </row>
        <row r="4288">
          <cell r="K4288">
            <v>18493</v>
          </cell>
          <cell r="Y4288">
            <v>2007</v>
          </cell>
          <cell r="AT4288">
            <v>21864</v>
          </cell>
          <cell r="BK4288">
            <v>19697.921525188729</v>
          </cell>
          <cell r="BX4288">
            <v>3975.1717711605061</v>
          </cell>
          <cell r="CB4288">
            <v>4000</v>
          </cell>
          <cell r="CF4288">
            <v>78791.686100754916</v>
          </cell>
          <cell r="CG4288">
            <v>6600</v>
          </cell>
          <cell r="CK4288" t="str">
            <v>Прочие основные фонды</v>
          </cell>
        </row>
        <row r="4289">
          <cell r="K4289">
            <v>4541</v>
          </cell>
          <cell r="Y4289">
            <v>2006</v>
          </cell>
          <cell r="AT4289">
            <v>24772</v>
          </cell>
          <cell r="BK4289">
            <v>21476.591935044955</v>
          </cell>
          <cell r="BX4289">
            <v>4334.1193075499432</v>
          </cell>
          <cell r="CB4289">
            <v>4300</v>
          </cell>
          <cell r="CF4289">
            <v>85906.36774017982</v>
          </cell>
          <cell r="CG4289">
            <v>7095</v>
          </cell>
          <cell r="CK4289" t="str">
            <v>Прочие основные фонды</v>
          </cell>
        </row>
        <row r="4290">
          <cell r="K4290">
            <v>2862</v>
          </cell>
          <cell r="Y4290">
            <v>2006</v>
          </cell>
          <cell r="AT4290">
            <v>14550</v>
          </cell>
          <cell r="BK4290">
            <v>20641.14508357814</v>
          </cell>
          <cell r="BX4290">
            <v>10807.286614070061</v>
          </cell>
          <cell r="CB4290">
            <v>11000</v>
          </cell>
          <cell r="CF4290">
            <v>82564.580334312559</v>
          </cell>
          <cell r="CG4290">
            <v>68640</v>
          </cell>
          <cell r="CK4290" t="str">
            <v>Прочие основные фонды</v>
          </cell>
        </row>
        <row r="4291">
          <cell r="K4291">
            <v>2888</v>
          </cell>
          <cell r="Y4291">
            <v>2006</v>
          </cell>
          <cell r="AT4291">
            <v>15753</v>
          </cell>
          <cell r="BK4291">
            <v>13657.385465556401</v>
          </cell>
          <cell r="BX4291">
            <v>2756.1513584625486</v>
          </cell>
          <cell r="CB4291">
            <v>2800</v>
          </cell>
          <cell r="CF4291">
            <v>54629.541862225604</v>
          </cell>
          <cell r="CG4291">
            <v>4620</v>
          </cell>
          <cell r="CK4291" t="str">
            <v>Прочие основные фонды</v>
          </cell>
        </row>
        <row r="4292">
          <cell r="K4292">
            <v>14013</v>
          </cell>
          <cell r="Y4292">
            <v>2007</v>
          </cell>
          <cell r="AT4292">
            <v>17516</v>
          </cell>
          <cell r="BK4292">
            <v>15780.680270545454</v>
          </cell>
          <cell r="BX4292">
            <v>3184.6463933245259</v>
          </cell>
          <cell r="CB4292">
            <v>3200</v>
          </cell>
          <cell r="CF4292">
            <v>63122.721082181815</v>
          </cell>
          <cell r="CG4292">
            <v>5280</v>
          </cell>
          <cell r="CK4292" t="str">
            <v>Прочие основные фонды</v>
          </cell>
        </row>
        <row r="4293">
          <cell r="K4293">
            <v>0</v>
          </cell>
          <cell r="Y4293">
            <v>2006</v>
          </cell>
          <cell r="AT4293">
            <v>67168</v>
          </cell>
          <cell r="BK4293">
            <v>58232.671043641989</v>
          </cell>
          <cell r="BX4293">
            <v>11751.740903016089</v>
          </cell>
          <cell r="CB4293">
            <v>12000</v>
          </cell>
          <cell r="CF4293">
            <v>232930.68417456796</v>
          </cell>
          <cell r="CG4293">
            <v>19800</v>
          </cell>
          <cell r="CK4293" t="str">
            <v>Прочие основные фонды</v>
          </cell>
        </row>
        <row r="4294">
          <cell r="K4294">
            <v>3824</v>
          </cell>
          <cell r="Y4294">
            <v>2006</v>
          </cell>
          <cell r="AT4294">
            <v>19440</v>
          </cell>
          <cell r="BK4294">
            <v>27578.272194141511</v>
          </cell>
          <cell r="BX4294">
            <v>14439.426239004946</v>
          </cell>
          <cell r="CB4294">
            <v>14000</v>
          </cell>
          <cell r="CF4294">
            <v>110313.08877656604</v>
          </cell>
          <cell r="CG4294">
            <v>87360</v>
          </cell>
          <cell r="CK4294" t="str">
            <v>Прочие основные фонды</v>
          </cell>
        </row>
        <row r="4295">
          <cell r="K4295">
            <v>5641</v>
          </cell>
          <cell r="Y4295">
            <v>2006</v>
          </cell>
          <cell r="AT4295">
            <v>30771</v>
          </cell>
          <cell r="BK4295">
            <v>26677.547651916208</v>
          </cell>
          <cell r="BX4295">
            <v>5383.7068146544207</v>
          </cell>
          <cell r="CB4295">
            <v>5400</v>
          </cell>
          <cell r="CF4295">
            <v>106710.19060766483</v>
          </cell>
          <cell r="CG4295">
            <v>8910</v>
          </cell>
          <cell r="CK4295" t="str">
            <v>Прочие основные фонды</v>
          </cell>
        </row>
        <row r="4296">
          <cell r="K4296">
            <v>0</v>
          </cell>
          <cell r="Y4296">
            <v>2009</v>
          </cell>
          <cell r="AT4296">
            <v>120175</v>
          </cell>
          <cell r="BK4296">
            <v>114645.36516729966</v>
          </cell>
          <cell r="BX4296">
            <v>84179.908655549778</v>
          </cell>
          <cell r="CB4296">
            <v>85000</v>
          </cell>
          <cell r="CF4296">
            <v>114645.36516729966</v>
          </cell>
          <cell r="CG4296">
            <v>343400</v>
          </cell>
          <cell r="CK4296" t="str">
            <v>Прочие основные фонды</v>
          </cell>
        </row>
        <row r="4297">
          <cell r="K4297">
            <v>21234</v>
          </cell>
          <cell r="Y4297">
            <v>2006</v>
          </cell>
          <cell r="AT4297">
            <v>29808</v>
          </cell>
          <cell r="BK4297">
            <v>25842.655110601485</v>
          </cell>
          <cell r="BX4297">
            <v>5215.2199386181455</v>
          </cell>
          <cell r="CB4297">
            <v>5200</v>
          </cell>
          <cell r="CF4297">
            <v>103370.62044240594</v>
          </cell>
          <cell r="CG4297">
            <v>8580</v>
          </cell>
          <cell r="CK4297" t="str">
            <v>Прочие основные фонды</v>
          </cell>
        </row>
        <row r="4298">
          <cell r="K4298">
            <v>17023</v>
          </cell>
          <cell r="Y4298">
            <v>2007</v>
          </cell>
          <cell r="AT4298">
            <v>21279</v>
          </cell>
          <cell r="BK4298">
            <v>29422.166370816456</v>
          </cell>
          <cell r="BX4298">
            <v>15404.851983199484</v>
          </cell>
          <cell r="CB4298">
            <v>15000</v>
          </cell>
          <cell r="CF4298">
            <v>117688.66548326582</v>
          </cell>
          <cell r="CG4298">
            <v>93600</v>
          </cell>
          <cell r="CK4298" t="str">
            <v>Прочие основные фонды</v>
          </cell>
        </row>
        <row r="4299">
          <cell r="K4299">
            <v>2812</v>
          </cell>
          <cell r="Y4299">
            <v>2006</v>
          </cell>
          <cell r="AT4299">
            <v>14300</v>
          </cell>
          <cell r="BK4299">
            <v>20286.486233344836</v>
          </cell>
          <cell r="BX4299">
            <v>10621.594404206313</v>
          </cell>
          <cell r="CB4299">
            <v>11000</v>
          </cell>
          <cell r="CF4299">
            <v>81145.944933379345</v>
          </cell>
          <cell r="CG4299">
            <v>68640</v>
          </cell>
          <cell r="CK4299" t="str">
            <v>Прочие основные фонды</v>
          </cell>
        </row>
        <row r="4300">
          <cell r="K4300">
            <v>14013</v>
          </cell>
          <cell r="Y4300">
            <v>2007</v>
          </cell>
          <cell r="AT4300">
            <v>17517</v>
          </cell>
          <cell r="BK4300">
            <v>15781.581199996843</v>
          </cell>
          <cell r="BX4300">
            <v>3184.8282068888852</v>
          </cell>
          <cell r="CB4300">
            <v>3200</v>
          </cell>
          <cell r="CF4300">
            <v>63126.324799987371</v>
          </cell>
          <cell r="CG4300">
            <v>5280</v>
          </cell>
          <cell r="CK4300" t="str">
            <v>Прочие основные фонды</v>
          </cell>
        </row>
        <row r="4301">
          <cell r="K4301">
            <v>0</v>
          </cell>
          <cell r="Y4301">
            <v>2006</v>
          </cell>
          <cell r="AT4301">
            <v>16097</v>
          </cell>
          <cell r="BK4301">
            <v>13955.623299629364</v>
          </cell>
          <cell r="BX4301">
            <v>2816.3377399334499</v>
          </cell>
          <cell r="CB4301">
            <v>2800</v>
          </cell>
          <cell r="CF4301">
            <v>55822.493198517455</v>
          </cell>
          <cell r="CG4301">
            <v>4620</v>
          </cell>
          <cell r="CK4301" t="str">
            <v>Прочие основные фонды</v>
          </cell>
        </row>
        <row r="4302">
          <cell r="K4302">
            <v>0</v>
          </cell>
          <cell r="Y4302">
            <v>2006</v>
          </cell>
          <cell r="AT4302">
            <v>48748</v>
          </cell>
          <cell r="BK4302">
            <v>42263.075393572231</v>
          </cell>
          <cell r="BX4302">
            <v>8528.9701277427976</v>
          </cell>
          <cell r="CB4302">
            <v>8500</v>
          </cell>
          <cell r="CF4302">
            <v>169052.30157428893</v>
          </cell>
          <cell r="CG4302">
            <v>14025</v>
          </cell>
          <cell r="CK4302" t="str">
            <v>Прочие основные фонды</v>
          </cell>
        </row>
        <row r="4303">
          <cell r="K4303">
            <v>3824</v>
          </cell>
          <cell r="Y4303">
            <v>2006</v>
          </cell>
          <cell r="AT4303">
            <v>19440</v>
          </cell>
          <cell r="BK4303">
            <v>27578.272194141511</v>
          </cell>
          <cell r="BX4303">
            <v>14439.426239004946</v>
          </cell>
          <cell r="CB4303">
            <v>14000</v>
          </cell>
          <cell r="CF4303">
            <v>110313.08877656604</v>
          </cell>
          <cell r="CG4303">
            <v>87360</v>
          </cell>
          <cell r="CK4303" t="str">
            <v>Прочие основные фонды</v>
          </cell>
        </row>
        <row r="4304">
          <cell r="K4304">
            <v>5641</v>
          </cell>
          <cell r="Y4304">
            <v>2006</v>
          </cell>
          <cell r="AT4304">
            <v>30771</v>
          </cell>
          <cell r="BK4304">
            <v>26677.547651916208</v>
          </cell>
          <cell r="BX4304">
            <v>5383.7068146544207</v>
          </cell>
          <cell r="CB4304">
            <v>5400</v>
          </cell>
          <cell r="CF4304">
            <v>106710.19060766483</v>
          </cell>
          <cell r="CG4304">
            <v>8910</v>
          </cell>
          <cell r="CK4304" t="str">
            <v>Прочие основные фонды</v>
          </cell>
        </row>
        <row r="4305">
          <cell r="K4305">
            <v>0</v>
          </cell>
          <cell r="Y4305">
            <v>2006</v>
          </cell>
          <cell r="AT4305">
            <v>40678</v>
          </cell>
          <cell r="BK4305">
            <v>62862.000476184519</v>
          </cell>
          <cell r="BX4305">
            <v>32913.273635212805</v>
          </cell>
          <cell r="CB4305">
            <v>33000</v>
          </cell>
          <cell r="CF4305">
            <v>251448.00190473808</v>
          </cell>
          <cell r="CG4305">
            <v>205920</v>
          </cell>
          <cell r="CK4305" t="str">
            <v>Прочие основные фонды</v>
          </cell>
        </row>
        <row r="4306">
          <cell r="K4306">
            <v>0</v>
          </cell>
          <cell r="Y4306">
            <v>2006</v>
          </cell>
          <cell r="AT4306">
            <v>58624</v>
          </cell>
          <cell r="BK4306">
            <v>50825.275536899535</v>
          </cell>
          <cell r="BX4306">
            <v>10256.879149273689</v>
          </cell>
          <cell r="CB4306">
            <v>10000</v>
          </cell>
          <cell r="CF4306">
            <v>203301.10214759814</v>
          </cell>
          <cell r="CG4306">
            <v>16500</v>
          </cell>
          <cell r="CK4306" t="str">
            <v>Прочие основные фонды</v>
          </cell>
        </row>
        <row r="4307">
          <cell r="K4307">
            <v>0</v>
          </cell>
          <cell r="Y4307">
            <v>2006</v>
          </cell>
          <cell r="AT4307">
            <v>38152</v>
          </cell>
          <cell r="BK4307">
            <v>33076.65652776663</v>
          </cell>
          <cell r="BX4307">
            <v>6675.0896101100197</v>
          </cell>
          <cell r="CB4307">
            <v>6700</v>
          </cell>
          <cell r="CF4307">
            <v>132306.62611106652</v>
          </cell>
          <cell r="CG4307">
            <v>11055</v>
          </cell>
          <cell r="CK4307" t="str">
            <v>Прочие основные фонды</v>
          </cell>
        </row>
        <row r="4308">
          <cell r="K4308">
            <v>0</v>
          </cell>
          <cell r="Y4308">
            <v>2006</v>
          </cell>
          <cell r="AT4308">
            <v>16097</v>
          </cell>
          <cell r="BK4308">
            <v>13955.623299629364</v>
          </cell>
          <cell r="BX4308">
            <v>2816.3377399334499</v>
          </cell>
          <cell r="CB4308">
            <v>2800</v>
          </cell>
          <cell r="CF4308">
            <v>55822.493198517455</v>
          </cell>
          <cell r="CG4308">
            <v>4620</v>
          </cell>
          <cell r="CK4308" t="str">
            <v>Прочие основные фонды</v>
          </cell>
        </row>
        <row r="4309">
          <cell r="K4309">
            <v>2725</v>
          </cell>
          <cell r="Y4309">
            <v>2006</v>
          </cell>
          <cell r="AT4309">
            <v>13850</v>
          </cell>
          <cell r="BK4309">
            <v>19648.100302924893</v>
          </cell>
          <cell r="BX4309">
            <v>10287.348426451568</v>
          </cell>
          <cell r="CB4309">
            <v>10000</v>
          </cell>
          <cell r="CF4309">
            <v>78592.401211699573</v>
          </cell>
          <cell r="CG4309">
            <v>62400</v>
          </cell>
          <cell r="CK4309" t="str">
            <v>Прочие основные фонды</v>
          </cell>
        </row>
        <row r="4310">
          <cell r="K4310">
            <v>3824</v>
          </cell>
          <cell r="Y4310">
            <v>2006</v>
          </cell>
          <cell r="AT4310">
            <v>19440</v>
          </cell>
          <cell r="BK4310">
            <v>27578.272194141511</v>
          </cell>
          <cell r="BX4310">
            <v>14439.426239004946</v>
          </cell>
          <cell r="CB4310">
            <v>14000</v>
          </cell>
          <cell r="CF4310">
            <v>110313.08877656604</v>
          </cell>
          <cell r="CG4310">
            <v>87360</v>
          </cell>
          <cell r="CK4310" t="str">
            <v>Прочие основные фонды</v>
          </cell>
        </row>
        <row r="4311">
          <cell r="K4311">
            <v>5642</v>
          </cell>
          <cell r="Y4311">
            <v>2006</v>
          </cell>
          <cell r="AT4311">
            <v>30771</v>
          </cell>
          <cell r="BK4311">
            <v>26677.547651916208</v>
          </cell>
          <cell r="BX4311">
            <v>5383.7068146544207</v>
          </cell>
          <cell r="CB4311">
            <v>5400</v>
          </cell>
          <cell r="CF4311">
            <v>106710.19060766483</v>
          </cell>
          <cell r="CG4311">
            <v>8910</v>
          </cell>
          <cell r="CK4311" t="str">
            <v>Прочие основные фонды</v>
          </cell>
        </row>
        <row r="4312">
          <cell r="K4312">
            <v>13288</v>
          </cell>
          <cell r="Y4312">
            <v>2007</v>
          </cell>
          <cell r="AT4312">
            <v>18983</v>
          </cell>
          <cell r="BK4312">
            <v>17102.343775734433</v>
          </cell>
          <cell r="BX4312">
            <v>3451.3668922402071</v>
          </cell>
          <cell r="CB4312">
            <v>3500</v>
          </cell>
          <cell r="CF4312">
            <v>68409.375102937731</v>
          </cell>
          <cell r="CG4312">
            <v>5775</v>
          </cell>
          <cell r="CK4312" t="str">
            <v>Прочие основные фонды</v>
          </cell>
        </row>
        <row r="4313">
          <cell r="K4313">
            <v>0</v>
          </cell>
          <cell r="Y4313">
            <v>2006</v>
          </cell>
          <cell r="AT4313">
            <v>10429</v>
          </cell>
          <cell r="BK4313">
            <v>9041.6348010085512</v>
          </cell>
          <cell r="BX4313">
            <v>1824.662128953591</v>
          </cell>
          <cell r="CB4313">
            <v>1800</v>
          </cell>
          <cell r="CF4313">
            <v>36166.539204034205</v>
          </cell>
          <cell r="CG4313">
            <v>2970</v>
          </cell>
          <cell r="CK4313" t="str">
            <v>Прочие основные фонды</v>
          </cell>
        </row>
        <row r="4314">
          <cell r="K4314">
            <v>0</v>
          </cell>
          <cell r="Y4314">
            <v>2007</v>
          </cell>
          <cell r="AT4314">
            <v>12873</v>
          </cell>
          <cell r="BK4314">
            <v>11597.664827742157</v>
          </cell>
          <cell r="BX4314">
            <v>2340.486014002433</v>
          </cell>
          <cell r="CB4314">
            <v>2300</v>
          </cell>
          <cell r="CF4314">
            <v>46390.659310968629</v>
          </cell>
          <cell r="CG4314">
            <v>3795</v>
          </cell>
          <cell r="CK4314" t="str">
            <v>Прочие основные фонды</v>
          </cell>
        </row>
        <row r="4315">
          <cell r="K4315">
            <v>0</v>
          </cell>
          <cell r="Y4315">
            <v>2007</v>
          </cell>
          <cell r="AT4315">
            <v>19660</v>
          </cell>
          <cell r="BK4315">
            <v>17712.273014325394</v>
          </cell>
          <cell r="BX4315">
            <v>3574.4546753117247</v>
          </cell>
          <cell r="CB4315">
            <v>3600</v>
          </cell>
          <cell r="CF4315">
            <v>70849.092057301576</v>
          </cell>
          <cell r="CG4315">
            <v>5940</v>
          </cell>
          <cell r="CK4315" t="str">
            <v>Прочие основные фонды</v>
          </cell>
        </row>
        <row r="4316">
          <cell r="K4316">
            <v>0</v>
          </cell>
          <cell r="Y4316">
            <v>2006</v>
          </cell>
          <cell r="AT4316">
            <v>30771</v>
          </cell>
          <cell r="BK4316">
            <v>26677.547651916208</v>
          </cell>
          <cell r="BX4316">
            <v>5383.7068146544207</v>
          </cell>
          <cell r="CB4316">
            <v>5400</v>
          </cell>
          <cell r="CF4316">
            <v>106710.19060766483</v>
          </cell>
          <cell r="CG4316">
            <v>8910</v>
          </cell>
          <cell r="CK4316" t="str">
            <v>Прочие основные фонды</v>
          </cell>
        </row>
        <row r="4317">
          <cell r="K4317">
            <v>22698</v>
          </cell>
          <cell r="Y4317">
            <v>2007</v>
          </cell>
          <cell r="AT4317">
            <v>28373</v>
          </cell>
          <cell r="BK4317">
            <v>39230.937846664565</v>
          </cell>
          <cell r="BX4317">
            <v>20540.526590503265</v>
          </cell>
          <cell r="CB4317">
            <v>21000</v>
          </cell>
          <cell r="CF4317">
            <v>156923.75138665826</v>
          </cell>
          <cell r="CG4317">
            <v>131040</v>
          </cell>
          <cell r="CK4317" t="str">
            <v>Прочие основные фонды</v>
          </cell>
        </row>
        <row r="4318">
          <cell r="K4318">
            <v>3546</v>
          </cell>
          <cell r="Y4318">
            <v>2006</v>
          </cell>
          <cell r="AT4318">
            <v>18684</v>
          </cell>
          <cell r="BK4318">
            <v>16198.4758483118</v>
          </cell>
          <cell r="BX4318">
            <v>3268.9603238439827</v>
          </cell>
          <cell r="CB4318">
            <v>3300</v>
          </cell>
          <cell r="CF4318">
            <v>64793.903393247201</v>
          </cell>
          <cell r="CG4318">
            <v>5445</v>
          </cell>
          <cell r="CK4318" t="str">
            <v>Прочие основные фонды</v>
          </cell>
        </row>
        <row r="4319">
          <cell r="K4319">
            <v>0</v>
          </cell>
          <cell r="Y4319">
            <v>2006</v>
          </cell>
          <cell r="AT4319">
            <v>25128</v>
          </cell>
          <cell r="BK4319">
            <v>21785.233414492555</v>
          </cell>
          <cell r="BX4319">
            <v>4396.4052139558762</v>
          </cell>
          <cell r="CB4319">
            <v>4400</v>
          </cell>
          <cell r="CF4319">
            <v>87140.933657970221</v>
          </cell>
          <cell r="CG4319">
            <v>7260</v>
          </cell>
          <cell r="CK4319" t="str">
            <v>Прочие основные фонды</v>
          </cell>
        </row>
        <row r="4320">
          <cell r="K4320">
            <v>3824</v>
          </cell>
          <cell r="Y4320">
            <v>2006</v>
          </cell>
          <cell r="AT4320">
            <v>19440</v>
          </cell>
          <cell r="BK4320">
            <v>27578.272194141511</v>
          </cell>
          <cell r="BX4320">
            <v>14439.426239004946</v>
          </cell>
          <cell r="CB4320">
            <v>14000</v>
          </cell>
          <cell r="CF4320">
            <v>110313.08877656604</v>
          </cell>
          <cell r="CG4320">
            <v>87360</v>
          </cell>
          <cell r="CK4320" t="str">
            <v>Прочие основные фонды</v>
          </cell>
        </row>
        <row r="4321">
          <cell r="K4321">
            <v>4393</v>
          </cell>
          <cell r="Y4321">
            <v>2006</v>
          </cell>
          <cell r="AT4321">
            <v>23963</v>
          </cell>
          <cell r="BK4321">
            <v>20775.212842704757</v>
          </cell>
          <cell r="BX4321">
            <v>4192.5763348465725</v>
          </cell>
          <cell r="CB4321">
            <v>4200</v>
          </cell>
          <cell r="CF4321">
            <v>83100.851370819029</v>
          </cell>
          <cell r="CG4321">
            <v>6930</v>
          </cell>
          <cell r="CK4321" t="str">
            <v>Прочие основные фонды</v>
          </cell>
        </row>
        <row r="4322">
          <cell r="K4322">
            <v>0</v>
          </cell>
          <cell r="Y4322">
            <v>2006</v>
          </cell>
          <cell r="AT4322">
            <v>12873</v>
          </cell>
          <cell r="BK4322">
            <v>11160.510575643213</v>
          </cell>
          <cell r="BX4322">
            <v>2252.2653740549981</v>
          </cell>
          <cell r="CB4322">
            <v>2300</v>
          </cell>
          <cell r="CF4322">
            <v>44642.042302572852</v>
          </cell>
          <cell r="CG4322">
            <v>3795</v>
          </cell>
          <cell r="CK4322" t="str">
            <v>Прочие основные фонды</v>
          </cell>
        </row>
        <row r="4323">
          <cell r="K4323">
            <v>0</v>
          </cell>
          <cell r="Y4323">
            <v>2006</v>
          </cell>
          <cell r="AT4323">
            <v>30771</v>
          </cell>
          <cell r="BK4323">
            <v>26677.547651916208</v>
          </cell>
          <cell r="BX4323">
            <v>5383.7068146544207</v>
          </cell>
          <cell r="CB4323">
            <v>5400</v>
          </cell>
          <cell r="CF4323">
            <v>106710.19060766483</v>
          </cell>
          <cell r="CG4323">
            <v>8910</v>
          </cell>
          <cell r="CK4323" t="str">
            <v>Прочие основные фонды</v>
          </cell>
        </row>
        <row r="4324">
          <cell r="K4324">
            <v>0</v>
          </cell>
          <cell r="Y4324">
            <v>2006</v>
          </cell>
          <cell r="AT4324">
            <v>26700</v>
          </cell>
          <cell r="BK4324">
            <v>23148.110958570171</v>
          </cell>
          <cell r="BX4324">
            <v>4671.4429804449974</v>
          </cell>
          <cell r="CB4324">
            <v>4700</v>
          </cell>
          <cell r="CF4324">
            <v>92592.443834280682</v>
          </cell>
          <cell r="CG4324">
            <v>7755</v>
          </cell>
          <cell r="CK4324" t="str">
            <v>Прочие основные фонды</v>
          </cell>
        </row>
        <row r="4325">
          <cell r="K4325">
            <v>2888</v>
          </cell>
          <cell r="Y4325">
            <v>2006</v>
          </cell>
          <cell r="AT4325">
            <v>15753</v>
          </cell>
          <cell r="BK4325">
            <v>13657.385465556401</v>
          </cell>
          <cell r="BX4325">
            <v>2756.1513584625486</v>
          </cell>
          <cell r="CB4325">
            <v>2800</v>
          </cell>
          <cell r="CF4325">
            <v>54629.541862225604</v>
          </cell>
          <cell r="CG4325">
            <v>4620</v>
          </cell>
          <cell r="CK4325" t="str">
            <v>Прочие основные фонды</v>
          </cell>
        </row>
        <row r="4326">
          <cell r="K4326">
            <v>3824</v>
          </cell>
          <cell r="Y4326">
            <v>2006</v>
          </cell>
          <cell r="AT4326">
            <v>19440</v>
          </cell>
          <cell r="BK4326">
            <v>27578.272194141511</v>
          </cell>
          <cell r="BX4326">
            <v>14439.426239004946</v>
          </cell>
          <cell r="CB4326">
            <v>14000</v>
          </cell>
          <cell r="CF4326">
            <v>110313.08877656604</v>
          </cell>
          <cell r="CG4326">
            <v>87360</v>
          </cell>
          <cell r="CK4326" t="str">
            <v>Прочие основные фонды</v>
          </cell>
        </row>
        <row r="4327">
          <cell r="K4327">
            <v>0</v>
          </cell>
          <cell r="Y4327">
            <v>2006</v>
          </cell>
          <cell r="AT4327">
            <v>47618</v>
          </cell>
          <cell r="BK4327">
            <v>41283.398787460465</v>
          </cell>
          <cell r="BX4327">
            <v>8331.2648630273361</v>
          </cell>
          <cell r="CB4327">
            <v>8300</v>
          </cell>
          <cell r="CF4327">
            <v>165133.59514984186</v>
          </cell>
          <cell r="CG4327">
            <v>13695</v>
          </cell>
          <cell r="CK4327" t="str">
            <v>Прочие основные фонды</v>
          </cell>
        </row>
        <row r="4328">
          <cell r="K4328">
            <v>4393</v>
          </cell>
          <cell r="Y4328">
            <v>2006</v>
          </cell>
          <cell r="AT4328">
            <v>23963</v>
          </cell>
          <cell r="BK4328">
            <v>20775.212842704757</v>
          </cell>
          <cell r="BX4328">
            <v>4192.5763348465725</v>
          </cell>
          <cell r="CB4328">
            <v>4200</v>
          </cell>
          <cell r="CF4328">
            <v>83100.851370819029</v>
          </cell>
          <cell r="CG4328">
            <v>6930</v>
          </cell>
          <cell r="CK4328" t="str">
            <v>Прочие основные фонды</v>
          </cell>
        </row>
        <row r="4329">
          <cell r="K4329">
            <v>7414</v>
          </cell>
          <cell r="Y4329">
            <v>2007</v>
          </cell>
          <cell r="AT4329">
            <v>30150</v>
          </cell>
          <cell r="BK4329">
            <v>41687.970115142445</v>
          </cell>
          <cell r="BX4329">
            <v>21826.979054159707</v>
          </cell>
          <cell r="CB4329">
            <v>22000</v>
          </cell>
          <cell r="CF4329">
            <v>166751.88046056978</v>
          </cell>
          <cell r="CG4329">
            <v>137280</v>
          </cell>
          <cell r="CK4329" t="str">
            <v>Прочие основные фонды</v>
          </cell>
        </row>
        <row r="4330">
          <cell r="K4330">
            <v>0</v>
          </cell>
          <cell r="Y4330">
            <v>2006</v>
          </cell>
          <cell r="AT4330">
            <v>25339</v>
          </cell>
          <cell r="BK4330">
            <v>21968.164178996612</v>
          </cell>
          <cell r="BX4330">
            <v>4433.3218607301797</v>
          </cell>
          <cell r="CB4330">
            <v>4400</v>
          </cell>
          <cell r="CF4330">
            <v>87872.65671598645</v>
          </cell>
          <cell r="CG4330">
            <v>7260</v>
          </cell>
          <cell r="CK4330" t="str">
            <v>Прочие основные фонды</v>
          </cell>
        </row>
        <row r="4331">
          <cell r="K4331">
            <v>0</v>
          </cell>
          <cell r="Y4331">
            <v>2006</v>
          </cell>
          <cell r="AT4331">
            <v>58412</v>
          </cell>
          <cell r="BK4331">
            <v>50641.477801947593</v>
          </cell>
          <cell r="BX4331">
            <v>10219.787542088134</v>
          </cell>
          <cell r="CB4331">
            <v>10000</v>
          </cell>
          <cell r="CF4331">
            <v>202565.91120779037</v>
          </cell>
          <cell r="CG4331">
            <v>16500</v>
          </cell>
          <cell r="CK4331" t="str">
            <v>Прочие основные фонды</v>
          </cell>
        </row>
        <row r="4332">
          <cell r="K4332">
            <v>2887</v>
          </cell>
          <cell r="Y4332">
            <v>2006</v>
          </cell>
          <cell r="AT4332">
            <v>15753</v>
          </cell>
          <cell r="BK4332">
            <v>13657.385465556401</v>
          </cell>
          <cell r="BX4332">
            <v>2756.1513584625486</v>
          </cell>
          <cell r="CB4332">
            <v>2800</v>
          </cell>
          <cell r="CF4332">
            <v>54629.541862225604</v>
          </cell>
          <cell r="CG4332">
            <v>4620</v>
          </cell>
          <cell r="CK4332" t="str">
            <v>Прочие основные фонды</v>
          </cell>
        </row>
        <row r="4333">
          <cell r="K4333">
            <v>0</v>
          </cell>
          <cell r="Y4333">
            <v>2006</v>
          </cell>
          <cell r="AT4333">
            <v>17210</v>
          </cell>
          <cell r="BK4333">
            <v>14920.561408127065</v>
          </cell>
          <cell r="BX4333">
            <v>3011.0686776576181</v>
          </cell>
          <cell r="CB4333">
            <v>3000</v>
          </cell>
          <cell r="CF4333">
            <v>59682.24563250826</v>
          </cell>
          <cell r="CG4333">
            <v>4950</v>
          </cell>
          <cell r="CK4333" t="str">
            <v>Прочие основные фонды</v>
          </cell>
        </row>
        <row r="4334">
          <cell r="K4334">
            <v>0</v>
          </cell>
          <cell r="Y4334">
            <v>2006</v>
          </cell>
          <cell r="AT4334">
            <v>17808</v>
          </cell>
          <cell r="BK4334">
            <v>15439.009735963205</v>
          </cell>
          <cell r="BX4334">
            <v>3115.6950035866857</v>
          </cell>
          <cell r="CB4334">
            <v>3100</v>
          </cell>
          <cell r="CF4334">
            <v>61756.038943852822</v>
          </cell>
          <cell r="CG4334">
            <v>5115</v>
          </cell>
          <cell r="CK4334" t="str">
            <v>Прочие основные фонды</v>
          </cell>
        </row>
        <row r="4335">
          <cell r="K4335">
            <v>5303</v>
          </cell>
          <cell r="Y4335">
            <v>2007</v>
          </cell>
          <cell r="AT4335">
            <v>11862</v>
          </cell>
          <cell r="BK4335">
            <v>10686.825152386969</v>
          </cell>
          <cell r="BX4335">
            <v>2156.672500434775</v>
          </cell>
          <cell r="CB4335">
            <v>2200</v>
          </cell>
          <cell r="CF4335">
            <v>42747.300609547878</v>
          </cell>
          <cell r="CG4335">
            <v>3630</v>
          </cell>
          <cell r="CK4335" t="str">
            <v>Прочие основные фонды</v>
          </cell>
        </row>
        <row r="4336">
          <cell r="K4336">
            <v>3824</v>
          </cell>
          <cell r="Y4336">
            <v>2006</v>
          </cell>
          <cell r="AT4336">
            <v>19440</v>
          </cell>
          <cell r="BK4336">
            <v>27578.272194141511</v>
          </cell>
          <cell r="BX4336">
            <v>14439.426239004946</v>
          </cell>
          <cell r="CB4336">
            <v>14000</v>
          </cell>
          <cell r="CF4336">
            <v>110313.08877656604</v>
          </cell>
          <cell r="CG4336">
            <v>87360</v>
          </cell>
          <cell r="CK4336" t="str">
            <v>Прочие основные фонды</v>
          </cell>
        </row>
        <row r="4337">
          <cell r="K4337">
            <v>4393</v>
          </cell>
          <cell r="Y4337">
            <v>2006</v>
          </cell>
          <cell r="AT4337">
            <v>23963</v>
          </cell>
          <cell r="BK4337">
            <v>20775.212842704757</v>
          </cell>
          <cell r="BX4337">
            <v>4192.5763348465725</v>
          </cell>
          <cell r="CB4337">
            <v>4200</v>
          </cell>
          <cell r="CF4337">
            <v>83100.851370819029</v>
          </cell>
          <cell r="CG4337">
            <v>6930</v>
          </cell>
          <cell r="CK4337" t="str">
            <v>Прочие основные фонды</v>
          </cell>
        </row>
        <row r="4338">
          <cell r="K4338">
            <v>0</v>
          </cell>
          <cell r="Y4338">
            <v>2006</v>
          </cell>
          <cell r="AT4338">
            <v>50087</v>
          </cell>
          <cell r="BK4338">
            <v>43423.948823292289</v>
          </cell>
          <cell r="BX4338">
            <v>8763.2421184100585</v>
          </cell>
          <cell r="CB4338">
            <v>8800</v>
          </cell>
          <cell r="CF4338">
            <v>173695.79529316915</v>
          </cell>
          <cell r="CG4338">
            <v>14520</v>
          </cell>
          <cell r="CK4338" t="str">
            <v>Прочие основные фонды</v>
          </cell>
        </row>
        <row r="4339">
          <cell r="K4339">
            <v>0</v>
          </cell>
          <cell r="Y4339">
            <v>2006</v>
          </cell>
          <cell r="AT4339">
            <v>25339</v>
          </cell>
          <cell r="BK4339">
            <v>21968.164178996612</v>
          </cell>
          <cell r="BX4339">
            <v>4433.3218607301797</v>
          </cell>
          <cell r="CB4339">
            <v>4400</v>
          </cell>
          <cell r="CF4339">
            <v>87872.65671598645</v>
          </cell>
          <cell r="CG4339">
            <v>7260</v>
          </cell>
          <cell r="CK4339" t="str">
            <v>Прочие основные фонды</v>
          </cell>
        </row>
        <row r="4340">
          <cell r="K4340">
            <v>1392384.59</v>
          </cell>
          <cell r="Y4340">
            <v>2007</v>
          </cell>
          <cell r="AT4340">
            <v>2465681.33</v>
          </cell>
          <cell r="BK4340">
            <v>2528591.6486311746</v>
          </cell>
          <cell r="BX4340">
            <v>1282257.8728327963</v>
          </cell>
          <cell r="CB4340">
            <v>1280000</v>
          </cell>
          <cell r="CF4340">
            <v>7585774.9458935242</v>
          </cell>
          <cell r="CG4340">
            <v>9139200</v>
          </cell>
          <cell r="CK4340" t="str">
            <v>Транспортные средства</v>
          </cell>
        </row>
        <row r="4341">
          <cell r="K4341">
            <v>111189.24</v>
          </cell>
          <cell r="Y4341">
            <v>2001</v>
          </cell>
          <cell r="AT4341">
            <v>1212968.8700000001</v>
          </cell>
          <cell r="BK4341">
            <v>2528591.6486311746</v>
          </cell>
          <cell r="BX4341">
            <v>344984.20825877337</v>
          </cell>
          <cell r="CB4341">
            <v>345000</v>
          </cell>
          <cell r="CF4341">
            <v>22757324.837680571</v>
          </cell>
          <cell r="CG4341">
            <v>890100</v>
          </cell>
          <cell r="CK4341" t="str">
            <v>Транспортные средства</v>
          </cell>
        </row>
        <row r="4342">
          <cell r="K4342">
            <v>0</v>
          </cell>
          <cell r="Y4342">
            <v>2004</v>
          </cell>
          <cell r="AT4342">
            <v>1230033.79</v>
          </cell>
          <cell r="BK4342">
            <v>1860948.4094731754</v>
          </cell>
          <cell r="BX4342">
            <v>799014.5546773047</v>
          </cell>
          <cell r="CB4342">
            <v>800000</v>
          </cell>
          <cell r="CF4342">
            <v>13026638.866312228</v>
          </cell>
          <cell r="CG4342">
            <v>3080000</v>
          </cell>
          <cell r="CK4342" t="str">
            <v>Транспортные средства</v>
          </cell>
        </row>
        <row r="4343">
          <cell r="K4343">
            <v>0</v>
          </cell>
          <cell r="Y4343">
            <v>2001</v>
          </cell>
          <cell r="AT4343">
            <v>138343.37</v>
          </cell>
          <cell r="BK4343">
            <v>455827.91896551714</v>
          </cell>
          <cell r="BX4343">
            <v>221453.35580601147</v>
          </cell>
          <cell r="CB4343">
            <v>220000</v>
          </cell>
          <cell r="CF4343">
            <v>4558279.1896551717</v>
          </cell>
          <cell r="CG4343">
            <v>457600</v>
          </cell>
          <cell r="CK4343" t="str">
            <v>Транспортные средства</v>
          </cell>
        </row>
        <row r="4344">
          <cell r="K4344">
            <v>0</v>
          </cell>
          <cell r="Y4344">
            <v>2003</v>
          </cell>
          <cell r="AT4344">
            <v>307454.93</v>
          </cell>
          <cell r="BK4344">
            <v>420856.87028869917</v>
          </cell>
          <cell r="BX4344">
            <v>158265.86756547578</v>
          </cell>
          <cell r="CB4344">
            <v>160000</v>
          </cell>
          <cell r="CF4344">
            <v>2945998.0920208944</v>
          </cell>
          <cell r="CG4344">
            <v>616000</v>
          </cell>
          <cell r="CK4344" t="str">
            <v>Транспортные средства</v>
          </cell>
        </row>
        <row r="4345">
          <cell r="K4345">
            <v>319606.83</v>
          </cell>
          <cell r="Y4345">
            <v>2009</v>
          </cell>
          <cell r="AT4345">
            <v>399508.47</v>
          </cell>
          <cell r="BK4345">
            <v>420856.87028869917</v>
          </cell>
          <cell r="BX4345">
            <v>365852.15624369914</v>
          </cell>
          <cell r="CB4345">
            <v>365000</v>
          </cell>
          <cell r="CF4345">
            <v>420856.87028869917</v>
          </cell>
          <cell r="CG4345">
            <v>3292300</v>
          </cell>
          <cell r="CK4345" t="str">
            <v>Транспортные средства</v>
          </cell>
        </row>
        <row r="4346">
          <cell r="K4346">
            <v>319606.83</v>
          </cell>
          <cell r="Y4346">
            <v>2009</v>
          </cell>
          <cell r="AT4346">
            <v>399508.47</v>
          </cell>
          <cell r="BK4346">
            <v>420856.87028869917</v>
          </cell>
          <cell r="BX4346">
            <v>365852.15624369914</v>
          </cell>
          <cell r="CB4346">
            <v>365000</v>
          </cell>
          <cell r="CF4346">
            <v>420856.87028869917</v>
          </cell>
          <cell r="CG4346">
            <v>3292300</v>
          </cell>
          <cell r="CK4346" t="str">
            <v>Транспортные средства</v>
          </cell>
        </row>
        <row r="4347">
          <cell r="K4347">
            <v>60556.08</v>
          </cell>
          <cell r="Y4347">
            <v>2007</v>
          </cell>
          <cell r="AT4347">
            <v>573149.73</v>
          </cell>
          <cell r="BK4347">
            <v>841091.44171307562</v>
          </cell>
          <cell r="BX4347">
            <v>306601.29304734099</v>
          </cell>
          <cell r="CB4347">
            <v>305000</v>
          </cell>
          <cell r="CF4347">
            <v>3364365.7668523025</v>
          </cell>
          <cell r="CG4347">
            <v>1903200</v>
          </cell>
          <cell r="CK4347" t="str">
            <v>Транспортные средства</v>
          </cell>
        </row>
        <row r="4348">
          <cell r="K4348">
            <v>59243.17</v>
          </cell>
          <cell r="Y4348">
            <v>2007</v>
          </cell>
          <cell r="AT4348">
            <v>567497.78</v>
          </cell>
          <cell r="BK4348">
            <v>841091.44171307562</v>
          </cell>
          <cell r="BX4348">
            <v>494915.76867905172</v>
          </cell>
          <cell r="CB4348">
            <v>495000</v>
          </cell>
          <cell r="CF4348">
            <v>3364365.7668523025</v>
          </cell>
          <cell r="CG4348">
            <v>3088800</v>
          </cell>
          <cell r="CK4348" t="str">
            <v>Транспортные средства</v>
          </cell>
        </row>
        <row r="4349">
          <cell r="K4349">
            <v>500888.71</v>
          </cell>
          <cell r="Y4349">
            <v>2009</v>
          </cell>
          <cell r="AT4349">
            <v>772203.39</v>
          </cell>
          <cell r="BK4349">
            <v>950000</v>
          </cell>
          <cell r="BX4349">
            <v>825837.88686423353</v>
          </cell>
          <cell r="CB4349">
            <v>825000</v>
          </cell>
          <cell r="CF4349">
            <v>950000</v>
          </cell>
          <cell r="CG4349">
            <v>7441500</v>
          </cell>
          <cell r="CK4349" t="str">
            <v>Транспортные средства</v>
          </cell>
        </row>
        <row r="4350">
          <cell r="K4350">
            <v>538021.07999999996</v>
          </cell>
          <cell r="Y4350">
            <v>2010</v>
          </cell>
          <cell r="AT4350">
            <v>686440.68</v>
          </cell>
          <cell r="BK4350">
            <v>950000</v>
          </cell>
          <cell r="BX4350">
            <v>825837.88686423353</v>
          </cell>
          <cell r="CB4350">
            <v>825000</v>
          </cell>
          <cell r="CF4350">
            <v>950000</v>
          </cell>
          <cell r="CG4350">
            <v>7441500</v>
          </cell>
          <cell r="CK4350" t="str">
            <v>Транспортные средства</v>
          </cell>
        </row>
        <row r="4351">
          <cell r="K4351">
            <v>0</v>
          </cell>
          <cell r="Y4351">
            <v>2005</v>
          </cell>
          <cell r="AT4351">
            <v>746101.69</v>
          </cell>
          <cell r="BK4351">
            <v>1112000</v>
          </cell>
          <cell r="BX4351">
            <v>287750.59515521408</v>
          </cell>
          <cell r="CB4351">
            <v>290000</v>
          </cell>
          <cell r="CF4351">
            <v>6672000</v>
          </cell>
          <cell r="CG4351">
            <v>1334000</v>
          </cell>
          <cell r="CK4351" t="str">
            <v>Транспортные средства</v>
          </cell>
        </row>
        <row r="4352">
          <cell r="K4352">
            <v>529619.31000000006</v>
          </cell>
          <cell r="Y4352">
            <v>2009</v>
          </cell>
          <cell r="AT4352">
            <v>659322.03</v>
          </cell>
          <cell r="BK4352">
            <v>1000000</v>
          </cell>
          <cell r="BX4352">
            <v>869303.03880445636</v>
          </cell>
          <cell r="CB4352">
            <v>870000</v>
          </cell>
          <cell r="CF4352">
            <v>1000000</v>
          </cell>
          <cell r="CG4352">
            <v>7847400</v>
          </cell>
          <cell r="CK4352" t="str">
            <v>Транспортные средства</v>
          </cell>
        </row>
        <row r="4353">
          <cell r="K4353">
            <v>0</v>
          </cell>
          <cell r="Y4353">
            <v>2002</v>
          </cell>
          <cell r="AT4353">
            <v>816385.28</v>
          </cell>
          <cell r="BK4353">
            <v>1700000</v>
          </cell>
          <cell r="BX4353">
            <v>281639.41873698449</v>
          </cell>
          <cell r="CB4353">
            <v>280000</v>
          </cell>
          <cell r="CF4353">
            <v>13600000</v>
          </cell>
          <cell r="CG4353">
            <v>890400</v>
          </cell>
          <cell r="CK4353" t="str">
            <v>Транспортные средства</v>
          </cell>
        </row>
        <row r="4354">
          <cell r="K4354">
            <v>76271.11</v>
          </cell>
          <cell r="Y4354">
            <v>2007</v>
          </cell>
          <cell r="AT4354">
            <v>254237.29</v>
          </cell>
          <cell r="BK4354">
            <v>353758.09327202785</v>
          </cell>
          <cell r="BX4354">
            <v>218286.76348552521</v>
          </cell>
          <cell r="CB4354">
            <v>220000</v>
          </cell>
          <cell r="CF4354">
            <v>1415032.3730881114</v>
          </cell>
          <cell r="CG4354">
            <v>1372800</v>
          </cell>
          <cell r="CK4354" t="str">
            <v>Транспортные средства</v>
          </cell>
        </row>
        <row r="4355">
          <cell r="K4355">
            <v>76271.11</v>
          </cell>
          <cell r="Y4355">
            <v>2007</v>
          </cell>
          <cell r="AT4355">
            <v>254237.29</v>
          </cell>
          <cell r="BK4355">
            <v>353758.09327202785</v>
          </cell>
          <cell r="BX4355">
            <v>216959.00685728691</v>
          </cell>
          <cell r="CB4355">
            <v>215000</v>
          </cell>
          <cell r="CF4355">
            <v>1415032.3730881114</v>
          </cell>
          <cell r="CG4355">
            <v>1341600</v>
          </cell>
          <cell r="CK4355" t="str">
            <v>Транспортные средства</v>
          </cell>
        </row>
        <row r="4356">
          <cell r="K4356">
            <v>315218.64</v>
          </cell>
          <cell r="Y4356">
            <v>2009</v>
          </cell>
          <cell r="AT4356">
            <v>392415</v>
          </cell>
          <cell r="BK4356">
            <v>412461.62646351237</v>
          </cell>
          <cell r="BX4356">
            <v>358554.14527495985</v>
          </cell>
          <cell r="CB4356">
            <v>360000</v>
          </cell>
          <cell r="CF4356">
            <v>412461.62646351237</v>
          </cell>
          <cell r="CG4356">
            <v>3247200</v>
          </cell>
          <cell r="CK4356" t="str">
            <v>Транспортные средства</v>
          </cell>
        </row>
        <row r="4357">
          <cell r="K4357">
            <v>0</v>
          </cell>
          <cell r="Y4357">
            <v>2004</v>
          </cell>
          <cell r="AT4357">
            <v>206267.99</v>
          </cell>
          <cell r="BK4357">
            <v>513649.64230152353</v>
          </cell>
          <cell r="BX4357">
            <v>139240.88855301705</v>
          </cell>
          <cell r="CB4357">
            <v>140000</v>
          </cell>
          <cell r="CF4357">
            <v>3081897.8538091411</v>
          </cell>
          <cell r="CG4357">
            <v>644000</v>
          </cell>
          <cell r="CK4357" t="str">
            <v>Транспортные средства</v>
          </cell>
        </row>
        <row r="4358">
          <cell r="K4358">
            <v>43377.62</v>
          </cell>
          <cell r="Y4358">
            <v>2004</v>
          </cell>
          <cell r="AT4358">
            <v>335190.7</v>
          </cell>
          <cell r="BK4358">
            <v>1055048.4505880431</v>
          </cell>
          <cell r="BX4358">
            <v>311224.03128621465</v>
          </cell>
          <cell r="CB4358">
            <v>310000</v>
          </cell>
          <cell r="CF4358">
            <v>6330290.7035282589</v>
          </cell>
          <cell r="CG4358">
            <v>1426000</v>
          </cell>
          <cell r="CK4358" t="str">
            <v>Транспортные средства</v>
          </cell>
        </row>
        <row r="4359">
          <cell r="K4359">
            <v>0</v>
          </cell>
          <cell r="Y4359">
            <v>2000</v>
          </cell>
          <cell r="AT4359">
            <v>174000</v>
          </cell>
          <cell r="BK4359">
            <v>1099706.7448680352</v>
          </cell>
          <cell r="BX4359">
            <v>159117.17967313269</v>
          </cell>
          <cell r="CB4359">
            <v>160000</v>
          </cell>
          <cell r="CF4359">
            <v>12096774.193548387</v>
          </cell>
          <cell r="CG4359">
            <v>267200</v>
          </cell>
          <cell r="CK4359" t="str">
            <v>Транспортные средства</v>
          </cell>
        </row>
        <row r="4360">
          <cell r="K4360">
            <v>0</v>
          </cell>
          <cell r="Y4360">
            <v>2002</v>
          </cell>
          <cell r="AT4360">
            <v>816119.63</v>
          </cell>
          <cell r="BK4360">
            <v>2528591.6486311746</v>
          </cell>
          <cell r="BX4360">
            <v>1693668.5197790305</v>
          </cell>
          <cell r="CB4360">
            <v>1690000</v>
          </cell>
          <cell r="CF4360">
            <v>20228733.189049397</v>
          </cell>
          <cell r="CG4360">
            <v>5374200</v>
          </cell>
          <cell r="CK4360" t="str">
            <v>Транспортные средства</v>
          </cell>
        </row>
        <row r="4361">
          <cell r="K4361">
            <v>863456.01</v>
          </cell>
          <cell r="Y4361">
            <v>2007</v>
          </cell>
          <cell r="AT4361">
            <v>1561569.59</v>
          </cell>
          <cell r="BK4361">
            <v>2255875.7006588653</v>
          </cell>
          <cell r="BX4361">
            <v>1397702.804325032</v>
          </cell>
          <cell r="CB4361">
            <v>1400000</v>
          </cell>
          <cell r="CF4361">
            <v>6767627.1019765958</v>
          </cell>
          <cell r="CG4361">
            <v>9996000</v>
          </cell>
          <cell r="CK4361" t="str">
            <v>Транспортные средства</v>
          </cell>
        </row>
        <row r="4362">
          <cell r="K4362">
            <v>80395.28</v>
          </cell>
          <cell r="Y4362">
            <v>2007</v>
          </cell>
          <cell r="AT4362">
            <v>482372.88</v>
          </cell>
          <cell r="BK4362">
            <v>730509.42484291922</v>
          </cell>
          <cell r="BX4362">
            <v>299057.58087116625</v>
          </cell>
          <cell r="CB4362">
            <v>300000</v>
          </cell>
          <cell r="CF4362">
            <v>2191528.2745287577</v>
          </cell>
          <cell r="CG4362">
            <v>2142000</v>
          </cell>
          <cell r="CK4362" t="str">
            <v>Транспортные средства</v>
          </cell>
        </row>
        <row r="4363">
          <cell r="K4363">
            <v>0</v>
          </cell>
          <cell r="Y4363">
            <v>2002</v>
          </cell>
          <cell r="AT4363">
            <v>2022233.67</v>
          </cell>
          <cell r="BK4363">
            <v>2180915.863251193</v>
          </cell>
          <cell r="BX4363">
            <v>680747.74087919644</v>
          </cell>
          <cell r="CB4363">
            <v>680000</v>
          </cell>
          <cell r="CF4363">
            <v>17447326.906009544</v>
          </cell>
          <cell r="CG4363">
            <v>2162400</v>
          </cell>
          <cell r="CK4363" t="str">
            <v>Транспортные средства</v>
          </cell>
        </row>
        <row r="4364">
          <cell r="K4364">
            <v>67074.210000000006</v>
          </cell>
          <cell r="Y4364">
            <v>2007</v>
          </cell>
          <cell r="AT4364">
            <v>240677.97</v>
          </cell>
          <cell r="BK4364">
            <v>409186.23529411753</v>
          </cell>
          <cell r="BX4364">
            <v>189882.10801007613</v>
          </cell>
          <cell r="CB4364">
            <v>190000</v>
          </cell>
          <cell r="CF4364">
            <v>1636744.9411764701</v>
          </cell>
          <cell r="CG4364">
            <v>1185600</v>
          </cell>
          <cell r="CK4364" t="str">
            <v>Транспортные средства</v>
          </cell>
        </row>
        <row r="4365">
          <cell r="K4365">
            <v>67074.210000000006</v>
          </cell>
          <cell r="Y4365">
            <v>2007</v>
          </cell>
          <cell r="AT4365">
            <v>240677.97</v>
          </cell>
          <cell r="BK4365">
            <v>409186.23529411753</v>
          </cell>
          <cell r="BX4365">
            <v>252603.3306809357</v>
          </cell>
          <cell r="CB4365">
            <v>255000</v>
          </cell>
          <cell r="CF4365">
            <v>1636744.9411764701</v>
          </cell>
          <cell r="CG4365">
            <v>1591200</v>
          </cell>
          <cell r="CK4365" t="str">
            <v>Транспортные средства</v>
          </cell>
        </row>
        <row r="4366">
          <cell r="K4366">
            <v>253321.33</v>
          </cell>
          <cell r="Y4366">
            <v>2009</v>
          </cell>
          <cell r="AT4366">
            <v>314889.83</v>
          </cell>
          <cell r="BK4366">
            <v>408106.58823529404</v>
          </cell>
          <cell r="BX4366">
            <v>354768.29730906012</v>
          </cell>
          <cell r="CB4366">
            <v>355000</v>
          </cell>
          <cell r="CF4366">
            <v>408106.58823529404</v>
          </cell>
          <cell r="CG4366">
            <v>3202100</v>
          </cell>
          <cell r="CK4366" t="str">
            <v>Транспортные средства</v>
          </cell>
        </row>
        <row r="4367">
          <cell r="K4367">
            <v>253321.33</v>
          </cell>
          <cell r="Y4367">
            <v>2009</v>
          </cell>
          <cell r="AT4367">
            <v>314889.83</v>
          </cell>
          <cell r="BK4367">
            <v>408106.58823529404</v>
          </cell>
          <cell r="BX4367">
            <v>354768.29730906012</v>
          </cell>
          <cell r="CB4367">
            <v>355000</v>
          </cell>
          <cell r="CF4367">
            <v>408106.58823529404</v>
          </cell>
          <cell r="CG4367">
            <v>3202100</v>
          </cell>
          <cell r="CK4367" t="str">
            <v>Транспортные средства</v>
          </cell>
        </row>
        <row r="4368">
          <cell r="K4368">
            <v>0</v>
          </cell>
          <cell r="Y4368">
            <v>2005</v>
          </cell>
          <cell r="AT4368">
            <v>291024.07</v>
          </cell>
          <cell r="BK4368">
            <v>420856.87028869917</v>
          </cell>
          <cell r="BX4368">
            <v>180921.14987810332</v>
          </cell>
          <cell r="CB4368">
            <v>180000</v>
          </cell>
          <cell r="CF4368">
            <v>2104284.3514434956</v>
          </cell>
          <cell r="CG4368">
            <v>970200</v>
          </cell>
          <cell r="CK4368" t="str">
            <v>Транспортные средства</v>
          </cell>
        </row>
        <row r="4369">
          <cell r="K4369">
            <v>83209.25</v>
          </cell>
          <cell r="Y4369">
            <v>2007</v>
          </cell>
          <cell r="AT4369">
            <v>312033.89</v>
          </cell>
          <cell r="BK4369">
            <v>420856.87028869917</v>
          </cell>
          <cell r="BX4369">
            <v>255537.17557111903</v>
          </cell>
          <cell r="CB4369">
            <v>255000</v>
          </cell>
          <cell r="CF4369">
            <v>1683427.4811547967</v>
          </cell>
          <cell r="CG4369">
            <v>1591200</v>
          </cell>
          <cell r="CK4369" t="str">
            <v>Транспортные средства</v>
          </cell>
        </row>
        <row r="4370">
          <cell r="K4370">
            <v>83209.25</v>
          </cell>
          <cell r="Y4370">
            <v>2007</v>
          </cell>
          <cell r="AT4370">
            <v>312033.89</v>
          </cell>
          <cell r="BK4370">
            <v>420856.87028869917</v>
          </cell>
          <cell r="BX4370">
            <v>252108.56300488973</v>
          </cell>
          <cell r="CB4370">
            <v>250000</v>
          </cell>
          <cell r="CF4370">
            <v>1683427.4811547967</v>
          </cell>
          <cell r="CG4370">
            <v>1560000</v>
          </cell>
          <cell r="CK4370" t="str">
            <v>Транспортные средства</v>
          </cell>
        </row>
        <row r="4371">
          <cell r="K4371">
            <v>83209.25</v>
          </cell>
          <cell r="Y4371">
            <v>2007</v>
          </cell>
          <cell r="AT4371">
            <v>312033.89</v>
          </cell>
          <cell r="BK4371">
            <v>420856.87028869917</v>
          </cell>
          <cell r="BX4371">
            <v>255457.15385978424</v>
          </cell>
          <cell r="CB4371">
            <v>255000</v>
          </cell>
          <cell r="CF4371">
            <v>1683427.4811547967</v>
          </cell>
          <cell r="CG4371">
            <v>1591200</v>
          </cell>
          <cell r="CK4371" t="str">
            <v>Транспортные средства</v>
          </cell>
        </row>
        <row r="4372">
          <cell r="K4372">
            <v>83209.25</v>
          </cell>
          <cell r="Y4372">
            <v>2007</v>
          </cell>
          <cell r="AT4372">
            <v>312033.89</v>
          </cell>
          <cell r="BK4372">
            <v>420856.87028869917</v>
          </cell>
          <cell r="BX4372">
            <v>262113.96767774317</v>
          </cell>
          <cell r="CB4372">
            <v>260000</v>
          </cell>
          <cell r="CF4372">
            <v>1683427.4811547967</v>
          </cell>
          <cell r="CG4372">
            <v>1622400</v>
          </cell>
          <cell r="CK4372" t="str">
            <v>Транспортные средства</v>
          </cell>
        </row>
        <row r="4373">
          <cell r="K4373">
            <v>91118.43</v>
          </cell>
          <cell r="Y4373">
            <v>2007</v>
          </cell>
          <cell r="AT4373">
            <v>341694.91</v>
          </cell>
          <cell r="BK4373">
            <v>420856.87028869917</v>
          </cell>
          <cell r="BX4373">
            <v>262137.55899642757</v>
          </cell>
          <cell r="CB4373">
            <v>260000</v>
          </cell>
          <cell r="CF4373">
            <v>1683427.4811547967</v>
          </cell>
          <cell r="CG4373">
            <v>1622400</v>
          </cell>
          <cell r="CK4373" t="str">
            <v>Транспортные средства</v>
          </cell>
        </row>
        <row r="4374">
          <cell r="K4374">
            <v>171811.12</v>
          </cell>
          <cell r="Y4374">
            <v>2001</v>
          </cell>
          <cell r="AT4374">
            <v>744682.16</v>
          </cell>
          <cell r="BK4374">
            <v>565545.68499134888</v>
          </cell>
          <cell r="BX4374">
            <v>104757.07730469784</v>
          </cell>
          <cell r="CB4374">
            <v>105000</v>
          </cell>
          <cell r="CF4374">
            <v>5089911.1649221396</v>
          </cell>
          <cell r="CG4374">
            <v>270900</v>
          </cell>
          <cell r="CK4374" t="str">
            <v>Транспортные средства</v>
          </cell>
        </row>
        <row r="4375">
          <cell r="K4375">
            <v>14741.41</v>
          </cell>
          <cell r="Y4375">
            <v>2001</v>
          </cell>
          <cell r="AT4375">
            <v>221117.09</v>
          </cell>
          <cell r="BK4375">
            <v>382575.02220003016</v>
          </cell>
          <cell r="BX4375">
            <v>65836.593212623309</v>
          </cell>
          <cell r="CB4375">
            <v>65000</v>
          </cell>
          <cell r="CF4375">
            <v>3443175.1998002715</v>
          </cell>
          <cell r="CG4375">
            <v>167700</v>
          </cell>
          <cell r="CK4375" t="str">
            <v>Транспортные средства</v>
          </cell>
        </row>
        <row r="4376">
          <cell r="K4376">
            <v>89329.06</v>
          </cell>
          <cell r="Y4376">
            <v>2007</v>
          </cell>
          <cell r="AT4376">
            <v>857559.32</v>
          </cell>
          <cell r="BK4376">
            <v>1490000</v>
          </cell>
          <cell r="BX4376">
            <v>935223.83741238748</v>
          </cell>
          <cell r="CB4376">
            <v>935000</v>
          </cell>
          <cell r="CF4376">
            <v>5960000</v>
          </cell>
          <cell r="CG4376">
            <v>5834400</v>
          </cell>
          <cell r="CK4376" t="str">
            <v>Транспортные средства</v>
          </cell>
        </row>
        <row r="4377">
          <cell r="K4377">
            <v>0</v>
          </cell>
          <cell r="Y4377">
            <v>1972</v>
          </cell>
          <cell r="AT4377">
            <v>11765.03</v>
          </cell>
          <cell r="BK4377">
            <v>1327074.6514540163</v>
          </cell>
          <cell r="BX4377">
            <v>26796.372801536581</v>
          </cell>
          <cell r="CB4377">
            <v>27000</v>
          </cell>
          <cell r="CF4377">
            <v>50428836.755252622</v>
          </cell>
          <cell r="CG4377">
            <v>27000</v>
          </cell>
          <cell r="CK4377" t="str">
            <v>Транспортные средства</v>
          </cell>
        </row>
        <row r="4378">
          <cell r="K4378">
            <v>441083.98</v>
          </cell>
          <cell r="Y4378">
            <v>2006</v>
          </cell>
          <cell r="AT4378">
            <v>3363263.36</v>
          </cell>
          <cell r="BK4378">
            <v>5048056.8962878566</v>
          </cell>
          <cell r="BX4378">
            <v>2643060.6200098745</v>
          </cell>
          <cell r="CB4378">
            <v>2640000</v>
          </cell>
          <cell r="CF4378">
            <v>20192227.585151426</v>
          </cell>
          <cell r="CG4378">
            <v>16473600</v>
          </cell>
          <cell r="CK4378" t="str">
            <v>Транспортные средства</v>
          </cell>
        </row>
        <row r="4379">
          <cell r="K4379">
            <v>1103691.3500000001</v>
          </cell>
          <cell r="Y4379">
            <v>2007</v>
          </cell>
          <cell r="AT4379">
            <v>3740286.66</v>
          </cell>
          <cell r="BK4379">
            <v>5053820.9379637074</v>
          </cell>
          <cell r="BX4379">
            <v>2646078.5557975513</v>
          </cell>
          <cell r="CB4379">
            <v>2650000</v>
          </cell>
          <cell r="CF4379">
            <v>20215283.751854829</v>
          </cell>
          <cell r="CG4379">
            <v>16536000</v>
          </cell>
          <cell r="CK4379" t="str">
            <v>Транспортные средства</v>
          </cell>
        </row>
        <row r="4380">
          <cell r="K4380">
            <v>0</v>
          </cell>
          <cell r="Y4380">
            <v>2000</v>
          </cell>
          <cell r="AT4380">
            <v>1200000</v>
          </cell>
          <cell r="BK4380">
            <v>2528591.6486311746</v>
          </cell>
          <cell r="BX4380">
            <v>338817.17083362688</v>
          </cell>
          <cell r="CB4380">
            <v>340000</v>
          </cell>
          <cell r="CF4380">
            <v>27814508.134942919</v>
          </cell>
          <cell r="CG4380">
            <v>567800</v>
          </cell>
          <cell r="CK4380" t="str">
            <v>Транспортные средства</v>
          </cell>
        </row>
        <row r="4381">
          <cell r="K4381">
            <v>0</v>
          </cell>
          <cell r="Y4381">
            <v>1988</v>
          </cell>
          <cell r="AT4381">
            <v>98173.55</v>
          </cell>
          <cell r="BK4381">
            <v>2137701.176470588</v>
          </cell>
          <cell r="BX4381">
            <v>213770.1176470588</v>
          </cell>
          <cell r="CB4381">
            <v>215000</v>
          </cell>
          <cell r="CF4381">
            <v>49167127.058823526</v>
          </cell>
          <cell r="CG4381">
            <v>215000</v>
          </cell>
          <cell r="CK4381" t="str">
            <v>Транспортные средства</v>
          </cell>
        </row>
        <row r="4382">
          <cell r="K4382">
            <v>0</v>
          </cell>
          <cell r="Y4382">
            <v>2003</v>
          </cell>
          <cell r="AT4382">
            <v>207979.2</v>
          </cell>
          <cell r="BK4382">
            <v>429058.60260625492</v>
          </cell>
          <cell r="BX4382">
            <v>95402.153945659127</v>
          </cell>
          <cell r="CB4382">
            <v>95000</v>
          </cell>
          <cell r="CF4382">
            <v>3432468.8208500394</v>
          </cell>
          <cell r="CG4382">
            <v>302100</v>
          </cell>
          <cell r="CK4382" t="str">
            <v>Транспортные средства</v>
          </cell>
        </row>
        <row r="4383">
          <cell r="K4383">
            <v>0</v>
          </cell>
          <cell r="Y4383">
            <v>1997</v>
          </cell>
          <cell r="AT4383">
            <v>39332.49</v>
          </cell>
          <cell r="BK4383">
            <v>429058.60260625492</v>
          </cell>
          <cell r="BX4383">
            <v>15806.783504828853</v>
          </cell>
          <cell r="CB4383">
            <v>16000</v>
          </cell>
          <cell r="CF4383">
            <v>6006820.4364875685</v>
          </cell>
          <cell r="CG4383">
            <v>16000</v>
          </cell>
          <cell r="CK4383" t="str">
            <v>Транспортные средства</v>
          </cell>
        </row>
        <row r="4384">
          <cell r="K4384">
            <v>1131346.17</v>
          </cell>
          <cell r="Y4384">
            <v>2009</v>
          </cell>
          <cell r="AT4384">
            <v>1725302.82</v>
          </cell>
          <cell r="BK4384">
            <v>1869899.8611727837</v>
          </cell>
          <cell r="BX4384">
            <v>1394456.2799604016</v>
          </cell>
          <cell r="CB4384">
            <v>1390000</v>
          </cell>
          <cell r="CF4384">
            <v>3739799.7223455673</v>
          </cell>
          <cell r="CG4384">
            <v>11217300</v>
          </cell>
          <cell r="CK4384" t="str">
            <v>Транспортные средства</v>
          </cell>
        </row>
        <row r="4385">
          <cell r="K4385">
            <v>1244814.8999999999</v>
          </cell>
          <cell r="Y4385">
            <v>2009</v>
          </cell>
          <cell r="AT4385">
            <v>1898342.88</v>
          </cell>
          <cell r="BK4385">
            <v>1521381.5789473685</v>
          </cell>
          <cell r="BX4385">
            <v>1150276.5792910196</v>
          </cell>
          <cell r="CB4385">
            <v>1150000</v>
          </cell>
          <cell r="CF4385">
            <v>3042763.1578947371</v>
          </cell>
          <cell r="CG4385">
            <v>9280500</v>
          </cell>
          <cell r="CK4385" t="str">
            <v>Транспортные средства</v>
          </cell>
        </row>
        <row r="4386">
          <cell r="K4386">
            <v>1233700.8</v>
          </cell>
          <cell r="Y4386">
            <v>2009</v>
          </cell>
          <cell r="AT4386">
            <v>1881393.72</v>
          </cell>
          <cell r="BK4386">
            <v>1521381.5789473685</v>
          </cell>
          <cell r="BX4386">
            <v>1150276.5792910196</v>
          </cell>
          <cell r="CB4386">
            <v>1150000</v>
          </cell>
          <cell r="CF4386">
            <v>3042763.1578947371</v>
          </cell>
          <cell r="CG4386">
            <v>9280500</v>
          </cell>
          <cell r="CK4386" t="str">
            <v>Транспортные средства</v>
          </cell>
        </row>
        <row r="4387">
          <cell r="K4387">
            <v>0</v>
          </cell>
          <cell r="Y4387">
            <v>2001</v>
          </cell>
          <cell r="AT4387">
            <v>335835.28</v>
          </cell>
          <cell r="BK4387">
            <v>700616.96120464301</v>
          </cell>
          <cell r="BX4387">
            <v>85745.703303763497</v>
          </cell>
          <cell r="CB4387">
            <v>85000</v>
          </cell>
          <cell r="CF4387">
            <v>6305552.6508417875</v>
          </cell>
          <cell r="CG4387">
            <v>219300</v>
          </cell>
          <cell r="CK4387" t="str">
            <v>Транспортные средства</v>
          </cell>
        </row>
        <row r="4388">
          <cell r="K4388">
            <v>2757489.74</v>
          </cell>
          <cell r="Y4388">
            <v>2010</v>
          </cell>
          <cell r="AT4388">
            <v>3088388.51</v>
          </cell>
          <cell r="BK4388">
            <v>3071802.8890095269</v>
          </cell>
          <cell r="BX4388">
            <v>2322509.335147134</v>
          </cell>
          <cell r="CB4388">
            <v>2320000</v>
          </cell>
          <cell r="CF4388">
            <v>3071802.8890095269</v>
          </cell>
          <cell r="CG4388">
            <v>20926400</v>
          </cell>
          <cell r="CK4388" t="str">
            <v>Транспортные средства</v>
          </cell>
        </row>
        <row r="4389">
          <cell r="K4389">
            <v>4643.8599999999997</v>
          </cell>
          <cell r="Y4389">
            <v>2006</v>
          </cell>
          <cell r="AT4389">
            <v>23220.34</v>
          </cell>
          <cell r="BK4389">
            <v>20131.348569877351</v>
          </cell>
          <cell r="BX4389">
            <v>4062.6402358257001</v>
          </cell>
          <cell r="CB4389">
            <v>4100</v>
          </cell>
          <cell r="CF4389">
            <v>80525.394279509404</v>
          </cell>
          <cell r="CG4389">
            <v>6765</v>
          </cell>
          <cell r="CK4389" t="str">
            <v>Прочие основные фонды</v>
          </cell>
        </row>
        <row r="4390">
          <cell r="K4390">
            <v>4643.8599999999997</v>
          </cell>
          <cell r="Y4390">
            <v>2006</v>
          </cell>
          <cell r="AT4390">
            <v>23220.34</v>
          </cell>
          <cell r="BK4390">
            <v>20131.348569877351</v>
          </cell>
          <cell r="BX4390">
            <v>4062.6402358257001</v>
          </cell>
          <cell r="CB4390">
            <v>4100</v>
          </cell>
          <cell r="CF4390">
            <v>80525.394279509404</v>
          </cell>
          <cell r="CG4390">
            <v>6765</v>
          </cell>
          <cell r="CK4390" t="str">
            <v>Прочие основные фонды</v>
          </cell>
        </row>
        <row r="4391">
          <cell r="K4391">
            <v>4643.8599999999997</v>
          </cell>
          <cell r="Y4391">
            <v>2006</v>
          </cell>
          <cell r="AT4391">
            <v>23220.34</v>
          </cell>
          <cell r="BK4391">
            <v>20131.348569877351</v>
          </cell>
          <cell r="BX4391">
            <v>4062.6402358257001</v>
          </cell>
          <cell r="CB4391">
            <v>4100</v>
          </cell>
          <cell r="CF4391">
            <v>80525.394279509404</v>
          </cell>
          <cell r="CG4391">
            <v>6765</v>
          </cell>
          <cell r="CK4391" t="str">
            <v>Прочие основные фонды</v>
          </cell>
        </row>
        <row r="4392">
          <cell r="K4392">
            <v>4643.8599999999997</v>
          </cell>
          <cell r="Y4392">
            <v>2006</v>
          </cell>
          <cell r="AT4392">
            <v>23220.34</v>
          </cell>
          <cell r="BK4392">
            <v>20131.348569877351</v>
          </cell>
          <cell r="BX4392">
            <v>4062.6402358257001</v>
          </cell>
          <cell r="CB4392">
            <v>4100</v>
          </cell>
          <cell r="CF4392">
            <v>80525.394279509404</v>
          </cell>
          <cell r="CG4392">
            <v>6765</v>
          </cell>
          <cell r="CK4392" t="str">
            <v>Прочие основные фонды</v>
          </cell>
        </row>
        <row r="4393">
          <cell r="K4393">
            <v>4643.8599999999997</v>
          </cell>
          <cell r="Y4393">
            <v>2006</v>
          </cell>
          <cell r="AT4393">
            <v>23220.34</v>
          </cell>
          <cell r="BK4393">
            <v>20131.348569877351</v>
          </cell>
          <cell r="BX4393">
            <v>4062.6402358257001</v>
          </cell>
          <cell r="CB4393">
            <v>4100</v>
          </cell>
          <cell r="CF4393">
            <v>80525.394279509404</v>
          </cell>
          <cell r="CG4393">
            <v>6765</v>
          </cell>
          <cell r="CK4393" t="str">
            <v>Прочие основные фонды</v>
          </cell>
        </row>
        <row r="4394">
          <cell r="K4394">
            <v>4643.8500000000004</v>
          </cell>
          <cell r="Y4394">
            <v>2006</v>
          </cell>
          <cell r="AT4394">
            <v>23220.33</v>
          </cell>
          <cell r="BK4394">
            <v>20131.339900172872</v>
          </cell>
          <cell r="BX4394">
            <v>4062.6384862215873</v>
          </cell>
          <cell r="CB4394">
            <v>4100</v>
          </cell>
          <cell r="CF4394">
            <v>80525.359600691489</v>
          </cell>
          <cell r="CG4394">
            <v>6765</v>
          </cell>
          <cell r="CK4394" t="str">
            <v>Прочие основные фонды</v>
          </cell>
        </row>
        <row r="4395">
          <cell r="K4395">
            <v>1527.74</v>
          </cell>
          <cell r="Y4395">
            <v>2008</v>
          </cell>
          <cell r="AT4395">
            <v>27500</v>
          </cell>
          <cell r="BK4395">
            <v>30302.810212420787</v>
          </cell>
          <cell r="BX4395">
            <v>10011.559803815873</v>
          </cell>
          <cell r="CB4395">
            <v>10000</v>
          </cell>
          <cell r="CF4395">
            <v>90908.430637262354</v>
          </cell>
          <cell r="CG4395">
            <v>23300</v>
          </cell>
          <cell r="CK4395" t="str">
            <v>Прочие основные фонды</v>
          </cell>
        </row>
        <row r="4396">
          <cell r="K4396">
            <v>1527.74</v>
          </cell>
          <cell r="Y4396">
            <v>2008</v>
          </cell>
          <cell r="AT4396">
            <v>27500</v>
          </cell>
          <cell r="BK4396">
            <v>30302.810212420787</v>
          </cell>
          <cell r="BX4396">
            <v>10011.559803815873</v>
          </cell>
          <cell r="CB4396">
            <v>10000</v>
          </cell>
          <cell r="CF4396">
            <v>90908.430637262354</v>
          </cell>
          <cell r="CG4396">
            <v>23300</v>
          </cell>
          <cell r="CK4396" t="str">
            <v>Прочие основные фонды</v>
          </cell>
        </row>
        <row r="4397">
          <cell r="K4397">
            <v>1527.74</v>
          </cell>
          <cell r="Y4397">
            <v>2008</v>
          </cell>
          <cell r="AT4397">
            <v>27500</v>
          </cell>
          <cell r="BK4397">
            <v>30302.810212420787</v>
          </cell>
          <cell r="BX4397">
            <v>10011.559803815873</v>
          </cell>
          <cell r="CB4397">
            <v>10000</v>
          </cell>
          <cell r="CF4397">
            <v>90908.430637262354</v>
          </cell>
          <cell r="CG4397">
            <v>23300</v>
          </cell>
          <cell r="CK4397" t="str">
            <v>Прочие основные фонды</v>
          </cell>
        </row>
        <row r="4398">
          <cell r="K4398">
            <v>1527.74</v>
          </cell>
          <cell r="Y4398">
            <v>2008</v>
          </cell>
          <cell r="AT4398">
            <v>27500</v>
          </cell>
          <cell r="BK4398">
            <v>30302.810212420787</v>
          </cell>
          <cell r="BX4398">
            <v>10011.559803815873</v>
          </cell>
          <cell r="CB4398">
            <v>10000</v>
          </cell>
          <cell r="CF4398">
            <v>90908.430637262354</v>
          </cell>
          <cell r="CG4398">
            <v>23300</v>
          </cell>
          <cell r="CK4398" t="str">
            <v>Прочие основные фонды</v>
          </cell>
        </row>
        <row r="4399">
          <cell r="K4399">
            <v>1527.74</v>
          </cell>
          <cell r="Y4399">
            <v>2008</v>
          </cell>
          <cell r="AT4399">
            <v>27500</v>
          </cell>
          <cell r="BK4399">
            <v>30302.810212420787</v>
          </cell>
          <cell r="BX4399">
            <v>10011.559803815873</v>
          </cell>
          <cell r="CB4399">
            <v>10000</v>
          </cell>
          <cell r="CF4399">
            <v>90908.430637262354</v>
          </cell>
          <cell r="CG4399">
            <v>23300</v>
          </cell>
          <cell r="CK4399" t="str">
            <v>Прочие основные фонды</v>
          </cell>
        </row>
        <row r="4400">
          <cell r="K4400">
            <v>1527.74</v>
          </cell>
          <cell r="Y4400">
            <v>2008</v>
          </cell>
          <cell r="AT4400">
            <v>27500</v>
          </cell>
          <cell r="BK4400">
            <v>30302.810212420787</v>
          </cell>
          <cell r="BX4400">
            <v>10011.559803815873</v>
          </cell>
          <cell r="CB4400">
            <v>10000</v>
          </cell>
          <cell r="CF4400">
            <v>90908.430637262354</v>
          </cell>
          <cell r="CG4400">
            <v>23300</v>
          </cell>
          <cell r="CK4400" t="str">
            <v>Прочие основные фонды</v>
          </cell>
        </row>
        <row r="4401">
          <cell r="K4401">
            <v>1527.74</v>
          </cell>
          <cell r="Y4401">
            <v>2008</v>
          </cell>
          <cell r="AT4401">
            <v>27500</v>
          </cell>
          <cell r="BK4401">
            <v>30302.810212420787</v>
          </cell>
          <cell r="BX4401">
            <v>10011.559803815873</v>
          </cell>
          <cell r="CB4401">
            <v>10000</v>
          </cell>
          <cell r="CF4401">
            <v>90908.430637262354</v>
          </cell>
          <cell r="CG4401">
            <v>23300</v>
          </cell>
          <cell r="CK4401" t="str">
            <v>Прочие основные фонды</v>
          </cell>
        </row>
        <row r="4402">
          <cell r="K4402">
            <v>1527.74</v>
          </cell>
          <cell r="Y4402">
            <v>2008</v>
          </cell>
          <cell r="AT4402">
            <v>27500</v>
          </cell>
          <cell r="BK4402">
            <v>30302.810212420787</v>
          </cell>
          <cell r="BX4402">
            <v>10011.559803815873</v>
          </cell>
          <cell r="CB4402">
            <v>10000</v>
          </cell>
          <cell r="CF4402">
            <v>90908.430637262354</v>
          </cell>
          <cell r="CG4402">
            <v>23300</v>
          </cell>
          <cell r="CK4402" t="str">
            <v>Прочие основные фонды</v>
          </cell>
        </row>
        <row r="4403">
          <cell r="K4403">
            <v>1527.74</v>
          </cell>
          <cell r="Y4403">
            <v>2008</v>
          </cell>
          <cell r="AT4403">
            <v>27500</v>
          </cell>
          <cell r="BK4403">
            <v>30302.810212420787</v>
          </cell>
          <cell r="BX4403">
            <v>10011.559803815873</v>
          </cell>
          <cell r="CB4403">
            <v>10000</v>
          </cell>
          <cell r="CF4403">
            <v>90908.430637262354</v>
          </cell>
          <cell r="CG4403">
            <v>23300</v>
          </cell>
          <cell r="CK4403" t="str">
            <v>Прочие основные фонды</v>
          </cell>
        </row>
        <row r="4404">
          <cell r="K4404">
            <v>1527.74</v>
          </cell>
          <cell r="Y4404">
            <v>2008</v>
          </cell>
          <cell r="AT4404">
            <v>27500</v>
          </cell>
          <cell r="BK4404">
            <v>30302.810212420787</v>
          </cell>
          <cell r="BX4404">
            <v>10011.559803815873</v>
          </cell>
          <cell r="CB4404">
            <v>10000</v>
          </cell>
          <cell r="CF4404">
            <v>90908.430637262354</v>
          </cell>
          <cell r="CG4404">
            <v>23300</v>
          </cell>
          <cell r="CK4404" t="str">
            <v>Прочие основные фонды</v>
          </cell>
        </row>
        <row r="4405">
          <cell r="K4405">
            <v>1527.74</v>
          </cell>
          <cell r="Y4405">
            <v>2008</v>
          </cell>
          <cell r="AT4405">
            <v>27500</v>
          </cell>
          <cell r="BK4405">
            <v>30302.810212420787</v>
          </cell>
          <cell r="BX4405">
            <v>10011.559803815873</v>
          </cell>
          <cell r="CB4405">
            <v>10000</v>
          </cell>
          <cell r="CF4405">
            <v>90908.430637262354</v>
          </cell>
          <cell r="CG4405">
            <v>23300</v>
          </cell>
          <cell r="CK4405" t="str">
            <v>Прочие основные фонды</v>
          </cell>
        </row>
        <row r="4406">
          <cell r="K4406">
            <v>1527.74</v>
          </cell>
          <cell r="Y4406">
            <v>2008</v>
          </cell>
          <cell r="AT4406">
            <v>27500</v>
          </cell>
          <cell r="BK4406">
            <v>30302.810212420787</v>
          </cell>
          <cell r="BX4406">
            <v>10011.559803815873</v>
          </cell>
          <cell r="CB4406">
            <v>10000</v>
          </cell>
          <cell r="CF4406">
            <v>90908.430637262354</v>
          </cell>
          <cell r="CG4406">
            <v>23300</v>
          </cell>
          <cell r="CK4406" t="str">
            <v>Прочие основные фонды</v>
          </cell>
        </row>
        <row r="4407">
          <cell r="K4407">
            <v>1527.74</v>
          </cell>
          <cell r="Y4407">
            <v>2008</v>
          </cell>
          <cell r="AT4407">
            <v>27500</v>
          </cell>
          <cell r="BK4407">
            <v>30302.810212420787</v>
          </cell>
          <cell r="BX4407">
            <v>10011.559803815873</v>
          </cell>
          <cell r="CB4407">
            <v>10000</v>
          </cell>
          <cell r="CF4407">
            <v>90908.430637262354</v>
          </cell>
          <cell r="CG4407">
            <v>23300</v>
          </cell>
          <cell r="CK4407" t="str">
            <v>Прочие основные фонды</v>
          </cell>
        </row>
        <row r="4408">
          <cell r="K4408">
            <v>1527.74</v>
          </cell>
          <cell r="Y4408">
            <v>2008</v>
          </cell>
          <cell r="AT4408">
            <v>27500</v>
          </cell>
          <cell r="BK4408">
            <v>30302.810212420787</v>
          </cell>
          <cell r="BX4408">
            <v>10011.559803815873</v>
          </cell>
          <cell r="CB4408">
            <v>10000</v>
          </cell>
          <cell r="CF4408">
            <v>90908.430637262354</v>
          </cell>
          <cell r="CG4408">
            <v>23300</v>
          </cell>
          <cell r="CK4408" t="str">
            <v>Прочие основные фонды</v>
          </cell>
        </row>
        <row r="4409">
          <cell r="K4409">
            <v>1810.47</v>
          </cell>
          <cell r="Y4409">
            <v>2006</v>
          </cell>
          <cell r="AT4409">
            <v>21725.42</v>
          </cell>
          <cell r="BK4409">
            <v>17906.322887879553</v>
          </cell>
          <cell r="BX4409">
            <v>2144.1124473345071</v>
          </cell>
          <cell r="CB4409">
            <v>2100</v>
          </cell>
          <cell r="CF4409">
            <v>89531.614439397759</v>
          </cell>
          <cell r="CG4409">
            <v>2394</v>
          </cell>
          <cell r="CK4409" t="str">
            <v>Прочие основные фонды</v>
          </cell>
        </row>
        <row r="4410">
          <cell r="K4410">
            <v>2848.57</v>
          </cell>
          <cell r="Y4410">
            <v>2006</v>
          </cell>
          <cell r="AT4410">
            <v>21365.25</v>
          </cell>
          <cell r="BK4410">
            <v>18056.952350666321</v>
          </cell>
          <cell r="BX4410">
            <v>3644.0132612860216</v>
          </cell>
          <cell r="CB4410">
            <v>3600</v>
          </cell>
          <cell r="CF4410">
            <v>72227.809402665283</v>
          </cell>
          <cell r="CG4410">
            <v>5940</v>
          </cell>
          <cell r="CK4410" t="str">
            <v>Прочие основные фонды</v>
          </cell>
        </row>
        <row r="4411">
          <cell r="K4411">
            <v>2848.57</v>
          </cell>
          <cell r="Y4411">
            <v>2006</v>
          </cell>
          <cell r="AT4411">
            <v>21365.25</v>
          </cell>
          <cell r="BK4411">
            <v>18056.952350666321</v>
          </cell>
          <cell r="BX4411">
            <v>3644.0132612860216</v>
          </cell>
          <cell r="CB4411">
            <v>3600</v>
          </cell>
          <cell r="CF4411">
            <v>72227.809402665283</v>
          </cell>
          <cell r="CG4411">
            <v>5940</v>
          </cell>
          <cell r="CK4411" t="str">
            <v>Прочие основные фонды</v>
          </cell>
        </row>
        <row r="4412">
          <cell r="K4412">
            <v>2848.58</v>
          </cell>
          <cell r="Y4412">
            <v>2006</v>
          </cell>
          <cell r="AT4412">
            <v>21365.26</v>
          </cell>
          <cell r="BK4412">
            <v>18056.960802218418</v>
          </cell>
          <cell r="BX4412">
            <v>3644.0149668655304</v>
          </cell>
          <cell r="CB4412">
            <v>3600</v>
          </cell>
          <cell r="CF4412">
            <v>72227.843208873674</v>
          </cell>
          <cell r="CG4412">
            <v>5940</v>
          </cell>
          <cell r="CK4412" t="str">
            <v>Прочие основные фонды</v>
          </cell>
        </row>
        <row r="4413">
          <cell r="K4413">
            <v>2591.42</v>
          </cell>
          <cell r="Y4413">
            <v>2006</v>
          </cell>
          <cell r="AT4413">
            <v>31094.07</v>
          </cell>
          <cell r="BK4413">
            <v>25628.064144137559</v>
          </cell>
          <cell r="BX4413">
            <v>3068.7177750897558</v>
          </cell>
          <cell r="CB4413">
            <v>3100</v>
          </cell>
          <cell r="CF4413">
            <v>128140.3207206878</v>
          </cell>
          <cell r="CG4413">
            <v>3533.9999999999995</v>
          </cell>
          <cell r="CK4413" t="str">
            <v>Прочие основные фонды</v>
          </cell>
        </row>
        <row r="4414">
          <cell r="K4414">
            <v>2591.42</v>
          </cell>
          <cell r="Y4414">
            <v>2006</v>
          </cell>
          <cell r="AT4414">
            <v>31094.07</v>
          </cell>
          <cell r="BK4414">
            <v>25628.064144137559</v>
          </cell>
          <cell r="BX4414">
            <v>3068.7177750897558</v>
          </cell>
          <cell r="CB4414">
            <v>3100</v>
          </cell>
          <cell r="CF4414">
            <v>128140.3207206878</v>
          </cell>
          <cell r="CG4414">
            <v>3533.9999999999995</v>
          </cell>
          <cell r="CK4414" t="str">
            <v>Прочие основные фонды</v>
          </cell>
        </row>
        <row r="4415">
          <cell r="K4415">
            <v>3275.88</v>
          </cell>
          <cell r="Y4415">
            <v>2006</v>
          </cell>
          <cell r="AT4415">
            <v>24567.8</v>
          </cell>
          <cell r="BK4415">
            <v>20763.604168483871</v>
          </cell>
          <cell r="BX4415">
            <v>4190.2336270636997</v>
          </cell>
          <cell r="CB4415">
            <v>4200</v>
          </cell>
          <cell r="CF4415">
            <v>83054.416673935484</v>
          </cell>
          <cell r="CG4415">
            <v>6930</v>
          </cell>
          <cell r="CK4415" t="str">
            <v>Прочие основные фонды</v>
          </cell>
        </row>
        <row r="4416">
          <cell r="K4416">
            <v>3275.87</v>
          </cell>
          <cell r="Y4416">
            <v>2006</v>
          </cell>
          <cell r="AT4416">
            <v>24567.79</v>
          </cell>
          <cell r="BK4416">
            <v>20763.59571693177</v>
          </cell>
          <cell r="BX4416">
            <v>4190.23192148419</v>
          </cell>
          <cell r="CB4416">
            <v>4200</v>
          </cell>
          <cell r="CF4416">
            <v>83054.382867727079</v>
          </cell>
          <cell r="CG4416">
            <v>6930</v>
          </cell>
          <cell r="CK4416" t="str">
            <v>Прочие основные фонды</v>
          </cell>
        </row>
        <row r="4417">
          <cell r="K4417">
            <v>0</v>
          </cell>
          <cell r="Y4417">
            <v>2007</v>
          </cell>
          <cell r="AT4417">
            <v>27959.32</v>
          </cell>
          <cell r="BK4417">
            <v>26371.58956140967</v>
          </cell>
          <cell r="BX4417">
            <v>5321.9624340107821</v>
          </cell>
          <cell r="CB4417">
            <v>5300</v>
          </cell>
          <cell r="CF4417">
            <v>105486.35824563868</v>
          </cell>
          <cell r="CG4417">
            <v>8745</v>
          </cell>
          <cell r="CK4417" t="str">
            <v>Прочие основные фонды</v>
          </cell>
        </row>
        <row r="4418">
          <cell r="K4418">
            <v>0</v>
          </cell>
          <cell r="Y4418">
            <v>2007</v>
          </cell>
          <cell r="AT4418">
            <v>27959.32</v>
          </cell>
          <cell r="BK4418">
            <v>26371.58956140967</v>
          </cell>
          <cell r="BX4418">
            <v>5321.9624340107821</v>
          </cell>
          <cell r="CB4418">
            <v>5300</v>
          </cell>
          <cell r="CF4418">
            <v>105486.35824563868</v>
          </cell>
          <cell r="CG4418">
            <v>8745</v>
          </cell>
          <cell r="CK4418" t="str">
            <v>Прочие основные фонды</v>
          </cell>
        </row>
        <row r="4419">
          <cell r="K4419">
            <v>0</v>
          </cell>
          <cell r="Y4419">
            <v>2007</v>
          </cell>
          <cell r="AT4419">
            <v>27959.33</v>
          </cell>
          <cell r="BK4419">
            <v>26371.598993538049</v>
          </cell>
          <cell r="BX4419">
            <v>5321.9643374771167</v>
          </cell>
          <cell r="CB4419">
            <v>5300</v>
          </cell>
          <cell r="CF4419">
            <v>105486.3959741522</v>
          </cell>
          <cell r="CG4419">
            <v>8745</v>
          </cell>
          <cell r="CK4419" t="str">
            <v>Прочие основные фонды</v>
          </cell>
        </row>
        <row r="4420">
          <cell r="K4420">
            <v>5857.39</v>
          </cell>
          <cell r="Y4420">
            <v>2007</v>
          </cell>
          <cell r="AT4420">
            <v>10823.26</v>
          </cell>
          <cell r="BK4420">
            <v>10736.116963694896</v>
          </cell>
          <cell r="BX4420">
            <v>3547.0399045279473</v>
          </cell>
          <cell r="CB4420">
            <v>3500</v>
          </cell>
          <cell r="CF4420">
            <v>32208.350891084687</v>
          </cell>
          <cell r="CG4420">
            <v>8155</v>
          </cell>
          <cell r="CK4420" t="str">
            <v>Прочие основные фонды</v>
          </cell>
        </row>
        <row r="4421">
          <cell r="K4421">
            <v>5857.39</v>
          </cell>
          <cell r="Y4421">
            <v>2007</v>
          </cell>
          <cell r="AT4421">
            <v>10823.26</v>
          </cell>
          <cell r="BK4421">
            <v>10736.116963694896</v>
          </cell>
          <cell r="BX4421">
            <v>3547.0399045279473</v>
          </cell>
          <cell r="CB4421">
            <v>3500</v>
          </cell>
          <cell r="CF4421">
            <v>32208.350891084687</v>
          </cell>
          <cell r="CG4421">
            <v>8155</v>
          </cell>
          <cell r="CK4421" t="str">
            <v>Прочие основные фонды</v>
          </cell>
        </row>
        <row r="4422">
          <cell r="K4422">
            <v>5857.39</v>
          </cell>
          <cell r="Y4422">
            <v>2007</v>
          </cell>
          <cell r="AT4422">
            <v>10823.26</v>
          </cell>
          <cell r="BK4422">
            <v>10736.116963694896</v>
          </cell>
          <cell r="BX4422">
            <v>3547.0399045279473</v>
          </cell>
          <cell r="CB4422">
            <v>3500</v>
          </cell>
          <cell r="CF4422">
            <v>32208.350891084687</v>
          </cell>
          <cell r="CG4422">
            <v>8155</v>
          </cell>
          <cell r="CK4422" t="str">
            <v>Прочие основные фонды</v>
          </cell>
        </row>
        <row r="4423">
          <cell r="K4423">
            <v>5857.4</v>
          </cell>
          <cell r="Y4423">
            <v>2007</v>
          </cell>
          <cell r="AT4423">
            <v>10823.27</v>
          </cell>
          <cell r="BK4423">
            <v>10736.126883180305</v>
          </cell>
          <cell r="BX4423">
            <v>3547.043181765956</v>
          </cell>
          <cell r="CB4423">
            <v>3500</v>
          </cell>
          <cell r="CF4423">
            <v>32208.380649540915</v>
          </cell>
          <cell r="CG4423">
            <v>8155</v>
          </cell>
          <cell r="CK4423" t="str">
            <v>Прочие основные фонды</v>
          </cell>
        </row>
        <row r="4424">
          <cell r="K4424">
            <v>5857.4</v>
          </cell>
          <cell r="Y4424">
            <v>2007</v>
          </cell>
          <cell r="AT4424">
            <v>10823.27</v>
          </cell>
          <cell r="BK4424">
            <v>10736.126883180305</v>
          </cell>
          <cell r="BX4424">
            <v>3547.043181765956</v>
          </cell>
          <cell r="CB4424">
            <v>3500</v>
          </cell>
          <cell r="CF4424">
            <v>32208.380649540915</v>
          </cell>
          <cell r="CG4424">
            <v>8155</v>
          </cell>
          <cell r="CK4424" t="str">
            <v>Прочие основные фонды</v>
          </cell>
        </row>
        <row r="4425">
          <cell r="K4425">
            <v>0</v>
          </cell>
          <cell r="Y4425">
            <v>2007</v>
          </cell>
          <cell r="AT4425">
            <v>25089.91</v>
          </cell>
          <cell r="BK4425">
            <v>24887.899613293794</v>
          </cell>
          <cell r="BX4425">
            <v>8222.5606675821127</v>
          </cell>
          <cell r="CB4425">
            <v>8200</v>
          </cell>
          <cell r="CF4425">
            <v>74663.698839881385</v>
          </cell>
          <cell r="CG4425">
            <v>19106</v>
          </cell>
          <cell r="CK4425" t="str">
            <v>Прочие основные фонды</v>
          </cell>
        </row>
        <row r="4426">
          <cell r="K4426">
            <v>0</v>
          </cell>
          <cell r="Y4426">
            <v>2007</v>
          </cell>
          <cell r="AT4426">
            <v>25089.91</v>
          </cell>
          <cell r="BK4426">
            <v>24887.899613293794</v>
          </cell>
          <cell r="BX4426">
            <v>8222.5606675821127</v>
          </cell>
          <cell r="CB4426">
            <v>8200</v>
          </cell>
          <cell r="CF4426">
            <v>74663.698839881385</v>
          </cell>
          <cell r="CG4426">
            <v>19106</v>
          </cell>
          <cell r="CK4426" t="str">
            <v>Прочие основные фонды</v>
          </cell>
        </row>
        <row r="4427">
          <cell r="K4427">
            <v>0</v>
          </cell>
          <cell r="Y4427">
            <v>2007</v>
          </cell>
          <cell r="AT4427">
            <v>25089.91</v>
          </cell>
          <cell r="BK4427">
            <v>24887.899613293794</v>
          </cell>
          <cell r="BX4427">
            <v>8222.5606675821127</v>
          </cell>
          <cell r="CB4427">
            <v>8200</v>
          </cell>
          <cell r="CF4427">
            <v>74663.698839881385</v>
          </cell>
          <cell r="CG4427">
            <v>19106</v>
          </cell>
          <cell r="CK4427" t="str">
            <v>Прочие основные фонды</v>
          </cell>
        </row>
        <row r="4428">
          <cell r="K4428">
            <v>0</v>
          </cell>
          <cell r="Y4428">
            <v>2007</v>
          </cell>
          <cell r="AT4428">
            <v>25089.91</v>
          </cell>
          <cell r="BK4428">
            <v>24887.899613293794</v>
          </cell>
          <cell r="BX4428">
            <v>8222.5606675821127</v>
          </cell>
          <cell r="CB4428">
            <v>8200</v>
          </cell>
          <cell r="CF4428">
            <v>74663.698839881385</v>
          </cell>
          <cell r="CG4428">
            <v>19106</v>
          </cell>
          <cell r="CK4428" t="str">
            <v>Прочие основные фонды</v>
          </cell>
        </row>
        <row r="4429">
          <cell r="K4429">
            <v>0</v>
          </cell>
          <cell r="Y4429">
            <v>2007</v>
          </cell>
          <cell r="AT4429">
            <v>25089.89</v>
          </cell>
          <cell r="BK4429">
            <v>24887.879774322977</v>
          </cell>
          <cell r="BX4429">
            <v>8222.5541131060963</v>
          </cell>
          <cell r="CB4429">
            <v>8200</v>
          </cell>
          <cell r="CF4429">
            <v>74663.639322968927</v>
          </cell>
          <cell r="CG4429">
            <v>19106</v>
          </cell>
          <cell r="CK4429" t="str">
            <v>Прочие основные фонды</v>
          </cell>
        </row>
        <row r="4430">
          <cell r="K4430">
            <v>0</v>
          </cell>
          <cell r="Y4430">
            <v>2001</v>
          </cell>
          <cell r="AT4430">
            <v>17016.919999999998</v>
          </cell>
          <cell r="BK4430">
            <v>7790.9351621321148</v>
          </cell>
          <cell r="BX4430">
            <v>779.0935162132115</v>
          </cell>
          <cell r="CB4430">
            <v>800</v>
          </cell>
          <cell r="CF4430">
            <v>77909.351621321141</v>
          </cell>
          <cell r="CG4430">
            <v>800</v>
          </cell>
          <cell r="CK4430" t="str">
            <v>Прочие основные фонды</v>
          </cell>
        </row>
        <row r="4431">
          <cell r="K4431">
            <v>12132.48</v>
          </cell>
          <cell r="Y4431">
            <v>2009</v>
          </cell>
          <cell r="AT4431">
            <v>27298.080000000002</v>
          </cell>
          <cell r="BK4431">
            <v>24975.478787842883</v>
          </cell>
          <cell r="BX4431">
            <v>12708.766824433827</v>
          </cell>
          <cell r="CB4431">
            <v>13000</v>
          </cell>
          <cell r="CF4431">
            <v>49950.957575685767</v>
          </cell>
          <cell r="CG4431">
            <v>40820</v>
          </cell>
          <cell r="CK4431" t="str">
            <v>Прочие основные фонды</v>
          </cell>
        </row>
        <row r="4432">
          <cell r="K4432">
            <v>12132.48</v>
          </cell>
          <cell r="Y4432">
            <v>2009</v>
          </cell>
          <cell r="AT4432">
            <v>27298.080000000002</v>
          </cell>
          <cell r="BK4432">
            <v>24975.478787842883</v>
          </cell>
          <cell r="BX4432">
            <v>12708.766824433827</v>
          </cell>
          <cell r="CB4432">
            <v>13000</v>
          </cell>
          <cell r="CF4432">
            <v>49950.957575685767</v>
          </cell>
          <cell r="CG4432">
            <v>40820</v>
          </cell>
          <cell r="CK4432" t="str">
            <v>Прочие основные фонды</v>
          </cell>
        </row>
        <row r="4433">
          <cell r="K4433">
            <v>12132.48</v>
          </cell>
          <cell r="Y4433">
            <v>2009</v>
          </cell>
          <cell r="AT4433">
            <v>27298.080000000002</v>
          </cell>
          <cell r="BK4433">
            <v>24975.478787842883</v>
          </cell>
          <cell r="BX4433">
            <v>12708.766824433827</v>
          </cell>
          <cell r="CB4433">
            <v>13000</v>
          </cell>
          <cell r="CF4433">
            <v>49950.957575685767</v>
          </cell>
          <cell r="CG4433">
            <v>40820</v>
          </cell>
          <cell r="CK4433" t="str">
            <v>Прочие основные фонды</v>
          </cell>
        </row>
        <row r="4434">
          <cell r="K4434">
            <v>12132.48</v>
          </cell>
          <cell r="Y4434">
            <v>2009</v>
          </cell>
          <cell r="AT4434">
            <v>27298.080000000002</v>
          </cell>
          <cell r="BK4434">
            <v>24975.478787842883</v>
          </cell>
          <cell r="BX4434">
            <v>12708.766824433827</v>
          </cell>
          <cell r="CB4434">
            <v>13000</v>
          </cell>
          <cell r="CF4434">
            <v>49950.957575685767</v>
          </cell>
          <cell r="CG4434">
            <v>40820</v>
          </cell>
          <cell r="CK4434" t="str">
            <v>Прочие основные фонды</v>
          </cell>
        </row>
        <row r="4435">
          <cell r="K4435">
            <v>12132.48</v>
          </cell>
          <cell r="Y4435">
            <v>2009</v>
          </cell>
          <cell r="AT4435">
            <v>27298.080000000002</v>
          </cell>
          <cell r="BK4435">
            <v>24975.478787842883</v>
          </cell>
          <cell r="BX4435">
            <v>12708.766824433827</v>
          </cell>
          <cell r="CB4435">
            <v>13000</v>
          </cell>
          <cell r="CF4435">
            <v>49950.957575685767</v>
          </cell>
          <cell r="CG4435">
            <v>40820</v>
          </cell>
          <cell r="CK4435" t="str">
            <v>Прочие основные фонды</v>
          </cell>
        </row>
        <row r="4436">
          <cell r="K4436">
            <v>12132.48</v>
          </cell>
          <cell r="Y4436">
            <v>2009</v>
          </cell>
          <cell r="AT4436">
            <v>27298.080000000002</v>
          </cell>
          <cell r="BK4436">
            <v>24975.478787842883</v>
          </cell>
          <cell r="BX4436">
            <v>12708.766824433827</v>
          </cell>
          <cell r="CB4436">
            <v>13000</v>
          </cell>
          <cell r="CF4436">
            <v>49950.957575685767</v>
          </cell>
          <cell r="CG4436">
            <v>40820</v>
          </cell>
          <cell r="CK4436" t="str">
            <v>Прочие основные фонды</v>
          </cell>
        </row>
        <row r="4437">
          <cell r="K4437">
            <v>12132.48</v>
          </cell>
          <cell r="Y4437">
            <v>2009</v>
          </cell>
          <cell r="AT4437">
            <v>27298.080000000002</v>
          </cell>
          <cell r="BK4437">
            <v>24975.478787842883</v>
          </cell>
          <cell r="BX4437">
            <v>12708.766824433827</v>
          </cell>
          <cell r="CB4437">
            <v>13000</v>
          </cell>
          <cell r="CF4437">
            <v>49950.957575685767</v>
          </cell>
          <cell r="CG4437">
            <v>40820</v>
          </cell>
          <cell r="CK4437" t="str">
            <v>Прочие основные фонды</v>
          </cell>
        </row>
        <row r="4438">
          <cell r="K4438">
            <v>12132.48</v>
          </cell>
          <cell r="Y4438">
            <v>2009</v>
          </cell>
          <cell r="AT4438">
            <v>27298.080000000002</v>
          </cell>
          <cell r="BK4438">
            <v>24975.478787842883</v>
          </cell>
          <cell r="BX4438">
            <v>12708.766824433827</v>
          </cell>
          <cell r="CB4438">
            <v>13000</v>
          </cell>
          <cell r="CF4438">
            <v>49950.957575685767</v>
          </cell>
          <cell r="CG4438">
            <v>40820</v>
          </cell>
          <cell r="CK4438" t="str">
            <v>Прочие основные фонды</v>
          </cell>
        </row>
        <row r="4439">
          <cell r="K4439">
            <v>12132.48</v>
          </cell>
          <cell r="Y4439">
            <v>2009</v>
          </cell>
          <cell r="AT4439">
            <v>27298.080000000002</v>
          </cell>
          <cell r="BK4439">
            <v>24975.478787842883</v>
          </cell>
          <cell r="BX4439">
            <v>12708.766824433827</v>
          </cell>
          <cell r="CB4439">
            <v>13000</v>
          </cell>
          <cell r="CF4439">
            <v>49950.957575685767</v>
          </cell>
          <cell r="CG4439">
            <v>40820</v>
          </cell>
          <cell r="CK4439" t="str">
            <v>Прочие основные фонды</v>
          </cell>
        </row>
        <row r="4440">
          <cell r="K4440">
            <v>12132.48</v>
          </cell>
          <cell r="Y4440">
            <v>2009</v>
          </cell>
          <cell r="AT4440">
            <v>27298.080000000002</v>
          </cell>
          <cell r="BK4440">
            <v>24975.478787842883</v>
          </cell>
          <cell r="BX4440">
            <v>12708.766824433827</v>
          </cell>
          <cell r="CB4440">
            <v>13000</v>
          </cell>
          <cell r="CF4440">
            <v>49950.957575685767</v>
          </cell>
          <cell r="CG4440">
            <v>40820</v>
          </cell>
          <cell r="CK4440" t="str">
            <v>Прочие основные фонды</v>
          </cell>
        </row>
        <row r="4441">
          <cell r="K4441">
            <v>12132.48</v>
          </cell>
          <cell r="Y4441">
            <v>2009</v>
          </cell>
          <cell r="AT4441">
            <v>27298.080000000002</v>
          </cell>
          <cell r="BK4441">
            <v>24975.478787842883</v>
          </cell>
          <cell r="BX4441">
            <v>12708.766824433827</v>
          </cell>
          <cell r="CB4441">
            <v>13000</v>
          </cell>
          <cell r="CF4441">
            <v>49950.957575685767</v>
          </cell>
          <cell r="CG4441">
            <v>40820</v>
          </cell>
          <cell r="CK4441" t="str">
            <v>Прочие основные фонды</v>
          </cell>
        </row>
        <row r="4442">
          <cell r="K4442">
            <v>12132.48</v>
          </cell>
          <cell r="Y4442">
            <v>2009</v>
          </cell>
          <cell r="AT4442">
            <v>27298.080000000002</v>
          </cell>
          <cell r="BK4442">
            <v>24975.478787842883</v>
          </cell>
          <cell r="BX4442">
            <v>12708.766824433827</v>
          </cell>
          <cell r="CB4442">
            <v>13000</v>
          </cell>
          <cell r="CF4442">
            <v>49950.957575685767</v>
          </cell>
          <cell r="CG4442">
            <v>40820</v>
          </cell>
          <cell r="CK4442" t="str">
            <v>Прочие основные фонды</v>
          </cell>
        </row>
        <row r="4443">
          <cell r="K4443">
            <v>12132.48</v>
          </cell>
          <cell r="Y4443">
            <v>2009</v>
          </cell>
          <cell r="AT4443">
            <v>27298.080000000002</v>
          </cell>
          <cell r="BK4443">
            <v>24975.478787842883</v>
          </cell>
          <cell r="BX4443">
            <v>12708.766824433827</v>
          </cell>
          <cell r="CB4443">
            <v>13000</v>
          </cell>
          <cell r="CF4443">
            <v>49950.957575685767</v>
          </cell>
          <cell r="CG4443">
            <v>40820</v>
          </cell>
          <cell r="CK4443" t="str">
            <v>Прочие основные фонды</v>
          </cell>
        </row>
        <row r="4444">
          <cell r="K4444">
            <v>12132.48</v>
          </cell>
          <cell r="Y4444">
            <v>2009</v>
          </cell>
          <cell r="AT4444">
            <v>27298.080000000002</v>
          </cell>
          <cell r="BK4444">
            <v>24975.478787842883</v>
          </cell>
          <cell r="BX4444">
            <v>12708.766824433827</v>
          </cell>
          <cell r="CB4444">
            <v>13000</v>
          </cell>
          <cell r="CF4444">
            <v>49950.957575685767</v>
          </cell>
          <cell r="CG4444">
            <v>40820</v>
          </cell>
          <cell r="CK4444" t="str">
            <v>Прочие основные фонды</v>
          </cell>
        </row>
        <row r="4445">
          <cell r="K4445">
            <v>12132.48</v>
          </cell>
          <cell r="Y4445">
            <v>2009</v>
          </cell>
          <cell r="AT4445">
            <v>27298.080000000002</v>
          </cell>
          <cell r="BK4445">
            <v>24975.478787842883</v>
          </cell>
          <cell r="BX4445">
            <v>12708.766824433827</v>
          </cell>
          <cell r="CB4445">
            <v>13000</v>
          </cell>
          <cell r="CF4445">
            <v>49950.957575685767</v>
          </cell>
          <cell r="CG4445">
            <v>40820</v>
          </cell>
          <cell r="CK4445" t="str">
            <v>Прочие основные фонды</v>
          </cell>
        </row>
        <row r="4446">
          <cell r="K4446">
            <v>12132.48</v>
          </cell>
          <cell r="Y4446">
            <v>2009</v>
          </cell>
          <cell r="AT4446">
            <v>27298.080000000002</v>
          </cell>
          <cell r="BK4446">
            <v>24975.478787842883</v>
          </cell>
          <cell r="BX4446">
            <v>12708.766824433827</v>
          </cell>
          <cell r="CB4446">
            <v>13000</v>
          </cell>
          <cell r="CF4446">
            <v>49950.957575685767</v>
          </cell>
          <cell r="CG4446">
            <v>40820</v>
          </cell>
          <cell r="CK4446" t="str">
            <v>Прочие основные фонды</v>
          </cell>
        </row>
        <row r="4447">
          <cell r="K4447">
            <v>12132.48</v>
          </cell>
          <cell r="Y4447">
            <v>2009</v>
          </cell>
          <cell r="AT4447">
            <v>27298.080000000002</v>
          </cell>
          <cell r="BK4447">
            <v>24975.478787842883</v>
          </cell>
          <cell r="BX4447">
            <v>12708.766824433827</v>
          </cell>
          <cell r="CB4447">
            <v>13000</v>
          </cell>
          <cell r="CF4447">
            <v>49950.957575685767</v>
          </cell>
          <cell r="CG4447">
            <v>40820</v>
          </cell>
          <cell r="CK4447" t="str">
            <v>Прочие основные фонды</v>
          </cell>
        </row>
        <row r="4448">
          <cell r="K4448">
            <v>12132.48</v>
          </cell>
          <cell r="Y4448">
            <v>2009</v>
          </cell>
          <cell r="AT4448">
            <v>27298.080000000002</v>
          </cell>
          <cell r="BK4448">
            <v>24975.478787842883</v>
          </cell>
          <cell r="BX4448">
            <v>12708.766824433827</v>
          </cell>
          <cell r="CB4448">
            <v>13000</v>
          </cell>
          <cell r="CF4448">
            <v>49950.957575685767</v>
          </cell>
          <cell r="CG4448">
            <v>40820</v>
          </cell>
          <cell r="CK4448" t="str">
            <v>Прочие основные фонды</v>
          </cell>
        </row>
        <row r="4449">
          <cell r="K4449">
            <v>12132.48</v>
          </cell>
          <cell r="Y4449">
            <v>2009</v>
          </cell>
          <cell r="AT4449">
            <v>27298.080000000002</v>
          </cell>
          <cell r="BK4449">
            <v>24975.478787842883</v>
          </cell>
          <cell r="BX4449">
            <v>12708.766824433827</v>
          </cell>
          <cell r="CB4449">
            <v>13000</v>
          </cell>
          <cell r="CF4449">
            <v>49950.957575685767</v>
          </cell>
          <cell r="CG4449">
            <v>40820</v>
          </cell>
          <cell r="CK4449" t="str">
            <v>Прочие основные фонды</v>
          </cell>
        </row>
        <row r="4450">
          <cell r="K4450">
            <v>12132.48</v>
          </cell>
          <cell r="Y4450">
            <v>2009</v>
          </cell>
          <cell r="AT4450">
            <v>27298.080000000002</v>
          </cell>
          <cell r="BK4450">
            <v>24975.478787842883</v>
          </cell>
          <cell r="BX4450">
            <v>12708.766824433827</v>
          </cell>
          <cell r="CB4450">
            <v>13000</v>
          </cell>
          <cell r="CF4450">
            <v>49950.957575685767</v>
          </cell>
          <cell r="CG4450">
            <v>40820</v>
          </cell>
          <cell r="CK4450" t="str">
            <v>Прочие основные фонды</v>
          </cell>
        </row>
        <row r="4451">
          <cell r="K4451">
            <v>12132.48</v>
          </cell>
          <cell r="Y4451">
            <v>2009</v>
          </cell>
          <cell r="AT4451">
            <v>27298.080000000002</v>
          </cell>
          <cell r="BK4451">
            <v>24975.478787842883</v>
          </cell>
          <cell r="BX4451">
            <v>12708.766824433827</v>
          </cell>
          <cell r="CB4451">
            <v>13000</v>
          </cell>
          <cell r="CF4451">
            <v>49950.957575685767</v>
          </cell>
          <cell r="CG4451">
            <v>40820</v>
          </cell>
          <cell r="CK4451" t="str">
            <v>Прочие основные фонды</v>
          </cell>
        </row>
        <row r="4452">
          <cell r="K4452">
            <v>18663.599999999999</v>
          </cell>
          <cell r="Y4452">
            <v>2010</v>
          </cell>
          <cell r="AT4452">
            <v>23168.59</v>
          </cell>
          <cell r="BK4452">
            <v>21993.664905344576</v>
          </cell>
          <cell r="BX4452">
            <v>16149.145672229581</v>
          </cell>
          <cell r="CB4452">
            <v>16000</v>
          </cell>
          <cell r="CF4452">
            <v>21993.664905344576</v>
          </cell>
          <cell r="CG4452">
            <v>64640</v>
          </cell>
          <cell r="CK4452" t="str">
            <v>Прочие основные фонды</v>
          </cell>
        </row>
        <row r="4453">
          <cell r="K4453">
            <v>18663.599999999999</v>
          </cell>
          <cell r="Y4453">
            <v>2010</v>
          </cell>
          <cell r="AT4453">
            <v>23168.59</v>
          </cell>
          <cell r="BK4453">
            <v>21993.664905344576</v>
          </cell>
          <cell r="BX4453">
            <v>16149.145672229581</v>
          </cell>
          <cell r="CB4453">
            <v>16000</v>
          </cell>
          <cell r="CF4453">
            <v>21993.664905344576</v>
          </cell>
          <cell r="CG4453">
            <v>64640</v>
          </cell>
          <cell r="CK4453" t="str">
            <v>Прочие основные фонды</v>
          </cell>
        </row>
        <row r="4454">
          <cell r="K4454">
            <v>18663.599999999999</v>
          </cell>
          <cell r="Y4454">
            <v>2010</v>
          </cell>
          <cell r="AT4454">
            <v>23168.59</v>
          </cell>
          <cell r="BK4454">
            <v>21993.664905344576</v>
          </cell>
          <cell r="BX4454">
            <v>16149.145672229581</v>
          </cell>
          <cell r="CB4454">
            <v>16000</v>
          </cell>
          <cell r="CF4454">
            <v>21993.664905344576</v>
          </cell>
          <cell r="CG4454">
            <v>64640</v>
          </cell>
          <cell r="CK4454" t="str">
            <v>Прочие основные фонды</v>
          </cell>
        </row>
        <row r="4455">
          <cell r="K4455">
            <v>18663.599999999999</v>
          </cell>
          <cell r="Y4455">
            <v>2010</v>
          </cell>
          <cell r="AT4455">
            <v>23168.59</v>
          </cell>
          <cell r="BK4455">
            <v>21993.664905344576</v>
          </cell>
          <cell r="BX4455">
            <v>16149.145672229581</v>
          </cell>
          <cell r="CB4455">
            <v>16000</v>
          </cell>
          <cell r="CF4455">
            <v>21993.664905344576</v>
          </cell>
          <cell r="CG4455">
            <v>64640</v>
          </cell>
          <cell r="CK4455" t="str">
            <v>Прочие основные фонды</v>
          </cell>
        </row>
        <row r="4456">
          <cell r="K4456">
            <v>18663.599999999999</v>
          </cell>
          <cell r="Y4456">
            <v>2010</v>
          </cell>
          <cell r="AT4456">
            <v>23168.59</v>
          </cell>
          <cell r="BK4456">
            <v>21993.664905344576</v>
          </cell>
          <cell r="BX4456">
            <v>16149.145672229581</v>
          </cell>
          <cell r="CB4456">
            <v>16000</v>
          </cell>
          <cell r="CF4456">
            <v>21993.664905344576</v>
          </cell>
          <cell r="CG4456">
            <v>64640</v>
          </cell>
          <cell r="CK4456" t="str">
            <v>Прочие основные фонды</v>
          </cell>
        </row>
        <row r="4457">
          <cell r="K4457">
            <v>18663.599999999999</v>
          </cell>
          <cell r="Y4457">
            <v>2010</v>
          </cell>
          <cell r="AT4457">
            <v>23168.59</v>
          </cell>
          <cell r="BK4457">
            <v>21993.664905344576</v>
          </cell>
          <cell r="BX4457">
            <v>16149.145672229581</v>
          </cell>
          <cell r="CB4457">
            <v>16000</v>
          </cell>
          <cell r="CF4457">
            <v>21993.664905344576</v>
          </cell>
          <cell r="CG4457">
            <v>64640</v>
          </cell>
          <cell r="CK4457" t="str">
            <v>Прочие основные фонды</v>
          </cell>
        </row>
        <row r="4458">
          <cell r="K4458">
            <v>18663.599999999999</v>
          </cell>
          <cell r="Y4458">
            <v>2010</v>
          </cell>
          <cell r="AT4458">
            <v>23168.59</v>
          </cell>
          <cell r="BK4458">
            <v>21993.664905344576</v>
          </cell>
          <cell r="BX4458">
            <v>16149.145672229581</v>
          </cell>
          <cell r="CB4458">
            <v>16000</v>
          </cell>
          <cell r="CF4458">
            <v>21993.664905344576</v>
          </cell>
          <cell r="CG4458">
            <v>64640</v>
          </cell>
          <cell r="CK4458" t="str">
            <v>Прочие основные фонды</v>
          </cell>
        </row>
        <row r="4459">
          <cell r="K4459">
            <v>18663.599999999999</v>
          </cell>
          <cell r="Y4459">
            <v>2010</v>
          </cell>
          <cell r="AT4459">
            <v>23168.59</v>
          </cell>
          <cell r="BK4459">
            <v>21993.664905344576</v>
          </cell>
          <cell r="BX4459">
            <v>16149.145672229581</v>
          </cell>
          <cell r="CB4459">
            <v>16000</v>
          </cell>
          <cell r="CF4459">
            <v>21993.664905344576</v>
          </cell>
          <cell r="CG4459">
            <v>64640</v>
          </cell>
          <cell r="CK4459" t="str">
            <v>Прочие основные фонды</v>
          </cell>
        </row>
        <row r="4460">
          <cell r="K4460">
            <v>18663.599999999999</v>
          </cell>
          <cell r="Y4460">
            <v>2010</v>
          </cell>
          <cell r="AT4460">
            <v>23168.59</v>
          </cell>
          <cell r="BK4460">
            <v>21993.664905344576</v>
          </cell>
          <cell r="BX4460">
            <v>16149.145672229581</v>
          </cell>
          <cell r="CB4460">
            <v>16000</v>
          </cell>
          <cell r="CF4460">
            <v>21993.664905344576</v>
          </cell>
          <cell r="CG4460">
            <v>64640</v>
          </cell>
          <cell r="CK4460" t="str">
            <v>Прочие основные фонды</v>
          </cell>
        </row>
        <row r="4461">
          <cell r="K4461">
            <v>18663.599999999999</v>
          </cell>
          <cell r="Y4461">
            <v>2010</v>
          </cell>
          <cell r="AT4461">
            <v>23168.59</v>
          </cell>
          <cell r="BK4461">
            <v>21993.664905344576</v>
          </cell>
          <cell r="BX4461">
            <v>16149.145672229581</v>
          </cell>
          <cell r="CB4461">
            <v>16000</v>
          </cell>
          <cell r="CF4461">
            <v>21993.664905344576</v>
          </cell>
          <cell r="CG4461">
            <v>64640</v>
          </cell>
          <cell r="CK4461" t="str">
            <v>Прочие основные фонды</v>
          </cell>
        </row>
        <row r="4462">
          <cell r="K4462">
            <v>18663.599999999999</v>
          </cell>
          <cell r="Y4462">
            <v>2010</v>
          </cell>
          <cell r="AT4462">
            <v>23168.59</v>
          </cell>
          <cell r="BK4462">
            <v>21993.664905344576</v>
          </cell>
          <cell r="BX4462">
            <v>16149.145672229581</v>
          </cell>
          <cell r="CB4462">
            <v>16000</v>
          </cell>
          <cell r="CF4462">
            <v>21993.664905344576</v>
          </cell>
          <cell r="CG4462">
            <v>64640</v>
          </cell>
          <cell r="CK4462" t="str">
            <v>Прочие основные фонды</v>
          </cell>
        </row>
        <row r="4463">
          <cell r="K4463">
            <v>18663.599999999999</v>
          </cell>
          <cell r="Y4463">
            <v>2010</v>
          </cell>
          <cell r="AT4463">
            <v>23168.59</v>
          </cell>
          <cell r="BK4463">
            <v>21993.664905344576</v>
          </cell>
          <cell r="BX4463">
            <v>16149.145672229581</v>
          </cell>
          <cell r="CB4463">
            <v>16000</v>
          </cell>
          <cell r="CF4463">
            <v>21993.664905344576</v>
          </cell>
          <cell r="CG4463">
            <v>64640</v>
          </cell>
          <cell r="CK4463" t="str">
            <v>Прочие основные фонды</v>
          </cell>
        </row>
        <row r="4464">
          <cell r="K4464">
            <v>18663.599999999999</v>
          </cell>
          <cell r="Y4464">
            <v>2010</v>
          </cell>
          <cell r="AT4464">
            <v>23168.59</v>
          </cell>
          <cell r="BK4464">
            <v>21993.664905344576</v>
          </cell>
          <cell r="BX4464">
            <v>16149.145672229581</v>
          </cell>
          <cell r="CB4464">
            <v>16000</v>
          </cell>
          <cell r="CF4464">
            <v>21993.664905344576</v>
          </cell>
          <cell r="CG4464">
            <v>64640</v>
          </cell>
          <cell r="CK4464" t="str">
            <v>Прочие основные фонды</v>
          </cell>
        </row>
        <row r="4465">
          <cell r="K4465">
            <v>18663.599999999999</v>
          </cell>
          <cell r="Y4465">
            <v>2010</v>
          </cell>
          <cell r="AT4465">
            <v>23168.59</v>
          </cell>
          <cell r="BK4465">
            <v>21993.664905344576</v>
          </cell>
          <cell r="BX4465">
            <v>16149.145672229581</v>
          </cell>
          <cell r="CB4465">
            <v>16000</v>
          </cell>
          <cell r="CF4465">
            <v>21993.664905344576</v>
          </cell>
          <cell r="CG4465">
            <v>64640</v>
          </cell>
          <cell r="CK4465" t="str">
            <v>Прочие основные фонды</v>
          </cell>
        </row>
        <row r="4466">
          <cell r="K4466">
            <v>18663.599999999999</v>
          </cell>
          <cell r="Y4466">
            <v>2010</v>
          </cell>
          <cell r="AT4466">
            <v>23168.59</v>
          </cell>
          <cell r="BK4466">
            <v>21993.664905344576</v>
          </cell>
          <cell r="BX4466">
            <v>16149.145672229581</v>
          </cell>
          <cell r="CB4466">
            <v>16000</v>
          </cell>
          <cell r="CF4466">
            <v>21993.664905344576</v>
          </cell>
          <cell r="CG4466">
            <v>64640</v>
          </cell>
          <cell r="CK4466" t="str">
            <v>Прочие основные фонды</v>
          </cell>
        </row>
        <row r="4467">
          <cell r="K4467">
            <v>18663.599999999999</v>
          </cell>
          <cell r="Y4467">
            <v>2010</v>
          </cell>
          <cell r="AT4467">
            <v>23168.59</v>
          </cell>
          <cell r="BK4467">
            <v>21993.664905344576</v>
          </cell>
          <cell r="BX4467">
            <v>16149.145672229581</v>
          </cell>
          <cell r="CB4467">
            <v>16000</v>
          </cell>
          <cell r="CF4467">
            <v>21993.664905344576</v>
          </cell>
          <cell r="CG4467">
            <v>64640</v>
          </cell>
          <cell r="CK4467" t="str">
            <v>Прочие основные фонды</v>
          </cell>
        </row>
        <row r="4468">
          <cell r="K4468">
            <v>18663.599999999999</v>
          </cell>
          <cell r="Y4468">
            <v>2010</v>
          </cell>
          <cell r="AT4468">
            <v>23168.59</v>
          </cell>
          <cell r="BK4468">
            <v>21993.664905344576</v>
          </cell>
          <cell r="BX4468">
            <v>16149.145672229581</v>
          </cell>
          <cell r="CB4468">
            <v>16000</v>
          </cell>
          <cell r="CF4468">
            <v>21993.664905344576</v>
          </cell>
          <cell r="CG4468">
            <v>64640</v>
          </cell>
          <cell r="CK4468" t="str">
            <v>Прочие основные фонды</v>
          </cell>
        </row>
        <row r="4469">
          <cell r="K4469">
            <v>18663.599999999999</v>
          </cell>
          <cell r="Y4469">
            <v>2010</v>
          </cell>
          <cell r="AT4469">
            <v>23168.59</v>
          </cell>
          <cell r="BK4469">
            <v>21993.664905344576</v>
          </cell>
          <cell r="BX4469">
            <v>16149.145672229581</v>
          </cell>
          <cell r="CB4469">
            <v>16000</v>
          </cell>
          <cell r="CF4469">
            <v>21993.664905344576</v>
          </cell>
          <cell r="CG4469">
            <v>64640</v>
          </cell>
          <cell r="CK4469" t="str">
            <v>Прочие основные фонды</v>
          </cell>
        </row>
        <row r="4470">
          <cell r="K4470">
            <v>18663.599999999999</v>
          </cell>
          <cell r="Y4470">
            <v>2010</v>
          </cell>
          <cell r="AT4470">
            <v>23168.59</v>
          </cell>
          <cell r="BK4470">
            <v>21993.664905344576</v>
          </cell>
          <cell r="BX4470">
            <v>16149.145672229581</v>
          </cell>
          <cell r="CB4470">
            <v>16000</v>
          </cell>
          <cell r="CF4470">
            <v>21993.664905344576</v>
          </cell>
          <cell r="CG4470">
            <v>64640</v>
          </cell>
          <cell r="CK4470" t="str">
            <v>Прочие основные фонды</v>
          </cell>
        </row>
        <row r="4471">
          <cell r="K4471">
            <v>18663.599999999999</v>
          </cell>
          <cell r="Y4471">
            <v>2010</v>
          </cell>
          <cell r="AT4471">
            <v>23168.59</v>
          </cell>
          <cell r="BK4471">
            <v>21993.664905344576</v>
          </cell>
          <cell r="BX4471">
            <v>16149.145672229581</v>
          </cell>
          <cell r="CB4471">
            <v>16000</v>
          </cell>
          <cell r="CF4471">
            <v>21993.664905344576</v>
          </cell>
          <cell r="CG4471">
            <v>64640</v>
          </cell>
          <cell r="CK4471" t="str">
            <v>Прочие основные фонды</v>
          </cell>
        </row>
        <row r="4472">
          <cell r="K4472">
            <v>18663.599999999999</v>
          </cell>
          <cell r="Y4472">
            <v>2010</v>
          </cell>
          <cell r="AT4472">
            <v>23168.59</v>
          </cell>
          <cell r="BK4472">
            <v>21993.664905344576</v>
          </cell>
          <cell r="BX4472">
            <v>16149.145672229581</v>
          </cell>
          <cell r="CB4472">
            <v>16000</v>
          </cell>
          <cell r="CF4472">
            <v>21993.664905344576</v>
          </cell>
          <cell r="CG4472">
            <v>64640</v>
          </cell>
          <cell r="CK4472" t="str">
            <v>Прочие основные фонды</v>
          </cell>
        </row>
        <row r="4473">
          <cell r="K4473">
            <v>18663.599999999999</v>
          </cell>
          <cell r="Y4473">
            <v>2010</v>
          </cell>
          <cell r="AT4473">
            <v>23168.59</v>
          </cell>
          <cell r="BK4473">
            <v>21993.664905344576</v>
          </cell>
          <cell r="BX4473">
            <v>16149.145672229581</v>
          </cell>
          <cell r="CB4473">
            <v>16000</v>
          </cell>
          <cell r="CF4473">
            <v>21993.664905344576</v>
          </cell>
          <cell r="CG4473">
            <v>64640</v>
          </cell>
          <cell r="CK4473" t="str">
            <v>Прочие основные фонды</v>
          </cell>
        </row>
        <row r="4474">
          <cell r="K4474">
            <v>18663.599999999999</v>
          </cell>
          <cell r="Y4474">
            <v>2010</v>
          </cell>
          <cell r="AT4474">
            <v>23168.59</v>
          </cell>
          <cell r="BK4474">
            <v>21993.664905344576</v>
          </cell>
          <cell r="BX4474">
            <v>16149.145672229581</v>
          </cell>
          <cell r="CB4474">
            <v>16000</v>
          </cell>
          <cell r="CF4474">
            <v>21993.664905344576</v>
          </cell>
          <cell r="CG4474">
            <v>64640</v>
          </cell>
          <cell r="CK4474" t="str">
            <v>Прочие основные фонды</v>
          </cell>
        </row>
        <row r="4475">
          <cell r="K4475">
            <v>18663.599999999999</v>
          </cell>
          <cell r="Y4475">
            <v>2010</v>
          </cell>
          <cell r="AT4475">
            <v>23168.59</v>
          </cell>
          <cell r="BK4475">
            <v>21993.664905344576</v>
          </cell>
          <cell r="BX4475">
            <v>16149.145672229581</v>
          </cell>
          <cell r="CB4475">
            <v>16000</v>
          </cell>
          <cell r="CF4475">
            <v>21993.664905344576</v>
          </cell>
          <cell r="CG4475">
            <v>64640</v>
          </cell>
          <cell r="CK4475" t="str">
            <v>Прочие основные фонды</v>
          </cell>
        </row>
        <row r="4476">
          <cell r="K4476">
            <v>18663.599999999999</v>
          </cell>
          <cell r="Y4476">
            <v>2010</v>
          </cell>
          <cell r="AT4476">
            <v>23168.59</v>
          </cell>
          <cell r="BK4476">
            <v>21993.664905344576</v>
          </cell>
          <cell r="BX4476">
            <v>16149.145672229581</v>
          </cell>
          <cell r="CB4476">
            <v>16000</v>
          </cell>
          <cell r="CF4476">
            <v>21993.664905344576</v>
          </cell>
          <cell r="CG4476">
            <v>64640</v>
          </cell>
          <cell r="CK4476" t="str">
            <v>Прочие основные фонды</v>
          </cell>
        </row>
        <row r="4477">
          <cell r="K4477">
            <v>18663.599999999999</v>
          </cell>
          <cell r="Y4477">
            <v>2010</v>
          </cell>
          <cell r="AT4477">
            <v>23168.59</v>
          </cell>
          <cell r="BK4477">
            <v>21993.664905344576</v>
          </cell>
          <cell r="BX4477">
            <v>16149.145672229581</v>
          </cell>
          <cell r="CB4477">
            <v>16000</v>
          </cell>
          <cell r="CF4477">
            <v>21993.664905344576</v>
          </cell>
          <cell r="CG4477">
            <v>64640</v>
          </cell>
          <cell r="CK4477" t="str">
            <v>Прочие основные фонды</v>
          </cell>
        </row>
        <row r="4478">
          <cell r="K4478">
            <v>18663.599999999999</v>
          </cell>
          <cell r="Y4478">
            <v>2010</v>
          </cell>
          <cell r="AT4478">
            <v>23168.59</v>
          </cell>
          <cell r="BK4478">
            <v>21993.664905344576</v>
          </cell>
          <cell r="BX4478">
            <v>16149.145672229581</v>
          </cell>
          <cell r="CB4478">
            <v>16000</v>
          </cell>
          <cell r="CF4478">
            <v>21993.664905344576</v>
          </cell>
          <cell r="CG4478">
            <v>64640</v>
          </cell>
          <cell r="CK4478" t="str">
            <v>Прочие основные фонды</v>
          </cell>
        </row>
        <row r="4479">
          <cell r="K4479">
            <v>18663.599999999999</v>
          </cell>
          <cell r="Y4479">
            <v>2010</v>
          </cell>
          <cell r="AT4479">
            <v>23168.59</v>
          </cell>
          <cell r="BK4479">
            <v>21993.664905344576</v>
          </cell>
          <cell r="BX4479">
            <v>16149.145672229581</v>
          </cell>
          <cell r="CB4479">
            <v>16000</v>
          </cell>
          <cell r="CF4479">
            <v>21993.664905344576</v>
          </cell>
          <cell r="CG4479">
            <v>64640</v>
          </cell>
          <cell r="CK4479" t="str">
            <v>Прочие основные фонды</v>
          </cell>
        </row>
        <row r="4480">
          <cell r="K4480">
            <v>18663.599999999999</v>
          </cell>
          <cell r="Y4480">
            <v>2010</v>
          </cell>
          <cell r="AT4480">
            <v>23168.59</v>
          </cell>
          <cell r="BK4480">
            <v>21993.664905344576</v>
          </cell>
          <cell r="BX4480">
            <v>16149.145672229581</v>
          </cell>
          <cell r="CB4480">
            <v>16000</v>
          </cell>
          <cell r="CF4480">
            <v>21993.664905344576</v>
          </cell>
          <cell r="CG4480">
            <v>64640</v>
          </cell>
          <cell r="CK4480" t="str">
            <v>Прочие основные фонды</v>
          </cell>
        </row>
        <row r="4481">
          <cell r="K4481">
            <v>18663.599999999999</v>
          </cell>
          <cell r="Y4481">
            <v>2010</v>
          </cell>
          <cell r="AT4481">
            <v>23168.59</v>
          </cell>
          <cell r="BK4481">
            <v>21993.664905344576</v>
          </cell>
          <cell r="BX4481">
            <v>16149.145672229581</v>
          </cell>
          <cell r="CB4481">
            <v>16000</v>
          </cell>
          <cell r="CF4481">
            <v>21993.664905344576</v>
          </cell>
          <cell r="CG4481">
            <v>64640</v>
          </cell>
          <cell r="CK4481" t="str">
            <v>Прочие основные фонды</v>
          </cell>
        </row>
        <row r="4482">
          <cell r="K4482">
            <v>18663.599999999999</v>
          </cell>
          <cell r="Y4482">
            <v>2010</v>
          </cell>
          <cell r="AT4482">
            <v>23168.59</v>
          </cell>
          <cell r="BK4482">
            <v>21993.664905344576</v>
          </cell>
          <cell r="BX4482">
            <v>16149.145672229581</v>
          </cell>
          <cell r="CB4482">
            <v>16000</v>
          </cell>
          <cell r="CF4482">
            <v>21993.664905344576</v>
          </cell>
          <cell r="CG4482">
            <v>64640</v>
          </cell>
          <cell r="CK4482" t="str">
            <v>Прочие основные фонды</v>
          </cell>
        </row>
        <row r="4483">
          <cell r="K4483">
            <v>18663.599999999999</v>
          </cell>
          <cell r="Y4483">
            <v>2010</v>
          </cell>
          <cell r="AT4483">
            <v>23168.59</v>
          </cell>
          <cell r="BK4483">
            <v>21993.664905344576</v>
          </cell>
          <cell r="BX4483">
            <v>16149.145672229581</v>
          </cell>
          <cell r="CB4483">
            <v>16000</v>
          </cell>
          <cell r="CF4483">
            <v>21993.664905344576</v>
          </cell>
          <cell r="CG4483">
            <v>64640</v>
          </cell>
          <cell r="CK4483" t="str">
            <v>Прочие основные фонды</v>
          </cell>
        </row>
        <row r="4484">
          <cell r="K4484">
            <v>18663.599999999999</v>
          </cell>
          <cell r="Y4484">
            <v>2010</v>
          </cell>
          <cell r="AT4484">
            <v>23168.59</v>
          </cell>
          <cell r="BK4484">
            <v>21993.664905344576</v>
          </cell>
          <cell r="BX4484">
            <v>16149.145672229581</v>
          </cell>
          <cell r="CB4484">
            <v>16000</v>
          </cell>
          <cell r="CF4484">
            <v>21993.664905344576</v>
          </cell>
          <cell r="CG4484">
            <v>64640</v>
          </cell>
          <cell r="CK4484" t="str">
            <v>Прочие основные фонды</v>
          </cell>
        </row>
        <row r="4485">
          <cell r="K4485">
            <v>18663.599999999999</v>
          </cell>
          <cell r="Y4485">
            <v>2010</v>
          </cell>
          <cell r="AT4485">
            <v>23168.59</v>
          </cell>
          <cell r="BK4485">
            <v>21993.664905344576</v>
          </cell>
          <cell r="BX4485">
            <v>16149.145672229581</v>
          </cell>
          <cell r="CB4485">
            <v>16000</v>
          </cell>
          <cell r="CF4485">
            <v>21993.664905344576</v>
          </cell>
          <cell r="CG4485">
            <v>64640</v>
          </cell>
          <cell r="CK4485" t="str">
            <v>Прочие основные фонды</v>
          </cell>
        </row>
        <row r="4486">
          <cell r="K4486">
            <v>18663.599999999999</v>
          </cell>
          <cell r="Y4486">
            <v>2010</v>
          </cell>
          <cell r="AT4486">
            <v>23168.59</v>
          </cell>
          <cell r="BK4486">
            <v>21993.664905344576</v>
          </cell>
          <cell r="BX4486">
            <v>16149.145672229581</v>
          </cell>
          <cell r="CB4486">
            <v>16000</v>
          </cell>
          <cell r="CF4486">
            <v>21993.664905344576</v>
          </cell>
          <cell r="CG4486">
            <v>64640</v>
          </cell>
          <cell r="CK4486" t="str">
            <v>Прочие основные фонды</v>
          </cell>
        </row>
        <row r="4487">
          <cell r="K4487">
            <v>18663.599999999999</v>
          </cell>
          <cell r="Y4487">
            <v>2010</v>
          </cell>
          <cell r="AT4487">
            <v>23168.59</v>
          </cell>
          <cell r="BK4487">
            <v>21993.664905344576</v>
          </cell>
          <cell r="BX4487">
            <v>16149.145672229581</v>
          </cell>
          <cell r="CB4487">
            <v>16000</v>
          </cell>
          <cell r="CF4487">
            <v>21993.664905344576</v>
          </cell>
          <cell r="CG4487">
            <v>64640</v>
          </cell>
          <cell r="CK4487" t="str">
            <v>Прочие основные фонды</v>
          </cell>
        </row>
        <row r="4488">
          <cell r="K4488">
            <v>18663.599999999999</v>
          </cell>
          <cell r="Y4488">
            <v>2010</v>
          </cell>
          <cell r="AT4488">
            <v>23168.59</v>
          </cell>
          <cell r="BK4488">
            <v>21993.664905344576</v>
          </cell>
          <cell r="BX4488">
            <v>16149.145672229581</v>
          </cell>
          <cell r="CB4488">
            <v>16000</v>
          </cell>
          <cell r="CF4488">
            <v>21993.664905344576</v>
          </cell>
          <cell r="CG4488">
            <v>64640</v>
          </cell>
          <cell r="CK4488" t="str">
            <v>Прочие основные фонды</v>
          </cell>
        </row>
        <row r="4489">
          <cell r="K4489">
            <v>18663.599999999999</v>
          </cell>
          <cell r="Y4489">
            <v>2010</v>
          </cell>
          <cell r="AT4489">
            <v>23168.59</v>
          </cell>
          <cell r="BK4489">
            <v>21993.664905344576</v>
          </cell>
          <cell r="BX4489">
            <v>16149.145672229581</v>
          </cell>
          <cell r="CB4489">
            <v>16000</v>
          </cell>
          <cell r="CF4489">
            <v>21993.664905344576</v>
          </cell>
          <cell r="CG4489">
            <v>64640</v>
          </cell>
          <cell r="CK4489" t="str">
            <v>Прочие основные фонды</v>
          </cell>
        </row>
        <row r="4490">
          <cell r="K4490">
            <v>18663.599999999999</v>
          </cell>
          <cell r="Y4490">
            <v>2010</v>
          </cell>
          <cell r="AT4490">
            <v>23168.59</v>
          </cell>
          <cell r="BK4490">
            <v>21993.664905344576</v>
          </cell>
          <cell r="BX4490">
            <v>16149.145672229581</v>
          </cell>
          <cell r="CB4490">
            <v>16000</v>
          </cell>
          <cell r="CF4490">
            <v>21993.664905344576</v>
          </cell>
          <cell r="CG4490">
            <v>64640</v>
          </cell>
          <cell r="CK4490" t="str">
            <v>Прочие основные фонды</v>
          </cell>
        </row>
        <row r="4491">
          <cell r="K4491">
            <v>18663.599999999999</v>
          </cell>
          <cell r="Y4491">
            <v>2010</v>
          </cell>
          <cell r="AT4491">
            <v>23168.59</v>
          </cell>
          <cell r="BK4491">
            <v>21993.664905344576</v>
          </cell>
          <cell r="BX4491">
            <v>16149.145672229581</v>
          </cell>
          <cell r="CB4491">
            <v>16000</v>
          </cell>
          <cell r="CF4491">
            <v>21993.664905344576</v>
          </cell>
          <cell r="CG4491">
            <v>64640</v>
          </cell>
          <cell r="CK4491" t="str">
            <v>Прочие основные фонды</v>
          </cell>
        </row>
        <row r="4492">
          <cell r="K4492">
            <v>18663.599999999999</v>
          </cell>
          <cell r="Y4492">
            <v>2010</v>
          </cell>
          <cell r="AT4492">
            <v>23168.59</v>
          </cell>
          <cell r="BK4492">
            <v>21993.664905344576</v>
          </cell>
          <cell r="BX4492">
            <v>16149.145672229581</v>
          </cell>
          <cell r="CB4492">
            <v>16000</v>
          </cell>
          <cell r="CF4492">
            <v>21993.664905344576</v>
          </cell>
          <cell r="CG4492">
            <v>64640</v>
          </cell>
          <cell r="CK4492" t="str">
            <v>Прочие основные фонды</v>
          </cell>
        </row>
        <row r="4493">
          <cell r="K4493">
            <v>18663.599999999999</v>
          </cell>
          <cell r="Y4493">
            <v>2010</v>
          </cell>
          <cell r="AT4493">
            <v>23168.59</v>
          </cell>
          <cell r="BK4493">
            <v>21993.664905344576</v>
          </cell>
          <cell r="BX4493">
            <v>16149.145672229581</v>
          </cell>
          <cell r="CB4493">
            <v>16000</v>
          </cell>
          <cell r="CF4493">
            <v>21993.664905344576</v>
          </cell>
          <cell r="CG4493">
            <v>64640</v>
          </cell>
          <cell r="CK4493" t="str">
            <v>Прочие основные фонды</v>
          </cell>
        </row>
        <row r="4494">
          <cell r="K4494">
            <v>18663.599999999999</v>
          </cell>
          <cell r="Y4494">
            <v>2010</v>
          </cell>
          <cell r="AT4494">
            <v>23168.59</v>
          </cell>
          <cell r="BK4494">
            <v>21993.664905344576</v>
          </cell>
          <cell r="BX4494">
            <v>16149.145672229581</v>
          </cell>
          <cell r="CB4494">
            <v>16000</v>
          </cell>
          <cell r="CF4494">
            <v>21993.664905344576</v>
          </cell>
          <cell r="CG4494">
            <v>64640</v>
          </cell>
          <cell r="CK4494" t="str">
            <v>Прочие основные фонды</v>
          </cell>
        </row>
        <row r="4495">
          <cell r="K4495">
            <v>18663.599999999999</v>
          </cell>
          <cell r="Y4495">
            <v>2010</v>
          </cell>
          <cell r="AT4495">
            <v>23168.59</v>
          </cell>
          <cell r="BK4495">
            <v>21993.664905344576</v>
          </cell>
          <cell r="BX4495">
            <v>16149.145672229581</v>
          </cell>
          <cell r="CB4495">
            <v>16000</v>
          </cell>
          <cell r="CF4495">
            <v>21993.664905344576</v>
          </cell>
          <cell r="CG4495">
            <v>64640</v>
          </cell>
          <cell r="CK4495" t="str">
            <v>Прочие основные фонды</v>
          </cell>
        </row>
        <row r="4496">
          <cell r="K4496">
            <v>18663.599999999999</v>
          </cell>
          <cell r="Y4496">
            <v>2010</v>
          </cell>
          <cell r="AT4496">
            <v>23168.59</v>
          </cell>
          <cell r="BK4496">
            <v>21993.664905344576</v>
          </cell>
          <cell r="BX4496">
            <v>16149.145672229581</v>
          </cell>
          <cell r="CB4496">
            <v>16000</v>
          </cell>
          <cell r="CF4496">
            <v>21993.664905344576</v>
          </cell>
          <cell r="CG4496">
            <v>64640</v>
          </cell>
          <cell r="CK4496" t="str">
            <v>Прочие основные фонды</v>
          </cell>
        </row>
        <row r="4497">
          <cell r="K4497">
            <v>18663.599999999999</v>
          </cell>
          <cell r="Y4497">
            <v>2010</v>
          </cell>
          <cell r="AT4497">
            <v>23168.59</v>
          </cell>
          <cell r="BK4497">
            <v>21993.664905344576</v>
          </cell>
          <cell r="BX4497">
            <v>16149.145672229581</v>
          </cell>
          <cell r="CB4497">
            <v>16000</v>
          </cell>
          <cell r="CF4497">
            <v>21993.664905344576</v>
          </cell>
          <cell r="CG4497">
            <v>64640</v>
          </cell>
          <cell r="CK4497" t="str">
            <v>Прочие основные фонды</v>
          </cell>
        </row>
        <row r="4498">
          <cell r="K4498">
            <v>18663.599999999999</v>
          </cell>
          <cell r="Y4498">
            <v>2010</v>
          </cell>
          <cell r="AT4498">
            <v>23168.59</v>
          </cell>
          <cell r="BK4498">
            <v>21993.664905344576</v>
          </cell>
          <cell r="BX4498">
            <v>16149.145672229581</v>
          </cell>
          <cell r="CB4498">
            <v>16000</v>
          </cell>
          <cell r="CF4498">
            <v>21993.664905344576</v>
          </cell>
          <cell r="CG4498">
            <v>64640</v>
          </cell>
          <cell r="CK4498" t="str">
            <v>Прочие основные фонды</v>
          </cell>
        </row>
        <row r="4499">
          <cell r="K4499">
            <v>18663.599999999999</v>
          </cell>
          <cell r="Y4499">
            <v>2010</v>
          </cell>
          <cell r="AT4499">
            <v>23168.59</v>
          </cell>
          <cell r="BK4499">
            <v>21993.664905344576</v>
          </cell>
          <cell r="BX4499">
            <v>16149.145672229581</v>
          </cell>
          <cell r="CB4499">
            <v>16000</v>
          </cell>
          <cell r="CF4499">
            <v>21993.664905344576</v>
          </cell>
          <cell r="CG4499">
            <v>64640</v>
          </cell>
          <cell r="CK4499" t="str">
            <v>Прочие основные фонды</v>
          </cell>
        </row>
        <row r="4500">
          <cell r="K4500">
            <v>18663.599999999999</v>
          </cell>
          <cell r="Y4500">
            <v>2010</v>
          </cell>
          <cell r="AT4500">
            <v>23168.59</v>
          </cell>
          <cell r="BK4500">
            <v>21993.664905344576</v>
          </cell>
          <cell r="BX4500">
            <v>16149.145672229581</v>
          </cell>
          <cell r="CB4500">
            <v>16000</v>
          </cell>
          <cell r="CF4500">
            <v>21993.664905344576</v>
          </cell>
          <cell r="CG4500">
            <v>64640</v>
          </cell>
          <cell r="CK4500" t="str">
            <v>Прочие основные фонды</v>
          </cell>
        </row>
        <row r="4501">
          <cell r="K4501">
            <v>18663.599999999999</v>
          </cell>
          <cell r="Y4501">
            <v>2010</v>
          </cell>
          <cell r="AT4501">
            <v>23168.59</v>
          </cell>
          <cell r="BK4501">
            <v>21993.664905344576</v>
          </cell>
          <cell r="BX4501">
            <v>16149.145672229581</v>
          </cell>
          <cell r="CB4501">
            <v>16000</v>
          </cell>
          <cell r="CF4501">
            <v>21993.664905344576</v>
          </cell>
          <cell r="CG4501">
            <v>64640</v>
          </cell>
          <cell r="CK4501" t="str">
            <v>Прочие основные фонды</v>
          </cell>
        </row>
        <row r="4502">
          <cell r="K4502">
            <v>18663.599999999999</v>
          </cell>
          <cell r="Y4502">
            <v>2010</v>
          </cell>
          <cell r="AT4502">
            <v>23168.59</v>
          </cell>
          <cell r="BK4502">
            <v>21993.664905344576</v>
          </cell>
          <cell r="BX4502">
            <v>16149.145672229581</v>
          </cell>
          <cell r="CB4502">
            <v>16000</v>
          </cell>
          <cell r="CF4502">
            <v>21993.664905344576</v>
          </cell>
          <cell r="CG4502">
            <v>64640</v>
          </cell>
          <cell r="CK4502" t="str">
            <v>Прочие основные фонды</v>
          </cell>
        </row>
        <row r="4503">
          <cell r="K4503">
            <v>18663.599999999999</v>
          </cell>
          <cell r="Y4503">
            <v>2010</v>
          </cell>
          <cell r="AT4503">
            <v>23168.59</v>
          </cell>
          <cell r="BK4503">
            <v>21993.664905344576</v>
          </cell>
          <cell r="BX4503">
            <v>16149.145672229581</v>
          </cell>
          <cell r="CB4503">
            <v>16000</v>
          </cell>
          <cell r="CF4503">
            <v>21993.664905344576</v>
          </cell>
          <cell r="CG4503">
            <v>64640</v>
          </cell>
          <cell r="CK4503" t="str">
            <v>Прочие основные фонды</v>
          </cell>
        </row>
        <row r="4504">
          <cell r="K4504">
            <v>18663.599999999999</v>
          </cell>
          <cell r="Y4504">
            <v>2010</v>
          </cell>
          <cell r="AT4504">
            <v>23168.59</v>
          </cell>
          <cell r="BK4504">
            <v>21993.664905344576</v>
          </cell>
          <cell r="BX4504">
            <v>16149.145672229581</v>
          </cell>
          <cell r="CB4504">
            <v>16000</v>
          </cell>
          <cell r="CF4504">
            <v>21993.664905344576</v>
          </cell>
          <cell r="CG4504">
            <v>64640</v>
          </cell>
          <cell r="CK4504" t="str">
            <v>Прочие основные фонды</v>
          </cell>
        </row>
        <row r="4505">
          <cell r="K4505">
            <v>18663.599999999999</v>
          </cell>
          <cell r="Y4505">
            <v>2010</v>
          </cell>
          <cell r="AT4505">
            <v>23168.59</v>
          </cell>
          <cell r="BK4505">
            <v>21993.664905344576</v>
          </cell>
          <cell r="BX4505">
            <v>16149.145672229581</v>
          </cell>
          <cell r="CB4505">
            <v>16000</v>
          </cell>
          <cell r="CF4505">
            <v>21993.664905344576</v>
          </cell>
          <cell r="CG4505">
            <v>64640</v>
          </cell>
          <cell r="CK4505" t="str">
            <v>Прочие основные фонды</v>
          </cell>
        </row>
        <row r="4506">
          <cell r="K4506">
            <v>18663.599999999999</v>
          </cell>
          <cell r="Y4506">
            <v>2010</v>
          </cell>
          <cell r="AT4506">
            <v>23168.59</v>
          </cell>
          <cell r="BK4506">
            <v>21993.664905344576</v>
          </cell>
          <cell r="BX4506">
            <v>16149.145672229581</v>
          </cell>
          <cell r="CB4506">
            <v>16000</v>
          </cell>
          <cell r="CF4506">
            <v>21993.664905344576</v>
          </cell>
          <cell r="CG4506">
            <v>64640</v>
          </cell>
          <cell r="CK4506" t="str">
            <v>Прочие основные фонды</v>
          </cell>
        </row>
        <row r="4507">
          <cell r="K4507">
            <v>18663.599999999999</v>
          </cell>
          <cell r="Y4507">
            <v>2010</v>
          </cell>
          <cell r="AT4507">
            <v>23168.59</v>
          </cell>
          <cell r="BK4507">
            <v>21993.664905344576</v>
          </cell>
          <cell r="BX4507">
            <v>16149.145672229581</v>
          </cell>
          <cell r="CB4507">
            <v>16000</v>
          </cell>
          <cell r="CF4507">
            <v>21993.664905344576</v>
          </cell>
          <cell r="CG4507">
            <v>64640</v>
          </cell>
          <cell r="CK4507" t="str">
            <v>Прочие основные фонды</v>
          </cell>
        </row>
        <row r="4508">
          <cell r="K4508">
            <v>18663.599999999999</v>
          </cell>
          <cell r="Y4508">
            <v>2010</v>
          </cell>
          <cell r="AT4508">
            <v>23168.59</v>
          </cell>
          <cell r="BK4508">
            <v>21993.664905344576</v>
          </cell>
          <cell r="BX4508">
            <v>16149.145672229581</v>
          </cell>
          <cell r="CB4508">
            <v>16000</v>
          </cell>
          <cell r="CF4508">
            <v>21993.664905344576</v>
          </cell>
          <cell r="CG4508">
            <v>64640</v>
          </cell>
          <cell r="CK4508" t="str">
            <v>Прочие основные фонды</v>
          </cell>
        </row>
        <row r="4509">
          <cell r="K4509">
            <v>18663.599999999999</v>
          </cell>
          <cell r="Y4509">
            <v>2010</v>
          </cell>
          <cell r="AT4509">
            <v>23168.59</v>
          </cell>
          <cell r="BK4509">
            <v>21993.664905344576</v>
          </cell>
          <cell r="BX4509">
            <v>16149.145672229581</v>
          </cell>
          <cell r="CB4509">
            <v>16000</v>
          </cell>
          <cell r="CF4509">
            <v>21993.664905344576</v>
          </cell>
          <cell r="CG4509">
            <v>64640</v>
          </cell>
          <cell r="CK4509" t="str">
            <v>Прочие основные фонды</v>
          </cell>
        </row>
        <row r="4510">
          <cell r="K4510">
            <v>18663.599999999999</v>
          </cell>
          <cell r="Y4510">
            <v>2010</v>
          </cell>
          <cell r="AT4510">
            <v>23168.59</v>
          </cell>
          <cell r="BK4510">
            <v>21993.664905344576</v>
          </cell>
          <cell r="BX4510">
            <v>16149.145672229581</v>
          </cell>
          <cell r="CB4510">
            <v>16000</v>
          </cell>
          <cell r="CF4510">
            <v>21993.664905344576</v>
          </cell>
          <cell r="CG4510">
            <v>64640</v>
          </cell>
          <cell r="CK4510" t="str">
            <v>Прочие основные фонды</v>
          </cell>
        </row>
        <row r="4511">
          <cell r="K4511">
            <v>18663.599999999999</v>
          </cell>
          <cell r="Y4511">
            <v>2010</v>
          </cell>
          <cell r="AT4511">
            <v>23168.59</v>
          </cell>
          <cell r="BK4511">
            <v>21993.664905344576</v>
          </cell>
          <cell r="BX4511">
            <v>16149.145672229581</v>
          </cell>
          <cell r="CB4511">
            <v>16000</v>
          </cell>
          <cell r="CF4511">
            <v>21993.664905344576</v>
          </cell>
          <cell r="CG4511">
            <v>64640</v>
          </cell>
          <cell r="CK4511" t="str">
            <v>Прочие основные фонды</v>
          </cell>
        </row>
        <row r="4512">
          <cell r="K4512">
            <v>18663.599999999999</v>
          </cell>
          <cell r="Y4512">
            <v>2010</v>
          </cell>
          <cell r="AT4512">
            <v>23168.59</v>
          </cell>
          <cell r="BK4512">
            <v>21993.664905344576</v>
          </cell>
          <cell r="BX4512">
            <v>16149.145672229581</v>
          </cell>
          <cell r="CB4512">
            <v>16000</v>
          </cell>
          <cell r="CF4512">
            <v>21993.664905344576</v>
          </cell>
          <cell r="CG4512">
            <v>64640</v>
          </cell>
          <cell r="CK4512" t="str">
            <v>Прочие основные фонды</v>
          </cell>
        </row>
        <row r="4513">
          <cell r="K4513">
            <v>18663.599999999999</v>
          </cell>
          <cell r="Y4513">
            <v>2010</v>
          </cell>
          <cell r="AT4513">
            <v>23168.59</v>
          </cell>
          <cell r="BK4513">
            <v>21993.664905344576</v>
          </cell>
          <cell r="BX4513">
            <v>16149.145672229581</v>
          </cell>
          <cell r="CB4513">
            <v>16000</v>
          </cell>
          <cell r="CF4513">
            <v>21993.664905344576</v>
          </cell>
          <cell r="CG4513">
            <v>64640</v>
          </cell>
          <cell r="CK4513" t="str">
            <v>Прочие основные фонды</v>
          </cell>
        </row>
        <row r="4514">
          <cell r="K4514">
            <v>18663.599999999999</v>
          </cell>
          <cell r="Y4514">
            <v>2010</v>
          </cell>
          <cell r="AT4514">
            <v>23168.59</v>
          </cell>
          <cell r="BK4514">
            <v>21993.664905344576</v>
          </cell>
          <cell r="BX4514">
            <v>16149.145672229581</v>
          </cell>
          <cell r="CB4514">
            <v>16000</v>
          </cell>
          <cell r="CF4514">
            <v>21993.664905344576</v>
          </cell>
          <cell r="CG4514">
            <v>64640</v>
          </cell>
          <cell r="CK4514" t="str">
            <v>Прочие основные фонды</v>
          </cell>
        </row>
        <row r="4515">
          <cell r="K4515">
            <v>18663.599999999999</v>
          </cell>
          <cell r="Y4515">
            <v>2010</v>
          </cell>
          <cell r="AT4515">
            <v>23168.59</v>
          </cell>
          <cell r="BK4515">
            <v>21993.664905344576</v>
          </cell>
          <cell r="BX4515">
            <v>16149.145672229581</v>
          </cell>
          <cell r="CB4515">
            <v>16000</v>
          </cell>
          <cell r="CF4515">
            <v>21993.664905344576</v>
          </cell>
          <cell r="CG4515">
            <v>64640</v>
          </cell>
          <cell r="CK4515" t="str">
            <v>Прочие основные фонды</v>
          </cell>
        </row>
        <row r="4516">
          <cell r="K4516">
            <v>18663.599999999999</v>
          </cell>
          <cell r="Y4516">
            <v>2010</v>
          </cell>
          <cell r="AT4516">
            <v>23168.59</v>
          </cell>
          <cell r="BK4516">
            <v>21993.664905344576</v>
          </cell>
          <cell r="BX4516">
            <v>16149.145672229581</v>
          </cell>
          <cell r="CB4516">
            <v>16000</v>
          </cell>
          <cell r="CF4516">
            <v>21993.664905344576</v>
          </cell>
          <cell r="CG4516">
            <v>64640</v>
          </cell>
          <cell r="CK4516" t="str">
            <v>Прочие основные фонды</v>
          </cell>
        </row>
        <row r="4517">
          <cell r="K4517">
            <v>18663.599999999999</v>
          </cell>
          <cell r="Y4517">
            <v>2010</v>
          </cell>
          <cell r="AT4517">
            <v>23168.59</v>
          </cell>
          <cell r="BK4517">
            <v>21993.664905344576</v>
          </cell>
          <cell r="BX4517">
            <v>16149.145672229581</v>
          </cell>
          <cell r="CB4517">
            <v>16000</v>
          </cell>
          <cell r="CF4517">
            <v>21993.664905344576</v>
          </cell>
          <cell r="CG4517">
            <v>64640</v>
          </cell>
          <cell r="CK4517" t="str">
            <v>Прочие основные фонды</v>
          </cell>
        </row>
        <row r="4518">
          <cell r="K4518">
            <v>18663.599999999999</v>
          </cell>
          <cell r="Y4518">
            <v>2010</v>
          </cell>
          <cell r="AT4518">
            <v>23168.59</v>
          </cell>
          <cell r="BK4518">
            <v>21993.664905344576</v>
          </cell>
          <cell r="BX4518">
            <v>16149.145672229581</v>
          </cell>
          <cell r="CB4518">
            <v>16000</v>
          </cell>
          <cell r="CF4518">
            <v>21993.664905344576</v>
          </cell>
          <cell r="CG4518">
            <v>64640</v>
          </cell>
          <cell r="CK4518" t="str">
            <v>Прочие основные фонды</v>
          </cell>
        </row>
        <row r="4519">
          <cell r="K4519">
            <v>18663.599999999999</v>
          </cell>
          <cell r="Y4519">
            <v>2010</v>
          </cell>
          <cell r="AT4519">
            <v>23168.59</v>
          </cell>
          <cell r="BK4519">
            <v>21993.664905344576</v>
          </cell>
          <cell r="BX4519">
            <v>16149.145672229581</v>
          </cell>
          <cell r="CB4519">
            <v>16000</v>
          </cell>
          <cell r="CF4519">
            <v>21993.664905344576</v>
          </cell>
          <cell r="CG4519">
            <v>64640</v>
          </cell>
          <cell r="CK4519" t="str">
            <v>Прочие основные фонды</v>
          </cell>
        </row>
        <row r="4520">
          <cell r="K4520">
            <v>18663.599999999999</v>
          </cell>
          <cell r="Y4520">
            <v>2010</v>
          </cell>
          <cell r="AT4520">
            <v>23168.59</v>
          </cell>
          <cell r="BK4520">
            <v>21993.664905344576</v>
          </cell>
          <cell r="BX4520">
            <v>16149.145672229581</v>
          </cell>
          <cell r="CB4520">
            <v>16000</v>
          </cell>
          <cell r="CF4520">
            <v>21993.664905344576</v>
          </cell>
          <cell r="CG4520">
            <v>64640</v>
          </cell>
          <cell r="CK4520" t="str">
            <v>Прочие основные фонды</v>
          </cell>
        </row>
        <row r="4521">
          <cell r="K4521">
            <v>18663.599999999999</v>
          </cell>
          <cell r="Y4521">
            <v>2010</v>
          </cell>
          <cell r="AT4521">
            <v>23168.59</v>
          </cell>
          <cell r="BK4521">
            <v>21993.664905344576</v>
          </cell>
          <cell r="BX4521">
            <v>16149.145672229581</v>
          </cell>
          <cell r="CB4521">
            <v>16000</v>
          </cell>
          <cell r="CF4521">
            <v>21993.664905344576</v>
          </cell>
          <cell r="CG4521">
            <v>64640</v>
          </cell>
          <cell r="CK4521" t="str">
            <v>Прочие основные фонды</v>
          </cell>
        </row>
        <row r="4522">
          <cell r="K4522">
            <v>21783.52</v>
          </cell>
          <cell r="Y4522">
            <v>2010</v>
          </cell>
          <cell r="AT4522">
            <v>25297.02</v>
          </cell>
          <cell r="BK4522">
            <v>24948.173861985593</v>
          </cell>
          <cell r="BX4522">
            <v>24948.173861985593</v>
          </cell>
          <cell r="CB4522">
            <v>25000</v>
          </cell>
          <cell r="CF4522">
            <v>0</v>
          </cell>
          <cell r="CG4522">
            <v>125000</v>
          </cell>
          <cell r="CK4522" t="str">
            <v>Прочие основные фонды</v>
          </cell>
        </row>
        <row r="4523">
          <cell r="K4523">
            <v>21783.52</v>
          </cell>
          <cell r="Y4523">
            <v>2010</v>
          </cell>
          <cell r="AT4523">
            <v>25297.02</v>
          </cell>
          <cell r="BK4523">
            <v>24948.173861985593</v>
          </cell>
          <cell r="BX4523">
            <v>24948.173861985593</v>
          </cell>
          <cell r="CB4523">
            <v>25000</v>
          </cell>
          <cell r="CF4523">
            <v>0</v>
          </cell>
          <cell r="CG4523">
            <v>125000</v>
          </cell>
          <cell r="CK4523" t="str">
            <v>Прочие основные фонды</v>
          </cell>
        </row>
        <row r="4524">
          <cell r="K4524">
            <v>21783.52</v>
          </cell>
          <cell r="Y4524">
            <v>2010</v>
          </cell>
          <cell r="AT4524">
            <v>25297.02</v>
          </cell>
          <cell r="BK4524">
            <v>24948.173861985593</v>
          </cell>
          <cell r="BX4524">
            <v>24948.173861985593</v>
          </cell>
          <cell r="CB4524">
            <v>25000</v>
          </cell>
          <cell r="CF4524">
            <v>0</v>
          </cell>
          <cell r="CG4524">
            <v>125000</v>
          </cell>
          <cell r="CK4524" t="str">
            <v>Прочие основные фонды</v>
          </cell>
        </row>
        <row r="4525">
          <cell r="K4525">
            <v>21783.52</v>
          </cell>
          <cell r="Y4525">
            <v>2010</v>
          </cell>
          <cell r="AT4525">
            <v>25297.02</v>
          </cell>
          <cell r="BK4525">
            <v>24948.173861985593</v>
          </cell>
          <cell r="BX4525">
            <v>24948.173861985593</v>
          </cell>
          <cell r="CB4525">
            <v>25000</v>
          </cell>
          <cell r="CF4525">
            <v>0</v>
          </cell>
          <cell r="CG4525">
            <v>125000</v>
          </cell>
          <cell r="CK4525" t="str">
            <v>Прочие основные фонды</v>
          </cell>
        </row>
        <row r="4526">
          <cell r="K4526">
            <v>21783.52</v>
          </cell>
          <cell r="Y4526">
            <v>2010</v>
          </cell>
          <cell r="AT4526">
            <v>25297.02</v>
          </cell>
          <cell r="BK4526">
            <v>24948.173861985593</v>
          </cell>
          <cell r="BX4526">
            <v>24948.173861985593</v>
          </cell>
          <cell r="CB4526">
            <v>25000</v>
          </cell>
          <cell r="CF4526">
            <v>0</v>
          </cell>
          <cell r="CG4526">
            <v>125000</v>
          </cell>
          <cell r="CK4526" t="str">
            <v>Прочие основные фонды</v>
          </cell>
        </row>
        <row r="4527">
          <cell r="K4527">
            <v>21783.52</v>
          </cell>
          <cell r="Y4527">
            <v>2010</v>
          </cell>
          <cell r="AT4527">
            <v>25297.02</v>
          </cell>
          <cell r="BK4527">
            <v>24948.173861985593</v>
          </cell>
          <cell r="BX4527">
            <v>24948.173861985593</v>
          </cell>
          <cell r="CB4527">
            <v>25000</v>
          </cell>
          <cell r="CF4527">
            <v>0</v>
          </cell>
          <cell r="CG4527">
            <v>125000</v>
          </cell>
          <cell r="CK4527" t="str">
            <v>Прочие основные фонды</v>
          </cell>
        </row>
        <row r="4528">
          <cell r="K4528">
            <v>21783.52</v>
          </cell>
          <cell r="Y4528">
            <v>2010</v>
          </cell>
          <cell r="AT4528">
            <v>25297.02</v>
          </cell>
          <cell r="BK4528">
            <v>24948.173861985593</v>
          </cell>
          <cell r="BX4528">
            <v>24948.173861985593</v>
          </cell>
          <cell r="CB4528">
            <v>25000</v>
          </cell>
          <cell r="CF4528">
            <v>0</v>
          </cell>
          <cell r="CG4528">
            <v>125000</v>
          </cell>
          <cell r="CK4528" t="str">
            <v>Прочие основные фонды</v>
          </cell>
        </row>
        <row r="4529">
          <cell r="K4529">
            <v>21783.52</v>
          </cell>
          <cell r="Y4529">
            <v>2010</v>
          </cell>
          <cell r="AT4529">
            <v>25297.02</v>
          </cell>
          <cell r="BK4529">
            <v>24948.173861985593</v>
          </cell>
          <cell r="BX4529">
            <v>24948.173861985593</v>
          </cell>
          <cell r="CB4529">
            <v>25000</v>
          </cell>
          <cell r="CF4529">
            <v>0</v>
          </cell>
          <cell r="CG4529">
            <v>125000</v>
          </cell>
          <cell r="CK4529" t="str">
            <v>Прочие основные фонды</v>
          </cell>
        </row>
        <row r="4530">
          <cell r="K4530">
            <v>21783.52</v>
          </cell>
          <cell r="Y4530">
            <v>2010</v>
          </cell>
          <cell r="AT4530">
            <v>25297.02</v>
          </cell>
          <cell r="BK4530">
            <v>24948.173861985593</v>
          </cell>
          <cell r="BX4530">
            <v>24948.173861985593</v>
          </cell>
          <cell r="CB4530">
            <v>25000</v>
          </cell>
          <cell r="CF4530">
            <v>0</v>
          </cell>
          <cell r="CG4530">
            <v>125000</v>
          </cell>
          <cell r="CK4530" t="str">
            <v>Прочие основные фонды</v>
          </cell>
        </row>
        <row r="4531">
          <cell r="K4531">
            <v>21783.52</v>
          </cell>
          <cell r="Y4531">
            <v>2010</v>
          </cell>
          <cell r="AT4531">
            <v>25297.02</v>
          </cell>
          <cell r="BK4531">
            <v>24948.173861985593</v>
          </cell>
          <cell r="BX4531">
            <v>24948.173861985593</v>
          </cell>
          <cell r="CB4531">
            <v>25000</v>
          </cell>
          <cell r="CF4531">
            <v>0</v>
          </cell>
          <cell r="CG4531">
            <v>125000</v>
          </cell>
          <cell r="CK4531" t="str">
            <v>Прочие основные фонды</v>
          </cell>
        </row>
        <row r="4532">
          <cell r="K4532">
            <v>21783.52</v>
          </cell>
          <cell r="Y4532">
            <v>2010</v>
          </cell>
          <cell r="AT4532">
            <v>25297.02</v>
          </cell>
          <cell r="BK4532">
            <v>24948.173861985593</v>
          </cell>
          <cell r="BX4532">
            <v>24948.173861985593</v>
          </cell>
          <cell r="CB4532">
            <v>25000</v>
          </cell>
          <cell r="CF4532">
            <v>0</v>
          </cell>
          <cell r="CG4532">
            <v>125000</v>
          </cell>
          <cell r="CK4532" t="str">
            <v>Прочие основные фонды</v>
          </cell>
        </row>
        <row r="4533">
          <cell r="K4533">
            <v>21783.52</v>
          </cell>
          <cell r="Y4533">
            <v>2010</v>
          </cell>
          <cell r="AT4533">
            <v>25297.02</v>
          </cell>
          <cell r="BK4533">
            <v>24948.173861985593</v>
          </cell>
          <cell r="BX4533">
            <v>24948.173861985593</v>
          </cell>
          <cell r="CB4533">
            <v>25000</v>
          </cell>
          <cell r="CF4533">
            <v>0</v>
          </cell>
          <cell r="CG4533">
            <v>125000</v>
          </cell>
          <cell r="CK4533" t="str">
            <v>Прочие основные фонды</v>
          </cell>
        </row>
        <row r="4534">
          <cell r="K4534">
            <v>21783.52</v>
          </cell>
          <cell r="Y4534">
            <v>2010</v>
          </cell>
          <cell r="AT4534">
            <v>25297.02</v>
          </cell>
          <cell r="BK4534">
            <v>24948.173861985593</v>
          </cell>
          <cell r="BX4534">
            <v>24948.173861985593</v>
          </cell>
          <cell r="CB4534">
            <v>25000</v>
          </cell>
          <cell r="CF4534">
            <v>0</v>
          </cell>
          <cell r="CG4534">
            <v>125000</v>
          </cell>
          <cell r="CK4534" t="str">
            <v>Прочие основные фонды</v>
          </cell>
        </row>
        <row r="4535">
          <cell r="K4535">
            <v>21783.52</v>
          </cell>
          <cell r="Y4535">
            <v>2010</v>
          </cell>
          <cell r="AT4535">
            <v>25297.02</v>
          </cell>
          <cell r="BK4535">
            <v>24948.173861985593</v>
          </cell>
          <cell r="BX4535">
            <v>24948.173861985593</v>
          </cell>
          <cell r="CB4535">
            <v>25000</v>
          </cell>
          <cell r="CF4535">
            <v>0</v>
          </cell>
          <cell r="CG4535">
            <v>125000</v>
          </cell>
          <cell r="CK4535" t="str">
            <v>Прочие основные фонды</v>
          </cell>
        </row>
        <row r="4536">
          <cell r="K4536">
            <v>21783.52</v>
          </cell>
          <cell r="Y4536">
            <v>2010</v>
          </cell>
          <cell r="AT4536">
            <v>25297.02</v>
          </cell>
          <cell r="BK4536">
            <v>24948.173861985593</v>
          </cell>
          <cell r="BX4536">
            <v>24948.173861985593</v>
          </cell>
          <cell r="CB4536">
            <v>25000</v>
          </cell>
          <cell r="CF4536">
            <v>0</v>
          </cell>
          <cell r="CG4536">
            <v>125000</v>
          </cell>
          <cell r="CK4536" t="str">
            <v>Прочие основные фонды</v>
          </cell>
        </row>
        <row r="4537">
          <cell r="K4537">
            <v>21783.52</v>
          </cell>
          <cell r="Y4537">
            <v>2010</v>
          </cell>
          <cell r="AT4537">
            <v>25297.02</v>
          </cell>
          <cell r="BK4537">
            <v>24948.173861985593</v>
          </cell>
          <cell r="BX4537">
            <v>24948.173861985593</v>
          </cell>
          <cell r="CB4537">
            <v>25000</v>
          </cell>
          <cell r="CF4537">
            <v>0</v>
          </cell>
          <cell r="CG4537">
            <v>125000</v>
          </cell>
          <cell r="CK4537" t="str">
            <v>Прочие основные фонды</v>
          </cell>
        </row>
        <row r="4538">
          <cell r="K4538">
            <v>21783.52</v>
          </cell>
          <cell r="Y4538">
            <v>2010</v>
          </cell>
          <cell r="AT4538">
            <v>25297.02</v>
          </cell>
          <cell r="BK4538">
            <v>24948.173861985593</v>
          </cell>
          <cell r="BX4538">
            <v>24948.173861985593</v>
          </cell>
          <cell r="CB4538">
            <v>25000</v>
          </cell>
          <cell r="CF4538">
            <v>0</v>
          </cell>
          <cell r="CG4538">
            <v>125000</v>
          </cell>
          <cell r="CK4538" t="str">
            <v>Прочие основные фонды</v>
          </cell>
        </row>
        <row r="4539">
          <cell r="K4539">
            <v>21783.52</v>
          </cell>
          <cell r="Y4539">
            <v>2010</v>
          </cell>
          <cell r="AT4539">
            <v>25297.02</v>
          </cell>
          <cell r="BK4539">
            <v>24948.173861985593</v>
          </cell>
          <cell r="BX4539">
            <v>24948.173861985593</v>
          </cell>
          <cell r="CB4539">
            <v>25000</v>
          </cell>
          <cell r="CF4539">
            <v>0</v>
          </cell>
          <cell r="CG4539">
            <v>125000</v>
          </cell>
          <cell r="CK4539" t="str">
            <v>Прочие основные фонды</v>
          </cell>
        </row>
        <row r="4540">
          <cell r="K4540">
            <v>21783.52</v>
          </cell>
          <cell r="Y4540">
            <v>2010</v>
          </cell>
          <cell r="AT4540">
            <v>25297.02</v>
          </cell>
          <cell r="BK4540">
            <v>24948.173861985593</v>
          </cell>
          <cell r="BX4540">
            <v>24948.173861985593</v>
          </cell>
          <cell r="CB4540">
            <v>25000</v>
          </cell>
          <cell r="CF4540">
            <v>0</v>
          </cell>
          <cell r="CG4540">
            <v>125000</v>
          </cell>
          <cell r="CK4540" t="str">
            <v>Прочие основные фонды</v>
          </cell>
        </row>
        <row r="4541">
          <cell r="K4541">
            <v>21783.52</v>
          </cell>
          <cell r="Y4541">
            <v>2010</v>
          </cell>
          <cell r="AT4541">
            <v>25297.02</v>
          </cell>
          <cell r="BK4541">
            <v>24948.173861985593</v>
          </cell>
          <cell r="BX4541">
            <v>24948.173861985593</v>
          </cell>
          <cell r="CB4541">
            <v>25000</v>
          </cell>
          <cell r="CF4541">
            <v>0</v>
          </cell>
          <cell r="CG4541">
            <v>125000</v>
          </cell>
          <cell r="CK4541" t="str">
            <v>Прочие основные фонды</v>
          </cell>
        </row>
        <row r="4542">
          <cell r="K4542">
            <v>21783.52</v>
          </cell>
          <cell r="Y4542">
            <v>2010</v>
          </cell>
          <cell r="AT4542">
            <v>25297.02</v>
          </cell>
          <cell r="BK4542">
            <v>24948.173861985593</v>
          </cell>
          <cell r="BX4542">
            <v>24948.173861985593</v>
          </cell>
          <cell r="CB4542">
            <v>25000</v>
          </cell>
          <cell r="CF4542">
            <v>0</v>
          </cell>
          <cell r="CG4542">
            <v>125000</v>
          </cell>
          <cell r="CK4542" t="str">
            <v>Прочие основные фонды</v>
          </cell>
        </row>
        <row r="4543">
          <cell r="K4543">
            <v>21783.52</v>
          </cell>
          <cell r="Y4543">
            <v>2010</v>
          </cell>
          <cell r="AT4543">
            <v>25297.02</v>
          </cell>
          <cell r="BK4543">
            <v>24948.173861985593</v>
          </cell>
          <cell r="BX4543">
            <v>24948.173861985593</v>
          </cell>
          <cell r="CB4543">
            <v>25000</v>
          </cell>
          <cell r="CF4543">
            <v>0</v>
          </cell>
          <cell r="CG4543">
            <v>125000</v>
          </cell>
          <cell r="CK4543" t="str">
            <v>Прочие основные фонды</v>
          </cell>
        </row>
        <row r="4544">
          <cell r="K4544">
            <v>21783.52</v>
          </cell>
          <cell r="Y4544">
            <v>2010</v>
          </cell>
          <cell r="AT4544">
            <v>25297.02</v>
          </cell>
          <cell r="BK4544">
            <v>24948.173861985593</v>
          </cell>
          <cell r="BX4544">
            <v>24948.173861985593</v>
          </cell>
          <cell r="CB4544">
            <v>25000</v>
          </cell>
          <cell r="CF4544">
            <v>0</v>
          </cell>
          <cell r="CG4544">
            <v>125000</v>
          </cell>
          <cell r="CK4544" t="str">
            <v>Прочие основные фонды</v>
          </cell>
        </row>
        <row r="4545">
          <cell r="K4545">
            <v>21783.52</v>
          </cell>
          <cell r="Y4545">
            <v>2010</v>
          </cell>
          <cell r="AT4545">
            <v>25297.02</v>
          </cell>
          <cell r="BK4545">
            <v>24948.173861985593</v>
          </cell>
          <cell r="BX4545">
            <v>24948.173861985593</v>
          </cell>
          <cell r="CB4545">
            <v>25000</v>
          </cell>
          <cell r="CF4545">
            <v>0</v>
          </cell>
          <cell r="CG4545">
            <v>125000</v>
          </cell>
          <cell r="CK4545" t="str">
            <v>Прочие основные фонды</v>
          </cell>
        </row>
        <row r="4546">
          <cell r="K4546">
            <v>21783.52</v>
          </cell>
          <cell r="Y4546">
            <v>2010</v>
          </cell>
          <cell r="AT4546">
            <v>25297.02</v>
          </cell>
          <cell r="BK4546">
            <v>24948.173861985593</v>
          </cell>
          <cell r="BX4546">
            <v>24948.173861985593</v>
          </cell>
          <cell r="CB4546">
            <v>25000</v>
          </cell>
          <cell r="CF4546">
            <v>0</v>
          </cell>
          <cell r="CG4546">
            <v>125000</v>
          </cell>
          <cell r="CK4546" t="str">
            <v>Прочие основные фонды</v>
          </cell>
        </row>
        <row r="4547">
          <cell r="K4547">
            <v>21783.52</v>
          </cell>
          <cell r="Y4547">
            <v>2010</v>
          </cell>
          <cell r="AT4547">
            <v>25297.02</v>
          </cell>
          <cell r="BK4547">
            <v>24948.173861985593</v>
          </cell>
          <cell r="BX4547">
            <v>24948.173861985593</v>
          </cell>
          <cell r="CB4547">
            <v>25000</v>
          </cell>
          <cell r="CF4547">
            <v>0</v>
          </cell>
          <cell r="CG4547">
            <v>125000</v>
          </cell>
          <cell r="CK4547" t="str">
            <v>Прочие основные фонды</v>
          </cell>
        </row>
        <row r="4548">
          <cell r="K4548">
            <v>21783.52</v>
          </cell>
          <cell r="Y4548">
            <v>2010</v>
          </cell>
          <cell r="AT4548">
            <v>25297.02</v>
          </cell>
          <cell r="BK4548">
            <v>24948.173861985593</v>
          </cell>
          <cell r="BX4548">
            <v>24948.173861985593</v>
          </cell>
          <cell r="CB4548">
            <v>25000</v>
          </cell>
          <cell r="CF4548">
            <v>0</v>
          </cell>
          <cell r="CG4548">
            <v>125000</v>
          </cell>
          <cell r="CK4548" t="str">
            <v>Прочие основные фонды</v>
          </cell>
        </row>
        <row r="4549">
          <cell r="K4549">
            <v>21783.52</v>
          </cell>
          <cell r="Y4549">
            <v>2010</v>
          </cell>
          <cell r="AT4549">
            <v>25297.02</v>
          </cell>
          <cell r="BK4549">
            <v>24948.173861985593</v>
          </cell>
          <cell r="BX4549">
            <v>24948.173861985593</v>
          </cell>
          <cell r="CB4549">
            <v>25000</v>
          </cell>
          <cell r="CF4549">
            <v>0</v>
          </cell>
          <cell r="CG4549">
            <v>125000</v>
          </cell>
          <cell r="CK4549" t="str">
            <v>Прочие основные фонды</v>
          </cell>
        </row>
        <row r="4550">
          <cell r="K4550">
            <v>21783.52</v>
          </cell>
          <cell r="Y4550">
            <v>2010</v>
          </cell>
          <cell r="AT4550">
            <v>25297.02</v>
          </cell>
          <cell r="BK4550">
            <v>24948.173861985593</v>
          </cell>
          <cell r="BX4550">
            <v>24948.173861985593</v>
          </cell>
          <cell r="CB4550">
            <v>25000</v>
          </cell>
          <cell r="CF4550">
            <v>0</v>
          </cell>
          <cell r="CG4550">
            <v>125000</v>
          </cell>
          <cell r="CK4550" t="str">
            <v>Прочие основные фонды</v>
          </cell>
        </row>
        <row r="4551">
          <cell r="K4551">
            <v>21783.52</v>
          </cell>
          <cell r="Y4551">
            <v>2010</v>
          </cell>
          <cell r="AT4551">
            <v>25297.02</v>
          </cell>
          <cell r="BK4551">
            <v>24948.173861985593</v>
          </cell>
          <cell r="BX4551">
            <v>24948.173861985593</v>
          </cell>
          <cell r="CB4551">
            <v>25000</v>
          </cell>
          <cell r="CF4551">
            <v>0</v>
          </cell>
          <cell r="CG4551">
            <v>125000</v>
          </cell>
          <cell r="CK4551" t="str">
            <v>Прочие основные фонды</v>
          </cell>
        </row>
        <row r="4552">
          <cell r="K4552">
            <v>21783.52</v>
          </cell>
          <cell r="Y4552">
            <v>2010</v>
          </cell>
          <cell r="AT4552">
            <v>25297.02</v>
          </cell>
          <cell r="BK4552">
            <v>24948.173861985593</v>
          </cell>
          <cell r="BX4552">
            <v>24948.173861985593</v>
          </cell>
          <cell r="CB4552">
            <v>25000</v>
          </cell>
          <cell r="CF4552">
            <v>0</v>
          </cell>
          <cell r="CG4552">
            <v>125000</v>
          </cell>
          <cell r="CK4552" t="str">
            <v>Прочие основные фонды</v>
          </cell>
        </row>
        <row r="4553">
          <cell r="K4553">
            <v>21783.52</v>
          </cell>
          <cell r="Y4553">
            <v>2010</v>
          </cell>
          <cell r="AT4553">
            <v>25297.02</v>
          </cell>
          <cell r="BK4553">
            <v>24948.173861985593</v>
          </cell>
          <cell r="BX4553">
            <v>24948.173861985593</v>
          </cell>
          <cell r="CB4553">
            <v>25000</v>
          </cell>
          <cell r="CF4553">
            <v>0</v>
          </cell>
          <cell r="CG4553">
            <v>125000</v>
          </cell>
          <cell r="CK4553" t="str">
            <v>Прочие основные фонды</v>
          </cell>
        </row>
        <row r="4554">
          <cell r="K4554">
            <v>21783.52</v>
          </cell>
          <cell r="Y4554">
            <v>2010</v>
          </cell>
          <cell r="AT4554">
            <v>25297.02</v>
          </cell>
          <cell r="BK4554">
            <v>24948.173861985593</v>
          </cell>
          <cell r="BX4554">
            <v>24948.173861985593</v>
          </cell>
          <cell r="CB4554">
            <v>25000</v>
          </cell>
          <cell r="CF4554">
            <v>0</v>
          </cell>
          <cell r="CG4554">
            <v>125000</v>
          </cell>
          <cell r="CK4554" t="str">
            <v>Прочие основные фонды</v>
          </cell>
        </row>
        <row r="4555">
          <cell r="K4555">
            <v>21783.52</v>
          </cell>
          <cell r="Y4555">
            <v>2010</v>
          </cell>
          <cell r="AT4555">
            <v>25297.02</v>
          </cell>
          <cell r="BK4555">
            <v>24948.173861985593</v>
          </cell>
          <cell r="BX4555">
            <v>24948.173861985593</v>
          </cell>
          <cell r="CB4555">
            <v>25000</v>
          </cell>
          <cell r="CF4555">
            <v>0</v>
          </cell>
          <cell r="CG4555">
            <v>125000</v>
          </cell>
          <cell r="CK4555" t="str">
            <v>Прочие основные фонды</v>
          </cell>
        </row>
        <row r="4556">
          <cell r="K4556">
            <v>21783.52</v>
          </cell>
          <cell r="Y4556">
            <v>2010</v>
          </cell>
          <cell r="AT4556">
            <v>25297.02</v>
          </cell>
          <cell r="BK4556">
            <v>24948.173861985593</v>
          </cell>
          <cell r="BX4556">
            <v>24948.173861985593</v>
          </cell>
          <cell r="CB4556">
            <v>25000</v>
          </cell>
          <cell r="CF4556">
            <v>0</v>
          </cell>
          <cell r="CG4556">
            <v>125000</v>
          </cell>
          <cell r="CK4556" t="str">
            <v>Прочие основные фонды</v>
          </cell>
        </row>
        <row r="4557">
          <cell r="K4557">
            <v>21783.52</v>
          </cell>
          <cell r="Y4557">
            <v>2010</v>
          </cell>
          <cell r="AT4557">
            <v>25297.02</v>
          </cell>
          <cell r="BK4557">
            <v>24948.173861985593</v>
          </cell>
          <cell r="BX4557">
            <v>24948.173861985593</v>
          </cell>
          <cell r="CB4557">
            <v>25000</v>
          </cell>
          <cell r="CF4557">
            <v>0</v>
          </cell>
          <cell r="CG4557">
            <v>125000</v>
          </cell>
          <cell r="CK4557" t="str">
            <v>Прочие основные фонды</v>
          </cell>
        </row>
        <row r="4558">
          <cell r="K4558">
            <v>21783.52</v>
          </cell>
          <cell r="Y4558">
            <v>2010</v>
          </cell>
          <cell r="AT4558">
            <v>25297.02</v>
          </cell>
          <cell r="BK4558">
            <v>24948.173861985593</v>
          </cell>
          <cell r="BX4558">
            <v>24948.173861985593</v>
          </cell>
          <cell r="CB4558">
            <v>25000</v>
          </cell>
          <cell r="CF4558">
            <v>0</v>
          </cell>
          <cell r="CG4558">
            <v>125000</v>
          </cell>
          <cell r="CK4558" t="str">
            <v>Прочие основные фонды</v>
          </cell>
        </row>
        <row r="4559">
          <cell r="K4559">
            <v>21783.52</v>
          </cell>
          <cell r="Y4559">
            <v>2010</v>
          </cell>
          <cell r="AT4559">
            <v>25297.02</v>
          </cell>
          <cell r="BK4559">
            <v>24948.173861985593</v>
          </cell>
          <cell r="BX4559">
            <v>24948.173861985593</v>
          </cell>
          <cell r="CB4559">
            <v>25000</v>
          </cell>
          <cell r="CF4559">
            <v>0</v>
          </cell>
          <cell r="CG4559">
            <v>125000</v>
          </cell>
          <cell r="CK4559" t="str">
            <v>Прочие основные фонды</v>
          </cell>
        </row>
        <row r="4560">
          <cell r="K4560">
            <v>21783.52</v>
          </cell>
          <cell r="Y4560">
            <v>2010</v>
          </cell>
          <cell r="AT4560">
            <v>25297.02</v>
          </cell>
          <cell r="BK4560">
            <v>24948.173861985593</v>
          </cell>
          <cell r="BX4560">
            <v>24948.173861985593</v>
          </cell>
          <cell r="CB4560">
            <v>25000</v>
          </cell>
          <cell r="CF4560">
            <v>0</v>
          </cell>
          <cell r="CG4560">
            <v>125000</v>
          </cell>
          <cell r="CK4560" t="str">
            <v>Прочие основные фонды</v>
          </cell>
        </row>
        <row r="4561">
          <cell r="K4561">
            <v>21783.52</v>
          </cell>
          <cell r="Y4561">
            <v>2010</v>
          </cell>
          <cell r="AT4561">
            <v>25297.02</v>
          </cell>
          <cell r="BK4561">
            <v>24948.173861985593</v>
          </cell>
          <cell r="BX4561">
            <v>24948.173861985593</v>
          </cell>
          <cell r="CB4561">
            <v>25000</v>
          </cell>
          <cell r="CF4561">
            <v>0</v>
          </cell>
          <cell r="CG4561">
            <v>125000</v>
          </cell>
          <cell r="CK4561" t="str">
            <v>Прочие основные фонды</v>
          </cell>
        </row>
        <row r="4562">
          <cell r="K4562">
            <v>21783.52</v>
          </cell>
          <cell r="Y4562">
            <v>2010</v>
          </cell>
          <cell r="AT4562">
            <v>25297.02</v>
          </cell>
          <cell r="BK4562">
            <v>24948.173861985593</v>
          </cell>
          <cell r="BX4562">
            <v>24948.173861985593</v>
          </cell>
          <cell r="CB4562">
            <v>25000</v>
          </cell>
          <cell r="CF4562">
            <v>0</v>
          </cell>
          <cell r="CG4562">
            <v>125000</v>
          </cell>
          <cell r="CK4562" t="str">
            <v>Прочие основные фонды</v>
          </cell>
        </row>
        <row r="4563">
          <cell r="K4563">
            <v>21783.52</v>
          </cell>
          <cell r="Y4563">
            <v>2010</v>
          </cell>
          <cell r="AT4563">
            <v>25297.02</v>
          </cell>
          <cell r="BK4563">
            <v>24948.173861985593</v>
          </cell>
          <cell r="BX4563">
            <v>24948.173861985593</v>
          </cell>
          <cell r="CB4563">
            <v>25000</v>
          </cell>
          <cell r="CF4563">
            <v>0</v>
          </cell>
          <cell r="CG4563">
            <v>125000</v>
          </cell>
          <cell r="CK4563" t="str">
            <v>Прочие основные фонды</v>
          </cell>
        </row>
        <row r="4564">
          <cell r="K4564">
            <v>21783.52</v>
          </cell>
          <cell r="Y4564">
            <v>2010</v>
          </cell>
          <cell r="AT4564">
            <v>25297.02</v>
          </cell>
          <cell r="BK4564">
            <v>24948.173861985593</v>
          </cell>
          <cell r="BX4564">
            <v>24948.173861985593</v>
          </cell>
          <cell r="CB4564">
            <v>25000</v>
          </cell>
          <cell r="CF4564">
            <v>0</v>
          </cell>
          <cell r="CG4564">
            <v>125000</v>
          </cell>
          <cell r="CK4564" t="str">
            <v>Прочие основные фонды</v>
          </cell>
        </row>
        <row r="4565">
          <cell r="K4565">
            <v>21783.52</v>
          </cell>
          <cell r="Y4565">
            <v>2010</v>
          </cell>
          <cell r="AT4565">
            <v>25297.02</v>
          </cell>
          <cell r="BK4565">
            <v>24948.173861985593</v>
          </cell>
          <cell r="BX4565">
            <v>24948.173861985593</v>
          </cell>
          <cell r="CB4565">
            <v>25000</v>
          </cell>
          <cell r="CF4565">
            <v>0</v>
          </cell>
          <cell r="CG4565">
            <v>125000</v>
          </cell>
          <cell r="CK4565" t="str">
            <v>Прочие основные фонды</v>
          </cell>
        </row>
        <row r="4566">
          <cell r="K4566">
            <v>21783.52</v>
          </cell>
          <cell r="Y4566">
            <v>2010</v>
          </cell>
          <cell r="AT4566">
            <v>25297.02</v>
          </cell>
          <cell r="BK4566">
            <v>24948.173861985593</v>
          </cell>
          <cell r="BX4566">
            <v>24948.173861985593</v>
          </cell>
          <cell r="CB4566">
            <v>25000</v>
          </cell>
          <cell r="CF4566">
            <v>0</v>
          </cell>
          <cell r="CG4566">
            <v>125000</v>
          </cell>
          <cell r="CK4566" t="str">
            <v>Прочие основные фонды</v>
          </cell>
        </row>
        <row r="4567">
          <cell r="K4567">
            <v>21783.52</v>
          </cell>
          <cell r="Y4567">
            <v>2010</v>
          </cell>
          <cell r="AT4567">
            <v>25297.02</v>
          </cell>
          <cell r="BK4567">
            <v>24948.173861985593</v>
          </cell>
          <cell r="BX4567">
            <v>24948.173861985593</v>
          </cell>
          <cell r="CB4567">
            <v>25000</v>
          </cell>
          <cell r="CF4567">
            <v>0</v>
          </cell>
          <cell r="CG4567">
            <v>125000</v>
          </cell>
          <cell r="CK4567" t="str">
            <v>Прочие основные фонды</v>
          </cell>
        </row>
        <row r="4568">
          <cell r="K4568">
            <v>21783.52</v>
          </cell>
          <cell r="Y4568">
            <v>2010</v>
          </cell>
          <cell r="AT4568">
            <v>25297.02</v>
          </cell>
          <cell r="BK4568">
            <v>24948.173861985593</v>
          </cell>
          <cell r="BX4568">
            <v>24948.173861985593</v>
          </cell>
          <cell r="CB4568">
            <v>25000</v>
          </cell>
          <cell r="CF4568">
            <v>0</v>
          </cell>
          <cell r="CG4568">
            <v>125000</v>
          </cell>
          <cell r="CK4568" t="str">
            <v>Прочие основные фонды</v>
          </cell>
        </row>
        <row r="4569">
          <cell r="K4569">
            <v>21783.52</v>
          </cell>
          <cell r="Y4569">
            <v>2010</v>
          </cell>
          <cell r="AT4569">
            <v>25297.02</v>
          </cell>
          <cell r="BK4569">
            <v>24948.173861985593</v>
          </cell>
          <cell r="BX4569">
            <v>24948.173861985593</v>
          </cell>
          <cell r="CB4569">
            <v>25000</v>
          </cell>
          <cell r="CF4569">
            <v>0</v>
          </cell>
          <cell r="CG4569">
            <v>125000</v>
          </cell>
          <cell r="CK4569" t="str">
            <v>Прочие основные фонды</v>
          </cell>
        </row>
        <row r="4570">
          <cell r="K4570">
            <v>21783.52</v>
          </cell>
          <cell r="Y4570">
            <v>2010</v>
          </cell>
          <cell r="AT4570">
            <v>25297.02</v>
          </cell>
          <cell r="BK4570">
            <v>24948.173861985593</v>
          </cell>
          <cell r="BX4570">
            <v>24948.173861985593</v>
          </cell>
          <cell r="CB4570">
            <v>25000</v>
          </cell>
          <cell r="CF4570">
            <v>0</v>
          </cell>
          <cell r="CG4570">
            <v>125000</v>
          </cell>
          <cell r="CK4570" t="str">
            <v>Прочие основные фонды</v>
          </cell>
        </row>
        <row r="4571">
          <cell r="K4571">
            <v>21783.52</v>
          </cell>
          <cell r="Y4571">
            <v>2010</v>
          </cell>
          <cell r="AT4571">
            <v>25297.02</v>
          </cell>
          <cell r="BK4571">
            <v>24948.173861985593</v>
          </cell>
          <cell r="BX4571">
            <v>24948.173861985593</v>
          </cell>
          <cell r="CB4571">
            <v>25000</v>
          </cell>
          <cell r="CF4571">
            <v>0</v>
          </cell>
          <cell r="CG4571">
            <v>125000</v>
          </cell>
          <cell r="CK4571" t="str">
            <v>Прочие основные фонды</v>
          </cell>
        </row>
        <row r="4572">
          <cell r="K4572">
            <v>21783.52</v>
          </cell>
          <cell r="Y4572">
            <v>2010</v>
          </cell>
          <cell r="AT4572">
            <v>25297.02</v>
          </cell>
          <cell r="BK4572">
            <v>24948.173861985593</v>
          </cell>
          <cell r="BX4572">
            <v>24948.173861985593</v>
          </cell>
          <cell r="CB4572">
            <v>25000</v>
          </cell>
          <cell r="CF4572">
            <v>0</v>
          </cell>
          <cell r="CG4572">
            <v>125000</v>
          </cell>
          <cell r="CK4572" t="str">
            <v>Прочие основные фонды</v>
          </cell>
        </row>
        <row r="4573">
          <cell r="K4573">
            <v>21783.52</v>
          </cell>
          <cell r="Y4573">
            <v>2010</v>
          </cell>
          <cell r="AT4573">
            <v>25297.02</v>
          </cell>
          <cell r="BK4573">
            <v>24948.173861985593</v>
          </cell>
          <cell r="BX4573">
            <v>24948.173861985593</v>
          </cell>
          <cell r="CB4573">
            <v>25000</v>
          </cell>
          <cell r="CF4573">
            <v>0</v>
          </cell>
          <cell r="CG4573">
            <v>125000</v>
          </cell>
          <cell r="CK4573" t="str">
            <v>Прочие основные фонды</v>
          </cell>
        </row>
        <row r="4574">
          <cell r="K4574">
            <v>21783.52</v>
          </cell>
          <cell r="Y4574">
            <v>2010</v>
          </cell>
          <cell r="AT4574">
            <v>25297.02</v>
          </cell>
          <cell r="BK4574">
            <v>24948.173861985593</v>
          </cell>
          <cell r="BX4574">
            <v>24948.173861985593</v>
          </cell>
          <cell r="CB4574">
            <v>25000</v>
          </cell>
          <cell r="CF4574">
            <v>0</v>
          </cell>
          <cell r="CG4574">
            <v>125000</v>
          </cell>
          <cell r="CK4574" t="str">
            <v>Прочие основные фонды</v>
          </cell>
        </row>
        <row r="4575">
          <cell r="K4575">
            <v>21783.52</v>
          </cell>
          <cell r="Y4575">
            <v>2010</v>
          </cell>
          <cell r="AT4575">
            <v>25297.02</v>
          </cell>
          <cell r="BK4575">
            <v>24948.173861985593</v>
          </cell>
          <cell r="BX4575">
            <v>24948.173861985593</v>
          </cell>
          <cell r="CB4575">
            <v>25000</v>
          </cell>
          <cell r="CF4575">
            <v>0</v>
          </cell>
          <cell r="CG4575">
            <v>125000</v>
          </cell>
          <cell r="CK4575" t="str">
            <v>Прочие основные фонды</v>
          </cell>
        </row>
        <row r="4576">
          <cell r="K4576">
            <v>21783.52</v>
          </cell>
          <cell r="Y4576">
            <v>2010</v>
          </cell>
          <cell r="AT4576">
            <v>25297.02</v>
          </cell>
          <cell r="BK4576">
            <v>24948.173861985593</v>
          </cell>
          <cell r="BX4576">
            <v>24948.173861985593</v>
          </cell>
          <cell r="CB4576">
            <v>25000</v>
          </cell>
          <cell r="CF4576">
            <v>0</v>
          </cell>
          <cell r="CG4576">
            <v>125000</v>
          </cell>
          <cell r="CK4576" t="str">
            <v>Прочие основные фонды</v>
          </cell>
        </row>
        <row r="4577">
          <cell r="K4577">
            <v>21783.52</v>
          </cell>
          <cell r="Y4577">
            <v>2010</v>
          </cell>
          <cell r="AT4577">
            <v>25297.02</v>
          </cell>
          <cell r="BK4577">
            <v>24948.173861985593</v>
          </cell>
          <cell r="BX4577">
            <v>24948.173861985593</v>
          </cell>
          <cell r="CB4577">
            <v>25000</v>
          </cell>
          <cell r="CF4577">
            <v>0</v>
          </cell>
          <cell r="CG4577">
            <v>125000</v>
          </cell>
          <cell r="CK4577" t="str">
            <v>Прочие основные фонды</v>
          </cell>
        </row>
        <row r="4578">
          <cell r="K4578">
            <v>21783.52</v>
          </cell>
          <cell r="Y4578">
            <v>2010</v>
          </cell>
          <cell r="AT4578">
            <v>25297.02</v>
          </cell>
          <cell r="BK4578">
            <v>24948.173861985593</v>
          </cell>
          <cell r="BX4578">
            <v>24948.173861985593</v>
          </cell>
          <cell r="CB4578">
            <v>25000</v>
          </cell>
          <cell r="CF4578">
            <v>0</v>
          </cell>
          <cell r="CG4578">
            <v>125000</v>
          </cell>
          <cell r="CK4578" t="str">
            <v>Прочие основные фонды</v>
          </cell>
        </row>
        <row r="4579">
          <cell r="K4579">
            <v>21783.52</v>
          </cell>
          <cell r="Y4579">
            <v>2010</v>
          </cell>
          <cell r="AT4579">
            <v>25297.02</v>
          </cell>
          <cell r="BK4579">
            <v>24948.173861985593</v>
          </cell>
          <cell r="BX4579">
            <v>24948.173861985593</v>
          </cell>
          <cell r="CB4579">
            <v>25000</v>
          </cell>
          <cell r="CF4579">
            <v>0</v>
          </cell>
          <cell r="CG4579">
            <v>125000</v>
          </cell>
          <cell r="CK4579" t="str">
            <v>Прочие основные фонды</v>
          </cell>
        </row>
        <row r="4580">
          <cell r="K4580">
            <v>21783.52</v>
          </cell>
          <cell r="Y4580">
            <v>2010</v>
          </cell>
          <cell r="AT4580">
            <v>25297.02</v>
          </cell>
          <cell r="BK4580">
            <v>24948.173861985593</v>
          </cell>
          <cell r="BX4580">
            <v>24948.173861985593</v>
          </cell>
          <cell r="CB4580">
            <v>25000</v>
          </cell>
          <cell r="CF4580">
            <v>0</v>
          </cell>
          <cell r="CG4580">
            <v>125000</v>
          </cell>
          <cell r="CK4580" t="str">
            <v>Прочие основные фонды</v>
          </cell>
        </row>
        <row r="4581">
          <cell r="K4581">
            <v>21783.52</v>
          </cell>
          <cell r="Y4581">
            <v>2010</v>
          </cell>
          <cell r="AT4581">
            <v>25297.02</v>
          </cell>
          <cell r="BK4581">
            <v>24948.173861985593</v>
          </cell>
          <cell r="BX4581">
            <v>24948.173861985593</v>
          </cell>
          <cell r="CB4581">
            <v>25000</v>
          </cell>
          <cell r="CF4581">
            <v>0</v>
          </cell>
          <cell r="CG4581">
            <v>125000</v>
          </cell>
          <cell r="CK4581" t="str">
            <v>Прочие основные фонды</v>
          </cell>
        </row>
        <row r="4582">
          <cell r="K4582">
            <v>21783.52</v>
          </cell>
          <cell r="Y4582">
            <v>2010</v>
          </cell>
          <cell r="AT4582">
            <v>25297.02</v>
          </cell>
          <cell r="BK4582">
            <v>24948.173861985593</v>
          </cell>
          <cell r="BX4582">
            <v>24948.173861985593</v>
          </cell>
          <cell r="CB4582">
            <v>25000</v>
          </cell>
          <cell r="CF4582">
            <v>0</v>
          </cell>
          <cell r="CG4582">
            <v>125000</v>
          </cell>
          <cell r="CK4582" t="str">
            <v>Прочие основные фонды</v>
          </cell>
        </row>
        <row r="4583">
          <cell r="K4583">
            <v>21783.52</v>
          </cell>
          <cell r="Y4583">
            <v>2010</v>
          </cell>
          <cell r="AT4583">
            <v>25297.02</v>
          </cell>
          <cell r="BK4583">
            <v>24948.173861985593</v>
          </cell>
          <cell r="BX4583">
            <v>24948.173861985593</v>
          </cell>
          <cell r="CB4583">
            <v>25000</v>
          </cell>
          <cell r="CF4583">
            <v>0</v>
          </cell>
          <cell r="CG4583">
            <v>125000</v>
          </cell>
          <cell r="CK4583" t="str">
            <v>Прочие основные фонды</v>
          </cell>
        </row>
        <row r="4584">
          <cell r="K4584">
            <v>21783.52</v>
          </cell>
          <cell r="Y4584">
            <v>2010</v>
          </cell>
          <cell r="AT4584">
            <v>25297.02</v>
          </cell>
          <cell r="BK4584">
            <v>24948.173861985593</v>
          </cell>
          <cell r="BX4584">
            <v>24948.173861985593</v>
          </cell>
          <cell r="CB4584">
            <v>25000</v>
          </cell>
          <cell r="CF4584">
            <v>0</v>
          </cell>
          <cell r="CG4584">
            <v>125000</v>
          </cell>
          <cell r="CK4584" t="str">
            <v>Прочие основные фонды</v>
          </cell>
        </row>
        <row r="4585">
          <cell r="K4585">
            <v>21783.52</v>
          </cell>
          <cell r="Y4585">
            <v>2010</v>
          </cell>
          <cell r="AT4585">
            <v>25297.02</v>
          </cell>
          <cell r="BK4585">
            <v>24948.173861985593</v>
          </cell>
          <cell r="BX4585">
            <v>24948.173861985593</v>
          </cell>
          <cell r="CB4585">
            <v>25000</v>
          </cell>
          <cell r="CF4585">
            <v>0</v>
          </cell>
          <cell r="CG4585">
            <v>125000</v>
          </cell>
          <cell r="CK4585" t="str">
            <v>Прочие основные фонды</v>
          </cell>
        </row>
        <row r="4586">
          <cell r="K4586">
            <v>21783.52</v>
          </cell>
          <cell r="Y4586">
            <v>2010</v>
          </cell>
          <cell r="AT4586">
            <v>25297.02</v>
          </cell>
          <cell r="BK4586">
            <v>24948.173861985593</v>
          </cell>
          <cell r="BX4586">
            <v>24948.173861985593</v>
          </cell>
          <cell r="CB4586">
            <v>25000</v>
          </cell>
          <cell r="CF4586">
            <v>0</v>
          </cell>
          <cell r="CG4586">
            <v>125000</v>
          </cell>
          <cell r="CK4586" t="str">
            <v>Прочие основные фонды</v>
          </cell>
        </row>
        <row r="4587">
          <cell r="K4587">
            <v>21783.52</v>
          </cell>
          <cell r="Y4587">
            <v>2010</v>
          </cell>
          <cell r="AT4587">
            <v>25297.02</v>
          </cell>
          <cell r="BK4587">
            <v>24948.173861985593</v>
          </cell>
          <cell r="BX4587">
            <v>24948.173861985593</v>
          </cell>
          <cell r="CB4587">
            <v>25000</v>
          </cell>
          <cell r="CF4587">
            <v>0</v>
          </cell>
          <cell r="CG4587">
            <v>125000</v>
          </cell>
          <cell r="CK4587" t="str">
            <v>Прочие основные фонды</v>
          </cell>
        </row>
        <row r="4588">
          <cell r="K4588">
            <v>21783.52</v>
          </cell>
          <cell r="Y4588">
            <v>2010</v>
          </cell>
          <cell r="AT4588">
            <v>25297.02</v>
          </cell>
          <cell r="BK4588">
            <v>24948.173861985593</v>
          </cell>
          <cell r="BX4588">
            <v>24948.173861985593</v>
          </cell>
          <cell r="CB4588">
            <v>25000</v>
          </cell>
          <cell r="CF4588">
            <v>0</v>
          </cell>
          <cell r="CG4588">
            <v>125000</v>
          </cell>
          <cell r="CK4588" t="str">
            <v>Прочие основные фонды</v>
          </cell>
        </row>
        <row r="4589">
          <cell r="K4589">
            <v>21783.52</v>
          </cell>
          <cell r="Y4589">
            <v>2010</v>
          </cell>
          <cell r="AT4589">
            <v>25297.02</v>
          </cell>
          <cell r="BK4589">
            <v>24948.173861985593</v>
          </cell>
          <cell r="BX4589">
            <v>24948.173861985593</v>
          </cell>
          <cell r="CB4589">
            <v>25000</v>
          </cell>
          <cell r="CF4589">
            <v>0</v>
          </cell>
          <cell r="CG4589">
            <v>125000</v>
          </cell>
          <cell r="CK4589" t="str">
            <v>Прочие основные фонды</v>
          </cell>
        </row>
        <row r="4590">
          <cell r="K4590">
            <v>21783.52</v>
          </cell>
          <cell r="Y4590">
            <v>2010</v>
          </cell>
          <cell r="AT4590">
            <v>25297.02</v>
          </cell>
          <cell r="BK4590">
            <v>24948.173861985593</v>
          </cell>
          <cell r="BX4590">
            <v>24948.173861985593</v>
          </cell>
          <cell r="CB4590">
            <v>25000</v>
          </cell>
          <cell r="CF4590">
            <v>0</v>
          </cell>
          <cell r="CG4590">
            <v>125000</v>
          </cell>
          <cell r="CK4590" t="str">
            <v>Прочие основные фонды</v>
          </cell>
        </row>
        <row r="4591">
          <cell r="K4591">
            <v>21783.52</v>
          </cell>
          <cell r="Y4591">
            <v>2010</v>
          </cell>
          <cell r="AT4591">
            <v>25297.02</v>
          </cell>
          <cell r="BK4591">
            <v>24948.173861985593</v>
          </cell>
          <cell r="BX4591">
            <v>24948.173861985593</v>
          </cell>
          <cell r="CB4591">
            <v>25000</v>
          </cell>
          <cell r="CF4591">
            <v>0</v>
          </cell>
          <cell r="CG4591">
            <v>125000</v>
          </cell>
          <cell r="CK4591" t="str">
            <v>Прочие основные фонды</v>
          </cell>
        </row>
        <row r="4592">
          <cell r="K4592">
            <v>21783.52</v>
          </cell>
          <cell r="Y4592">
            <v>2010</v>
          </cell>
          <cell r="AT4592">
            <v>25297.02</v>
          </cell>
          <cell r="BK4592">
            <v>24948.173861985593</v>
          </cell>
          <cell r="BX4592">
            <v>24948.173861985593</v>
          </cell>
          <cell r="CB4592">
            <v>25000</v>
          </cell>
          <cell r="CF4592">
            <v>0</v>
          </cell>
          <cell r="CG4592">
            <v>125000</v>
          </cell>
          <cell r="CK4592" t="str">
            <v>Прочие основные фонды</v>
          </cell>
        </row>
        <row r="4593">
          <cell r="K4593">
            <v>21783.52</v>
          </cell>
          <cell r="Y4593">
            <v>2010</v>
          </cell>
          <cell r="AT4593">
            <v>25297.02</v>
          </cell>
          <cell r="BK4593">
            <v>24948.173861985593</v>
          </cell>
          <cell r="BX4593">
            <v>24948.173861985593</v>
          </cell>
          <cell r="CB4593">
            <v>25000</v>
          </cell>
          <cell r="CF4593">
            <v>0</v>
          </cell>
          <cell r="CG4593">
            <v>125000</v>
          </cell>
          <cell r="CK4593" t="str">
            <v>Прочие основные фонды</v>
          </cell>
        </row>
        <row r="4594">
          <cell r="K4594">
            <v>21783.52</v>
          </cell>
          <cell r="Y4594">
            <v>2010</v>
          </cell>
          <cell r="AT4594">
            <v>25297.02</v>
          </cell>
          <cell r="BK4594">
            <v>24948.173861985593</v>
          </cell>
          <cell r="BX4594">
            <v>24948.173861985593</v>
          </cell>
          <cell r="CB4594">
            <v>25000</v>
          </cell>
          <cell r="CF4594">
            <v>0</v>
          </cell>
          <cell r="CG4594">
            <v>125000</v>
          </cell>
          <cell r="CK4594" t="str">
            <v>Прочие основные фонды</v>
          </cell>
        </row>
        <row r="4595">
          <cell r="K4595">
            <v>21783.52</v>
          </cell>
          <cell r="Y4595">
            <v>2010</v>
          </cell>
          <cell r="AT4595">
            <v>25297.02</v>
          </cell>
          <cell r="BK4595">
            <v>24948.173861985593</v>
          </cell>
          <cell r="BX4595">
            <v>24948.173861985593</v>
          </cell>
          <cell r="CB4595">
            <v>25000</v>
          </cell>
          <cell r="CF4595">
            <v>0</v>
          </cell>
          <cell r="CG4595">
            <v>125000</v>
          </cell>
          <cell r="CK4595" t="str">
            <v>Прочие основные фонды</v>
          </cell>
        </row>
        <row r="4596">
          <cell r="K4596">
            <v>21783.52</v>
          </cell>
          <cell r="Y4596">
            <v>2010</v>
          </cell>
          <cell r="AT4596">
            <v>25297.02</v>
          </cell>
          <cell r="BK4596">
            <v>24948.173861985593</v>
          </cell>
          <cell r="BX4596">
            <v>24948.173861985593</v>
          </cell>
          <cell r="CB4596">
            <v>25000</v>
          </cell>
          <cell r="CF4596">
            <v>0</v>
          </cell>
          <cell r="CG4596">
            <v>125000</v>
          </cell>
          <cell r="CK4596" t="str">
            <v>Прочие основные фонды</v>
          </cell>
        </row>
        <row r="4597">
          <cell r="K4597">
            <v>21783.52</v>
          </cell>
          <cell r="Y4597">
            <v>2010</v>
          </cell>
          <cell r="AT4597">
            <v>25297.02</v>
          </cell>
          <cell r="BK4597">
            <v>24948.173861985593</v>
          </cell>
          <cell r="BX4597">
            <v>24948.173861985593</v>
          </cell>
          <cell r="CB4597">
            <v>25000</v>
          </cell>
          <cell r="CF4597">
            <v>0</v>
          </cell>
          <cell r="CG4597">
            <v>125000</v>
          </cell>
          <cell r="CK4597" t="str">
            <v>Прочие основные фонды</v>
          </cell>
        </row>
        <row r="4598">
          <cell r="K4598">
            <v>21783.52</v>
          </cell>
          <cell r="Y4598">
            <v>2010</v>
          </cell>
          <cell r="AT4598">
            <v>25297.02</v>
          </cell>
          <cell r="BK4598">
            <v>24948.173861985593</v>
          </cell>
          <cell r="BX4598">
            <v>24948.173861985593</v>
          </cell>
          <cell r="CB4598">
            <v>25000</v>
          </cell>
          <cell r="CF4598">
            <v>0</v>
          </cell>
          <cell r="CG4598">
            <v>125000</v>
          </cell>
          <cell r="CK4598" t="str">
            <v>Прочие основные фонды</v>
          </cell>
        </row>
        <row r="4599">
          <cell r="K4599">
            <v>21783.52</v>
          </cell>
          <cell r="Y4599">
            <v>2010</v>
          </cell>
          <cell r="AT4599">
            <v>25297.02</v>
          </cell>
          <cell r="BK4599">
            <v>24948.173861985593</v>
          </cell>
          <cell r="BX4599">
            <v>24948.173861985593</v>
          </cell>
          <cell r="CB4599">
            <v>25000</v>
          </cell>
          <cell r="CF4599">
            <v>0</v>
          </cell>
          <cell r="CG4599">
            <v>125000</v>
          </cell>
          <cell r="CK4599" t="str">
            <v>Прочие основные фонды</v>
          </cell>
        </row>
        <row r="4600">
          <cell r="K4600">
            <v>21783.52</v>
          </cell>
          <cell r="Y4600">
            <v>2010</v>
          </cell>
          <cell r="AT4600">
            <v>25297.02</v>
          </cell>
          <cell r="BK4600">
            <v>24948.173861985593</v>
          </cell>
          <cell r="BX4600">
            <v>24948.173861985593</v>
          </cell>
          <cell r="CB4600">
            <v>25000</v>
          </cell>
          <cell r="CF4600">
            <v>0</v>
          </cell>
          <cell r="CG4600">
            <v>125000</v>
          </cell>
          <cell r="CK4600" t="str">
            <v>Прочие основные фонды</v>
          </cell>
        </row>
        <row r="4601">
          <cell r="K4601">
            <v>21783.52</v>
          </cell>
          <cell r="Y4601">
            <v>2010</v>
          </cell>
          <cell r="AT4601">
            <v>25297.02</v>
          </cell>
          <cell r="BK4601">
            <v>24948.173861985593</v>
          </cell>
          <cell r="BX4601">
            <v>24948.173861985593</v>
          </cell>
          <cell r="CB4601">
            <v>25000</v>
          </cell>
          <cell r="CF4601">
            <v>0</v>
          </cell>
          <cell r="CG4601">
            <v>125000</v>
          </cell>
          <cell r="CK4601" t="str">
            <v>Прочие основные фонды</v>
          </cell>
        </row>
        <row r="4602">
          <cell r="K4602">
            <v>21783.52</v>
          </cell>
          <cell r="Y4602">
            <v>2010</v>
          </cell>
          <cell r="AT4602">
            <v>25297.02</v>
          </cell>
          <cell r="BK4602">
            <v>24948.173861985593</v>
          </cell>
          <cell r="BX4602">
            <v>24948.173861985593</v>
          </cell>
          <cell r="CB4602">
            <v>25000</v>
          </cell>
          <cell r="CF4602">
            <v>0</v>
          </cell>
          <cell r="CG4602">
            <v>125000</v>
          </cell>
          <cell r="CK4602" t="str">
            <v>Прочие основные фонды</v>
          </cell>
        </row>
        <row r="4603">
          <cell r="K4603">
            <v>21783.52</v>
          </cell>
          <cell r="Y4603">
            <v>2010</v>
          </cell>
          <cell r="AT4603">
            <v>25297.02</v>
          </cell>
          <cell r="BK4603">
            <v>24948.173861985593</v>
          </cell>
          <cell r="BX4603">
            <v>24948.173861985593</v>
          </cell>
          <cell r="CB4603">
            <v>25000</v>
          </cell>
          <cell r="CF4603">
            <v>0</v>
          </cell>
          <cell r="CG4603">
            <v>125000</v>
          </cell>
          <cell r="CK4603" t="str">
            <v>Прочие основные фонды</v>
          </cell>
        </row>
        <row r="4604">
          <cell r="K4604">
            <v>21783.52</v>
          </cell>
          <cell r="Y4604">
            <v>2010</v>
          </cell>
          <cell r="AT4604">
            <v>25297.02</v>
          </cell>
          <cell r="BK4604">
            <v>24948.173861985593</v>
          </cell>
          <cell r="BX4604">
            <v>24948.173861985593</v>
          </cell>
          <cell r="CB4604">
            <v>25000</v>
          </cell>
          <cell r="CF4604">
            <v>0</v>
          </cell>
          <cell r="CG4604">
            <v>125000</v>
          </cell>
          <cell r="CK4604" t="str">
            <v>Прочие основные фонды</v>
          </cell>
        </row>
        <row r="4605">
          <cell r="K4605">
            <v>21783.52</v>
          </cell>
          <cell r="Y4605">
            <v>2010</v>
          </cell>
          <cell r="AT4605">
            <v>25297.02</v>
          </cell>
          <cell r="BK4605">
            <v>24948.173861985593</v>
          </cell>
          <cell r="BX4605">
            <v>24948.173861985593</v>
          </cell>
          <cell r="CB4605">
            <v>25000</v>
          </cell>
          <cell r="CF4605">
            <v>0</v>
          </cell>
          <cell r="CG4605">
            <v>125000</v>
          </cell>
          <cell r="CK4605" t="str">
            <v>Прочие основные фонды</v>
          </cell>
        </row>
        <row r="4606">
          <cell r="K4606">
            <v>21783.52</v>
          </cell>
          <cell r="Y4606">
            <v>2010</v>
          </cell>
          <cell r="AT4606">
            <v>25297.02</v>
          </cell>
          <cell r="BK4606">
            <v>24948.173861985593</v>
          </cell>
          <cell r="BX4606">
            <v>24948.173861985593</v>
          </cell>
          <cell r="CB4606">
            <v>25000</v>
          </cell>
          <cell r="CF4606">
            <v>0</v>
          </cell>
          <cell r="CG4606">
            <v>125000</v>
          </cell>
          <cell r="CK4606" t="str">
            <v>Прочие основные фонды</v>
          </cell>
        </row>
        <row r="4607">
          <cell r="K4607">
            <v>21783.52</v>
          </cell>
          <cell r="Y4607">
            <v>2010</v>
          </cell>
          <cell r="AT4607">
            <v>25297.02</v>
          </cell>
          <cell r="BK4607">
            <v>24948.173861985593</v>
          </cell>
          <cell r="BX4607">
            <v>24948.173861985593</v>
          </cell>
          <cell r="CB4607">
            <v>25000</v>
          </cell>
          <cell r="CF4607">
            <v>0</v>
          </cell>
          <cell r="CG4607">
            <v>125000</v>
          </cell>
          <cell r="CK4607" t="str">
            <v>Прочие основные фонды</v>
          </cell>
        </row>
        <row r="4608">
          <cell r="K4608">
            <v>21783.52</v>
          </cell>
          <cell r="Y4608">
            <v>2010</v>
          </cell>
          <cell r="AT4608">
            <v>25297.02</v>
          </cell>
          <cell r="BK4608">
            <v>24948.173861985593</v>
          </cell>
          <cell r="BX4608">
            <v>24948.173861985593</v>
          </cell>
          <cell r="CB4608">
            <v>25000</v>
          </cell>
          <cell r="CF4608">
            <v>0</v>
          </cell>
          <cell r="CG4608">
            <v>125000</v>
          </cell>
          <cell r="CK4608" t="str">
            <v>Прочие основные фонды</v>
          </cell>
        </row>
        <row r="4609">
          <cell r="K4609">
            <v>21783.52</v>
          </cell>
          <cell r="Y4609">
            <v>2010</v>
          </cell>
          <cell r="AT4609">
            <v>25297.02</v>
          </cell>
          <cell r="BK4609">
            <v>24948.173861985593</v>
          </cell>
          <cell r="BX4609">
            <v>24948.173861985593</v>
          </cell>
          <cell r="CB4609">
            <v>25000</v>
          </cell>
          <cell r="CF4609">
            <v>0</v>
          </cell>
          <cell r="CG4609">
            <v>125000</v>
          </cell>
          <cell r="CK4609" t="str">
            <v>Прочие основные фонды</v>
          </cell>
        </row>
        <row r="4610">
          <cell r="K4610">
            <v>26305.59</v>
          </cell>
          <cell r="Y4610">
            <v>2010</v>
          </cell>
          <cell r="AT4610">
            <v>32655.22</v>
          </cell>
          <cell r="BK4610">
            <v>30999.209105530652</v>
          </cell>
          <cell r="BX4610">
            <v>22761.588199312297</v>
          </cell>
          <cell r="CB4610">
            <v>23000</v>
          </cell>
          <cell r="CF4610">
            <v>30999.209105530652</v>
          </cell>
          <cell r="CG4610">
            <v>92920</v>
          </cell>
          <cell r="CK4610" t="str">
            <v>Прочие основные фонды</v>
          </cell>
        </row>
        <row r="4611">
          <cell r="K4611">
            <v>26305.59</v>
          </cell>
          <cell r="Y4611">
            <v>2010</v>
          </cell>
          <cell r="AT4611">
            <v>32655.22</v>
          </cell>
          <cell r="BK4611">
            <v>30999.209105530652</v>
          </cell>
          <cell r="BX4611">
            <v>22761.588199312297</v>
          </cell>
          <cell r="CB4611">
            <v>23000</v>
          </cell>
          <cell r="CF4611">
            <v>30999.209105530652</v>
          </cell>
          <cell r="CG4611">
            <v>92920</v>
          </cell>
          <cell r="CK4611" t="str">
            <v>Прочие основные фонды</v>
          </cell>
        </row>
        <row r="4612">
          <cell r="K4612">
            <v>26305.59</v>
          </cell>
          <cell r="Y4612">
            <v>2010</v>
          </cell>
          <cell r="AT4612">
            <v>32655.22</v>
          </cell>
          <cell r="BK4612">
            <v>30999.209105530652</v>
          </cell>
          <cell r="BX4612">
            <v>22761.588199312297</v>
          </cell>
          <cell r="CB4612">
            <v>23000</v>
          </cell>
          <cell r="CF4612">
            <v>30999.209105530652</v>
          </cell>
          <cell r="CG4612">
            <v>92920</v>
          </cell>
          <cell r="CK4612" t="str">
            <v>Прочие основные фонды</v>
          </cell>
        </row>
        <row r="4613">
          <cell r="K4613">
            <v>29768.31</v>
          </cell>
          <cell r="Y4613">
            <v>2010</v>
          </cell>
          <cell r="AT4613">
            <v>34569.660000000003</v>
          </cell>
          <cell r="BK4613">
            <v>34092.944071267244</v>
          </cell>
          <cell r="BX4613">
            <v>34092.944071267244</v>
          </cell>
          <cell r="CB4613">
            <v>34000</v>
          </cell>
          <cell r="CF4613">
            <v>0</v>
          </cell>
          <cell r="CG4613">
            <v>170000</v>
          </cell>
          <cell r="CK4613" t="str">
            <v>Прочие основные фонды</v>
          </cell>
        </row>
        <row r="4614">
          <cell r="K4614">
            <v>29768.31</v>
          </cell>
          <cell r="Y4614">
            <v>2010</v>
          </cell>
          <cell r="AT4614">
            <v>34569.660000000003</v>
          </cell>
          <cell r="BK4614">
            <v>34092.944071267244</v>
          </cell>
          <cell r="BX4614">
            <v>34092.944071267244</v>
          </cell>
          <cell r="CB4614">
            <v>34000</v>
          </cell>
          <cell r="CF4614">
            <v>0</v>
          </cell>
          <cell r="CG4614">
            <v>170000</v>
          </cell>
          <cell r="CK4614" t="str">
            <v>Прочие основные фонды</v>
          </cell>
        </row>
        <row r="4615">
          <cell r="K4615">
            <v>29768.31</v>
          </cell>
          <cell r="Y4615">
            <v>2010</v>
          </cell>
          <cell r="AT4615">
            <v>34569.660000000003</v>
          </cell>
          <cell r="BK4615">
            <v>34092.944071267244</v>
          </cell>
          <cell r="BX4615">
            <v>34092.944071267244</v>
          </cell>
          <cell r="CB4615">
            <v>34000</v>
          </cell>
          <cell r="CF4615">
            <v>0</v>
          </cell>
          <cell r="CG4615">
            <v>170000</v>
          </cell>
          <cell r="CK4615" t="str">
            <v>Прочие основные фонды</v>
          </cell>
        </row>
        <row r="4616">
          <cell r="K4616">
            <v>29768.31</v>
          </cell>
          <cell r="Y4616">
            <v>2010</v>
          </cell>
          <cell r="AT4616">
            <v>34569.660000000003</v>
          </cell>
          <cell r="BK4616">
            <v>34092.944071267244</v>
          </cell>
          <cell r="BX4616">
            <v>34092.944071267244</v>
          </cell>
          <cell r="CB4616">
            <v>34000</v>
          </cell>
          <cell r="CF4616">
            <v>0</v>
          </cell>
          <cell r="CG4616">
            <v>170000</v>
          </cell>
          <cell r="CK4616" t="str">
            <v>Прочие основные фонды</v>
          </cell>
        </row>
        <row r="4617">
          <cell r="K4617">
            <v>29768.31</v>
          </cell>
          <cell r="Y4617">
            <v>2010</v>
          </cell>
          <cell r="AT4617">
            <v>34569.660000000003</v>
          </cell>
          <cell r="BK4617">
            <v>34092.944071267244</v>
          </cell>
          <cell r="BX4617">
            <v>34092.944071267244</v>
          </cell>
          <cell r="CB4617">
            <v>34000</v>
          </cell>
          <cell r="CF4617">
            <v>0</v>
          </cell>
          <cell r="CG4617">
            <v>170000</v>
          </cell>
          <cell r="CK4617" t="str">
            <v>Прочие основные фонды</v>
          </cell>
        </row>
        <row r="4618">
          <cell r="K4618">
            <v>29768.31</v>
          </cell>
          <cell r="Y4618">
            <v>2010</v>
          </cell>
          <cell r="AT4618">
            <v>34569.660000000003</v>
          </cell>
          <cell r="BK4618">
            <v>34092.944071267244</v>
          </cell>
          <cell r="BX4618">
            <v>34092.944071267244</v>
          </cell>
          <cell r="CB4618">
            <v>34000</v>
          </cell>
          <cell r="CF4618">
            <v>0</v>
          </cell>
          <cell r="CG4618">
            <v>170000</v>
          </cell>
          <cell r="CK4618" t="str">
            <v>Прочие основные фонды</v>
          </cell>
        </row>
        <row r="4619">
          <cell r="K4619">
            <v>29768.31</v>
          </cell>
          <cell r="Y4619">
            <v>2010</v>
          </cell>
          <cell r="AT4619">
            <v>34569.660000000003</v>
          </cell>
          <cell r="BK4619">
            <v>34092.944071267244</v>
          </cell>
          <cell r="BX4619">
            <v>34092.944071267244</v>
          </cell>
          <cell r="CB4619">
            <v>34000</v>
          </cell>
          <cell r="CF4619">
            <v>0</v>
          </cell>
          <cell r="CG4619">
            <v>170000</v>
          </cell>
          <cell r="CK4619" t="str">
            <v>Прочие основные фонды</v>
          </cell>
        </row>
        <row r="4620">
          <cell r="K4620">
            <v>29768.31</v>
          </cell>
          <cell r="Y4620">
            <v>2010</v>
          </cell>
          <cell r="AT4620">
            <v>34569.660000000003</v>
          </cell>
          <cell r="BK4620">
            <v>34092.944071267244</v>
          </cell>
          <cell r="BX4620">
            <v>34092.944071267244</v>
          </cell>
          <cell r="CB4620">
            <v>34000</v>
          </cell>
          <cell r="CF4620">
            <v>0</v>
          </cell>
          <cell r="CG4620">
            <v>170000</v>
          </cell>
          <cell r="CK4620" t="str">
            <v>Прочие основные фонды</v>
          </cell>
        </row>
        <row r="4621">
          <cell r="K4621">
            <v>29768.31</v>
          </cell>
          <cell r="Y4621">
            <v>2010</v>
          </cell>
          <cell r="AT4621">
            <v>34569.660000000003</v>
          </cell>
          <cell r="BK4621">
            <v>34092.944071267244</v>
          </cell>
          <cell r="BX4621">
            <v>34092.944071267244</v>
          </cell>
          <cell r="CB4621">
            <v>34000</v>
          </cell>
          <cell r="CF4621">
            <v>0</v>
          </cell>
          <cell r="CG4621">
            <v>170000</v>
          </cell>
          <cell r="CK4621" t="str">
            <v>Прочие основные фонды</v>
          </cell>
        </row>
        <row r="4622">
          <cell r="K4622">
            <v>29768.31</v>
          </cell>
          <cell r="Y4622">
            <v>2010</v>
          </cell>
          <cell r="AT4622">
            <v>34569.660000000003</v>
          </cell>
          <cell r="BK4622">
            <v>34092.944071267244</v>
          </cell>
          <cell r="BX4622">
            <v>34092.944071267244</v>
          </cell>
          <cell r="CB4622">
            <v>34000</v>
          </cell>
          <cell r="CF4622">
            <v>0</v>
          </cell>
          <cell r="CG4622">
            <v>170000</v>
          </cell>
          <cell r="CK4622" t="str">
            <v>Прочие основные фонды</v>
          </cell>
        </row>
        <row r="4623">
          <cell r="K4623">
            <v>29768.31</v>
          </cell>
          <cell r="Y4623">
            <v>2010</v>
          </cell>
          <cell r="AT4623">
            <v>34569.660000000003</v>
          </cell>
          <cell r="BK4623">
            <v>34092.944071267244</v>
          </cell>
          <cell r="BX4623">
            <v>34092.944071267244</v>
          </cell>
          <cell r="CB4623">
            <v>34000</v>
          </cell>
          <cell r="CF4623">
            <v>0</v>
          </cell>
          <cell r="CG4623">
            <v>170000</v>
          </cell>
          <cell r="CK4623" t="str">
            <v>Прочие основные фонды</v>
          </cell>
        </row>
        <row r="4624">
          <cell r="K4624">
            <v>29768.31</v>
          </cell>
          <cell r="Y4624">
            <v>2010</v>
          </cell>
          <cell r="AT4624">
            <v>34569.660000000003</v>
          </cell>
          <cell r="BK4624">
            <v>34092.944071267244</v>
          </cell>
          <cell r="BX4624">
            <v>34092.944071267244</v>
          </cell>
          <cell r="CB4624">
            <v>34000</v>
          </cell>
          <cell r="CF4624">
            <v>0</v>
          </cell>
          <cell r="CG4624">
            <v>170000</v>
          </cell>
          <cell r="CK4624" t="str">
            <v>Прочие основные фонды</v>
          </cell>
        </row>
        <row r="4625">
          <cell r="K4625">
            <v>29768.31</v>
          </cell>
          <cell r="Y4625">
            <v>2010</v>
          </cell>
          <cell r="AT4625">
            <v>34569.660000000003</v>
          </cell>
          <cell r="BK4625">
            <v>34092.944071267244</v>
          </cell>
          <cell r="BX4625">
            <v>34092.944071267244</v>
          </cell>
          <cell r="CB4625">
            <v>34000</v>
          </cell>
          <cell r="CF4625">
            <v>0</v>
          </cell>
          <cell r="CG4625">
            <v>170000</v>
          </cell>
          <cell r="CK4625" t="str">
            <v>Прочие основные фонды</v>
          </cell>
        </row>
        <row r="4626">
          <cell r="K4626">
            <v>29768.31</v>
          </cell>
          <cell r="Y4626">
            <v>2010</v>
          </cell>
          <cell r="AT4626">
            <v>34569.660000000003</v>
          </cell>
          <cell r="BK4626">
            <v>34092.944071267244</v>
          </cell>
          <cell r="BX4626">
            <v>34092.944071267244</v>
          </cell>
          <cell r="CB4626">
            <v>34000</v>
          </cell>
          <cell r="CF4626">
            <v>0</v>
          </cell>
          <cell r="CG4626">
            <v>170000</v>
          </cell>
          <cell r="CK4626" t="str">
            <v>Прочие основные фонды</v>
          </cell>
        </row>
        <row r="4627">
          <cell r="K4627">
            <v>19300.79</v>
          </cell>
          <cell r="Y4627">
            <v>2009</v>
          </cell>
          <cell r="AT4627">
            <v>43426.79</v>
          </cell>
          <cell r="BK4627">
            <v>39731.910539829449</v>
          </cell>
          <cell r="BX4627">
            <v>20217.573838293927</v>
          </cell>
          <cell r="CB4627">
            <v>20000</v>
          </cell>
          <cell r="CF4627">
            <v>79463.821079658897</v>
          </cell>
          <cell r="CG4627">
            <v>62800</v>
          </cell>
          <cell r="CK4627" t="str">
            <v>Прочие основные фонды</v>
          </cell>
        </row>
        <row r="4628">
          <cell r="K4628">
            <v>19300.79</v>
          </cell>
          <cell r="Y4628">
            <v>2009</v>
          </cell>
          <cell r="AT4628">
            <v>43426.79</v>
          </cell>
          <cell r="BK4628">
            <v>39731.910539829449</v>
          </cell>
          <cell r="BX4628">
            <v>20217.573838293927</v>
          </cell>
          <cell r="CB4628">
            <v>20000</v>
          </cell>
          <cell r="CF4628">
            <v>79463.821079658897</v>
          </cell>
          <cell r="CG4628">
            <v>62800</v>
          </cell>
          <cell r="CK4628" t="str">
            <v>Прочие основные фонды</v>
          </cell>
        </row>
        <row r="4629">
          <cell r="K4629">
            <v>19300.79</v>
          </cell>
          <cell r="Y4629">
            <v>2009</v>
          </cell>
          <cell r="AT4629">
            <v>43426.79</v>
          </cell>
          <cell r="BK4629">
            <v>39731.910539829449</v>
          </cell>
          <cell r="BX4629">
            <v>20217.573838293927</v>
          </cell>
          <cell r="CB4629">
            <v>20000</v>
          </cell>
          <cell r="CF4629">
            <v>79463.821079658897</v>
          </cell>
          <cell r="CG4629">
            <v>62800</v>
          </cell>
          <cell r="CK4629" t="str">
            <v>Прочие основные фонды</v>
          </cell>
        </row>
        <row r="4630">
          <cell r="K4630">
            <v>19300.79</v>
          </cell>
          <cell r="Y4630">
            <v>2009</v>
          </cell>
          <cell r="AT4630">
            <v>43426.79</v>
          </cell>
          <cell r="BK4630">
            <v>39731.910539829449</v>
          </cell>
          <cell r="BX4630">
            <v>20217.573838293927</v>
          </cell>
          <cell r="CB4630">
            <v>20000</v>
          </cell>
          <cell r="CF4630">
            <v>79463.821079658897</v>
          </cell>
          <cell r="CG4630">
            <v>62800</v>
          </cell>
          <cell r="CK4630" t="str">
            <v>Прочие основные фонды</v>
          </cell>
        </row>
        <row r="4631">
          <cell r="K4631">
            <v>42390.44</v>
          </cell>
          <cell r="Y4631">
            <v>2010</v>
          </cell>
          <cell r="AT4631">
            <v>52622.62</v>
          </cell>
          <cell r="BK4631">
            <v>49954.022697163862</v>
          </cell>
          <cell r="BX4631">
            <v>36679.416228367016</v>
          </cell>
          <cell r="CB4631">
            <v>37000</v>
          </cell>
          <cell r="CF4631">
            <v>49954.022697163862</v>
          </cell>
          <cell r="CG4631">
            <v>149480</v>
          </cell>
          <cell r="CK4631" t="str">
            <v>Прочие основные фонды</v>
          </cell>
        </row>
        <row r="4632">
          <cell r="K4632">
            <v>4927.04</v>
          </cell>
          <cell r="Y4632">
            <v>2008</v>
          </cell>
          <cell r="AT4632">
            <v>25338.98</v>
          </cell>
          <cell r="BK4632">
            <v>26579.453944753728</v>
          </cell>
          <cell r="BX4632">
            <v>13524.949226161678</v>
          </cell>
          <cell r="CB4632">
            <v>14000</v>
          </cell>
          <cell r="CF4632">
            <v>53158.907889507456</v>
          </cell>
          <cell r="CG4632">
            <v>43960</v>
          </cell>
          <cell r="CK4632" t="str">
            <v>Прочие основные фонды</v>
          </cell>
        </row>
        <row r="4633">
          <cell r="K4633">
            <v>4927.04</v>
          </cell>
          <cell r="Y4633">
            <v>2008</v>
          </cell>
          <cell r="AT4633">
            <v>25338.98</v>
          </cell>
          <cell r="BK4633">
            <v>26579.453944753728</v>
          </cell>
          <cell r="BX4633">
            <v>13524.949226161678</v>
          </cell>
          <cell r="CB4633">
            <v>14000</v>
          </cell>
          <cell r="CF4633">
            <v>53158.907889507456</v>
          </cell>
          <cell r="CG4633">
            <v>43960</v>
          </cell>
          <cell r="CK4633" t="str">
            <v>Прочие основные фонды</v>
          </cell>
        </row>
        <row r="4634">
          <cell r="K4634">
            <v>4927.04</v>
          </cell>
          <cell r="Y4634">
            <v>2008</v>
          </cell>
          <cell r="AT4634">
            <v>25338.98</v>
          </cell>
          <cell r="BK4634">
            <v>26579.453944753728</v>
          </cell>
          <cell r="BX4634">
            <v>13524.949226161678</v>
          </cell>
          <cell r="CB4634">
            <v>14000</v>
          </cell>
          <cell r="CF4634">
            <v>53158.907889507456</v>
          </cell>
          <cell r="CG4634">
            <v>43960</v>
          </cell>
          <cell r="CK4634" t="str">
            <v>Прочие основные фонды</v>
          </cell>
        </row>
        <row r="4635">
          <cell r="K4635">
            <v>4927.04</v>
          </cell>
          <cell r="Y4635">
            <v>2008</v>
          </cell>
          <cell r="AT4635">
            <v>25338.98</v>
          </cell>
          <cell r="BK4635">
            <v>26579.453944753728</v>
          </cell>
          <cell r="BX4635">
            <v>13524.949226161678</v>
          </cell>
          <cell r="CB4635">
            <v>14000</v>
          </cell>
          <cell r="CF4635">
            <v>53158.907889507456</v>
          </cell>
          <cell r="CG4635">
            <v>43960</v>
          </cell>
          <cell r="CK4635" t="str">
            <v>Прочие основные фонды</v>
          </cell>
        </row>
        <row r="4636">
          <cell r="K4636">
            <v>4927.04</v>
          </cell>
          <cell r="Y4636">
            <v>2008</v>
          </cell>
          <cell r="AT4636">
            <v>25338.98</v>
          </cell>
          <cell r="BK4636">
            <v>26579.453944753728</v>
          </cell>
          <cell r="BX4636">
            <v>13524.949226161678</v>
          </cell>
          <cell r="CB4636">
            <v>14000</v>
          </cell>
          <cell r="CF4636">
            <v>53158.907889507456</v>
          </cell>
          <cell r="CG4636">
            <v>43960</v>
          </cell>
          <cell r="CK4636" t="str">
            <v>Прочие основные фонды</v>
          </cell>
        </row>
        <row r="4637">
          <cell r="K4637">
            <v>4927.04</v>
          </cell>
          <cell r="Y4637">
            <v>2008</v>
          </cell>
          <cell r="AT4637">
            <v>25338.98</v>
          </cell>
          <cell r="BK4637">
            <v>26579.453944753728</v>
          </cell>
          <cell r="BX4637">
            <v>13524.949226161678</v>
          </cell>
          <cell r="CB4637">
            <v>14000</v>
          </cell>
          <cell r="CF4637">
            <v>53158.907889507456</v>
          </cell>
          <cell r="CG4637">
            <v>43960</v>
          </cell>
          <cell r="CK4637" t="str">
            <v>Прочие основные фонды</v>
          </cell>
        </row>
        <row r="4638">
          <cell r="K4638">
            <v>4927.04</v>
          </cell>
          <cell r="Y4638">
            <v>2008</v>
          </cell>
          <cell r="AT4638">
            <v>25338.98</v>
          </cell>
          <cell r="BK4638">
            <v>26579.453944753728</v>
          </cell>
          <cell r="BX4638">
            <v>13524.949226161678</v>
          </cell>
          <cell r="CB4638">
            <v>14000</v>
          </cell>
          <cell r="CF4638">
            <v>53158.907889507456</v>
          </cell>
          <cell r="CG4638">
            <v>43960</v>
          </cell>
          <cell r="CK4638" t="str">
            <v>Прочие основные фонды</v>
          </cell>
        </row>
        <row r="4639">
          <cell r="K4639">
            <v>4927.04</v>
          </cell>
          <cell r="Y4639">
            <v>2008</v>
          </cell>
          <cell r="AT4639">
            <v>25338.98</v>
          </cell>
          <cell r="BK4639">
            <v>26579.453944753728</v>
          </cell>
          <cell r="BX4639">
            <v>13524.949226161678</v>
          </cell>
          <cell r="CB4639">
            <v>14000</v>
          </cell>
          <cell r="CF4639">
            <v>53158.907889507456</v>
          </cell>
          <cell r="CG4639">
            <v>43960</v>
          </cell>
          <cell r="CK4639" t="str">
            <v>Прочие основные фонды</v>
          </cell>
        </row>
        <row r="4640">
          <cell r="K4640">
            <v>4927.04</v>
          </cell>
          <cell r="Y4640">
            <v>2008</v>
          </cell>
          <cell r="AT4640">
            <v>25338.98</v>
          </cell>
          <cell r="BK4640">
            <v>26579.453944753728</v>
          </cell>
          <cell r="BX4640">
            <v>13524.949226161678</v>
          </cell>
          <cell r="CB4640">
            <v>14000</v>
          </cell>
          <cell r="CF4640">
            <v>53158.907889507456</v>
          </cell>
          <cell r="CG4640">
            <v>43960</v>
          </cell>
          <cell r="CK4640" t="str">
            <v>Прочие основные фонды</v>
          </cell>
        </row>
        <row r="4641">
          <cell r="K4641">
            <v>4927.04</v>
          </cell>
          <cell r="Y4641">
            <v>2008</v>
          </cell>
          <cell r="AT4641">
            <v>25338.98</v>
          </cell>
          <cell r="BK4641">
            <v>26579.453944753728</v>
          </cell>
          <cell r="BX4641">
            <v>13524.949226161678</v>
          </cell>
          <cell r="CB4641">
            <v>14000</v>
          </cell>
          <cell r="CF4641">
            <v>53158.907889507456</v>
          </cell>
          <cell r="CG4641">
            <v>43960</v>
          </cell>
          <cell r="CK4641" t="str">
            <v>Прочие основные фонды</v>
          </cell>
        </row>
        <row r="4642">
          <cell r="K4642">
            <v>9977.9699999999993</v>
          </cell>
          <cell r="Y4642">
            <v>2008</v>
          </cell>
          <cell r="AT4642">
            <v>29934.21</v>
          </cell>
          <cell r="BK4642">
            <v>27661.214382475311</v>
          </cell>
          <cell r="BX4642">
            <v>14075.402784216909</v>
          </cell>
          <cell r="CB4642">
            <v>14000</v>
          </cell>
          <cell r="CF4642">
            <v>55322.428764950622</v>
          </cell>
          <cell r="CG4642">
            <v>43960</v>
          </cell>
          <cell r="CK4642" t="str">
            <v>Прочие основные фонды</v>
          </cell>
        </row>
        <row r="4643">
          <cell r="K4643">
            <v>10831.85</v>
          </cell>
          <cell r="Y4643">
            <v>2008</v>
          </cell>
          <cell r="AT4643">
            <v>33301.89</v>
          </cell>
          <cell r="BK4643">
            <v>30773.176196452514</v>
          </cell>
          <cell r="BX4643">
            <v>15658.923860883091</v>
          </cell>
          <cell r="CB4643">
            <v>16000</v>
          </cell>
          <cell r="CF4643">
            <v>61546.352392905028</v>
          </cell>
          <cell r="CG4643">
            <v>50240</v>
          </cell>
          <cell r="CK4643" t="str">
            <v>Прочие основные фонды</v>
          </cell>
        </row>
        <row r="4644">
          <cell r="K4644">
            <v>10831.85</v>
          </cell>
          <cell r="Y4644">
            <v>2008</v>
          </cell>
          <cell r="AT4644">
            <v>33301.89</v>
          </cell>
          <cell r="BK4644">
            <v>30773.176196452514</v>
          </cell>
          <cell r="BX4644">
            <v>15658.923860883091</v>
          </cell>
          <cell r="CB4644">
            <v>16000</v>
          </cell>
          <cell r="CF4644">
            <v>61546.352392905028</v>
          </cell>
          <cell r="CG4644">
            <v>50240</v>
          </cell>
          <cell r="CK4644" t="str">
            <v>Прочие основные фонды</v>
          </cell>
        </row>
        <row r="4645">
          <cell r="K4645">
            <v>10831.85</v>
          </cell>
          <cell r="Y4645">
            <v>2008</v>
          </cell>
          <cell r="AT4645">
            <v>33301.89</v>
          </cell>
          <cell r="BK4645">
            <v>30773.176196452514</v>
          </cell>
          <cell r="BX4645">
            <v>15658.923860883091</v>
          </cell>
          <cell r="CB4645">
            <v>16000</v>
          </cell>
          <cell r="CF4645">
            <v>61546.352392905028</v>
          </cell>
          <cell r="CG4645">
            <v>50240</v>
          </cell>
          <cell r="CK4645" t="str">
            <v>Прочие основные фонды</v>
          </cell>
        </row>
        <row r="4646">
          <cell r="K4646">
            <v>10831.85</v>
          </cell>
          <cell r="Y4646">
            <v>2008</v>
          </cell>
          <cell r="AT4646">
            <v>33301.89</v>
          </cell>
          <cell r="BK4646">
            <v>30773.176196452514</v>
          </cell>
          <cell r="BX4646">
            <v>15658.923860883091</v>
          </cell>
          <cell r="CB4646">
            <v>16000</v>
          </cell>
          <cell r="CF4646">
            <v>61546.352392905028</v>
          </cell>
          <cell r="CG4646">
            <v>50240</v>
          </cell>
          <cell r="CK4646" t="str">
            <v>Прочие основные фонды</v>
          </cell>
        </row>
        <row r="4647">
          <cell r="K4647">
            <v>10831.85</v>
          </cell>
          <cell r="Y4647">
            <v>2008</v>
          </cell>
          <cell r="AT4647">
            <v>33301.89</v>
          </cell>
          <cell r="BK4647">
            <v>30773.176196452514</v>
          </cell>
          <cell r="BX4647">
            <v>15658.923860883091</v>
          </cell>
          <cell r="CB4647">
            <v>16000</v>
          </cell>
          <cell r="CF4647">
            <v>61546.352392905028</v>
          </cell>
          <cell r="CG4647">
            <v>50240</v>
          </cell>
          <cell r="CK4647" t="str">
            <v>Прочие основные фонды</v>
          </cell>
        </row>
        <row r="4648">
          <cell r="K4648">
            <v>10831.85</v>
          </cell>
          <cell r="Y4648">
            <v>2008</v>
          </cell>
          <cell r="AT4648">
            <v>33301.89</v>
          </cell>
          <cell r="BK4648">
            <v>30773.176196452514</v>
          </cell>
          <cell r="BX4648">
            <v>15658.923860883091</v>
          </cell>
          <cell r="CB4648">
            <v>16000</v>
          </cell>
          <cell r="CF4648">
            <v>61546.352392905028</v>
          </cell>
          <cell r="CG4648">
            <v>50240</v>
          </cell>
          <cell r="CK4648" t="str">
            <v>Прочие основные фонды</v>
          </cell>
        </row>
        <row r="4649">
          <cell r="K4649">
            <v>10831.85</v>
          </cell>
          <cell r="Y4649">
            <v>2008</v>
          </cell>
          <cell r="AT4649">
            <v>33301.89</v>
          </cell>
          <cell r="BK4649">
            <v>30773.176196452514</v>
          </cell>
          <cell r="BX4649">
            <v>15658.923860883091</v>
          </cell>
          <cell r="CB4649">
            <v>16000</v>
          </cell>
          <cell r="CF4649">
            <v>61546.352392905028</v>
          </cell>
          <cell r="CG4649">
            <v>50240</v>
          </cell>
          <cell r="CK4649" t="str">
            <v>Прочие основные фонды</v>
          </cell>
        </row>
        <row r="4650">
          <cell r="K4650">
            <v>10831.85</v>
          </cell>
          <cell r="Y4650">
            <v>2008</v>
          </cell>
          <cell r="AT4650">
            <v>33301.89</v>
          </cell>
          <cell r="BK4650">
            <v>30773.176196452514</v>
          </cell>
          <cell r="BX4650">
            <v>15658.923860883091</v>
          </cell>
          <cell r="CB4650">
            <v>16000</v>
          </cell>
          <cell r="CF4650">
            <v>61546.352392905028</v>
          </cell>
          <cell r="CG4650">
            <v>50240</v>
          </cell>
          <cell r="CK4650" t="str">
            <v>Прочие основные фонды</v>
          </cell>
        </row>
        <row r="4651">
          <cell r="K4651">
            <v>11100.69</v>
          </cell>
          <cell r="Y4651">
            <v>2008</v>
          </cell>
          <cell r="AT4651">
            <v>33301.89</v>
          </cell>
          <cell r="BK4651">
            <v>30773.176196452514</v>
          </cell>
          <cell r="BX4651">
            <v>15658.923860883091</v>
          </cell>
          <cell r="CB4651">
            <v>16000</v>
          </cell>
          <cell r="CF4651">
            <v>61546.352392905028</v>
          </cell>
          <cell r="CG4651">
            <v>50240</v>
          </cell>
          <cell r="CK4651" t="str">
            <v>Прочие основные фонды</v>
          </cell>
        </row>
        <row r="4652">
          <cell r="K4652">
            <v>6868.25</v>
          </cell>
          <cell r="Y4652">
            <v>2008</v>
          </cell>
          <cell r="AT4652">
            <v>20604.650000000001</v>
          </cell>
          <cell r="BK4652">
            <v>19040.076251415019</v>
          </cell>
          <cell r="BX4652">
            <v>9688.5385643320787</v>
          </cell>
          <cell r="CB4652">
            <v>9700</v>
          </cell>
          <cell r="CF4652">
            <v>38080.152502830038</v>
          </cell>
          <cell r="CG4652">
            <v>30458</v>
          </cell>
          <cell r="CK4652" t="str">
            <v>Прочие основные фонды</v>
          </cell>
        </row>
        <row r="4653">
          <cell r="K4653">
            <v>6868.25</v>
          </cell>
          <cell r="Y4653">
            <v>2008</v>
          </cell>
          <cell r="AT4653">
            <v>20604.650000000001</v>
          </cell>
          <cell r="BK4653">
            <v>19040.076251415019</v>
          </cell>
          <cell r="BX4653">
            <v>9688.5385643320787</v>
          </cell>
          <cell r="CB4653">
            <v>9700</v>
          </cell>
          <cell r="CF4653">
            <v>38080.152502830038</v>
          </cell>
          <cell r="CG4653">
            <v>30458</v>
          </cell>
          <cell r="CK4653" t="str">
            <v>Прочие основные фонды</v>
          </cell>
        </row>
        <row r="4654">
          <cell r="K4654">
            <v>6868.25</v>
          </cell>
          <cell r="Y4654">
            <v>2008</v>
          </cell>
          <cell r="AT4654">
            <v>20604.650000000001</v>
          </cell>
          <cell r="BK4654">
            <v>19040.076251415019</v>
          </cell>
          <cell r="BX4654">
            <v>9688.5385643320787</v>
          </cell>
          <cell r="CB4654">
            <v>9700</v>
          </cell>
          <cell r="CF4654">
            <v>38080.152502830038</v>
          </cell>
          <cell r="CG4654">
            <v>30458</v>
          </cell>
          <cell r="CK4654" t="str">
            <v>Прочие основные фонды</v>
          </cell>
        </row>
        <row r="4655">
          <cell r="K4655">
            <v>6868.25</v>
          </cell>
          <cell r="Y4655">
            <v>2008</v>
          </cell>
          <cell r="AT4655">
            <v>20604.650000000001</v>
          </cell>
          <cell r="BK4655">
            <v>19040.076251415019</v>
          </cell>
          <cell r="BX4655">
            <v>9688.5385643320787</v>
          </cell>
          <cell r="CB4655">
            <v>9700</v>
          </cell>
          <cell r="CF4655">
            <v>38080.152502830038</v>
          </cell>
          <cell r="CG4655">
            <v>30458</v>
          </cell>
          <cell r="CK4655" t="str">
            <v>Прочие основные фонды</v>
          </cell>
        </row>
        <row r="4656">
          <cell r="K4656">
            <v>6868.25</v>
          </cell>
          <cell r="Y4656">
            <v>2008</v>
          </cell>
          <cell r="AT4656">
            <v>20604.650000000001</v>
          </cell>
          <cell r="BK4656">
            <v>19040.076251415019</v>
          </cell>
          <cell r="BX4656">
            <v>9688.5385643320787</v>
          </cell>
          <cell r="CB4656">
            <v>9700</v>
          </cell>
          <cell r="CF4656">
            <v>38080.152502830038</v>
          </cell>
          <cell r="CG4656">
            <v>30458</v>
          </cell>
          <cell r="CK4656" t="str">
            <v>Прочие основные фонды</v>
          </cell>
        </row>
        <row r="4657">
          <cell r="K4657">
            <v>6868.25</v>
          </cell>
          <cell r="Y4657">
            <v>2008</v>
          </cell>
          <cell r="AT4657">
            <v>20604.650000000001</v>
          </cell>
          <cell r="BK4657">
            <v>19040.076251415019</v>
          </cell>
          <cell r="BX4657">
            <v>9688.5385643320787</v>
          </cell>
          <cell r="CB4657">
            <v>9700</v>
          </cell>
          <cell r="CF4657">
            <v>38080.152502830038</v>
          </cell>
          <cell r="CG4657">
            <v>30458</v>
          </cell>
          <cell r="CK4657" t="str">
            <v>Прочие основные фонды</v>
          </cell>
        </row>
        <row r="4658">
          <cell r="K4658">
            <v>6868.25</v>
          </cell>
          <cell r="Y4658">
            <v>2008</v>
          </cell>
          <cell r="AT4658">
            <v>20604.650000000001</v>
          </cell>
          <cell r="BK4658">
            <v>19040.076251415019</v>
          </cell>
          <cell r="BX4658">
            <v>9688.5385643320787</v>
          </cell>
          <cell r="CB4658">
            <v>9700</v>
          </cell>
          <cell r="CF4658">
            <v>38080.152502830038</v>
          </cell>
          <cell r="CG4658">
            <v>30458</v>
          </cell>
          <cell r="CK4658" t="str">
            <v>Прочие основные фонды</v>
          </cell>
        </row>
        <row r="4659">
          <cell r="K4659">
            <v>6868.25</v>
          </cell>
          <cell r="Y4659">
            <v>2008</v>
          </cell>
          <cell r="AT4659">
            <v>20604.650000000001</v>
          </cell>
          <cell r="BK4659">
            <v>19040.076251415019</v>
          </cell>
          <cell r="BX4659">
            <v>9688.5385643320787</v>
          </cell>
          <cell r="CB4659">
            <v>9700</v>
          </cell>
          <cell r="CF4659">
            <v>38080.152502830038</v>
          </cell>
          <cell r="CG4659">
            <v>30458</v>
          </cell>
          <cell r="CK4659" t="str">
            <v>Прочие основные фонды</v>
          </cell>
        </row>
        <row r="4660">
          <cell r="K4660">
            <v>6868.25</v>
          </cell>
          <cell r="Y4660">
            <v>2008</v>
          </cell>
          <cell r="AT4660">
            <v>20604.650000000001</v>
          </cell>
          <cell r="BK4660">
            <v>19040.076251415019</v>
          </cell>
          <cell r="BX4660">
            <v>9688.5385643320787</v>
          </cell>
          <cell r="CB4660">
            <v>9700</v>
          </cell>
          <cell r="CF4660">
            <v>38080.152502830038</v>
          </cell>
          <cell r="CG4660">
            <v>30458</v>
          </cell>
          <cell r="CK4660" t="str">
            <v>Прочие основные фонды</v>
          </cell>
        </row>
        <row r="4661">
          <cell r="K4661">
            <v>6868.25</v>
          </cell>
          <cell r="Y4661">
            <v>2008</v>
          </cell>
          <cell r="AT4661">
            <v>20604.650000000001</v>
          </cell>
          <cell r="BK4661">
            <v>19040.076251415019</v>
          </cell>
          <cell r="BX4661">
            <v>9688.5385643320787</v>
          </cell>
          <cell r="CB4661">
            <v>9700</v>
          </cell>
          <cell r="CF4661">
            <v>38080.152502830038</v>
          </cell>
          <cell r="CG4661">
            <v>30458</v>
          </cell>
          <cell r="CK4661" t="str">
            <v>Прочие основные фонды</v>
          </cell>
        </row>
        <row r="4662">
          <cell r="K4662">
            <v>6868.25</v>
          </cell>
          <cell r="Y4662">
            <v>2008</v>
          </cell>
          <cell r="AT4662">
            <v>20604.650000000001</v>
          </cell>
          <cell r="BK4662">
            <v>19040.076251415019</v>
          </cell>
          <cell r="BX4662">
            <v>9688.5385643320787</v>
          </cell>
          <cell r="CB4662">
            <v>9700</v>
          </cell>
          <cell r="CF4662">
            <v>38080.152502830038</v>
          </cell>
          <cell r="CG4662">
            <v>30458</v>
          </cell>
          <cell r="CK4662" t="str">
            <v>Прочие основные фонды</v>
          </cell>
        </row>
        <row r="4663">
          <cell r="K4663">
            <v>6868.25</v>
          </cell>
          <cell r="Y4663">
            <v>2008</v>
          </cell>
          <cell r="AT4663">
            <v>20604.650000000001</v>
          </cell>
          <cell r="BK4663">
            <v>19040.076251415019</v>
          </cell>
          <cell r="BX4663">
            <v>9688.5385643320787</v>
          </cell>
          <cell r="CB4663">
            <v>9700</v>
          </cell>
          <cell r="CF4663">
            <v>38080.152502830038</v>
          </cell>
          <cell r="CG4663">
            <v>30458</v>
          </cell>
          <cell r="CK4663" t="str">
            <v>Прочие основные фонды</v>
          </cell>
        </row>
        <row r="4664">
          <cell r="K4664">
            <v>6868.25</v>
          </cell>
          <cell r="Y4664">
            <v>2008</v>
          </cell>
          <cell r="AT4664">
            <v>20604.650000000001</v>
          </cell>
          <cell r="BK4664">
            <v>19040.076251415019</v>
          </cell>
          <cell r="BX4664">
            <v>9688.5385643320787</v>
          </cell>
          <cell r="CB4664">
            <v>9700</v>
          </cell>
          <cell r="CF4664">
            <v>38080.152502830038</v>
          </cell>
          <cell r="CG4664">
            <v>30458</v>
          </cell>
          <cell r="CK4664" t="str">
            <v>Прочие основные фонды</v>
          </cell>
        </row>
        <row r="4665">
          <cell r="K4665">
            <v>6868.25</v>
          </cell>
          <cell r="Y4665">
            <v>2008</v>
          </cell>
          <cell r="AT4665">
            <v>20604.650000000001</v>
          </cell>
          <cell r="BK4665">
            <v>19040.076251415019</v>
          </cell>
          <cell r="BX4665">
            <v>9688.5385643320787</v>
          </cell>
          <cell r="CB4665">
            <v>9700</v>
          </cell>
          <cell r="CF4665">
            <v>38080.152502830038</v>
          </cell>
          <cell r="CG4665">
            <v>30458</v>
          </cell>
          <cell r="CK4665" t="str">
            <v>Прочие основные фонды</v>
          </cell>
        </row>
        <row r="4666">
          <cell r="K4666">
            <v>6868.25</v>
          </cell>
          <cell r="Y4666">
            <v>2008</v>
          </cell>
          <cell r="AT4666">
            <v>20604.650000000001</v>
          </cell>
          <cell r="BK4666">
            <v>19040.076251415019</v>
          </cell>
          <cell r="BX4666">
            <v>9688.5385643320787</v>
          </cell>
          <cell r="CB4666">
            <v>9700</v>
          </cell>
          <cell r="CF4666">
            <v>38080.152502830038</v>
          </cell>
          <cell r="CG4666">
            <v>30458</v>
          </cell>
          <cell r="CK4666" t="str">
            <v>Прочие основные фонды</v>
          </cell>
        </row>
        <row r="4667">
          <cell r="K4667">
            <v>6868.25</v>
          </cell>
          <cell r="Y4667">
            <v>2008</v>
          </cell>
          <cell r="AT4667">
            <v>20604.650000000001</v>
          </cell>
          <cell r="BK4667">
            <v>19040.076251415019</v>
          </cell>
          <cell r="BX4667">
            <v>9688.5385643320787</v>
          </cell>
          <cell r="CB4667">
            <v>9700</v>
          </cell>
          <cell r="CF4667">
            <v>38080.152502830038</v>
          </cell>
          <cell r="CG4667">
            <v>30458</v>
          </cell>
          <cell r="CK4667" t="str">
            <v>Прочие основные фонды</v>
          </cell>
        </row>
        <row r="4668">
          <cell r="K4668">
            <v>6868.25</v>
          </cell>
          <cell r="Y4668">
            <v>2008</v>
          </cell>
          <cell r="AT4668">
            <v>20604.650000000001</v>
          </cell>
          <cell r="BK4668">
            <v>19040.076251415019</v>
          </cell>
          <cell r="BX4668">
            <v>9688.5385643320787</v>
          </cell>
          <cell r="CB4668">
            <v>9700</v>
          </cell>
          <cell r="CF4668">
            <v>38080.152502830038</v>
          </cell>
          <cell r="CG4668">
            <v>30458</v>
          </cell>
          <cell r="CK4668" t="str">
            <v>Прочие основные фонды</v>
          </cell>
        </row>
        <row r="4669">
          <cell r="K4669">
            <v>6868.25</v>
          </cell>
          <cell r="Y4669">
            <v>2008</v>
          </cell>
          <cell r="AT4669">
            <v>20604.650000000001</v>
          </cell>
          <cell r="BK4669">
            <v>19040.076251415019</v>
          </cell>
          <cell r="BX4669">
            <v>9688.5385643320787</v>
          </cell>
          <cell r="CB4669">
            <v>9700</v>
          </cell>
          <cell r="CF4669">
            <v>38080.152502830038</v>
          </cell>
          <cell r="CG4669">
            <v>30458</v>
          </cell>
          <cell r="CK4669" t="str">
            <v>Прочие основные фонды</v>
          </cell>
        </row>
        <row r="4670">
          <cell r="K4670">
            <v>6868.25</v>
          </cell>
          <cell r="Y4670">
            <v>2008</v>
          </cell>
          <cell r="AT4670">
            <v>20604.650000000001</v>
          </cell>
          <cell r="BK4670">
            <v>19040.076251415019</v>
          </cell>
          <cell r="BX4670">
            <v>9688.5385643320787</v>
          </cell>
          <cell r="CB4670">
            <v>9700</v>
          </cell>
          <cell r="CF4670">
            <v>38080.152502830038</v>
          </cell>
          <cell r="CG4670">
            <v>30458</v>
          </cell>
          <cell r="CK4670" t="str">
            <v>Прочие основные фонды</v>
          </cell>
        </row>
        <row r="4671">
          <cell r="K4671">
            <v>6868.25</v>
          </cell>
          <cell r="Y4671">
            <v>2008</v>
          </cell>
          <cell r="AT4671">
            <v>20604.650000000001</v>
          </cell>
          <cell r="BK4671">
            <v>19040.076251415019</v>
          </cell>
          <cell r="BX4671">
            <v>9688.5385643320787</v>
          </cell>
          <cell r="CB4671">
            <v>9700</v>
          </cell>
          <cell r="CF4671">
            <v>38080.152502830038</v>
          </cell>
          <cell r="CG4671">
            <v>30458</v>
          </cell>
          <cell r="CK4671" t="str">
            <v>Прочие основные фонды</v>
          </cell>
        </row>
        <row r="4672">
          <cell r="K4672">
            <v>6868.25</v>
          </cell>
          <cell r="Y4672">
            <v>2008</v>
          </cell>
          <cell r="AT4672">
            <v>20604.650000000001</v>
          </cell>
          <cell r="BK4672">
            <v>19040.076251415019</v>
          </cell>
          <cell r="BX4672">
            <v>9688.5385643320787</v>
          </cell>
          <cell r="CB4672">
            <v>9700</v>
          </cell>
          <cell r="CF4672">
            <v>38080.152502830038</v>
          </cell>
          <cell r="CG4672">
            <v>30458</v>
          </cell>
          <cell r="CK4672" t="str">
            <v>Прочие основные фонды</v>
          </cell>
        </row>
        <row r="4673">
          <cell r="K4673">
            <v>6868.25</v>
          </cell>
          <cell r="Y4673">
            <v>2008</v>
          </cell>
          <cell r="AT4673">
            <v>20604.650000000001</v>
          </cell>
          <cell r="BK4673">
            <v>19040.076251415019</v>
          </cell>
          <cell r="BX4673">
            <v>9688.5385643320787</v>
          </cell>
          <cell r="CB4673">
            <v>9700</v>
          </cell>
          <cell r="CF4673">
            <v>38080.152502830038</v>
          </cell>
          <cell r="CG4673">
            <v>30458</v>
          </cell>
          <cell r="CK4673" t="str">
            <v>Прочие основные фонды</v>
          </cell>
        </row>
        <row r="4674">
          <cell r="K4674">
            <v>6868.25</v>
          </cell>
          <cell r="Y4674">
            <v>2008</v>
          </cell>
          <cell r="AT4674">
            <v>20604.650000000001</v>
          </cell>
          <cell r="BK4674">
            <v>19040.076251415019</v>
          </cell>
          <cell r="BX4674">
            <v>9688.5385643320787</v>
          </cell>
          <cell r="CB4674">
            <v>9700</v>
          </cell>
          <cell r="CF4674">
            <v>38080.152502830038</v>
          </cell>
          <cell r="CG4674">
            <v>30458</v>
          </cell>
          <cell r="CK4674" t="str">
            <v>Прочие основные фонды</v>
          </cell>
        </row>
        <row r="4675">
          <cell r="K4675">
            <v>6868.25</v>
          </cell>
          <cell r="Y4675">
            <v>2008</v>
          </cell>
          <cell r="AT4675">
            <v>20604.650000000001</v>
          </cell>
          <cell r="BK4675">
            <v>19040.076251415019</v>
          </cell>
          <cell r="BX4675">
            <v>9688.5385643320787</v>
          </cell>
          <cell r="CB4675">
            <v>9700</v>
          </cell>
          <cell r="CF4675">
            <v>38080.152502830038</v>
          </cell>
          <cell r="CG4675">
            <v>30458</v>
          </cell>
          <cell r="CK4675" t="str">
            <v>Прочие основные фонды</v>
          </cell>
        </row>
        <row r="4676">
          <cell r="K4676">
            <v>6868.25</v>
          </cell>
          <cell r="Y4676">
            <v>2008</v>
          </cell>
          <cell r="AT4676">
            <v>20604.650000000001</v>
          </cell>
          <cell r="BK4676">
            <v>19040.076251415019</v>
          </cell>
          <cell r="BX4676">
            <v>9688.5385643320787</v>
          </cell>
          <cell r="CB4676">
            <v>9700</v>
          </cell>
          <cell r="CF4676">
            <v>38080.152502830038</v>
          </cell>
          <cell r="CG4676">
            <v>30458</v>
          </cell>
          <cell r="CK4676" t="str">
            <v>Прочие основные фонды</v>
          </cell>
        </row>
        <row r="4677">
          <cell r="K4677">
            <v>6868.25</v>
          </cell>
          <cell r="Y4677">
            <v>2008</v>
          </cell>
          <cell r="AT4677">
            <v>20604.650000000001</v>
          </cell>
          <cell r="BK4677">
            <v>19040.076251415019</v>
          </cell>
          <cell r="BX4677">
            <v>9688.5385643320787</v>
          </cell>
          <cell r="CB4677">
            <v>9700</v>
          </cell>
          <cell r="CF4677">
            <v>38080.152502830038</v>
          </cell>
          <cell r="CG4677">
            <v>30458</v>
          </cell>
          <cell r="CK4677" t="str">
            <v>Прочие основные фонды</v>
          </cell>
        </row>
        <row r="4678">
          <cell r="K4678">
            <v>6868.25</v>
          </cell>
          <cell r="Y4678">
            <v>2008</v>
          </cell>
          <cell r="AT4678">
            <v>20604.650000000001</v>
          </cell>
          <cell r="BK4678">
            <v>19040.076251415019</v>
          </cell>
          <cell r="BX4678">
            <v>9688.5385643320787</v>
          </cell>
          <cell r="CB4678">
            <v>9700</v>
          </cell>
          <cell r="CF4678">
            <v>38080.152502830038</v>
          </cell>
          <cell r="CG4678">
            <v>30458</v>
          </cell>
          <cell r="CK4678" t="str">
            <v>Прочие основные фонды</v>
          </cell>
        </row>
        <row r="4679">
          <cell r="K4679">
            <v>6868.25</v>
          </cell>
          <cell r="Y4679">
            <v>2008</v>
          </cell>
          <cell r="AT4679">
            <v>20604.650000000001</v>
          </cell>
          <cell r="BK4679">
            <v>19040.076251415019</v>
          </cell>
          <cell r="BX4679">
            <v>9688.5385643320787</v>
          </cell>
          <cell r="CB4679">
            <v>9700</v>
          </cell>
          <cell r="CF4679">
            <v>38080.152502830038</v>
          </cell>
          <cell r="CG4679">
            <v>30458</v>
          </cell>
          <cell r="CK4679" t="str">
            <v>Прочие основные фонды</v>
          </cell>
        </row>
        <row r="4680">
          <cell r="K4680">
            <v>6868.25</v>
          </cell>
          <cell r="Y4680">
            <v>2008</v>
          </cell>
          <cell r="AT4680">
            <v>20604.650000000001</v>
          </cell>
          <cell r="BK4680">
            <v>19040.076251415019</v>
          </cell>
          <cell r="BX4680">
            <v>9688.5385643320787</v>
          </cell>
          <cell r="CB4680">
            <v>9700</v>
          </cell>
          <cell r="CF4680">
            <v>38080.152502830038</v>
          </cell>
          <cell r="CG4680">
            <v>30458</v>
          </cell>
          <cell r="CK4680" t="str">
            <v>Прочие основные фонды</v>
          </cell>
        </row>
        <row r="4681">
          <cell r="K4681">
            <v>6868.25</v>
          </cell>
          <cell r="Y4681">
            <v>2008</v>
          </cell>
          <cell r="AT4681">
            <v>20604.650000000001</v>
          </cell>
          <cell r="BK4681">
            <v>19040.076251415019</v>
          </cell>
          <cell r="BX4681">
            <v>9688.5385643320787</v>
          </cell>
          <cell r="CB4681">
            <v>9700</v>
          </cell>
          <cell r="CF4681">
            <v>38080.152502830038</v>
          </cell>
          <cell r="CG4681">
            <v>30458</v>
          </cell>
          <cell r="CK4681" t="str">
            <v>Прочие основные фонды</v>
          </cell>
        </row>
        <row r="4682">
          <cell r="K4682">
            <v>6868.25</v>
          </cell>
          <cell r="Y4682">
            <v>2008</v>
          </cell>
          <cell r="AT4682">
            <v>20604.650000000001</v>
          </cell>
          <cell r="BK4682">
            <v>19040.076251415019</v>
          </cell>
          <cell r="BX4682">
            <v>9688.5385643320787</v>
          </cell>
          <cell r="CB4682">
            <v>9700</v>
          </cell>
          <cell r="CF4682">
            <v>38080.152502830038</v>
          </cell>
          <cell r="CG4682">
            <v>30458</v>
          </cell>
          <cell r="CK4682" t="str">
            <v>Прочие основные фонды</v>
          </cell>
        </row>
        <row r="4683">
          <cell r="K4683">
            <v>6868.25</v>
          </cell>
          <cell r="Y4683">
            <v>2008</v>
          </cell>
          <cell r="AT4683">
            <v>20604.650000000001</v>
          </cell>
          <cell r="BK4683">
            <v>19040.076251415019</v>
          </cell>
          <cell r="BX4683">
            <v>9688.5385643320787</v>
          </cell>
          <cell r="CB4683">
            <v>9700</v>
          </cell>
          <cell r="CF4683">
            <v>38080.152502830038</v>
          </cell>
          <cell r="CG4683">
            <v>30458</v>
          </cell>
          <cell r="CK4683" t="str">
            <v>Прочие основные фонды</v>
          </cell>
        </row>
        <row r="4684">
          <cell r="K4684">
            <v>6868.25</v>
          </cell>
          <cell r="Y4684">
            <v>2008</v>
          </cell>
          <cell r="AT4684">
            <v>20604.650000000001</v>
          </cell>
          <cell r="BK4684">
            <v>19040.076251415019</v>
          </cell>
          <cell r="BX4684">
            <v>9688.5385643320787</v>
          </cell>
          <cell r="CB4684">
            <v>9700</v>
          </cell>
          <cell r="CF4684">
            <v>38080.152502830038</v>
          </cell>
          <cell r="CG4684">
            <v>30458</v>
          </cell>
          <cell r="CK4684" t="str">
            <v>Прочие основные фонды</v>
          </cell>
        </row>
        <row r="4685">
          <cell r="K4685">
            <v>6868.25</v>
          </cell>
          <cell r="Y4685">
            <v>2008</v>
          </cell>
          <cell r="AT4685">
            <v>20604.650000000001</v>
          </cell>
          <cell r="BK4685">
            <v>19040.076251415019</v>
          </cell>
          <cell r="BX4685">
            <v>9688.5385643320787</v>
          </cell>
          <cell r="CB4685">
            <v>9700</v>
          </cell>
          <cell r="CF4685">
            <v>38080.152502830038</v>
          </cell>
          <cell r="CG4685">
            <v>30458</v>
          </cell>
          <cell r="CK4685" t="str">
            <v>Прочие основные фонды</v>
          </cell>
        </row>
        <row r="4686">
          <cell r="K4686">
            <v>6868.25</v>
          </cell>
          <cell r="Y4686">
            <v>2008</v>
          </cell>
          <cell r="AT4686">
            <v>20604.650000000001</v>
          </cell>
          <cell r="BK4686">
            <v>19040.076251415019</v>
          </cell>
          <cell r="BX4686">
            <v>9688.5385643320787</v>
          </cell>
          <cell r="CB4686">
            <v>9700</v>
          </cell>
          <cell r="CF4686">
            <v>38080.152502830038</v>
          </cell>
          <cell r="CG4686">
            <v>30458</v>
          </cell>
          <cell r="CK4686" t="str">
            <v>Прочие основные фонды</v>
          </cell>
        </row>
        <row r="4687">
          <cell r="K4687">
            <v>6868.25</v>
          </cell>
          <cell r="Y4687">
            <v>2008</v>
          </cell>
          <cell r="AT4687">
            <v>20604.650000000001</v>
          </cell>
          <cell r="BK4687">
            <v>19040.076251415019</v>
          </cell>
          <cell r="BX4687">
            <v>9688.5385643320787</v>
          </cell>
          <cell r="CB4687">
            <v>9700</v>
          </cell>
          <cell r="CF4687">
            <v>38080.152502830038</v>
          </cell>
          <cell r="CG4687">
            <v>30458</v>
          </cell>
          <cell r="CK4687" t="str">
            <v>Прочие основные фонды</v>
          </cell>
        </row>
        <row r="4688">
          <cell r="K4688">
            <v>6868.25</v>
          </cell>
          <cell r="Y4688">
            <v>2008</v>
          </cell>
          <cell r="AT4688">
            <v>20604.650000000001</v>
          </cell>
          <cell r="BK4688">
            <v>19040.076251415019</v>
          </cell>
          <cell r="BX4688">
            <v>9688.5385643320787</v>
          </cell>
          <cell r="CB4688">
            <v>9700</v>
          </cell>
          <cell r="CF4688">
            <v>38080.152502830038</v>
          </cell>
          <cell r="CG4688">
            <v>30458</v>
          </cell>
          <cell r="CK4688" t="str">
            <v>Прочие основные фонды</v>
          </cell>
        </row>
        <row r="4689">
          <cell r="K4689">
            <v>6868.25</v>
          </cell>
          <cell r="Y4689">
            <v>2008</v>
          </cell>
          <cell r="AT4689">
            <v>20604.650000000001</v>
          </cell>
          <cell r="BK4689">
            <v>19040.076251415019</v>
          </cell>
          <cell r="BX4689">
            <v>9688.5385643320787</v>
          </cell>
          <cell r="CB4689">
            <v>9700</v>
          </cell>
          <cell r="CF4689">
            <v>38080.152502830038</v>
          </cell>
          <cell r="CG4689">
            <v>30458</v>
          </cell>
          <cell r="CK4689" t="str">
            <v>Прочие основные фонды</v>
          </cell>
        </row>
        <row r="4690">
          <cell r="K4690">
            <v>6868.25</v>
          </cell>
          <cell r="Y4690">
            <v>2008</v>
          </cell>
          <cell r="AT4690">
            <v>20604.650000000001</v>
          </cell>
          <cell r="BK4690">
            <v>19040.076251415019</v>
          </cell>
          <cell r="BX4690">
            <v>9688.5385643320787</v>
          </cell>
          <cell r="CB4690">
            <v>9700</v>
          </cell>
          <cell r="CF4690">
            <v>38080.152502830038</v>
          </cell>
          <cell r="CG4690">
            <v>30458</v>
          </cell>
          <cell r="CK4690" t="str">
            <v>Прочие основные фонды</v>
          </cell>
        </row>
        <row r="4691">
          <cell r="K4691">
            <v>6868.25</v>
          </cell>
          <cell r="Y4691">
            <v>2008</v>
          </cell>
          <cell r="AT4691">
            <v>20604.650000000001</v>
          </cell>
          <cell r="BK4691">
            <v>19040.076251415019</v>
          </cell>
          <cell r="BX4691">
            <v>9688.5385643320787</v>
          </cell>
          <cell r="CB4691">
            <v>9700</v>
          </cell>
          <cell r="CF4691">
            <v>38080.152502830038</v>
          </cell>
          <cell r="CG4691">
            <v>30458</v>
          </cell>
          <cell r="CK4691" t="str">
            <v>Прочие основные фонды</v>
          </cell>
        </row>
        <row r="4692">
          <cell r="K4692">
            <v>6868.25</v>
          </cell>
          <cell r="Y4692">
            <v>2008</v>
          </cell>
          <cell r="AT4692">
            <v>20604.650000000001</v>
          </cell>
          <cell r="BK4692">
            <v>19040.076251415019</v>
          </cell>
          <cell r="BX4692">
            <v>9688.5385643320787</v>
          </cell>
          <cell r="CB4692">
            <v>9700</v>
          </cell>
          <cell r="CF4692">
            <v>38080.152502830038</v>
          </cell>
          <cell r="CG4692">
            <v>30458</v>
          </cell>
          <cell r="CK4692" t="str">
            <v>Прочие основные фонды</v>
          </cell>
        </row>
        <row r="4693">
          <cell r="K4693">
            <v>6868.25</v>
          </cell>
          <cell r="Y4693">
            <v>2008</v>
          </cell>
          <cell r="AT4693">
            <v>20604.650000000001</v>
          </cell>
          <cell r="BK4693">
            <v>19040.076251415019</v>
          </cell>
          <cell r="BX4693">
            <v>9688.5385643320787</v>
          </cell>
          <cell r="CB4693">
            <v>9700</v>
          </cell>
          <cell r="CF4693">
            <v>38080.152502830038</v>
          </cell>
          <cell r="CG4693">
            <v>30458</v>
          </cell>
          <cell r="CK4693" t="str">
            <v>Прочие основные фонды</v>
          </cell>
        </row>
        <row r="4694">
          <cell r="K4694">
            <v>6868.25</v>
          </cell>
          <cell r="Y4694">
            <v>2008</v>
          </cell>
          <cell r="AT4694">
            <v>20604.650000000001</v>
          </cell>
          <cell r="BK4694">
            <v>19040.076251415019</v>
          </cell>
          <cell r="BX4694">
            <v>9688.5385643320787</v>
          </cell>
          <cell r="CB4694">
            <v>9700</v>
          </cell>
          <cell r="CF4694">
            <v>38080.152502830038</v>
          </cell>
          <cell r="CG4694">
            <v>30458</v>
          </cell>
          <cell r="CK4694" t="str">
            <v>Прочие основные фонды</v>
          </cell>
        </row>
        <row r="4695">
          <cell r="K4695">
            <v>6868.25</v>
          </cell>
          <cell r="Y4695">
            <v>2008</v>
          </cell>
          <cell r="AT4695">
            <v>20604.650000000001</v>
          </cell>
          <cell r="BK4695">
            <v>19040.076251415019</v>
          </cell>
          <cell r="BX4695">
            <v>9688.5385643320787</v>
          </cell>
          <cell r="CB4695">
            <v>9700</v>
          </cell>
          <cell r="CF4695">
            <v>38080.152502830038</v>
          </cell>
          <cell r="CG4695">
            <v>30458</v>
          </cell>
          <cell r="CK4695" t="str">
            <v>Прочие основные фонды</v>
          </cell>
        </row>
        <row r="4696">
          <cell r="K4696">
            <v>6868.25</v>
          </cell>
          <cell r="Y4696">
            <v>2008</v>
          </cell>
          <cell r="AT4696">
            <v>20604.650000000001</v>
          </cell>
          <cell r="BK4696">
            <v>19040.076251415019</v>
          </cell>
          <cell r="BX4696">
            <v>9688.5385643320787</v>
          </cell>
          <cell r="CB4696">
            <v>9700</v>
          </cell>
          <cell r="CF4696">
            <v>38080.152502830038</v>
          </cell>
          <cell r="CG4696">
            <v>30458</v>
          </cell>
          <cell r="CK4696" t="str">
            <v>Прочие основные фонды</v>
          </cell>
        </row>
        <row r="4697">
          <cell r="K4697">
            <v>6868.25</v>
          </cell>
          <cell r="Y4697">
            <v>2008</v>
          </cell>
          <cell r="AT4697">
            <v>20604.650000000001</v>
          </cell>
          <cell r="BK4697">
            <v>19040.076251415019</v>
          </cell>
          <cell r="BX4697">
            <v>9688.5385643320787</v>
          </cell>
          <cell r="CB4697">
            <v>9700</v>
          </cell>
          <cell r="CF4697">
            <v>38080.152502830038</v>
          </cell>
          <cell r="CG4697">
            <v>30458</v>
          </cell>
          <cell r="CK4697" t="str">
            <v>Прочие основные фонды</v>
          </cell>
        </row>
        <row r="4698">
          <cell r="K4698">
            <v>6868.25</v>
          </cell>
          <cell r="Y4698">
            <v>2008</v>
          </cell>
          <cell r="AT4698">
            <v>20604.650000000001</v>
          </cell>
          <cell r="BK4698">
            <v>19040.076251415019</v>
          </cell>
          <cell r="BX4698">
            <v>9688.5385643320787</v>
          </cell>
          <cell r="CB4698">
            <v>9700</v>
          </cell>
          <cell r="CF4698">
            <v>38080.152502830038</v>
          </cell>
          <cell r="CG4698">
            <v>30458</v>
          </cell>
          <cell r="CK4698" t="str">
            <v>Прочие основные фонды</v>
          </cell>
        </row>
        <row r="4699">
          <cell r="K4699">
            <v>6868.25</v>
          </cell>
          <cell r="Y4699">
            <v>2008</v>
          </cell>
          <cell r="AT4699">
            <v>20604.650000000001</v>
          </cell>
          <cell r="BK4699">
            <v>19040.076251415019</v>
          </cell>
          <cell r="BX4699">
            <v>9688.5385643320787</v>
          </cell>
          <cell r="CB4699">
            <v>9700</v>
          </cell>
          <cell r="CF4699">
            <v>38080.152502830038</v>
          </cell>
          <cell r="CG4699">
            <v>30458</v>
          </cell>
          <cell r="CK4699" t="str">
            <v>Прочие основные фонды</v>
          </cell>
        </row>
        <row r="4700">
          <cell r="K4700">
            <v>6868.25</v>
          </cell>
          <cell r="Y4700">
            <v>2008</v>
          </cell>
          <cell r="AT4700">
            <v>20604.650000000001</v>
          </cell>
          <cell r="BK4700">
            <v>19040.076251415019</v>
          </cell>
          <cell r="BX4700">
            <v>9688.5385643320787</v>
          </cell>
          <cell r="CB4700">
            <v>9700</v>
          </cell>
          <cell r="CF4700">
            <v>38080.152502830038</v>
          </cell>
          <cell r="CG4700">
            <v>30458</v>
          </cell>
          <cell r="CK4700" t="str">
            <v>Прочие основные фонды</v>
          </cell>
        </row>
        <row r="4701">
          <cell r="K4701">
            <v>6868.25</v>
          </cell>
          <cell r="Y4701">
            <v>2008</v>
          </cell>
          <cell r="AT4701">
            <v>20604.650000000001</v>
          </cell>
          <cell r="BK4701">
            <v>19040.076251415019</v>
          </cell>
          <cell r="BX4701">
            <v>9688.5385643320787</v>
          </cell>
          <cell r="CB4701">
            <v>9700</v>
          </cell>
          <cell r="CF4701">
            <v>38080.152502830038</v>
          </cell>
          <cell r="CG4701">
            <v>30458</v>
          </cell>
          <cell r="CK4701" t="str">
            <v>Прочие основные фонды</v>
          </cell>
        </row>
        <row r="4702">
          <cell r="K4702">
            <v>6868.25</v>
          </cell>
          <cell r="Y4702">
            <v>2008</v>
          </cell>
          <cell r="AT4702">
            <v>20604.650000000001</v>
          </cell>
          <cell r="BK4702">
            <v>19040.076251415019</v>
          </cell>
          <cell r="BX4702">
            <v>9688.5385643320787</v>
          </cell>
          <cell r="CB4702">
            <v>9700</v>
          </cell>
          <cell r="CF4702">
            <v>38080.152502830038</v>
          </cell>
          <cell r="CG4702">
            <v>30458</v>
          </cell>
          <cell r="CK4702" t="str">
            <v>Прочие основные фонды</v>
          </cell>
        </row>
        <row r="4703">
          <cell r="K4703">
            <v>6868.25</v>
          </cell>
          <cell r="Y4703">
            <v>2008</v>
          </cell>
          <cell r="AT4703">
            <v>20604.650000000001</v>
          </cell>
          <cell r="BK4703">
            <v>19040.076251415019</v>
          </cell>
          <cell r="BX4703">
            <v>9688.5385643320787</v>
          </cell>
          <cell r="CB4703">
            <v>9700</v>
          </cell>
          <cell r="CF4703">
            <v>38080.152502830038</v>
          </cell>
          <cell r="CG4703">
            <v>30458</v>
          </cell>
          <cell r="CK4703" t="str">
            <v>Прочие основные фонды</v>
          </cell>
        </row>
        <row r="4704">
          <cell r="K4704">
            <v>6868.25</v>
          </cell>
          <cell r="Y4704">
            <v>2008</v>
          </cell>
          <cell r="AT4704">
            <v>20604.650000000001</v>
          </cell>
          <cell r="BK4704">
            <v>19040.076251415019</v>
          </cell>
          <cell r="BX4704">
            <v>9688.5385643320787</v>
          </cell>
          <cell r="CB4704">
            <v>9700</v>
          </cell>
          <cell r="CF4704">
            <v>38080.152502830038</v>
          </cell>
          <cell r="CG4704">
            <v>30458</v>
          </cell>
          <cell r="CK4704" t="str">
            <v>Прочие основные фонды</v>
          </cell>
        </row>
        <row r="4705">
          <cell r="K4705">
            <v>6868.25</v>
          </cell>
          <cell r="Y4705">
            <v>2008</v>
          </cell>
          <cell r="AT4705">
            <v>20604.650000000001</v>
          </cell>
          <cell r="BK4705">
            <v>19040.076251415019</v>
          </cell>
          <cell r="BX4705">
            <v>9688.5385643320787</v>
          </cell>
          <cell r="CB4705">
            <v>9700</v>
          </cell>
          <cell r="CF4705">
            <v>38080.152502830038</v>
          </cell>
          <cell r="CG4705">
            <v>30458</v>
          </cell>
          <cell r="CK4705" t="str">
            <v>Прочие основные фонды</v>
          </cell>
        </row>
        <row r="4706">
          <cell r="K4706">
            <v>6868.25</v>
          </cell>
          <cell r="Y4706">
            <v>2008</v>
          </cell>
          <cell r="AT4706">
            <v>20604.650000000001</v>
          </cell>
          <cell r="BK4706">
            <v>19040.076251415019</v>
          </cell>
          <cell r="BX4706">
            <v>9688.5385643320787</v>
          </cell>
          <cell r="CB4706">
            <v>9700</v>
          </cell>
          <cell r="CF4706">
            <v>38080.152502830038</v>
          </cell>
          <cell r="CG4706">
            <v>30458</v>
          </cell>
          <cell r="CK4706" t="str">
            <v>Прочие основные фонды</v>
          </cell>
        </row>
        <row r="4707">
          <cell r="K4707">
            <v>6868.25</v>
          </cell>
          <cell r="Y4707">
            <v>2008</v>
          </cell>
          <cell r="AT4707">
            <v>20604.650000000001</v>
          </cell>
          <cell r="BK4707">
            <v>19040.076251415019</v>
          </cell>
          <cell r="BX4707">
            <v>9688.5385643320787</v>
          </cell>
          <cell r="CB4707">
            <v>9700</v>
          </cell>
          <cell r="CF4707">
            <v>38080.152502830038</v>
          </cell>
          <cell r="CG4707">
            <v>30458</v>
          </cell>
          <cell r="CK4707" t="str">
            <v>Прочие основные фонды</v>
          </cell>
        </row>
        <row r="4708">
          <cell r="K4708">
            <v>0</v>
          </cell>
          <cell r="Y4708">
            <v>2005</v>
          </cell>
          <cell r="AT4708">
            <v>34991.949999999997</v>
          </cell>
          <cell r="BK4708">
            <v>25469.147771113399</v>
          </cell>
          <cell r="BX4708">
            <v>3049.6890456504475</v>
          </cell>
          <cell r="CB4708">
            <v>3000</v>
          </cell>
          <cell r="CF4708">
            <v>127345.738855567</v>
          </cell>
          <cell r="CG4708">
            <v>3419.9999999999995</v>
          </cell>
          <cell r="CK4708" t="str">
            <v>Прочие основные фонды</v>
          </cell>
        </row>
        <row r="4709">
          <cell r="K4709">
            <v>0.05</v>
          </cell>
          <cell r="Y4709">
            <v>2005</v>
          </cell>
          <cell r="AT4709">
            <v>10890.65</v>
          </cell>
          <cell r="BK4709">
            <v>8031.857953093715</v>
          </cell>
          <cell r="BX4709">
            <v>961.738862874387</v>
          </cell>
          <cell r="CB4709">
            <v>950</v>
          </cell>
          <cell r="CF4709">
            <v>40159.289765468573</v>
          </cell>
          <cell r="CG4709">
            <v>1083</v>
          </cell>
          <cell r="CK4709" t="str">
            <v>Прочие основные фонды</v>
          </cell>
        </row>
        <row r="4710">
          <cell r="K4710">
            <v>0.05</v>
          </cell>
          <cell r="Y4710">
            <v>2005</v>
          </cell>
          <cell r="AT4710">
            <v>10890.65</v>
          </cell>
          <cell r="BK4710">
            <v>8031.857953093715</v>
          </cell>
          <cell r="BX4710">
            <v>961.738862874387</v>
          </cell>
          <cell r="CB4710">
            <v>950</v>
          </cell>
          <cell r="CF4710">
            <v>40159.289765468573</v>
          </cell>
          <cell r="CG4710">
            <v>1083</v>
          </cell>
          <cell r="CK4710" t="str">
            <v>Прочие основные фонды</v>
          </cell>
        </row>
        <row r="4711">
          <cell r="K4711">
            <v>0.05</v>
          </cell>
          <cell r="Y4711">
            <v>2005</v>
          </cell>
          <cell r="AT4711">
            <v>10890.65</v>
          </cell>
          <cell r="BK4711">
            <v>8031.857953093715</v>
          </cell>
          <cell r="BX4711">
            <v>961.738862874387</v>
          </cell>
          <cell r="CB4711">
            <v>950</v>
          </cell>
          <cell r="CF4711">
            <v>40159.289765468573</v>
          </cell>
          <cell r="CG4711">
            <v>1083</v>
          </cell>
          <cell r="CK4711" t="str">
            <v>Прочие основные фонды</v>
          </cell>
        </row>
        <row r="4712">
          <cell r="K4712">
            <v>0.05</v>
          </cell>
          <cell r="Y4712">
            <v>2005</v>
          </cell>
          <cell r="AT4712">
            <v>10890.65</v>
          </cell>
          <cell r="BK4712">
            <v>8031.857953093715</v>
          </cell>
          <cell r="BX4712">
            <v>961.738862874387</v>
          </cell>
          <cell r="CB4712">
            <v>950</v>
          </cell>
          <cell r="CF4712">
            <v>40159.289765468573</v>
          </cell>
          <cell r="CG4712">
            <v>1083</v>
          </cell>
          <cell r="CK4712" t="str">
            <v>Прочие основные фонды</v>
          </cell>
        </row>
        <row r="4713">
          <cell r="K4713">
            <v>0.05</v>
          </cell>
          <cell r="Y4713">
            <v>2005</v>
          </cell>
          <cell r="AT4713">
            <v>10890.65</v>
          </cell>
          <cell r="BK4713">
            <v>8031.857953093715</v>
          </cell>
          <cell r="BX4713">
            <v>961.738862874387</v>
          </cell>
          <cell r="CB4713">
            <v>950</v>
          </cell>
          <cell r="CF4713">
            <v>40159.289765468573</v>
          </cell>
          <cell r="CG4713">
            <v>1083</v>
          </cell>
          <cell r="CK4713" t="str">
            <v>Прочие основные фонды</v>
          </cell>
        </row>
        <row r="4714">
          <cell r="K4714">
            <v>0.05</v>
          </cell>
          <cell r="Y4714">
            <v>2005</v>
          </cell>
          <cell r="AT4714">
            <v>10890.65</v>
          </cell>
          <cell r="BK4714">
            <v>8031.857953093715</v>
          </cell>
          <cell r="BX4714">
            <v>961.738862874387</v>
          </cell>
          <cell r="CB4714">
            <v>950</v>
          </cell>
          <cell r="CF4714">
            <v>40159.289765468573</v>
          </cell>
          <cell r="CG4714">
            <v>1083</v>
          </cell>
          <cell r="CK4714" t="str">
            <v>Прочие основные фонды</v>
          </cell>
        </row>
        <row r="4715">
          <cell r="K4715">
            <v>0.05</v>
          </cell>
          <cell r="Y4715">
            <v>2005</v>
          </cell>
          <cell r="AT4715">
            <v>10890.65</v>
          </cell>
          <cell r="BK4715">
            <v>8031.857953093715</v>
          </cell>
          <cell r="BX4715">
            <v>961.738862874387</v>
          </cell>
          <cell r="CB4715">
            <v>950</v>
          </cell>
          <cell r="CF4715">
            <v>40159.289765468573</v>
          </cell>
          <cell r="CG4715">
            <v>1083</v>
          </cell>
          <cell r="CK4715" t="str">
            <v>Прочие основные фонды</v>
          </cell>
        </row>
        <row r="4716">
          <cell r="K4716">
            <v>0.05</v>
          </cell>
          <cell r="Y4716">
            <v>2005</v>
          </cell>
          <cell r="AT4716">
            <v>10890.65</v>
          </cell>
          <cell r="BK4716">
            <v>8031.857953093715</v>
          </cell>
          <cell r="BX4716">
            <v>961.738862874387</v>
          </cell>
          <cell r="CB4716">
            <v>950</v>
          </cell>
          <cell r="CF4716">
            <v>40159.289765468573</v>
          </cell>
          <cell r="CG4716">
            <v>1083</v>
          </cell>
          <cell r="CK4716" t="str">
            <v>Прочие основные фонды</v>
          </cell>
        </row>
        <row r="4717">
          <cell r="K4717">
            <v>0.09</v>
          </cell>
          <cell r="Y4717">
            <v>2005</v>
          </cell>
          <cell r="AT4717">
            <v>10890.69</v>
          </cell>
          <cell r="BK4717">
            <v>8031.8874531068577</v>
          </cell>
          <cell r="BX4717">
            <v>961.74239522135576</v>
          </cell>
          <cell r="CB4717">
            <v>950</v>
          </cell>
          <cell r="CF4717">
            <v>40159.437265534289</v>
          </cell>
          <cell r="CG4717">
            <v>1083</v>
          </cell>
          <cell r="CK4717" t="str">
            <v>Прочие основные фонды</v>
          </cell>
        </row>
        <row r="4718">
          <cell r="K4718">
            <v>0.05</v>
          </cell>
          <cell r="Y4718">
            <v>2005</v>
          </cell>
          <cell r="AT4718">
            <v>10890.65</v>
          </cell>
          <cell r="BK4718">
            <v>8031.857953093715</v>
          </cell>
          <cell r="BX4718">
            <v>961.738862874387</v>
          </cell>
          <cell r="CB4718">
            <v>950</v>
          </cell>
          <cell r="CF4718">
            <v>40159.289765468573</v>
          </cell>
          <cell r="CG4718">
            <v>1083</v>
          </cell>
          <cell r="CK4718" t="str">
            <v>Прочие основные фонды</v>
          </cell>
        </row>
        <row r="4719">
          <cell r="K4719">
            <v>0.05</v>
          </cell>
          <cell r="Y4719">
            <v>2005</v>
          </cell>
          <cell r="AT4719">
            <v>10890.65</v>
          </cell>
          <cell r="BK4719">
            <v>8031.857953093715</v>
          </cell>
          <cell r="BX4719">
            <v>961.738862874387</v>
          </cell>
          <cell r="CB4719">
            <v>950</v>
          </cell>
          <cell r="CF4719">
            <v>40159.289765468573</v>
          </cell>
          <cell r="CG4719">
            <v>1083</v>
          </cell>
          <cell r="CK4719" t="str">
            <v>Прочие основные фонды</v>
          </cell>
        </row>
        <row r="4720">
          <cell r="K4720">
            <v>0.05</v>
          </cell>
          <cell r="Y4720">
            <v>2005</v>
          </cell>
          <cell r="AT4720">
            <v>10890.65</v>
          </cell>
          <cell r="BK4720">
            <v>8031.857953093715</v>
          </cell>
          <cell r="BX4720">
            <v>961.738862874387</v>
          </cell>
          <cell r="CB4720">
            <v>950</v>
          </cell>
          <cell r="CF4720">
            <v>40159.289765468573</v>
          </cell>
          <cell r="CG4720">
            <v>1083</v>
          </cell>
          <cell r="CK4720" t="str">
            <v>Прочие основные фонды</v>
          </cell>
        </row>
        <row r="4721">
          <cell r="K4721">
            <v>0.05</v>
          </cell>
          <cell r="Y4721">
            <v>2005</v>
          </cell>
          <cell r="AT4721">
            <v>10890.65</v>
          </cell>
          <cell r="BK4721">
            <v>8031.857953093715</v>
          </cell>
          <cell r="BX4721">
            <v>961.738862874387</v>
          </cell>
          <cell r="CB4721">
            <v>950</v>
          </cell>
          <cell r="CF4721">
            <v>40159.289765468573</v>
          </cell>
          <cell r="CG4721">
            <v>1083</v>
          </cell>
          <cell r="CK4721" t="str">
            <v>Прочие основные фонды</v>
          </cell>
        </row>
        <row r="4722">
          <cell r="K4722">
            <v>0.05</v>
          </cell>
          <cell r="Y4722">
            <v>2005</v>
          </cell>
          <cell r="AT4722">
            <v>10890.65</v>
          </cell>
          <cell r="BK4722">
            <v>8031.857953093715</v>
          </cell>
          <cell r="BX4722">
            <v>961.738862874387</v>
          </cell>
          <cell r="CB4722">
            <v>950</v>
          </cell>
          <cell r="CF4722">
            <v>40159.289765468573</v>
          </cell>
          <cell r="CG4722">
            <v>1083</v>
          </cell>
          <cell r="CK4722" t="str">
            <v>Прочие основные фонды</v>
          </cell>
        </row>
        <row r="4723">
          <cell r="K4723">
            <v>0.06</v>
          </cell>
          <cell r="Y4723">
            <v>2005</v>
          </cell>
          <cell r="AT4723">
            <v>10890.66</v>
          </cell>
          <cell r="BK4723">
            <v>8031.8653280970002</v>
          </cell>
          <cell r="BX4723">
            <v>961.73974596112919</v>
          </cell>
          <cell r="CB4723">
            <v>950</v>
          </cell>
          <cell r="CF4723">
            <v>40159.326640485</v>
          </cell>
          <cell r="CG4723">
            <v>1083</v>
          </cell>
          <cell r="CK4723" t="str">
            <v>Прочие основные фонды</v>
          </cell>
        </row>
        <row r="4724">
          <cell r="K4724">
            <v>0.06</v>
          </cell>
          <cell r="Y4724">
            <v>2005</v>
          </cell>
          <cell r="AT4724">
            <v>10890.66</v>
          </cell>
          <cell r="BK4724">
            <v>8031.8653280970002</v>
          </cell>
          <cell r="BX4724">
            <v>961.73974596112919</v>
          </cell>
          <cell r="CB4724">
            <v>950</v>
          </cell>
          <cell r="CF4724">
            <v>40159.326640485</v>
          </cell>
          <cell r="CG4724">
            <v>1083</v>
          </cell>
          <cell r="CK4724" t="str">
            <v>Прочие основные фонды</v>
          </cell>
        </row>
        <row r="4725">
          <cell r="K4725">
            <v>0.06</v>
          </cell>
          <cell r="Y4725">
            <v>2005</v>
          </cell>
          <cell r="AT4725">
            <v>10890.66</v>
          </cell>
          <cell r="BK4725">
            <v>8031.8653280970002</v>
          </cell>
          <cell r="BX4725">
            <v>961.73974596112919</v>
          </cell>
          <cell r="CB4725">
            <v>950</v>
          </cell>
          <cell r="CF4725">
            <v>40159.326640485</v>
          </cell>
          <cell r="CG4725">
            <v>1083</v>
          </cell>
          <cell r="CK4725" t="str">
            <v>Прочие основные фонды</v>
          </cell>
        </row>
        <row r="4726">
          <cell r="K4726">
            <v>0.06</v>
          </cell>
          <cell r="Y4726">
            <v>2005</v>
          </cell>
          <cell r="AT4726">
            <v>10890.66</v>
          </cell>
          <cell r="BK4726">
            <v>8031.8653280970002</v>
          </cell>
          <cell r="BX4726">
            <v>961.73974596112919</v>
          </cell>
          <cell r="CB4726">
            <v>950</v>
          </cell>
          <cell r="CF4726">
            <v>40159.326640485</v>
          </cell>
          <cell r="CG4726">
            <v>1083</v>
          </cell>
          <cell r="CK4726" t="str">
            <v>Прочие основные фонды</v>
          </cell>
        </row>
        <row r="4727">
          <cell r="K4727">
            <v>0.06</v>
          </cell>
          <cell r="Y4727">
            <v>2005</v>
          </cell>
          <cell r="AT4727">
            <v>10890.66</v>
          </cell>
          <cell r="BK4727">
            <v>8031.8653280970002</v>
          </cell>
          <cell r="BX4727">
            <v>961.73974596112919</v>
          </cell>
          <cell r="CB4727">
            <v>950</v>
          </cell>
          <cell r="CF4727">
            <v>40159.326640485</v>
          </cell>
          <cell r="CG4727">
            <v>1083</v>
          </cell>
          <cell r="CK4727" t="str">
            <v>Прочие основные фонды</v>
          </cell>
        </row>
        <row r="4728">
          <cell r="K4728">
            <v>0.06</v>
          </cell>
          <cell r="Y4728">
            <v>2005</v>
          </cell>
          <cell r="AT4728">
            <v>10890.66</v>
          </cell>
          <cell r="BK4728">
            <v>8031.8653280970002</v>
          </cell>
          <cell r="BX4728">
            <v>961.73974596112919</v>
          </cell>
          <cell r="CB4728">
            <v>950</v>
          </cell>
          <cell r="CF4728">
            <v>40159.326640485</v>
          </cell>
          <cell r="CG4728">
            <v>1083</v>
          </cell>
          <cell r="CK4728" t="str">
            <v>Прочие основные фонды</v>
          </cell>
        </row>
        <row r="4729">
          <cell r="K4729">
            <v>0.06</v>
          </cell>
          <cell r="Y4729">
            <v>2005</v>
          </cell>
          <cell r="AT4729">
            <v>10890.66</v>
          </cell>
          <cell r="BK4729">
            <v>8031.8653280970002</v>
          </cell>
          <cell r="BX4729">
            <v>961.73974596112919</v>
          </cell>
          <cell r="CB4729">
            <v>950</v>
          </cell>
          <cell r="CF4729">
            <v>40159.326640485</v>
          </cell>
          <cell r="CG4729">
            <v>1083</v>
          </cell>
          <cell r="CK4729" t="str">
            <v>Прочие основные фонды</v>
          </cell>
        </row>
        <row r="4730">
          <cell r="K4730">
            <v>0.06</v>
          </cell>
          <cell r="Y4730">
            <v>2005</v>
          </cell>
          <cell r="AT4730">
            <v>10890.66</v>
          </cell>
          <cell r="BK4730">
            <v>8031.8653280970002</v>
          </cell>
          <cell r="BX4730">
            <v>961.73974596112919</v>
          </cell>
          <cell r="CB4730">
            <v>950</v>
          </cell>
          <cell r="CF4730">
            <v>40159.326640485</v>
          </cell>
          <cell r="CG4730">
            <v>1083</v>
          </cell>
          <cell r="CK4730" t="str">
            <v>Прочие основные фонды</v>
          </cell>
        </row>
        <row r="4731">
          <cell r="K4731">
            <v>0.06</v>
          </cell>
          <cell r="Y4731">
            <v>2005</v>
          </cell>
          <cell r="AT4731">
            <v>10890.66</v>
          </cell>
          <cell r="BK4731">
            <v>8031.8653280970002</v>
          </cell>
          <cell r="BX4731">
            <v>961.73974596112919</v>
          </cell>
          <cell r="CB4731">
            <v>950</v>
          </cell>
          <cell r="CF4731">
            <v>40159.326640485</v>
          </cell>
          <cell r="CG4731">
            <v>1083</v>
          </cell>
          <cell r="CK4731" t="str">
            <v>Прочие основные фонды</v>
          </cell>
        </row>
        <row r="4732">
          <cell r="K4732">
            <v>0.06</v>
          </cell>
          <cell r="Y4732">
            <v>2005</v>
          </cell>
          <cell r="AT4732">
            <v>10890.66</v>
          </cell>
          <cell r="BK4732">
            <v>8031.8653280970002</v>
          </cell>
          <cell r="BX4732">
            <v>961.73974596112919</v>
          </cell>
          <cell r="CB4732">
            <v>950</v>
          </cell>
          <cell r="CF4732">
            <v>40159.326640485</v>
          </cell>
          <cell r="CG4732">
            <v>1083</v>
          </cell>
          <cell r="CK4732" t="str">
            <v>Прочие основные фонды</v>
          </cell>
        </row>
        <row r="4733">
          <cell r="K4733">
            <v>0.06</v>
          </cell>
          <cell r="Y4733">
            <v>2005</v>
          </cell>
          <cell r="AT4733">
            <v>10890.66</v>
          </cell>
          <cell r="BK4733">
            <v>8031.8653280970002</v>
          </cell>
          <cell r="BX4733">
            <v>961.73974596112919</v>
          </cell>
          <cell r="CB4733">
            <v>950</v>
          </cell>
          <cell r="CF4733">
            <v>40159.326640485</v>
          </cell>
          <cell r="CG4733">
            <v>1083</v>
          </cell>
          <cell r="CK4733" t="str">
            <v>Прочие основные фонды</v>
          </cell>
        </row>
        <row r="4734">
          <cell r="K4734">
            <v>0.06</v>
          </cell>
          <cell r="Y4734">
            <v>2005</v>
          </cell>
          <cell r="AT4734">
            <v>10890.66</v>
          </cell>
          <cell r="BK4734">
            <v>8031.8653280970002</v>
          </cell>
          <cell r="BX4734">
            <v>961.73974596112919</v>
          </cell>
          <cell r="CB4734">
            <v>950</v>
          </cell>
          <cell r="CF4734">
            <v>40159.326640485</v>
          </cell>
          <cell r="CG4734">
            <v>1083</v>
          </cell>
          <cell r="CK4734" t="str">
            <v>Прочие основные фонды</v>
          </cell>
        </row>
        <row r="4735">
          <cell r="K4735">
            <v>0.06</v>
          </cell>
          <cell r="Y4735">
            <v>2005</v>
          </cell>
          <cell r="AT4735">
            <v>10890.66</v>
          </cell>
          <cell r="BK4735">
            <v>8031.8653280970002</v>
          </cell>
          <cell r="BX4735">
            <v>961.73974596112919</v>
          </cell>
          <cell r="CB4735">
            <v>950</v>
          </cell>
          <cell r="CF4735">
            <v>40159.326640485</v>
          </cell>
          <cell r="CG4735">
            <v>1083</v>
          </cell>
          <cell r="CK4735" t="str">
            <v>Прочие основные фонды</v>
          </cell>
        </row>
        <row r="4736">
          <cell r="K4736">
            <v>0.06</v>
          </cell>
          <cell r="Y4736">
            <v>2005</v>
          </cell>
          <cell r="AT4736">
            <v>10890.66</v>
          </cell>
          <cell r="BK4736">
            <v>8031.8653280970002</v>
          </cell>
          <cell r="BX4736">
            <v>961.73974596112919</v>
          </cell>
          <cell r="CB4736">
            <v>950</v>
          </cell>
          <cell r="CF4736">
            <v>40159.326640485</v>
          </cell>
          <cell r="CG4736">
            <v>1083</v>
          </cell>
          <cell r="CK4736" t="str">
            <v>Прочие основные фонды</v>
          </cell>
        </row>
        <row r="4737">
          <cell r="K4737">
            <v>0.06</v>
          </cell>
          <cell r="Y4737">
            <v>2005</v>
          </cell>
          <cell r="AT4737">
            <v>10890.66</v>
          </cell>
          <cell r="BK4737">
            <v>8031.8653280970002</v>
          </cell>
          <cell r="BX4737">
            <v>961.73974596112919</v>
          </cell>
          <cell r="CB4737">
            <v>950</v>
          </cell>
          <cell r="CF4737">
            <v>40159.326640485</v>
          </cell>
          <cell r="CG4737">
            <v>1083</v>
          </cell>
          <cell r="CK4737" t="str">
            <v>Прочие основные фонды</v>
          </cell>
        </row>
        <row r="4738">
          <cell r="K4738">
            <v>0.06</v>
          </cell>
          <cell r="Y4738">
            <v>2005</v>
          </cell>
          <cell r="AT4738">
            <v>10890.66</v>
          </cell>
          <cell r="BK4738">
            <v>8031.8653280970002</v>
          </cell>
          <cell r="BX4738">
            <v>961.73974596112919</v>
          </cell>
          <cell r="CB4738">
            <v>950</v>
          </cell>
          <cell r="CF4738">
            <v>40159.326640485</v>
          </cell>
          <cell r="CG4738">
            <v>1083</v>
          </cell>
          <cell r="CK4738" t="str">
            <v>Прочие основные фонды</v>
          </cell>
        </row>
        <row r="4739">
          <cell r="K4739">
            <v>0.06</v>
          </cell>
          <cell r="Y4739">
            <v>2005</v>
          </cell>
          <cell r="AT4739">
            <v>10890.66</v>
          </cell>
          <cell r="BK4739">
            <v>8031.8653280970002</v>
          </cell>
          <cell r="BX4739">
            <v>961.73974596112919</v>
          </cell>
          <cell r="CB4739">
            <v>950</v>
          </cell>
          <cell r="CF4739">
            <v>40159.326640485</v>
          </cell>
          <cell r="CG4739">
            <v>1083</v>
          </cell>
          <cell r="CK4739" t="str">
            <v>Прочие основные фонды</v>
          </cell>
        </row>
        <row r="4740">
          <cell r="K4740">
            <v>0.06</v>
          </cell>
          <cell r="Y4740">
            <v>2005</v>
          </cell>
          <cell r="AT4740">
            <v>10890.66</v>
          </cell>
          <cell r="BK4740">
            <v>8031.8653280970002</v>
          </cell>
          <cell r="BX4740">
            <v>961.73974596112919</v>
          </cell>
          <cell r="CB4740">
            <v>950</v>
          </cell>
          <cell r="CF4740">
            <v>40159.326640485</v>
          </cell>
          <cell r="CG4740">
            <v>1083</v>
          </cell>
          <cell r="CK4740" t="str">
            <v>Прочие основные фонды</v>
          </cell>
        </row>
        <row r="4741">
          <cell r="K4741">
            <v>0.06</v>
          </cell>
          <cell r="Y4741">
            <v>2005</v>
          </cell>
          <cell r="AT4741">
            <v>10890.66</v>
          </cell>
          <cell r="BK4741">
            <v>8031.8653280970002</v>
          </cell>
          <cell r="BX4741">
            <v>961.73974596112919</v>
          </cell>
          <cell r="CB4741">
            <v>950</v>
          </cell>
          <cell r="CF4741">
            <v>40159.326640485</v>
          </cell>
          <cell r="CG4741">
            <v>1083</v>
          </cell>
          <cell r="CK4741" t="str">
            <v>Прочие основные фонды</v>
          </cell>
        </row>
        <row r="4742">
          <cell r="K4742">
            <v>0.06</v>
          </cell>
          <cell r="Y4742">
            <v>2005</v>
          </cell>
          <cell r="AT4742">
            <v>10890.66</v>
          </cell>
          <cell r="BK4742">
            <v>8031.8653280970002</v>
          </cell>
          <cell r="BX4742">
            <v>961.73974596112919</v>
          </cell>
          <cell r="CB4742">
            <v>950</v>
          </cell>
          <cell r="CF4742">
            <v>40159.326640485</v>
          </cell>
          <cell r="CG4742">
            <v>1083</v>
          </cell>
          <cell r="CK4742" t="str">
            <v>Прочие основные фонды</v>
          </cell>
        </row>
        <row r="4743">
          <cell r="K4743">
            <v>0.06</v>
          </cell>
          <cell r="Y4743">
            <v>2005</v>
          </cell>
          <cell r="AT4743">
            <v>10890.66</v>
          </cell>
          <cell r="BK4743">
            <v>8031.8653280970002</v>
          </cell>
          <cell r="BX4743">
            <v>961.73974596112919</v>
          </cell>
          <cell r="CB4743">
            <v>950</v>
          </cell>
          <cell r="CF4743">
            <v>40159.326640485</v>
          </cell>
          <cell r="CG4743">
            <v>1083</v>
          </cell>
          <cell r="CK4743" t="str">
            <v>Прочие основные фонды</v>
          </cell>
        </row>
        <row r="4744">
          <cell r="K4744">
            <v>0.06</v>
          </cell>
          <cell r="Y4744">
            <v>2005</v>
          </cell>
          <cell r="AT4744">
            <v>10890.66</v>
          </cell>
          <cell r="BK4744">
            <v>8031.8653280970002</v>
          </cell>
          <cell r="BX4744">
            <v>961.73974596112919</v>
          </cell>
          <cell r="CB4744">
            <v>950</v>
          </cell>
          <cell r="CF4744">
            <v>40159.326640485</v>
          </cell>
          <cell r="CG4744">
            <v>1083</v>
          </cell>
          <cell r="CK4744" t="str">
            <v>Прочие основные фонды</v>
          </cell>
        </row>
        <row r="4745">
          <cell r="K4745">
            <v>0.06</v>
          </cell>
          <cell r="Y4745">
            <v>2005</v>
          </cell>
          <cell r="AT4745">
            <v>10890.66</v>
          </cell>
          <cell r="BK4745">
            <v>8031.8653280970002</v>
          </cell>
          <cell r="BX4745">
            <v>961.73974596112919</v>
          </cell>
          <cell r="CB4745">
            <v>950</v>
          </cell>
          <cell r="CF4745">
            <v>40159.326640485</v>
          </cell>
          <cell r="CG4745">
            <v>1083</v>
          </cell>
          <cell r="CK4745" t="str">
            <v>Прочие основные фонды</v>
          </cell>
        </row>
        <row r="4746">
          <cell r="K4746">
            <v>0.06</v>
          </cell>
          <cell r="Y4746">
            <v>2005</v>
          </cell>
          <cell r="AT4746">
            <v>10890.66</v>
          </cell>
          <cell r="BK4746">
            <v>8031.8653280970002</v>
          </cell>
          <cell r="BX4746">
            <v>961.73974596112919</v>
          </cell>
          <cell r="CB4746">
            <v>950</v>
          </cell>
          <cell r="CF4746">
            <v>40159.326640485</v>
          </cell>
          <cell r="CG4746">
            <v>1083</v>
          </cell>
          <cell r="CK4746" t="str">
            <v>Прочие основные фонды</v>
          </cell>
        </row>
        <row r="4747">
          <cell r="K4747">
            <v>0.06</v>
          </cell>
          <cell r="Y4747">
            <v>2005</v>
          </cell>
          <cell r="AT4747">
            <v>10890.66</v>
          </cell>
          <cell r="BK4747">
            <v>8031.8653280970002</v>
          </cell>
          <cell r="BX4747">
            <v>961.73974596112919</v>
          </cell>
          <cell r="CB4747">
            <v>950</v>
          </cell>
          <cell r="CF4747">
            <v>40159.326640485</v>
          </cell>
          <cell r="CG4747">
            <v>1083</v>
          </cell>
          <cell r="CK4747" t="str">
            <v>Прочие основные фонды</v>
          </cell>
        </row>
        <row r="4748">
          <cell r="K4748">
            <v>0.06</v>
          </cell>
          <cell r="Y4748">
            <v>2005</v>
          </cell>
          <cell r="AT4748">
            <v>10890.66</v>
          </cell>
          <cell r="BK4748">
            <v>8031.8653280970002</v>
          </cell>
          <cell r="BX4748">
            <v>961.73974596112919</v>
          </cell>
          <cell r="CB4748">
            <v>950</v>
          </cell>
          <cell r="CF4748">
            <v>40159.326640485</v>
          </cell>
          <cell r="CG4748">
            <v>1083</v>
          </cell>
          <cell r="CK4748" t="str">
            <v>Прочие основные фонды</v>
          </cell>
        </row>
        <row r="4749">
          <cell r="K4749">
            <v>0.06</v>
          </cell>
          <cell r="Y4749">
            <v>2005</v>
          </cell>
          <cell r="AT4749">
            <v>10890.66</v>
          </cell>
          <cell r="BK4749">
            <v>8031.8653280970002</v>
          </cell>
          <cell r="BX4749">
            <v>961.73974596112919</v>
          </cell>
          <cell r="CB4749">
            <v>950</v>
          </cell>
          <cell r="CF4749">
            <v>40159.326640485</v>
          </cell>
          <cell r="CG4749">
            <v>1083</v>
          </cell>
          <cell r="CK4749" t="str">
            <v>Прочие основные фонды</v>
          </cell>
        </row>
        <row r="4750">
          <cell r="K4750">
            <v>0.06</v>
          </cell>
          <cell r="Y4750">
            <v>2005</v>
          </cell>
          <cell r="AT4750">
            <v>10890.66</v>
          </cell>
          <cell r="BK4750">
            <v>8031.8653280970002</v>
          </cell>
          <cell r="BX4750">
            <v>961.73974596112919</v>
          </cell>
          <cell r="CB4750">
            <v>950</v>
          </cell>
          <cell r="CF4750">
            <v>40159.326640485</v>
          </cell>
          <cell r="CG4750">
            <v>1083</v>
          </cell>
          <cell r="CK4750" t="str">
            <v>Прочие основные фонды</v>
          </cell>
        </row>
        <row r="4751">
          <cell r="K4751">
            <v>0.06</v>
          </cell>
          <cell r="Y4751">
            <v>2005</v>
          </cell>
          <cell r="AT4751">
            <v>10890.66</v>
          </cell>
          <cell r="BK4751">
            <v>8031.8653280970002</v>
          </cell>
          <cell r="BX4751">
            <v>961.73974596112919</v>
          </cell>
          <cell r="CB4751">
            <v>950</v>
          </cell>
          <cell r="CF4751">
            <v>40159.326640485</v>
          </cell>
          <cell r="CG4751">
            <v>1083</v>
          </cell>
          <cell r="CK4751" t="str">
            <v>Прочие основные фонды</v>
          </cell>
        </row>
        <row r="4752">
          <cell r="K4752">
            <v>0.06</v>
          </cell>
          <cell r="Y4752">
            <v>2005</v>
          </cell>
          <cell r="AT4752">
            <v>10890.66</v>
          </cell>
          <cell r="BK4752">
            <v>8031.8653280970002</v>
          </cell>
          <cell r="BX4752">
            <v>961.73974596112919</v>
          </cell>
          <cell r="CB4752">
            <v>950</v>
          </cell>
          <cell r="CF4752">
            <v>40159.326640485</v>
          </cell>
          <cell r="CG4752">
            <v>1083</v>
          </cell>
          <cell r="CK4752" t="str">
            <v>Прочие основные фонды</v>
          </cell>
        </row>
        <row r="4753">
          <cell r="K4753">
            <v>0.06</v>
          </cell>
          <cell r="Y4753">
            <v>2005</v>
          </cell>
          <cell r="AT4753">
            <v>10890.66</v>
          </cell>
          <cell r="BK4753">
            <v>8031.8653280970002</v>
          </cell>
          <cell r="BX4753">
            <v>961.73974596112919</v>
          </cell>
          <cell r="CB4753">
            <v>950</v>
          </cell>
          <cell r="CF4753">
            <v>40159.326640485</v>
          </cell>
          <cell r="CG4753">
            <v>1083</v>
          </cell>
          <cell r="CK4753" t="str">
            <v>Прочие основные фонды</v>
          </cell>
        </row>
        <row r="4754">
          <cell r="K4754">
            <v>0.24</v>
          </cell>
          <cell r="Y4754">
            <v>2005</v>
          </cell>
          <cell r="AT4754">
            <v>10890.84</v>
          </cell>
          <cell r="BK4754">
            <v>8031.9980781561389</v>
          </cell>
          <cell r="BX4754">
            <v>961.75564152248842</v>
          </cell>
          <cell r="CB4754">
            <v>950</v>
          </cell>
          <cell r="CF4754">
            <v>40159.990390780695</v>
          </cell>
          <cell r="CG4754">
            <v>1083</v>
          </cell>
          <cell r="CK4754" t="str">
            <v>Прочие основные фонды</v>
          </cell>
        </row>
        <row r="4755">
          <cell r="K4755">
            <v>180.36</v>
          </cell>
          <cell r="Y4755">
            <v>2006</v>
          </cell>
          <cell r="AT4755">
            <v>10805.08</v>
          </cell>
          <cell r="BK4755">
            <v>8398.0926853556157</v>
          </cell>
          <cell r="BX4755">
            <v>1005.5920008416734</v>
          </cell>
          <cell r="CB4755">
            <v>1000</v>
          </cell>
          <cell r="CF4755">
            <v>41990.463426778078</v>
          </cell>
          <cell r="CG4755">
            <v>1140</v>
          </cell>
          <cell r="CK4755" t="str">
            <v>Прочие основные фонды</v>
          </cell>
        </row>
        <row r="4756">
          <cell r="K4756">
            <v>2584.1799999999998</v>
          </cell>
          <cell r="Y4756">
            <v>2006</v>
          </cell>
          <cell r="AT4756">
            <v>31007.63</v>
          </cell>
          <cell r="BK4756">
            <v>25556.819374166334</v>
          </cell>
          <cell r="BX4756">
            <v>3060.1868891530244</v>
          </cell>
          <cell r="CB4756">
            <v>3100</v>
          </cell>
          <cell r="CF4756">
            <v>127784.09687083168</v>
          </cell>
          <cell r="CG4756">
            <v>3533.9999999999995</v>
          </cell>
          <cell r="CK4756" t="str">
            <v>Прочие основные фонды</v>
          </cell>
        </row>
        <row r="4757">
          <cell r="K4757">
            <v>1198.1500000000001</v>
          </cell>
          <cell r="Y4757">
            <v>2006</v>
          </cell>
          <cell r="AT4757">
            <v>14380</v>
          </cell>
          <cell r="BK4757">
            <v>11852.149377443933</v>
          </cell>
          <cell r="BX4757">
            <v>1419.1825517145451</v>
          </cell>
          <cell r="CB4757">
            <v>1400</v>
          </cell>
          <cell r="CF4757">
            <v>59260.746887219662</v>
          </cell>
          <cell r="CG4757">
            <v>1595.9999999999998</v>
          </cell>
          <cell r="CK4757" t="str">
            <v>Прочие основные фонды</v>
          </cell>
        </row>
        <row r="4758">
          <cell r="K4758">
            <v>1198.1500000000001</v>
          </cell>
          <cell r="Y4758">
            <v>2006</v>
          </cell>
          <cell r="AT4758">
            <v>14380</v>
          </cell>
          <cell r="BK4758">
            <v>11852.149377443933</v>
          </cell>
          <cell r="BX4758">
            <v>1419.1825517145451</v>
          </cell>
          <cell r="CB4758">
            <v>1400</v>
          </cell>
          <cell r="CF4758">
            <v>59260.746887219662</v>
          </cell>
          <cell r="CG4758">
            <v>1595.9999999999998</v>
          </cell>
          <cell r="CK4758" t="str">
            <v>Прочие основные фонды</v>
          </cell>
        </row>
        <row r="4759">
          <cell r="K4759">
            <v>1198.1500000000001</v>
          </cell>
          <cell r="Y4759">
            <v>2006</v>
          </cell>
          <cell r="AT4759">
            <v>14380</v>
          </cell>
          <cell r="BK4759">
            <v>11852.149377443933</v>
          </cell>
          <cell r="BX4759">
            <v>1419.1825517145451</v>
          </cell>
          <cell r="CB4759">
            <v>1400</v>
          </cell>
          <cell r="CF4759">
            <v>59260.746887219662</v>
          </cell>
          <cell r="CG4759">
            <v>1595.9999999999998</v>
          </cell>
          <cell r="CK4759" t="str">
            <v>Прочие основные фонды</v>
          </cell>
        </row>
        <row r="4760">
          <cell r="K4760">
            <v>1198.1500000000001</v>
          </cell>
          <cell r="Y4760">
            <v>2006</v>
          </cell>
          <cell r="AT4760">
            <v>14380</v>
          </cell>
          <cell r="BK4760">
            <v>11852.149377443933</v>
          </cell>
          <cell r="BX4760">
            <v>1419.1825517145451</v>
          </cell>
          <cell r="CB4760">
            <v>1400</v>
          </cell>
          <cell r="CF4760">
            <v>59260.746887219662</v>
          </cell>
          <cell r="CG4760">
            <v>1595.9999999999998</v>
          </cell>
          <cell r="CK4760" t="str">
            <v>Прочие основные фонды</v>
          </cell>
        </row>
        <row r="4761">
          <cell r="K4761">
            <v>1198.1500000000001</v>
          </cell>
          <cell r="Y4761">
            <v>2006</v>
          </cell>
          <cell r="AT4761">
            <v>14380</v>
          </cell>
          <cell r="BK4761">
            <v>11852.149377443933</v>
          </cell>
          <cell r="BX4761">
            <v>1419.1825517145451</v>
          </cell>
          <cell r="CB4761">
            <v>1400</v>
          </cell>
          <cell r="CF4761">
            <v>59260.746887219662</v>
          </cell>
          <cell r="CG4761">
            <v>1595.9999999999998</v>
          </cell>
          <cell r="CK4761" t="str">
            <v>Прочие основные фонды</v>
          </cell>
        </row>
        <row r="4762">
          <cell r="K4762">
            <v>1198.1500000000001</v>
          </cell>
          <cell r="Y4762">
            <v>2006</v>
          </cell>
          <cell r="AT4762">
            <v>14380</v>
          </cell>
          <cell r="BK4762">
            <v>11852.149377443933</v>
          </cell>
          <cell r="BX4762">
            <v>1419.1825517145451</v>
          </cell>
          <cell r="CB4762">
            <v>1400</v>
          </cell>
          <cell r="CF4762">
            <v>59260.746887219662</v>
          </cell>
          <cell r="CG4762">
            <v>1595.9999999999998</v>
          </cell>
          <cell r="CK4762" t="str">
            <v>Прочие основные фонды</v>
          </cell>
        </row>
        <row r="4763">
          <cell r="K4763">
            <v>1198.1500000000001</v>
          </cell>
          <cell r="Y4763">
            <v>2006</v>
          </cell>
          <cell r="AT4763">
            <v>14380</v>
          </cell>
          <cell r="BK4763">
            <v>11852.149377443933</v>
          </cell>
          <cell r="BX4763">
            <v>1419.1825517145451</v>
          </cell>
          <cell r="CB4763">
            <v>1400</v>
          </cell>
          <cell r="CF4763">
            <v>59260.746887219662</v>
          </cell>
          <cell r="CG4763">
            <v>1595.9999999999998</v>
          </cell>
          <cell r="CK4763" t="str">
            <v>Прочие основные фонды</v>
          </cell>
        </row>
        <row r="4764">
          <cell r="K4764">
            <v>1198.1500000000001</v>
          </cell>
          <cell r="Y4764">
            <v>2006</v>
          </cell>
          <cell r="AT4764">
            <v>14380</v>
          </cell>
          <cell r="BK4764">
            <v>11852.149377443933</v>
          </cell>
          <cell r="BX4764">
            <v>1419.1825517145451</v>
          </cell>
          <cell r="CB4764">
            <v>1400</v>
          </cell>
          <cell r="CF4764">
            <v>59260.746887219662</v>
          </cell>
          <cell r="CG4764">
            <v>1595.9999999999998</v>
          </cell>
          <cell r="CK4764" t="str">
            <v>Прочие основные фонды</v>
          </cell>
        </row>
        <row r="4765">
          <cell r="K4765">
            <v>1198.1500000000001</v>
          </cell>
          <cell r="Y4765">
            <v>2006</v>
          </cell>
          <cell r="AT4765">
            <v>14380</v>
          </cell>
          <cell r="BK4765">
            <v>11852.149377443933</v>
          </cell>
          <cell r="BX4765">
            <v>1419.1825517145451</v>
          </cell>
          <cell r="CB4765">
            <v>1400</v>
          </cell>
          <cell r="CF4765">
            <v>59260.746887219662</v>
          </cell>
          <cell r="CG4765">
            <v>1595.9999999999998</v>
          </cell>
          <cell r="CK4765" t="str">
            <v>Прочие основные фонды</v>
          </cell>
        </row>
        <row r="4766">
          <cell r="K4766">
            <v>1198.1500000000001</v>
          </cell>
          <cell r="Y4766">
            <v>2006</v>
          </cell>
          <cell r="AT4766">
            <v>14380</v>
          </cell>
          <cell r="BK4766">
            <v>11852.149377443933</v>
          </cell>
          <cell r="BX4766">
            <v>1419.1825517145451</v>
          </cell>
          <cell r="CB4766">
            <v>1400</v>
          </cell>
          <cell r="CF4766">
            <v>59260.746887219662</v>
          </cell>
          <cell r="CG4766">
            <v>1595.9999999999998</v>
          </cell>
          <cell r="CK4766" t="str">
            <v>Прочие основные фонды</v>
          </cell>
        </row>
        <row r="4767">
          <cell r="K4767">
            <v>1198.1500000000001</v>
          </cell>
          <cell r="Y4767">
            <v>2006</v>
          </cell>
          <cell r="AT4767">
            <v>14380</v>
          </cell>
          <cell r="BK4767">
            <v>11852.149377443933</v>
          </cell>
          <cell r="BX4767">
            <v>1419.1825517145451</v>
          </cell>
          <cell r="CB4767">
            <v>1400</v>
          </cell>
          <cell r="CF4767">
            <v>59260.746887219662</v>
          </cell>
          <cell r="CG4767">
            <v>1595.9999999999998</v>
          </cell>
          <cell r="CK4767" t="str">
            <v>Прочие основные фонды</v>
          </cell>
        </row>
        <row r="4768">
          <cell r="K4768">
            <v>1198.1500000000001</v>
          </cell>
          <cell r="Y4768">
            <v>2006</v>
          </cell>
          <cell r="AT4768">
            <v>14380</v>
          </cell>
          <cell r="BK4768">
            <v>11852.149377443933</v>
          </cell>
          <cell r="BX4768">
            <v>1419.1825517145451</v>
          </cell>
          <cell r="CB4768">
            <v>1400</v>
          </cell>
          <cell r="CF4768">
            <v>59260.746887219662</v>
          </cell>
          <cell r="CG4768">
            <v>1595.9999999999998</v>
          </cell>
          <cell r="CK4768" t="str">
            <v>Прочие основные фонды</v>
          </cell>
        </row>
        <row r="4769">
          <cell r="K4769">
            <v>1198.1500000000001</v>
          </cell>
          <cell r="Y4769">
            <v>2006</v>
          </cell>
          <cell r="AT4769">
            <v>14380</v>
          </cell>
          <cell r="BK4769">
            <v>11852.149377443933</v>
          </cell>
          <cell r="BX4769">
            <v>1419.1825517145451</v>
          </cell>
          <cell r="CB4769">
            <v>1400</v>
          </cell>
          <cell r="CF4769">
            <v>59260.746887219662</v>
          </cell>
          <cell r="CG4769">
            <v>1595.9999999999998</v>
          </cell>
          <cell r="CK4769" t="str">
            <v>Прочие основные фонды</v>
          </cell>
        </row>
        <row r="4770">
          <cell r="K4770">
            <v>1198.1500000000001</v>
          </cell>
          <cell r="Y4770">
            <v>2006</v>
          </cell>
          <cell r="AT4770">
            <v>14380</v>
          </cell>
          <cell r="BK4770">
            <v>11852.149377443933</v>
          </cell>
          <cell r="BX4770">
            <v>1419.1825517145451</v>
          </cell>
          <cell r="CB4770">
            <v>1400</v>
          </cell>
          <cell r="CF4770">
            <v>59260.746887219662</v>
          </cell>
          <cell r="CG4770">
            <v>1595.9999999999998</v>
          </cell>
          <cell r="CK4770" t="str">
            <v>Прочие основные фонды</v>
          </cell>
        </row>
        <row r="4771">
          <cell r="K4771">
            <v>1198.1500000000001</v>
          </cell>
          <cell r="Y4771">
            <v>2006</v>
          </cell>
          <cell r="AT4771">
            <v>14380</v>
          </cell>
          <cell r="BK4771">
            <v>11852.149377443933</v>
          </cell>
          <cell r="BX4771">
            <v>1419.1825517145451</v>
          </cell>
          <cell r="CB4771">
            <v>1400</v>
          </cell>
          <cell r="CF4771">
            <v>59260.746887219662</v>
          </cell>
          <cell r="CG4771">
            <v>1595.9999999999998</v>
          </cell>
          <cell r="CK4771" t="str">
            <v>Прочие основные фонды</v>
          </cell>
        </row>
        <row r="4772">
          <cell r="K4772">
            <v>1198.1500000000001</v>
          </cell>
          <cell r="Y4772">
            <v>2006</v>
          </cell>
          <cell r="AT4772">
            <v>14380</v>
          </cell>
          <cell r="BK4772">
            <v>11852.149377443933</v>
          </cell>
          <cell r="BX4772">
            <v>1419.1825517145451</v>
          </cell>
          <cell r="CB4772">
            <v>1400</v>
          </cell>
          <cell r="CF4772">
            <v>59260.746887219662</v>
          </cell>
          <cell r="CG4772">
            <v>1595.9999999999998</v>
          </cell>
          <cell r="CK4772" t="str">
            <v>Прочие основные фонды</v>
          </cell>
        </row>
        <row r="4773">
          <cell r="K4773">
            <v>1198.1500000000001</v>
          </cell>
          <cell r="Y4773">
            <v>2006</v>
          </cell>
          <cell r="AT4773">
            <v>14380</v>
          </cell>
          <cell r="BK4773">
            <v>11852.149377443933</v>
          </cell>
          <cell r="BX4773">
            <v>1419.1825517145451</v>
          </cell>
          <cell r="CB4773">
            <v>1400</v>
          </cell>
          <cell r="CF4773">
            <v>59260.746887219662</v>
          </cell>
          <cell r="CG4773">
            <v>1595.9999999999998</v>
          </cell>
          <cell r="CK4773" t="str">
            <v>Прочие основные фонды</v>
          </cell>
        </row>
        <row r="4774">
          <cell r="K4774">
            <v>1198.1500000000001</v>
          </cell>
          <cell r="Y4774">
            <v>2006</v>
          </cell>
          <cell r="AT4774">
            <v>14380</v>
          </cell>
          <cell r="BK4774">
            <v>11852.149377443933</v>
          </cell>
          <cell r="BX4774">
            <v>1419.1825517145451</v>
          </cell>
          <cell r="CB4774">
            <v>1400</v>
          </cell>
          <cell r="CF4774">
            <v>59260.746887219662</v>
          </cell>
          <cell r="CG4774">
            <v>1595.9999999999998</v>
          </cell>
          <cell r="CK4774" t="str">
            <v>Прочие основные фонды</v>
          </cell>
        </row>
        <row r="4775">
          <cell r="K4775">
            <v>1198.1500000000001</v>
          </cell>
          <cell r="Y4775">
            <v>2006</v>
          </cell>
          <cell r="AT4775">
            <v>14380</v>
          </cell>
          <cell r="BK4775">
            <v>11852.149377443933</v>
          </cell>
          <cell r="BX4775">
            <v>1419.1825517145451</v>
          </cell>
          <cell r="CB4775">
            <v>1400</v>
          </cell>
          <cell r="CF4775">
            <v>59260.746887219662</v>
          </cell>
          <cell r="CG4775">
            <v>1595.9999999999998</v>
          </cell>
          <cell r="CK4775" t="str">
            <v>Прочие основные фонды</v>
          </cell>
        </row>
        <row r="4776">
          <cell r="K4776">
            <v>1198.1500000000001</v>
          </cell>
          <cell r="Y4776">
            <v>2006</v>
          </cell>
          <cell r="AT4776">
            <v>14380</v>
          </cell>
          <cell r="BK4776">
            <v>11852.149377443933</v>
          </cell>
          <cell r="BX4776">
            <v>1419.1825517145451</v>
          </cell>
          <cell r="CB4776">
            <v>1400</v>
          </cell>
          <cell r="CF4776">
            <v>59260.746887219662</v>
          </cell>
          <cell r="CG4776">
            <v>1595.9999999999998</v>
          </cell>
          <cell r="CK4776" t="str">
            <v>Прочие основные фонды</v>
          </cell>
        </row>
        <row r="4777">
          <cell r="K4777">
            <v>0</v>
          </cell>
          <cell r="Y4777">
            <v>2005</v>
          </cell>
          <cell r="AT4777">
            <v>16142.79</v>
          </cell>
          <cell r="BK4777">
            <v>11905.312928670162</v>
          </cell>
          <cell r="BX4777">
            <v>1425.5483830827386</v>
          </cell>
          <cell r="CB4777">
            <v>1400</v>
          </cell>
          <cell r="CF4777">
            <v>59526.564643350808</v>
          </cell>
          <cell r="CG4777">
            <v>1595.9999999999998</v>
          </cell>
          <cell r="CK4777" t="str">
            <v>Прочие основные фонды</v>
          </cell>
        </row>
        <row r="4778">
          <cell r="K4778">
            <v>0</v>
          </cell>
          <cell r="Y4778">
            <v>2005</v>
          </cell>
          <cell r="AT4778">
            <v>16142.79</v>
          </cell>
          <cell r="BK4778">
            <v>11905.312928670162</v>
          </cell>
          <cell r="BX4778">
            <v>1425.5483830827386</v>
          </cell>
          <cell r="CB4778">
            <v>1400</v>
          </cell>
          <cell r="CF4778">
            <v>59526.564643350808</v>
          </cell>
          <cell r="CG4778">
            <v>1595.9999999999998</v>
          </cell>
          <cell r="CK4778" t="str">
            <v>Прочие основные фонды</v>
          </cell>
        </row>
        <row r="4779">
          <cell r="K4779">
            <v>0</v>
          </cell>
          <cell r="Y4779">
            <v>2005</v>
          </cell>
          <cell r="AT4779">
            <v>16142.79</v>
          </cell>
          <cell r="BK4779">
            <v>11905.312928670162</v>
          </cell>
          <cell r="BX4779">
            <v>1425.5483830827386</v>
          </cell>
          <cell r="CB4779">
            <v>1400</v>
          </cell>
          <cell r="CF4779">
            <v>59526.564643350808</v>
          </cell>
          <cell r="CG4779">
            <v>1595.9999999999998</v>
          </cell>
          <cell r="CK4779" t="str">
            <v>Прочие основные фонды</v>
          </cell>
        </row>
        <row r="4780">
          <cell r="K4780">
            <v>0</v>
          </cell>
          <cell r="Y4780">
            <v>2005</v>
          </cell>
          <cell r="AT4780">
            <v>16142.79</v>
          </cell>
          <cell r="BK4780">
            <v>11905.312928670162</v>
          </cell>
          <cell r="BX4780">
            <v>1425.5483830827386</v>
          </cell>
          <cell r="CB4780">
            <v>1400</v>
          </cell>
          <cell r="CF4780">
            <v>59526.564643350808</v>
          </cell>
          <cell r="CG4780">
            <v>1595.9999999999998</v>
          </cell>
          <cell r="CK4780" t="str">
            <v>Прочие основные фонды</v>
          </cell>
        </row>
        <row r="4781">
          <cell r="K4781">
            <v>0</v>
          </cell>
          <cell r="Y4781">
            <v>2005</v>
          </cell>
          <cell r="AT4781">
            <v>16142.79</v>
          </cell>
          <cell r="BK4781">
            <v>11905.312928670162</v>
          </cell>
          <cell r="BX4781">
            <v>1425.5483830827386</v>
          </cell>
          <cell r="CB4781">
            <v>1400</v>
          </cell>
          <cell r="CF4781">
            <v>59526.564643350808</v>
          </cell>
          <cell r="CG4781">
            <v>1595.9999999999998</v>
          </cell>
          <cell r="CK4781" t="str">
            <v>Прочие основные фонды</v>
          </cell>
        </row>
        <row r="4782">
          <cell r="K4782">
            <v>0</v>
          </cell>
          <cell r="Y4782">
            <v>2005</v>
          </cell>
          <cell r="AT4782">
            <v>16142.79</v>
          </cell>
          <cell r="BK4782">
            <v>11905.312928670162</v>
          </cell>
          <cell r="BX4782">
            <v>1425.5483830827386</v>
          </cell>
          <cell r="CB4782">
            <v>1400</v>
          </cell>
          <cell r="CF4782">
            <v>59526.564643350808</v>
          </cell>
          <cell r="CG4782">
            <v>1595.9999999999998</v>
          </cell>
          <cell r="CK4782" t="str">
            <v>Прочие основные фонды</v>
          </cell>
        </row>
        <row r="4783">
          <cell r="K4783">
            <v>0</v>
          </cell>
          <cell r="Y4783">
            <v>2005</v>
          </cell>
          <cell r="AT4783">
            <v>16142.79</v>
          </cell>
          <cell r="BK4783">
            <v>11905.312928670162</v>
          </cell>
          <cell r="BX4783">
            <v>1425.5483830827386</v>
          </cell>
          <cell r="CB4783">
            <v>1400</v>
          </cell>
          <cell r="CF4783">
            <v>59526.564643350808</v>
          </cell>
          <cell r="CG4783">
            <v>1595.9999999999998</v>
          </cell>
          <cell r="CK4783" t="str">
            <v>Прочие основные фонды</v>
          </cell>
        </row>
        <row r="4784">
          <cell r="K4784">
            <v>0</v>
          </cell>
          <cell r="Y4784">
            <v>2005</v>
          </cell>
          <cell r="AT4784">
            <v>16142.79</v>
          </cell>
          <cell r="BK4784">
            <v>11905.312928670162</v>
          </cell>
          <cell r="BX4784">
            <v>1425.5483830827386</v>
          </cell>
          <cell r="CB4784">
            <v>1400</v>
          </cell>
          <cell r="CF4784">
            <v>59526.564643350808</v>
          </cell>
          <cell r="CG4784">
            <v>1595.9999999999998</v>
          </cell>
          <cell r="CK4784" t="str">
            <v>Прочие основные фонды</v>
          </cell>
        </row>
        <row r="4785">
          <cell r="K4785">
            <v>0</v>
          </cell>
          <cell r="Y4785">
            <v>2005</v>
          </cell>
          <cell r="AT4785">
            <v>16142.79</v>
          </cell>
          <cell r="BK4785">
            <v>11905.312928670162</v>
          </cell>
          <cell r="BX4785">
            <v>1425.5483830827386</v>
          </cell>
          <cell r="CB4785">
            <v>1400</v>
          </cell>
          <cell r="CF4785">
            <v>59526.564643350808</v>
          </cell>
          <cell r="CG4785">
            <v>1595.9999999999998</v>
          </cell>
          <cell r="CK4785" t="str">
            <v>Прочие основные фонды</v>
          </cell>
        </row>
        <row r="4786">
          <cell r="K4786">
            <v>0</v>
          </cell>
          <cell r="Y4786">
            <v>2005</v>
          </cell>
          <cell r="AT4786">
            <v>16142.79</v>
          </cell>
          <cell r="BK4786">
            <v>11905.312928670162</v>
          </cell>
          <cell r="BX4786">
            <v>1425.5483830827386</v>
          </cell>
          <cell r="CB4786">
            <v>1400</v>
          </cell>
          <cell r="CF4786">
            <v>59526.564643350808</v>
          </cell>
          <cell r="CG4786">
            <v>1595.9999999999998</v>
          </cell>
          <cell r="CK4786" t="str">
            <v>Прочие основные фонды</v>
          </cell>
        </row>
        <row r="4787">
          <cell r="K4787">
            <v>0</v>
          </cell>
          <cell r="Y4787">
            <v>2005</v>
          </cell>
          <cell r="AT4787">
            <v>16142.79</v>
          </cell>
          <cell r="BK4787">
            <v>11905.312928670162</v>
          </cell>
          <cell r="BX4787">
            <v>1425.5483830827386</v>
          </cell>
          <cell r="CB4787">
            <v>1400</v>
          </cell>
          <cell r="CF4787">
            <v>59526.564643350808</v>
          </cell>
          <cell r="CG4787">
            <v>1595.9999999999998</v>
          </cell>
          <cell r="CK4787" t="str">
            <v>Прочие основные фонды</v>
          </cell>
        </row>
        <row r="4788">
          <cell r="K4788">
            <v>0</v>
          </cell>
          <cell r="Y4788">
            <v>2005</v>
          </cell>
          <cell r="AT4788">
            <v>16142.79</v>
          </cell>
          <cell r="BK4788">
            <v>11905.312928670162</v>
          </cell>
          <cell r="BX4788">
            <v>1425.5483830827386</v>
          </cell>
          <cell r="CB4788">
            <v>1400</v>
          </cell>
          <cell r="CF4788">
            <v>59526.564643350808</v>
          </cell>
          <cell r="CG4788">
            <v>1595.9999999999998</v>
          </cell>
          <cell r="CK4788" t="str">
            <v>Прочие основные фонды</v>
          </cell>
        </row>
        <row r="4789">
          <cell r="K4789">
            <v>0</v>
          </cell>
          <cell r="Y4789">
            <v>2005</v>
          </cell>
          <cell r="AT4789">
            <v>16142.79</v>
          </cell>
          <cell r="BK4789">
            <v>11905.312928670162</v>
          </cell>
          <cell r="BX4789">
            <v>1425.5483830827386</v>
          </cell>
          <cell r="CB4789">
            <v>1400</v>
          </cell>
          <cell r="CF4789">
            <v>59526.564643350808</v>
          </cell>
          <cell r="CG4789">
            <v>1595.9999999999998</v>
          </cell>
          <cell r="CK4789" t="str">
            <v>Прочие основные фонды</v>
          </cell>
        </row>
        <row r="4790">
          <cell r="K4790">
            <v>0</v>
          </cell>
          <cell r="Y4790">
            <v>2005</v>
          </cell>
          <cell r="AT4790">
            <v>16142.79</v>
          </cell>
          <cell r="BK4790">
            <v>11905.312928670162</v>
          </cell>
          <cell r="BX4790">
            <v>1425.5483830827386</v>
          </cell>
          <cell r="CB4790">
            <v>1400</v>
          </cell>
          <cell r="CF4790">
            <v>59526.564643350808</v>
          </cell>
          <cell r="CG4790">
            <v>1595.9999999999998</v>
          </cell>
          <cell r="CK4790" t="str">
            <v>Прочие основные фонды</v>
          </cell>
        </row>
        <row r="4791">
          <cell r="K4791">
            <v>0</v>
          </cell>
          <cell r="Y4791">
            <v>2005</v>
          </cell>
          <cell r="AT4791">
            <v>16142.79</v>
          </cell>
          <cell r="BK4791">
            <v>11905.312928670162</v>
          </cell>
          <cell r="BX4791">
            <v>1425.5483830827386</v>
          </cell>
          <cell r="CB4791">
            <v>1400</v>
          </cell>
          <cell r="CF4791">
            <v>59526.564643350808</v>
          </cell>
          <cell r="CG4791">
            <v>1595.9999999999998</v>
          </cell>
          <cell r="CK4791" t="str">
            <v>Прочие основные фонды</v>
          </cell>
        </row>
        <row r="4792">
          <cell r="K4792">
            <v>0</v>
          </cell>
          <cell r="Y4792">
            <v>2005</v>
          </cell>
          <cell r="AT4792">
            <v>16142.79</v>
          </cell>
          <cell r="BK4792">
            <v>11905.312928670162</v>
          </cell>
          <cell r="BX4792">
            <v>1425.5483830827386</v>
          </cell>
          <cell r="CB4792">
            <v>1400</v>
          </cell>
          <cell r="CF4792">
            <v>59526.564643350808</v>
          </cell>
          <cell r="CG4792">
            <v>1595.9999999999998</v>
          </cell>
          <cell r="CK4792" t="str">
            <v>Прочие основные фонды</v>
          </cell>
        </row>
        <row r="4793">
          <cell r="K4793">
            <v>0</v>
          </cell>
          <cell r="Y4793">
            <v>2005</v>
          </cell>
          <cell r="AT4793">
            <v>16142.79</v>
          </cell>
          <cell r="BK4793">
            <v>11905.312928670162</v>
          </cell>
          <cell r="BX4793">
            <v>1425.5483830827386</v>
          </cell>
          <cell r="CB4793">
            <v>1400</v>
          </cell>
          <cell r="CF4793">
            <v>59526.564643350808</v>
          </cell>
          <cell r="CG4793">
            <v>1595.9999999999998</v>
          </cell>
          <cell r="CK4793" t="str">
            <v>Прочие основные фонды</v>
          </cell>
        </row>
        <row r="4794">
          <cell r="K4794">
            <v>0</v>
          </cell>
          <cell r="Y4794">
            <v>2005</v>
          </cell>
          <cell r="AT4794">
            <v>16142.79</v>
          </cell>
          <cell r="BK4794">
            <v>11905.312928670162</v>
          </cell>
          <cell r="BX4794">
            <v>1425.5483830827386</v>
          </cell>
          <cell r="CB4794">
            <v>1400</v>
          </cell>
          <cell r="CF4794">
            <v>59526.564643350808</v>
          </cell>
          <cell r="CG4794">
            <v>1595.9999999999998</v>
          </cell>
          <cell r="CK4794" t="str">
            <v>Прочие основные фонды</v>
          </cell>
        </row>
        <row r="4795">
          <cell r="K4795">
            <v>0</v>
          </cell>
          <cell r="Y4795">
            <v>2005</v>
          </cell>
          <cell r="AT4795">
            <v>16142.79</v>
          </cell>
          <cell r="BK4795">
            <v>11905.312928670162</v>
          </cell>
          <cell r="BX4795">
            <v>1425.5483830827386</v>
          </cell>
          <cell r="CB4795">
            <v>1400</v>
          </cell>
          <cell r="CF4795">
            <v>59526.564643350808</v>
          </cell>
          <cell r="CG4795">
            <v>1595.9999999999998</v>
          </cell>
          <cell r="CK4795" t="str">
            <v>Прочие основные фонды</v>
          </cell>
        </row>
        <row r="4796">
          <cell r="K4796">
            <v>0</v>
          </cell>
          <cell r="Y4796">
            <v>2005</v>
          </cell>
          <cell r="AT4796">
            <v>16142.79</v>
          </cell>
          <cell r="BK4796">
            <v>11905.312928670162</v>
          </cell>
          <cell r="BX4796">
            <v>1425.5483830827386</v>
          </cell>
          <cell r="CB4796">
            <v>1400</v>
          </cell>
          <cell r="CF4796">
            <v>59526.564643350808</v>
          </cell>
          <cell r="CG4796">
            <v>1595.9999999999998</v>
          </cell>
          <cell r="CK4796" t="str">
            <v>Прочие основные фонды</v>
          </cell>
        </row>
        <row r="4797">
          <cell r="K4797">
            <v>0</v>
          </cell>
          <cell r="Y4797">
            <v>2005</v>
          </cell>
          <cell r="AT4797">
            <v>16142.79</v>
          </cell>
          <cell r="BK4797">
            <v>11905.312928670162</v>
          </cell>
          <cell r="BX4797">
            <v>1425.5483830827386</v>
          </cell>
          <cell r="CB4797">
            <v>1400</v>
          </cell>
          <cell r="CF4797">
            <v>59526.564643350808</v>
          </cell>
          <cell r="CG4797">
            <v>1595.9999999999998</v>
          </cell>
          <cell r="CK4797" t="str">
            <v>Прочие основные фонды</v>
          </cell>
        </row>
        <row r="4798">
          <cell r="K4798">
            <v>0</v>
          </cell>
          <cell r="Y4798">
            <v>2005</v>
          </cell>
          <cell r="AT4798">
            <v>16142.79</v>
          </cell>
          <cell r="BK4798">
            <v>11905.312928670162</v>
          </cell>
          <cell r="BX4798">
            <v>1425.5483830827386</v>
          </cell>
          <cell r="CB4798">
            <v>1400</v>
          </cell>
          <cell r="CF4798">
            <v>59526.564643350808</v>
          </cell>
          <cell r="CG4798">
            <v>1595.9999999999998</v>
          </cell>
          <cell r="CK4798" t="str">
            <v>Прочие основные фонды</v>
          </cell>
        </row>
        <row r="4799">
          <cell r="K4799">
            <v>0</v>
          </cell>
          <cell r="Y4799">
            <v>2005</v>
          </cell>
          <cell r="AT4799">
            <v>16142.79</v>
          </cell>
          <cell r="BK4799">
            <v>11905.312928670162</v>
          </cell>
          <cell r="BX4799">
            <v>1425.5483830827386</v>
          </cell>
          <cell r="CB4799">
            <v>1400</v>
          </cell>
          <cell r="CF4799">
            <v>59526.564643350808</v>
          </cell>
          <cell r="CG4799">
            <v>1595.9999999999998</v>
          </cell>
          <cell r="CK4799" t="str">
            <v>Прочие основные фонды</v>
          </cell>
        </row>
        <row r="4800">
          <cell r="K4800">
            <v>0</v>
          </cell>
          <cell r="Y4800">
            <v>2005</v>
          </cell>
          <cell r="AT4800">
            <v>16142.79</v>
          </cell>
          <cell r="BK4800">
            <v>11905.312928670162</v>
          </cell>
          <cell r="BX4800">
            <v>1425.5483830827386</v>
          </cell>
          <cell r="CB4800">
            <v>1400</v>
          </cell>
          <cell r="CF4800">
            <v>59526.564643350808</v>
          </cell>
          <cell r="CG4800">
            <v>1595.9999999999998</v>
          </cell>
          <cell r="CK4800" t="str">
            <v>Прочие основные фонды</v>
          </cell>
        </row>
        <row r="4801">
          <cell r="K4801">
            <v>0</v>
          </cell>
          <cell r="Y4801">
            <v>2005</v>
          </cell>
          <cell r="AT4801">
            <v>16142.79</v>
          </cell>
          <cell r="BK4801">
            <v>11905.312928670162</v>
          </cell>
          <cell r="BX4801">
            <v>1425.5483830827386</v>
          </cell>
          <cell r="CB4801">
            <v>1400</v>
          </cell>
          <cell r="CF4801">
            <v>59526.564643350808</v>
          </cell>
          <cell r="CG4801">
            <v>1595.9999999999998</v>
          </cell>
          <cell r="CK4801" t="str">
            <v>Прочие основные фонды</v>
          </cell>
        </row>
        <row r="4802">
          <cell r="K4802">
            <v>0</v>
          </cell>
          <cell r="Y4802">
            <v>2005</v>
          </cell>
          <cell r="AT4802">
            <v>16142.79</v>
          </cell>
          <cell r="BK4802">
            <v>11905.312928670162</v>
          </cell>
          <cell r="BX4802">
            <v>1425.5483830827386</v>
          </cell>
          <cell r="CB4802">
            <v>1400</v>
          </cell>
          <cell r="CF4802">
            <v>59526.564643350808</v>
          </cell>
          <cell r="CG4802">
            <v>1595.9999999999998</v>
          </cell>
          <cell r="CK4802" t="str">
            <v>Прочие основные фонды</v>
          </cell>
        </row>
        <row r="4803">
          <cell r="K4803">
            <v>0</v>
          </cell>
          <cell r="Y4803">
            <v>2005</v>
          </cell>
          <cell r="AT4803">
            <v>16142.79</v>
          </cell>
          <cell r="BK4803">
            <v>11905.312928670162</v>
          </cell>
          <cell r="BX4803">
            <v>1425.5483830827386</v>
          </cell>
          <cell r="CB4803">
            <v>1400</v>
          </cell>
          <cell r="CF4803">
            <v>59526.564643350808</v>
          </cell>
          <cell r="CG4803">
            <v>1595.9999999999998</v>
          </cell>
          <cell r="CK4803" t="str">
            <v>Прочие основные фонды</v>
          </cell>
        </row>
        <row r="4804">
          <cell r="K4804">
            <v>0</v>
          </cell>
          <cell r="Y4804">
            <v>2005</v>
          </cell>
          <cell r="AT4804">
            <v>16142.79</v>
          </cell>
          <cell r="BK4804">
            <v>11905.312928670162</v>
          </cell>
          <cell r="BX4804">
            <v>1425.5483830827386</v>
          </cell>
          <cell r="CB4804">
            <v>1400</v>
          </cell>
          <cell r="CF4804">
            <v>59526.564643350808</v>
          </cell>
          <cell r="CG4804">
            <v>1595.9999999999998</v>
          </cell>
          <cell r="CK4804" t="str">
            <v>Прочие основные фонды</v>
          </cell>
        </row>
        <row r="4805">
          <cell r="K4805">
            <v>0</v>
          </cell>
          <cell r="Y4805">
            <v>2005</v>
          </cell>
          <cell r="AT4805">
            <v>16142.79</v>
          </cell>
          <cell r="BK4805">
            <v>11905.312928670162</v>
          </cell>
          <cell r="BX4805">
            <v>1425.5483830827386</v>
          </cell>
          <cell r="CB4805">
            <v>1400</v>
          </cell>
          <cell r="CF4805">
            <v>59526.564643350808</v>
          </cell>
          <cell r="CG4805">
            <v>1595.9999999999998</v>
          </cell>
          <cell r="CK4805" t="str">
            <v>Прочие основные фонды</v>
          </cell>
        </row>
        <row r="4806">
          <cell r="K4806">
            <v>0</v>
          </cell>
          <cell r="Y4806">
            <v>2005</v>
          </cell>
          <cell r="AT4806">
            <v>16142.79</v>
          </cell>
          <cell r="BK4806">
            <v>11905.312928670162</v>
          </cell>
          <cell r="BX4806">
            <v>1425.5483830827386</v>
          </cell>
          <cell r="CB4806">
            <v>1400</v>
          </cell>
          <cell r="CF4806">
            <v>59526.564643350808</v>
          </cell>
          <cell r="CG4806">
            <v>1595.9999999999998</v>
          </cell>
          <cell r="CK4806" t="str">
            <v>Прочие основные фонды</v>
          </cell>
        </row>
        <row r="4807">
          <cell r="K4807">
            <v>0</v>
          </cell>
          <cell r="Y4807">
            <v>2005</v>
          </cell>
          <cell r="AT4807">
            <v>16142.79</v>
          </cell>
          <cell r="BK4807">
            <v>11905.312928670162</v>
          </cell>
          <cell r="BX4807">
            <v>1425.5483830827386</v>
          </cell>
          <cell r="CB4807">
            <v>1400</v>
          </cell>
          <cell r="CF4807">
            <v>59526.564643350808</v>
          </cell>
          <cell r="CG4807">
            <v>1595.9999999999998</v>
          </cell>
          <cell r="CK4807" t="str">
            <v>Прочие основные фонды</v>
          </cell>
        </row>
        <row r="4808">
          <cell r="K4808">
            <v>0</v>
          </cell>
          <cell r="Y4808">
            <v>2005</v>
          </cell>
          <cell r="AT4808">
            <v>16142.79</v>
          </cell>
          <cell r="BK4808">
            <v>11905.312928670162</v>
          </cell>
          <cell r="BX4808">
            <v>1425.5483830827386</v>
          </cell>
          <cell r="CB4808">
            <v>1400</v>
          </cell>
          <cell r="CF4808">
            <v>59526.564643350808</v>
          </cell>
          <cell r="CG4808">
            <v>1595.9999999999998</v>
          </cell>
          <cell r="CK4808" t="str">
            <v>Прочие основные фонды</v>
          </cell>
        </row>
        <row r="4809">
          <cell r="K4809">
            <v>0</v>
          </cell>
          <cell r="Y4809">
            <v>2005</v>
          </cell>
          <cell r="AT4809">
            <v>16753.05</v>
          </cell>
          <cell r="BK4809">
            <v>12355.379879169441</v>
          </cell>
          <cell r="BX4809">
            <v>1479.4396346111344</v>
          </cell>
          <cell r="CB4809">
            <v>1500</v>
          </cell>
          <cell r="CF4809">
            <v>61776.899395847206</v>
          </cell>
          <cell r="CG4809">
            <v>1709.9999999999998</v>
          </cell>
          <cell r="CK4809" t="str">
            <v>Прочие основные фонды</v>
          </cell>
        </row>
        <row r="4810">
          <cell r="K4810">
            <v>0</v>
          </cell>
          <cell r="Y4810">
            <v>2007</v>
          </cell>
          <cell r="AT4810">
            <v>38537.29</v>
          </cell>
          <cell r="BK4810">
            <v>36348.866663746376</v>
          </cell>
          <cell r="BX4810">
            <v>7335.4434116630664</v>
          </cell>
          <cell r="CB4810">
            <v>7300</v>
          </cell>
          <cell r="CF4810">
            <v>145395.4666549855</v>
          </cell>
          <cell r="CG4810">
            <v>12045</v>
          </cell>
          <cell r="CK4810" t="str">
            <v>Прочие основные фонды</v>
          </cell>
        </row>
        <row r="4811">
          <cell r="K4811">
            <v>0</v>
          </cell>
          <cell r="Y4811">
            <v>2007</v>
          </cell>
          <cell r="AT4811">
            <v>38537.29</v>
          </cell>
          <cell r="BK4811">
            <v>36348.866663746376</v>
          </cell>
          <cell r="BX4811">
            <v>7335.4434116630664</v>
          </cell>
          <cell r="CB4811">
            <v>7300</v>
          </cell>
          <cell r="CF4811">
            <v>145395.4666549855</v>
          </cell>
          <cell r="CG4811">
            <v>12045</v>
          </cell>
          <cell r="CK4811" t="str">
            <v>Прочие основные фонды</v>
          </cell>
        </row>
        <row r="4812">
          <cell r="K4812">
            <v>0</v>
          </cell>
          <cell r="Y4812">
            <v>2007</v>
          </cell>
          <cell r="AT4812">
            <v>38537.279999999999</v>
          </cell>
          <cell r="BK4812">
            <v>36348.857231617993</v>
          </cell>
          <cell r="BX4812">
            <v>7335.4415081967309</v>
          </cell>
          <cell r="CB4812">
            <v>7300</v>
          </cell>
          <cell r="CF4812">
            <v>145395.42892647197</v>
          </cell>
          <cell r="CG4812">
            <v>12045</v>
          </cell>
          <cell r="CK4812" t="str">
            <v>Прочие основные фонды</v>
          </cell>
        </row>
        <row r="4813">
          <cell r="K4813">
            <v>0</v>
          </cell>
          <cell r="Y4813">
            <v>2005</v>
          </cell>
          <cell r="AT4813">
            <v>33970.080000000002</v>
          </cell>
          <cell r="BK4813">
            <v>24725.372187504385</v>
          </cell>
          <cell r="BX4813">
            <v>2960.6289691163074</v>
          </cell>
          <cell r="CB4813">
            <v>3000</v>
          </cell>
          <cell r="CF4813">
            <v>123626.86093752192</v>
          </cell>
          <cell r="CG4813">
            <v>3419.9999999999995</v>
          </cell>
          <cell r="CK4813" t="str">
            <v>Прочие основные фонды</v>
          </cell>
        </row>
        <row r="4814">
          <cell r="K4814">
            <v>0</v>
          </cell>
          <cell r="Y4814">
            <v>2005</v>
          </cell>
          <cell r="AT4814">
            <v>14512.59</v>
          </cell>
          <cell r="BK4814">
            <v>10703.039893072344</v>
          </cell>
          <cell r="BX4814">
            <v>1281.5875823722367</v>
          </cell>
          <cell r="CB4814">
            <v>1300</v>
          </cell>
          <cell r="CF4814">
            <v>53515.199465361722</v>
          </cell>
          <cell r="CG4814">
            <v>1481.9999999999998</v>
          </cell>
          <cell r="CK4814" t="str">
            <v>Прочие основные фонды</v>
          </cell>
        </row>
        <row r="4815">
          <cell r="K4815">
            <v>0</v>
          </cell>
          <cell r="Y4815">
            <v>2001</v>
          </cell>
          <cell r="AT4815">
            <v>1303949.05</v>
          </cell>
          <cell r="BK4815">
            <v>5278045.2838160088</v>
          </cell>
          <cell r="BX4815">
            <v>4169655.7742146472</v>
          </cell>
          <cell r="CB4815">
            <v>4170000</v>
          </cell>
          <cell r="CF4815">
            <v>52780452.83816009</v>
          </cell>
          <cell r="CG4815">
            <v>83400000</v>
          </cell>
          <cell r="CK4815" t="str">
            <v>Сооружения</v>
          </cell>
        </row>
        <row r="4816">
          <cell r="K4816">
            <v>0</v>
          </cell>
          <cell r="Y4816">
            <v>2005</v>
          </cell>
          <cell r="AT4816">
            <v>262922.73</v>
          </cell>
          <cell r="BK4816">
            <v>526897.09628954343</v>
          </cell>
          <cell r="BX4816">
            <v>479476.35762348457</v>
          </cell>
          <cell r="CB4816">
            <v>480000</v>
          </cell>
          <cell r="CF4816">
            <v>2634485.4814477172</v>
          </cell>
          <cell r="CG4816">
            <v>12000000</v>
          </cell>
          <cell r="CK4816" t="str">
            <v>Сооружения</v>
          </cell>
        </row>
        <row r="4817">
          <cell r="K4817">
            <v>0</v>
          </cell>
          <cell r="Y4817">
            <v>2007</v>
          </cell>
          <cell r="AT4817">
            <v>130101.34</v>
          </cell>
          <cell r="BK4817">
            <v>200483.8333499321</v>
          </cell>
          <cell r="BX4817">
            <v>190459.6416824355</v>
          </cell>
          <cell r="CB4817">
            <v>190000</v>
          </cell>
          <cell r="CF4817">
            <v>601451.5000497963</v>
          </cell>
          <cell r="CG4817">
            <v>5130000</v>
          </cell>
          <cell r="CK4817" t="str">
            <v>Сооружения</v>
          </cell>
        </row>
        <row r="4818">
          <cell r="K4818">
            <v>91280.12</v>
          </cell>
          <cell r="Y4818">
            <v>2009</v>
          </cell>
          <cell r="AT4818">
            <v>252776</v>
          </cell>
          <cell r="BK4818">
            <v>323044.27808573132</v>
          </cell>
          <cell r="BX4818">
            <v>313352.94974315935</v>
          </cell>
          <cell r="CB4818">
            <v>315000</v>
          </cell>
          <cell r="CF4818">
            <v>646088.55617146264</v>
          </cell>
          <cell r="CG4818">
            <v>8820000</v>
          </cell>
          <cell r="CK4818" t="str">
            <v>Сооружения</v>
          </cell>
        </row>
        <row r="4819">
          <cell r="K4819">
            <v>0</v>
          </cell>
          <cell r="Y4819">
            <v>2007</v>
          </cell>
          <cell r="AT4819">
            <v>18166.900000000001</v>
          </cell>
          <cell r="BK4819">
            <v>18020.629945852619</v>
          </cell>
          <cell r="BX4819">
            <v>5953.7255172257501</v>
          </cell>
          <cell r="CB4819">
            <v>6000</v>
          </cell>
          <cell r="CF4819">
            <v>54061.889837557857</v>
          </cell>
          <cell r="CG4819">
            <v>13980</v>
          </cell>
          <cell r="CK4819" t="str">
            <v>Прочие основные фонды</v>
          </cell>
        </row>
        <row r="4820">
          <cell r="K4820">
            <v>0</v>
          </cell>
          <cell r="Y4820">
            <v>2007</v>
          </cell>
          <cell r="AT4820">
            <v>18166.900000000001</v>
          </cell>
          <cell r="BK4820">
            <v>18020.629945852619</v>
          </cell>
          <cell r="BX4820">
            <v>5953.7255172257501</v>
          </cell>
          <cell r="CB4820">
            <v>6000</v>
          </cell>
          <cell r="CF4820">
            <v>54061.889837557857</v>
          </cell>
          <cell r="CG4820">
            <v>13980</v>
          </cell>
          <cell r="CK4820" t="str">
            <v>Прочие основные фонды</v>
          </cell>
        </row>
        <row r="4821">
          <cell r="K4821">
            <v>0</v>
          </cell>
          <cell r="Y4821">
            <v>2006</v>
          </cell>
          <cell r="AT4821">
            <v>41779.660000000003</v>
          </cell>
          <cell r="BK4821">
            <v>36221.730542746664</v>
          </cell>
          <cell r="BX4821">
            <v>7309.7864955947061</v>
          </cell>
          <cell r="CB4821">
            <v>7300</v>
          </cell>
          <cell r="CF4821">
            <v>144886.92217098665</v>
          </cell>
          <cell r="CG4821">
            <v>12045</v>
          </cell>
          <cell r="CK4821" t="str">
            <v>Прочие основные фонды</v>
          </cell>
        </row>
        <row r="4822">
          <cell r="K4822">
            <v>0</v>
          </cell>
          <cell r="Y4822">
            <v>2007</v>
          </cell>
          <cell r="AT4822">
            <v>28707.63</v>
          </cell>
          <cell r="BK4822">
            <v>27077.405160097282</v>
          </cell>
          <cell r="BX4822">
            <v>5464.4007232465228</v>
          </cell>
          <cell r="CB4822">
            <v>5500</v>
          </cell>
          <cell r="CF4822">
            <v>108309.62064038913</v>
          </cell>
          <cell r="CG4822">
            <v>9075</v>
          </cell>
          <cell r="CK4822" t="str">
            <v>Прочие основные фонды</v>
          </cell>
        </row>
        <row r="4823">
          <cell r="K4823">
            <v>0</v>
          </cell>
          <cell r="Y4823">
            <v>2007</v>
          </cell>
          <cell r="AT4823">
            <v>28707.62</v>
          </cell>
          <cell r="BK4823">
            <v>27077.395727968902</v>
          </cell>
          <cell r="BX4823">
            <v>5464.3988197801882</v>
          </cell>
          <cell r="CB4823">
            <v>5500</v>
          </cell>
          <cell r="CF4823">
            <v>108309.58291187561</v>
          </cell>
          <cell r="CG4823">
            <v>9075</v>
          </cell>
          <cell r="CK4823" t="str">
            <v>Прочие основные фонды</v>
          </cell>
        </row>
        <row r="4824">
          <cell r="K4824">
            <v>0</v>
          </cell>
          <cell r="Y4824">
            <v>2007</v>
          </cell>
          <cell r="AT4824">
            <v>32594.07</v>
          </cell>
          <cell r="BK4824">
            <v>30743.145261610658</v>
          </cell>
          <cell r="BX4824">
            <v>6204.1714931378101</v>
          </cell>
          <cell r="CB4824">
            <v>6200</v>
          </cell>
          <cell r="CF4824">
            <v>122972.58104644263</v>
          </cell>
          <cell r="CG4824">
            <v>10230</v>
          </cell>
          <cell r="CK4824" t="str">
            <v>Прочие основные фонды</v>
          </cell>
        </row>
        <row r="4825">
          <cell r="K4825">
            <v>0</v>
          </cell>
          <cell r="Y4825">
            <v>2007</v>
          </cell>
          <cell r="AT4825">
            <v>32594.07</v>
          </cell>
          <cell r="BK4825">
            <v>30743.145261610658</v>
          </cell>
          <cell r="BX4825">
            <v>6204.1714931378101</v>
          </cell>
          <cell r="CB4825">
            <v>6200</v>
          </cell>
          <cell r="CF4825">
            <v>122972.58104644263</v>
          </cell>
          <cell r="CG4825">
            <v>10230</v>
          </cell>
          <cell r="CK4825" t="str">
            <v>Прочие основные фонды</v>
          </cell>
        </row>
        <row r="4826">
          <cell r="K4826">
            <v>0</v>
          </cell>
          <cell r="Y4826">
            <v>2004</v>
          </cell>
          <cell r="AT4826">
            <v>154204.79</v>
          </cell>
          <cell r="BK4826">
            <v>99274.664767103794</v>
          </cell>
          <cell r="BX4826">
            <v>9927.4664767103804</v>
          </cell>
          <cell r="CB4826">
            <v>9900</v>
          </cell>
          <cell r="CF4826">
            <v>694922.65336972661</v>
          </cell>
          <cell r="CG4826">
            <v>9900</v>
          </cell>
          <cell r="CK4826" t="str">
            <v>Прочие основные фонды</v>
          </cell>
        </row>
        <row r="4827">
          <cell r="K4827">
            <v>0</v>
          </cell>
          <cell r="Y4827">
            <v>2002</v>
          </cell>
          <cell r="AT4827">
            <v>137702.96</v>
          </cell>
          <cell r="BK4827">
            <v>70168.5960136215</v>
          </cell>
          <cell r="BX4827">
            <v>7016.85960136215</v>
          </cell>
          <cell r="CB4827">
            <v>7000</v>
          </cell>
          <cell r="CF4827">
            <v>561348.768108972</v>
          </cell>
          <cell r="CG4827">
            <v>7000</v>
          </cell>
          <cell r="CK4827" t="str">
            <v>Прочие основные фонды</v>
          </cell>
        </row>
        <row r="4828">
          <cell r="K4828">
            <v>0</v>
          </cell>
          <cell r="Y4828">
            <v>2002</v>
          </cell>
          <cell r="AT4828">
            <v>15573.77</v>
          </cell>
          <cell r="BK4828">
            <v>7759.6177605445391</v>
          </cell>
          <cell r="BX4828">
            <v>775.96177605445394</v>
          </cell>
          <cell r="CB4828">
            <v>800</v>
          </cell>
          <cell r="CF4828">
            <v>62076.942084356313</v>
          </cell>
          <cell r="CG4828">
            <v>800</v>
          </cell>
          <cell r="CK4828" t="str">
            <v>Прочие основные фонды</v>
          </cell>
        </row>
        <row r="4829">
          <cell r="K4829">
            <v>0</v>
          </cell>
          <cell r="Y4829">
            <v>2003</v>
          </cell>
          <cell r="AT4829">
            <v>13894.53</v>
          </cell>
          <cell r="BK4829">
            <v>7456.4166783890141</v>
          </cell>
          <cell r="BX4829">
            <v>745.64166783890141</v>
          </cell>
          <cell r="CB4829">
            <v>750</v>
          </cell>
          <cell r="CF4829">
            <v>59651.333427112113</v>
          </cell>
          <cell r="CG4829">
            <v>750</v>
          </cell>
          <cell r="CK4829" t="str">
            <v>Прочие основные фонды</v>
          </cell>
        </row>
        <row r="4830">
          <cell r="K4830">
            <v>0</v>
          </cell>
          <cell r="Y4830">
            <v>2003</v>
          </cell>
          <cell r="AT4830">
            <v>13894.52</v>
          </cell>
          <cell r="BK4830">
            <v>7456.4113119486392</v>
          </cell>
          <cell r="BX4830">
            <v>745.64113119486399</v>
          </cell>
          <cell r="CB4830">
            <v>750</v>
          </cell>
          <cell r="CF4830">
            <v>59651.290495589114</v>
          </cell>
          <cell r="CG4830">
            <v>750</v>
          </cell>
          <cell r="CK4830" t="str">
            <v>Прочие основные фонды</v>
          </cell>
        </row>
        <row r="4831">
          <cell r="K4831">
            <v>0</v>
          </cell>
          <cell r="Y4831">
            <v>2003</v>
          </cell>
          <cell r="AT4831">
            <v>13894.52</v>
          </cell>
          <cell r="BK4831">
            <v>7456.4113119486392</v>
          </cell>
          <cell r="BX4831">
            <v>745.64113119486399</v>
          </cell>
          <cell r="CB4831">
            <v>750</v>
          </cell>
          <cell r="CF4831">
            <v>59651.290495589114</v>
          </cell>
          <cell r="CG4831">
            <v>750</v>
          </cell>
          <cell r="CK4831" t="str">
            <v>Прочие основные фонды</v>
          </cell>
        </row>
        <row r="4832">
          <cell r="K4832">
            <v>0</v>
          </cell>
          <cell r="Y4832">
            <v>2003</v>
          </cell>
          <cell r="AT4832">
            <v>13894.53</v>
          </cell>
          <cell r="BK4832">
            <v>7456.4166783890141</v>
          </cell>
          <cell r="BX4832">
            <v>745.64166783890141</v>
          </cell>
          <cell r="CB4832">
            <v>750</v>
          </cell>
          <cell r="CF4832">
            <v>59651.333427112113</v>
          </cell>
          <cell r="CG4832">
            <v>750</v>
          </cell>
          <cell r="CK4832" t="str">
            <v>Прочие основные фонды</v>
          </cell>
        </row>
        <row r="4833">
          <cell r="K4833">
            <v>0</v>
          </cell>
          <cell r="Y4833">
            <v>2003</v>
          </cell>
          <cell r="AT4833">
            <v>13894.53</v>
          </cell>
          <cell r="BK4833">
            <v>7456.4166783890141</v>
          </cell>
          <cell r="BX4833">
            <v>745.64166783890141</v>
          </cell>
          <cell r="CB4833">
            <v>750</v>
          </cell>
          <cell r="CF4833">
            <v>59651.333427112113</v>
          </cell>
          <cell r="CG4833">
            <v>750</v>
          </cell>
          <cell r="CK4833" t="str">
            <v>Прочие основные фонды</v>
          </cell>
        </row>
        <row r="4834">
          <cell r="K4834">
            <v>0</v>
          </cell>
          <cell r="Y4834">
            <v>2003</v>
          </cell>
          <cell r="AT4834">
            <v>13894.53</v>
          </cell>
          <cell r="BK4834">
            <v>7456.4166783890141</v>
          </cell>
          <cell r="BX4834">
            <v>745.64166783890141</v>
          </cell>
          <cell r="CB4834">
            <v>750</v>
          </cell>
          <cell r="CF4834">
            <v>59651.333427112113</v>
          </cell>
          <cell r="CG4834">
            <v>750</v>
          </cell>
          <cell r="CK4834" t="str">
            <v>Прочие основные фонды</v>
          </cell>
        </row>
        <row r="4835">
          <cell r="K4835">
            <v>0</v>
          </cell>
          <cell r="Y4835">
            <v>2003</v>
          </cell>
          <cell r="AT4835">
            <v>13894.53</v>
          </cell>
          <cell r="BK4835">
            <v>7456.4166783890141</v>
          </cell>
          <cell r="BX4835">
            <v>745.64166783890141</v>
          </cell>
          <cell r="CB4835">
            <v>750</v>
          </cell>
          <cell r="CF4835">
            <v>59651.333427112113</v>
          </cell>
          <cell r="CG4835">
            <v>750</v>
          </cell>
          <cell r="CK4835" t="str">
            <v>Прочие основные фонды</v>
          </cell>
        </row>
        <row r="4836">
          <cell r="K4836">
            <v>0</v>
          </cell>
          <cell r="Y4836">
            <v>2003</v>
          </cell>
          <cell r="AT4836">
            <v>13894.53</v>
          </cell>
          <cell r="BK4836">
            <v>7456.4166783890141</v>
          </cell>
          <cell r="BX4836">
            <v>745.64166783890141</v>
          </cell>
          <cell r="CB4836">
            <v>750</v>
          </cell>
          <cell r="CF4836">
            <v>59651.333427112113</v>
          </cell>
          <cell r="CG4836">
            <v>750</v>
          </cell>
          <cell r="CK4836" t="str">
            <v>Прочие основные фонды</v>
          </cell>
        </row>
        <row r="4837">
          <cell r="K4837">
            <v>0</v>
          </cell>
          <cell r="Y4837">
            <v>2003</v>
          </cell>
          <cell r="AT4837">
            <v>13894.53</v>
          </cell>
          <cell r="BK4837">
            <v>7456.4166783890141</v>
          </cell>
          <cell r="BX4837">
            <v>745.64166783890141</v>
          </cell>
          <cell r="CB4837">
            <v>750</v>
          </cell>
          <cell r="CF4837">
            <v>59651.333427112113</v>
          </cell>
          <cell r="CG4837">
            <v>750</v>
          </cell>
          <cell r="CK4837" t="str">
            <v>Прочие основные фонды</v>
          </cell>
        </row>
        <row r="4838">
          <cell r="K4838">
            <v>0</v>
          </cell>
          <cell r="Y4838">
            <v>2003</v>
          </cell>
          <cell r="AT4838">
            <v>13894.53</v>
          </cell>
          <cell r="BK4838">
            <v>7456.4166783890141</v>
          </cell>
          <cell r="BX4838">
            <v>745.64166783890141</v>
          </cell>
          <cell r="CB4838">
            <v>750</v>
          </cell>
          <cell r="CF4838">
            <v>59651.333427112113</v>
          </cell>
          <cell r="CG4838">
            <v>750</v>
          </cell>
          <cell r="CK4838" t="str">
            <v>Прочие основные фонды</v>
          </cell>
        </row>
        <row r="4839">
          <cell r="K4839">
            <v>0</v>
          </cell>
          <cell r="Y4839">
            <v>2003</v>
          </cell>
          <cell r="AT4839">
            <v>13894.53</v>
          </cell>
          <cell r="BK4839">
            <v>7456.4166783890141</v>
          </cell>
          <cell r="BX4839">
            <v>745.64166783890141</v>
          </cell>
          <cell r="CB4839">
            <v>750</v>
          </cell>
          <cell r="CF4839">
            <v>59651.333427112113</v>
          </cell>
          <cell r="CG4839">
            <v>750</v>
          </cell>
          <cell r="CK4839" t="str">
            <v>Прочие основные фонды</v>
          </cell>
        </row>
        <row r="4840">
          <cell r="K4840">
            <v>0</v>
          </cell>
          <cell r="Y4840">
            <v>2003</v>
          </cell>
          <cell r="AT4840">
            <v>13894.53</v>
          </cell>
          <cell r="BK4840">
            <v>7456.4166783890141</v>
          </cell>
          <cell r="BX4840">
            <v>745.64166783890141</v>
          </cell>
          <cell r="CB4840">
            <v>750</v>
          </cell>
          <cell r="CF4840">
            <v>59651.333427112113</v>
          </cell>
          <cell r="CG4840">
            <v>750</v>
          </cell>
          <cell r="CK4840" t="str">
            <v>Прочие основные фонды</v>
          </cell>
        </row>
        <row r="4841">
          <cell r="K4841">
            <v>0</v>
          </cell>
          <cell r="Y4841">
            <v>2003</v>
          </cell>
          <cell r="AT4841">
            <v>14531.36</v>
          </cell>
          <cell r="BK4841">
            <v>7798.1677007912458</v>
          </cell>
          <cell r="BX4841">
            <v>779.81677007912458</v>
          </cell>
          <cell r="CB4841">
            <v>800</v>
          </cell>
          <cell r="CF4841">
            <v>62385.341606329966</v>
          </cell>
          <cell r="CG4841">
            <v>800</v>
          </cell>
          <cell r="CK4841" t="str">
            <v>Прочие основные фонды</v>
          </cell>
        </row>
        <row r="4842">
          <cell r="K4842">
            <v>0</v>
          </cell>
          <cell r="Y4842">
            <v>2004</v>
          </cell>
          <cell r="AT4842">
            <v>13706.29</v>
          </cell>
          <cell r="BK4842">
            <v>8823.898044611371</v>
          </cell>
          <cell r="BX4842">
            <v>882.38980446113715</v>
          </cell>
          <cell r="CB4842">
            <v>900</v>
          </cell>
          <cell r="CF4842">
            <v>61767.286312279597</v>
          </cell>
          <cell r="CG4842">
            <v>900</v>
          </cell>
          <cell r="CK4842" t="str">
            <v>Прочие основные фонды</v>
          </cell>
        </row>
        <row r="4843">
          <cell r="K4843">
            <v>0</v>
          </cell>
          <cell r="Y4843">
            <v>2004</v>
          </cell>
          <cell r="AT4843">
            <v>13706.29</v>
          </cell>
          <cell r="BK4843">
            <v>8823.898044611371</v>
          </cell>
          <cell r="BX4843">
            <v>882.38980446113715</v>
          </cell>
          <cell r="CB4843">
            <v>900</v>
          </cell>
          <cell r="CF4843">
            <v>61767.286312279597</v>
          </cell>
          <cell r="CG4843">
            <v>900</v>
          </cell>
          <cell r="CK4843" t="str">
            <v>Прочие основные фонды</v>
          </cell>
        </row>
        <row r="4844">
          <cell r="K4844">
            <v>0</v>
          </cell>
          <cell r="Y4844">
            <v>2004</v>
          </cell>
          <cell r="AT4844">
            <v>13706.29</v>
          </cell>
          <cell r="BK4844">
            <v>8823.898044611371</v>
          </cell>
          <cell r="BX4844">
            <v>882.38980446113715</v>
          </cell>
          <cell r="CB4844">
            <v>900</v>
          </cell>
          <cell r="CF4844">
            <v>61767.286312279597</v>
          </cell>
          <cell r="CG4844">
            <v>900</v>
          </cell>
          <cell r="CK4844" t="str">
            <v>Прочие основные фонды</v>
          </cell>
        </row>
        <row r="4845">
          <cell r="K4845">
            <v>0</v>
          </cell>
          <cell r="Y4845">
            <v>2004</v>
          </cell>
          <cell r="AT4845">
            <v>13334.77</v>
          </cell>
          <cell r="BK4845">
            <v>8584.7192003337423</v>
          </cell>
          <cell r="BX4845">
            <v>858.47192003337432</v>
          </cell>
          <cell r="CB4845">
            <v>850</v>
          </cell>
          <cell r="CF4845">
            <v>60093.034402336198</v>
          </cell>
          <cell r="CG4845">
            <v>850</v>
          </cell>
          <cell r="CK4845" t="str">
            <v>Прочие основные фонды</v>
          </cell>
        </row>
        <row r="4846">
          <cell r="K4846">
            <v>0</v>
          </cell>
          <cell r="Y4846">
            <v>2004</v>
          </cell>
          <cell r="AT4846">
            <v>13334.77</v>
          </cell>
          <cell r="BK4846">
            <v>8584.7192003337423</v>
          </cell>
          <cell r="BX4846">
            <v>858.47192003337432</v>
          </cell>
          <cell r="CB4846">
            <v>850</v>
          </cell>
          <cell r="CF4846">
            <v>60093.034402336198</v>
          </cell>
          <cell r="CG4846">
            <v>850</v>
          </cell>
          <cell r="CK4846" t="str">
            <v>Прочие основные фонды</v>
          </cell>
        </row>
        <row r="4847">
          <cell r="K4847">
            <v>0</v>
          </cell>
          <cell r="Y4847">
            <v>2004</v>
          </cell>
          <cell r="AT4847">
            <v>13334.77</v>
          </cell>
          <cell r="BK4847">
            <v>8584.7192003337423</v>
          </cell>
          <cell r="BX4847">
            <v>858.47192003337432</v>
          </cell>
          <cell r="CB4847">
            <v>850</v>
          </cell>
          <cell r="CF4847">
            <v>60093.034402336198</v>
          </cell>
          <cell r="CG4847">
            <v>850</v>
          </cell>
          <cell r="CK4847" t="str">
            <v>Прочие основные фонды</v>
          </cell>
        </row>
        <row r="4848">
          <cell r="K4848">
            <v>0</v>
          </cell>
          <cell r="Y4848">
            <v>2004</v>
          </cell>
          <cell r="AT4848">
            <v>10988.6</v>
          </cell>
          <cell r="BK4848">
            <v>7074.2911504875865</v>
          </cell>
          <cell r="BX4848">
            <v>707.42911504875872</v>
          </cell>
          <cell r="CB4848">
            <v>700</v>
          </cell>
          <cell r="CF4848">
            <v>49520.038053413104</v>
          </cell>
          <cell r="CG4848">
            <v>700</v>
          </cell>
          <cell r="CK4848" t="str">
            <v>Прочие основные фонды</v>
          </cell>
        </row>
        <row r="4849">
          <cell r="K4849">
            <v>0</v>
          </cell>
          <cell r="Y4849">
            <v>2004</v>
          </cell>
          <cell r="AT4849">
            <v>13429.33</v>
          </cell>
          <cell r="BK4849">
            <v>8645.5954694845077</v>
          </cell>
          <cell r="BX4849">
            <v>864.55954694845082</v>
          </cell>
          <cell r="CB4849">
            <v>850</v>
          </cell>
          <cell r="CF4849">
            <v>60519.168286391556</v>
          </cell>
          <cell r="CG4849">
            <v>850</v>
          </cell>
          <cell r="CK4849" t="str">
            <v>Прочие основные фонды</v>
          </cell>
        </row>
        <row r="4850">
          <cell r="K4850">
            <v>0</v>
          </cell>
          <cell r="Y4850">
            <v>2004</v>
          </cell>
          <cell r="AT4850">
            <v>13429.33</v>
          </cell>
          <cell r="BK4850">
            <v>8645.5954694845077</v>
          </cell>
          <cell r="BX4850">
            <v>864.55954694845082</v>
          </cell>
          <cell r="CB4850">
            <v>850</v>
          </cell>
          <cell r="CF4850">
            <v>60519.168286391556</v>
          </cell>
          <cell r="CG4850">
            <v>850</v>
          </cell>
          <cell r="CK4850" t="str">
            <v>Прочие основные фонды</v>
          </cell>
        </row>
        <row r="4851">
          <cell r="K4851">
            <v>0</v>
          </cell>
          <cell r="Y4851">
            <v>2004</v>
          </cell>
          <cell r="AT4851">
            <v>13429.33</v>
          </cell>
          <cell r="BK4851">
            <v>8645.5954694845077</v>
          </cell>
          <cell r="BX4851">
            <v>864.55954694845082</v>
          </cell>
          <cell r="CB4851">
            <v>850</v>
          </cell>
          <cell r="CF4851">
            <v>60519.168286391556</v>
          </cell>
          <cell r="CG4851">
            <v>850</v>
          </cell>
          <cell r="CK4851" t="str">
            <v>Прочие основные фонды</v>
          </cell>
        </row>
        <row r="4852">
          <cell r="K4852">
            <v>0</v>
          </cell>
          <cell r="Y4852">
            <v>2004</v>
          </cell>
          <cell r="AT4852">
            <v>13429.33</v>
          </cell>
          <cell r="BK4852">
            <v>8645.5954694845077</v>
          </cell>
          <cell r="BX4852">
            <v>864.55954694845082</v>
          </cell>
          <cell r="CB4852">
            <v>850</v>
          </cell>
          <cell r="CF4852">
            <v>60519.168286391556</v>
          </cell>
          <cell r="CG4852">
            <v>850</v>
          </cell>
          <cell r="CK4852" t="str">
            <v>Прочие основные фонды</v>
          </cell>
        </row>
        <row r="4853">
          <cell r="K4853">
            <v>0</v>
          </cell>
          <cell r="Y4853">
            <v>2004</v>
          </cell>
          <cell r="AT4853">
            <v>13429.33</v>
          </cell>
          <cell r="BK4853">
            <v>8645.5954694845077</v>
          </cell>
          <cell r="BX4853">
            <v>864.55954694845082</v>
          </cell>
          <cell r="CB4853">
            <v>850</v>
          </cell>
          <cell r="CF4853">
            <v>60519.168286391556</v>
          </cell>
          <cell r="CG4853">
            <v>850</v>
          </cell>
          <cell r="CK4853" t="str">
            <v>Прочие основные фонды</v>
          </cell>
        </row>
        <row r="4854">
          <cell r="K4854">
            <v>0</v>
          </cell>
          <cell r="Y4854">
            <v>2004</v>
          </cell>
          <cell r="AT4854">
            <v>13429.33</v>
          </cell>
          <cell r="BK4854">
            <v>8645.5954694845077</v>
          </cell>
          <cell r="BX4854">
            <v>864.55954694845082</v>
          </cell>
          <cell r="CB4854">
            <v>850</v>
          </cell>
          <cell r="CF4854">
            <v>60519.168286391556</v>
          </cell>
          <cell r="CG4854">
            <v>850</v>
          </cell>
          <cell r="CK4854" t="str">
            <v>Прочие основные фонды</v>
          </cell>
        </row>
        <row r="4855">
          <cell r="K4855">
            <v>0</v>
          </cell>
          <cell r="Y4855">
            <v>2002</v>
          </cell>
          <cell r="AT4855">
            <v>13914.37</v>
          </cell>
          <cell r="BK4855">
            <v>7090.274655781217</v>
          </cell>
          <cell r="BX4855">
            <v>709.02746557812179</v>
          </cell>
          <cell r="CB4855">
            <v>700</v>
          </cell>
          <cell r="CF4855">
            <v>56722.197246249736</v>
          </cell>
          <cell r="CG4855">
            <v>700</v>
          </cell>
          <cell r="CK4855" t="str">
            <v>Прочие основные фонды</v>
          </cell>
        </row>
        <row r="4856">
          <cell r="K4856">
            <v>0</v>
          </cell>
          <cell r="Y4856">
            <v>2003</v>
          </cell>
          <cell r="AT4856">
            <v>16638</v>
          </cell>
          <cell r="BK4856">
            <v>8928.6834959539046</v>
          </cell>
          <cell r="BX4856">
            <v>892.86834959539055</v>
          </cell>
          <cell r="CB4856">
            <v>900</v>
          </cell>
          <cell r="CF4856">
            <v>71429.467967631237</v>
          </cell>
          <cell r="CG4856">
            <v>900</v>
          </cell>
          <cell r="CK4856" t="str">
            <v>Прочие основные фонды</v>
          </cell>
        </row>
        <row r="4857">
          <cell r="K4857">
            <v>0</v>
          </cell>
          <cell r="Y4857">
            <v>2001</v>
          </cell>
          <cell r="AT4857">
            <v>16308.15</v>
          </cell>
          <cell r="BK4857">
            <v>7512.3265736210651</v>
          </cell>
          <cell r="BX4857">
            <v>751.23265736210658</v>
          </cell>
          <cell r="CB4857">
            <v>750</v>
          </cell>
          <cell r="CF4857">
            <v>75123.265736210655</v>
          </cell>
          <cell r="CG4857">
            <v>750</v>
          </cell>
          <cell r="CK4857" t="str">
            <v>Прочие основные фонды</v>
          </cell>
        </row>
        <row r="4858">
          <cell r="K4858">
            <v>0</v>
          </cell>
          <cell r="Y4858">
            <v>2002</v>
          </cell>
          <cell r="AT4858">
            <v>12377.88</v>
          </cell>
          <cell r="BK4858">
            <v>5934.0441416747735</v>
          </cell>
          <cell r="BX4858">
            <v>593.4044141674774</v>
          </cell>
          <cell r="CB4858">
            <v>600</v>
          </cell>
          <cell r="CF4858">
            <v>53406.397275072959</v>
          </cell>
          <cell r="CG4858">
            <v>600</v>
          </cell>
          <cell r="CK4858" t="str">
            <v>Прочие основные фонды</v>
          </cell>
        </row>
        <row r="4859">
          <cell r="K4859">
            <v>0</v>
          </cell>
          <cell r="Y4859">
            <v>2001</v>
          </cell>
          <cell r="AT4859">
            <v>32842.94</v>
          </cell>
          <cell r="BK4859">
            <v>15554.249503998297</v>
          </cell>
          <cell r="BX4859">
            <v>1555.4249503998299</v>
          </cell>
          <cell r="CB4859">
            <v>1600</v>
          </cell>
          <cell r="CF4859">
            <v>139988.24553598466</v>
          </cell>
          <cell r="CG4859">
            <v>1600</v>
          </cell>
          <cell r="CK4859" t="str">
            <v>Прочие основные фонды</v>
          </cell>
        </row>
        <row r="4860">
          <cell r="K4860">
            <v>51676.07</v>
          </cell>
          <cell r="Y4860">
            <v>2010</v>
          </cell>
          <cell r="AT4860">
            <v>58135.59</v>
          </cell>
          <cell r="BK4860">
            <v>57333.899680243398</v>
          </cell>
          <cell r="BX4860">
            <v>57333.899680243398</v>
          </cell>
          <cell r="CB4860">
            <v>55000</v>
          </cell>
          <cell r="CF4860">
            <v>0</v>
          </cell>
          <cell r="CG4860">
            <v>275000</v>
          </cell>
          <cell r="CK4860" t="str">
            <v>Прочие основные фонды</v>
          </cell>
        </row>
        <row r="4861">
          <cell r="K4861">
            <v>51676.08</v>
          </cell>
          <cell r="Y4861">
            <v>2010</v>
          </cell>
          <cell r="AT4861">
            <v>58135.6</v>
          </cell>
          <cell r="BK4861">
            <v>57333.90954234331</v>
          </cell>
          <cell r="BX4861">
            <v>57333.90954234331</v>
          </cell>
          <cell r="CB4861">
            <v>55000</v>
          </cell>
          <cell r="CF4861">
            <v>0</v>
          </cell>
          <cell r="CG4861">
            <v>275000</v>
          </cell>
          <cell r="CK4861" t="str">
            <v>Прочие основные фонды</v>
          </cell>
        </row>
        <row r="4862">
          <cell r="K4862">
            <v>0</v>
          </cell>
          <cell r="Y4862">
            <v>2002</v>
          </cell>
          <cell r="AT4862">
            <v>37415</v>
          </cell>
          <cell r="BK4862">
            <v>17937.018420017132</v>
          </cell>
          <cell r="BX4862">
            <v>1793.7018420017132</v>
          </cell>
          <cell r="CB4862">
            <v>1800</v>
          </cell>
          <cell r="CF4862">
            <v>161433.16578015417</v>
          </cell>
          <cell r="CG4862">
            <v>1800</v>
          </cell>
          <cell r="CK4862" t="str">
            <v>Прочие основные фонды</v>
          </cell>
        </row>
        <row r="4863">
          <cell r="K4863">
            <v>0</v>
          </cell>
          <cell r="Y4863">
            <v>2004</v>
          </cell>
          <cell r="AT4863">
            <v>17255.73</v>
          </cell>
          <cell r="BK4863">
            <v>11108.972756693587</v>
          </cell>
          <cell r="BX4863">
            <v>1110.8972756693588</v>
          </cell>
          <cell r="CB4863">
            <v>1100</v>
          </cell>
          <cell r="CF4863">
            <v>77762.809296855106</v>
          </cell>
          <cell r="CG4863">
            <v>1100</v>
          </cell>
          <cell r="CK4863" t="str">
            <v>Прочие основные фонды</v>
          </cell>
        </row>
        <row r="4864">
          <cell r="K4864">
            <v>0</v>
          </cell>
          <cell r="Y4864">
            <v>2004</v>
          </cell>
          <cell r="AT4864">
            <v>17255.73</v>
          </cell>
          <cell r="BK4864">
            <v>11108.972756693587</v>
          </cell>
          <cell r="BX4864">
            <v>1110.8972756693588</v>
          </cell>
          <cell r="CB4864">
            <v>1100</v>
          </cell>
          <cell r="CF4864">
            <v>77762.809296855106</v>
          </cell>
          <cell r="CG4864">
            <v>1100</v>
          </cell>
          <cell r="CK4864" t="str">
            <v>Прочие основные фонды</v>
          </cell>
        </row>
        <row r="4865">
          <cell r="K4865">
            <v>0</v>
          </cell>
          <cell r="Y4865">
            <v>2002</v>
          </cell>
          <cell r="AT4865">
            <v>14862.78</v>
          </cell>
          <cell r="BK4865">
            <v>7405.3675930148047</v>
          </cell>
          <cell r="BX4865">
            <v>740.53675930148052</v>
          </cell>
          <cell r="CB4865">
            <v>750</v>
          </cell>
          <cell r="CF4865">
            <v>59242.940744118438</v>
          </cell>
          <cell r="CG4865">
            <v>750</v>
          </cell>
          <cell r="CK4865" t="str">
            <v>Прочие основные фонды</v>
          </cell>
        </row>
        <row r="4866">
          <cell r="K4866">
            <v>0</v>
          </cell>
          <cell r="Y4866">
            <v>2003</v>
          </cell>
          <cell r="AT4866">
            <v>14037.45</v>
          </cell>
          <cell r="BK4866">
            <v>8644.0047624258295</v>
          </cell>
          <cell r="BX4866">
            <v>864.40047624258295</v>
          </cell>
          <cell r="CB4866">
            <v>850</v>
          </cell>
          <cell r="CF4866">
            <v>60508.033336980807</v>
          </cell>
          <cell r="CG4866">
            <v>850</v>
          </cell>
          <cell r="CK4866" t="str">
            <v>Прочие основные фонды</v>
          </cell>
        </row>
        <row r="4867">
          <cell r="K4867">
            <v>0</v>
          </cell>
          <cell r="Y4867">
            <v>2004</v>
          </cell>
          <cell r="AT4867">
            <v>12667.85</v>
          </cell>
          <cell r="BK4867">
            <v>8161.5938376899931</v>
          </cell>
          <cell r="BX4867">
            <v>816.15938376899931</v>
          </cell>
          <cell r="CB4867">
            <v>800</v>
          </cell>
          <cell r="CF4867">
            <v>57131.15686382995</v>
          </cell>
          <cell r="CG4867">
            <v>800</v>
          </cell>
          <cell r="CK4867" t="str">
            <v>Прочие основные фонды</v>
          </cell>
        </row>
        <row r="4868">
          <cell r="K4868">
            <v>0</v>
          </cell>
          <cell r="Y4868">
            <v>2004</v>
          </cell>
          <cell r="AT4868">
            <v>12667.87</v>
          </cell>
          <cell r="BK4868">
            <v>8161.6067232133264</v>
          </cell>
          <cell r="BX4868">
            <v>816.16067232133264</v>
          </cell>
          <cell r="CB4868">
            <v>800</v>
          </cell>
          <cell r="CF4868">
            <v>57131.247062493283</v>
          </cell>
          <cell r="CG4868">
            <v>800</v>
          </cell>
          <cell r="CK4868" t="str">
            <v>Прочие основные фонды</v>
          </cell>
        </row>
        <row r="4869">
          <cell r="K4869">
            <v>1367.21</v>
          </cell>
          <cell r="Y4869">
            <v>2006</v>
          </cell>
          <cell r="AT4869">
            <v>11720.76</v>
          </cell>
          <cell r="BK4869">
            <v>9905.8613792768992</v>
          </cell>
          <cell r="BX4869">
            <v>1999.068809040416</v>
          </cell>
          <cell r="CB4869">
            <v>2000</v>
          </cell>
          <cell r="CF4869">
            <v>39623.445517107597</v>
          </cell>
          <cell r="CG4869">
            <v>3300</v>
          </cell>
          <cell r="CK4869" t="str">
            <v>Прочие основные фонды</v>
          </cell>
        </row>
        <row r="4870">
          <cell r="K4870">
            <v>1367.21</v>
          </cell>
          <cell r="Y4870">
            <v>2006</v>
          </cell>
          <cell r="AT4870">
            <v>11720.76</v>
          </cell>
          <cell r="BK4870">
            <v>9905.8613792768992</v>
          </cell>
          <cell r="BX4870">
            <v>1999.068809040416</v>
          </cell>
          <cell r="CB4870">
            <v>2000</v>
          </cell>
          <cell r="CF4870">
            <v>39623.445517107597</v>
          </cell>
          <cell r="CG4870">
            <v>3300</v>
          </cell>
          <cell r="CK4870" t="str">
            <v>Прочие основные фонды</v>
          </cell>
        </row>
        <row r="4871">
          <cell r="K4871">
            <v>1367.21</v>
          </cell>
          <cell r="Y4871">
            <v>2006</v>
          </cell>
          <cell r="AT4871">
            <v>11720.76</v>
          </cell>
          <cell r="BK4871">
            <v>9905.8613792768992</v>
          </cell>
          <cell r="BX4871">
            <v>1999.068809040416</v>
          </cell>
          <cell r="CB4871">
            <v>2000</v>
          </cell>
          <cell r="CF4871">
            <v>39623.445517107597</v>
          </cell>
          <cell r="CG4871">
            <v>3300</v>
          </cell>
          <cell r="CK4871" t="str">
            <v>Прочие основные фонды</v>
          </cell>
        </row>
        <row r="4872">
          <cell r="K4872">
            <v>1367.21</v>
          </cell>
          <cell r="Y4872">
            <v>2006</v>
          </cell>
          <cell r="AT4872">
            <v>11720.76</v>
          </cell>
          <cell r="BK4872">
            <v>9905.8613792768992</v>
          </cell>
          <cell r="BX4872">
            <v>1999.068809040416</v>
          </cell>
          <cell r="CB4872">
            <v>2000</v>
          </cell>
          <cell r="CF4872">
            <v>39623.445517107597</v>
          </cell>
          <cell r="CG4872">
            <v>3300</v>
          </cell>
          <cell r="CK4872" t="str">
            <v>Прочие основные фонды</v>
          </cell>
        </row>
        <row r="4873">
          <cell r="K4873">
            <v>1367.21</v>
          </cell>
          <cell r="Y4873">
            <v>2006</v>
          </cell>
          <cell r="AT4873">
            <v>11720.76</v>
          </cell>
          <cell r="BK4873">
            <v>9905.8613792768992</v>
          </cell>
          <cell r="BX4873">
            <v>1999.068809040416</v>
          </cell>
          <cell r="CB4873">
            <v>2000</v>
          </cell>
          <cell r="CF4873">
            <v>39623.445517107597</v>
          </cell>
          <cell r="CG4873">
            <v>3300</v>
          </cell>
          <cell r="CK4873" t="str">
            <v>Прочие основные фонды</v>
          </cell>
        </row>
        <row r="4874">
          <cell r="K4874">
            <v>1367.21</v>
          </cell>
          <cell r="Y4874">
            <v>2006</v>
          </cell>
          <cell r="AT4874">
            <v>11720.76</v>
          </cell>
          <cell r="BK4874">
            <v>9905.8613792768992</v>
          </cell>
          <cell r="BX4874">
            <v>1999.068809040416</v>
          </cell>
          <cell r="CB4874">
            <v>2000</v>
          </cell>
          <cell r="CF4874">
            <v>39623.445517107597</v>
          </cell>
          <cell r="CG4874">
            <v>3300</v>
          </cell>
          <cell r="CK4874" t="str">
            <v>Прочие основные фонды</v>
          </cell>
        </row>
        <row r="4875">
          <cell r="K4875">
            <v>1367.21</v>
          </cell>
          <cell r="Y4875">
            <v>2006</v>
          </cell>
          <cell r="AT4875">
            <v>11720.76</v>
          </cell>
          <cell r="BK4875">
            <v>9905.8613792768992</v>
          </cell>
          <cell r="BX4875">
            <v>1999.068809040416</v>
          </cell>
          <cell r="CB4875">
            <v>2000</v>
          </cell>
          <cell r="CF4875">
            <v>39623.445517107597</v>
          </cell>
          <cell r="CG4875">
            <v>3300</v>
          </cell>
          <cell r="CK4875" t="str">
            <v>Прочие основные фонды</v>
          </cell>
        </row>
        <row r="4876">
          <cell r="K4876">
            <v>1367.21</v>
          </cell>
          <cell r="Y4876">
            <v>2006</v>
          </cell>
          <cell r="AT4876">
            <v>11720.76</v>
          </cell>
          <cell r="BK4876">
            <v>9905.8613792768992</v>
          </cell>
          <cell r="BX4876">
            <v>1999.068809040416</v>
          </cell>
          <cell r="CB4876">
            <v>2000</v>
          </cell>
          <cell r="CF4876">
            <v>39623.445517107597</v>
          </cell>
          <cell r="CG4876">
            <v>3300</v>
          </cell>
          <cell r="CK4876" t="str">
            <v>Прочие основные фонды</v>
          </cell>
        </row>
        <row r="4877">
          <cell r="K4877">
            <v>1367.21</v>
          </cell>
          <cell r="Y4877">
            <v>2006</v>
          </cell>
          <cell r="AT4877">
            <v>11720.76</v>
          </cell>
          <cell r="BK4877">
            <v>9905.8613792768992</v>
          </cell>
          <cell r="BX4877">
            <v>1999.068809040416</v>
          </cell>
          <cell r="CB4877">
            <v>2000</v>
          </cell>
          <cell r="CF4877">
            <v>39623.445517107597</v>
          </cell>
          <cell r="CG4877">
            <v>3300</v>
          </cell>
          <cell r="CK4877" t="str">
            <v>Прочие основные фонды</v>
          </cell>
        </row>
        <row r="4878">
          <cell r="K4878">
            <v>1367.24</v>
          </cell>
          <cell r="Y4878">
            <v>2006</v>
          </cell>
          <cell r="AT4878">
            <v>11720.79</v>
          </cell>
          <cell r="BK4878">
            <v>9905.886733933201</v>
          </cell>
          <cell r="BX4878">
            <v>1999.0739257789444</v>
          </cell>
          <cell r="CB4878">
            <v>2000</v>
          </cell>
          <cell r="CF4878">
            <v>39623.546935732804</v>
          </cell>
          <cell r="CG4878">
            <v>3300</v>
          </cell>
          <cell r="CK4878" t="str">
            <v>Прочие основные фонды</v>
          </cell>
        </row>
        <row r="4879">
          <cell r="K4879">
            <v>1385.24</v>
          </cell>
          <cell r="Y4879">
            <v>2006</v>
          </cell>
          <cell r="AT4879">
            <v>11872.88</v>
          </cell>
          <cell r="BK4879">
            <v>10034.42638982362</v>
          </cell>
          <cell r="BX4879">
            <v>2025.0140845371607</v>
          </cell>
          <cell r="CB4879">
            <v>2000</v>
          </cell>
          <cell r="CF4879">
            <v>40137.705559294482</v>
          </cell>
          <cell r="CG4879">
            <v>3300</v>
          </cell>
          <cell r="CK4879" t="str">
            <v>Прочие основные фонды</v>
          </cell>
        </row>
        <row r="4880">
          <cell r="K4880">
            <v>1385.24</v>
          </cell>
          <cell r="Y4880">
            <v>2006</v>
          </cell>
          <cell r="AT4880">
            <v>11872.88</v>
          </cell>
          <cell r="BK4880">
            <v>10034.42638982362</v>
          </cell>
          <cell r="BX4880">
            <v>2025.0140845371607</v>
          </cell>
          <cell r="CB4880">
            <v>2000</v>
          </cell>
          <cell r="CF4880">
            <v>40137.705559294482</v>
          </cell>
          <cell r="CG4880">
            <v>3300</v>
          </cell>
          <cell r="CK4880" t="str">
            <v>Прочие основные фонды</v>
          </cell>
        </row>
        <row r="4881">
          <cell r="K4881">
            <v>1385.24</v>
          </cell>
          <cell r="Y4881">
            <v>2006</v>
          </cell>
          <cell r="AT4881">
            <v>11872.88</v>
          </cell>
          <cell r="BK4881">
            <v>10034.42638982362</v>
          </cell>
          <cell r="BX4881">
            <v>2025.0140845371607</v>
          </cell>
          <cell r="CB4881">
            <v>2000</v>
          </cell>
          <cell r="CF4881">
            <v>40137.705559294482</v>
          </cell>
          <cell r="CG4881">
            <v>3300</v>
          </cell>
          <cell r="CK4881" t="str">
            <v>Прочие основные фонды</v>
          </cell>
        </row>
        <row r="4882">
          <cell r="K4882">
            <v>1385.24</v>
          </cell>
          <cell r="Y4882">
            <v>2006</v>
          </cell>
          <cell r="AT4882">
            <v>11872.88</v>
          </cell>
          <cell r="BK4882">
            <v>10034.42638982362</v>
          </cell>
          <cell r="BX4882">
            <v>2025.0140845371607</v>
          </cell>
          <cell r="CB4882">
            <v>2000</v>
          </cell>
          <cell r="CF4882">
            <v>40137.705559294482</v>
          </cell>
          <cell r="CG4882">
            <v>3300</v>
          </cell>
          <cell r="CK4882" t="str">
            <v>Прочие основные фонды</v>
          </cell>
        </row>
        <row r="4883">
          <cell r="K4883">
            <v>1385.24</v>
          </cell>
          <cell r="Y4883">
            <v>2006</v>
          </cell>
          <cell r="AT4883">
            <v>11872.88</v>
          </cell>
          <cell r="BK4883">
            <v>10034.42638982362</v>
          </cell>
          <cell r="BX4883">
            <v>2025.0140845371607</v>
          </cell>
          <cell r="CB4883">
            <v>2000</v>
          </cell>
          <cell r="CF4883">
            <v>40137.705559294482</v>
          </cell>
          <cell r="CG4883">
            <v>3300</v>
          </cell>
          <cell r="CK4883" t="str">
            <v>Прочие основные фонды</v>
          </cell>
        </row>
        <row r="4884">
          <cell r="K4884">
            <v>1385.24</v>
          </cell>
          <cell r="Y4884">
            <v>2006</v>
          </cell>
          <cell r="AT4884">
            <v>11872.88</v>
          </cell>
          <cell r="BK4884">
            <v>10034.42638982362</v>
          </cell>
          <cell r="BX4884">
            <v>2025.0140845371607</v>
          </cell>
          <cell r="CB4884">
            <v>2000</v>
          </cell>
          <cell r="CF4884">
            <v>40137.705559294482</v>
          </cell>
          <cell r="CG4884">
            <v>3300</v>
          </cell>
          <cell r="CK4884" t="str">
            <v>Прочие основные фонды</v>
          </cell>
        </row>
        <row r="4885">
          <cell r="K4885">
            <v>1385.24</v>
          </cell>
          <cell r="Y4885">
            <v>2006</v>
          </cell>
          <cell r="AT4885">
            <v>11872.88</v>
          </cell>
          <cell r="BK4885">
            <v>10034.42638982362</v>
          </cell>
          <cell r="BX4885">
            <v>2025.0140845371607</v>
          </cell>
          <cell r="CB4885">
            <v>2000</v>
          </cell>
          <cell r="CF4885">
            <v>40137.705559294482</v>
          </cell>
          <cell r="CG4885">
            <v>3300</v>
          </cell>
          <cell r="CK4885" t="str">
            <v>Прочие основные фонды</v>
          </cell>
        </row>
        <row r="4886">
          <cell r="K4886">
            <v>1385.24</v>
          </cell>
          <cell r="Y4886">
            <v>2006</v>
          </cell>
          <cell r="AT4886">
            <v>11872.88</v>
          </cell>
          <cell r="BK4886">
            <v>10034.42638982362</v>
          </cell>
          <cell r="BX4886">
            <v>2025.0140845371607</v>
          </cell>
          <cell r="CB4886">
            <v>2000</v>
          </cell>
          <cell r="CF4886">
            <v>40137.705559294482</v>
          </cell>
          <cell r="CG4886">
            <v>3300</v>
          </cell>
          <cell r="CK4886" t="str">
            <v>Прочие основные фонды</v>
          </cell>
        </row>
        <row r="4887">
          <cell r="K4887">
            <v>1385.24</v>
          </cell>
          <cell r="Y4887">
            <v>2006</v>
          </cell>
          <cell r="AT4887">
            <v>11872.88</v>
          </cell>
          <cell r="BK4887">
            <v>10034.42638982362</v>
          </cell>
          <cell r="BX4887">
            <v>2025.0140845371607</v>
          </cell>
          <cell r="CB4887">
            <v>2000</v>
          </cell>
          <cell r="CF4887">
            <v>40137.705559294482</v>
          </cell>
          <cell r="CG4887">
            <v>3300</v>
          </cell>
          <cell r="CK4887" t="str">
            <v>Прочие основные фонды</v>
          </cell>
        </row>
        <row r="4888">
          <cell r="K4888">
            <v>1385.24</v>
          </cell>
          <cell r="Y4888">
            <v>2006</v>
          </cell>
          <cell r="AT4888">
            <v>11872.88</v>
          </cell>
          <cell r="BK4888">
            <v>10034.42638982362</v>
          </cell>
          <cell r="BX4888">
            <v>2025.0140845371607</v>
          </cell>
          <cell r="CB4888">
            <v>2000</v>
          </cell>
          <cell r="CF4888">
            <v>40137.705559294482</v>
          </cell>
          <cell r="CG4888">
            <v>3300</v>
          </cell>
          <cell r="CK4888" t="str">
            <v>Прочие основные фонды</v>
          </cell>
        </row>
        <row r="4889">
          <cell r="K4889">
            <v>1385.24</v>
          </cell>
          <cell r="Y4889">
            <v>2006</v>
          </cell>
          <cell r="AT4889">
            <v>11872.88</v>
          </cell>
          <cell r="BK4889">
            <v>10034.42638982362</v>
          </cell>
          <cell r="BX4889">
            <v>2025.0140845371607</v>
          </cell>
          <cell r="CB4889">
            <v>2000</v>
          </cell>
          <cell r="CF4889">
            <v>40137.705559294482</v>
          </cell>
          <cell r="CG4889">
            <v>3300</v>
          </cell>
          <cell r="CK4889" t="str">
            <v>Прочие основные фонды</v>
          </cell>
        </row>
        <row r="4890">
          <cell r="K4890">
            <v>1385.24</v>
          </cell>
          <cell r="Y4890">
            <v>2006</v>
          </cell>
          <cell r="AT4890">
            <v>11872.88</v>
          </cell>
          <cell r="BK4890">
            <v>10034.42638982362</v>
          </cell>
          <cell r="BX4890">
            <v>2025.0140845371607</v>
          </cell>
          <cell r="CB4890">
            <v>2000</v>
          </cell>
          <cell r="CF4890">
            <v>40137.705559294482</v>
          </cell>
          <cell r="CG4890">
            <v>3300</v>
          </cell>
          <cell r="CK4890" t="str">
            <v>Прочие основные фонды</v>
          </cell>
        </row>
        <row r="4891">
          <cell r="K4891">
            <v>1385.24</v>
          </cell>
          <cell r="Y4891">
            <v>2006</v>
          </cell>
          <cell r="AT4891">
            <v>11872.88</v>
          </cell>
          <cell r="BK4891">
            <v>10034.42638982362</v>
          </cell>
          <cell r="BX4891">
            <v>2025.0140845371607</v>
          </cell>
          <cell r="CB4891">
            <v>2000</v>
          </cell>
          <cell r="CF4891">
            <v>40137.705559294482</v>
          </cell>
          <cell r="CG4891">
            <v>3300</v>
          </cell>
          <cell r="CK4891" t="str">
            <v>Прочие основные фонды</v>
          </cell>
        </row>
        <row r="4892">
          <cell r="K4892">
            <v>1385.24</v>
          </cell>
          <cell r="Y4892">
            <v>2006</v>
          </cell>
          <cell r="AT4892">
            <v>11872.88</v>
          </cell>
          <cell r="BK4892">
            <v>10034.42638982362</v>
          </cell>
          <cell r="BX4892">
            <v>2025.0140845371607</v>
          </cell>
          <cell r="CB4892">
            <v>2000</v>
          </cell>
          <cell r="CF4892">
            <v>40137.705559294482</v>
          </cell>
          <cell r="CG4892">
            <v>3300</v>
          </cell>
          <cell r="CK4892" t="str">
            <v>Прочие основные фонды</v>
          </cell>
        </row>
        <row r="4893">
          <cell r="K4893">
            <v>1385.24</v>
          </cell>
          <cell r="Y4893">
            <v>2006</v>
          </cell>
          <cell r="AT4893">
            <v>11872.88</v>
          </cell>
          <cell r="BK4893">
            <v>10034.42638982362</v>
          </cell>
          <cell r="BX4893">
            <v>2025.0140845371607</v>
          </cell>
          <cell r="CB4893">
            <v>2000</v>
          </cell>
          <cell r="CF4893">
            <v>40137.705559294482</v>
          </cell>
          <cell r="CG4893">
            <v>3300</v>
          </cell>
          <cell r="CK4893" t="str">
            <v>Прочие основные фонды</v>
          </cell>
        </row>
        <row r="4894">
          <cell r="K4894">
            <v>1385.24</v>
          </cell>
          <cell r="Y4894">
            <v>2006</v>
          </cell>
          <cell r="AT4894">
            <v>11872.88</v>
          </cell>
          <cell r="BK4894">
            <v>10034.42638982362</v>
          </cell>
          <cell r="BX4894">
            <v>2025.0140845371607</v>
          </cell>
          <cell r="CB4894">
            <v>2000</v>
          </cell>
          <cell r="CF4894">
            <v>40137.705559294482</v>
          </cell>
          <cell r="CG4894">
            <v>3300</v>
          </cell>
          <cell r="CK4894" t="str">
            <v>Прочие основные фонды</v>
          </cell>
        </row>
        <row r="4895">
          <cell r="K4895">
            <v>1385.24</v>
          </cell>
          <cell r="Y4895">
            <v>2006</v>
          </cell>
          <cell r="AT4895">
            <v>11872.88</v>
          </cell>
          <cell r="BK4895">
            <v>10034.42638982362</v>
          </cell>
          <cell r="BX4895">
            <v>2025.0140845371607</v>
          </cell>
          <cell r="CB4895">
            <v>2000</v>
          </cell>
          <cell r="CF4895">
            <v>40137.705559294482</v>
          </cell>
          <cell r="CG4895">
            <v>3300</v>
          </cell>
          <cell r="CK4895" t="str">
            <v>Прочие основные фонды</v>
          </cell>
        </row>
        <row r="4896">
          <cell r="K4896">
            <v>1385.24</v>
          </cell>
          <cell r="Y4896">
            <v>2006</v>
          </cell>
          <cell r="AT4896">
            <v>11872.88</v>
          </cell>
          <cell r="BK4896">
            <v>10034.42638982362</v>
          </cell>
          <cell r="BX4896">
            <v>2025.0140845371607</v>
          </cell>
          <cell r="CB4896">
            <v>2000</v>
          </cell>
          <cell r="CF4896">
            <v>40137.705559294482</v>
          </cell>
          <cell r="CG4896">
            <v>3300</v>
          </cell>
          <cell r="CK4896" t="str">
            <v>Прочие основные фонды</v>
          </cell>
        </row>
        <row r="4897">
          <cell r="K4897">
            <v>1385.24</v>
          </cell>
          <cell r="Y4897">
            <v>2006</v>
          </cell>
          <cell r="AT4897">
            <v>11872.88</v>
          </cell>
          <cell r="BK4897">
            <v>10034.42638982362</v>
          </cell>
          <cell r="BX4897">
            <v>2025.0140845371607</v>
          </cell>
          <cell r="CB4897">
            <v>2000</v>
          </cell>
          <cell r="CF4897">
            <v>40137.705559294482</v>
          </cell>
          <cell r="CG4897">
            <v>3300</v>
          </cell>
          <cell r="CK4897" t="str">
            <v>Прочие основные фонды</v>
          </cell>
        </row>
        <row r="4898">
          <cell r="K4898">
            <v>1385.24</v>
          </cell>
          <cell r="Y4898">
            <v>2006</v>
          </cell>
          <cell r="AT4898">
            <v>11872.88</v>
          </cell>
          <cell r="BK4898">
            <v>10034.42638982362</v>
          </cell>
          <cell r="BX4898">
            <v>2025.0140845371607</v>
          </cell>
          <cell r="CB4898">
            <v>2000</v>
          </cell>
          <cell r="CF4898">
            <v>40137.705559294482</v>
          </cell>
          <cell r="CG4898">
            <v>3300</v>
          </cell>
          <cell r="CK4898" t="str">
            <v>Прочие основные фонды</v>
          </cell>
        </row>
        <row r="4899">
          <cell r="K4899">
            <v>1385.24</v>
          </cell>
          <cell r="Y4899">
            <v>2006</v>
          </cell>
          <cell r="AT4899">
            <v>11872.88</v>
          </cell>
          <cell r="BK4899">
            <v>10034.42638982362</v>
          </cell>
          <cell r="BX4899">
            <v>2025.0140845371607</v>
          </cell>
          <cell r="CB4899">
            <v>2000</v>
          </cell>
          <cell r="CF4899">
            <v>40137.705559294482</v>
          </cell>
          <cell r="CG4899">
            <v>3300</v>
          </cell>
          <cell r="CK4899" t="str">
            <v>Прочие основные фонды</v>
          </cell>
        </row>
        <row r="4900">
          <cell r="K4900">
            <v>1385.24</v>
          </cell>
          <cell r="Y4900">
            <v>2006</v>
          </cell>
          <cell r="AT4900">
            <v>11872.88</v>
          </cell>
          <cell r="BK4900">
            <v>10034.42638982362</v>
          </cell>
          <cell r="BX4900">
            <v>2025.0140845371607</v>
          </cell>
          <cell r="CB4900">
            <v>2000</v>
          </cell>
          <cell r="CF4900">
            <v>40137.705559294482</v>
          </cell>
          <cell r="CG4900">
            <v>3300</v>
          </cell>
          <cell r="CK4900" t="str">
            <v>Прочие основные фонды</v>
          </cell>
        </row>
        <row r="4901">
          <cell r="K4901">
            <v>1385.24</v>
          </cell>
          <cell r="Y4901">
            <v>2006</v>
          </cell>
          <cell r="AT4901">
            <v>11872.88</v>
          </cell>
          <cell r="BK4901">
            <v>10034.42638982362</v>
          </cell>
          <cell r="BX4901">
            <v>2025.0140845371607</v>
          </cell>
          <cell r="CB4901">
            <v>2000</v>
          </cell>
          <cell r="CF4901">
            <v>40137.705559294482</v>
          </cell>
          <cell r="CG4901">
            <v>3300</v>
          </cell>
          <cell r="CK4901" t="str">
            <v>Прочие основные фонды</v>
          </cell>
        </row>
        <row r="4902">
          <cell r="K4902">
            <v>1385.24</v>
          </cell>
          <cell r="Y4902">
            <v>2006</v>
          </cell>
          <cell r="AT4902">
            <v>11872.88</v>
          </cell>
          <cell r="BK4902">
            <v>10034.42638982362</v>
          </cell>
          <cell r="BX4902">
            <v>2025.0140845371607</v>
          </cell>
          <cell r="CB4902">
            <v>2000</v>
          </cell>
          <cell r="CF4902">
            <v>40137.705559294482</v>
          </cell>
          <cell r="CG4902">
            <v>3300</v>
          </cell>
          <cell r="CK4902" t="str">
            <v>Прочие основные фонды</v>
          </cell>
        </row>
        <row r="4903">
          <cell r="K4903">
            <v>1385.24</v>
          </cell>
          <cell r="Y4903">
            <v>2006</v>
          </cell>
          <cell r="AT4903">
            <v>11872.88</v>
          </cell>
          <cell r="BK4903">
            <v>10034.42638982362</v>
          </cell>
          <cell r="BX4903">
            <v>2025.0140845371607</v>
          </cell>
          <cell r="CB4903">
            <v>2000</v>
          </cell>
          <cell r="CF4903">
            <v>40137.705559294482</v>
          </cell>
          <cell r="CG4903">
            <v>3300</v>
          </cell>
          <cell r="CK4903" t="str">
            <v>Прочие основные фонды</v>
          </cell>
        </row>
        <row r="4904">
          <cell r="K4904">
            <v>1385.24</v>
          </cell>
          <cell r="Y4904">
            <v>2006</v>
          </cell>
          <cell r="AT4904">
            <v>11872.88</v>
          </cell>
          <cell r="BK4904">
            <v>10034.42638982362</v>
          </cell>
          <cell r="BX4904">
            <v>2025.0140845371607</v>
          </cell>
          <cell r="CB4904">
            <v>2000</v>
          </cell>
          <cell r="CF4904">
            <v>40137.705559294482</v>
          </cell>
          <cell r="CG4904">
            <v>3300</v>
          </cell>
          <cell r="CK4904" t="str">
            <v>Прочие основные фонды</v>
          </cell>
        </row>
        <row r="4905">
          <cell r="K4905">
            <v>1385.24</v>
          </cell>
          <cell r="Y4905">
            <v>2006</v>
          </cell>
          <cell r="AT4905">
            <v>11872.88</v>
          </cell>
          <cell r="BK4905">
            <v>10034.42638982362</v>
          </cell>
          <cell r="BX4905">
            <v>2025.0140845371607</v>
          </cell>
          <cell r="CB4905">
            <v>2000</v>
          </cell>
          <cell r="CF4905">
            <v>40137.705559294482</v>
          </cell>
          <cell r="CG4905">
            <v>3300</v>
          </cell>
          <cell r="CK4905" t="str">
            <v>Прочие основные фонды</v>
          </cell>
        </row>
        <row r="4906">
          <cell r="K4906">
            <v>1385.24</v>
          </cell>
          <cell r="Y4906">
            <v>2006</v>
          </cell>
          <cell r="AT4906">
            <v>11872.88</v>
          </cell>
          <cell r="BK4906">
            <v>10034.42638982362</v>
          </cell>
          <cell r="BX4906">
            <v>2025.0140845371607</v>
          </cell>
          <cell r="CB4906">
            <v>2000</v>
          </cell>
          <cell r="CF4906">
            <v>40137.705559294482</v>
          </cell>
          <cell r="CG4906">
            <v>3300</v>
          </cell>
          <cell r="CK4906" t="str">
            <v>Прочие основные фонды</v>
          </cell>
        </row>
        <row r="4907">
          <cell r="K4907">
            <v>1385.28</v>
          </cell>
          <cell r="Y4907">
            <v>2006</v>
          </cell>
          <cell r="AT4907">
            <v>11872.92</v>
          </cell>
          <cell r="BK4907">
            <v>10034.460196032021</v>
          </cell>
          <cell r="BX4907">
            <v>2025.0209068551983</v>
          </cell>
          <cell r="CB4907">
            <v>2000</v>
          </cell>
          <cell r="CF4907">
            <v>40137.840784128086</v>
          </cell>
          <cell r="CG4907">
            <v>3300</v>
          </cell>
          <cell r="CK4907" t="str">
            <v>Прочие основные фонды</v>
          </cell>
        </row>
        <row r="4908">
          <cell r="K4908">
            <v>1583.12</v>
          </cell>
          <cell r="Y4908">
            <v>2006</v>
          </cell>
          <cell r="AT4908">
            <v>11872.88</v>
          </cell>
          <cell r="BK4908">
            <v>10034.42638982362</v>
          </cell>
          <cell r="BX4908">
            <v>2025.0140845371607</v>
          </cell>
          <cell r="CB4908">
            <v>2000</v>
          </cell>
          <cell r="CF4908">
            <v>40137.705559294482</v>
          </cell>
          <cell r="CG4908">
            <v>3300</v>
          </cell>
          <cell r="CK4908" t="str">
            <v>Прочие основные фонды</v>
          </cell>
        </row>
        <row r="4909">
          <cell r="K4909">
            <v>1583.12</v>
          </cell>
          <cell r="Y4909">
            <v>2006</v>
          </cell>
          <cell r="AT4909">
            <v>11872.88</v>
          </cell>
          <cell r="BK4909">
            <v>10034.42638982362</v>
          </cell>
          <cell r="BX4909">
            <v>2025.0140845371607</v>
          </cell>
          <cell r="CB4909">
            <v>2000</v>
          </cell>
          <cell r="CF4909">
            <v>40137.705559294482</v>
          </cell>
          <cell r="CG4909">
            <v>3300</v>
          </cell>
          <cell r="CK4909" t="str">
            <v>Прочие основные фонды</v>
          </cell>
        </row>
        <row r="4910">
          <cell r="K4910">
            <v>1583.12</v>
          </cell>
          <cell r="Y4910">
            <v>2006</v>
          </cell>
          <cell r="AT4910">
            <v>11872.88</v>
          </cell>
          <cell r="BK4910">
            <v>10034.42638982362</v>
          </cell>
          <cell r="BX4910">
            <v>2025.0140845371607</v>
          </cell>
          <cell r="CB4910">
            <v>2000</v>
          </cell>
          <cell r="CF4910">
            <v>40137.705559294482</v>
          </cell>
          <cell r="CG4910">
            <v>3300</v>
          </cell>
          <cell r="CK4910" t="str">
            <v>Прочие основные фонды</v>
          </cell>
        </row>
        <row r="4911">
          <cell r="K4911">
            <v>1583.12</v>
          </cell>
          <cell r="Y4911">
            <v>2006</v>
          </cell>
          <cell r="AT4911">
            <v>11872.88</v>
          </cell>
          <cell r="BK4911">
            <v>10034.42638982362</v>
          </cell>
          <cell r="BX4911">
            <v>2025.0140845371607</v>
          </cell>
          <cell r="CB4911">
            <v>2000</v>
          </cell>
          <cell r="CF4911">
            <v>40137.705559294482</v>
          </cell>
          <cell r="CG4911">
            <v>3300</v>
          </cell>
          <cell r="CK4911" t="str">
            <v>Прочие основные фонды</v>
          </cell>
        </row>
        <row r="4912">
          <cell r="K4912">
            <v>1583.12</v>
          </cell>
          <cell r="Y4912">
            <v>2006</v>
          </cell>
          <cell r="AT4912">
            <v>11872.88</v>
          </cell>
          <cell r="BK4912">
            <v>10034.42638982362</v>
          </cell>
          <cell r="BX4912">
            <v>2025.0140845371607</v>
          </cell>
          <cell r="CB4912">
            <v>2000</v>
          </cell>
          <cell r="CF4912">
            <v>40137.705559294482</v>
          </cell>
          <cell r="CG4912">
            <v>3300</v>
          </cell>
          <cell r="CK4912" t="str">
            <v>Прочие основные фонды</v>
          </cell>
        </row>
        <row r="4913">
          <cell r="K4913">
            <v>1583.12</v>
          </cell>
          <cell r="Y4913">
            <v>2006</v>
          </cell>
          <cell r="AT4913">
            <v>11872.88</v>
          </cell>
          <cell r="BK4913">
            <v>10034.42638982362</v>
          </cell>
          <cell r="BX4913">
            <v>2025.0140845371607</v>
          </cell>
          <cell r="CB4913">
            <v>2000</v>
          </cell>
          <cell r="CF4913">
            <v>40137.705559294482</v>
          </cell>
          <cell r="CG4913">
            <v>3300</v>
          </cell>
          <cell r="CK4913" t="str">
            <v>Прочие основные фонды</v>
          </cell>
        </row>
        <row r="4914">
          <cell r="K4914">
            <v>1583.12</v>
          </cell>
          <cell r="Y4914">
            <v>2006</v>
          </cell>
          <cell r="AT4914">
            <v>11872.88</v>
          </cell>
          <cell r="BK4914">
            <v>10034.42638982362</v>
          </cell>
          <cell r="BX4914">
            <v>2025.0140845371607</v>
          </cell>
          <cell r="CB4914">
            <v>2000</v>
          </cell>
          <cell r="CF4914">
            <v>40137.705559294482</v>
          </cell>
          <cell r="CG4914">
            <v>3300</v>
          </cell>
          <cell r="CK4914" t="str">
            <v>Прочие основные фонды</v>
          </cell>
        </row>
        <row r="4915">
          <cell r="K4915">
            <v>1583.12</v>
          </cell>
          <cell r="Y4915">
            <v>2006</v>
          </cell>
          <cell r="AT4915">
            <v>11872.88</v>
          </cell>
          <cell r="BK4915">
            <v>10034.42638982362</v>
          </cell>
          <cell r="BX4915">
            <v>2025.0140845371607</v>
          </cell>
          <cell r="CB4915">
            <v>2000</v>
          </cell>
          <cell r="CF4915">
            <v>40137.705559294482</v>
          </cell>
          <cell r="CG4915">
            <v>3300</v>
          </cell>
          <cell r="CK4915" t="str">
            <v>Прочие основные фонды</v>
          </cell>
        </row>
        <row r="4916">
          <cell r="K4916">
            <v>1583.12</v>
          </cell>
          <cell r="Y4916">
            <v>2006</v>
          </cell>
          <cell r="AT4916">
            <v>11872.88</v>
          </cell>
          <cell r="BK4916">
            <v>10034.42638982362</v>
          </cell>
          <cell r="BX4916">
            <v>2025.0140845371607</v>
          </cell>
          <cell r="CB4916">
            <v>2000</v>
          </cell>
          <cell r="CF4916">
            <v>40137.705559294482</v>
          </cell>
          <cell r="CG4916">
            <v>3300</v>
          </cell>
          <cell r="CK4916" t="str">
            <v>Прочие основные фонды</v>
          </cell>
        </row>
        <row r="4917">
          <cell r="K4917">
            <v>1583.12</v>
          </cell>
          <cell r="Y4917">
            <v>2006</v>
          </cell>
          <cell r="AT4917">
            <v>11872.88</v>
          </cell>
          <cell r="BK4917">
            <v>10034.42638982362</v>
          </cell>
          <cell r="BX4917">
            <v>2025.0140845371607</v>
          </cell>
          <cell r="CB4917">
            <v>2000</v>
          </cell>
          <cell r="CF4917">
            <v>40137.705559294482</v>
          </cell>
          <cell r="CG4917">
            <v>3300</v>
          </cell>
          <cell r="CK4917" t="str">
            <v>Прочие основные фонды</v>
          </cell>
        </row>
        <row r="4918">
          <cell r="K4918">
            <v>1583.12</v>
          </cell>
          <cell r="Y4918">
            <v>2006</v>
          </cell>
          <cell r="AT4918">
            <v>11872.88</v>
          </cell>
          <cell r="BK4918">
            <v>10034.42638982362</v>
          </cell>
          <cell r="BX4918">
            <v>2025.0140845371607</v>
          </cell>
          <cell r="CB4918">
            <v>2000</v>
          </cell>
          <cell r="CF4918">
            <v>40137.705559294482</v>
          </cell>
          <cell r="CG4918">
            <v>3300</v>
          </cell>
          <cell r="CK4918" t="str">
            <v>Прочие основные фонды</v>
          </cell>
        </row>
        <row r="4919">
          <cell r="K4919">
            <v>1583.12</v>
          </cell>
          <cell r="Y4919">
            <v>2006</v>
          </cell>
          <cell r="AT4919">
            <v>11872.88</v>
          </cell>
          <cell r="BK4919">
            <v>10034.42638982362</v>
          </cell>
          <cell r="BX4919">
            <v>2025.0140845371607</v>
          </cell>
          <cell r="CB4919">
            <v>2000</v>
          </cell>
          <cell r="CF4919">
            <v>40137.705559294482</v>
          </cell>
          <cell r="CG4919">
            <v>3300</v>
          </cell>
          <cell r="CK4919" t="str">
            <v>Прочие основные фонды</v>
          </cell>
        </row>
        <row r="4920">
          <cell r="K4920">
            <v>1583.12</v>
          </cell>
          <cell r="Y4920">
            <v>2006</v>
          </cell>
          <cell r="AT4920">
            <v>11872.88</v>
          </cell>
          <cell r="BK4920">
            <v>10034.42638982362</v>
          </cell>
          <cell r="BX4920">
            <v>2025.0140845371607</v>
          </cell>
          <cell r="CB4920">
            <v>2000</v>
          </cell>
          <cell r="CF4920">
            <v>40137.705559294482</v>
          </cell>
          <cell r="CG4920">
            <v>3300</v>
          </cell>
          <cell r="CK4920" t="str">
            <v>Прочие основные фонды</v>
          </cell>
        </row>
        <row r="4921">
          <cell r="K4921">
            <v>1583.12</v>
          </cell>
          <cell r="Y4921">
            <v>2006</v>
          </cell>
          <cell r="AT4921">
            <v>11872.88</v>
          </cell>
          <cell r="BK4921">
            <v>10034.42638982362</v>
          </cell>
          <cell r="BX4921">
            <v>2025.0140845371607</v>
          </cell>
          <cell r="CB4921">
            <v>2000</v>
          </cell>
          <cell r="CF4921">
            <v>40137.705559294482</v>
          </cell>
          <cell r="CG4921">
            <v>3300</v>
          </cell>
          <cell r="CK4921" t="str">
            <v>Прочие основные фонды</v>
          </cell>
        </row>
        <row r="4922">
          <cell r="K4922">
            <v>1583.12</v>
          </cell>
          <cell r="Y4922">
            <v>2006</v>
          </cell>
          <cell r="AT4922">
            <v>11872.88</v>
          </cell>
          <cell r="BK4922">
            <v>10034.42638982362</v>
          </cell>
          <cell r="BX4922">
            <v>2025.0140845371607</v>
          </cell>
          <cell r="CB4922">
            <v>2000</v>
          </cell>
          <cell r="CF4922">
            <v>40137.705559294482</v>
          </cell>
          <cell r="CG4922">
            <v>3300</v>
          </cell>
          <cell r="CK4922" t="str">
            <v>Прочие основные фонды</v>
          </cell>
        </row>
        <row r="4923">
          <cell r="K4923">
            <v>1583.12</v>
          </cell>
          <cell r="Y4923">
            <v>2006</v>
          </cell>
          <cell r="AT4923">
            <v>11872.88</v>
          </cell>
          <cell r="BK4923">
            <v>10034.42638982362</v>
          </cell>
          <cell r="BX4923">
            <v>2025.0140845371607</v>
          </cell>
          <cell r="CB4923">
            <v>2000</v>
          </cell>
          <cell r="CF4923">
            <v>40137.705559294482</v>
          </cell>
          <cell r="CG4923">
            <v>3300</v>
          </cell>
          <cell r="CK4923" t="str">
            <v>Прочие основные фонды</v>
          </cell>
        </row>
        <row r="4924">
          <cell r="K4924">
            <v>1583.12</v>
          </cell>
          <cell r="Y4924">
            <v>2006</v>
          </cell>
          <cell r="AT4924">
            <v>11872.88</v>
          </cell>
          <cell r="BK4924">
            <v>10034.42638982362</v>
          </cell>
          <cell r="BX4924">
            <v>2025.0140845371607</v>
          </cell>
          <cell r="CB4924">
            <v>2000</v>
          </cell>
          <cell r="CF4924">
            <v>40137.705559294482</v>
          </cell>
          <cell r="CG4924">
            <v>3300</v>
          </cell>
          <cell r="CK4924" t="str">
            <v>Прочие основные фонды</v>
          </cell>
        </row>
        <row r="4925">
          <cell r="K4925">
            <v>1583.12</v>
          </cell>
          <cell r="Y4925">
            <v>2006</v>
          </cell>
          <cell r="AT4925">
            <v>11872.88</v>
          </cell>
          <cell r="BK4925">
            <v>10034.42638982362</v>
          </cell>
          <cell r="BX4925">
            <v>2025.0140845371607</v>
          </cell>
          <cell r="CB4925">
            <v>2000</v>
          </cell>
          <cell r="CF4925">
            <v>40137.705559294482</v>
          </cell>
          <cell r="CG4925">
            <v>3300</v>
          </cell>
          <cell r="CK4925" t="str">
            <v>Прочие основные фонды</v>
          </cell>
        </row>
        <row r="4926">
          <cell r="K4926">
            <v>1583.12</v>
          </cell>
          <cell r="Y4926">
            <v>2006</v>
          </cell>
          <cell r="AT4926">
            <v>11872.88</v>
          </cell>
          <cell r="BK4926">
            <v>10034.42638982362</v>
          </cell>
          <cell r="BX4926">
            <v>2025.0140845371607</v>
          </cell>
          <cell r="CB4926">
            <v>2000</v>
          </cell>
          <cell r="CF4926">
            <v>40137.705559294482</v>
          </cell>
          <cell r="CG4926">
            <v>3300</v>
          </cell>
          <cell r="CK4926" t="str">
            <v>Прочие основные фонды</v>
          </cell>
        </row>
        <row r="4927">
          <cell r="K4927">
            <v>1583.12</v>
          </cell>
          <cell r="Y4927">
            <v>2006</v>
          </cell>
          <cell r="AT4927">
            <v>11872.88</v>
          </cell>
          <cell r="BK4927">
            <v>10034.42638982362</v>
          </cell>
          <cell r="BX4927">
            <v>2025.0140845371607</v>
          </cell>
          <cell r="CB4927">
            <v>2000</v>
          </cell>
          <cell r="CF4927">
            <v>40137.705559294482</v>
          </cell>
          <cell r="CG4927">
            <v>3300</v>
          </cell>
          <cell r="CK4927" t="str">
            <v>Прочие основные фонды</v>
          </cell>
        </row>
        <row r="4928">
          <cell r="K4928">
            <v>1583.12</v>
          </cell>
          <cell r="Y4928">
            <v>2006</v>
          </cell>
          <cell r="AT4928">
            <v>11872.88</v>
          </cell>
          <cell r="BK4928">
            <v>10034.42638982362</v>
          </cell>
          <cell r="BX4928">
            <v>2025.0140845371607</v>
          </cell>
          <cell r="CB4928">
            <v>2000</v>
          </cell>
          <cell r="CF4928">
            <v>40137.705559294482</v>
          </cell>
          <cell r="CG4928">
            <v>3300</v>
          </cell>
          <cell r="CK4928" t="str">
            <v>Прочие основные фонды</v>
          </cell>
        </row>
        <row r="4929">
          <cell r="K4929">
            <v>1583.12</v>
          </cell>
          <cell r="Y4929">
            <v>2006</v>
          </cell>
          <cell r="AT4929">
            <v>11872.88</v>
          </cell>
          <cell r="BK4929">
            <v>10034.42638982362</v>
          </cell>
          <cell r="BX4929">
            <v>2025.0140845371607</v>
          </cell>
          <cell r="CB4929">
            <v>2000</v>
          </cell>
          <cell r="CF4929">
            <v>40137.705559294482</v>
          </cell>
          <cell r="CG4929">
            <v>3300</v>
          </cell>
          <cell r="CK4929" t="str">
            <v>Прочие основные фонды</v>
          </cell>
        </row>
        <row r="4930">
          <cell r="K4930">
            <v>1583.12</v>
          </cell>
          <cell r="Y4930">
            <v>2006</v>
          </cell>
          <cell r="AT4930">
            <v>11872.88</v>
          </cell>
          <cell r="BK4930">
            <v>10034.42638982362</v>
          </cell>
          <cell r="BX4930">
            <v>2025.0140845371607</v>
          </cell>
          <cell r="CB4930">
            <v>2000</v>
          </cell>
          <cell r="CF4930">
            <v>40137.705559294482</v>
          </cell>
          <cell r="CG4930">
            <v>3300</v>
          </cell>
          <cell r="CK4930" t="str">
            <v>Прочие основные фонды</v>
          </cell>
        </row>
        <row r="4931">
          <cell r="K4931">
            <v>1583.12</v>
          </cell>
          <cell r="Y4931">
            <v>2006</v>
          </cell>
          <cell r="AT4931">
            <v>11872.88</v>
          </cell>
          <cell r="BK4931">
            <v>10034.42638982362</v>
          </cell>
          <cell r="BX4931">
            <v>2025.0140845371607</v>
          </cell>
          <cell r="CB4931">
            <v>2000</v>
          </cell>
          <cell r="CF4931">
            <v>40137.705559294482</v>
          </cell>
          <cell r="CG4931">
            <v>3300</v>
          </cell>
          <cell r="CK4931" t="str">
            <v>Прочие основные фонды</v>
          </cell>
        </row>
        <row r="4932">
          <cell r="K4932">
            <v>1583.12</v>
          </cell>
          <cell r="Y4932">
            <v>2006</v>
          </cell>
          <cell r="AT4932">
            <v>11872.88</v>
          </cell>
          <cell r="BK4932">
            <v>10034.42638982362</v>
          </cell>
          <cell r="BX4932">
            <v>2025.0140845371607</v>
          </cell>
          <cell r="CB4932">
            <v>2000</v>
          </cell>
          <cell r="CF4932">
            <v>40137.705559294482</v>
          </cell>
          <cell r="CG4932">
            <v>3300</v>
          </cell>
          <cell r="CK4932" t="str">
            <v>Прочие основные фонды</v>
          </cell>
        </row>
        <row r="4933">
          <cell r="K4933">
            <v>1583.12</v>
          </cell>
          <cell r="Y4933">
            <v>2006</v>
          </cell>
          <cell r="AT4933">
            <v>11872.88</v>
          </cell>
          <cell r="BK4933">
            <v>10034.42638982362</v>
          </cell>
          <cell r="BX4933">
            <v>2025.0140845371607</v>
          </cell>
          <cell r="CB4933">
            <v>2000</v>
          </cell>
          <cell r="CF4933">
            <v>40137.705559294482</v>
          </cell>
          <cell r="CG4933">
            <v>3300</v>
          </cell>
          <cell r="CK4933" t="str">
            <v>Прочие основные фонды</v>
          </cell>
        </row>
        <row r="4934">
          <cell r="K4934">
            <v>1583.12</v>
          </cell>
          <cell r="Y4934">
            <v>2006</v>
          </cell>
          <cell r="AT4934">
            <v>11872.88</v>
          </cell>
          <cell r="BK4934">
            <v>10034.42638982362</v>
          </cell>
          <cell r="BX4934">
            <v>2025.0140845371607</v>
          </cell>
          <cell r="CB4934">
            <v>2000</v>
          </cell>
          <cell r="CF4934">
            <v>40137.705559294482</v>
          </cell>
          <cell r="CG4934">
            <v>3300</v>
          </cell>
          <cell r="CK4934" t="str">
            <v>Прочие основные фонды</v>
          </cell>
        </row>
        <row r="4935">
          <cell r="K4935">
            <v>1583.12</v>
          </cell>
          <cell r="Y4935">
            <v>2006</v>
          </cell>
          <cell r="AT4935">
            <v>11872.88</v>
          </cell>
          <cell r="BK4935">
            <v>10034.42638982362</v>
          </cell>
          <cell r="BX4935">
            <v>2025.0140845371607</v>
          </cell>
          <cell r="CB4935">
            <v>2000</v>
          </cell>
          <cell r="CF4935">
            <v>40137.705559294482</v>
          </cell>
          <cell r="CG4935">
            <v>3300</v>
          </cell>
          <cell r="CK4935" t="str">
            <v>Прочие основные фонды</v>
          </cell>
        </row>
        <row r="4936">
          <cell r="K4936">
            <v>1583.12</v>
          </cell>
          <cell r="Y4936">
            <v>2006</v>
          </cell>
          <cell r="AT4936">
            <v>11872.88</v>
          </cell>
          <cell r="BK4936">
            <v>10034.42638982362</v>
          </cell>
          <cell r="BX4936">
            <v>2025.0140845371607</v>
          </cell>
          <cell r="CB4936">
            <v>2000</v>
          </cell>
          <cell r="CF4936">
            <v>40137.705559294482</v>
          </cell>
          <cell r="CG4936">
            <v>3300</v>
          </cell>
          <cell r="CK4936" t="str">
            <v>Прочие основные фонды</v>
          </cell>
        </row>
        <row r="4937">
          <cell r="K4937">
            <v>1583.12</v>
          </cell>
          <cell r="Y4937">
            <v>2006</v>
          </cell>
          <cell r="AT4937">
            <v>11872.88</v>
          </cell>
          <cell r="BK4937">
            <v>10034.42638982362</v>
          </cell>
          <cell r="BX4937">
            <v>2025.0140845371607</v>
          </cell>
          <cell r="CB4937">
            <v>2000</v>
          </cell>
          <cell r="CF4937">
            <v>40137.705559294482</v>
          </cell>
          <cell r="CG4937">
            <v>3300</v>
          </cell>
          <cell r="CK4937" t="str">
            <v>Прочие основные фонды</v>
          </cell>
        </row>
        <row r="4938">
          <cell r="K4938">
            <v>1583.12</v>
          </cell>
          <cell r="Y4938">
            <v>2006</v>
          </cell>
          <cell r="AT4938">
            <v>11872.88</v>
          </cell>
          <cell r="BK4938">
            <v>10034.42638982362</v>
          </cell>
          <cell r="BX4938">
            <v>2025.0140845371607</v>
          </cell>
          <cell r="CB4938">
            <v>2000</v>
          </cell>
          <cell r="CF4938">
            <v>40137.705559294482</v>
          </cell>
          <cell r="CG4938">
            <v>3300</v>
          </cell>
          <cell r="CK4938" t="str">
            <v>Прочие основные фонды</v>
          </cell>
        </row>
        <row r="4939">
          <cell r="K4939">
            <v>1583.12</v>
          </cell>
          <cell r="Y4939">
            <v>2006</v>
          </cell>
          <cell r="AT4939">
            <v>11872.88</v>
          </cell>
          <cell r="BK4939">
            <v>10034.42638982362</v>
          </cell>
          <cell r="BX4939">
            <v>2025.0140845371607</v>
          </cell>
          <cell r="CB4939">
            <v>2000</v>
          </cell>
          <cell r="CF4939">
            <v>40137.705559294482</v>
          </cell>
          <cell r="CG4939">
            <v>3300</v>
          </cell>
          <cell r="CK4939" t="str">
            <v>Прочие основные фонды</v>
          </cell>
        </row>
        <row r="4940">
          <cell r="K4940">
            <v>1583.12</v>
          </cell>
          <cell r="Y4940">
            <v>2006</v>
          </cell>
          <cell r="AT4940">
            <v>11872.88</v>
          </cell>
          <cell r="BK4940">
            <v>10034.42638982362</v>
          </cell>
          <cell r="BX4940">
            <v>2025.0140845371607</v>
          </cell>
          <cell r="CB4940">
            <v>2000</v>
          </cell>
          <cell r="CF4940">
            <v>40137.705559294482</v>
          </cell>
          <cell r="CG4940">
            <v>3300</v>
          </cell>
          <cell r="CK4940" t="str">
            <v>Прочие основные фонды</v>
          </cell>
        </row>
        <row r="4941">
          <cell r="K4941">
            <v>1583.12</v>
          </cell>
          <cell r="Y4941">
            <v>2006</v>
          </cell>
          <cell r="AT4941">
            <v>11872.88</v>
          </cell>
          <cell r="BK4941">
            <v>10034.42638982362</v>
          </cell>
          <cell r="BX4941">
            <v>2025.0140845371607</v>
          </cell>
          <cell r="CB4941">
            <v>2000</v>
          </cell>
          <cell r="CF4941">
            <v>40137.705559294482</v>
          </cell>
          <cell r="CG4941">
            <v>3300</v>
          </cell>
          <cell r="CK4941" t="str">
            <v>Прочие основные фонды</v>
          </cell>
        </row>
        <row r="4942">
          <cell r="K4942">
            <v>1583.12</v>
          </cell>
          <cell r="Y4942">
            <v>2006</v>
          </cell>
          <cell r="AT4942">
            <v>11872.88</v>
          </cell>
          <cell r="BK4942">
            <v>10034.42638982362</v>
          </cell>
          <cell r="BX4942">
            <v>2025.0140845371607</v>
          </cell>
          <cell r="CB4942">
            <v>2000</v>
          </cell>
          <cell r="CF4942">
            <v>40137.705559294482</v>
          </cell>
          <cell r="CG4942">
            <v>3300</v>
          </cell>
          <cell r="CK4942" t="str">
            <v>Прочие основные фонды</v>
          </cell>
        </row>
        <row r="4943">
          <cell r="K4943">
            <v>1583.12</v>
          </cell>
          <cell r="Y4943">
            <v>2006</v>
          </cell>
          <cell r="AT4943">
            <v>11872.88</v>
          </cell>
          <cell r="BK4943">
            <v>10034.42638982362</v>
          </cell>
          <cell r="BX4943">
            <v>2025.0140845371607</v>
          </cell>
          <cell r="CB4943">
            <v>2000</v>
          </cell>
          <cell r="CF4943">
            <v>40137.705559294482</v>
          </cell>
          <cell r="CG4943">
            <v>3300</v>
          </cell>
          <cell r="CK4943" t="str">
            <v>Прочие основные фонды</v>
          </cell>
        </row>
        <row r="4944">
          <cell r="K4944">
            <v>1583.12</v>
          </cell>
          <cell r="Y4944">
            <v>2006</v>
          </cell>
          <cell r="AT4944">
            <v>11872.88</v>
          </cell>
          <cell r="BK4944">
            <v>10034.42638982362</v>
          </cell>
          <cell r="BX4944">
            <v>2025.0140845371607</v>
          </cell>
          <cell r="CB4944">
            <v>2000</v>
          </cell>
          <cell r="CF4944">
            <v>40137.705559294482</v>
          </cell>
          <cell r="CG4944">
            <v>3300</v>
          </cell>
          <cell r="CK4944" t="str">
            <v>Прочие основные фонды</v>
          </cell>
        </row>
        <row r="4945">
          <cell r="K4945">
            <v>1583.12</v>
          </cell>
          <cell r="Y4945">
            <v>2006</v>
          </cell>
          <cell r="AT4945">
            <v>11872.88</v>
          </cell>
          <cell r="BK4945">
            <v>10034.42638982362</v>
          </cell>
          <cell r="BX4945">
            <v>2025.0140845371607</v>
          </cell>
          <cell r="CB4945">
            <v>2000</v>
          </cell>
          <cell r="CF4945">
            <v>40137.705559294482</v>
          </cell>
          <cell r="CG4945">
            <v>3300</v>
          </cell>
          <cell r="CK4945" t="str">
            <v>Прочие основные фонды</v>
          </cell>
        </row>
        <row r="4946">
          <cell r="K4946">
            <v>1583.12</v>
          </cell>
          <cell r="Y4946">
            <v>2006</v>
          </cell>
          <cell r="AT4946">
            <v>11872.88</v>
          </cell>
          <cell r="BK4946">
            <v>10034.42638982362</v>
          </cell>
          <cell r="BX4946">
            <v>2025.0140845371607</v>
          </cell>
          <cell r="CB4946">
            <v>2000</v>
          </cell>
          <cell r="CF4946">
            <v>40137.705559294482</v>
          </cell>
          <cell r="CG4946">
            <v>3300</v>
          </cell>
          <cell r="CK4946" t="str">
            <v>Прочие основные фонды</v>
          </cell>
        </row>
        <row r="4947">
          <cell r="K4947">
            <v>1583.12</v>
          </cell>
          <cell r="Y4947">
            <v>2006</v>
          </cell>
          <cell r="AT4947">
            <v>11872.88</v>
          </cell>
          <cell r="BK4947">
            <v>10034.42638982362</v>
          </cell>
          <cell r="BX4947">
            <v>2025.0140845371607</v>
          </cell>
          <cell r="CB4947">
            <v>2000</v>
          </cell>
          <cell r="CF4947">
            <v>40137.705559294482</v>
          </cell>
          <cell r="CG4947">
            <v>3300</v>
          </cell>
          <cell r="CK4947" t="str">
            <v>Прочие основные фонды</v>
          </cell>
        </row>
        <row r="4948">
          <cell r="K4948">
            <v>1583.12</v>
          </cell>
          <cell r="Y4948">
            <v>2006</v>
          </cell>
          <cell r="AT4948">
            <v>11872.88</v>
          </cell>
          <cell r="BK4948">
            <v>10034.42638982362</v>
          </cell>
          <cell r="BX4948">
            <v>2025.0140845371607</v>
          </cell>
          <cell r="CB4948">
            <v>2000</v>
          </cell>
          <cell r="CF4948">
            <v>40137.705559294482</v>
          </cell>
          <cell r="CG4948">
            <v>3300</v>
          </cell>
          <cell r="CK4948" t="str">
            <v>Прочие основные фонды</v>
          </cell>
        </row>
        <row r="4949">
          <cell r="K4949">
            <v>1583.12</v>
          </cell>
          <cell r="Y4949">
            <v>2006</v>
          </cell>
          <cell r="AT4949">
            <v>11872.88</v>
          </cell>
          <cell r="BK4949">
            <v>10034.42638982362</v>
          </cell>
          <cell r="BX4949">
            <v>2025.0140845371607</v>
          </cell>
          <cell r="CB4949">
            <v>2000</v>
          </cell>
          <cell r="CF4949">
            <v>40137.705559294482</v>
          </cell>
          <cell r="CG4949">
            <v>3300</v>
          </cell>
          <cell r="CK4949" t="str">
            <v>Прочие основные фонды</v>
          </cell>
        </row>
        <row r="4950">
          <cell r="K4950">
            <v>1583.12</v>
          </cell>
          <cell r="Y4950">
            <v>2006</v>
          </cell>
          <cell r="AT4950">
            <v>11872.88</v>
          </cell>
          <cell r="BK4950">
            <v>10034.42638982362</v>
          </cell>
          <cell r="BX4950">
            <v>2025.0140845371607</v>
          </cell>
          <cell r="CB4950">
            <v>2000</v>
          </cell>
          <cell r="CF4950">
            <v>40137.705559294482</v>
          </cell>
          <cell r="CG4950">
            <v>3300</v>
          </cell>
          <cell r="CK4950" t="str">
            <v>Прочие основные фонды</v>
          </cell>
        </row>
        <row r="4951">
          <cell r="K4951">
            <v>1583.12</v>
          </cell>
          <cell r="Y4951">
            <v>2006</v>
          </cell>
          <cell r="AT4951">
            <v>11872.88</v>
          </cell>
          <cell r="BK4951">
            <v>10034.42638982362</v>
          </cell>
          <cell r="BX4951">
            <v>2025.0140845371607</v>
          </cell>
          <cell r="CB4951">
            <v>2000</v>
          </cell>
          <cell r="CF4951">
            <v>40137.705559294482</v>
          </cell>
          <cell r="CG4951">
            <v>3300</v>
          </cell>
          <cell r="CK4951" t="str">
            <v>Прочие основные фонды</v>
          </cell>
        </row>
        <row r="4952">
          <cell r="K4952">
            <v>1583.12</v>
          </cell>
          <cell r="Y4952">
            <v>2006</v>
          </cell>
          <cell r="AT4952">
            <v>11872.88</v>
          </cell>
          <cell r="BK4952">
            <v>10034.42638982362</v>
          </cell>
          <cell r="BX4952">
            <v>2025.0140845371607</v>
          </cell>
          <cell r="CB4952">
            <v>2000</v>
          </cell>
          <cell r="CF4952">
            <v>40137.705559294482</v>
          </cell>
          <cell r="CG4952">
            <v>3300</v>
          </cell>
          <cell r="CK4952" t="str">
            <v>Прочие основные фонды</v>
          </cell>
        </row>
        <row r="4953">
          <cell r="K4953">
            <v>1583.12</v>
          </cell>
          <cell r="Y4953">
            <v>2006</v>
          </cell>
          <cell r="AT4953">
            <v>11872.88</v>
          </cell>
          <cell r="BK4953">
            <v>10034.42638982362</v>
          </cell>
          <cell r="BX4953">
            <v>2025.0140845371607</v>
          </cell>
          <cell r="CB4953">
            <v>2000</v>
          </cell>
          <cell r="CF4953">
            <v>40137.705559294482</v>
          </cell>
          <cell r="CG4953">
            <v>3300</v>
          </cell>
          <cell r="CK4953" t="str">
            <v>Прочие основные фонды</v>
          </cell>
        </row>
        <row r="4954">
          <cell r="K4954">
            <v>1583.19</v>
          </cell>
          <cell r="Y4954">
            <v>2006</v>
          </cell>
          <cell r="AT4954">
            <v>11872.95</v>
          </cell>
          <cell r="BK4954">
            <v>10034.485550688323</v>
          </cell>
          <cell r="BX4954">
            <v>2025.0260235937267</v>
          </cell>
          <cell r="CB4954">
            <v>2000</v>
          </cell>
          <cell r="CF4954">
            <v>40137.942202753293</v>
          </cell>
          <cell r="CG4954">
            <v>3300</v>
          </cell>
          <cell r="CK4954" t="str">
            <v>Прочие основные фонды</v>
          </cell>
        </row>
        <row r="4955">
          <cell r="K4955">
            <v>1583.12</v>
          </cell>
          <cell r="Y4955">
            <v>2006</v>
          </cell>
          <cell r="AT4955">
            <v>11872.88</v>
          </cell>
          <cell r="BK4955">
            <v>10034.42638982362</v>
          </cell>
          <cell r="BX4955">
            <v>2025.0140845371607</v>
          </cell>
          <cell r="CB4955">
            <v>2000</v>
          </cell>
          <cell r="CF4955">
            <v>40137.705559294482</v>
          </cell>
          <cell r="CG4955">
            <v>3300</v>
          </cell>
          <cell r="CK4955" t="str">
            <v>Прочие основные фонды</v>
          </cell>
        </row>
        <row r="4956">
          <cell r="K4956">
            <v>1385.24</v>
          </cell>
          <cell r="Y4956">
            <v>2006</v>
          </cell>
          <cell r="AT4956">
            <v>11872.88</v>
          </cell>
          <cell r="BK4956">
            <v>10034.42638982362</v>
          </cell>
          <cell r="BX4956">
            <v>2025.0140845371607</v>
          </cell>
          <cell r="CB4956">
            <v>2000</v>
          </cell>
          <cell r="CF4956">
            <v>40137.705559294482</v>
          </cell>
          <cell r="CG4956">
            <v>3300</v>
          </cell>
          <cell r="CK4956" t="str">
            <v>Прочие основные фонды</v>
          </cell>
        </row>
        <row r="4957">
          <cell r="K4957">
            <v>0</v>
          </cell>
          <cell r="Y4957">
            <v>2007</v>
          </cell>
          <cell r="AT4957">
            <v>15146.61</v>
          </cell>
          <cell r="BK4957">
            <v>14286.477001827774</v>
          </cell>
          <cell r="BX4957">
            <v>2883.1062208455733</v>
          </cell>
          <cell r="CB4957">
            <v>2900</v>
          </cell>
          <cell r="CF4957">
            <v>57145.908007311096</v>
          </cell>
          <cell r="CG4957">
            <v>4785</v>
          </cell>
          <cell r="CK4957" t="str">
            <v>Прочие основные фонды</v>
          </cell>
        </row>
        <row r="4958">
          <cell r="K4958">
            <v>0</v>
          </cell>
          <cell r="Y4958">
            <v>2007</v>
          </cell>
          <cell r="AT4958">
            <v>15146.61</v>
          </cell>
          <cell r="BK4958">
            <v>14286.477001827774</v>
          </cell>
          <cell r="BX4958">
            <v>2883.1062208455733</v>
          </cell>
          <cell r="CB4958">
            <v>2900</v>
          </cell>
          <cell r="CF4958">
            <v>57145.908007311096</v>
          </cell>
          <cell r="CG4958">
            <v>4785</v>
          </cell>
          <cell r="CK4958" t="str">
            <v>Прочие основные фонды</v>
          </cell>
        </row>
        <row r="4959">
          <cell r="K4959">
            <v>0</v>
          </cell>
          <cell r="Y4959">
            <v>2007</v>
          </cell>
          <cell r="AT4959">
            <v>15146.61</v>
          </cell>
          <cell r="BK4959">
            <v>14286.477001827774</v>
          </cell>
          <cell r="BX4959">
            <v>2883.1062208455733</v>
          </cell>
          <cell r="CB4959">
            <v>2900</v>
          </cell>
          <cell r="CF4959">
            <v>57145.908007311096</v>
          </cell>
          <cell r="CG4959">
            <v>4785</v>
          </cell>
          <cell r="CK4959" t="str">
            <v>Прочие основные фонды</v>
          </cell>
        </row>
        <row r="4960">
          <cell r="K4960">
            <v>0</v>
          </cell>
          <cell r="Y4960">
            <v>2007</v>
          </cell>
          <cell r="AT4960">
            <v>15146.61</v>
          </cell>
          <cell r="BK4960">
            <v>14286.477001827774</v>
          </cell>
          <cell r="BX4960">
            <v>2883.1062208455733</v>
          </cell>
          <cell r="CB4960">
            <v>2900</v>
          </cell>
          <cell r="CF4960">
            <v>57145.908007311096</v>
          </cell>
          <cell r="CG4960">
            <v>4785</v>
          </cell>
          <cell r="CK4960" t="str">
            <v>Прочие основные фонды</v>
          </cell>
        </row>
        <row r="4961">
          <cell r="K4961">
            <v>0</v>
          </cell>
          <cell r="Y4961">
            <v>2007</v>
          </cell>
          <cell r="AT4961">
            <v>15146.61</v>
          </cell>
          <cell r="BK4961">
            <v>14286.477001827774</v>
          </cell>
          <cell r="BX4961">
            <v>2883.1062208455733</v>
          </cell>
          <cell r="CB4961">
            <v>2900</v>
          </cell>
          <cell r="CF4961">
            <v>57145.908007311096</v>
          </cell>
          <cell r="CG4961">
            <v>4785</v>
          </cell>
          <cell r="CK4961" t="str">
            <v>Прочие основные фонды</v>
          </cell>
        </row>
        <row r="4962">
          <cell r="K4962">
            <v>0</v>
          </cell>
          <cell r="Y4962">
            <v>2007</v>
          </cell>
          <cell r="AT4962">
            <v>15146.61</v>
          </cell>
          <cell r="BK4962">
            <v>14286.477001827774</v>
          </cell>
          <cell r="BX4962">
            <v>2883.1062208455733</v>
          </cell>
          <cell r="CB4962">
            <v>2900</v>
          </cell>
          <cell r="CF4962">
            <v>57145.908007311096</v>
          </cell>
          <cell r="CG4962">
            <v>4785</v>
          </cell>
          <cell r="CK4962" t="str">
            <v>Прочие основные фонды</v>
          </cell>
        </row>
        <row r="4963">
          <cell r="K4963">
            <v>0</v>
          </cell>
          <cell r="Y4963">
            <v>2007</v>
          </cell>
          <cell r="AT4963">
            <v>15146.61</v>
          </cell>
          <cell r="BK4963">
            <v>14286.477001827774</v>
          </cell>
          <cell r="BX4963">
            <v>2883.1062208455733</v>
          </cell>
          <cell r="CB4963">
            <v>2900</v>
          </cell>
          <cell r="CF4963">
            <v>57145.908007311096</v>
          </cell>
          <cell r="CG4963">
            <v>4785</v>
          </cell>
          <cell r="CK4963" t="str">
            <v>Прочие основные фонды</v>
          </cell>
        </row>
        <row r="4964">
          <cell r="K4964">
            <v>0</v>
          </cell>
          <cell r="Y4964">
            <v>2007</v>
          </cell>
          <cell r="AT4964">
            <v>15146.61</v>
          </cell>
          <cell r="BK4964">
            <v>14286.477001827774</v>
          </cell>
          <cell r="BX4964">
            <v>2883.1062208455733</v>
          </cell>
          <cell r="CB4964">
            <v>2900</v>
          </cell>
          <cell r="CF4964">
            <v>57145.908007311096</v>
          </cell>
          <cell r="CG4964">
            <v>4785</v>
          </cell>
          <cell r="CK4964" t="str">
            <v>Прочие основные фонды</v>
          </cell>
        </row>
        <row r="4965">
          <cell r="K4965">
            <v>0</v>
          </cell>
          <cell r="Y4965">
            <v>2007</v>
          </cell>
          <cell r="AT4965">
            <v>15146.61</v>
          </cell>
          <cell r="BK4965">
            <v>14286.477001827774</v>
          </cell>
          <cell r="BX4965">
            <v>2883.1062208455733</v>
          </cell>
          <cell r="CB4965">
            <v>2900</v>
          </cell>
          <cell r="CF4965">
            <v>57145.908007311096</v>
          </cell>
          <cell r="CG4965">
            <v>4785</v>
          </cell>
          <cell r="CK4965" t="str">
            <v>Прочие основные фонды</v>
          </cell>
        </row>
        <row r="4966">
          <cell r="K4966">
            <v>0</v>
          </cell>
          <cell r="Y4966">
            <v>2007</v>
          </cell>
          <cell r="AT4966">
            <v>15146.61</v>
          </cell>
          <cell r="BK4966">
            <v>14286.477001827774</v>
          </cell>
          <cell r="BX4966">
            <v>2883.1062208455733</v>
          </cell>
          <cell r="CB4966">
            <v>2900</v>
          </cell>
          <cell r="CF4966">
            <v>57145.908007311096</v>
          </cell>
          <cell r="CG4966">
            <v>4785</v>
          </cell>
          <cell r="CK4966" t="str">
            <v>Прочие основные фонды</v>
          </cell>
        </row>
        <row r="4967">
          <cell r="K4967">
            <v>0</v>
          </cell>
          <cell r="Y4967">
            <v>2007</v>
          </cell>
          <cell r="AT4967">
            <v>12561</v>
          </cell>
          <cell r="BK4967">
            <v>12459.865620984026</v>
          </cell>
          <cell r="BX4967">
            <v>4116.5386621753096</v>
          </cell>
          <cell r="CB4967">
            <v>4100</v>
          </cell>
          <cell r="CF4967">
            <v>37379.596862952079</v>
          </cell>
          <cell r="CG4967">
            <v>9553</v>
          </cell>
          <cell r="CK4967" t="str">
            <v>Прочие основные фонды</v>
          </cell>
        </row>
        <row r="4968">
          <cell r="K4968">
            <v>0</v>
          </cell>
          <cell r="Y4968">
            <v>2007</v>
          </cell>
          <cell r="AT4968">
            <v>11494.15</v>
          </cell>
          <cell r="BK4968">
            <v>11401.605320231953</v>
          </cell>
          <cell r="BX4968">
            <v>3766.9065252640985</v>
          </cell>
          <cell r="CB4968">
            <v>3800</v>
          </cell>
          <cell r="CF4968">
            <v>34204.815960695858</v>
          </cell>
          <cell r="CG4968">
            <v>8854</v>
          </cell>
          <cell r="CK4968" t="str">
            <v>Прочие основные фонды</v>
          </cell>
        </row>
        <row r="4969">
          <cell r="K4969">
            <v>0</v>
          </cell>
          <cell r="Y4969">
            <v>2007</v>
          </cell>
          <cell r="AT4969">
            <v>11494.15</v>
          </cell>
          <cell r="BK4969">
            <v>11401.605320231953</v>
          </cell>
          <cell r="BX4969">
            <v>3766.9065252640985</v>
          </cell>
          <cell r="CB4969">
            <v>3800</v>
          </cell>
          <cell r="CF4969">
            <v>34204.815960695858</v>
          </cell>
          <cell r="CG4969">
            <v>8854</v>
          </cell>
          <cell r="CK4969" t="str">
            <v>Прочие основные фонды</v>
          </cell>
        </row>
        <row r="4970">
          <cell r="K4970">
            <v>0</v>
          </cell>
          <cell r="Y4970">
            <v>2007</v>
          </cell>
          <cell r="AT4970">
            <v>11494.15</v>
          </cell>
          <cell r="BK4970">
            <v>11401.605320231953</v>
          </cell>
          <cell r="BX4970">
            <v>3766.9065252640985</v>
          </cell>
          <cell r="CB4970">
            <v>3800</v>
          </cell>
          <cell r="CF4970">
            <v>34204.815960695858</v>
          </cell>
          <cell r="CG4970">
            <v>8854</v>
          </cell>
          <cell r="CK4970" t="str">
            <v>Прочие основные фонды</v>
          </cell>
        </row>
        <row r="4971">
          <cell r="K4971">
            <v>0</v>
          </cell>
          <cell r="Y4971">
            <v>2007</v>
          </cell>
          <cell r="AT4971">
            <v>11494.15</v>
          </cell>
          <cell r="BK4971">
            <v>11401.605320231953</v>
          </cell>
          <cell r="BX4971">
            <v>3766.9065252640985</v>
          </cell>
          <cell r="CB4971">
            <v>3800</v>
          </cell>
          <cell r="CF4971">
            <v>34204.815960695858</v>
          </cell>
          <cell r="CG4971">
            <v>8854</v>
          </cell>
          <cell r="CK4971" t="str">
            <v>Прочие основные фонды</v>
          </cell>
        </row>
        <row r="4972">
          <cell r="K4972">
            <v>0</v>
          </cell>
          <cell r="Y4972">
            <v>2007</v>
          </cell>
          <cell r="AT4972">
            <v>11494.15</v>
          </cell>
          <cell r="BK4972">
            <v>11401.605320231953</v>
          </cell>
          <cell r="BX4972">
            <v>3766.9065252640985</v>
          </cell>
          <cell r="CB4972">
            <v>3800</v>
          </cell>
          <cell r="CF4972">
            <v>34204.815960695858</v>
          </cell>
          <cell r="CG4972">
            <v>8854</v>
          </cell>
          <cell r="CK4972" t="str">
            <v>Прочие основные фонды</v>
          </cell>
        </row>
        <row r="4973">
          <cell r="K4973">
            <v>0</v>
          </cell>
          <cell r="Y4973">
            <v>2007</v>
          </cell>
          <cell r="AT4973">
            <v>11494.15</v>
          </cell>
          <cell r="BK4973">
            <v>11401.605320231953</v>
          </cell>
          <cell r="BX4973">
            <v>3766.9065252640985</v>
          </cell>
          <cell r="CB4973">
            <v>3800</v>
          </cell>
          <cell r="CF4973">
            <v>34204.815960695858</v>
          </cell>
          <cell r="CG4973">
            <v>8854</v>
          </cell>
          <cell r="CK4973" t="str">
            <v>Прочие основные фонды</v>
          </cell>
        </row>
        <row r="4974">
          <cell r="K4974">
            <v>0</v>
          </cell>
          <cell r="Y4974">
            <v>2007</v>
          </cell>
          <cell r="AT4974">
            <v>11494.15</v>
          </cell>
          <cell r="BK4974">
            <v>11401.605320231953</v>
          </cell>
          <cell r="BX4974">
            <v>3766.9065252640985</v>
          </cell>
          <cell r="CB4974">
            <v>3800</v>
          </cell>
          <cell r="CF4974">
            <v>34204.815960695858</v>
          </cell>
          <cell r="CG4974">
            <v>8854</v>
          </cell>
          <cell r="CK4974" t="str">
            <v>Прочие основные фонды</v>
          </cell>
        </row>
        <row r="4975">
          <cell r="K4975">
            <v>0</v>
          </cell>
          <cell r="Y4975">
            <v>2007</v>
          </cell>
          <cell r="AT4975">
            <v>11494.15</v>
          </cell>
          <cell r="BK4975">
            <v>11401.605320231953</v>
          </cell>
          <cell r="BX4975">
            <v>3766.9065252640985</v>
          </cell>
          <cell r="CB4975">
            <v>3800</v>
          </cell>
          <cell r="CF4975">
            <v>34204.815960695858</v>
          </cell>
          <cell r="CG4975">
            <v>8854</v>
          </cell>
          <cell r="CK4975" t="str">
            <v>Прочие основные фонды</v>
          </cell>
        </row>
        <row r="4976">
          <cell r="K4976">
            <v>0</v>
          </cell>
          <cell r="Y4976">
            <v>2007</v>
          </cell>
          <cell r="AT4976">
            <v>11494.15</v>
          </cell>
          <cell r="BK4976">
            <v>11401.605320231953</v>
          </cell>
          <cell r="BX4976">
            <v>3766.9065252640985</v>
          </cell>
          <cell r="CB4976">
            <v>3800</v>
          </cell>
          <cell r="CF4976">
            <v>34204.815960695858</v>
          </cell>
          <cell r="CG4976">
            <v>8854</v>
          </cell>
          <cell r="CK4976" t="str">
            <v>Прочие основные фонды</v>
          </cell>
        </row>
        <row r="4977">
          <cell r="K4977">
            <v>0</v>
          </cell>
          <cell r="Y4977">
            <v>2007</v>
          </cell>
          <cell r="AT4977">
            <v>11494.15</v>
          </cell>
          <cell r="BK4977">
            <v>11401.605320231953</v>
          </cell>
          <cell r="BX4977">
            <v>3766.9065252640985</v>
          </cell>
          <cell r="CB4977">
            <v>3800</v>
          </cell>
          <cell r="CF4977">
            <v>34204.815960695858</v>
          </cell>
          <cell r="CG4977">
            <v>8854</v>
          </cell>
          <cell r="CK4977" t="str">
            <v>Прочие основные фонды</v>
          </cell>
        </row>
        <row r="4978">
          <cell r="K4978">
            <v>0</v>
          </cell>
          <cell r="Y4978">
            <v>2007</v>
          </cell>
          <cell r="AT4978">
            <v>11494.15</v>
          </cell>
          <cell r="BK4978">
            <v>11401.605320231953</v>
          </cell>
          <cell r="BX4978">
            <v>3766.9065252640985</v>
          </cell>
          <cell r="CB4978">
            <v>3800</v>
          </cell>
          <cell r="CF4978">
            <v>34204.815960695858</v>
          </cell>
          <cell r="CG4978">
            <v>8854</v>
          </cell>
          <cell r="CK4978" t="str">
            <v>Прочие основные фонды</v>
          </cell>
        </row>
        <row r="4979">
          <cell r="K4979">
            <v>0</v>
          </cell>
          <cell r="Y4979">
            <v>2007</v>
          </cell>
          <cell r="AT4979">
            <v>11494.15</v>
          </cell>
          <cell r="BK4979">
            <v>11401.605320231953</v>
          </cell>
          <cell r="BX4979">
            <v>3766.9065252640985</v>
          </cell>
          <cell r="CB4979">
            <v>3800</v>
          </cell>
          <cell r="CF4979">
            <v>34204.815960695858</v>
          </cell>
          <cell r="CG4979">
            <v>8854</v>
          </cell>
          <cell r="CK4979" t="str">
            <v>Прочие основные фонды</v>
          </cell>
        </row>
        <row r="4980">
          <cell r="K4980">
            <v>0</v>
          </cell>
          <cell r="Y4980">
            <v>2007</v>
          </cell>
          <cell r="AT4980">
            <v>11494.15</v>
          </cell>
          <cell r="BK4980">
            <v>11401.605320231953</v>
          </cell>
          <cell r="BX4980">
            <v>3766.9065252640985</v>
          </cell>
          <cell r="CB4980">
            <v>3800</v>
          </cell>
          <cell r="CF4980">
            <v>34204.815960695858</v>
          </cell>
          <cell r="CG4980">
            <v>8854</v>
          </cell>
          <cell r="CK4980" t="str">
            <v>Прочие основные фонды</v>
          </cell>
        </row>
        <row r="4981">
          <cell r="K4981">
            <v>0</v>
          </cell>
          <cell r="Y4981">
            <v>2007</v>
          </cell>
          <cell r="AT4981">
            <v>11494.15</v>
          </cell>
          <cell r="BK4981">
            <v>11401.605320231953</v>
          </cell>
          <cell r="BX4981">
            <v>3766.9065252640985</v>
          </cell>
          <cell r="CB4981">
            <v>3800</v>
          </cell>
          <cell r="CF4981">
            <v>34204.815960695858</v>
          </cell>
          <cell r="CG4981">
            <v>8854</v>
          </cell>
          <cell r="CK4981" t="str">
            <v>Прочие основные фонды</v>
          </cell>
        </row>
        <row r="4982">
          <cell r="K4982">
            <v>0</v>
          </cell>
          <cell r="Y4982">
            <v>2007</v>
          </cell>
          <cell r="AT4982">
            <v>11494.15</v>
          </cell>
          <cell r="BK4982">
            <v>11401.605320231953</v>
          </cell>
          <cell r="BX4982">
            <v>3766.9065252640985</v>
          </cell>
          <cell r="CB4982">
            <v>3800</v>
          </cell>
          <cell r="CF4982">
            <v>34204.815960695858</v>
          </cell>
          <cell r="CG4982">
            <v>8854</v>
          </cell>
          <cell r="CK4982" t="str">
            <v>Прочие основные фонды</v>
          </cell>
        </row>
        <row r="4983">
          <cell r="K4983">
            <v>0</v>
          </cell>
          <cell r="Y4983">
            <v>2007</v>
          </cell>
          <cell r="AT4983">
            <v>11494.15</v>
          </cell>
          <cell r="BK4983">
            <v>11401.605320231953</v>
          </cell>
          <cell r="BX4983">
            <v>3766.9065252640985</v>
          </cell>
          <cell r="CB4983">
            <v>3800</v>
          </cell>
          <cell r="CF4983">
            <v>34204.815960695858</v>
          </cell>
          <cell r="CG4983">
            <v>8854</v>
          </cell>
          <cell r="CK4983" t="str">
            <v>Прочие основные фонды</v>
          </cell>
        </row>
        <row r="4984">
          <cell r="K4984">
            <v>0</v>
          </cell>
          <cell r="Y4984">
            <v>2007</v>
          </cell>
          <cell r="AT4984">
            <v>11494.15</v>
          </cell>
          <cell r="BK4984">
            <v>11401.605320231953</v>
          </cell>
          <cell r="BX4984">
            <v>3766.9065252640985</v>
          </cell>
          <cell r="CB4984">
            <v>3800</v>
          </cell>
          <cell r="CF4984">
            <v>34204.815960695858</v>
          </cell>
          <cell r="CG4984">
            <v>8854</v>
          </cell>
          <cell r="CK4984" t="str">
            <v>Прочие основные фонды</v>
          </cell>
        </row>
        <row r="4985">
          <cell r="K4985">
            <v>0</v>
          </cell>
          <cell r="Y4985">
            <v>2007</v>
          </cell>
          <cell r="AT4985">
            <v>11494.15</v>
          </cell>
          <cell r="BK4985">
            <v>11401.605320231953</v>
          </cell>
          <cell r="BX4985">
            <v>3766.9065252640985</v>
          </cell>
          <cell r="CB4985">
            <v>3800</v>
          </cell>
          <cell r="CF4985">
            <v>34204.815960695858</v>
          </cell>
          <cell r="CG4985">
            <v>8854</v>
          </cell>
          <cell r="CK4985" t="str">
            <v>Прочие основные фонды</v>
          </cell>
        </row>
        <row r="4986">
          <cell r="K4986">
            <v>0</v>
          </cell>
          <cell r="Y4986">
            <v>2007</v>
          </cell>
          <cell r="AT4986">
            <v>11494.15</v>
          </cell>
          <cell r="BK4986">
            <v>11401.605320231953</v>
          </cell>
          <cell r="BX4986">
            <v>3766.9065252640985</v>
          </cell>
          <cell r="CB4986">
            <v>3800</v>
          </cell>
          <cell r="CF4986">
            <v>34204.815960695858</v>
          </cell>
          <cell r="CG4986">
            <v>8854</v>
          </cell>
          <cell r="CK4986" t="str">
            <v>Прочие основные фонды</v>
          </cell>
        </row>
        <row r="4987">
          <cell r="K4987">
            <v>0</v>
          </cell>
          <cell r="Y4987">
            <v>2007</v>
          </cell>
          <cell r="AT4987">
            <v>11494.15</v>
          </cell>
          <cell r="BK4987">
            <v>11401.605320231953</v>
          </cell>
          <cell r="BX4987">
            <v>3766.9065252640985</v>
          </cell>
          <cell r="CB4987">
            <v>3800</v>
          </cell>
          <cell r="CF4987">
            <v>34204.815960695858</v>
          </cell>
          <cell r="CG4987">
            <v>8854</v>
          </cell>
          <cell r="CK4987" t="str">
            <v>Прочие основные фонды</v>
          </cell>
        </row>
        <row r="4988">
          <cell r="K4988">
            <v>0</v>
          </cell>
          <cell r="Y4988">
            <v>2007</v>
          </cell>
          <cell r="AT4988">
            <v>11494.15</v>
          </cell>
          <cell r="BK4988">
            <v>11401.605320231953</v>
          </cell>
          <cell r="BX4988">
            <v>3766.9065252640985</v>
          </cell>
          <cell r="CB4988">
            <v>3800</v>
          </cell>
          <cell r="CF4988">
            <v>34204.815960695858</v>
          </cell>
          <cell r="CG4988">
            <v>8854</v>
          </cell>
          <cell r="CK4988" t="str">
            <v>Прочие основные фонды</v>
          </cell>
        </row>
        <row r="4989">
          <cell r="K4989">
            <v>0</v>
          </cell>
          <cell r="Y4989">
            <v>2007</v>
          </cell>
          <cell r="AT4989">
            <v>11494.15</v>
          </cell>
          <cell r="BK4989">
            <v>11401.605320231953</v>
          </cell>
          <cell r="BX4989">
            <v>3766.9065252640985</v>
          </cell>
          <cell r="CB4989">
            <v>3800</v>
          </cell>
          <cell r="CF4989">
            <v>34204.815960695858</v>
          </cell>
          <cell r="CG4989">
            <v>8854</v>
          </cell>
          <cell r="CK4989" t="str">
            <v>Прочие основные фонды</v>
          </cell>
        </row>
        <row r="4990">
          <cell r="K4990">
            <v>0</v>
          </cell>
          <cell r="Y4990">
            <v>2007</v>
          </cell>
          <cell r="AT4990">
            <v>11494.15</v>
          </cell>
          <cell r="BK4990">
            <v>11401.605320231953</v>
          </cell>
          <cell r="BX4990">
            <v>3766.9065252640985</v>
          </cell>
          <cell r="CB4990">
            <v>3800</v>
          </cell>
          <cell r="CF4990">
            <v>34204.815960695858</v>
          </cell>
          <cell r="CG4990">
            <v>8854</v>
          </cell>
          <cell r="CK4990" t="str">
            <v>Прочие основные фонды</v>
          </cell>
        </row>
        <row r="4991">
          <cell r="K4991">
            <v>0</v>
          </cell>
          <cell r="Y4991">
            <v>2007</v>
          </cell>
          <cell r="AT4991">
            <v>11494.24</v>
          </cell>
          <cell r="BK4991">
            <v>11401.694595600624</v>
          </cell>
          <cell r="BX4991">
            <v>3766.9360204061727</v>
          </cell>
          <cell r="CB4991">
            <v>3800</v>
          </cell>
          <cell r="CF4991">
            <v>34205.083786801872</v>
          </cell>
          <cell r="CG4991">
            <v>8854</v>
          </cell>
          <cell r="CK4991" t="str">
            <v>Прочие основные фонды</v>
          </cell>
        </row>
        <row r="4992">
          <cell r="K4992">
            <v>0</v>
          </cell>
          <cell r="Y4992">
            <v>2007</v>
          </cell>
          <cell r="AT4992">
            <v>11494.15</v>
          </cell>
          <cell r="BK4992">
            <v>11401.605320231953</v>
          </cell>
          <cell r="BX4992">
            <v>3766.9065252640985</v>
          </cell>
          <cell r="CB4992">
            <v>3800</v>
          </cell>
          <cell r="CF4992">
            <v>34204.815960695858</v>
          </cell>
          <cell r="CG4992">
            <v>8854</v>
          </cell>
          <cell r="CK4992" t="str">
            <v>Прочие основные фонды</v>
          </cell>
        </row>
        <row r="4993">
          <cell r="K4993">
            <v>0</v>
          </cell>
          <cell r="Y4993">
            <v>2007</v>
          </cell>
          <cell r="AT4993">
            <v>11494.15</v>
          </cell>
          <cell r="BK4993">
            <v>11401.605320231953</v>
          </cell>
          <cell r="BX4993">
            <v>3766.9065252640985</v>
          </cell>
          <cell r="CB4993">
            <v>3800</v>
          </cell>
          <cell r="CF4993">
            <v>34204.815960695858</v>
          </cell>
          <cell r="CG4993">
            <v>8854</v>
          </cell>
          <cell r="CK4993" t="str">
            <v>Прочие основные фонды</v>
          </cell>
        </row>
        <row r="4994">
          <cell r="K4994">
            <v>0</v>
          </cell>
          <cell r="Y4994">
            <v>2007</v>
          </cell>
          <cell r="AT4994">
            <v>11494.15</v>
          </cell>
          <cell r="BK4994">
            <v>11401.605320231953</v>
          </cell>
          <cell r="BX4994">
            <v>3766.9065252640985</v>
          </cell>
          <cell r="CB4994">
            <v>3800</v>
          </cell>
          <cell r="CF4994">
            <v>34204.815960695858</v>
          </cell>
          <cell r="CG4994">
            <v>8854</v>
          </cell>
          <cell r="CK4994" t="str">
            <v>Прочие основные фонды</v>
          </cell>
        </row>
        <row r="4995">
          <cell r="K4995">
            <v>0</v>
          </cell>
          <cell r="Y4995">
            <v>2007</v>
          </cell>
          <cell r="AT4995">
            <v>11494.15</v>
          </cell>
          <cell r="BK4995">
            <v>11401.605320231953</v>
          </cell>
          <cell r="BX4995">
            <v>3766.9065252640985</v>
          </cell>
          <cell r="CB4995">
            <v>3800</v>
          </cell>
          <cell r="CF4995">
            <v>34204.815960695858</v>
          </cell>
          <cell r="CG4995">
            <v>8854</v>
          </cell>
          <cell r="CK4995" t="str">
            <v>Прочие основные фонды</v>
          </cell>
        </row>
        <row r="4996">
          <cell r="K4996">
            <v>0</v>
          </cell>
          <cell r="Y4996">
            <v>2007</v>
          </cell>
          <cell r="AT4996">
            <v>11494.15</v>
          </cell>
          <cell r="BK4996">
            <v>11401.605320231953</v>
          </cell>
          <cell r="BX4996">
            <v>3766.9065252640985</v>
          </cell>
          <cell r="CB4996">
            <v>3800</v>
          </cell>
          <cell r="CF4996">
            <v>34204.815960695858</v>
          </cell>
          <cell r="CG4996">
            <v>8854</v>
          </cell>
          <cell r="CK4996" t="str">
            <v>Прочие основные фонды</v>
          </cell>
        </row>
        <row r="4997">
          <cell r="K4997">
            <v>0</v>
          </cell>
          <cell r="Y4997">
            <v>2007</v>
          </cell>
          <cell r="AT4997">
            <v>11494.15</v>
          </cell>
          <cell r="BK4997">
            <v>11401.605320231953</v>
          </cell>
          <cell r="BX4997">
            <v>3766.9065252640985</v>
          </cell>
          <cell r="CB4997">
            <v>3800</v>
          </cell>
          <cell r="CF4997">
            <v>34204.815960695858</v>
          </cell>
          <cell r="CG4997">
            <v>8854</v>
          </cell>
          <cell r="CK4997" t="str">
            <v>Прочие основные фонды</v>
          </cell>
        </row>
        <row r="4998">
          <cell r="K4998">
            <v>0</v>
          </cell>
          <cell r="Y4998">
            <v>2007</v>
          </cell>
          <cell r="AT4998">
            <v>11494.15</v>
          </cell>
          <cell r="BK4998">
            <v>11401.605320231953</v>
          </cell>
          <cell r="BX4998">
            <v>3766.9065252640985</v>
          </cell>
          <cell r="CB4998">
            <v>3800</v>
          </cell>
          <cell r="CF4998">
            <v>34204.815960695858</v>
          </cell>
          <cell r="CG4998">
            <v>8854</v>
          </cell>
          <cell r="CK4998" t="str">
            <v>Прочие основные фонды</v>
          </cell>
        </row>
        <row r="4999">
          <cell r="K4999">
            <v>0</v>
          </cell>
          <cell r="Y4999">
            <v>2007</v>
          </cell>
          <cell r="AT4999">
            <v>11494.15</v>
          </cell>
          <cell r="BK4999">
            <v>11401.605320231953</v>
          </cell>
          <cell r="BX4999">
            <v>3766.9065252640985</v>
          </cell>
          <cell r="CB4999">
            <v>3800</v>
          </cell>
          <cell r="CF4999">
            <v>34204.815960695858</v>
          </cell>
          <cell r="CG4999">
            <v>8854</v>
          </cell>
          <cell r="CK4999" t="str">
            <v>Прочие основные фонды</v>
          </cell>
        </row>
        <row r="5000">
          <cell r="K5000">
            <v>0</v>
          </cell>
          <cell r="Y5000">
            <v>2007</v>
          </cell>
          <cell r="AT5000">
            <v>11494.15</v>
          </cell>
          <cell r="BK5000">
            <v>11401.605320231953</v>
          </cell>
          <cell r="BX5000">
            <v>3766.9065252640985</v>
          </cell>
          <cell r="CB5000">
            <v>3800</v>
          </cell>
          <cell r="CF5000">
            <v>34204.815960695858</v>
          </cell>
          <cell r="CG5000">
            <v>8854</v>
          </cell>
          <cell r="CK5000" t="str">
            <v>Прочие основные фонды</v>
          </cell>
        </row>
        <row r="5001">
          <cell r="K5001">
            <v>0</v>
          </cell>
          <cell r="Y5001">
            <v>2007</v>
          </cell>
          <cell r="AT5001">
            <v>11494.15</v>
          </cell>
          <cell r="BK5001">
            <v>11401.605320231953</v>
          </cell>
          <cell r="BX5001">
            <v>3766.9065252640985</v>
          </cell>
          <cell r="CB5001">
            <v>3800</v>
          </cell>
          <cell r="CF5001">
            <v>34204.815960695858</v>
          </cell>
          <cell r="CG5001">
            <v>8854</v>
          </cell>
          <cell r="CK5001" t="str">
            <v>Прочие основные фонды</v>
          </cell>
        </row>
        <row r="5002">
          <cell r="K5002">
            <v>0</v>
          </cell>
          <cell r="Y5002">
            <v>2007</v>
          </cell>
          <cell r="AT5002">
            <v>11494.15</v>
          </cell>
          <cell r="BK5002">
            <v>11401.605320231953</v>
          </cell>
          <cell r="BX5002">
            <v>3766.9065252640985</v>
          </cell>
          <cell r="CB5002">
            <v>3800</v>
          </cell>
          <cell r="CF5002">
            <v>34204.815960695858</v>
          </cell>
          <cell r="CG5002">
            <v>8854</v>
          </cell>
          <cell r="CK5002" t="str">
            <v>Прочие основные фонды</v>
          </cell>
        </row>
        <row r="5003">
          <cell r="K5003">
            <v>0</v>
          </cell>
          <cell r="Y5003">
            <v>2007</v>
          </cell>
          <cell r="AT5003">
            <v>11494.15</v>
          </cell>
          <cell r="BK5003">
            <v>11401.605320231953</v>
          </cell>
          <cell r="BX5003">
            <v>3766.9065252640985</v>
          </cell>
          <cell r="CB5003">
            <v>3800</v>
          </cell>
          <cell r="CF5003">
            <v>34204.815960695858</v>
          </cell>
          <cell r="CG5003">
            <v>8854</v>
          </cell>
          <cell r="CK5003" t="str">
            <v>Прочие основные фонды</v>
          </cell>
        </row>
        <row r="5004">
          <cell r="K5004">
            <v>0</v>
          </cell>
          <cell r="Y5004">
            <v>2007</v>
          </cell>
          <cell r="AT5004">
            <v>11494.15</v>
          </cell>
          <cell r="BK5004">
            <v>11401.605320231953</v>
          </cell>
          <cell r="BX5004">
            <v>3766.9065252640985</v>
          </cell>
          <cell r="CB5004">
            <v>3800</v>
          </cell>
          <cell r="CF5004">
            <v>34204.815960695858</v>
          </cell>
          <cell r="CG5004">
            <v>8854</v>
          </cell>
          <cell r="CK5004" t="str">
            <v>Прочие основные фонды</v>
          </cell>
        </row>
        <row r="5005">
          <cell r="K5005">
            <v>0</v>
          </cell>
          <cell r="Y5005">
            <v>2007</v>
          </cell>
          <cell r="AT5005">
            <v>11494.15</v>
          </cell>
          <cell r="BK5005">
            <v>11401.605320231953</v>
          </cell>
          <cell r="BX5005">
            <v>3766.9065252640985</v>
          </cell>
          <cell r="CB5005">
            <v>3800</v>
          </cell>
          <cell r="CF5005">
            <v>34204.815960695858</v>
          </cell>
          <cell r="CG5005">
            <v>8854</v>
          </cell>
          <cell r="CK5005" t="str">
            <v>Прочие основные фонды</v>
          </cell>
        </row>
        <row r="5006">
          <cell r="K5006">
            <v>0</v>
          </cell>
          <cell r="Y5006">
            <v>2007</v>
          </cell>
          <cell r="AT5006">
            <v>11494.15</v>
          </cell>
          <cell r="BK5006">
            <v>11401.605320231953</v>
          </cell>
          <cell r="BX5006">
            <v>3766.9065252640985</v>
          </cell>
          <cell r="CB5006">
            <v>3800</v>
          </cell>
          <cell r="CF5006">
            <v>34204.815960695858</v>
          </cell>
          <cell r="CG5006">
            <v>8854</v>
          </cell>
          <cell r="CK5006" t="str">
            <v>Прочие основные фонды</v>
          </cell>
        </row>
        <row r="5007">
          <cell r="K5007">
            <v>0</v>
          </cell>
          <cell r="Y5007">
            <v>2007</v>
          </cell>
          <cell r="AT5007">
            <v>11494.15</v>
          </cell>
          <cell r="BK5007">
            <v>11401.605320231953</v>
          </cell>
          <cell r="BX5007">
            <v>3766.9065252640985</v>
          </cell>
          <cell r="CB5007">
            <v>3800</v>
          </cell>
          <cell r="CF5007">
            <v>34204.815960695858</v>
          </cell>
          <cell r="CG5007">
            <v>8854</v>
          </cell>
          <cell r="CK5007" t="str">
            <v>Прочие основные фонды</v>
          </cell>
        </row>
        <row r="5008">
          <cell r="K5008">
            <v>0</v>
          </cell>
          <cell r="Y5008">
            <v>2007</v>
          </cell>
          <cell r="AT5008">
            <v>11494.15</v>
          </cell>
          <cell r="BK5008">
            <v>11401.605320231953</v>
          </cell>
          <cell r="BX5008">
            <v>3766.9065252640985</v>
          </cell>
          <cell r="CB5008">
            <v>3800</v>
          </cell>
          <cell r="CF5008">
            <v>34204.815960695858</v>
          </cell>
          <cell r="CG5008">
            <v>8854</v>
          </cell>
          <cell r="CK5008" t="str">
            <v>Прочие основные фонды</v>
          </cell>
        </row>
        <row r="5009">
          <cell r="K5009">
            <v>0</v>
          </cell>
          <cell r="Y5009">
            <v>2007</v>
          </cell>
          <cell r="AT5009">
            <v>11494.15</v>
          </cell>
          <cell r="BK5009">
            <v>11401.605320231953</v>
          </cell>
          <cell r="BX5009">
            <v>3766.9065252640985</v>
          </cell>
          <cell r="CB5009">
            <v>3800</v>
          </cell>
          <cell r="CF5009">
            <v>34204.815960695858</v>
          </cell>
          <cell r="CG5009">
            <v>8854</v>
          </cell>
          <cell r="CK5009" t="str">
            <v>Прочие основные фонды</v>
          </cell>
        </row>
        <row r="5010">
          <cell r="K5010">
            <v>0</v>
          </cell>
          <cell r="Y5010">
            <v>2007</v>
          </cell>
          <cell r="AT5010">
            <v>11494.15</v>
          </cell>
          <cell r="BK5010">
            <v>11401.605320231953</v>
          </cell>
          <cell r="BX5010">
            <v>3766.9065252640985</v>
          </cell>
          <cell r="CB5010">
            <v>3800</v>
          </cell>
          <cell r="CF5010">
            <v>34204.815960695858</v>
          </cell>
          <cell r="CG5010">
            <v>8854</v>
          </cell>
          <cell r="CK5010" t="str">
            <v>Прочие основные фонды</v>
          </cell>
        </row>
        <row r="5011">
          <cell r="K5011">
            <v>0</v>
          </cell>
          <cell r="Y5011">
            <v>2007</v>
          </cell>
          <cell r="AT5011">
            <v>11494.15</v>
          </cell>
          <cell r="BK5011">
            <v>11401.605320231953</v>
          </cell>
          <cell r="BX5011">
            <v>3766.9065252640985</v>
          </cell>
          <cell r="CB5011">
            <v>3800</v>
          </cell>
          <cell r="CF5011">
            <v>34204.815960695858</v>
          </cell>
          <cell r="CG5011">
            <v>8854</v>
          </cell>
          <cell r="CK5011" t="str">
            <v>Прочие основные фонды</v>
          </cell>
        </row>
        <row r="5012">
          <cell r="K5012">
            <v>0</v>
          </cell>
          <cell r="Y5012">
            <v>2007</v>
          </cell>
          <cell r="AT5012">
            <v>11494.15</v>
          </cell>
          <cell r="BK5012">
            <v>11401.605320231953</v>
          </cell>
          <cell r="BX5012">
            <v>3766.9065252640985</v>
          </cell>
          <cell r="CB5012">
            <v>3800</v>
          </cell>
          <cell r="CF5012">
            <v>34204.815960695858</v>
          </cell>
          <cell r="CG5012">
            <v>8854</v>
          </cell>
          <cell r="CK5012" t="str">
            <v>Прочие основные фонды</v>
          </cell>
        </row>
        <row r="5013">
          <cell r="K5013">
            <v>0</v>
          </cell>
          <cell r="Y5013">
            <v>2007</v>
          </cell>
          <cell r="AT5013">
            <v>11494.15</v>
          </cell>
          <cell r="BK5013">
            <v>11401.605320231953</v>
          </cell>
          <cell r="BX5013">
            <v>3766.9065252640985</v>
          </cell>
          <cell r="CB5013">
            <v>3800</v>
          </cell>
          <cell r="CF5013">
            <v>34204.815960695858</v>
          </cell>
          <cell r="CG5013">
            <v>8854</v>
          </cell>
          <cell r="CK5013" t="str">
            <v>Прочие основные фонды</v>
          </cell>
        </row>
        <row r="5014">
          <cell r="K5014">
            <v>0</v>
          </cell>
          <cell r="Y5014">
            <v>2007</v>
          </cell>
          <cell r="AT5014">
            <v>11494.15</v>
          </cell>
          <cell r="BK5014">
            <v>11401.605320231953</v>
          </cell>
          <cell r="BX5014">
            <v>3766.9065252640985</v>
          </cell>
          <cell r="CB5014">
            <v>3800</v>
          </cell>
          <cell r="CF5014">
            <v>34204.815960695858</v>
          </cell>
          <cell r="CG5014">
            <v>8854</v>
          </cell>
          <cell r="CK5014" t="str">
            <v>Прочие основные фонды</v>
          </cell>
        </row>
        <row r="5015">
          <cell r="K5015">
            <v>0</v>
          </cell>
          <cell r="Y5015">
            <v>2007</v>
          </cell>
          <cell r="AT5015">
            <v>11494.15</v>
          </cell>
          <cell r="BK5015">
            <v>11401.605320231953</v>
          </cell>
          <cell r="BX5015">
            <v>3766.9065252640985</v>
          </cell>
          <cell r="CB5015">
            <v>3800</v>
          </cell>
          <cell r="CF5015">
            <v>34204.815960695858</v>
          </cell>
          <cell r="CG5015">
            <v>8854</v>
          </cell>
          <cell r="CK5015" t="str">
            <v>Прочие основные фонды</v>
          </cell>
        </row>
        <row r="5016">
          <cell r="K5016">
            <v>0</v>
          </cell>
          <cell r="Y5016">
            <v>2007</v>
          </cell>
          <cell r="AT5016">
            <v>11494.15</v>
          </cell>
          <cell r="BK5016">
            <v>11401.605320231953</v>
          </cell>
          <cell r="BX5016">
            <v>3766.9065252640985</v>
          </cell>
          <cell r="CB5016">
            <v>3800</v>
          </cell>
          <cell r="CF5016">
            <v>34204.815960695858</v>
          </cell>
          <cell r="CG5016">
            <v>8854</v>
          </cell>
          <cell r="CK5016" t="str">
            <v>Прочие основные фонды</v>
          </cell>
        </row>
        <row r="5017">
          <cell r="K5017">
            <v>0</v>
          </cell>
          <cell r="Y5017">
            <v>2007</v>
          </cell>
          <cell r="AT5017">
            <v>11494.24</v>
          </cell>
          <cell r="BK5017">
            <v>11401.694595600624</v>
          </cell>
          <cell r="BX5017">
            <v>3766.9360204061727</v>
          </cell>
          <cell r="CB5017">
            <v>3800</v>
          </cell>
          <cell r="CF5017">
            <v>34205.083786801872</v>
          </cell>
          <cell r="CG5017">
            <v>8854</v>
          </cell>
          <cell r="CK5017" t="str">
            <v>Прочие основные фонды</v>
          </cell>
        </row>
        <row r="5018">
          <cell r="K5018">
            <v>0</v>
          </cell>
          <cell r="Y5018">
            <v>2007</v>
          </cell>
          <cell r="AT5018">
            <v>25583.31</v>
          </cell>
          <cell r="BK5018">
            <v>25377.327023324327</v>
          </cell>
          <cell r="BX5018">
            <v>8384.2595909096599</v>
          </cell>
          <cell r="CB5018">
            <v>8400</v>
          </cell>
          <cell r="CF5018">
            <v>76131.981069972986</v>
          </cell>
          <cell r="CG5018">
            <v>19572</v>
          </cell>
          <cell r="CK5018" t="str">
            <v>Прочие основные фонды</v>
          </cell>
        </row>
        <row r="5019">
          <cell r="K5019">
            <v>0</v>
          </cell>
          <cell r="Y5019">
            <v>2007</v>
          </cell>
          <cell r="AT5019">
            <v>25583.31</v>
          </cell>
          <cell r="BK5019">
            <v>25377.327023324327</v>
          </cell>
          <cell r="BX5019">
            <v>8384.2595909096599</v>
          </cell>
          <cell r="CB5019">
            <v>8400</v>
          </cell>
          <cell r="CF5019">
            <v>76131.981069972986</v>
          </cell>
          <cell r="CG5019">
            <v>19572</v>
          </cell>
          <cell r="CK5019" t="str">
            <v>Прочие основные фонды</v>
          </cell>
        </row>
        <row r="5020">
          <cell r="K5020">
            <v>0</v>
          </cell>
          <cell r="Y5020">
            <v>2007</v>
          </cell>
          <cell r="AT5020">
            <v>25583.31</v>
          </cell>
          <cell r="BK5020">
            <v>25377.327023324327</v>
          </cell>
          <cell r="BX5020">
            <v>8384.2595909096599</v>
          </cell>
          <cell r="CB5020">
            <v>8400</v>
          </cell>
          <cell r="CF5020">
            <v>76131.981069972986</v>
          </cell>
          <cell r="CG5020">
            <v>19572</v>
          </cell>
          <cell r="CK5020" t="str">
            <v>Прочие основные фонды</v>
          </cell>
        </row>
        <row r="5021">
          <cell r="K5021">
            <v>0</v>
          </cell>
          <cell r="Y5021">
            <v>2007</v>
          </cell>
          <cell r="AT5021">
            <v>25583.31</v>
          </cell>
          <cell r="BK5021">
            <v>25377.327023324327</v>
          </cell>
          <cell r="BX5021">
            <v>8384.2595909096599</v>
          </cell>
          <cell r="CB5021">
            <v>8400</v>
          </cell>
          <cell r="CF5021">
            <v>76131.981069972986</v>
          </cell>
          <cell r="CG5021">
            <v>19572</v>
          </cell>
          <cell r="CK5021" t="str">
            <v>Прочие основные фонды</v>
          </cell>
        </row>
        <row r="5022">
          <cell r="K5022">
            <v>0</v>
          </cell>
          <cell r="Y5022">
            <v>2003</v>
          </cell>
          <cell r="AT5022">
            <v>18642.560000000001</v>
          </cell>
          <cell r="BK5022">
            <v>11479.747206494718</v>
          </cell>
          <cell r="BX5022">
            <v>1147.9747206494719</v>
          </cell>
          <cell r="CB5022">
            <v>1100</v>
          </cell>
          <cell r="CF5022">
            <v>80358.230445463021</v>
          </cell>
          <cell r="CG5022">
            <v>1100</v>
          </cell>
          <cell r="CK5022" t="str">
            <v>Прочие основные фонды</v>
          </cell>
        </row>
        <row r="5023">
          <cell r="K5023">
            <v>0</v>
          </cell>
          <cell r="Y5023">
            <v>2003</v>
          </cell>
          <cell r="AT5023">
            <v>18642.560000000001</v>
          </cell>
          <cell r="BK5023">
            <v>11479.747206494718</v>
          </cell>
          <cell r="BX5023">
            <v>1147.9747206494719</v>
          </cell>
          <cell r="CB5023">
            <v>1100</v>
          </cell>
          <cell r="CF5023">
            <v>80358.230445463021</v>
          </cell>
          <cell r="CG5023">
            <v>1100</v>
          </cell>
          <cell r="CK5023" t="str">
            <v>Прочие основные фонды</v>
          </cell>
        </row>
        <row r="5024">
          <cell r="K5024">
            <v>0</v>
          </cell>
          <cell r="Y5024">
            <v>2003</v>
          </cell>
          <cell r="AT5024">
            <v>18642.560000000001</v>
          </cell>
          <cell r="BK5024">
            <v>11479.747206494718</v>
          </cell>
          <cell r="BX5024">
            <v>1147.9747206494719</v>
          </cell>
          <cell r="CB5024">
            <v>1100</v>
          </cell>
          <cell r="CF5024">
            <v>80358.230445463021</v>
          </cell>
          <cell r="CG5024">
            <v>1100</v>
          </cell>
          <cell r="CK5024" t="str">
            <v>Прочие основные фонды</v>
          </cell>
        </row>
        <row r="5025">
          <cell r="K5025">
            <v>0</v>
          </cell>
          <cell r="Y5025">
            <v>2007</v>
          </cell>
          <cell r="AT5025">
            <v>27576.49</v>
          </cell>
          <cell r="BK5025">
            <v>27354.459015875316</v>
          </cell>
          <cell r="BX5025">
            <v>9037.4721162400147</v>
          </cell>
          <cell r="CB5025">
            <v>9000</v>
          </cell>
          <cell r="CF5025">
            <v>82063.377047625952</v>
          </cell>
          <cell r="CG5025">
            <v>20970</v>
          </cell>
          <cell r="CK5025" t="str">
            <v>Прочие основные фонды</v>
          </cell>
        </row>
        <row r="5026">
          <cell r="K5026">
            <v>0</v>
          </cell>
          <cell r="Y5026">
            <v>2007</v>
          </cell>
          <cell r="AT5026">
            <v>27576.49</v>
          </cell>
          <cell r="BK5026">
            <v>27354.459015875316</v>
          </cell>
          <cell r="BX5026">
            <v>9037.4721162400147</v>
          </cell>
          <cell r="CB5026">
            <v>9000</v>
          </cell>
          <cell r="CF5026">
            <v>82063.377047625952</v>
          </cell>
          <cell r="CG5026">
            <v>20970</v>
          </cell>
          <cell r="CK5026" t="str">
            <v>Прочие основные фонды</v>
          </cell>
        </row>
        <row r="5027">
          <cell r="K5027">
            <v>0</v>
          </cell>
          <cell r="Y5027">
            <v>2007</v>
          </cell>
          <cell r="AT5027">
            <v>11398.31</v>
          </cell>
          <cell r="BK5027">
            <v>10269.073175071988</v>
          </cell>
          <cell r="BX5027">
            <v>2072.3673687768255</v>
          </cell>
          <cell r="CB5027">
            <v>2100</v>
          </cell>
          <cell r="CF5027">
            <v>41076.292700287951</v>
          </cell>
          <cell r="CG5027">
            <v>3465</v>
          </cell>
          <cell r="CK5027" t="str">
            <v>Прочие основные фонды</v>
          </cell>
        </row>
        <row r="5028">
          <cell r="K5028">
            <v>0</v>
          </cell>
          <cell r="Y5028">
            <v>2007</v>
          </cell>
          <cell r="AT5028">
            <v>11398.31</v>
          </cell>
          <cell r="BK5028">
            <v>10269.073175071988</v>
          </cell>
          <cell r="BX5028">
            <v>2072.3673687768255</v>
          </cell>
          <cell r="CB5028">
            <v>2100</v>
          </cell>
          <cell r="CF5028">
            <v>41076.292700287951</v>
          </cell>
          <cell r="CG5028">
            <v>3465</v>
          </cell>
          <cell r="CK5028" t="str">
            <v>Прочие основные фонды</v>
          </cell>
        </row>
        <row r="5029">
          <cell r="K5029">
            <v>0</v>
          </cell>
          <cell r="Y5029">
            <v>2007</v>
          </cell>
          <cell r="AT5029">
            <v>11398.31</v>
          </cell>
          <cell r="BK5029">
            <v>10269.073175071988</v>
          </cell>
          <cell r="BX5029">
            <v>2072.3673687768255</v>
          </cell>
          <cell r="CB5029">
            <v>2100</v>
          </cell>
          <cell r="CF5029">
            <v>41076.292700287951</v>
          </cell>
          <cell r="CG5029">
            <v>3465</v>
          </cell>
          <cell r="CK5029" t="str">
            <v>Прочие основные фонды</v>
          </cell>
        </row>
        <row r="5030">
          <cell r="K5030">
            <v>0</v>
          </cell>
          <cell r="Y5030">
            <v>2007</v>
          </cell>
          <cell r="AT5030">
            <v>11398.31</v>
          </cell>
          <cell r="BK5030">
            <v>10269.073175071988</v>
          </cell>
          <cell r="BX5030">
            <v>2072.3673687768255</v>
          </cell>
          <cell r="CB5030">
            <v>2100</v>
          </cell>
          <cell r="CF5030">
            <v>41076.292700287951</v>
          </cell>
          <cell r="CG5030">
            <v>3465</v>
          </cell>
          <cell r="CK5030" t="str">
            <v>Прочие основные фонды</v>
          </cell>
        </row>
        <row r="5031">
          <cell r="K5031">
            <v>0</v>
          </cell>
          <cell r="Y5031">
            <v>2007</v>
          </cell>
          <cell r="AT5031">
            <v>11398.31</v>
          </cell>
          <cell r="BK5031">
            <v>10269.073175071988</v>
          </cell>
          <cell r="BX5031">
            <v>2072.3673687768255</v>
          </cell>
          <cell r="CB5031">
            <v>2100</v>
          </cell>
          <cell r="CF5031">
            <v>41076.292700287951</v>
          </cell>
          <cell r="CG5031">
            <v>3465</v>
          </cell>
          <cell r="CK5031" t="str">
            <v>Прочие основные фонды</v>
          </cell>
        </row>
        <row r="5032">
          <cell r="K5032">
            <v>0</v>
          </cell>
          <cell r="Y5032">
            <v>2007</v>
          </cell>
          <cell r="AT5032">
            <v>11398.31</v>
          </cell>
          <cell r="BK5032">
            <v>10269.073175071988</v>
          </cell>
          <cell r="BX5032">
            <v>2072.3673687768255</v>
          </cell>
          <cell r="CB5032">
            <v>2100</v>
          </cell>
          <cell r="CF5032">
            <v>41076.292700287951</v>
          </cell>
          <cell r="CG5032">
            <v>3465</v>
          </cell>
          <cell r="CK5032" t="str">
            <v>Прочие основные фонды</v>
          </cell>
        </row>
        <row r="5033">
          <cell r="K5033">
            <v>0</v>
          </cell>
          <cell r="Y5033">
            <v>2007</v>
          </cell>
          <cell r="AT5033">
            <v>11398.31</v>
          </cell>
          <cell r="BK5033">
            <v>10269.073175071988</v>
          </cell>
          <cell r="BX5033">
            <v>2072.3673687768255</v>
          </cell>
          <cell r="CB5033">
            <v>2100</v>
          </cell>
          <cell r="CF5033">
            <v>41076.292700287951</v>
          </cell>
          <cell r="CG5033">
            <v>3465</v>
          </cell>
          <cell r="CK5033" t="str">
            <v>Прочие основные фонды</v>
          </cell>
        </row>
        <row r="5034">
          <cell r="K5034">
            <v>0</v>
          </cell>
          <cell r="Y5034">
            <v>2007</v>
          </cell>
          <cell r="AT5034">
            <v>11398.31</v>
          </cell>
          <cell r="BK5034">
            <v>10269.073175071988</v>
          </cell>
          <cell r="BX5034">
            <v>2072.3673687768255</v>
          </cell>
          <cell r="CB5034">
            <v>2100</v>
          </cell>
          <cell r="CF5034">
            <v>41076.292700287951</v>
          </cell>
          <cell r="CG5034">
            <v>3465</v>
          </cell>
          <cell r="CK5034" t="str">
            <v>Прочие основные фонды</v>
          </cell>
        </row>
        <row r="5035">
          <cell r="K5035">
            <v>0</v>
          </cell>
          <cell r="Y5035">
            <v>2007</v>
          </cell>
          <cell r="AT5035">
            <v>11398.31</v>
          </cell>
          <cell r="BK5035">
            <v>10269.073175071988</v>
          </cell>
          <cell r="BX5035">
            <v>2072.3673687768255</v>
          </cell>
          <cell r="CB5035">
            <v>2100</v>
          </cell>
          <cell r="CF5035">
            <v>41076.292700287951</v>
          </cell>
          <cell r="CG5035">
            <v>3465</v>
          </cell>
          <cell r="CK5035" t="str">
            <v>Прочие основные фонды</v>
          </cell>
        </row>
        <row r="5036">
          <cell r="K5036">
            <v>0</v>
          </cell>
          <cell r="Y5036">
            <v>2007</v>
          </cell>
          <cell r="AT5036">
            <v>11398.26</v>
          </cell>
          <cell r="BK5036">
            <v>10269.028128599419</v>
          </cell>
          <cell r="BX5036">
            <v>2072.3582780986076</v>
          </cell>
          <cell r="CB5036">
            <v>2100</v>
          </cell>
          <cell r="CF5036">
            <v>41076.112514397675</v>
          </cell>
          <cell r="CG5036">
            <v>3465</v>
          </cell>
          <cell r="CK5036" t="str">
            <v>Прочие основные фонды</v>
          </cell>
        </row>
        <row r="5037">
          <cell r="K5037">
            <v>1041.21</v>
          </cell>
          <cell r="Y5037">
            <v>2006</v>
          </cell>
          <cell r="AT5037">
            <v>12496.61</v>
          </cell>
          <cell r="BK5037">
            <v>10299.83925115853</v>
          </cell>
          <cell r="BX5037">
            <v>1233.3081270918988</v>
          </cell>
          <cell r="CB5037">
            <v>1200</v>
          </cell>
          <cell r="CF5037">
            <v>51499.196255792645</v>
          </cell>
          <cell r="CG5037">
            <v>1367.9999999999998</v>
          </cell>
          <cell r="CK5037" t="str">
            <v>Прочие основные фонды</v>
          </cell>
        </row>
        <row r="5038">
          <cell r="K5038">
            <v>1041.21</v>
          </cell>
          <cell r="Y5038">
            <v>2006</v>
          </cell>
          <cell r="AT5038">
            <v>12496.61</v>
          </cell>
          <cell r="BK5038">
            <v>10299.83925115853</v>
          </cell>
          <cell r="BX5038">
            <v>1233.3081270918988</v>
          </cell>
          <cell r="CB5038">
            <v>1200</v>
          </cell>
          <cell r="CF5038">
            <v>51499.196255792645</v>
          </cell>
          <cell r="CG5038">
            <v>1367.9999999999998</v>
          </cell>
          <cell r="CK5038" t="str">
            <v>Прочие основные фонды</v>
          </cell>
        </row>
        <row r="5039">
          <cell r="K5039">
            <v>1041.21</v>
          </cell>
          <cell r="Y5039">
            <v>2006</v>
          </cell>
          <cell r="AT5039">
            <v>12496.61</v>
          </cell>
          <cell r="BK5039">
            <v>10299.83925115853</v>
          </cell>
          <cell r="BX5039">
            <v>1233.3081270918988</v>
          </cell>
          <cell r="CB5039">
            <v>1200</v>
          </cell>
          <cell r="CF5039">
            <v>51499.196255792645</v>
          </cell>
          <cell r="CG5039">
            <v>1367.9999999999998</v>
          </cell>
          <cell r="CK5039" t="str">
            <v>Прочие основные фонды</v>
          </cell>
        </row>
        <row r="5040">
          <cell r="K5040">
            <v>1041.21</v>
          </cell>
          <cell r="Y5040">
            <v>2006</v>
          </cell>
          <cell r="AT5040">
            <v>12496.61</v>
          </cell>
          <cell r="BK5040">
            <v>10299.83925115853</v>
          </cell>
          <cell r="BX5040">
            <v>1233.3081270918988</v>
          </cell>
          <cell r="CB5040">
            <v>1200</v>
          </cell>
          <cell r="CF5040">
            <v>51499.196255792645</v>
          </cell>
          <cell r="CG5040">
            <v>1367.9999999999998</v>
          </cell>
          <cell r="CK5040" t="str">
            <v>Прочие основные фонды</v>
          </cell>
        </row>
        <row r="5041">
          <cell r="K5041">
            <v>1041.21</v>
          </cell>
          <cell r="Y5041">
            <v>2006</v>
          </cell>
          <cell r="AT5041">
            <v>12496.61</v>
          </cell>
          <cell r="BK5041">
            <v>10299.83925115853</v>
          </cell>
          <cell r="BX5041">
            <v>1233.3081270918988</v>
          </cell>
          <cell r="CB5041">
            <v>1200</v>
          </cell>
          <cell r="CF5041">
            <v>51499.196255792645</v>
          </cell>
          <cell r="CG5041">
            <v>1367.9999999999998</v>
          </cell>
          <cell r="CK5041" t="str">
            <v>Прочие основные фонды</v>
          </cell>
        </row>
        <row r="5042">
          <cell r="K5042">
            <v>1041.21</v>
          </cell>
          <cell r="Y5042">
            <v>2006</v>
          </cell>
          <cell r="AT5042">
            <v>12496.61</v>
          </cell>
          <cell r="BK5042">
            <v>10299.83925115853</v>
          </cell>
          <cell r="BX5042">
            <v>1233.3081270918988</v>
          </cell>
          <cell r="CB5042">
            <v>1200</v>
          </cell>
          <cell r="CF5042">
            <v>51499.196255792645</v>
          </cell>
          <cell r="CG5042">
            <v>1367.9999999999998</v>
          </cell>
          <cell r="CK5042" t="str">
            <v>Прочие основные фонды</v>
          </cell>
        </row>
        <row r="5043">
          <cell r="K5043">
            <v>1041.21</v>
          </cell>
          <cell r="Y5043">
            <v>2006</v>
          </cell>
          <cell r="AT5043">
            <v>12496.61</v>
          </cell>
          <cell r="BK5043">
            <v>10299.83925115853</v>
          </cell>
          <cell r="BX5043">
            <v>1233.3081270918988</v>
          </cell>
          <cell r="CB5043">
            <v>1200</v>
          </cell>
          <cell r="CF5043">
            <v>51499.196255792645</v>
          </cell>
          <cell r="CG5043">
            <v>1367.9999999999998</v>
          </cell>
          <cell r="CK5043" t="str">
            <v>Прочие основные фонды</v>
          </cell>
        </row>
        <row r="5044">
          <cell r="K5044">
            <v>1041.21</v>
          </cell>
          <cell r="Y5044">
            <v>2006</v>
          </cell>
          <cell r="AT5044">
            <v>12496.61</v>
          </cell>
          <cell r="BK5044">
            <v>10299.83925115853</v>
          </cell>
          <cell r="BX5044">
            <v>1233.3081270918988</v>
          </cell>
          <cell r="CB5044">
            <v>1200</v>
          </cell>
          <cell r="CF5044">
            <v>51499.196255792645</v>
          </cell>
          <cell r="CG5044">
            <v>1367.9999999999998</v>
          </cell>
          <cell r="CK5044" t="str">
            <v>Прочие основные фонды</v>
          </cell>
        </row>
        <row r="5045">
          <cell r="K5045">
            <v>1041.21</v>
          </cell>
          <cell r="Y5045">
            <v>2006</v>
          </cell>
          <cell r="AT5045">
            <v>12496.61</v>
          </cell>
          <cell r="BK5045">
            <v>10299.83925115853</v>
          </cell>
          <cell r="BX5045">
            <v>1233.3081270918988</v>
          </cell>
          <cell r="CB5045">
            <v>1200</v>
          </cell>
          <cell r="CF5045">
            <v>51499.196255792645</v>
          </cell>
          <cell r="CG5045">
            <v>1367.9999999999998</v>
          </cell>
          <cell r="CK5045" t="str">
            <v>Прочие основные фонды</v>
          </cell>
        </row>
        <row r="5046">
          <cell r="K5046">
            <v>1041.21</v>
          </cell>
          <cell r="Y5046">
            <v>2006</v>
          </cell>
          <cell r="AT5046">
            <v>12496.61</v>
          </cell>
          <cell r="BK5046">
            <v>10299.83925115853</v>
          </cell>
          <cell r="BX5046">
            <v>1233.3081270918988</v>
          </cell>
          <cell r="CB5046">
            <v>1200</v>
          </cell>
          <cell r="CF5046">
            <v>51499.196255792645</v>
          </cell>
          <cell r="CG5046">
            <v>1367.9999999999998</v>
          </cell>
          <cell r="CK5046" t="str">
            <v>Прочие основные фонды</v>
          </cell>
        </row>
        <row r="5047">
          <cell r="K5047">
            <v>1041.21</v>
          </cell>
          <cell r="Y5047">
            <v>2006</v>
          </cell>
          <cell r="AT5047">
            <v>12496.61</v>
          </cell>
          <cell r="BK5047">
            <v>10299.83925115853</v>
          </cell>
          <cell r="BX5047">
            <v>1233.3081270918988</v>
          </cell>
          <cell r="CB5047">
            <v>1200</v>
          </cell>
          <cell r="CF5047">
            <v>51499.196255792645</v>
          </cell>
          <cell r="CG5047">
            <v>1367.9999999999998</v>
          </cell>
          <cell r="CK5047" t="str">
            <v>Прочие основные фонды</v>
          </cell>
        </row>
        <row r="5048">
          <cell r="K5048">
            <v>1041.21</v>
          </cell>
          <cell r="Y5048">
            <v>2006</v>
          </cell>
          <cell r="AT5048">
            <v>12496.61</v>
          </cell>
          <cell r="BK5048">
            <v>10299.83925115853</v>
          </cell>
          <cell r="BX5048">
            <v>1233.3081270918988</v>
          </cell>
          <cell r="CB5048">
            <v>1200</v>
          </cell>
          <cell r="CF5048">
            <v>51499.196255792645</v>
          </cell>
          <cell r="CG5048">
            <v>1367.9999999999998</v>
          </cell>
          <cell r="CK5048" t="str">
            <v>Прочие основные фонды</v>
          </cell>
        </row>
        <row r="5049">
          <cell r="K5049">
            <v>0</v>
          </cell>
          <cell r="Y5049">
            <v>2006</v>
          </cell>
          <cell r="AT5049">
            <v>12496.61</v>
          </cell>
          <cell r="BK5049">
            <v>10299.83925115853</v>
          </cell>
          <cell r="BX5049">
            <v>1233.3081270918988</v>
          </cell>
          <cell r="CB5049">
            <v>1200</v>
          </cell>
          <cell r="CF5049">
            <v>51499.196255792645</v>
          </cell>
          <cell r="CG5049">
            <v>1367.9999999999998</v>
          </cell>
          <cell r="CK5049" t="str">
            <v>Прочие основные фонды</v>
          </cell>
        </row>
        <row r="5050">
          <cell r="K5050">
            <v>0</v>
          </cell>
          <cell r="Y5050">
            <v>2006</v>
          </cell>
          <cell r="AT5050">
            <v>12496.61</v>
          </cell>
          <cell r="BK5050">
            <v>10299.83925115853</v>
          </cell>
          <cell r="BX5050">
            <v>1233.3081270918988</v>
          </cell>
          <cell r="CB5050">
            <v>1200</v>
          </cell>
          <cell r="CF5050">
            <v>51499.196255792645</v>
          </cell>
          <cell r="CG5050">
            <v>1367.9999999999998</v>
          </cell>
          <cell r="CK5050" t="str">
            <v>Прочие основные фонды</v>
          </cell>
        </row>
        <row r="5051">
          <cell r="K5051">
            <v>0</v>
          </cell>
          <cell r="Y5051">
            <v>2006</v>
          </cell>
          <cell r="AT5051">
            <v>12496.61</v>
          </cell>
          <cell r="BK5051">
            <v>10299.83925115853</v>
          </cell>
          <cell r="BX5051">
            <v>1233.3081270918988</v>
          </cell>
          <cell r="CB5051">
            <v>1200</v>
          </cell>
          <cell r="CF5051">
            <v>51499.196255792645</v>
          </cell>
          <cell r="CG5051">
            <v>1367.9999999999998</v>
          </cell>
          <cell r="CK5051" t="str">
            <v>Прочие основные фонды</v>
          </cell>
        </row>
        <row r="5052">
          <cell r="K5052">
            <v>0</v>
          </cell>
          <cell r="Y5052">
            <v>2006</v>
          </cell>
          <cell r="AT5052">
            <v>12496.61</v>
          </cell>
          <cell r="BK5052">
            <v>10299.83925115853</v>
          </cell>
          <cell r="BX5052">
            <v>1233.3081270918988</v>
          </cell>
          <cell r="CB5052">
            <v>1200</v>
          </cell>
          <cell r="CF5052">
            <v>51499.196255792645</v>
          </cell>
          <cell r="CG5052">
            <v>1367.9999999999998</v>
          </cell>
          <cell r="CK5052" t="str">
            <v>Прочие основные фонды</v>
          </cell>
        </row>
        <row r="5053">
          <cell r="K5053">
            <v>0</v>
          </cell>
          <cell r="Y5053">
            <v>2006</v>
          </cell>
          <cell r="AT5053">
            <v>12496.61</v>
          </cell>
          <cell r="BK5053">
            <v>10299.83925115853</v>
          </cell>
          <cell r="BX5053">
            <v>1233.3081270918988</v>
          </cell>
          <cell r="CB5053">
            <v>1200</v>
          </cell>
          <cell r="CF5053">
            <v>51499.196255792645</v>
          </cell>
          <cell r="CG5053">
            <v>1367.9999999999998</v>
          </cell>
          <cell r="CK5053" t="str">
            <v>Прочие основные фонды</v>
          </cell>
        </row>
        <row r="5054">
          <cell r="K5054">
            <v>0</v>
          </cell>
          <cell r="Y5054">
            <v>2006</v>
          </cell>
          <cell r="AT5054">
            <v>11398.31</v>
          </cell>
          <cell r="BK5054">
            <v>9881.9979258494368</v>
          </cell>
          <cell r="BX5054">
            <v>1994.2530051848696</v>
          </cell>
          <cell r="CB5054">
            <v>2000</v>
          </cell>
          <cell r="CF5054">
            <v>39527.991703397747</v>
          </cell>
          <cell r="CG5054">
            <v>3300</v>
          </cell>
          <cell r="CK5054" t="str">
            <v>Прочие основные фонды</v>
          </cell>
        </row>
        <row r="5055">
          <cell r="K5055">
            <v>0</v>
          </cell>
          <cell r="Y5055">
            <v>2006</v>
          </cell>
          <cell r="AT5055">
            <v>11398.31</v>
          </cell>
          <cell r="BK5055">
            <v>9881.9979258494368</v>
          </cell>
          <cell r="BX5055">
            <v>1994.2530051848696</v>
          </cell>
          <cell r="CB5055">
            <v>2000</v>
          </cell>
          <cell r="CF5055">
            <v>39527.991703397747</v>
          </cell>
          <cell r="CG5055">
            <v>3300</v>
          </cell>
          <cell r="CK5055" t="str">
            <v>Прочие основные фонды</v>
          </cell>
        </row>
        <row r="5056">
          <cell r="K5056">
            <v>0</v>
          </cell>
          <cell r="Y5056">
            <v>2006</v>
          </cell>
          <cell r="AT5056">
            <v>11398.31</v>
          </cell>
          <cell r="BK5056">
            <v>9881.9979258494368</v>
          </cell>
          <cell r="BX5056">
            <v>1994.2530051848696</v>
          </cell>
          <cell r="CB5056">
            <v>2000</v>
          </cell>
          <cell r="CF5056">
            <v>39527.991703397747</v>
          </cell>
          <cell r="CG5056">
            <v>3300</v>
          </cell>
          <cell r="CK5056" t="str">
            <v>Прочие основные фонды</v>
          </cell>
        </row>
        <row r="5057">
          <cell r="K5057">
            <v>0</v>
          </cell>
          <cell r="Y5057">
            <v>2006</v>
          </cell>
          <cell r="AT5057">
            <v>11398.31</v>
          </cell>
          <cell r="BK5057">
            <v>9881.9979258494368</v>
          </cell>
          <cell r="BX5057">
            <v>1994.2530051848696</v>
          </cell>
          <cell r="CB5057">
            <v>2000</v>
          </cell>
          <cell r="CF5057">
            <v>39527.991703397747</v>
          </cell>
          <cell r="CG5057">
            <v>3300</v>
          </cell>
          <cell r="CK5057" t="str">
            <v>Прочие основные фонды</v>
          </cell>
        </row>
        <row r="5058">
          <cell r="K5058">
            <v>0</v>
          </cell>
          <cell r="Y5058">
            <v>2006</v>
          </cell>
          <cell r="AT5058">
            <v>11398.31</v>
          </cell>
          <cell r="BK5058">
            <v>9881.9979258494368</v>
          </cell>
          <cell r="BX5058">
            <v>1994.2530051848696</v>
          </cell>
          <cell r="CB5058">
            <v>2000</v>
          </cell>
          <cell r="CF5058">
            <v>39527.991703397747</v>
          </cell>
          <cell r="CG5058">
            <v>3300</v>
          </cell>
          <cell r="CK5058" t="str">
            <v>Прочие основные фонды</v>
          </cell>
        </row>
        <row r="5059">
          <cell r="K5059">
            <v>0</v>
          </cell>
          <cell r="Y5059">
            <v>2006</v>
          </cell>
          <cell r="AT5059">
            <v>11398.31</v>
          </cell>
          <cell r="BK5059">
            <v>9881.9979258494368</v>
          </cell>
          <cell r="BX5059">
            <v>1994.2530051848696</v>
          </cell>
          <cell r="CB5059">
            <v>2000</v>
          </cell>
          <cell r="CF5059">
            <v>39527.991703397747</v>
          </cell>
          <cell r="CG5059">
            <v>3300</v>
          </cell>
          <cell r="CK5059" t="str">
            <v>Прочие основные фонды</v>
          </cell>
        </row>
        <row r="5060">
          <cell r="K5060">
            <v>0</v>
          </cell>
          <cell r="Y5060">
            <v>2006</v>
          </cell>
          <cell r="AT5060">
            <v>11398.31</v>
          </cell>
          <cell r="BK5060">
            <v>9881.9979258494368</v>
          </cell>
          <cell r="BX5060">
            <v>1994.2530051848696</v>
          </cell>
          <cell r="CB5060">
            <v>2000</v>
          </cell>
          <cell r="CF5060">
            <v>39527.991703397747</v>
          </cell>
          <cell r="CG5060">
            <v>3300</v>
          </cell>
          <cell r="CK5060" t="str">
            <v>Прочие основные фонды</v>
          </cell>
        </row>
        <row r="5061">
          <cell r="K5061">
            <v>0</v>
          </cell>
          <cell r="Y5061">
            <v>2006</v>
          </cell>
          <cell r="AT5061">
            <v>11398.31</v>
          </cell>
          <cell r="BK5061">
            <v>9881.9979258494368</v>
          </cell>
          <cell r="BX5061">
            <v>1994.2530051848696</v>
          </cell>
          <cell r="CB5061">
            <v>2000</v>
          </cell>
          <cell r="CF5061">
            <v>39527.991703397747</v>
          </cell>
          <cell r="CG5061">
            <v>3300</v>
          </cell>
          <cell r="CK5061" t="str">
            <v>Прочие основные фонды</v>
          </cell>
        </row>
        <row r="5062">
          <cell r="K5062">
            <v>0</v>
          </cell>
          <cell r="Y5062">
            <v>2006</v>
          </cell>
          <cell r="AT5062">
            <v>11398.31</v>
          </cell>
          <cell r="BK5062">
            <v>9881.9979258494368</v>
          </cell>
          <cell r="BX5062">
            <v>1994.2530051848696</v>
          </cell>
          <cell r="CB5062">
            <v>2000</v>
          </cell>
          <cell r="CF5062">
            <v>39527.991703397747</v>
          </cell>
          <cell r="CG5062">
            <v>3300</v>
          </cell>
          <cell r="CK5062" t="str">
            <v>Прочие основные фонды</v>
          </cell>
        </row>
        <row r="5063">
          <cell r="K5063">
            <v>0</v>
          </cell>
          <cell r="Y5063">
            <v>2006</v>
          </cell>
          <cell r="AT5063">
            <v>11398.31</v>
          </cell>
          <cell r="BK5063">
            <v>9881.9979258494368</v>
          </cell>
          <cell r="BX5063">
            <v>1994.2530051848696</v>
          </cell>
          <cell r="CB5063">
            <v>2000</v>
          </cell>
          <cell r="CF5063">
            <v>39527.991703397747</v>
          </cell>
          <cell r="CG5063">
            <v>3300</v>
          </cell>
          <cell r="CK5063" t="str">
            <v>Прочие основные фонды</v>
          </cell>
        </row>
        <row r="5064">
          <cell r="K5064">
            <v>0</v>
          </cell>
          <cell r="Y5064">
            <v>2006</v>
          </cell>
          <cell r="AT5064">
            <v>11398.31</v>
          </cell>
          <cell r="BK5064">
            <v>9881.9979258494368</v>
          </cell>
          <cell r="BX5064">
            <v>1994.2530051848696</v>
          </cell>
          <cell r="CB5064">
            <v>2000</v>
          </cell>
          <cell r="CF5064">
            <v>39527.991703397747</v>
          </cell>
          <cell r="CG5064">
            <v>3300</v>
          </cell>
          <cell r="CK5064" t="str">
            <v>Прочие основные фонды</v>
          </cell>
        </row>
        <row r="5065">
          <cell r="K5065">
            <v>0</v>
          </cell>
          <cell r="Y5065">
            <v>2006</v>
          </cell>
          <cell r="AT5065">
            <v>11398.31</v>
          </cell>
          <cell r="BK5065">
            <v>9881.9979258494368</v>
          </cell>
          <cell r="BX5065">
            <v>1994.2530051848696</v>
          </cell>
          <cell r="CB5065">
            <v>2000</v>
          </cell>
          <cell r="CF5065">
            <v>39527.991703397747</v>
          </cell>
          <cell r="CG5065">
            <v>3300</v>
          </cell>
          <cell r="CK5065" t="str">
            <v>Прочие основные фонды</v>
          </cell>
        </row>
        <row r="5066">
          <cell r="K5066">
            <v>0</v>
          </cell>
          <cell r="Y5066">
            <v>2006</v>
          </cell>
          <cell r="AT5066">
            <v>11398.31</v>
          </cell>
          <cell r="BK5066">
            <v>9881.9979258494368</v>
          </cell>
          <cell r="BX5066">
            <v>1994.2530051848696</v>
          </cell>
          <cell r="CB5066">
            <v>2000</v>
          </cell>
          <cell r="CF5066">
            <v>39527.991703397747</v>
          </cell>
          <cell r="CG5066">
            <v>3300</v>
          </cell>
          <cell r="CK5066" t="str">
            <v>Прочие основные фонды</v>
          </cell>
        </row>
        <row r="5067">
          <cell r="K5067">
            <v>0</v>
          </cell>
          <cell r="Y5067">
            <v>2006</v>
          </cell>
          <cell r="AT5067">
            <v>11398.31</v>
          </cell>
          <cell r="BK5067">
            <v>9881.9979258494368</v>
          </cell>
          <cell r="BX5067">
            <v>1994.2530051848696</v>
          </cell>
          <cell r="CB5067">
            <v>2000</v>
          </cell>
          <cell r="CF5067">
            <v>39527.991703397747</v>
          </cell>
          <cell r="CG5067">
            <v>3300</v>
          </cell>
          <cell r="CK5067" t="str">
            <v>Прочие основные фонды</v>
          </cell>
        </row>
        <row r="5068">
          <cell r="K5068">
            <v>0</v>
          </cell>
          <cell r="Y5068">
            <v>2006</v>
          </cell>
          <cell r="AT5068">
            <v>11398.31</v>
          </cell>
          <cell r="BK5068">
            <v>9881.9979258494368</v>
          </cell>
          <cell r="BX5068">
            <v>1994.2530051848696</v>
          </cell>
          <cell r="CB5068">
            <v>2000</v>
          </cell>
          <cell r="CF5068">
            <v>39527.991703397747</v>
          </cell>
          <cell r="CG5068">
            <v>3300</v>
          </cell>
          <cell r="CK5068" t="str">
            <v>Прочие основные фонды</v>
          </cell>
        </row>
        <row r="5069">
          <cell r="K5069">
            <v>0</v>
          </cell>
          <cell r="Y5069">
            <v>2006</v>
          </cell>
          <cell r="AT5069">
            <v>11398.31</v>
          </cell>
          <cell r="BK5069">
            <v>9881.9979258494368</v>
          </cell>
          <cell r="BX5069">
            <v>1994.2530051848696</v>
          </cell>
          <cell r="CB5069">
            <v>2000</v>
          </cell>
          <cell r="CF5069">
            <v>39527.991703397747</v>
          </cell>
          <cell r="CG5069">
            <v>3300</v>
          </cell>
          <cell r="CK5069" t="str">
            <v>Прочие основные фонды</v>
          </cell>
        </row>
        <row r="5070">
          <cell r="K5070">
            <v>0</v>
          </cell>
          <cell r="Y5070">
            <v>2006</v>
          </cell>
          <cell r="AT5070">
            <v>11398.31</v>
          </cell>
          <cell r="BK5070">
            <v>9881.9979258494368</v>
          </cell>
          <cell r="BX5070">
            <v>1994.2530051848696</v>
          </cell>
          <cell r="CB5070">
            <v>2000</v>
          </cell>
          <cell r="CF5070">
            <v>39527.991703397747</v>
          </cell>
          <cell r="CG5070">
            <v>3300</v>
          </cell>
          <cell r="CK5070" t="str">
            <v>Прочие основные фонды</v>
          </cell>
        </row>
        <row r="5071">
          <cell r="K5071">
            <v>0</v>
          </cell>
          <cell r="Y5071">
            <v>2006</v>
          </cell>
          <cell r="AT5071">
            <v>11398.31</v>
          </cell>
          <cell r="BK5071">
            <v>9881.9979258494368</v>
          </cell>
          <cell r="BX5071">
            <v>1994.2530051848696</v>
          </cell>
          <cell r="CB5071">
            <v>2000</v>
          </cell>
          <cell r="CF5071">
            <v>39527.991703397747</v>
          </cell>
          <cell r="CG5071">
            <v>3300</v>
          </cell>
          <cell r="CK5071" t="str">
            <v>Прочие основные фонды</v>
          </cell>
        </row>
        <row r="5072">
          <cell r="K5072">
            <v>0</v>
          </cell>
          <cell r="Y5072">
            <v>2006</v>
          </cell>
          <cell r="AT5072">
            <v>11398.31</v>
          </cell>
          <cell r="BK5072">
            <v>9881.9979258494368</v>
          </cell>
          <cell r="BX5072">
            <v>1994.2530051848696</v>
          </cell>
          <cell r="CB5072">
            <v>2000</v>
          </cell>
          <cell r="CF5072">
            <v>39527.991703397747</v>
          </cell>
          <cell r="CG5072">
            <v>3300</v>
          </cell>
          <cell r="CK5072" t="str">
            <v>Прочие основные фонды</v>
          </cell>
        </row>
        <row r="5073">
          <cell r="K5073">
            <v>0</v>
          </cell>
          <cell r="Y5073">
            <v>2006</v>
          </cell>
          <cell r="AT5073">
            <v>11398.31</v>
          </cell>
          <cell r="BK5073">
            <v>9881.9979258494368</v>
          </cell>
          <cell r="BX5073">
            <v>1994.2530051848696</v>
          </cell>
          <cell r="CB5073">
            <v>2000</v>
          </cell>
          <cell r="CF5073">
            <v>39527.991703397747</v>
          </cell>
          <cell r="CG5073">
            <v>3300</v>
          </cell>
          <cell r="CK5073" t="str">
            <v>Прочие основные фонды</v>
          </cell>
        </row>
        <row r="5074">
          <cell r="K5074">
            <v>0</v>
          </cell>
          <cell r="Y5074">
            <v>2006</v>
          </cell>
          <cell r="AT5074">
            <v>11398.31</v>
          </cell>
          <cell r="BK5074">
            <v>9881.9979258494368</v>
          </cell>
          <cell r="BX5074">
            <v>1994.2530051848696</v>
          </cell>
          <cell r="CB5074">
            <v>2000</v>
          </cell>
          <cell r="CF5074">
            <v>39527.991703397747</v>
          </cell>
          <cell r="CG5074">
            <v>3300</v>
          </cell>
          <cell r="CK5074" t="str">
            <v>Прочие основные фонды</v>
          </cell>
        </row>
        <row r="5075">
          <cell r="K5075">
            <v>0</v>
          </cell>
          <cell r="Y5075">
            <v>2006</v>
          </cell>
          <cell r="AT5075">
            <v>11398.31</v>
          </cell>
          <cell r="BK5075">
            <v>9881.9979258494368</v>
          </cell>
          <cell r="BX5075">
            <v>1994.2530051848696</v>
          </cell>
          <cell r="CB5075">
            <v>2000</v>
          </cell>
          <cell r="CF5075">
            <v>39527.991703397747</v>
          </cell>
          <cell r="CG5075">
            <v>3300</v>
          </cell>
          <cell r="CK5075" t="str">
            <v>Прочие основные фонды</v>
          </cell>
        </row>
        <row r="5076">
          <cell r="K5076">
            <v>0</v>
          </cell>
          <cell r="Y5076">
            <v>2006</v>
          </cell>
          <cell r="AT5076">
            <v>11398.31</v>
          </cell>
          <cell r="BK5076">
            <v>9881.9979258494368</v>
          </cell>
          <cell r="BX5076">
            <v>1994.2530051848696</v>
          </cell>
          <cell r="CB5076">
            <v>2000</v>
          </cell>
          <cell r="CF5076">
            <v>39527.991703397747</v>
          </cell>
          <cell r="CG5076">
            <v>3300</v>
          </cell>
          <cell r="CK5076" t="str">
            <v>Прочие основные фонды</v>
          </cell>
        </row>
        <row r="5077">
          <cell r="K5077">
            <v>0</v>
          </cell>
          <cell r="Y5077">
            <v>2006</v>
          </cell>
          <cell r="AT5077">
            <v>11398.31</v>
          </cell>
          <cell r="BK5077">
            <v>9881.9979258494368</v>
          </cell>
          <cell r="BX5077">
            <v>1994.2530051848696</v>
          </cell>
          <cell r="CB5077">
            <v>2000</v>
          </cell>
          <cell r="CF5077">
            <v>39527.991703397747</v>
          </cell>
          <cell r="CG5077">
            <v>3300</v>
          </cell>
          <cell r="CK5077" t="str">
            <v>Прочие основные фонды</v>
          </cell>
        </row>
        <row r="5078">
          <cell r="K5078">
            <v>0</v>
          </cell>
          <cell r="Y5078">
            <v>2006</v>
          </cell>
          <cell r="AT5078">
            <v>11398.31</v>
          </cell>
          <cell r="BK5078">
            <v>9881.9979258494368</v>
          </cell>
          <cell r="BX5078">
            <v>1994.2530051848696</v>
          </cell>
          <cell r="CB5078">
            <v>2000</v>
          </cell>
          <cell r="CF5078">
            <v>39527.991703397747</v>
          </cell>
          <cell r="CG5078">
            <v>3300</v>
          </cell>
          <cell r="CK5078" t="str">
            <v>Прочие основные фонды</v>
          </cell>
        </row>
        <row r="5079">
          <cell r="K5079">
            <v>0</v>
          </cell>
          <cell r="Y5079">
            <v>2006</v>
          </cell>
          <cell r="AT5079">
            <v>11398.31</v>
          </cell>
          <cell r="BK5079">
            <v>9881.9979258494368</v>
          </cell>
          <cell r="BX5079">
            <v>1994.2530051848696</v>
          </cell>
          <cell r="CB5079">
            <v>2000</v>
          </cell>
          <cell r="CF5079">
            <v>39527.991703397747</v>
          </cell>
          <cell r="CG5079">
            <v>3300</v>
          </cell>
          <cell r="CK5079" t="str">
            <v>Прочие основные фонды</v>
          </cell>
        </row>
        <row r="5080">
          <cell r="K5080">
            <v>0</v>
          </cell>
          <cell r="Y5080">
            <v>2006</v>
          </cell>
          <cell r="AT5080">
            <v>11398.31</v>
          </cell>
          <cell r="BK5080">
            <v>9881.9979258494368</v>
          </cell>
          <cell r="BX5080">
            <v>1994.2530051848696</v>
          </cell>
          <cell r="CB5080">
            <v>2000</v>
          </cell>
          <cell r="CF5080">
            <v>39527.991703397747</v>
          </cell>
          <cell r="CG5080">
            <v>3300</v>
          </cell>
          <cell r="CK5080" t="str">
            <v>Прочие основные фонды</v>
          </cell>
        </row>
        <row r="5081">
          <cell r="K5081">
            <v>0</v>
          </cell>
          <cell r="Y5081">
            <v>2006</v>
          </cell>
          <cell r="AT5081">
            <v>11398.31</v>
          </cell>
          <cell r="BK5081">
            <v>9881.9979258494368</v>
          </cell>
          <cell r="BX5081">
            <v>1994.2530051848696</v>
          </cell>
          <cell r="CB5081">
            <v>2000</v>
          </cell>
          <cell r="CF5081">
            <v>39527.991703397747</v>
          </cell>
          <cell r="CG5081">
            <v>3300</v>
          </cell>
          <cell r="CK5081" t="str">
            <v>Прочие основные фонды</v>
          </cell>
        </row>
        <row r="5082">
          <cell r="K5082">
            <v>0</v>
          </cell>
          <cell r="Y5082">
            <v>2006</v>
          </cell>
          <cell r="AT5082">
            <v>11398.31</v>
          </cell>
          <cell r="BK5082">
            <v>9881.9979258494368</v>
          </cell>
          <cell r="BX5082">
            <v>1994.2530051848696</v>
          </cell>
          <cell r="CB5082">
            <v>2000</v>
          </cell>
          <cell r="CF5082">
            <v>39527.991703397747</v>
          </cell>
          <cell r="CG5082">
            <v>3300</v>
          </cell>
          <cell r="CK5082" t="str">
            <v>Прочие основные фонды</v>
          </cell>
        </row>
        <row r="5083">
          <cell r="K5083">
            <v>0</v>
          </cell>
          <cell r="Y5083">
            <v>2006</v>
          </cell>
          <cell r="AT5083">
            <v>11398.31</v>
          </cell>
          <cell r="BK5083">
            <v>9881.9979258494368</v>
          </cell>
          <cell r="BX5083">
            <v>1994.2530051848696</v>
          </cell>
          <cell r="CB5083">
            <v>2000</v>
          </cell>
          <cell r="CF5083">
            <v>39527.991703397747</v>
          </cell>
          <cell r="CG5083">
            <v>3300</v>
          </cell>
          <cell r="CK5083" t="str">
            <v>Прочие основные фонды</v>
          </cell>
        </row>
        <row r="5084">
          <cell r="K5084">
            <v>0</v>
          </cell>
          <cell r="Y5084">
            <v>2006</v>
          </cell>
          <cell r="AT5084">
            <v>11398.31</v>
          </cell>
          <cell r="BK5084">
            <v>9881.9979258494368</v>
          </cell>
          <cell r="BX5084">
            <v>1994.2530051848696</v>
          </cell>
          <cell r="CB5084">
            <v>2000</v>
          </cell>
          <cell r="CF5084">
            <v>39527.991703397747</v>
          </cell>
          <cell r="CG5084">
            <v>3300</v>
          </cell>
          <cell r="CK5084" t="str">
            <v>Прочие основные фонды</v>
          </cell>
        </row>
        <row r="5085">
          <cell r="K5085">
            <v>0</v>
          </cell>
          <cell r="Y5085">
            <v>2006</v>
          </cell>
          <cell r="AT5085">
            <v>11398.31</v>
          </cell>
          <cell r="BK5085">
            <v>9881.9979258494368</v>
          </cell>
          <cell r="BX5085">
            <v>1994.2530051848696</v>
          </cell>
          <cell r="CB5085">
            <v>2000</v>
          </cell>
          <cell r="CF5085">
            <v>39527.991703397747</v>
          </cell>
          <cell r="CG5085">
            <v>3300</v>
          </cell>
          <cell r="CK5085" t="str">
            <v>Прочие основные фонды</v>
          </cell>
        </row>
        <row r="5086">
          <cell r="K5086">
            <v>0</v>
          </cell>
          <cell r="Y5086">
            <v>2006</v>
          </cell>
          <cell r="AT5086">
            <v>11398.31</v>
          </cell>
          <cell r="BK5086">
            <v>9881.9979258494368</v>
          </cell>
          <cell r="BX5086">
            <v>1994.2530051848696</v>
          </cell>
          <cell r="CB5086">
            <v>2000</v>
          </cell>
          <cell r="CF5086">
            <v>39527.991703397747</v>
          </cell>
          <cell r="CG5086">
            <v>3300</v>
          </cell>
          <cell r="CK5086" t="str">
            <v>Прочие основные фонды</v>
          </cell>
        </row>
        <row r="5087">
          <cell r="K5087">
            <v>0</v>
          </cell>
          <cell r="Y5087">
            <v>2006</v>
          </cell>
          <cell r="AT5087">
            <v>11398.31</v>
          </cell>
          <cell r="BK5087">
            <v>9881.9979258494368</v>
          </cell>
          <cell r="BX5087">
            <v>1994.2530051848696</v>
          </cell>
          <cell r="CB5087">
            <v>2000</v>
          </cell>
          <cell r="CF5087">
            <v>39527.991703397747</v>
          </cell>
          <cell r="CG5087">
            <v>3300</v>
          </cell>
          <cell r="CK5087" t="str">
            <v>Прочие основные фонды</v>
          </cell>
        </row>
        <row r="5088">
          <cell r="K5088">
            <v>0</v>
          </cell>
          <cell r="Y5088">
            <v>2006</v>
          </cell>
          <cell r="AT5088">
            <v>11398.31</v>
          </cell>
          <cell r="BK5088">
            <v>9881.9979258494368</v>
          </cell>
          <cell r="BX5088">
            <v>1994.2530051848696</v>
          </cell>
          <cell r="CB5088">
            <v>2000</v>
          </cell>
          <cell r="CF5088">
            <v>39527.991703397747</v>
          </cell>
          <cell r="CG5088">
            <v>3300</v>
          </cell>
          <cell r="CK5088" t="str">
            <v>Прочие основные фонды</v>
          </cell>
        </row>
        <row r="5089">
          <cell r="K5089">
            <v>0</v>
          </cell>
          <cell r="Y5089">
            <v>2006</v>
          </cell>
          <cell r="AT5089">
            <v>11398.13</v>
          </cell>
          <cell r="BK5089">
            <v>9881.8418711688155</v>
          </cell>
          <cell r="BX5089">
            <v>1994.2215123108438</v>
          </cell>
          <cell r="CB5089">
            <v>2000</v>
          </cell>
          <cell r="CF5089">
            <v>39527.367484675262</v>
          </cell>
          <cell r="CG5089">
            <v>3300</v>
          </cell>
          <cell r="CK5089" t="str">
            <v>Прочие основные фонды</v>
          </cell>
        </row>
        <row r="5090">
          <cell r="K5090">
            <v>0</v>
          </cell>
          <cell r="Y5090">
            <v>2006</v>
          </cell>
          <cell r="AT5090">
            <v>11398.31</v>
          </cell>
          <cell r="BK5090">
            <v>9881.9979258494368</v>
          </cell>
          <cell r="BX5090">
            <v>1994.2530051848696</v>
          </cell>
          <cell r="CB5090">
            <v>2000</v>
          </cell>
          <cell r="CF5090">
            <v>39527.991703397747</v>
          </cell>
          <cell r="CG5090">
            <v>3300</v>
          </cell>
          <cell r="CK5090" t="str">
            <v>Прочие основные фонды</v>
          </cell>
        </row>
        <row r="5091">
          <cell r="K5091">
            <v>0</v>
          </cell>
          <cell r="Y5091">
            <v>2006</v>
          </cell>
          <cell r="AT5091">
            <v>11398.31</v>
          </cell>
          <cell r="BK5091">
            <v>9881.9979258494368</v>
          </cell>
          <cell r="BX5091">
            <v>1994.2530051848696</v>
          </cell>
          <cell r="CB5091">
            <v>2000</v>
          </cell>
          <cell r="CF5091">
            <v>39527.991703397747</v>
          </cell>
          <cell r="CG5091">
            <v>3300</v>
          </cell>
          <cell r="CK5091" t="str">
            <v>Прочие основные фонды</v>
          </cell>
        </row>
        <row r="5092">
          <cell r="K5092">
            <v>0</v>
          </cell>
          <cell r="Y5092">
            <v>2006</v>
          </cell>
          <cell r="AT5092">
            <v>11398.31</v>
          </cell>
          <cell r="BK5092">
            <v>9881.9979258494368</v>
          </cell>
          <cell r="BX5092">
            <v>1994.2530051848696</v>
          </cell>
          <cell r="CB5092">
            <v>2000</v>
          </cell>
          <cell r="CF5092">
            <v>39527.991703397747</v>
          </cell>
          <cell r="CG5092">
            <v>3300</v>
          </cell>
          <cell r="CK5092" t="str">
            <v>Прочие основные фонды</v>
          </cell>
        </row>
        <row r="5093">
          <cell r="K5093">
            <v>0</v>
          </cell>
          <cell r="Y5093">
            <v>2006</v>
          </cell>
          <cell r="AT5093">
            <v>11398.31</v>
          </cell>
          <cell r="BK5093">
            <v>9881.9979258494368</v>
          </cell>
          <cell r="BX5093">
            <v>1994.2530051848696</v>
          </cell>
          <cell r="CB5093">
            <v>2000</v>
          </cell>
          <cell r="CF5093">
            <v>39527.991703397747</v>
          </cell>
          <cell r="CG5093">
            <v>3300</v>
          </cell>
          <cell r="CK5093" t="str">
            <v>Прочие основные фонды</v>
          </cell>
        </row>
        <row r="5094">
          <cell r="K5094">
            <v>0</v>
          </cell>
          <cell r="Y5094">
            <v>2006</v>
          </cell>
          <cell r="AT5094">
            <v>11398.31</v>
          </cell>
          <cell r="BK5094">
            <v>9881.9979258494368</v>
          </cell>
          <cell r="BX5094">
            <v>1994.2530051848696</v>
          </cell>
          <cell r="CB5094">
            <v>2000</v>
          </cell>
          <cell r="CF5094">
            <v>39527.991703397747</v>
          </cell>
          <cell r="CG5094">
            <v>3300</v>
          </cell>
          <cell r="CK5094" t="str">
            <v>Прочие основные фонды</v>
          </cell>
        </row>
        <row r="5095">
          <cell r="K5095">
            <v>0</v>
          </cell>
          <cell r="Y5095">
            <v>2006</v>
          </cell>
          <cell r="AT5095">
            <v>11398.31</v>
          </cell>
          <cell r="BK5095">
            <v>9881.9979258494368</v>
          </cell>
          <cell r="BX5095">
            <v>1994.2530051848696</v>
          </cell>
          <cell r="CB5095">
            <v>2000</v>
          </cell>
          <cell r="CF5095">
            <v>39527.991703397747</v>
          </cell>
          <cell r="CG5095">
            <v>3300</v>
          </cell>
          <cell r="CK5095" t="str">
            <v>Прочие основные фонды</v>
          </cell>
        </row>
        <row r="5096">
          <cell r="K5096">
            <v>0</v>
          </cell>
          <cell r="Y5096">
            <v>2006</v>
          </cell>
          <cell r="AT5096">
            <v>11398.31</v>
          </cell>
          <cell r="BK5096">
            <v>9881.9979258494368</v>
          </cell>
          <cell r="BX5096">
            <v>1994.2530051848696</v>
          </cell>
          <cell r="CB5096">
            <v>2000</v>
          </cell>
          <cell r="CF5096">
            <v>39527.991703397747</v>
          </cell>
          <cell r="CG5096">
            <v>3300</v>
          </cell>
          <cell r="CK5096" t="str">
            <v>Прочие основные фонды</v>
          </cell>
        </row>
        <row r="5097">
          <cell r="K5097">
            <v>0</v>
          </cell>
          <cell r="Y5097">
            <v>2006</v>
          </cell>
          <cell r="AT5097">
            <v>11398.31</v>
          </cell>
          <cell r="BK5097">
            <v>9881.9979258494368</v>
          </cell>
          <cell r="BX5097">
            <v>1994.2530051848696</v>
          </cell>
          <cell r="CB5097">
            <v>2000</v>
          </cell>
          <cell r="CF5097">
            <v>39527.991703397747</v>
          </cell>
          <cell r="CG5097">
            <v>3300</v>
          </cell>
          <cell r="CK5097" t="str">
            <v>Прочие основные фонды</v>
          </cell>
        </row>
        <row r="5098">
          <cell r="K5098">
            <v>0</v>
          </cell>
          <cell r="Y5098">
            <v>2006</v>
          </cell>
          <cell r="AT5098">
            <v>11398.31</v>
          </cell>
          <cell r="BK5098">
            <v>9881.9979258494368</v>
          </cell>
          <cell r="BX5098">
            <v>1994.2530051848696</v>
          </cell>
          <cell r="CB5098">
            <v>2000</v>
          </cell>
          <cell r="CF5098">
            <v>39527.991703397747</v>
          </cell>
          <cell r="CG5098">
            <v>3300</v>
          </cell>
          <cell r="CK5098" t="str">
            <v>Прочие основные фонды</v>
          </cell>
        </row>
        <row r="5099">
          <cell r="K5099">
            <v>0</v>
          </cell>
          <cell r="Y5099">
            <v>2006</v>
          </cell>
          <cell r="AT5099">
            <v>11398.31</v>
          </cell>
          <cell r="BK5099">
            <v>9881.9979258494368</v>
          </cell>
          <cell r="BX5099">
            <v>1994.2530051848696</v>
          </cell>
          <cell r="CB5099">
            <v>2000</v>
          </cell>
          <cell r="CF5099">
            <v>39527.991703397747</v>
          </cell>
          <cell r="CG5099">
            <v>3300</v>
          </cell>
          <cell r="CK5099" t="str">
            <v>Прочие основные фонды</v>
          </cell>
        </row>
        <row r="5100">
          <cell r="K5100">
            <v>0</v>
          </cell>
          <cell r="Y5100">
            <v>2006</v>
          </cell>
          <cell r="AT5100">
            <v>11398.31</v>
          </cell>
          <cell r="BK5100">
            <v>9881.9979258494368</v>
          </cell>
          <cell r="BX5100">
            <v>1994.2530051848696</v>
          </cell>
          <cell r="CB5100">
            <v>2000</v>
          </cell>
          <cell r="CF5100">
            <v>39527.991703397747</v>
          </cell>
          <cell r="CG5100">
            <v>3300</v>
          </cell>
          <cell r="CK5100" t="str">
            <v>Прочие основные фонды</v>
          </cell>
        </row>
        <row r="5101">
          <cell r="K5101">
            <v>0</v>
          </cell>
          <cell r="Y5101">
            <v>2006</v>
          </cell>
          <cell r="AT5101">
            <v>11398.31</v>
          </cell>
          <cell r="BK5101">
            <v>9881.9979258494368</v>
          </cell>
          <cell r="BX5101">
            <v>1994.2530051848696</v>
          </cell>
          <cell r="CB5101">
            <v>2000</v>
          </cell>
          <cell r="CF5101">
            <v>39527.991703397747</v>
          </cell>
          <cell r="CG5101">
            <v>3300</v>
          </cell>
          <cell r="CK5101" t="str">
            <v>Прочие основные фонды</v>
          </cell>
        </row>
        <row r="5102">
          <cell r="K5102">
            <v>0</v>
          </cell>
          <cell r="Y5102">
            <v>2006</v>
          </cell>
          <cell r="AT5102">
            <v>11398.31</v>
          </cell>
          <cell r="BK5102">
            <v>9881.9979258494368</v>
          </cell>
          <cell r="BX5102">
            <v>1994.2530051848696</v>
          </cell>
          <cell r="CB5102">
            <v>2000</v>
          </cell>
          <cell r="CF5102">
            <v>39527.991703397747</v>
          </cell>
          <cell r="CG5102">
            <v>3300</v>
          </cell>
          <cell r="CK5102" t="str">
            <v>Прочие основные фонды</v>
          </cell>
        </row>
        <row r="5103">
          <cell r="K5103">
            <v>0</v>
          </cell>
          <cell r="Y5103">
            <v>2006</v>
          </cell>
          <cell r="AT5103">
            <v>11398.31</v>
          </cell>
          <cell r="BK5103">
            <v>9881.9979258494368</v>
          </cell>
          <cell r="BX5103">
            <v>1994.2530051848696</v>
          </cell>
          <cell r="CB5103">
            <v>2000</v>
          </cell>
          <cell r="CF5103">
            <v>39527.991703397747</v>
          </cell>
          <cell r="CG5103">
            <v>3300</v>
          </cell>
          <cell r="CK5103" t="str">
            <v>Прочие основные фонды</v>
          </cell>
        </row>
        <row r="5104">
          <cell r="K5104">
            <v>0</v>
          </cell>
          <cell r="Y5104">
            <v>2006</v>
          </cell>
          <cell r="AT5104">
            <v>11398.31</v>
          </cell>
          <cell r="BK5104">
            <v>9881.9979258494368</v>
          </cell>
          <cell r="BX5104">
            <v>1994.2530051848696</v>
          </cell>
          <cell r="CB5104">
            <v>2000</v>
          </cell>
          <cell r="CF5104">
            <v>39527.991703397747</v>
          </cell>
          <cell r="CG5104">
            <v>3300</v>
          </cell>
          <cell r="CK5104" t="str">
            <v>Прочие основные фонды</v>
          </cell>
        </row>
        <row r="5105">
          <cell r="K5105">
            <v>0</v>
          </cell>
          <cell r="Y5105">
            <v>2006</v>
          </cell>
          <cell r="AT5105">
            <v>11398.24</v>
          </cell>
          <cell r="BK5105">
            <v>9881.9372379180841</v>
          </cell>
          <cell r="BX5105">
            <v>1994.2407579560818</v>
          </cell>
          <cell r="CB5105">
            <v>2000</v>
          </cell>
          <cell r="CF5105">
            <v>39527.748951672336</v>
          </cell>
          <cell r="CG5105">
            <v>3300</v>
          </cell>
          <cell r="CK5105" t="str">
            <v>Прочие основные фонды</v>
          </cell>
        </row>
        <row r="5106">
          <cell r="K5106">
            <v>0</v>
          </cell>
          <cell r="Y5106">
            <v>2007</v>
          </cell>
          <cell r="AT5106">
            <v>15146.61</v>
          </cell>
          <cell r="BK5106">
            <v>14286.477001827774</v>
          </cell>
          <cell r="BX5106">
            <v>2883.1062208455733</v>
          </cell>
          <cell r="CB5106">
            <v>2900</v>
          </cell>
          <cell r="CF5106">
            <v>57145.908007311096</v>
          </cell>
          <cell r="CG5106">
            <v>4785</v>
          </cell>
          <cell r="CK5106" t="str">
            <v>Прочие основные фонды</v>
          </cell>
        </row>
        <row r="5107">
          <cell r="K5107">
            <v>0</v>
          </cell>
          <cell r="Y5107">
            <v>2007</v>
          </cell>
          <cell r="AT5107">
            <v>15146.61</v>
          </cell>
          <cell r="BK5107">
            <v>14286.477001827774</v>
          </cell>
          <cell r="BX5107">
            <v>2883.1062208455733</v>
          </cell>
          <cell r="CB5107">
            <v>2900</v>
          </cell>
          <cell r="CF5107">
            <v>57145.908007311096</v>
          </cell>
          <cell r="CG5107">
            <v>4785</v>
          </cell>
          <cell r="CK5107" t="str">
            <v>Прочие основные фонды</v>
          </cell>
        </row>
        <row r="5108">
          <cell r="K5108">
            <v>0</v>
          </cell>
          <cell r="Y5108">
            <v>2007</v>
          </cell>
          <cell r="AT5108">
            <v>15146.61</v>
          </cell>
          <cell r="BK5108">
            <v>14286.477001827774</v>
          </cell>
          <cell r="BX5108">
            <v>2883.1062208455733</v>
          </cell>
          <cell r="CB5108">
            <v>2900</v>
          </cell>
          <cell r="CF5108">
            <v>57145.908007311096</v>
          </cell>
          <cell r="CG5108">
            <v>4785</v>
          </cell>
          <cell r="CK5108" t="str">
            <v>Прочие основные фонды</v>
          </cell>
        </row>
        <row r="5109">
          <cell r="K5109">
            <v>0</v>
          </cell>
          <cell r="Y5109">
            <v>2007</v>
          </cell>
          <cell r="AT5109">
            <v>15146.61</v>
          </cell>
          <cell r="BK5109">
            <v>14286.477001827774</v>
          </cell>
          <cell r="BX5109">
            <v>2883.1062208455733</v>
          </cell>
          <cell r="CB5109">
            <v>2900</v>
          </cell>
          <cell r="CF5109">
            <v>57145.908007311096</v>
          </cell>
          <cell r="CG5109">
            <v>4785</v>
          </cell>
          <cell r="CK5109" t="str">
            <v>Прочие основные фонды</v>
          </cell>
        </row>
        <row r="5110">
          <cell r="K5110">
            <v>0</v>
          </cell>
          <cell r="Y5110">
            <v>2007</v>
          </cell>
          <cell r="AT5110">
            <v>15146.61</v>
          </cell>
          <cell r="BK5110">
            <v>14286.477001827774</v>
          </cell>
          <cell r="BX5110">
            <v>2883.1062208455733</v>
          </cell>
          <cell r="CB5110">
            <v>2900</v>
          </cell>
          <cell r="CF5110">
            <v>57145.908007311096</v>
          </cell>
          <cell r="CG5110">
            <v>4785</v>
          </cell>
          <cell r="CK5110" t="str">
            <v>Прочие основные фонды</v>
          </cell>
        </row>
        <row r="5111">
          <cell r="K5111">
            <v>0</v>
          </cell>
          <cell r="Y5111">
            <v>2007</v>
          </cell>
          <cell r="AT5111">
            <v>15146.61</v>
          </cell>
          <cell r="BK5111">
            <v>14286.477001827774</v>
          </cell>
          <cell r="BX5111">
            <v>2883.1062208455733</v>
          </cell>
          <cell r="CB5111">
            <v>2900</v>
          </cell>
          <cell r="CF5111">
            <v>57145.908007311096</v>
          </cell>
          <cell r="CG5111">
            <v>4785</v>
          </cell>
          <cell r="CK5111" t="str">
            <v>Прочие основные фонды</v>
          </cell>
        </row>
        <row r="5112">
          <cell r="K5112">
            <v>29628.799999999999</v>
          </cell>
          <cell r="Y5112">
            <v>2008</v>
          </cell>
          <cell r="AT5112">
            <v>88886.720000000001</v>
          </cell>
          <cell r="BK5112">
            <v>82137.280979690331</v>
          </cell>
          <cell r="BX5112">
            <v>41795.53715190442</v>
          </cell>
          <cell r="CB5112">
            <v>42000</v>
          </cell>
          <cell r="CF5112">
            <v>164274.56195938066</v>
          </cell>
          <cell r="CG5112">
            <v>131880</v>
          </cell>
          <cell r="CK5112" t="str">
            <v>Прочие основные фонды</v>
          </cell>
        </row>
        <row r="5113">
          <cell r="K5113">
            <v>0</v>
          </cell>
          <cell r="Y5113">
            <v>2004</v>
          </cell>
          <cell r="AT5113">
            <v>37207</v>
          </cell>
          <cell r="BK5113">
            <v>24126.162148622774</v>
          </cell>
          <cell r="BX5113">
            <v>2412.6162148622775</v>
          </cell>
          <cell r="CB5113">
            <v>2400</v>
          </cell>
          <cell r="CF5113">
            <v>144756.97289173666</v>
          </cell>
          <cell r="CG5113">
            <v>2400</v>
          </cell>
          <cell r="CK5113" t="str">
            <v>Прочие основные фонды</v>
          </cell>
        </row>
        <row r="5114">
          <cell r="K5114">
            <v>0</v>
          </cell>
          <cell r="Y5114">
            <v>2004</v>
          </cell>
          <cell r="AT5114">
            <v>165300.48000000001</v>
          </cell>
          <cell r="BK5114">
            <v>107185.91081584584</v>
          </cell>
          <cell r="BX5114">
            <v>10718.591081584585</v>
          </cell>
          <cell r="CB5114">
            <v>11000</v>
          </cell>
          <cell r="CF5114">
            <v>643115.46489507507</v>
          </cell>
          <cell r="CG5114">
            <v>11000</v>
          </cell>
          <cell r="CK5114" t="str">
            <v>Прочие основные фонды</v>
          </cell>
        </row>
        <row r="5115">
          <cell r="K5115">
            <v>0</v>
          </cell>
          <cell r="Y5115">
            <v>2007</v>
          </cell>
          <cell r="AT5115">
            <v>366520.23</v>
          </cell>
          <cell r="BK5115">
            <v>363569.2073220411</v>
          </cell>
          <cell r="BX5115">
            <v>120117.40285521749</v>
          </cell>
          <cell r="CB5115">
            <v>120000</v>
          </cell>
          <cell r="CF5115">
            <v>1090707.6219661233</v>
          </cell>
          <cell r="CG5115">
            <v>279600</v>
          </cell>
          <cell r="CK5115" t="str">
            <v>Прочие основные фонды</v>
          </cell>
        </row>
        <row r="5116">
          <cell r="K5116">
            <v>0</v>
          </cell>
          <cell r="Y5116">
            <v>2007</v>
          </cell>
          <cell r="AT5116">
            <v>20301.21</v>
          </cell>
          <cell r="BK5116">
            <v>20137.755635966652</v>
          </cell>
          <cell r="BX5116">
            <v>6653.1897025666758</v>
          </cell>
          <cell r="CB5116">
            <v>6700</v>
          </cell>
          <cell r="CF5116">
            <v>60413.266907899961</v>
          </cell>
          <cell r="CG5116">
            <v>15611</v>
          </cell>
          <cell r="CK5116" t="str">
            <v>Прочие основные фонды</v>
          </cell>
        </row>
        <row r="5117">
          <cell r="K5117">
            <v>3001.55</v>
          </cell>
          <cell r="Y5117">
            <v>2006</v>
          </cell>
          <cell r="AT5117">
            <v>36016.949999999997</v>
          </cell>
          <cell r="BK5117">
            <v>29685.554347700228</v>
          </cell>
          <cell r="BX5117">
            <v>3554.5637695393038</v>
          </cell>
          <cell r="CB5117">
            <v>3600</v>
          </cell>
          <cell r="CF5117">
            <v>148427.77173850115</v>
          </cell>
          <cell r="CG5117">
            <v>4104</v>
          </cell>
          <cell r="CK5117" t="str">
            <v>Прочие основные фонды</v>
          </cell>
        </row>
        <row r="5118">
          <cell r="K5118">
            <v>3001.55</v>
          </cell>
          <cell r="Y5118">
            <v>2006</v>
          </cell>
          <cell r="AT5118">
            <v>36016.949999999997</v>
          </cell>
          <cell r="BK5118">
            <v>29685.554347700228</v>
          </cell>
          <cell r="BX5118">
            <v>3554.5637695393038</v>
          </cell>
          <cell r="CB5118">
            <v>3600</v>
          </cell>
          <cell r="CF5118">
            <v>148427.77173850115</v>
          </cell>
          <cell r="CG5118">
            <v>4104</v>
          </cell>
          <cell r="CK5118" t="str">
            <v>Прочие основные фонды</v>
          </cell>
        </row>
        <row r="5119">
          <cell r="K5119">
            <v>20238.080000000002</v>
          </cell>
          <cell r="Y5119">
            <v>2006</v>
          </cell>
          <cell r="AT5119">
            <v>173471.15</v>
          </cell>
          <cell r="BK5119">
            <v>146610.04620892755</v>
          </cell>
          <cell r="BX5119">
            <v>29586.883890922712</v>
          </cell>
          <cell r="CB5119">
            <v>30000</v>
          </cell>
          <cell r="CF5119">
            <v>586440.18483571021</v>
          </cell>
          <cell r="CG5119">
            <v>49500</v>
          </cell>
          <cell r="CK5119" t="str">
            <v>Прочие основные фонды</v>
          </cell>
        </row>
        <row r="5120">
          <cell r="K5120">
            <v>61635.56</v>
          </cell>
          <cell r="Y5120">
            <v>2010</v>
          </cell>
          <cell r="AT5120">
            <v>69340</v>
          </cell>
          <cell r="BK5120">
            <v>68383.800763492342</v>
          </cell>
          <cell r="BX5120">
            <v>68383.800763492342</v>
          </cell>
          <cell r="CB5120">
            <v>70000</v>
          </cell>
          <cell r="CF5120">
            <v>0</v>
          </cell>
          <cell r="CG5120">
            <v>350000</v>
          </cell>
          <cell r="CK5120" t="str">
            <v>Прочие основные фонды</v>
          </cell>
        </row>
        <row r="5121">
          <cell r="K5121">
            <v>0</v>
          </cell>
          <cell r="Y5121">
            <v>2007</v>
          </cell>
          <cell r="AT5121">
            <v>1964013</v>
          </cell>
          <cell r="BK5121">
            <v>2008347.7577130303</v>
          </cell>
          <cell r="BX5121">
            <v>663525.71072639339</v>
          </cell>
          <cell r="CB5121">
            <v>665000</v>
          </cell>
          <cell r="CF5121">
            <v>6025043.2731390912</v>
          </cell>
          <cell r="CG5121">
            <v>1549450</v>
          </cell>
          <cell r="CK5121" t="str">
            <v>Прочие основные фонды</v>
          </cell>
        </row>
        <row r="5122">
          <cell r="K5122">
            <v>0</v>
          </cell>
          <cell r="Y5122">
            <v>2004</v>
          </cell>
          <cell r="AT5122">
            <v>400209.15</v>
          </cell>
          <cell r="BK5122">
            <v>257845.21702002711</v>
          </cell>
          <cell r="BX5122">
            <v>25784.521702002712</v>
          </cell>
          <cell r="CB5122">
            <v>26000</v>
          </cell>
          <cell r="CF5122">
            <v>1804916.5191401897</v>
          </cell>
          <cell r="CG5122">
            <v>26000</v>
          </cell>
          <cell r="CK5122" t="str">
            <v>Прочие основные фонды</v>
          </cell>
        </row>
        <row r="5123">
          <cell r="K5123">
            <v>489563.84</v>
          </cell>
          <cell r="Y5123">
            <v>2010</v>
          </cell>
          <cell r="AT5123">
            <v>587476.64</v>
          </cell>
          <cell r="BK5123">
            <v>557684.5358253459</v>
          </cell>
          <cell r="BX5123">
            <v>409487.40680343413</v>
          </cell>
          <cell r="CB5123">
            <v>410000</v>
          </cell>
          <cell r="CF5123">
            <v>557684.5358253459</v>
          </cell>
          <cell r="CG5123">
            <v>1656400</v>
          </cell>
          <cell r="CK5123" t="str">
            <v>Прочие основные фонды</v>
          </cell>
        </row>
        <row r="5124">
          <cell r="K5124">
            <v>0</v>
          </cell>
          <cell r="Y5124">
            <v>2002</v>
          </cell>
          <cell r="AT5124">
            <v>160997.49</v>
          </cell>
          <cell r="BK5124">
            <v>78139.442837684808</v>
          </cell>
          <cell r="BX5124">
            <v>7813.944283768481</v>
          </cell>
          <cell r="CB5124">
            <v>7800</v>
          </cell>
          <cell r="CF5124">
            <v>703254.98553916323</v>
          </cell>
          <cell r="CG5124">
            <v>7800</v>
          </cell>
          <cell r="CK5124" t="str">
            <v>Прочие основные фонды</v>
          </cell>
        </row>
        <row r="5125">
          <cell r="K5125">
            <v>12679.49</v>
          </cell>
          <cell r="Y5125">
            <v>2009</v>
          </cell>
          <cell r="AT5125">
            <v>24024.44</v>
          </cell>
          <cell r="BK5125">
            <v>22918.998932722119</v>
          </cell>
          <cell r="BX5125">
            <v>16828.584686504983</v>
          </cell>
          <cell r="CB5125">
            <v>17000</v>
          </cell>
          <cell r="CF5125">
            <v>22918.998932722119</v>
          </cell>
          <cell r="CG5125">
            <v>68680</v>
          </cell>
          <cell r="CK5125" t="str">
            <v>Прочие основные фонды</v>
          </cell>
        </row>
        <row r="5126">
          <cell r="K5126">
            <v>12679.49</v>
          </cell>
          <cell r="Y5126">
            <v>2009</v>
          </cell>
          <cell r="AT5126">
            <v>24024.44</v>
          </cell>
          <cell r="BK5126">
            <v>22918.998932722119</v>
          </cell>
          <cell r="BX5126">
            <v>16828.584686504983</v>
          </cell>
          <cell r="CB5126">
            <v>17000</v>
          </cell>
          <cell r="CF5126">
            <v>22918.998932722119</v>
          </cell>
          <cell r="CG5126">
            <v>68680</v>
          </cell>
          <cell r="CK5126" t="str">
            <v>Прочие основные фонды</v>
          </cell>
        </row>
        <row r="5127">
          <cell r="K5127">
            <v>12679.49</v>
          </cell>
          <cell r="Y5127">
            <v>2009</v>
          </cell>
          <cell r="AT5127">
            <v>24024.44</v>
          </cell>
          <cell r="BK5127">
            <v>22918.998932722119</v>
          </cell>
          <cell r="BX5127">
            <v>16828.584686504983</v>
          </cell>
          <cell r="CB5127">
            <v>17000</v>
          </cell>
          <cell r="CF5127">
            <v>22918.998932722119</v>
          </cell>
          <cell r="CG5127">
            <v>68680</v>
          </cell>
          <cell r="CK5127" t="str">
            <v>Прочие основные фонды</v>
          </cell>
        </row>
        <row r="5128">
          <cell r="K5128">
            <v>12679.49</v>
          </cell>
          <cell r="Y5128">
            <v>2009</v>
          </cell>
          <cell r="AT5128">
            <v>24024.44</v>
          </cell>
          <cell r="BK5128">
            <v>22918.998932722119</v>
          </cell>
          <cell r="BX5128">
            <v>16828.584686504983</v>
          </cell>
          <cell r="CB5128">
            <v>17000</v>
          </cell>
          <cell r="CF5128">
            <v>22918.998932722119</v>
          </cell>
          <cell r="CG5128">
            <v>68680</v>
          </cell>
          <cell r="CK5128" t="str">
            <v>Прочие основные фонды</v>
          </cell>
        </row>
        <row r="5129">
          <cell r="K5129">
            <v>12679.49</v>
          </cell>
          <cell r="Y5129">
            <v>2009</v>
          </cell>
          <cell r="AT5129">
            <v>24024.44</v>
          </cell>
          <cell r="BK5129">
            <v>22918.998932722119</v>
          </cell>
          <cell r="BX5129">
            <v>16828.584686504983</v>
          </cell>
          <cell r="CB5129">
            <v>17000</v>
          </cell>
          <cell r="CF5129">
            <v>22918.998932722119</v>
          </cell>
          <cell r="CG5129">
            <v>68680</v>
          </cell>
          <cell r="CK5129" t="str">
            <v>Прочие основные фонды</v>
          </cell>
        </row>
        <row r="5130">
          <cell r="K5130">
            <v>12679.49</v>
          </cell>
          <cell r="Y5130">
            <v>2009</v>
          </cell>
          <cell r="AT5130">
            <v>24024.44</v>
          </cell>
          <cell r="BK5130">
            <v>22918.998932722119</v>
          </cell>
          <cell r="BX5130">
            <v>16828.584686504983</v>
          </cell>
          <cell r="CB5130">
            <v>17000</v>
          </cell>
          <cell r="CF5130">
            <v>22918.998932722119</v>
          </cell>
          <cell r="CG5130">
            <v>68680</v>
          </cell>
          <cell r="CK5130" t="str">
            <v>Прочие основные фонды</v>
          </cell>
        </row>
        <row r="5131">
          <cell r="K5131">
            <v>12679.49</v>
          </cell>
          <cell r="Y5131">
            <v>2009</v>
          </cell>
          <cell r="AT5131">
            <v>24024.44</v>
          </cell>
          <cell r="BK5131">
            <v>22918.998932722119</v>
          </cell>
          <cell r="BX5131">
            <v>16828.584686504983</v>
          </cell>
          <cell r="CB5131">
            <v>17000</v>
          </cell>
          <cell r="CF5131">
            <v>22918.998932722119</v>
          </cell>
          <cell r="CG5131">
            <v>68680</v>
          </cell>
          <cell r="CK5131" t="str">
            <v>Прочие основные фонды</v>
          </cell>
        </row>
        <row r="5132">
          <cell r="K5132">
            <v>12679.49</v>
          </cell>
          <cell r="Y5132">
            <v>2009</v>
          </cell>
          <cell r="AT5132">
            <v>24024.44</v>
          </cell>
          <cell r="BK5132">
            <v>22918.998932722119</v>
          </cell>
          <cell r="BX5132">
            <v>16828.584686504983</v>
          </cell>
          <cell r="CB5132">
            <v>17000</v>
          </cell>
          <cell r="CF5132">
            <v>22918.998932722119</v>
          </cell>
          <cell r="CG5132">
            <v>68680</v>
          </cell>
          <cell r="CK5132" t="str">
            <v>Прочие основные фонды</v>
          </cell>
        </row>
        <row r="5133">
          <cell r="K5133">
            <v>12679.49</v>
          </cell>
          <cell r="Y5133">
            <v>2009</v>
          </cell>
          <cell r="AT5133">
            <v>24024.44</v>
          </cell>
          <cell r="BK5133">
            <v>22918.998932722119</v>
          </cell>
          <cell r="BX5133">
            <v>16828.584686504983</v>
          </cell>
          <cell r="CB5133">
            <v>17000</v>
          </cell>
          <cell r="CF5133">
            <v>22918.998932722119</v>
          </cell>
          <cell r="CG5133">
            <v>68680</v>
          </cell>
          <cell r="CK5133" t="str">
            <v>Прочие основные фонды</v>
          </cell>
        </row>
        <row r="5134">
          <cell r="K5134">
            <v>12679.49</v>
          </cell>
          <cell r="Y5134">
            <v>2009</v>
          </cell>
          <cell r="AT5134">
            <v>24024.44</v>
          </cell>
          <cell r="BK5134">
            <v>22918.998932722119</v>
          </cell>
          <cell r="BX5134">
            <v>16828.584686504983</v>
          </cell>
          <cell r="CB5134">
            <v>17000</v>
          </cell>
          <cell r="CF5134">
            <v>22918.998932722119</v>
          </cell>
          <cell r="CG5134">
            <v>68680</v>
          </cell>
          <cell r="CK5134" t="str">
            <v>Прочие основные фонды</v>
          </cell>
        </row>
        <row r="5135">
          <cell r="K5135">
            <v>12679.49</v>
          </cell>
          <cell r="Y5135">
            <v>2009</v>
          </cell>
          <cell r="AT5135">
            <v>24024.44</v>
          </cell>
          <cell r="BK5135">
            <v>22918.998932722119</v>
          </cell>
          <cell r="BX5135">
            <v>16828.584686504983</v>
          </cell>
          <cell r="CB5135">
            <v>17000</v>
          </cell>
          <cell r="CF5135">
            <v>22918.998932722119</v>
          </cell>
          <cell r="CG5135">
            <v>68680</v>
          </cell>
          <cell r="CK5135" t="str">
            <v>Прочие основные фонды</v>
          </cell>
        </row>
        <row r="5136">
          <cell r="K5136">
            <v>12679.49</v>
          </cell>
          <cell r="Y5136">
            <v>2009</v>
          </cell>
          <cell r="AT5136">
            <v>24024.44</v>
          </cell>
          <cell r="BK5136">
            <v>22918.998932722119</v>
          </cell>
          <cell r="BX5136">
            <v>16828.584686504983</v>
          </cell>
          <cell r="CB5136">
            <v>17000</v>
          </cell>
          <cell r="CF5136">
            <v>22918.998932722119</v>
          </cell>
          <cell r="CG5136">
            <v>68680</v>
          </cell>
          <cell r="CK5136" t="str">
            <v>Прочие основные фонды</v>
          </cell>
        </row>
        <row r="5137">
          <cell r="K5137">
            <v>12679.49</v>
          </cell>
          <cell r="Y5137">
            <v>2009</v>
          </cell>
          <cell r="AT5137">
            <v>24024.44</v>
          </cell>
          <cell r="BK5137">
            <v>22918.998932722119</v>
          </cell>
          <cell r="BX5137">
            <v>16828.584686504983</v>
          </cell>
          <cell r="CB5137">
            <v>17000</v>
          </cell>
          <cell r="CF5137">
            <v>22918.998932722119</v>
          </cell>
          <cell r="CG5137">
            <v>68680</v>
          </cell>
          <cell r="CK5137" t="str">
            <v>Прочие основные фонды</v>
          </cell>
        </row>
        <row r="5138">
          <cell r="K5138">
            <v>12679.49</v>
          </cell>
          <cell r="Y5138">
            <v>2009</v>
          </cell>
          <cell r="AT5138">
            <v>24024.44</v>
          </cell>
          <cell r="BK5138">
            <v>22918.998932722119</v>
          </cell>
          <cell r="BX5138">
            <v>16828.584686504983</v>
          </cell>
          <cell r="CB5138">
            <v>17000</v>
          </cell>
          <cell r="CF5138">
            <v>22918.998932722119</v>
          </cell>
          <cell r="CG5138">
            <v>68680</v>
          </cell>
          <cell r="CK5138" t="str">
            <v>Прочие основные фонды</v>
          </cell>
        </row>
        <row r="5139">
          <cell r="K5139">
            <v>12679.49</v>
          </cell>
          <cell r="Y5139">
            <v>2009</v>
          </cell>
          <cell r="AT5139">
            <v>24024.44</v>
          </cell>
          <cell r="BK5139">
            <v>22918.998932722119</v>
          </cell>
          <cell r="BX5139">
            <v>16828.584686504983</v>
          </cell>
          <cell r="CB5139">
            <v>17000</v>
          </cell>
          <cell r="CF5139">
            <v>22918.998932722119</v>
          </cell>
          <cell r="CG5139">
            <v>68680</v>
          </cell>
          <cell r="CK5139" t="str">
            <v>Прочие основные фонды</v>
          </cell>
        </row>
        <row r="5140">
          <cell r="K5140">
            <v>12679.49</v>
          </cell>
          <cell r="Y5140">
            <v>2009</v>
          </cell>
          <cell r="AT5140">
            <v>24024.44</v>
          </cell>
          <cell r="BK5140">
            <v>22918.998932722119</v>
          </cell>
          <cell r="BX5140">
            <v>16828.584686504983</v>
          </cell>
          <cell r="CB5140">
            <v>17000</v>
          </cell>
          <cell r="CF5140">
            <v>22918.998932722119</v>
          </cell>
          <cell r="CG5140">
            <v>68680</v>
          </cell>
          <cell r="CK5140" t="str">
            <v>Прочие основные фонды</v>
          </cell>
        </row>
        <row r="5141">
          <cell r="K5141">
            <v>12679.49</v>
          </cell>
          <cell r="Y5141">
            <v>2009</v>
          </cell>
          <cell r="AT5141">
            <v>24024.44</v>
          </cell>
          <cell r="BK5141">
            <v>22918.998932722119</v>
          </cell>
          <cell r="BX5141">
            <v>16828.584686504983</v>
          </cell>
          <cell r="CB5141">
            <v>17000</v>
          </cell>
          <cell r="CF5141">
            <v>22918.998932722119</v>
          </cell>
          <cell r="CG5141">
            <v>68680</v>
          </cell>
          <cell r="CK5141" t="str">
            <v>Прочие основные фонды</v>
          </cell>
        </row>
        <row r="5142">
          <cell r="K5142">
            <v>12679.49</v>
          </cell>
          <cell r="Y5142">
            <v>2009</v>
          </cell>
          <cell r="AT5142">
            <v>24024.44</v>
          </cell>
          <cell r="BK5142">
            <v>22918.998932722119</v>
          </cell>
          <cell r="BX5142">
            <v>16828.584686504983</v>
          </cell>
          <cell r="CB5142">
            <v>17000</v>
          </cell>
          <cell r="CF5142">
            <v>22918.998932722119</v>
          </cell>
          <cell r="CG5142">
            <v>68680</v>
          </cell>
          <cell r="CK5142" t="str">
            <v>Прочие основные фонды</v>
          </cell>
        </row>
        <row r="5143">
          <cell r="K5143">
            <v>12679.49</v>
          </cell>
          <cell r="Y5143">
            <v>2009</v>
          </cell>
          <cell r="AT5143">
            <v>24024.44</v>
          </cell>
          <cell r="BK5143">
            <v>22918.998932722119</v>
          </cell>
          <cell r="BX5143">
            <v>16828.584686504983</v>
          </cell>
          <cell r="CB5143">
            <v>17000</v>
          </cell>
          <cell r="CF5143">
            <v>22918.998932722119</v>
          </cell>
          <cell r="CG5143">
            <v>68680</v>
          </cell>
          <cell r="CK5143" t="str">
            <v>Прочие основные фонды</v>
          </cell>
        </row>
        <row r="5144">
          <cell r="K5144">
            <v>12679.49</v>
          </cell>
          <cell r="Y5144">
            <v>2009</v>
          </cell>
          <cell r="AT5144">
            <v>24024.44</v>
          </cell>
          <cell r="BK5144">
            <v>22918.998932722119</v>
          </cell>
          <cell r="BX5144">
            <v>16828.584686504983</v>
          </cell>
          <cell r="CB5144">
            <v>17000</v>
          </cell>
          <cell r="CF5144">
            <v>22918.998932722119</v>
          </cell>
          <cell r="CG5144">
            <v>68680</v>
          </cell>
          <cell r="CK5144" t="str">
            <v>Прочие основные фонды</v>
          </cell>
        </row>
        <row r="5145">
          <cell r="K5145">
            <v>12679.49</v>
          </cell>
          <cell r="Y5145">
            <v>2009</v>
          </cell>
          <cell r="AT5145">
            <v>24024.44</v>
          </cell>
          <cell r="BK5145">
            <v>22918.998932722119</v>
          </cell>
          <cell r="BX5145">
            <v>16828.584686504983</v>
          </cell>
          <cell r="CB5145">
            <v>17000</v>
          </cell>
          <cell r="CF5145">
            <v>22918.998932722119</v>
          </cell>
          <cell r="CG5145">
            <v>68680</v>
          </cell>
          <cell r="CK5145" t="str">
            <v>Прочие основные фонды</v>
          </cell>
        </row>
        <row r="5146">
          <cell r="K5146">
            <v>12679.49</v>
          </cell>
          <cell r="Y5146">
            <v>2009</v>
          </cell>
          <cell r="AT5146">
            <v>24024.44</v>
          </cell>
          <cell r="BK5146">
            <v>22918.998932722119</v>
          </cell>
          <cell r="BX5146">
            <v>16828.584686504983</v>
          </cell>
          <cell r="CB5146">
            <v>17000</v>
          </cell>
          <cell r="CF5146">
            <v>22918.998932722119</v>
          </cell>
          <cell r="CG5146">
            <v>68680</v>
          </cell>
          <cell r="CK5146" t="str">
            <v>Прочие основные фонды</v>
          </cell>
        </row>
        <row r="5147">
          <cell r="K5147">
            <v>12679.49</v>
          </cell>
          <cell r="Y5147">
            <v>2009</v>
          </cell>
          <cell r="AT5147">
            <v>24024.44</v>
          </cell>
          <cell r="BK5147">
            <v>22918.998932722119</v>
          </cell>
          <cell r="BX5147">
            <v>16828.584686504983</v>
          </cell>
          <cell r="CB5147">
            <v>17000</v>
          </cell>
          <cell r="CF5147">
            <v>22918.998932722119</v>
          </cell>
          <cell r="CG5147">
            <v>68680</v>
          </cell>
          <cell r="CK5147" t="str">
            <v>Прочие основные фонды</v>
          </cell>
        </row>
        <row r="5148">
          <cell r="K5148">
            <v>12679.49</v>
          </cell>
          <cell r="Y5148">
            <v>2009</v>
          </cell>
          <cell r="AT5148">
            <v>24024.44</v>
          </cell>
          <cell r="BK5148">
            <v>22918.998932722119</v>
          </cell>
          <cell r="BX5148">
            <v>16828.584686504983</v>
          </cell>
          <cell r="CB5148">
            <v>17000</v>
          </cell>
          <cell r="CF5148">
            <v>22918.998932722119</v>
          </cell>
          <cell r="CG5148">
            <v>68680</v>
          </cell>
          <cell r="CK5148" t="str">
            <v>Прочие основные фонды</v>
          </cell>
        </row>
        <row r="5149">
          <cell r="K5149">
            <v>12679.49</v>
          </cell>
          <cell r="Y5149">
            <v>2009</v>
          </cell>
          <cell r="AT5149">
            <v>24024.44</v>
          </cell>
          <cell r="BK5149">
            <v>22918.998932722119</v>
          </cell>
          <cell r="BX5149">
            <v>16828.584686504983</v>
          </cell>
          <cell r="CB5149">
            <v>17000</v>
          </cell>
          <cell r="CF5149">
            <v>22918.998932722119</v>
          </cell>
          <cell r="CG5149">
            <v>68680</v>
          </cell>
          <cell r="CK5149" t="str">
            <v>Прочие основные фонды</v>
          </cell>
        </row>
        <row r="5150">
          <cell r="K5150">
            <v>12679.49</v>
          </cell>
          <cell r="Y5150">
            <v>2009</v>
          </cell>
          <cell r="AT5150">
            <v>24024.44</v>
          </cell>
          <cell r="BK5150">
            <v>22918.998932722119</v>
          </cell>
          <cell r="BX5150">
            <v>16828.584686504983</v>
          </cell>
          <cell r="CB5150">
            <v>17000</v>
          </cell>
          <cell r="CF5150">
            <v>22918.998932722119</v>
          </cell>
          <cell r="CG5150">
            <v>68680</v>
          </cell>
          <cell r="CK5150" t="str">
            <v>Прочие основные фонды</v>
          </cell>
        </row>
        <row r="5151">
          <cell r="K5151">
            <v>12679.49</v>
          </cell>
          <cell r="Y5151">
            <v>2009</v>
          </cell>
          <cell r="AT5151">
            <v>24024.44</v>
          </cell>
          <cell r="BK5151">
            <v>22918.998932722119</v>
          </cell>
          <cell r="BX5151">
            <v>16828.584686504983</v>
          </cell>
          <cell r="CB5151">
            <v>17000</v>
          </cell>
          <cell r="CF5151">
            <v>22918.998932722119</v>
          </cell>
          <cell r="CG5151">
            <v>68680</v>
          </cell>
          <cell r="CK5151" t="str">
            <v>Прочие основные фонды</v>
          </cell>
        </row>
        <row r="5152">
          <cell r="K5152">
            <v>12679.49</v>
          </cell>
          <cell r="Y5152">
            <v>2009</v>
          </cell>
          <cell r="AT5152">
            <v>24024.44</v>
          </cell>
          <cell r="BK5152">
            <v>22918.998932722119</v>
          </cell>
          <cell r="BX5152">
            <v>16828.584686504983</v>
          </cell>
          <cell r="CB5152">
            <v>17000</v>
          </cell>
          <cell r="CF5152">
            <v>22918.998932722119</v>
          </cell>
          <cell r="CG5152">
            <v>68680</v>
          </cell>
          <cell r="CK5152" t="str">
            <v>Прочие основные фонды</v>
          </cell>
        </row>
        <row r="5153">
          <cell r="K5153">
            <v>12679.49</v>
          </cell>
          <cell r="Y5153">
            <v>2009</v>
          </cell>
          <cell r="AT5153">
            <v>24024.44</v>
          </cell>
          <cell r="BK5153">
            <v>22918.998932722119</v>
          </cell>
          <cell r="BX5153">
            <v>16828.584686504983</v>
          </cell>
          <cell r="CB5153">
            <v>17000</v>
          </cell>
          <cell r="CF5153">
            <v>22918.998932722119</v>
          </cell>
          <cell r="CG5153">
            <v>68680</v>
          </cell>
          <cell r="CK5153" t="str">
            <v>Прочие основные фонды</v>
          </cell>
        </row>
        <row r="5154">
          <cell r="K5154">
            <v>12679.49</v>
          </cell>
          <cell r="Y5154">
            <v>2009</v>
          </cell>
          <cell r="AT5154">
            <v>24024.44</v>
          </cell>
          <cell r="BK5154">
            <v>22918.998932722119</v>
          </cell>
          <cell r="BX5154">
            <v>16828.584686504983</v>
          </cell>
          <cell r="CB5154">
            <v>17000</v>
          </cell>
          <cell r="CF5154">
            <v>22918.998932722119</v>
          </cell>
          <cell r="CG5154">
            <v>68680</v>
          </cell>
          <cell r="CK5154" t="str">
            <v>Прочие основные фонды</v>
          </cell>
        </row>
        <row r="5155">
          <cell r="K5155">
            <v>12679.49</v>
          </cell>
          <cell r="Y5155">
            <v>2009</v>
          </cell>
          <cell r="AT5155">
            <v>24024.44</v>
          </cell>
          <cell r="BK5155">
            <v>22918.998932722119</v>
          </cell>
          <cell r="BX5155">
            <v>16828.584686504983</v>
          </cell>
          <cell r="CB5155">
            <v>17000</v>
          </cell>
          <cell r="CF5155">
            <v>22918.998932722119</v>
          </cell>
          <cell r="CG5155">
            <v>68680</v>
          </cell>
          <cell r="CK5155" t="str">
            <v>Прочие основные фонды</v>
          </cell>
        </row>
        <row r="5156">
          <cell r="K5156">
            <v>12679.49</v>
          </cell>
          <cell r="Y5156">
            <v>2009</v>
          </cell>
          <cell r="AT5156">
            <v>24024.44</v>
          </cell>
          <cell r="BK5156">
            <v>22918.998932722119</v>
          </cell>
          <cell r="BX5156">
            <v>16828.584686504983</v>
          </cell>
          <cell r="CB5156">
            <v>17000</v>
          </cell>
          <cell r="CF5156">
            <v>22918.998932722119</v>
          </cell>
          <cell r="CG5156">
            <v>68680</v>
          </cell>
          <cell r="CK5156" t="str">
            <v>Прочие основные фонды</v>
          </cell>
        </row>
        <row r="5157">
          <cell r="K5157">
            <v>12679.49</v>
          </cell>
          <cell r="Y5157">
            <v>2009</v>
          </cell>
          <cell r="AT5157">
            <v>24024.44</v>
          </cell>
          <cell r="BK5157">
            <v>22918.998932722119</v>
          </cell>
          <cell r="BX5157">
            <v>16828.584686504983</v>
          </cell>
          <cell r="CB5157">
            <v>17000</v>
          </cell>
          <cell r="CF5157">
            <v>22918.998932722119</v>
          </cell>
          <cell r="CG5157">
            <v>68680</v>
          </cell>
          <cell r="CK5157" t="str">
            <v>Прочие основные фонды</v>
          </cell>
        </row>
        <row r="5158">
          <cell r="K5158">
            <v>12679.49</v>
          </cell>
          <cell r="Y5158">
            <v>2009</v>
          </cell>
          <cell r="AT5158">
            <v>24024.44</v>
          </cell>
          <cell r="BK5158">
            <v>22918.998932722119</v>
          </cell>
          <cell r="BX5158">
            <v>16828.584686504983</v>
          </cell>
          <cell r="CB5158">
            <v>17000</v>
          </cell>
          <cell r="CF5158">
            <v>22918.998932722119</v>
          </cell>
          <cell r="CG5158">
            <v>68680</v>
          </cell>
          <cell r="CK5158" t="str">
            <v>Прочие основные фонды</v>
          </cell>
        </row>
        <row r="5159">
          <cell r="K5159">
            <v>12679.49</v>
          </cell>
          <cell r="Y5159">
            <v>2009</v>
          </cell>
          <cell r="AT5159">
            <v>24024.44</v>
          </cell>
          <cell r="BK5159">
            <v>22918.998932722119</v>
          </cell>
          <cell r="BX5159">
            <v>16828.584686504983</v>
          </cell>
          <cell r="CB5159">
            <v>17000</v>
          </cell>
          <cell r="CF5159">
            <v>22918.998932722119</v>
          </cell>
          <cell r="CG5159">
            <v>68680</v>
          </cell>
          <cell r="CK5159" t="str">
            <v>Прочие основные фонды</v>
          </cell>
        </row>
        <row r="5160">
          <cell r="K5160">
            <v>12679.49</v>
          </cell>
          <cell r="Y5160">
            <v>2009</v>
          </cell>
          <cell r="AT5160">
            <v>24024.44</v>
          </cell>
          <cell r="BK5160">
            <v>22918.998932722119</v>
          </cell>
          <cell r="BX5160">
            <v>16828.584686504983</v>
          </cell>
          <cell r="CB5160">
            <v>17000</v>
          </cell>
          <cell r="CF5160">
            <v>22918.998932722119</v>
          </cell>
          <cell r="CG5160">
            <v>68680</v>
          </cell>
          <cell r="CK5160" t="str">
            <v>Прочие основные фонды</v>
          </cell>
        </row>
        <row r="5161">
          <cell r="K5161">
            <v>18034.990000000002</v>
          </cell>
          <cell r="Y5161">
            <v>2009</v>
          </cell>
          <cell r="AT5161">
            <v>34171.56</v>
          </cell>
          <cell r="BK5161">
            <v>32599.217595475682</v>
          </cell>
          <cell r="BX5161">
            <v>23936.416055066678</v>
          </cell>
          <cell r="CB5161">
            <v>24000</v>
          </cell>
          <cell r="CF5161">
            <v>32599.217595475682</v>
          </cell>
          <cell r="CG5161">
            <v>96960</v>
          </cell>
          <cell r="CK5161" t="str">
            <v>Прочие основные фонды</v>
          </cell>
        </row>
        <row r="5162">
          <cell r="K5162">
            <v>18034.990000000002</v>
          </cell>
          <cell r="Y5162">
            <v>2009</v>
          </cell>
          <cell r="AT5162">
            <v>34171.56</v>
          </cell>
          <cell r="BK5162">
            <v>32599.217595475682</v>
          </cell>
          <cell r="BX5162">
            <v>23936.416055066678</v>
          </cell>
          <cell r="CB5162">
            <v>24000</v>
          </cell>
          <cell r="CF5162">
            <v>32599.217595475682</v>
          </cell>
          <cell r="CG5162">
            <v>96960</v>
          </cell>
          <cell r="CK5162" t="str">
            <v>Прочие основные фонды</v>
          </cell>
        </row>
        <row r="5163">
          <cell r="K5163">
            <v>18034.990000000002</v>
          </cell>
          <cell r="Y5163">
            <v>2009</v>
          </cell>
          <cell r="AT5163">
            <v>34171.56</v>
          </cell>
          <cell r="BK5163">
            <v>32599.217595475682</v>
          </cell>
          <cell r="BX5163">
            <v>23936.416055066678</v>
          </cell>
          <cell r="CB5163">
            <v>24000</v>
          </cell>
          <cell r="CF5163">
            <v>32599.217595475682</v>
          </cell>
          <cell r="CG5163">
            <v>96960</v>
          </cell>
          <cell r="CK5163" t="str">
            <v>Прочие основные фонды</v>
          </cell>
        </row>
        <row r="5164">
          <cell r="K5164">
            <v>19695.169999999998</v>
          </cell>
          <cell r="Y5164">
            <v>2009</v>
          </cell>
          <cell r="AT5164">
            <v>37317.03</v>
          </cell>
          <cell r="BK5164">
            <v>35599.954493938647</v>
          </cell>
          <cell r="BX5164">
            <v>26139.747673779162</v>
          </cell>
          <cell r="CB5164">
            <v>26000</v>
          </cell>
          <cell r="CF5164">
            <v>35599.954493938647</v>
          </cell>
          <cell r="CG5164">
            <v>105040</v>
          </cell>
          <cell r="CK5164" t="str">
            <v>Прочие основные фонды</v>
          </cell>
        </row>
        <row r="5165">
          <cell r="K5165">
            <v>19695.169999999998</v>
          </cell>
          <cell r="Y5165">
            <v>2009</v>
          </cell>
          <cell r="AT5165">
            <v>37317.03</v>
          </cell>
          <cell r="BK5165">
            <v>35599.954493938647</v>
          </cell>
          <cell r="BX5165">
            <v>26139.747673779162</v>
          </cell>
          <cell r="CB5165">
            <v>26000</v>
          </cell>
          <cell r="CF5165">
            <v>35599.954493938647</v>
          </cell>
          <cell r="CG5165">
            <v>105040</v>
          </cell>
          <cell r="CK5165" t="str">
            <v>Прочие основные фонды</v>
          </cell>
        </row>
        <row r="5166">
          <cell r="K5166">
            <v>19695.169999999998</v>
          </cell>
          <cell r="Y5166">
            <v>2009</v>
          </cell>
          <cell r="AT5166">
            <v>37317.03</v>
          </cell>
          <cell r="BK5166">
            <v>35599.954493938647</v>
          </cell>
          <cell r="BX5166">
            <v>26139.747673779162</v>
          </cell>
          <cell r="CB5166">
            <v>26000</v>
          </cell>
          <cell r="CF5166">
            <v>35599.954493938647</v>
          </cell>
          <cell r="CG5166">
            <v>105040</v>
          </cell>
          <cell r="CK5166" t="str">
            <v>Прочие основные фонды</v>
          </cell>
        </row>
        <row r="5167">
          <cell r="K5167">
            <v>19695.169999999998</v>
          </cell>
          <cell r="Y5167">
            <v>2009</v>
          </cell>
          <cell r="AT5167">
            <v>37317.03</v>
          </cell>
          <cell r="BK5167">
            <v>35599.954493938647</v>
          </cell>
          <cell r="BX5167">
            <v>26139.747673779162</v>
          </cell>
          <cell r="CB5167">
            <v>26000</v>
          </cell>
          <cell r="CF5167">
            <v>35599.954493938647</v>
          </cell>
          <cell r="CG5167">
            <v>105040</v>
          </cell>
          <cell r="CK5167" t="str">
            <v>Прочие основные фонды</v>
          </cell>
        </row>
        <row r="5168">
          <cell r="K5168">
            <v>19695.169999999998</v>
          </cell>
          <cell r="Y5168">
            <v>2009</v>
          </cell>
          <cell r="AT5168">
            <v>37317.03</v>
          </cell>
          <cell r="BK5168">
            <v>35599.954493938647</v>
          </cell>
          <cell r="BX5168">
            <v>26139.747673779162</v>
          </cell>
          <cell r="CB5168">
            <v>26000</v>
          </cell>
          <cell r="CF5168">
            <v>35599.954493938647</v>
          </cell>
          <cell r="CG5168">
            <v>105040</v>
          </cell>
          <cell r="CK5168" t="str">
            <v>Прочие основные фонды</v>
          </cell>
        </row>
        <row r="5169">
          <cell r="K5169">
            <v>16583.25</v>
          </cell>
          <cell r="Y5169">
            <v>2009</v>
          </cell>
          <cell r="AT5169">
            <v>24874.89</v>
          </cell>
          <cell r="BK5169">
            <v>23591.638400242125</v>
          </cell>
          <cell r="BX5169">
            <v>17322.479305370067</v>
          </cell>
          <cell r="CB5169">
            <v>17000</v>
          </cell>
          <cell r="CF5169">
            <v>23591.638400242125</v>
          </cell>
          <cell r="CG5169">
            <v>68680</v>
          </cell>
          <cell r="CK5169" t="str">
            <v>Прочие основные фонды</v>
          </cell>
        </row>
        <row r="5170">
          <cell r="K5170">
            <v>16583.25</v>
          </cell>
          <cell r="Y5170">
            <v>2009</v>
          </cell>
          <cell r="AT5170">
            <v>24874.89</v>
          </cell>
          <cell r="BK5170">
            <v>23591.638400242125</v>
          </cell>
          <cell r="BX5170">
            <v>17322.479305370067</v>
          </cell>
          <cell r="CB5170">
            <v>17000</v>
          </cell>
          <cell r="CF5170">
            <v>23591.638400242125</v>
          </cell>
          <cell r="CG5170">
            <v>68680</v>
          </cell>
          <cell r="CK5170" t="str">
            <v>Прочие основные фонды</v>
          </cell>
        </row>
        <row r="5171">
          <cell r="K5171">
            <v>16583.25</v>
          </cell>
          <cell r="Y5171">
            <v>2009</v>
          </cell>
          <cell r="AT5171">
            <v>24874.89</v>
          </cell>
          <cell r="BK5171">
            <v>23591.638400242125</v>
          </cell>
          <cell r="BX5171">
            <v>17322.479305370067</v>
          </cell>
          <cell r="CB5171">
            <v>17000</v>
          </cell>
          <cell r="CF5171">
            <v>23591.638400242125</v>
          </cell>
          <cell r="CG5171">
            <v>68680</v>
          </cell>
          <cell r="CK5171" t="str">
            <v>Прочие основные фонды</v>
          </cell>
        </row>
        <row r="5172">
          <cell r="K5172">
            <v>16583.25</v>
          </cell>
          <cell r="Y5172">
            <v>2009</v>
          </cell>
          <cell r="AT5172">
            <v>24874.89</v>
          </cell>
          <cell r="BK5172">
            <v>23591.638400242125</v>
          </cell>
          <cell r="BX5172">
            <v>17322.479305370067</v>
          </cell>
          <cell r="CB5172">
            <v>17000</v>
          </cell>
          <cell r="CF5172">
            <v>23591.638400242125</v>
          </cell>
          <cell r="CG5172">
            <v>68680</v>
          </cell>
          <cell r="CK5172" t="str">
            <v>Прочие основные фонды</v>
          </cell>
        </row>
        <row r="5173">
          <cell r="K5173">
            <v>16583.25</v>
          </cell>
          <cell r="Y5173">
            <v>2009</v>
          </cell>
          <cell r="AT5173">
            <v>24874.89</v>
          </cell>
          <cell r="BK5173">
            <v>23591.638400242125</v>
          </cell>
          <cell r="BX5173">
            <v>17322.479305370067</v>
          </cell>
          <cell r="CB5173">
            <v>17000</v>
          </cell>
          <cell r="CF5173">
            <v>23591.638400242125</v>
          </cell>
          <cell r="CG5173">
            <v>68680</v>
          </cell>
          <cell r="CK5173" t="str">
            <v>Прочие основные фонды</v>
          </cell>
        </row>
        <row r="5174">
          <cell r="K5174">
            <v>16583.25</v>
          </cell>
          <cell r="Y5174">
            <v>2009</v>
          </cell>
          <cell r="AT5174">
            <v>24874.89</v>
          </cell>
          <cell r="BK5174">
            <v>23591.638400242125</v>
          </cell>
          <cell r="BX5174">
            <v>17322.479305370067</v>
          </cell>
          <cell r="CB5174">
            <v>17000</v>
          </cell>
          <cell r="CF5174">
            <v>23591.638400242125</v>
          </cell>
          <cell r="CG5174">
            <v>68680</v>
          </cell>
          <cell r="CK5174" t="str">
            <v>Прочие основные фонды</v>
          </cell>
        </row>
        <row r="5175">
          <cell r="K5175">
            <v>16583.25</v>
          </cell>
          <cell r="Y5175">
            <v>2009</v>
          </cell>
          <cell r="AT5175">
            <v>24874.89</v>
          </cell>
          <cell r="BK5175">
            <v>23591.638400242125</v>
          </cell>
          <cell r="BX5175">
            <v>17322.479305370067</v>
          </cell>
          <cell r="CB5175">
            <v>17000</v>
          </cell>
          <cell r="CF5175">
            <v>23591.638400242125</v>
          </cell>
          <cell r="CG5175">
            <v>68680</v>
          </cell>
          <cell r="CK5175" t="str">
            <v>Прочие основные фонды</v>
          </cell>
        </row>
        <row r="5176">
          <cell r="K5176">
            <v>16583.25</v>
          </cell>
          <cell r="Y5176">
            <v>2009</v>
          </cell>
          <cell r="AT5176">
            <v>24874.89</v>
          </cell>
          <cell r="BK5176">
            <v>23591.638400242125</v>
          </cell>
          <cell r="BX5176">
            <v>17322.479305370067</v>
          </cell>
          <cell r="CB5176">
            <v>17000</v>
          </cell>
          <cell r="CF5176">
            <v>23591.638400242125</v>
          </cell>
          <cell r="CG5176">
            <v>68680</v>
          </cell>
          <cell r="CK5176" t="str">
            <v>Прочие основные фонды</v>
          </cell>
        </row>
        <row r="5177">
          <cell r="K5177">
            <v>16583.25</v>
          </cell>
          <cell r="Y5177">
            <v>2009</v>
          </cell>
          <cell r="AT5177">
            <v>24874.89</v>
          </cell>
          <cell r="BK5177">
            <v>23591.638400242125</v>
          </cell>
          <cell r="BX5177">
            <v>17322.479305370067</v>
          </cell>
          <cell r="CB5177">
            <v>17000</v>
          </cell>
          <cell r="CF5177">
            <v>23591.638400242125</v>
          </cell>
          <cell r="CG5177">
            <v>68680</v>
          </cell>
          <cell r="CK5177" t="str">
            <v>Прочие основные фонды</v>
          </cell>
        </row>
        <row r="5178">
          <cell r="K5178">
            <v>16583.25</v>
          </cell>
          <cell r="Y5178">
            <v>2009</v>
          </cell>
          <cell r="AT5178">
            <v>24874.89</v>
          </cell>
          <cell r="BK5178">
            <v>23591.638400242125</v>
          </cell>
          <cell r="BX5178">
            <v>17322.479305370067</v>
          </cell>
          <cell r="CB5178">
            <v>17000</v>
          </cell>
          <cell r="CF5178">
            <v>23591.638400242125</v>
          </cell>
          <cell r="CG5178">
            <v>68680</v>
          </cell>
          <cell r="CK5178" t="str">
            <v>Прочие основные фонды</v>
          </cell>
        </row>
        <row r="5179">
          <cell r="K5179">
            <v>16583.25</v>
          </cell>
          <cell r="Y5179">
            <v>2009</v>
          </cell>
          <cell r="AT5179">
            <v>24874.89</v>
          </cell>
          <cell r="BK5179">
            <v>23591.638400242125</v>
          </cell>
          <cell r="BX5179">
            <v>17322.479305370067</v>
          </cell>
          <cell r="CB5179">
            <v>17000</v>
          </cell>
          <cell r="CF5179">
            <v>23591.638400242125</v>
          </cell>
          <cell r="CG5179">
            <v>68680</v>
          </cell>
          <cell r="CK5179" t="str">
            <v>Прочие основные фонды</v>
          </cell>
        </row>
        <row r="5180">
          <cell r="K5180">
            <v>16583.25</v>
          </cell>
          <cell r="Y5180">
            <v>2009</v>
          </cell>
          <cell r="AT5180">
            <v>24874.89</v>
          </cell>
          <cell r="BK5180">
            <v>23591.638400242125</v>
          </cell>
          <cell r="BX5180">
            <v>17322.479305370067</v>
          </cell>
          <cell r="CB5180">
            <v>17000</v>
          </cell>
          <cell r="CF5180">
            <v>23591.638400242125</v>
          </cell>
          <cell r="CG5180">
            <v>68680</v>
          </cell>
          <cell r="CK5180" t="str">
            <v>Прочие основные фонды</v>
          </cell>
        </row>
        <row r="5181">
          <cell r="K5181">
            <v>16583.25</v>
          </cell>
          <cell r="Y5181">
            <v>2009</v>
          </cell>
          <cell r="AT5181">
            <v>24874.89</v>
          </cell>
          <cell r="BK5181">
            <v>23591.638400242125</v>
          </cell>
          <cell r="BX5181">
            <v>17322.479305370067</v>
          </cell>
          <cell r="CB5181">
            <v>17000</v>
          </cell>
          <cell r="CF5181">
            <v>23591.638400242125</v>
          </cell>
          <cell r="CG5181">
            <v>68680</v>
          </cell>
          <cell r="CK5181" t="str">
            <v>Прочие основные фонды</v>
          </cell>
        </row>
        <row r="5182">
          <cell r="K5182">
            <v>16583.25</v>
          </cell>
          <cell r="Y5182">
            <v>2009</v>
          </cell>
          <cell r="AT5182">
            <v>24874.89</v>
          </cell>
          <cell r="BK5182">
            <v>23591.638400242125</v>
          </cell>
          <cell r="BX5182">
            <v>17322.479305370067</v>
          </cell>
          <cell r="CB5182">
            <v>17000</v>
          </cell>
          <cell r="CF5182">
            <v>23591.638400242125</v>
          </cell>
          <cell r="CG5182">
            <v>68680</v>
          </cell>
          <cell r="CK5182" t="str">
            <v>Прочие основные фонды</v>
          </cell>
        </row>
        <row r="5183">
          <cell r="K5183">
            <v>16583.25</v>
          </cell>
          <cell r="Y5183">
            <v>2009</v>
          </cell>
          <cell r="AT5183">
            <v>24874.89</v>
          </cell>
          <cell r="BK5183">
            <v>23591.638400242125</v>
          </cell>
          <cell r="BX5183">
            <v>17322.479305370067</v>
          </cell>
          <cell r="CB5183">
            <v>17000</v>
          </cell>
          <cell r="CF5183">
            <v>23591.638400242125</v>
          </cell>
          <cell r="CG5183">
            <v>68680</v>
          </cell>
          <cell r="CK5183" t="str">
            <v>Прочие основные фонды</v>
          </cell>
        </row>
        <row r="5184">
          <cell r="K5184">
            <v>16583.25</v>
          </cell>
          <cell r="Y5184">
            <v>2009</v>
          </cell>
          <cell r="AT5184">
            <v>24874.89</v>
          </cell>
          <cell r="BK5184">
            <v>23591.638400242125</v>
          </cell>
          <cell r="BX5184">
            <v>17322.479305370067</v>
          </cell>
          <cell r="CB5184">
            <v>17000</v>
          </cell>
          <cell r="CF5184">
            <v>23591.638400242125</v>
          </cell>
          <cell r="CG5184">
            <v>68680</v>
          </cell>
          <cell r="CK5184" t="str">
            <v>Прочие основные фонды</v>
          </cell>
        </row>
        <row r="5185">
          <cell r="K5185">
            <v>16583.25</v>
          </cell>
          <cell r="Y5185">
            <v>2009</v>
          </cell>
          <cell r="AT5185">
            <v>24874.89</v>
          </cell>
          <cell r="BK5185">
            <v>23591.638400242125</v>
          </cell>
          <cell r="BX5185">
            <v>17322.479305370067</v>
          </cell>
          <cell r="CB5185">
            <v>17000</v>
          </cell>
          <cell r="CF5185">
            <v>23591.638400242125</v>
          </cell>
          <cell r="CG5185">
            <v>68680</v>
          </cell>
          <cell r="CK5185" t="str">
            <v>Прочие основные фонды</v>
          </cell>
        </row>
        <row r="5186">
          <cell r="K5186">
            <v>16583.25</v>
          </cell>
          <cell r="Y5186">
            <v>2009</v>
          </cell>
          <cell r="AT5186">
            <v>24874.89</v>
          </cell>
          <cell r="BK5186">
            <v>23591.638400242125</v>
          </cell>
          <cell r="BX5186">
            <v>17322.479305370067</v>
          </cell>
          <cell r="CB5186">
            <v>17000</v>
          </cell>
          <cell r="CF5186">
            <v>23591.638400242125</v>
          </cell>
          <cell r="CG5186">
            <v>68680</v>
          </cell>
          <cell r="CK5186" t="str">
            <v>Прочие основные фонды</v>
          </cell>
        </row>
        <row r="5187">
          <cell r="K5187">
            <v>16583.25</v>
          </cell>
          <cell r="Y5187">
            <v>2009</v>
          </cell>
          <cell r="AT5187">
            <v>24874.89</v>
          </cell>
          <cell r="BK5187">
            <v>23591.638400242125</v>
          </cell>
          <cell r="BX5187">
            <v>17322.479305370067</v>
          </cell>
          <cell r="CB5187">
            <v>17000</v>
          </cell>
          <cell r="CF5187">
            <v>23591.638400242125</v>
          </cell>
          <cell r="CG5187">
            <v>68680</v>
          </cell>
          <cell r="CK5187" t="str">
            <v>Прочие основные фонды</v>
          </cell>
        </row>
        <row r="5188">
          <cell r="K5188">
            <v>16583.25</v>
          </cell>
          <cell r="Y5188">
            <v>2009</v>
          </cell>
          <cell r="AT5188">
            <v>24874.89</v>
          </cell>
          <cell r="BK5188">
            <v>23591.638400242125</v>
          </cell>
          <cell r="BX5188">
            <v>17322.479305370067</v>
          </cell>
          <cell r="CB5188">
            <v>17000</v>
          </cell>
          <cell r="CF5188">
            <v>23591.638400242125</v>
          </cell>
          <cell r="CG5188">
            <v>68680</v>
          </cell>
          <cell r="CK5188" t="str">
            <v>Прочие основные фонды</v>
          </cell>
        </row>
        <row r="5189">
          <cell r="K5189">
            <v>16583.25</v>
          </cell>
          <cell r="Y5189">
            <v>2009</v>
          </cell>
          <cell r="AT5189">
            <v>24874.89</v>
          </cell>
          <cell r="BK5189">
            <v>23591.638400242125</v>
          </cell>
          <cell r="BX5189">
            <v>17322.479305370067</v>
          </cell>
          <cell r="CB5189">
            <v>17000</v>
          </cell>
          <cell r="CF5189">
            <v>23591.638400242125</v>
          </cell>
          <cell r="CG5189">
            <v>68680</v>
          </cell>
          <cell r="CK5189" t="str">
            <v>Прочие основные фонды</v>
          </cell>
        </row>
        <row r="5190">
          <cell r="K5190">
            <v>16583.25</v>
          </cell>
          <cell r="Y5190">
            <v>2009</v>
          </cell>
          <cell r="AT5190">
            <v>24874.89</v>
          </cell>
          <cell r="BK5190">
            <v>23591.638400242125</v>
          </cell>
          <cell r="BX5190">
            <v>17322.479305370067</v>
          </cell>
          <cell r="CB5190">
            <v>17000</v>
          </cell>
          <cell r="CF5190">
            <v>23591.638400242125</v>
          </cell>
          <cell r="CG5190">
            <v>68680</v>
          </cell>
          <cell r="CK5190" t="str">
            <v>Прочие основные фонды</v>
          </cell>
        </row>
        <row r="5191">
          <cell r="K5191">
            <v>16583.25</v>
          </cell>
          <cell r="Y5191">
            <v>2009</v>
          </cell>
          <cell r="AT5191">
            <v>24874.89</v>
          </cell>
          <cell r="BK5191">
            <v>23591.638400242125</v>
          </cell>
          <cell r="BX5191">
            <v>17322.479305370067</v>
          </cell>
          <cell r="CB5191">
            <v>17000</v>
          </cell>
          <cell r="CF5191">
            <v>23591.638400242125</v>
          </cell>
          <cell r="CG5191">
            <v>68680</v>
          </cell>
          <cell r="CK5191" t="str">
            <v>Прочие основные фонды</v>
          </cell>
        </row>
        <row r="5192">
          <cell r="K5192">
            <v>16583.25</v>
          </cell>
          <cell r="Y5192">
            <v>2009</v>
          </cell>
          <cell r="AT5192">
            <v>24874.89</v>
          </cell>
          <cell r="BK5192">
            <v>23591.638400242125</v>
          </cell>
          <cell r="BX5192">
            <v>17322.479305370067</v>
          </cell>
          <cell r="CB5192">
            <v>17000</v>
          </cell>
          <cell r="CF5192">
            <v>23591.638400242125</v>
          </cell>
          <cell r="CG5192">
            <v>68680</v>
          </cell>
          <cell r="CK5192" t="str">
            <v>Прочие основные фонды</v>
          </cell>
        </row>
        <row r="5193">
          <cell r="K5193">
            <v>16583.25</v>
          </cell>
          <cell r="Y5193">
            <v>2009</v>
          </cell>
          <cell r="AT5193">
            <v>24874.89</v>
          </cell>
          <cell r="BK5193">
            <v>23591.638400242125</v>
          </cell>
          <cell r="BX5193">
            <v>17322.479305370067</v>
          </cell>
          <cell r="CB5193">
            <v>17000</v>
          </cell>
          <cell r="CF5193">
            <v>23591.638400242125</v>
          </cell>
          <cell r="CG5193">
            <v>68680</v>
          </cell>
          <cell r="CK5193" t="str">
            <v>Прочие основные фонды</v>
          </cell>
        </row>
        <row r="5194">
          <cell r="K5194">
            <v>16583.25</v>
          </cell>
          <cell r="Y5194">
            <v>2009</v>
          </cell>
          <cell r="AT5194">
            <v>24874.89</v>
          </cell>
          <cell r="BK5194">
            <v>23591.638400242125</v>
          </cell>
          <cell r="BX5194">
            <v>17322.479305370067</v>
          </cell>
          <cell r="CB5194">
            <v>17000</v>
          </cell>
          <cell r="CF5194">
            <v>23591.638400242125</v>
          </cell>
          <cell r="CG5194">
            <v>68680</v>
          </cell>
          <cell r="CK5194" t="str">
            <v>Прочие основные фонды</v>
          </cell>
        </row>
        <row r="5195">
          <cell r="K5195">
            <v>16583.25</v>
          </cell>
          <cell r="Y5195">
            <v>2009</v>
          </cell>
          <cell r="AT5195">
            <v>24874.89</v>
          </cell>
          <cell r="BK5195">
            <v>23591.638400242125</v>
          </cell>
          <cell r="BX5195">
            <v>17322.479305370067</v>
          </cell>
          <cell r="CB5195">
            <v>17000</v>
          </cell>
          <cell r="CF5195">
            <v>23591.638400242125</v>
          </cell>
          <cell r="CG5195">
            <v>68680</v>
          </cell>
          <cell r="CK5195" t="str">
            <v>Прочие основные фонды</v>
          </cell>
        </row>
        <row r="5196">
          <cell r="K5196">
            <v>16583.25</v>
          </cell>
          <cell r="Y5196">
            <v>2009</v>
          </cell>
          <cell r="AT5196">
            <v>24874.89</v>
          </cell>
          <cell r="BK5196">
            <v>23591.638400242125</v>
          </cell>
          <cell r="BX5196">
            <v>17322.479305370067</v>
          </cell>
          <cell r="CB5196">
            <v>17000</v>
          </cell>
          <cell r="CF5196">
            <v>23591.638400242125</v>
          </cell>
          <cell r="CG5196">
            <v>68680</v>
          </cell>
          <cell r="CK5196" t="str">
            <v>Прочие основные фонды</v>
          </cell>
        </row>
        <row r="5197">
          <cell r="K5197">
            <v>16583.25</v>
          </cell>
          <cell r="Y5197">
            <v>2009</v>
          </cell>
          <cell r="AT5197">
            <v>24874.89</v>
          </cell>
          <cell r="BK5197">
            <v>23591.638400242125</v>
          </cell>
          <cell r="BX5197">
            <v>17322.479305370067</v>
          </cell>
          <cell r="CB5197">
            <v>17000</v>
          </cell>
          <cell r="CF5197">
            <v>23591.638400242125</v>
          </cell>
          <cell r="CG5197">
            <v>68680</v>
          </cell>
          <cell r="CK5197" t="str">
            <v>Прочие основные фонды</v>
          </cell>
        </row>
        <row r="5198">
          <cell r="K5198">
            <v>16583.25</v>
          </cell>
          <cell r="Y5198">
            <v>2009</v>
          </cell>
          <cell r="AT5198">
            <v>24874.89</v>
          </cell>
          <cell r="BK5198">
            <v>23591.638400242125</v>
          </cell>
          <cell r="BX5198">
            <v>17322.479305370067</v>
          </cell>
          <cell r="CB5198">
            <v>17000</v>
          </cell>
          <cell r="CF5198">
            <v>23591.638400242125</v>
          </cell>
          <cell r="CG5198">
            <v>68680</v>
          </cell>
          <cell r="CK5198" t="str">
            <v>Прочие основные фонды</v>
          </cell>
        </row>
        <row r="5199">
          <cell r="K5199">
            <v>16583.25</v>
          </cell>
          <cell r="Y5199">
            <v>2009</v>
          </cell>
          <cell r="AT5199">
            <v>24874.89</v>
          </cell>
          <cell r="BK5199">
            <v>23591.638400242125</v>
          </cell>
          <cell r="BX5199">
            <v>17322.479305370067</v>
          </cell>
          <cell r="CB5199">
            <v>17000</v>
          </cell>
          <cell r="CF5199">
            <v>23591.638400242125</v>
          </cell>
          <cell r="CG5199">
            <v>68680</v>
          </cell>
          <cell r="CK5199" t="str">
            <v>Прочие основные фонды</v>
          </cell>
        </row>
        <row r="5200">
          <cell r="K5200">
            <v>16583.25</v>
          </cell>
          <cell r="Y5200">
            <v>2009</v>
          </cell>
          <cell r="AT5200">
            <v>24874.89</v>
          </cell>
          <cell r="BK5200">
            <v>23591.638400242125</v>
          </cell>
          <cell r="BX5200">
            <v>17322.479305370067</v>
          </cell>
          <cell r="CB5200">
            <v>17000</v>
          </cell>
          <cell r="CF5200">
            <v>23591.638400242125</v>
          </cell>
          <cell r="CG5200">
            <v>68680</v>
          </cell>
          <cell r="CK5200" t="str">
            <v>Прочие основные фонды</v>
          </cell>
        </row>
        <row r="5201">
          <cell r="K5201">
            <v>16583.25</v>
          </cell>
          <cell r="Y5201">
            <v>2009</v>
          </cell>
          <cell r="AT5201">
            <v>24874.89</v>
          </cell>
          <cell r="BK5201">
            <v>23591.638400242125</v>
          </cell>
          <cell r="BX5201">
            <v>17322.479305370067</v>
          </cell>
          <cell r="CB5201">
            <v>17000</v>
          </cell>
          <cell r="CF5201">
            <v>23591.638400242125</v>
          </cell>
          <cell r="CG5201">
            <v>68680</v>
          </cell>
          <cell r="CK5201" t="str">
            <v>Прочие основные фонды</v>
          </cell>
        </row>
        <row r="5202">
          <cell r="K5202">
            <v>16583.25</v>
          </cell>
          <cell r="Y5202">
            <v>2009</v>
          </cell>
          <cell r="AT5202">
            <v>24874.89</v>
          </cell>
          <cell r="BK5202">
            <v>23591.638400242125</v>
          </cell>
          <cell r="BX5202">
            <v>17322.479305370067</v>
          </cell>
          <cell r="CB5202">
            <v>17000</v>
          </cell>
          <cell r="CF5202">
            <v>23591.638400242125</v>
          </cell>
          <cell r="CG5202">
            <v>68680</v>
          </cell>
          <cell r="CK5202" t="str">
            <v>Прочие основные фонды</v>
          </cell>
        </row>
        <row r="5203">
          <cell r="K5203">
            <v>16583.25</v>
          </cell>
          <cell r="Y5203">
            <v>2009</v>
          </cell>
          <cell r="AT5203">
            <v>24874.89</v>
          </cell>
          <cell r="BK5203">
            <v>23591.638400242125</v>
          </cell>
          <cell r="BX5203">
            <v>17322.479305370067</v>
          </cell>
          <cell r="CB5203">
            <v>17000</v>
          </cell>
          <cell r="CF5203">
            <v>23591.638400242125</v>
          </cell>
          <cell r="CG5203">
            <v>68680</v>
          </cell>
          <cell r="CK5203" t="str">
            <v>Прочие основные фонды</v>
          </cell>
        </row>
        <row r="5204">
          <cell r="K5204">
            <v>16583.25</v>
          </cell>
          <cell r="Y5204">
            <v>2009</v>
          </cell>
          <cell r="AT5204">
            <v>24874.89</v>
          </cell>
          <cell r="BK5204">
            <v>23591.638400242125</v>
          </cell>
          <cell r="BX5204">
            <v>17322.479305370067</v>
          </cell>
          <cell r="CB5204">
            <v>17000</v>
          </cell>
          <cell r="CF5204">
            <v>23591.638400242125</v>
          </cell>
          <cell r="CG5204">
            <v>68680</v>
          </cell>
          <cell r="CK5204" t="str">
            <v>Прочие основные фонды</v>
          </cell>
        </row>
        <row r="5205">
          <cell r="K5205">
            <v>16583.25</v>
          </cell>
          <cell r="Y5205">
            <v>2009</v>
          </cell>
          <cell r="AT5205">
            <v>24874.89</v>
          </cell>
          <cell r="BK5205">
            <v>23591.638400242125</v>
          </cell>
          <cell r="BX5205">
            <v>17322.479305370067</v>
          </cell>
          <cell r="CB5205">
            <v>17000</v>
          </cell>
          <cell r="CF5205">
            <v>23591.638400242125</v>
          </cell>
          <cell r="CG5205">
            <v>68680</v>
          </cell>
          <cell r="CK5205" t="str">
            <v>Прочие основные фонды</v>
          </cell>
        </row>
        <row r="5206">
          <cell r="K5206">
            <v>16583.25</v>
          </cell>
          <cell r="Y5206">
            <v>2009</v>
          </cell>
          <cell r="AT5206">
            <v>24874.89</v>
          </cell>
          <cell r="BK5206">
            <v>23591.638400242125</v>
          </cell>
          <cell r="BX5206">
            <v>17322.479305370067</v>
          </cell>
          <cell r="CB5206">
            <v>17000</v>
          </cell>
          <cell r="CF5206">
            <v>23591.638400242125</v>
          </cell>
          <cell r="CG5206">
            <v>68680</v>
          </cell>
          <cell r="CK5206" t="str">
            <v>Прочие основные фонды</v>
          </cell>
        </row>
        <row r="5207">
          <cell r="K5207">
            <v>16583.25</v>
          </cell>
          <cell r="Y5207">
            <v>2009</v>
          </cell>
          <cell r="AT5207">
            <v>24874.89</v>
          </cell>
          <cell r="BK5207">
            <v>23591.638400242125</v>
          </cell>
          <cell r="BX5207">
            <v>17322.479305370067</v>
          </cell>
          <cell r="CB5207">
            <v>17000</v>
          </cell>
          <cell r="CF5207">
            <v>23591.638400242125</v>
          </cell>
          <cell r="CG5207">
            <v>68680</v>
          </cell>
          <cell r="CK5207" t="str">
            <v>Прочие основные фонды</v>
          </cell>
        </row>
        <row r="5208">
          <cell r="K5208">
            <v>16583.25</v>
          </cell>
          <cell r="Y5208">
            <v>2009</v>
          </cell>
          <cell r="AT5208">
            <v>24874.89</v>
          </cell>
          <cell r="BK5208">
            <v>23591.638400242125</v>
          </cell>
          <cell r="BX5208">
            <v>17322.479305370067</v>
          </cell>
          <cell r="CB5208">
            <v>17000</v>
          </cell>
          <cell r="CF5208">
            <v>23591.638400242125</v>
          </cell>
          <cell r="CG5208">
            <v>68680</v>
          </cell>
          <cell r="CK5208" t="str">
            <v>Прочие основные фонды</v>
          </cell>
        </row>
        <row r="5209">
          <cell r="K5209">
            <v>16583.25</v>
          </cell>
          <cell r="Y5209">
            <v>2009</v>
          </cell>
          <cell r="AT5209">
            <v>24874.89</v>
          </cell>
          <cell r="BK5209">
            <v>23591.638400242125</v>
          </cell>
          <cell r="BX5209">
            <v>17322.479305370067</v>
          </cell>
          <cell r="CB5209">
            <v>17000</v>
          </cell>
          <cell r="CF5209">
            <v>23591.638400242125</v>
          </cell>
          <cell r="CG5209">
            <v>68680</v>
          </cell>
          <cell r="CK5209" t="str">
            <v>Прочие основные фонды</v>
          </cell>
        </row>
        <row r="5210">
          <cell r="K5210">
            <v>16583.25</v>
          </cell>
          <cell r="Y5210">
            <v>2009</v>
          </cell>
          <cell r="AT5210">
            <v>24874.89</v>
          </cell>
          <cell r="BK5210">
            <v>23591.638400242125</v>
          </cell>
          <cell r="BX5210">
            <v>17322.479305370067</v>
          </cell>
          <cell r="CB5210">
            <v>17000</v>
          </cell>
          <cell r="CF5210">
            <v>23591.638400242125</v>
          </cell>
          <cell r="CG5210">
            <v>68680</v>
          </cell>
          <cell r="CK5210" t="str">
            <v>Прочие основные фонды</v>
          </cell>
        </row>
        <row r="5211">
          <cell r="K5211">
            <v>16583.25</v>
          </cell>
          <cell r="Y5211">
            <v>2009</v>
          </cell>
          <cell r="AT5211">
            <v>24874.89</v>
          </cell>
          <cell r="BK5211">
            <v>23591.638400242125</v>
          </cell>
          <cell r="BX5211">
            <v>17322.479305370067</v>
          </cell>
          <cell r="CB5211">
            <v>17000</v>
          </cell>
          <cell r="CF5211">
            <v>23591.638400242125</v>
          </cell>
          <cell r="CG5211">
            <v>68680</v>
          </cell>
          <cell r="CK5211" t="str">
            <v>Прочие основные фонды</v>
          </cell>
        </row>
        <row r="5212">
          <cell r="K5212">
            <v>16583.25</v>
          </cell>
          <cell r="Y5212">
            <v>2009</v>
          </cell>
          <cell r="AT5212">
            <v>24874.89</v>
          </cell>
          <cell r="BK5212">
            <v>23591.638400242125</v>
          </cell>
          <cell r="BX5212">
            <v>17322.479305370067</v>
          </cell>
          <cell r="CB5212">
            <v>17000</v>
          </cell>
          <cell r="CF5212">
            <v>23591.638400242125</v>
          </cell>
          <cell r="CG5212">
            <v>68680</v>
          </cell>
          <cell r="CK5212" t="str">
            <v>Прочие основные фонды</v>
          </cell>
        </row>
        <row r="5213">
          <cell r="K5213">
            <v>16583.25</v>
          </cell>
          <cell r="Y5213">
            <v>2009</v>
          </cell>
          <cell r="AT5213">
            <v>24874.89</v>
          </cell>
          <cell r="BK5213">
            <v>23591.638400242125</v>
          </cell>
          <cell r="BX5213">
            <v>17322.479305370067</v>
          </cell>
          <cell r="CB5213">
            <v>17000</v>
          </cell>
          <cell r="CF5213">
            <v>23591.638400242125</v>
          </cell>
          <cell r="CG5213">
            <v>68680</v>
          </cell>
          <cell r="CK5213" t="str">
            <v>Прочие основные фонды</v>
          </cell>
        </row>
        <row r="5214">
          <cell r="K5214">
            <v>16583.25</v>
          </cell>
          <cell r="Y5214">
            <v>2009</v>
          </cell>
          <cell r="AT5214">
            <v>24874.89</v>
          </cell>
          <cell r="BK5214">
            <v>23591.638400242125</v>
          </cell>
          <cell r="BX5214">
            <v>17322.479305370067</v>
          </cell>
          <cell r="CB5214">
            <v>17000</v>
          </cell>
          <cell r="CF5214">
            <v>23591.638400242125</v>
          </cell>
          <cell r="CG5214">
            <v>68680</v>
          </cell>
          <cell r="CK5214" t="str">
            <v>Прочие основные фонды</v>
          </cell>
        </row>
        <row r="5215">
          <cell r="K5215">
            <v>16583.25</v>
          </cell>
          <cell r="Y5215">
            <v>2009</v>
          </cell>
          <cell r="AT5215">
            <v>24874.89</v>
          </cell>
          <cell r="BK5215">
            <v>23591.638400242125</v>
          </cell>
          <cell r="BX5215">
            <v>17322.479305370067</v>
          </cell>
          <cell r="CB5215">
            <v>17000</v>
          </cell>
          <cell r="CF5215">
            <v>23591.638400242125</v>
          </cell>
          <cell r="CG5215">
            <v>68680</v>
          </cell>
          <cell r="CK5215" t="str">
            <v>Прочие основные фонды</v>
          </cell>
        </row>
        <row r="5216">
          <cell r="K5216">
            <v>16583.25</v>
          </cell>
          <cell r="Y5216">
            <v>2009</v>
          </cell>
          <cell r="AT5216">
            <v>24874.89</v>
          </cell>
          <cell r="BK5216">
            <v>23591.638400242125</v>
          </cell>
          <cell r="BX5216">
            <v>17322.479305370067</v>
          </cell>
          <cell r="CB5216">
            <v>17000</v>
          </cell>
          <cell r="CF5216">
            <v>23591.638400242125</v>
          </cell>
          <cell r="CG5216">
            <v>68680</v>
          </cell>
          <cell r="CK5216" t="str">
            <v>Прочие основные фонды</v>
          </cell>
        </row>
        <row r="5217">
          <cell r="K5217">
            <v>16583.25</v>
          </cell>
          <cell r="Y5217">
            <v>2009</v>
          </cell>
          <cell r="AT5217">
            <v>24874.89</v>
          </cell>
          <cell r="BK5217">
            <v>23591.638400242125</v>
          </cell>
          <cell r="BX5217">
            <v>17322.479305370067</v>
          </cell>
          <cell r="CB5217">
            <v>17000</v>
          </cell>
          <cell r="CF5217">
            <v>23591.638400242125</v>
          </cell>
          <cell r="CG5217">
            <v>68680</v>
          </cell>
          <cell r="CK5217" t="str">
            <v>Прочие основные фонды</v>
          </cell>
        </row>
        <row r="5218">
          <cell r="K5218">
            <v>16583.25</v>
          </cell>
          <cell r="Y5218">
            <v>2009</v>
          </cell>
          <cell r="AT5218">
            <v>24874.89</v>
          </cell>
          <cell r="BK5218">
            <v>23591.638400242125</v>
          </cell>
          <cell r="BX5218">
            <v>17322.479305370067</v>
          </cell>
          <cell r="CB5218">
            <v>17000</v>
          </cell>
          <cell r="CF5218">
            <v>23591.638400242125</v>
          </cell>
          <cell r="CG5218">
            <v>68680</v>
          </cell>
          <cell r="CK5218" t="str">
            <v>Прочие основные фонды</v>
          </cell>
        </row>
        <row r="5219">
          <cell r="K5219">
            <v>16583.25</v>
          </cell>
          <cell r="Y5219">
            <v>2009</v>
          </cell>
          <cell r="AT5219">
            <v>24874.89</v>
          </cell>
          <cell r="BK5219">
            <v>23591.638400242125</v>
          </cell>
          <cell r="BX5219">
            <v>17322.479305370067</v>
          </cell>
          <cell r="CB5219">
            <v>17000</v>
          </cell>
          <cell r="CF5219">
            <v>23591.638400242125</v>
          </cell>
          <cell r="CG5219">
            <v>68680</v>
          </cell>
          <cell r="CK5219" t="str">
            <v>Прочие основные фонды</v>
          </cell>
        </row>
        <row r="5220">
          <cell r="K5220">
            <v>16583.25</v>
          </cell>
          <cell r="Y5220">
            <v>2009</v>
          </cell>
          <cell r="AT5220">
            <v>24874.89</v>
          </cell>
          <cell r="BK5220">
            <v>23591.638400242125</v>
          </cell>
          <cell r="BX5220">
            <v>17322.479305370067</v>
          </cell>
          <cell r="CB5220">
            <v>17000</v>
          </cell>
          <cell r="CF5220">
            <v>23591.638400242125</v>
          </cell>
          <cell r="CG5220">
            <v>68680</v>
          </cell>
          <cell r="CK5220" t="str">
            <v>Прочие основные фонды</v>
          </cell>
        </row>
        <row r="5221">
          <cell r="K5221">
            <v>16583.25</v>
          </cell>
          <cell r="Y5221">
            <v>2009</v>
          </cell>
          <cell r="AT5221">
            <v>24874.89</v>
          </cell>
          <cell r="BK5221">
            <v>23591.638400242125</v>
          </cell>
          <cell r="BX5221">
            <v>17322.479305370067</v>
          </cell>
          <cell r="CB5221">
            <v>17000</v>
          </cell>
          <cell r="CF5221">
            <v>23591.638400242125</v>
          </cell>
          <cell r="CG5221">
            <v>68680</v>
          </cell>
          <cell r="CK5221" t="str">
            <v>Прочие основные фонды</v>
          </cell>
        </row>
        <row r="5222">
          <cell r="K5222">
            <v>16583.25</v>
          </cell>
          <cell r="Y5222">
            <v>2009</v>
          </cell>
          <cell r="AT5222">
            <v>24874.89</v>
          </cell>
          <cell r="BK5222">
            <v>23591.638400242125</v>
          </cell>
          <cell r="BX5222">
            <v>17322.479305370067</v>
          </cell>
          <cell r="CB5222">
            <v>17000</v>
          </cell>
          <cell r="CF5222">
            <v>23591.638400242125</v>
          </cell>
          <cell r="CG5222">
            <v>68680</v>
          </cell>
          <cell r="CK5222" t="str">
            <v>Прочие основные фонды</v>
          </cell>
        </row>
        <row r="5223">
          <cell r="K5223">
            <v>16583.25</v>
          </cell>
          <cell r="Y5223">
            <v>2009</v>
          </cell>
          <cell r="AT5223">
            <v>24874.89</v>
          </cell>
          <cell r="BK5223">
            <v>23591.638400242125</v>
          </cell>
          <cell r="BX5223">
            <v>17322.479305370067</v>
          </cell>
          <cell r="CB5223">
            <v>17000</v>
          </cell>
          <cell r="CF5223">
            <v>23591.638400242125</v>
          </cell>
          <cell r="CG5223">
            <v>68680</v>
          </cell>
          <cell r="CK5223" t="str">
            <v>Прочие основные фонды</v>
          </cell>
        </row>
        <row r="5224">
          <cell r="K5224">
            <v>16583.25</v>
          </cell>
          <cell r="Y5224">
            <v>2009</v>
          </cell>
          <cell r="AT5224">
            <v>24874.89</v>
          </cell>
          <cell r="BK5224">
            <v>23591.638400242125</v>
          </cell>
          <cell r="BX5224">
            <v>17322.479305370067</v>
          </cell>
          <cell r="CB5224">
            <v>17000</v>
          </cell>
          <cell r="CF5224">
            <v>23591.638400242125</v>
          </cell>
          <cell r="CG5224">
            <v>68680</v>
          </cell>
          <cell r="CK5224" t="str">
            <v>Прочие основные фонды</v>
          </cell>
        </row>
        <row r="5225">
          <cell r="K5225">
            <v>16583.25</v>
          </cell>
          <cell r="Y5225">
            <v>2009</v>
          </cell>
          <cell r="AT5225">
            <v>24874.89</v>
          </cell>
          <cell r="BK5225">
            <v>23591.638400242125</v>
          </cell>
          <cell r="BX5225">
            <v>17322.479305370067</v>
          </cell>
          <cell r="CB5225">
            <v>17000</v>
          </cell>
          <cell r="CF5225">
            <v>23591.638400242125</v>
          </cell>
          <cell r="CG5225">
            <v>68680</v>
          </cell>
          <cell r="CK5225" t="str">
            <v>Прочие основные фонды</v>
          </cell>
        </row>
        <row r="5226">
          <cell r="K5226">
            <v>16583.25</v>
          </cell>
          <cell r="Y5226">
            <v>2009</v>
          </cell>
          <cell r="AT5226">
            <v>24874.89</v>
          </cell>
          <cell r="BK5226">
            <v>23591.638400242125</v>
          </cell>
          <cell r="BX5226">
            <v>17322.479305370067</v>
          </cell>
          <cell r="CB5226">
            <v>17000</v>
          </cell>
          <cell r="CF5226">
            <v>23591.638400242125</v>
          </cell>
          <cell r="CG5226">
            <v>68680</v>
          </cell>
          <cell r="CK5226" t="str">
            <v>Прочие основные фонды</v>
          </cell>
        </row>
        <row r="5227">
          <cell r="K5227">
            <v>16583.25</v>
          </cell>
          <cell r="Y5227">
            <v>2009</v>
          </cell>
          <cell r="AT5227">
            <v>24874.89</v>
          </cell>
          <cell r="BK5227">
            <v>23591.638400242125</v>
          </cell>
          <cell r="BX5227">
            <v>17322.479305370067</v>
          </cell>
          <cell r="CB5227">
            <v>17000</v>
          </cell>
          <cell r="CF5227">
            <v>23591.638400242125</v>
          </cell>
          <cell r="CG5227">
            <v>68680</v>
          </cell>
          <cell r="CK5227" t="str">
            <v>Прочие основные фонды</v>
          </cell>
        </row>
        <row r="5228">
          <cell r="K5228">
            <v>16583.25</v>
          </cell>
          <cell r="Y5228">
            <v>2009</v>
          </cell>
          <cell r="AT5228">
            <v>24874.89</v>
          </cell>
          <cell r="BK5228">
            <v>23591.638400242125</v>
          </cell>
          <cell r="BX5228">
            <v>17322.479305370067</v>
          </cell>
          <cell r="CB5228">
            <v>17000</v>
          </cell>
          <cell r="CF5228">
            <v>23591.638400242125</v>
          </cell>
          <cell r="CG5228">
            <v>68680</v>
          </cell>
          <cell r="CK5228" t="str">
            <v>Прочие основные фонды</v>
          </cell>
        </row>
        <row r="5229">
          <cell r="K5229">
            <v>16583.25</v>
          </cell>
          <cell r="Y5229">
            <v>2009</v>
          </cell>
          <cell r="AT5229">
            <v>24874.89</v>
          </cell>
          <cell r="BK5229">
            <v>23591.638400242125</v>
          </cell>
          <cell r="BX5229">
            <v>17322.479305370067</v>
          </cell>
          <cell r="CB5229">
            <v>17000</v>
          </cell>
          <cell r="CF5229">
            <v>23591.638400242125</v>
          </cell>
          <cell r="CG5229">
            <v>68680</v>
          </cell>
          <cell r="CK5229" t="str">
            <v>Прочие основные фонды</v>
          </cell>
        </row>
        <row r="5230">
          <cell r="K5230">
            <v>16583.25</v>
          </cell>
          <cell r="Y5230">
            <v>2009</v>
          </cell>
          <cell r="AT5230">
            <v>24874.89</v>
          </cell>
          <cell r="BK5230">
            <v>23591.638400242125</v>
          </cell>
          <cell r="BX5230">
            <v>17322.479305370067</v>
          </cell>
          <cell r="CB5230">
            <v>17000</v>
          </cell>
          <cell r="CF5230">
            <v>23591.638400242125</v>
          </cell>
          <cell r="CG5230">
            <v>68680</v>
          </cell>
          <cell r="CK5230" t="str">
            <v>Прочие основные фонды</v>
          </cell>
        </row>
        <row r="5231">
          <cell r="K5231">
            <v>16583.25</v>
          </cell>
          <cell r="Y5231">
            <v>2009</v>
          </cell>
          <cell r="AT5231">
            <v>24874.89</v>
          </cell>
          <cell r="BK5231">
            <v>23591.638400242125</v>
          </cell>
          <cell r="BX5231">
            <v>17322.479305370067</v>
          </cell>
          <cell r="CB5231">
            <v>17000</v>
          </cell>
          <cell r="CF5231">
            <v>23591.638400242125</v>
          </cell>
          <cell r="CG5231">
            <v>68680</v>
          </cell>
          <cell r="CK5231" t="str">
            <v>Прочие основные фонды</v>
          </cell>
        </row>
        <row r="5232">
          <cell r="K5232">
            <v>16583.25</v>
          </cell>
          <cell r="Y5232">
            <v>2009</v>
          </cell>
          <cell r="AT5232">
            <v>24874.89</v>
          </cell>
          <cell r="BK5232">
            <v>23591.638400242125</v>
          </cell>
          <cell r="BX5232">
            <v>17322.479305370067</v>
          </cell>
          <cell r="CB5232">
            <v>17000</v>
          </cell>
          <cell r="CF5232">
            <v>23591.638400242125</v>
          </cell>
          <cell r="CG5232">
            <v>68680</v>
          </cell>
          <cell r="CK5232" t="str">
            <v>Прочие основные фонды</v>
          </cell>
        </row>
        <row r="5233">
          <cell r="K5233">
            <v>16583.25</v>
          </cell>
          <cell r="Y5233">
            <v>2009</v>
          </cell>
          <cell r="AT5233">
            <v>24874.89</v>
          </cell>
          <cell r="BK5233">
            <v>23591.638400242125</v>
          </cell>
          <cell r="BX5233">
            <v>17322.479305370067</v>
          </cell>
          <cell r="CB5233">
            <v>17000</v>
          </cell>
          <cell r="CF5233">
            <v>23591.638400242125</v>
          </cell>
          <cell r="CG5233">
            <v>68680</v>
          </cell>
          <cell r="CK5233" t="str">
            <v>Прочие основные фонды</v>
          </cell>
        </row>
        <row r="5234">
          <cell r="K5234">
            <v>16583.25</v>
          </cell>
          <cell r="Y5234">
            <v>2009</v>
          </cell>
          <cell r="AT5234">
            <v>24874.89</v>
          </cell>
          <cell r="BK5234">
            <v>23591.638400242125</v>
          </cell>
          <cell r="BX5234">
            <v>17322.479305370067</v>
          </cell>
          <cell r="CB5234">
            <v>17000</v>
          </cell>
          <cell r="CF5234">
            <v>23591.638400242125</v>
          </cell>
          <cell r="CG5234">
            <v>68680</v>
          </cell>
          <cell r="CK5234" t="str">
            <v>Прочие основные фонды</v>
          </cell>
        </row>
        <row r="5235">
          <cell r="K5235">
            <v>16583.25</v>
          </cell>
          <cell r="Y5235">
            <v>2009</v>
          </cell>
          <cell r="AT5235">
            <v>24874.89</v>
          </cell>
          <cell r="BK5235">
            <v>23591.638400242125</v>
          </cell>
          <cell r="BX5235">
            <v>17322.479305370067</v>
          </cell>
          <cell r="CB5235">
            <v>17000</v>
          </cell>
          <cell r="CF5235">
            <v>23591.638400242125</v>
          </cell>
          <cell r="CG5235">
            <v>68680</v>
          </cell>
          <cell r="CK5235" t="str">
            <v>Прочие основные фонды</v>
          </cell>
        </row>
        <row r="5236">
          <cell r="K5236">
            <v>16583.25</v>
          </cell>
          <cell r="Y5236">
            <v>2009</v>
          </cell>
          <cell r="AT5236">
            <v>24874.89</v>
          </cell>
          <cell r="BK5236">
            <v>23591.638400242125</v>
          </cell>
          <cell r="BX5236">
            <v>17322.479305370067</v>
          </cell>
          <cell r="CB5236">
            <v>17000</v>
          </cell>
          <cell r="CF5236">
            <v>23591.638400242125</v>
          </cell>
          <cell r="CG5236">
            <v>68680</v>
          </cell>
          <cell r="CK5236" t="str">
            <v>Прочие основные фонды</v>
          </cell>
        </row>
        <row r="5237">
          <cell r="K5237">
            <v>16583.25</v>
          </cell>
          <cell r="Y5237">
            <v>2009</v>
          </cell>
          <cell r="AT5237">
            <v>24874.89</v>
          </cell>
          <cell r="BK5237">
            <v>23591.638400242125</v>
          </cell>
          <cell r="BX5237">
            <v>17322.479305370067</v>
          </cell>
          <cell r="CB5237">
            <v>17000</v>
          </cell>
          <cell r="CF5237">
            <v>23591.638400242125</v>
          </cell>
          <cell r="CG5237">
            <v>68680</v>
          </cell>
          <cell r="CK5237" t="str">
            <v>Прочие основные фонды</v>
          </cell>
        </row>
        <row r="5238">
          <cell r="K5238">
            <v>16583.25</v>
          </cell>
          <cell r="Y5238">
            <v>2009</v>
          </cell>
          <cell r="AT5238">
            <v>24874.89</v>
          </cell>
          <cell r="BK5238">
            <v>23591.638400242125</v>
          </cell>
          <cell r="BX5238">
            <v>17322.479305370067</v>
          </cell>
          <cell r="CB5238">
            <v>17000</v>
          </cell>
          <cell r="CF5238">
            <v>23591.638400242125</v>
          </cell>
          <cell r="CG5238">
            <v>68680</v>
          </cell>
          <cell r="CK5238" t="str">
            <v>Прочие основные фонды</v>
          </cell>
        </row>
        <row r="5239">
          <cell r="K5239">
            <v>16583.25</v>
          </cell>
          <cell r="Y5239">
            <v>2009</v>
          </cell>
          <cell r="AT5239">
            <v>24874.89</v>
          </cell>
          <cell r="BK5239">
            <v>23591.638400242125</v>
          </cell>
          <cell r="BX5239">
            <v>17322.479305370067</v>
          </cell>
          <cell r="CB5239">
            <v>17000</v>
          </cell>
          <cell r="CF5239">
            <v>23591.638400242125</v>
          </cell>
          <cell r="CG5239">
            <v>68680</v>
          </cell>
          <cell r="CK5239" t="str">
            <v>Прочие основные фонды</v>
          </cell>
        </row>
        <row r="5240">
          <cell r="K5240">
            <v>25657.040000000001</v>
          </cell>
          <cell r="Y5240">
            <v>2009</v>
          </cell>
          <cell r="AT5240">
            <v>38485.64</v>
          </cell>
          <cell r="BK5240">
            <v>36500.233869653064</v>
          </cell>
          <cell r="BX5240">
            <v>26800.78997149022</v>
          </cell>
          <cell r="CB5240">
            <v>27000</v>
          </cell>
          <cell r="CF5240">
            <v>36500.233869653064</v>
          </cell>
          <cell r="CG5240">
            <v>109080</v>
          </cell>
          <cell r="CK5240" t="str">
            <v>Прочие основные фонды</v>
          </cell>
        </row>
        <row r="5241">
          <cell r="K5241">
            <v>25657.040000000001</v>
          </cell>
          <cell r="Y5241">
            <v>2009</v>
          </cell>
          <cell r="AT5241">
            <v>38485.64</v>
          </cell>
          <cell r="BK5241">
            <v>36500.233869653064</v>
          </cell>
          <cell r="BX5241">
            <v>26800.78997149022</v>
          </cell>
          <cell r="CB5241">
            <v>27000</v>
          </cell>
          <cell r="CF5241">
            <v>36500.233869653064</v>
          </cell>
          <cell r="CG5241">
            <v>109080</v>
          </cell>
          <cell r="CK5241" t="str">
            <v>Прочие основные фонды</v>
          </cell>
        </row>
        <row r="5242">
          <cell r="K5242">
            <v>25657.040000000001</v>
          </cell>
          <cell r="Y5242">
            <v>2009</v>
          </cell>
          <cell r="AT5242">
            <v>38485.64</v>
          </cell>
          <cell r="BK5242">
            <v>36500.233869653064</v>
          </cell>
          <cell r="BX5242">
            <v>26800.78997149022</v>
          </cell>
          <cell r="CB5242">
            <v>27000</v>
          </cell>
          <cell r="CF5242">
            <v>36500.233869653064</v>
          </cell>
          <cell r="CG5242">
            <v>109080</v>
          </cell>
          <cell r="CK5242" t="str">
            <v>Прочие основные фонды</v>
          </cell>
        </row>
        <row r="5243">
          <cell r="K5243">
            <v>25657.040000000001</v>
          </cell>
          <cell r="Y5243">
            <v>2009</v>
          </cell>
          <cell r="AT5243">
            <v>38485.64</v>
          </cell>
          <cell r="BK5243">
            <v>36500.233869653064</v>
          </cell>
          <cell r="BX5243">
            <v>26800.78997149022</v>
          </cell>
          <cell r="CB5243">
            <v>27000</v>
          </cell>
          <cell r="CF5243">
            <v>36500.233869653064</v>
          </cell>
          <cell r="CG5243">
            <v>109080</v>
          </cell>
          <cell r="CK5243" t="str">
            <v>Прочие основные фонды</v>
          </cell>
        </row>
        <row r="5244">
          <cell r="K5244">
            <v>23689.09</v>
          </cell>
          <cell r="Y5244">
            <v>2009</v>
          </cell>
          <cell r="AT5244">
            <v>35533.57</v>
          </cell>
          <cell r="BK5244">
            <v>33700.45594210433</v>
          </cell>
          <cell r="BX5244">
            <v>24745.015192867933</v>
          </cell>
          <cell r="CB5244">
            <v>25000</v>
          </cell>
          <cell r="CF5244">
            <v>33700.45594210433</v>
          </cell>
          <cell r="CG5244">
            <v>101000</v>
          </cell>
          <cell r="CK5244" t="str">
            <v>Прочие основные фонды</v>
          </cell>
        </row>
        <row r="5245">
          <cell r="K5245">
            <v>23689.09</v>
          </cell>
          <cell r="Y5245">
            <v>2009</v>
          </cell>
          <cell r="AT5245">
            <v>35533.57</v>
          </cell>
          <cell r="BK5245">
            <v>33700.45594210433</v>
          </cell>
          <cell r="BX5245">
            <v>24745.015192867933</v>
          </cell>
          <cell r="CB5245">
            <v>25000</v>
          </cell>
          <cell r="CF5245">
            <v>33700.45594210433</v>
          </cell>
          <cell r="CG5245">
            <v>101000</v>
          </cell>
          <cell r="CK5245" t="str">
            <v>Прочие основные фонды</v>
          </cell>
        </row>
        <row r="5246">
          <cell r="K5246">
            <v>23689.09</v>
          </cell>
          <cell r="Y5246">
            <v>2009</v>
          </cell>
          <cell r="AT5246">
            <v>35533.57</v>
          </cell>
          <cell r="BK5246">
            <v>33700.45594210433</v>
          </cell>
          <cell r="BX5246">
            <v>24745.015192867933</v>
          </cell>
          <cell r="CB5246">
            <v>25000</v>
          </cell>
          <cell r="CF5246">
            <v>33700.45594210433</v>
          </cell>
          <cell r="CG5246">
            <v>101000</v>
          </cell>
          <cell r="CK5246" t="str">
            <v>Прочие основные фонды</v>
          </cell>
        </row>
        <row r="5247">
          <cell r="K5247">
            <v>23689.09</v>
          </cell>
          <cell r="Y5247">
            <v>2009</v>
          </cell>
          <cell r="AT5247">
            <v>35533.57</v>
          </cell>
          <cell r="BK5247">
            <v>33700.45594210433</v>
          </cell>
          <cell r="BX5247">
            <v>24745.015192867933</v>
          </cell>
          <cell r="CB5247">
            <v>25000</v>
          </cell>
          <cell r="CF5247">
            <v>33700.45594210433</v>
          </cell>
          <cell r="CG5247">
            <v>101000</v>
          </cell>
          <cell r="CK5247" t="str">
            <v>Прочие основные фонды</v>
          </cell>
        </row>
        <row r="5248">
          <cell r="K5248">
            <v>23689.09</v>
          </cell>
          <cell r="Y5248">
            <v>2009</v>
          </cell>
          <cell r="AT5248">
            <v>35533.57</v>
          </cell>
          <cell r="BK5248">
            <v>33700.45594210433</v>
          </cell>
          <cell r="BX5248">
            <v>24745.015192867933</v>
          </cell>
          <cell r="CB5248">
            <v>25000</v>
          </cell>
          <cell r="CF5248">
            <v>33700.45594210433</v>
          </cell>
          <cell r="CG5248">
            <v>101000</v>
          </cell>
          <cell r="CK5248" t="str">
            <v>Прочие основные фонды</v>
          </cell>
        </row>
        <row r="5249">
          <cell r="K5249">
            <v>23689.09</v>
          </cell>
          <cell r="Y5249">
            <v>2009</v>
          </cell>
          <cell r="AT5249">
            <v>35533.57</v>
          </cell>
          <cell r="BK5249">
            <v>33700.45594210433</v>
          </cell>
          <cell r="BX5249">
            <v>24745.015192867933</v>
          </cell>
          <cell r="CB5249">
            <v>25000</v>
          </cell>
          <cell r="CF5249">
            <v>33700.45594210433</v>
          </cell>
          <cell r="CG5249">
            <v>101000</v>
          </cell>
          <cell r="CK5249" t="str">
            <v>Прочие основные фонды</v>
          </cell>
        </row>
        <row r="5250">
          <cell r="K5250">
            <v>23689.09</v>
          </cell>
          <cell r="Y5250">
            <v>2009</v>
          </cell>
          <cell r="AT5250">
            <v>35533.57</v>
          </cell>
          <cell r="BK5250">
            <v>33700.45594210433</v>
          </cell>
          <cell r="BX5250">
            <v>24745.015192867933</v>
          </cell>
          <cell r="CB5250">
            <v>25000</v>
          </cell>
          <cell r="CF5250">
            <v>33700.45594210433</v>
          </cell>
          <cell r="CG5250">
            <v>101000</v>
          </cell>
          <cell r="CK5250" t="str">
            <v>Прочие основные фонды</v>
          </cell>
        </row>
        <row r="5251">
          <cell r="K5251">
            <v>0</v>
          </cell>
          <cell r="Y5251">
            <v>2004</v>
          </cell>
          <cell r="AT5251">
            <v>12936.42</v>
          </cell>
          <cell r="BK5251">
            <v>8388.3722563680658</v>
          </cell>
          <cell r="BX5251">
            <v>838.83722563680658</v>
          </cell>
          <cell r="CB5251">
            <v>850</v>
          </cell>
          <cell r="CF5251">
            <v>50330.233538208398</v>
          </cell>
          <cell r="CG5251">
            <v>850</v>
          </cell>
          <cell r="CK5251" t="str">
            <v>Прочие основные фонды</v>
          </cell>
        </row>
        <row r="5252">
          <cell r="K5252">
            <v>0</v>
          </cell>
          <cell r="Y5252">
            <v>2004</v>
          </cell>
          <cell r="AT5252">
            <v>12936.42</v>
          </cell>
          <cell r="BK5252">
            <v>8388.3722563680658</v>
          </cell>
          <cell r="BX5252">
            <v>838.83722563680658</v>
          </cell>
          <cell r="CB5252">
            <v>850</v>
          </cell>
          <cell r="CF5252">
            <v>50330.233538208398</v>
          </cell>
          <cell r="CG5252">
            <v>850</v>
          </cell>
          <cell r="CK5252" t="str">
            <v>Прочие основные фонды</v>
          </cell>
        </row>
        <row r="5253">
          <cell r="K5253">
            <v>0</v>
          </cell>
          <cell r="Y5253">
            <v>2004</v>
          </cell>
          <cell r="AT5253">
            <v>12936.42</v>
          </cell>
          <cell r="BK5253">
            <v>8388.3722563680658</v>
          </cell>
          <cell r="BX5253">
            <v>838.83722563680658</v>
          </cell>
          <cell r="CB5253">
            <v>850</v>
          </cell>
          <cell r="CF5253">
            <v>50330.233538208398</v>
          </cell>
          <cell r="CG5253">
            <v>850</v>
          </cell>
          <cell r="CK5253" t="str">
            <v>Прочие основные фонды</v>
          </cell>
        </row>
        <row r="5254">
          <cell r="K5254">
            <v>0</v>
          </cell>
          <cell r="Y5254">
            <v>2004</v>
          </cell>
          <cell r="AT5254">
            <v>12936.42</v>
          </cell>
          <cell r="BK5254">
            <v>8388.3722563680658</v>
          </cell>
          <cell r="BX5254">
            <v>838.83722563680658</v>
          </cell>
          <cell r="CB5254">
            <v>850</v>
          </cell>
          <cell r="CF5254">
            <v>50330.233538208398</v>
          </cell>
          <cell r="CG5254">
            <v>850</v>
          </cell>
          <cell r="CK5254" t="str">
            <v>Прочие основные фонды</v>
          </cell>
        </row>
        <row r="5255">
          <cell r="K5255">
            <v>0</v>
          </cell>
          <cell r="Y5255">
            <v>2004</v>
          </cell>
          <cell r="AT5255">
            <v>12936.42</v>
          </cell>
          <cell r="BK5255">
            <v>8388.3722563680658</v>
          </cell>
          <cell r="BX5255">
            <v>838.83722563680658</v>
          </cell>
          <cell r="CB5255">
            <v>850</v>
          </cell>
          <cell r="CF5255">
            <v>50330.233538208398</v>
          </cell>
          <cell r="CG5255">
            <v>850</v>
          </cell>
          <cell r="CK5255" t="str">
            <v>Прочие основные фонды</v>
          </cell>
        </row>
        <row r="5256">
          <cell r="K5256">
            <v>0</v>
          </cell>
          <cell r="Y5256">
            <v>2004</v>
          </cell>
          <cell r="AT5256">
            <v>12936.42</v>
          </cell>
          <cell r="BK5256">
            <v>8388.3722563680658</v>
          </cell>
          <cell r="BX5256">
            <v>838.83722563680658</v>
          </cell>
          <cell r="CB5256">
            <v>850</v>
          </cell>
          <cell r="CF5256">
            <v>50330.233538208398</v>
          </cell>
          <cell r="CG5256">
            <v>850</v>
          </cell>
          <cell r="CK5256" t="str">
            <v>Прочие основные фонды</v>
          </cell>
        </row>
        <row r="5257">
          <cell r="K5257">
            <v>0</v>
          </cell>
          <cell r="Y5257">
            <v>2004</v>
          </cell>
          <cell r="AT5257">
            <v>12936.42</v>
          </cell>
          <cell r="BK5257">
            <v>8388.3722563680658</v>
          </cell>
          <cell r="BX5257">
            <v>838.83722563680658</v>
          </cell>
          <cell r="CB5257">
            <v>850</v>
          </cell>
          <cell r="CF5257">
            <v>50330.233538208398</v>
          </cell>
          <cell r="CG5257">
            <v>850</v>
          </cell>
          <cell r="CK5257" t="str">
            <v>Прочие основные фонды</v>
          </cell>
        </row>
        <row r="5258">
          <cell r="K5258">
            <v>0</v>
          </cell>
          <cell r="Y5258">
            <v>2004</v>
          </cell>
          <cell r="AT5258">
            <v>12936.42</v>
          </cell>
          <cell r="BK5258">
            <v>8388.3722563680658</v>
          </cell>
          <cell r="BX5258">
            <v>838.83722563680658</v>
          </cell>
          <cell r="CB5258">
            <v>850</v>
          </cell>
          <cell r="CF5258">
            <v>50330.233538208398</v>
          </cell>
          <cell r="CG5258">
            <v>850</v>
          </cell>
          <cell r="CK5258" t="str">
            <v>Прочие основные фонды</v>
          </cell>
        </row>
        <row r="5259">
          <cell r="K5259">
            <v>0</v>
          </cell>
          <cell r="Y5259">
            <v>2004</v>
          </cell>
          <cell r="AT5259">
            <v>12936.42</v>
          </cell>
          <cell r="BK5259">
            <v>8388.3722563680658</v>
          </cell>
          <cell r="BX5259">
            <v>838.83722563680658</v>
          </cell>
          <cell r="CB5259">
            <v>850</v>
          </cell>
          <cell r="CF5259">
            <v>50330.233538208398</v>
          </cell>
          <cell r="CG5259">
            <v>850</v>
          </cell>
          <cell r="CK5259" t="str">
            <v>Прочие основные фонды</v>
          </cell>
        </row>
        <row r="5260">
          <cell r="K5260">
            <v>0</v>
          </cell>
          <cell r="Y5260">
            <v>2004</v>
          </cell>
          <cell r="AT5260">
            <v>12936.42</v>
          </cell>
          <cell r="BK5260">
            <v>8388.3722563680658</v>
          </cell>
          <cell r="BX5260">
            <v>838.83722563680658</v>
          </cell>
          <cell r="CB5260">
            <v>850</v>
          </cell>
          <cell r="CF5260">
            <v>50330.233538208398</v>
          </cell>
          <cell r="CG5260">
            <v>850</v>
          </cell>
          <cell r="CK5260" t="str">
            <v>Прочие основные фонды</v>
          </cell>
        </row>
        <row r="5261">
          <cell r="K5261">
            <v>0</v>
          </cell>
          <cell r="Y5261">
            <v>2004</v>
          </cell>
          <cell r="AT5261">
            <v>12936.42</v>
          </cell>
          <cell r="BK5261">
            <v>8388.3722563680658</v>
          </cell>
          <cell r="BX5261">
            <v>838.83722563680658</v>
          </cell>
          <cell r="CB5261">
            <v>850</v>
          </cell>
          <cell r="CF5261">
            <v>50330.233538208398</v>
          </cell>
          <cell r="CG5261">
            <v>850</v>
          </cell>
          <cell r="CK5261" t="str">
            <v>Прочие основные фонды</v>
          </cell>
        </row>
        <row r="5262">
          <cell r="K5262">
            <v>0</v>
          </cell>
          <cell r="Y5262">
            <v>2004</v>
          </cell>
          <cell r="AT5262">
            <v>12936.42</v>
          </cell>
          <cell r="BK5262">
            <v>8388.3722563680658</v>
          </cell>
          <cell r="BX5262">
            <v>838.83722563680658</v>
          </cell>
          <cell r="CB5262">
            <v>850</v>
          </cell>
          <cell r="CF5262">
            <v>50330.233538208398</v>
          </cell>
          <cell r="CG5262">
            <v>850</v>
          </cell>
          <cell r="CK5262" t="str">
            <v>Прочие основные фонды</v>
          </cell>
        </row>
        <row r="5263">
          <cell r="K5263">
            <v>0</v>
          </cell>
          <cell r="Y5263">
            <v>2004</v>
          </cell>
          <cell r="AT5263">
            <v>12936.42</v>
          </cell>
          <cell r="BK5263">
            <v>8388.3722563680658</v>
          </cell>
          <cell r="BX5263">
            <v>838.83722563680658</v>
          </cell>
          <cell r="CB5263">
            <v>850</v>
          </cell>
          <cell r="CF5263">
            <v>50330.233538208398</v>
          </cell>
          <cell r="CG5263">
            <v>850</v>
          </cell>
          <cell r="CK5263" t="str">
            <v>Прочие основные фонды</v>
          </cell>
        </row>
        <row r="5264">
          <cell r="K5264">
            <v>0</v>
          </cell>
          <cell r="Y5264">
            <v>2004</v>
          </cell>
          <cell r="AT5264">
            <v>12936.42</v>
          </cell>
          <cell r="BK5264">
            <v>8388.3722563680658</v>
          </cell>
          <cell r="BX5264">
            <v>838.83722563680658</v>
          </cell>
          <cell r="CB5264">
            <v>850</v>
          </cell>
          <cell r="CF5264">
            <v>50330.233538208398</v>
          </cell>
          <cell r="CG5264">
            <v>850</v>
          </cell>
          <cell r="CK5264" t="str">
            <v>Прочие основные фонды</v>
          </cell>
        </row>
        <row r="5265">
          <cell r="K5265">
            <v>0</v>
          </cell>
          <cell r="Y5265">
            <v>2004</v>
          </cell>
          <cell r="AT5265">
            <v>12936.42</v>
          </cell>
          <cell r="BK5265">
            <v>8388.3722563680658</v>
          </cell>
          <cell r="BX5265">
            <v>838.83722563680658</v>
          </cell>
          <cell r="CB5265">
            <v>850</v>
          </cell>
          <cell r="CF5265">
            <v>50330.233538208398</v>
          </cell>
          <cell r="CG5265">
            <v>850</v>
          </cell>
          <cell r="CK5265" t="str">
            <v>Прочие основные фонды</v>
          </cell>
        </row>
        <row r="5266">
          <cell r="K5266">
            <v>0</v>
          </cell>
          <cell r="Y5266">
            <v>2004</v>
          </cell>
          <cell r="AT5266">
            <v>12936.42</v>
          </cell>
          <cell r="BK5266">
            <v>8388.3722563680658</v>
          </cell>
          <cell r="BX5266">
            <v>838.83722563680658</v>
          </cell>
          <cell r="CB5266">
            <v>850</v>
          </cell>
          <cell r="CF5266">
            <v>50330.233538208398</v>
          </cell>
          <cell r="CG5266">
            <v>850</v>
          </cell>
          <cell r="CK5266" t="str">
            <v>Прочие основные фонды</v>
          </cell>
        </row>
        <row r="5267">
          <cell r="K5267">
            <v>0</v>
          </cell>
          <cell r="Y5267">
            <v>2004</v>
          </cell>
          <cell r="AT5267">
            <v>12936.42</v>
          </cell>
          <cell r="BK5267">
            <v>8388.3722563680658</v>
          </cell>
          <cell r="BX5267">
            <v>838.83722563680658</v>
          </cell>
          <cell r="CB5267">
            <v>850</v>
          </cell>
          <cell r="CF5267">
            <v>50330.233538208398</v>
          </cell>
          <cell r="CG5267">
            <v>850</v>
          </cell>
          <cell r="CK5267" t="str">
            <v>Прочие основные фонды</v>
          </cell>
        </row>
        <row r="5268">
          <cell r="K5268">
            <v>0</v>
          </cell>
          <cell r="Y5268">
            <v>2004</v>
          </cell>
          <cell r="AT5268">
            <v>13206.28</v>
          </cell>
          <cell r="BK5268">
            <v>8508.4914540990467</v>
          </cell>
          <cell r="BX5268">
            <v>850.84914540990474</v>
          </cell>
          <cell r="CB5268">
            <v>850</v>
          </cell>
          <cell r="CF5268">
            <v>59559.44017869333</v>
          </cell>
          <cell r="CG5268">
            <v>850</v>
          </cell>
          <cell r="CK5268" t="str">
            <v>Прочие основные фонды</v>
          </cell>
        </row>
        <row r="5269">
          <cell r="K5269">
            <v>0</v>
          </cell>
          <cell r="Y5269">
            <v>2004</v>
          </cell>
          <cell r="AT5269">
            <v>13206.28</v>
          </cell>
          <cell r="BK5269">
            <v>8508.4914540990467</v>
          </cell>
          <cell r="BX5269">
            <v>850.84914540990474</v>
          </cell>
          <cell r="CB5269">
            <v>850</v>
          </cell>
          <cell r="CF5269">
            <v>59559.44017869333</v>
          </cell>
          <cell r="CG5269">
            <v>850</v>
          </cell>
          <cell r="CK5269" t="str">
            <v>Прочие основные фонды</v>
          </cell>
        </row>
        <row r="5270">
          <cell r="K5270">
            <v>0</v>
          </cell>
          <cell r="Y5270">
            <v>2004</v>
          </cell>
          <cell r="AT5270">
            <v>13206.28</v>
          </cell>
          <cell r="BK5270">
            <v>8508.4914540990467</v>
          </cell>
          <cell r="BX5270">
            <v>850.84914540990474</v>
          </cell>
          <cell r="CB5270">
            <v>850</v>
          </cell>
          <cell r="CF5270">
            <v>59559.44017869333</v>
          </cell>
          <cell r="CG5270">
            <v>850</v>
          </cell>
          <cell r="CK5270" t="str">
            <v>Прочие основные фонды</v>
          </cell>
        </row>
        <row r="5271">
          <cell r="K5271">
            <v>0</v>
          </cell>
          <cell r="Y5271">
            <v>2004</v>
          </cell>
          <cell r="AT5271">
            <v>13206.28</v>
          </cell>
          <cell r="BK5271">
            <v>8508.4914540990467</v>
          </cell>
          <cell r="BX5271">
            <v>850.84914540990474</v>
          </cell>
          <cell r="CB5271">
            <v>850</v>
          </cell>
          <cell r="CF5271">
            <v>59559.44017869333</v>
          </cell>
          <cell r="CG5271">
            <v>850</v>
          </cell>
          <cell r="CK5271" t="str">
            <v>Прочие основные фонды</v>
          </cell>
        </row>
        <row r="5272">
          <cell r="K5272">
            <v>0</v>
          </cell>
          <cell r="Y5272">
            <v>2004</v>
          </cell>
          <cell r="AT5272">
            <v>13206.28</v>
          </cell>
          <cell r="BK5272">
            <v>8508.4914540990467</v>
          </cell>
          <cell r="BX5272">
            <v>850.84914540990474</v>
          </cell>
          <cell r="CB5272">
            <v>850</v>
          </cell>
          <cell r="CF5272">
            <v>59559.44017869333</v>
          </cell>
          <cell r="CG5272">
            <v>850</v>
          </cell>
          <cell r="CK5272" t="str">
            <v>Прочие основные фонды</v>
          </cell>
        </row>
        <row r="5273">
          <cell r="K5273">
            <v>0</v>
          </cell>
          <cell r="Y5273">
            <v>2004</v>
          </cell>
          <cell r="AT5273">
            <v>13206.28</v>
          </cell>
          <cell r="BK5273">
            <v>8508.4914540990467</v>
          </cell>
          <cell r="BX5273">
            <v>850.84914540990474</v>
          </cell>
          <cell r="CB5273">
            <v>850</v>
          </cell>
          <cell r="CF5273">
            <v>59559.44017869333</v>
          </cell>
          <cell r="CG5273">
            <v>850</v>
          </cell>
          <cell r="CK5273" t="str">
            <v>Прочие основные фонды</v>
          </cell>
        </row>
        <row r="5274">
          <cell r="K5274">
            <v>0</v>
          </cell>
          <cell r="Y5274">
            <v>2004</v>
          </cell>
          <cell r="AT5274">
            <v>13206.28</v>
          </cell>
          <cell r="BK5274">
            <v>8508.4914540990467</v>
          </cell>
          <cell r="BX5274">
            <v>850.84914540990474</v>
          </cell>
          <cell r="CB5274">
            <v>850</v>
          </cell>
          <cell r="CF5274">
            <v>59559.44017869333</v>
          </cell>
          <cell r="CG5274">
            <v>850</v>
          </cell>
          <cell r="CK5274" t="str">
            <v>Прочие основные фонды</v>
          </cell>
        </row>
        <row r="5275">
          <cell r="K5275">
            <v>0</v>
          </cell>
          <cell r="Y5275">
            <v>2004</v>
          </cell>
          <cell r="AT5275">
            <v>13206.28</v>
          </cell>
          <cell r="BK5275">
            <v>8508.4914540990467</v>
          </cell>
          <cell r="BX5275">
            <v>850.84914540990474</v>
          </cell>
          <cell r="CB5275">
            <v>850</v>
          </cell>
          <cell r="CF5275">
            <v>59559.44017869333</v>
          </cell>
          <cell r="CG5275">
            <v>850</v>
          </cell>
          <cell r="CK5275" t="str">
            <v>Прочие основные фонды</v>
          </cell>
        </row>
        <row r="5276">
          <cell r="K5276">
            <v>0</v>
          </cell>
          <cell r="Y5276">
            <v>2004</v>
          </cell>
          <cell r="AT5276">
            <v>13206.28</v>
          </cell>
          <cell r="BK5276">
            <v>8508.4914540990467</v>
          </cell>
          <cell r="BX5276">
            <v>850.84914540990474</v>
          </cell>
          <cell r="CB5276">
            <v>850</v>
          </cell>
          <cell r="CF5276">
            <v>59559.44017869333</v>
          </cell>
          <cell r="CG5276">
            <v>850</v>
          </cell>
          <cell r="CK5276" t="str">
            <v>Прочие основные фонды</v>
          </cell>
        </row>
        <row r="5277">
          <cell r="K5277">
            <v>0</v>
          </cell>
          <cell r="Y5277">
            <v>2004</v>
          </cell>
          <cell r="AT5277">
            <v>13206.28</v>
          </cell>
          <cell r="BK5277">
            <v>8508.4914540990467</v>
          </cell>
          <cell r="BX5277">
            <v>850.84914540990474</v>
          </cell>
          <cell r="CB5277">
            <v>850</v>
          </cell>
          <cell r="CF5277">
            <v>59559.44017869333</v>
          </cell>
          <cell r="CG5277">
            <v>850</v>
          </cell>
          <cell r="CK5277" t="str">
            <v>Прочие основные фонды</v>
          </cell>
        </row>
        <row r="5278">
          <cell r="K5278">
            <v>0</v>
          </cell>
          <cell r="Y5278">
            <v>2004</v>
          </cell>
          <cell r="AT5278">
            <v>15144.73</v>
          </cell>
          <cell r="BK5278">
            <v>9820.308320399703</v>
          </cell>
          <cell r="BX5278">
            <v>982.03083203997039</v>
          </cell>
          <cell r="CB5278">
            <v>1000</v>
          </cell>
          <cell r="CF5278">
            <v>58921.849922398222</v>
          </cell>
          <cell r="CG5278">
            <v>1000</v>
          </cell>
          <cell r="CK5278" t="str">
            <v>Прочие основные фонды</v>
          </cell>
        </row>
        <row r="5279">
          <cell r="K5279">
            <v>0</v>
          </cell>
          <cell r="Y5279">
            <v>2004</v>
          </cell>
          <cell r="AT5279">
            <v>15144.73</v>
          </cell>
          <cell r="BK5279">
            <v>9820.308320399703</v>
          </cell>
          <cell r="BX5279">
            <v>982.03083203997039</v>
          </cell>
          <cell r="CB5279">
            <v>1000</v>
          </cell>
          <cell r="CF5279">
            <v>58921.849922398222</v>
          </cell>
          <cell r="CG5279">
            <v>1000</v>
          </cell>
          <cell r="CK5279" t="str">
            <v>Прочие основные фонды</v>
          </cell>
        </row>
        <row r="5280">
          <cell r="K5280">
            <v>0</v>
          </cell>
          <cell r="Y5280">
            <v>2004</v>
          </cell>
          <cell r="AT5280">
            <v>15144.73</v>
          </cell>
          <cell r="BK5280">
            <v>9820.308320399703</v>
          </cell>
          <cell r="BX5280">
            <v>982.03083203997039</v>
          </cell>
          <cell r="CB5280">
            <v>1000</v>
          </cell>
          <cell r="CF5280">
            <v>58921.849922398222</v>
          </cell>
          <cell r="CG5280">
            <v>1000</v>
          </cell>
          <cell r="CK5280" t="str">
            <v>Прочие основные фонды</v>
          </cell>
        </row>
        <row r="5281">
          <cell r="K5281">
            <v>0</v>
          </cell>
          <cell r="Y5281">
            <v>2004</v>
          </cell>
          <cell r="AT5281">
            <v>13446.67</v>
          </cell>
          <cell r="BK5281">
            <v>8663.3690017999033</v>
          </cell>
          <cell r="BX5281">
            <v>866.33690017999038</v>
          </cell>
          <cell r="CB5281">
            <v>850</v>
          </cell>
          <cell r="CF5281">
            <v>60643.583012599323</v>
          </cell>
          <cell r="CG5281">
            <v>850</v>
          </cell>
          <cell r="CK5281" t="str">
            <v>Прочие основные фонды</v>
          </cell>
        </row>
        <row r="5282">
          <cell r="K5282">
            <v>0</v>
          </cell>
          <cell r="Y5282">
            <v>2004</v>
          </cell>
          <cell r="AT5282">
            <v>13446.67</v>
          </cell>
          <cell r="BK5282">
            <v>8663.3690017999033</v>
          </cell>
          <cell r="BX5282">
            <v>866.33690017999038</v>
          </cell>
          <cell r="CB5282">
            <v>850</v>
          </cell>
          <cell r="CF5282">
            <v>60643.583012599323</v>
          </cell>
          <cell r="CG5282">
            <v>850</v>
          </cell>
          <cell r="CK5282" t="str">
            <v>Прочие основные фонды</v>
          </cell>
        </row>
        <row r="5283">
          <cell r="K5283">
            <v>0</v>
          </cell>
          <cell r="Y5283">
            <v>2004</v>
          </cell>
          <cell r="AT5283">
            <v>13446.67</v>
          </cell>
          <cell r="BK5283">
            <v>8663.3690017999033</v>
          </cell>
          <cell r="BX5283">
            <v>866.33690017999038</v>
          </cell>
          <cell r="CB5283">
            <v>850</v>
          </cell>
          <cell r="CF5283">
            <v>60643.583012599323</v>
          </cell>
          <cell r="CG5283">
            <v>850</v>
          </cell>
          <cell r="CK5283" t="str">
            <v>Прочие основные фонды</v>
          </cell>
        </row>
        <row r="5284">
          <cell r="K5284">
            <v>0</v>
          </cell>
          <cell r="Y5284">
            <v>2004</v>
          </cell>
          <cell r="AT5284">
            <v>13446.67</v>
          </cell>
          <cell r="BK5284">
            <v>8663.3690017999033</v>
          </cell>
          <cell r="BX5284">
            <v>866.33690017999038</v>
          </cell>
          <cell r="CB5284">
            <v>850</v>
          </cell>
          <cell r="CF5284">
            <v>60643.583012599323</v>
          </cell>
          <cell r="CG5284">
            <v>850</v>
          </cell>
          <cell r="CK5284" t="str">
            <v>Прочие основные фонды</v>
          </cell>
        </row>
        <row r="5285">
          <cell r="K5285">
            <v>0</v>
          </cell>
          <cell r="Y5285">
            <v>2004</v>
          </cell>
          <cell r="AT5285">
            <v>13446.67</v>
          </cell>
          <cell r="BK5285">
            <v>8663.3690017999033</v>
          </cell>
          <cell r="BX5285">
            <v>866.33690017999038</v>
          </cell>
          <cell r="CB5285">
            <v>850</v>
          </cell>
          <cell r="CF5285">
            <v>60643.583012599323</v>
          </cell>
          <cell r="CG5285">
            <v>850</v>
          </cell>
          <cell r="CK5285" t="str">
            <v>Прочие основные фонды</v>
          </cell>
        </row>
        <row r="5286">
          <cell r="K5286">
            <v>0</v>
          </cell>
          <cell r="Y5286">
            <v>2004</v>
          </cell>
          <cell r="AT5286">
            <v>13446.67</v>
          </cell>
          <cell r="BK5286">
            <v>8663.3690017999033</v>
          </cell>
          <cell r="BX5286">
            <v>866.33690017999038</v>
          </cell>
          <cell r="CB5286">
            <v>850</v>
          </cell>
          <cell r="CF5286">
            <v>60643.583012599323</v>
          </cell>
          <cell r="CG5286">
            <v>850</v>
          </cell>
          <cell r="CK5286" t="str">
            <v>Прочие основные фонды</v>
          </cell>
        </row>
        <row r="5287">
          <cell r="K5287">
            <v>0</v>
          </cell>
          <cell r="Y5287">
            <v>2004</v>
          </cell>
          <cell r="AT5287">
            <v>13446.67</v>
          </cell>
          <cell r="BK5287">
            <v>8663.3690017999033</v>
          </cell>
          <cell r="BX5287">
            <v>866.33690017999038</v>
          </cell>
          <cell r="CB5287">
            <v>850</v>
          </cell>
          <cell r="CF5287">
            <v>60643.583012599323</v>
          </cell>
          <cell r="CG5287">
            <v>850</v>
          </cell>
          <cell r="CK5287" t="str">
            <v>Прочие основные фонды</v>
          </cell>
        </row>
        <row r="5288">
          <cell r="K5288">
            <v>0</v>
          </cell>
          <cell r="Y5288">
            <v>2004</v>
          </cell>
          <cell r="AT5288">
            <v>13446.67</v>
          </cell>
          <cell r="BK5288">
            <v>8663.3690017999033</v>
          </cell>
          <cell r="BX5288">
            <v>866.33690017999038</v>
          </cell>
          <cell r="CB5288">
            <v>850</v>
          </cell>
          <cell r="CF5288">
            <v>60643.583012599323</v>
          </cell>
          <cell r="CG5288">
            <v>850</v>
          </cell>
          <cell r="CK5288" t="str">
            <v>Прочие основные фонды</v>
          </cell>
        </row>
        <row r="5289">
          <cell r="K5289">
            <v>0</v>
          </cell>
          <cell r="Y5289">
            <v>2004</v>
          </cell>
          <cell r="AT5289">
            <v>13446.67</v>
          </cell>
          <cell r="BK5289">
            <v>8663.3690017999033</v>
          </cell>
          <cell r="BX5289">
            <v>866.33690017999038</v>
          </cell>
          <cell r="CB5289">
            <v>850</v>
          </cell>
          <cell r="CF5289">
            <v>60643.583012599323</v>
          </cell>
          <cell r="CG5289">
            <v>850</v>
          </cell>
          <cell r="CK5289" t="str">
            <v>Прочие основные фонды</v>
          </cell>
        </row>
        <row r="5290">
          <cell r="K5290">
            <v>0</v>
          </cell>
          <cell r="Y5290">
            <v>2004</v>
          </cell>
          <cell r="AT5290">
            <v>13446.67</v>
          </cell>
          <cell r="BK5290">
            <v>8663.3690017999033</v>
          </cell>
          <cell r="BX5290">
            <v>866.33690017999038</v>
          </cell>
          <cell r="CB5290">
            <v>850</v>
          </cell>
          <cell r="CF5290">
            <v>60643.583012599323</v>
          </cell>
          <cell r="CG5290">
            <v>850</v>
          </cell>
          <cell r="CK5290" t="str">
            <v>Прочие основные фонды</v>
          </cell>
        </row>
        <row r="5291">
          <cell r="K5291">
            <v>0</v>
          </cell>
          <cell r="Y5291">
            <v>2004</v>
          </cell>
          <cell r="AT5291">
            <v>13446.67</v>
          </cell>
          <cell r="BK5291">
            <v>8663.3690017999033</v>
          </cell>
          <cell r="BX5291">
            <v>866.33690017999038</v>
          </cell>
          <cell r="CB5291">
            <v>850</v>
          </cell>
          <cell r="CF5291">
            <v>60643.583012599323</v>
          </cell>
          <cell r="CG5291">
            <v>850</v>
          </cell>
          <cell r="CK5291" t="str">
            <v>Прочие основные фонды</v>
          </cell>
        </row>
        <row r="5292">
          <cell r="K5292">
            <v>0</v>
          </cell>
          <cell r="Y5292">
            <v>2002</v>
          </cell>
          <cell r="AT5292">
            <v>17388.330000000002</v>
          </cell>
          <cell r="BK5292">
            <v>8336.0896833712814</v>
          </cell>
          <cell r="BX5292">
            <v>833.6089683371282</v>
          </cell>
          <cell r="CB5292">
            <v>850</v>
          </cell>
          <cell r="CF5292">
            <v>75024.807150341527</v>
          </cell>
          <cell r="CG5292">
            <v>850</v>
          </cell>
          <cell r="CK5292" t="str">
            <v>Прочие основные фонды</v>
          </cell>
        </row>
        <row r="5293">
          <cell r="K5293">
            <v>0.06</v>
          </cell>
          <cell r="Y5293">
            <v>2005</v>
          </cell>
          <cell r="AT5293">
            <v>10890.66</v>
          </cell>
          <cell r="BK5293">
            <v>8031.8653280970002</v>
          </cell>
          <cell r="BX5293">
            <v>961.73974596112919</v>
          </cell>
          <cell r="CB5293">
            <v>950</v>
          </cell>
          <cell r="CF5293">
            <v>40159.326640485</v>
          </cell>
          <cell r="CG5293">
            <v>1083</v>
          </cell>
          <cell r="CK5293" t="str">
            <v>Прочие основные фонды</v>
          </cell>
        </row>
        <row r="5294">
          <cell r="K5294">
            <v>0.06</v>
          </cell>
          <cell r="Y5294">
            <v>2005</v>
          </cell>
          <cell r="AT5294">
            <v>10890.66</v>
          </cell>
          <cell r="BK5294">
            <v>8031.8653280970002</v>
          </cell>
          <cell r="BX5294">
            <v>961.73974596112919</v>
          </cell>
          <cell r="CB5294">
            <v>950</v>
          </cell>
          <cell r="CF5294">
            <v>40159.326640485</v>
          </cell>
          <cell r="CG5294">
            <v>1083</v>
          </cell>
          <cell r="CK5294" t="str">
            <v>Прочие основные фонды</v>
          </cell>
        </row>
        <row r="5295">
          <cell r="K5295">
            <v>0.06</v>
          </cell>
          <cell r="Y5295">
            <v>2005</v>
          </cell>
          <cell r="AT5295">
            <v>10890.66</v>
          </cell>
          <cell r="BK5295">
            <v>8031.8653280970002</v>
          </cell>
          <cell r="BX5295">
            <v>961.73974596112919</v>
          </cell>
          <cell r="CB5295">
            <v>950</v>
          </cell>
          <cell r="CF5295">
            <v>40159.326640485</v>
          </cell>
          <cell r="CG5295">
            <v>1083</v>
          </cell>
          <cell r="CK5295" t="str">
            <v>Прочие основные фонды</v>
          </cell>
        </row>
        <row r="5296">
          <cell r="K5296">
            <v>0.06</v>
          </cell>
          <cell r="Y5296">
            <v>2005</v>
          </cell>
          <cell r="AT5296">
            <v>10890.66</v>
          </cell>
          <cell r="BK5296">
            <v>8031.8653280970002</v>
          </cell>
          <cell r="BX5296">
            <v>961.73974596112919</v>
          </cell>
          <cell r="CB5296">
            <v>950</v>
          </cell>
          <cell r="CF5296">
            <v>40159.326640485</v>
          </cell>
          <cell r="CG5296">
            <v>1083</v>
          </cell>
          <cell r="CK5296" t="str">
            <v>Прочие основные фонды</v>
          </cell>
        </row>
        <row r="5297">
          <cell r="K5297">
            <v>0.06</v>
          </cell>
          <cell r="Y5297">
            <v>2005</v>
          </cell>
          <cell r="AT5297">
            <v>10890.66</v>
          </cell>
          <cell r="BK5297">
            <v>8031.8653280970002</v>
          </cell>
          <cell r="BX5297">
            <v>961.73974596112919</v>
          </cell>
          <cell r="CB5297">
            <v>950</v>
          </cell>
          <cell r="CF5297">
            <v>40159.326640485</v>
          </cell>
          <cell r="CG5297">
            <v>1083</v>
          </cell>
          <cell r="CK5297" t="str">
            <v>Прочие основные фонды</v>
          </cell>
        </row>
        <row r="5298">
          <cell r="K5298">
            <v>0.06</v>
          </cell>
          <cell r="Y5298">
            <v>2005</v>
          </cell>
          <cell r="AT5298">
            <v>10890.66</v>
          </cell>
          <cell r="BK5298">
            <v>8031.8653280970002</v>
          </cell>
          <cell r="BX5298">
            <v>961.73974596112919</v>
          </cell>
          <cell r="CB5298">
            <v>950</v>
          </cell>
          <cell r="CF5298">
            <v>40159.326640485</v>
          </cell>
          <cell r="CG5298">
            <v>1083</v>
          </cell>
          <cell r="CK5298" t="str">
            <v>Прочие основные фонды</v>
          </cell>
        </row>
        <row r="5299">
          <cell r="K5299">
            <v>0.06</v>
          </cell>
          <cell r="Y5299">
            <v>2005</v>
          </cell>
          <cell r="AT5299">
            <v>10890.66</v>
          </cell>
          <cell r="BK5299">
            <v>8031.8653280970002</v>
          </cell>
          <cell r="BX5299">
            <v>961.73974596112919</v>
          </cell>
          <cell r="CB5299">
            <v>950</v>
          </cell>
          <cell r="CF5299">
            <v>40159.326640485</v>
          </cell>
          <cell r="CG5299">
            <v>1083</v>
          </cell>
          <cell r="CK5299" t="str">
            <v>Прочие основные фонды</v>
          </cell>
        </row>
        <row r="5300">
          <cell r="K5300">
            <v>0.06</v>
          </cell>
          <cell r="Y5300">
            <v>2005</v>
          </cell>
          <cell r="AT5300">
            <v>10890.66</v>
          </cell>
          <cell r="BK5300">
            <v>8031.8653280970002</v>
          </cell>
          <cell r="BX5300">
            <v>961.73974596112919</v>
          </cell>
          <cell r="CB5300">
            <v>950</v>
          </cell>
          <cell r="CF5300">
            <v>40159.326640485</v>
          </cell>
          <cell r="CG5300">
            <v>1083</v>
          </cell>
          <cell r="CK5300" t="str">
            <v>Прочие основные фонды</v>
          </cell>
        </row>
        <row r="5301">
          <cell r="K5301">
            <v>0.06</v>
          </cell>
          <cell r="Y5301">
            <v>2005</v>
          </cell>
          <cell r="AT5301">
            <v>10890.66</v>
          </cell>
          <cell r="BK5301">
            <v>8031.8653280970002</v>
          </cell>
          <cell r="BX5301">
            <v>961.73974596112919</v>
          </cell>
          <cell r="CB5301">
            <v>950</v>
          </cell>
          <cell r="CF5301">
            <v>40159.326640485</v>
          </cell>
          <cell r="CG5301">
            <v>1083</v>
          </cell>
          <cell r="CK5301" t="str">
            <v>Прочие основные фонды</v>
          </cell>
        </row>
        <row r="5302">
          <cell r="K5302">
            <v>0.06</v>
          </cell>
          <cell r="Y5302">
            <v>2005</v>
          </cell>
          <cell r="AT5302">
            <v>10890.66</v>
          </cell>
          <cell r="BK5302">
            <v>8031.8653280970002</v>
          </cell>
          <cell r="BX5302">
            <v>961.73974596112919</v>
          </cell>
          <cell r="CB5302">
            <v>950</v>
          </cell>
          <cell r="CF5302">
            <v>40159.326640485</v>
          </cell>
          <cell r="CG5302">
            <v>1083</v>
          </cell>
          <cell r="CK5302" t="str">
            <v>Прочие основные фонды</v>
          </cell>
        </row>
        <row r="5303">
          <cell r="K5303">
            <v>0.06</v>
          </cell>
          <cell r="Y5303">
            <v>2005</v>
          </cell>
          <cell r="AT5303">
            <v>10890.66</v>
          </cell>
          <cell r="BK5303">
            <v>8031.8653280970002</v>
          </cell>
          <cell r="BX5303">
            <v>961.73974596112919</v>
          </cell>
          <cell r="CB5303">
            <v>950</v>
          </cell>
          <cell r="CF5303">
            <v>40159.326640485</v>
          </cell>
          <cell r="CG5303">
            <v>1083</v>
          </cell>
          <cell r="CK5303" t="str">
            <v>Прочие основные фонды</v>
          </cell>
        </row>
        <row r="5304">
          <cell r="K5304">
            <v>0.06</v>
          </cell>
          <cell r="Y5304">
            <v>2005</v>
          </cell>
          <cell r="AT5304">
            <v>10890.66</v>
          </cell>
          <cell r="BK5304">
            <v>8031.8653280970002</v>
          </cell>
          <cell r="BX5304">
            <v>961.73974596112919</v>
          </cell>
          <cell r="CB5304">
            <v>950</v>
          </cell>
          <cell r="CF5304">
            <v>40159.326640485</v>
          </cell>
          <cell r="CG5304">
            <v>1083</v>
          </cell>
          <cell r="CK5304" t="str">
            <v>Прочие основные фонды</v>
          </cell>
        </row>
        <row r="5305">
          <cell r="K5305">
            <v>0.06</v>
          </cell>
          <cell r="Y5305">
            <v>2005</v>
          </cell>
          <cell r="AT5305">
            <v>10890.66</v>
          </cell>
          <cell r="BK5305">
            <v>8031.8653280970002</v>
          </cell>
          <cell r="BX5305">
            <v>961.73974596112919</v>
          </cell>
          <cell r="CB5305">
            <v>950</v>
          </cell>
          <cell r="CF5305">
            <v>40159.326640485</v>
          </cell>
          <cell r="CG5305">
            <v>1083</v>
          </cell>
          <cell r="CK5305" t="str">
            <v>Прочие основные фонды</v>
          </cell>
        </row>
        <row r="5306">
          <cell r="K5306">
            <v>0.06</v>
          </cell>
          <cell r="Y5306">
            <v>2005</v>
          </cell>
          <cell r="AT5306">
            <v>10890.66</v>
          </cell>
          <cell r="BK5306">
            <v>8031.8653280970002</v>
          </cell>
          <cell r="BX5306">
            <v>961.73974596112919</v>
          </cell>
          <cell r="CB5306">
            <v>950</v>
          </cell>
          <cell r="CF5306">
            <v>40159.326640485</v>
          </cell>
          <cell r="CG5306">
            <v>1083</v>
          </cell>
          <cell r="CK5306" t="str">
            <v>Прочие основные фонды</v>
          </cell>
        </row>
        <row r="5307">
          <cell r="K5307">
            <v>0.06</v>
          </cell>
          <cell r="Y5307">
            <v>2005</v>
          </cell>
          <cell r="AT5307">
            <v>10890.66</v>
          </cell>
          <cell r="BK5307">
            <v>8031.8653280970002</v>
          </cell>
          <cell r="BX5307">
            <v>961.73974596112919</v>
          </cell>
          <cell r="CB5307">
            <v>950</v>
          </cell>
          <cell r="CF5307">
            <v>40159.326640485</v>
          </cell>
          <cell r="CG5307">
            <v>1083</v>
          </cell>
          <cell r="CK5307" t="str">
            <v>Прочие основные фонды</v>
          </cell>
        </row>
        <row r="5308">
          <cell r="K5308">
            <v>0.06</v>
          </cell>
          <cell r="Y5308">
            <v>2005</v>
          </cell>
          <cell r="AT5308">
            <v>10890.66</v>
          </cell>
          <cell r="BK5308">
            <v>8031.8653280970002</v>
          </cell>
          <cell r="BX5308">
            <v>961.73974596112919</v>
          </cell>
          <cell r="CB5308">
            <v>950</v>
          </cell>
          <cell r="CF5308">
            <v>40159.326640485</v>
          </cell>
          <cell r="CG5308">
            <v>1083</v>
          </cell>
          <cell r="CK5308" t="str">
            <v>Прочие основные фонды</v>
          </cell>
        </row>
        <row r="5309">
          <cell r="K5309">
            <v>0.06</v>
          </cell>
          <cell r="Y5309">
            <v>2005</v>
          </cell>
          <cell r="AT5309">
            <v>10890.66</v>
          </cell>
          <cell r="BK5309">
            <v>8031.8653280970002</v>
          </cell>
          <cell r="BX5309">
            <v>961.73974596112919</v>
          </cell>
          <cell r="CB5309">
            <v>950</v>
          </cell>
          <cell r="CF5309">
            <v>40159.326640485</v>
          </cell>
          <cell r="CG5309">
            <v>1083</v>
          </cell>
          <cell r="CK5309" t="str">
            <v>Прочие основные фонды</v>
          </cell>
        </row>
        <row r="5310">
          <cell r="K5310">
            <v>0.06</v>
          </cell>
          <cell r="Y5310">
            <v>2005</v>
          </cell>
          <cell r="AT5310">
            <v>10890.66</v>
          </cell>
          <cell r="BK5310">
            <v>8031.8653280970002</v>
          </cell>
          <cell r="BX5310">
            <v>961.73974596112919</v>
          </cell>
          <cell r="CB5310">
            <v>950</v>
          </cell>
          <cell r="CF5310">
            <v>40159.326640485</v>
          </cell>
          <cell r="CG5310">
            <v>1083</v>
          </cell>
          <cell r="CK5310" t="str">
            <v>Прочие основные фонды</v>
          </cell>
        </row>
        <row r="5311">
          <cell r="K5311">
            <v>0.06</v>
          </cell>
          <cell r="Y5311">
            <v>2005</v>
          </cell>
          <cell r="AT5311">
            <v>10890.66</v>
          </cell>
          <cell r="BK5311">
            <v>8031.8653280970002</v>
          </cell>
          <cell r="BX5311">
            <v>961.73974596112919</v>
          </cell>
          <cell r="CB5311">
            <v>950</v>
          </cell>
          <cell r="CF5311">
            <v>40159.326640485</v>
          </cell>
          <cell r="CG5311">
            <v>1083</v>
          </cell>
          <cell r="CK5311" t="str">
            <v>Прочие основные фонды</v>
          </cell>
        </row>
        <row r="5312">
          <cell r="K5312">
            <v>0.06</v>
          </cell>
          <cell r="Y5312">
            <v>2005</v>
          </cell>
          <cell r="AT5312">
            <v>10890.66</v>
          </cell>
          <cell r="BK5312">
            <v>8031.8653280970002</v>
          </cell>
          <cell r="BX5312">
            <v>961.73974596112919</v>
          </cell>
          <cell r="CB5312">
            <v>950</v>
          </cell>
          <cell r="CF5312">
            <v>40159.326640485</v>
          </cell>
          <cell r="CG5312">
            <v>1083</v>
          </cell>
          <cell r="CK5312" t="str">
            <v>Прочие основные фонды</v>
          </cell>
        </row>
        <row r="5313">
          <cell r="K5313">
            <v>0.06</v>
          </cell>
          <cell r="Y5313">
            <v>2005</v>
          </cell>
          <cell r="AT5313">
            <v>10890.66</v>
          </cell>
          <cell r="BK5313">
            <v>8031.8653280970002</v>
          </cell>
          <cell r="BX5313">
            <v>961.73974596112919</v>
          </cell>
          <cell r="CB5313">
            <v>950</v>
          </cell>
          <cell r="CF5313">
            <v>40159.326640485</v>
          </cell>
          <cell r="CG5313">
            <v>1083</v>
          </cell>
          <cell r="CK5313" t="str">
            <v>Прочие основные фонды</v>
          </cell>
        </row>
        <row r="5314">
          <cell r="K5314">
            <v>0.06</v>
          </cell>
          <cell r="Y5314">
            <v>2005</v>
          </cell>
          <cell r="AT5314">
            <v>10890.66</v>
          </cell>
          <cell r="BK5314">
            <v>8031.8653280970002</v>
          </cell>
          <cell r="BX5314">
            <v>961.73974596112919</v>
          </cell>
          <cell r="CB5314">
            <v>950</v>
          </cell>
          <cell r="CF5314">
            <v>40159.326640485</v>
          </cell>
          <cell r="CG5314">
            <v>1083</v>
          </cell>
          <cell r="CK5314" t="str">
            <v>Прочие основные фонды</v>
          </cell>
        </row>
        <row r="5315">
          <cell r="K5315">
            <v>0.06</v>
          </cell>
          <cell r="Y5315">
            <v>2005</v>
          </cell>
          <cell r="AT5315">
            <v>10890.66</v>
          </cell>
          <cell r="BK5315">
            <v>8031.8653280970002</v>
          </cell>
          <cell r="BX5315">
            <v>961.73974596112919</v>
          </cell>
          <cell r="CB5315">
            <v>950</v>
          </cell>
          <cell r="CF5315">
            <v>40159.326640485</v>
          </cell>
          <cell r="CG5315">
            <v>1083</v>
          </cell>
          <cell r="CK5315" t="str">
            <v>Прочие основные фонды</v>
          </cell>
        </row>
        <row r="5316">
          <cell r="K5316">
            <v>0.06</v>
          </cell>
          <cell r="Y5316">
            <v>2005</v>
          </cell>
          <cell r="AT5316">
            <v>10890.66</v>
          </cell>
          <cell r="BK5316">
            <v>8031.8653280970002</v>
          </cell>
          <cell r="BX5316">
            <v>961.73974596112919</v>
          </cell>
          <cell r="CB5316">
            <v>950</v>
          </cell>
          <cell r="CF5316">
            <v>40159.326640485</v>
          </cell>
          <cell r="CG5316">
            <v>1083</v>
          </cell>
          <cell r="CK5316" t="str">
            <v>Прочие основные фонды</v>
          </cell>
        </row>
        <row r="5317">
          <cell r="K5317">
            <v>0.06</v>
          </cell>
          <cell r="Y5317">
            <v>2005</v>
          </cell>
          <cell r="AT5317">
            <v>10890.66</v>
          </cell>
          <cell r="BK5317">
            <v>8031.8653280970002</v>
          </cell>
          <cell r="BX5317">
            <v>961.73974596112919</v>
          </cell>
          <cell r="CB5317">
            <v>950</v>
          </cell>
          <cell r="CF5317">
            <v>40159.326640485</v>
          </cell>
          <cell r="CG5317">
            <v>1083</v>
          </cell>
          <cell r="CK5317" t="str">
            <v>Прочие основные фонды</v>
          </cell>
        </row>
        <row r="5318">
          <cell r="K5318">
            <v>0.06</v>
          </cell>
          <cell r="Y5318">
            <v>2005</v>
          </cell>
          <cell r="AT5318">
            <v>10890.66</v>
          </cell>
          <cell r="BK5318">
            <v>8031.8653280970002</v>
          </cell>
          <cell r="BX5318">
            <v>961.73974596112919</v>
          </cell>
          <cell r="CB5318">
            <v>950</v>
          </cell>
          <cell r="CF5318">
            <v>40159.326640485</v>
          </cell>
          <cell r="CG5318">
            <v>1083</v>
          </cell>
          <cell r="CK5318" t="str">
            <v>Прочие основные фонды</v>
          </cell>
        </row>
        <row r="5319">
          <cell r="K5319">
            <v>0.06</v>
          </cell>
          <cell r="Y5319">
            <v>2005</v>
          </cell>
          <cell r="AT5319">
            <v>10890.66</v>
          </cell>
          <cell r="BK5319">
            <v>8031.8653280970002</v>
          </cell>
          <cell r="BX5319">
            <v>961.73974596112919</v>
          </cell>
          <cell r="CB5319">
            <v>950</v>
          </cell>
          <cell r="CF5319">
            <v>40159.326640485</v>
          </cell>
          <cell r="CG5319">
            <v>1083</v>
          </cell>
          <cell r="CK5319" t="str">
            <v>Прочие основные фонды</v>
          </cell>
        </row>
        <row r="5320">
          <cell r="K5320">
            <v>0.06</v>
          </cell>
          <cell r="Y5320">
            <v>2005</v>
          </cell>
          <cell r="AT5320">
            <v>10890.66</v>
          </cell>
          <cell r="BK5320">
            <v>8031.8653280970002</v>
          </cell>
          <cell r="BX5320">
            <v>961.73974596112919</v>
          </cell>
          <cell r="CB5320">
            <v>950</v>
          </cell>
          <cell r="CF5320">
            <v>40159.326640485</v>
          </cell>
          <cell r="CG5320">
            <v>1083</v>
          </cell>
          <cell r="CK5320" t="str">
            <v>Прочие основные фонды</v>
          </cell>
        </row>
        <row r="5321">
          <cell r="K5321">
            <v>0.06</v>
          </cell>
          <cell r="Y5321">
            <v>2005</v>
          </cell>
          <cell r="AT5321">
            <v>10890.66</v>
          </cell>
          <cell r="BK5321">
            <v>8031.8653280970002</v>
          </cell>
          <cell r="BX5321">
            <v>961.73974596112919</v>
          </cell>
          <cell r="CB5321">
            <v>950</v>
          </cell>
          <cell r="CF5321">
            <v>40159.326640485</v>
          </cell>
          <cell r="CG5321">
            <v>1083</v>
          </cell>
          <cell r="CK5321" t="str">
            <v>Прочие основные фонды</v>
          </cell>
        </row>
        <row r="5322">
          <cell r="K5322">
            <v>0.06</v>
          </cell>
          <cell r="Y5322">
            <v>2005</v>
          </cell>
          <cell r="AT5322">
            <v>10890.66</v>
          </cell>
          <cell r="BK5322">
            <v>8031.8653280970002</v>
          </cell>
          <cell r="BX5322">
            <v>961.73974596112919</v>
          </cell>
          <cell r="CB5322">
            <v>950</v>
          </cell>
          <cell r="CF5322">
            <v>40159.326640485</v>
          </cell>
          <cell r="CG5322">
            <v>1083</v>
          </cell>
          <cell r="CK5322" t="str">
            <v>Прочие основные фонды</v>
          </cell>
        </row>
        <row r="5323">
          <cell r="K5323">
            <v>0.06</v>
          </cell>
          <cell r="Y5323">
            <v>2005</v>
          </cell>
          <cell r="AT5323">
            <v>10890.66</v>
          </cell>
          <cell r="BK5323">
            <v>8031.8653280970002</v>
          </cell>
          <cell r="BX5323">
            <v>961.73974596112919</v>
          </cell>
          <cell r="CB5323">
            <v>950</v>
          </cell>
          <cell r="CF5323">
            <v>40159.326640485</v>
          </cell>
          <cell r="CG5323">
            <v>1083</v>
          </cell>
          <cell r="CK5323" t="str">
            <v>Прочие основные фонды</v>
          </cell>
        </row>
        <row r="5324">
          <cell r="K5324">
            <v>0.06</v>
          </cell>
          <cell r="Y5324">
            <v>2005</v>
          </cell>
          <cell r="AT5324">
            <v>10890.66</v>
          </cell>
          <cell r="BK5324">
            <v>8031.8653280970002</v>
          </cell>
          <cell r="BX5324">
            <v>961.73974596112919</v>
          </cell>
          <cell r="CB5324">
            <v>950</v>
          </cell>
          <cell r="CF5324">
            <v>40159.326640485</v>
          </cell>
          <cell r="CG5324">
            <v>1083</v>
          </cell>
          <cell r="CK5324" t="str">
            <v>Прочие основные фонды</v>
          </cell>
        </row>
        <row r="5325">
          <cell r="K5325">
            <v>0.06</v>
          </cell>
          <cell r="Y5325">
            <v>2005</v>
          </cell>
          <cell r="AT5325">
            <v>10890.66</v>
          </cell>
          <cell r="BK5325">
            <v>8031.8653280970002</v>
          </cell>
          <cell r="BX5325">
            <v>961.73974596112919</v>
          </cell>
          <cell r="CB5325">
            <v>950</v>
          </cell>
          <cell r="CF5325">
            <v>40159.326640485</v>
          </cell>
          <cell r="CG5325">
            <v>1083</v>
          </cell>
          <cell r="CK5325" t="str">
            <v>Прочие основные фонды</v>
          </cell>
        </row>
        <row r="5326">
          <cell r="K5326">
            <v>0.06</v>
          </cell>
          <cell r="Y5326">
            <v>2005</v>
          </cell>
          <cell r="AT5326">
            <v>10890.66</v>
          </cell>
          <cell r="BK5326">
            <v>8031.8653280970002</v>
          </cell>
          <cell r="BX5326">
            <v>961.73974596112919</v>
          </cell>
          <cell r="CB5326">
            <v>950</v>
          </cell>
          <cell r="CF5326">
            <v>40159.326640485</v>
          </cell>
          <cell r="CG5326">
            <v>1083</v>
          </cell>
          <cell r="CK5326" t="str">
            <v>Прочие основные фонды</v>
          </cell>
        </row>
        <row r="5327">
          <cell r="K5327">
            <v>0.06</v>
          </cell>
          <cell r="Y5327">
            <v>2005</v>
          </cell>
          <cell r="AT5327">
            <v>10890.66</v>
          </cell>
          <cell r="BK5327">
            <v>8031.8653280970002</v>
          </cell>
          <cell r="BX5327">
            <v>961.73974596112919</v>
          </cell>
          <cell r="CB5327">
            <v>950</v>
          </cell>
          <cell r="CF5327">
            <v>40159.326640485</v>
          </cell>
          <cell r="CG5327">
            <v>1083</v>
          </cell>
          <cell r="CK5327" t="str">
            <v>Прочие основные фонды</v>
          </cell>
        </row>
        <row r="5328">
          <cell r="K5328">
            <v>0.06</v>
          </cell>
          <cell r="Y5328">
            <v>2005</v>
          </cell>
          <cell r="AT5328">
            <v>10890.66</v>
          </cell>
          <cell r="BK5328">
            <v>8031.8653280970002</v>
          </cell>
          <cell r="BX5328">
            <v>961.73974596112919</v>
          </cell>
          <cell r="CB5328">
            <v>950</v>
          </cell>
          <cell r="CF5328">
            <v>40159.326640485</v>
          </cell>
          <cell r="CG5328">
            <v>1083</v>
          </cell>
          <cell r="CK5328" t="str">
            <v>Прочие основные фонды</v>
          </cell>
        </row>
        <row r="5329">
          <cell r="K5329">
            <v>0.06</v>
          </cell>
          <cell r="Y5329">
            <v>2005</v>
          </cell>
          <cell r="AT5329">
            <v>10890.66</v>
          </cell>
          <cell r="BK5329">
            <v>8031.8653280970002</v>
          </cell>
          <cell r="BX5329">
            <v>961.73974596112919</v>
          </cell>
          <cell r="CB5329">
            <v>950</v>
          </cell>
          <cell r="CF5329">
            <v>40159.326640485</v>
          </cell>
          <cell r="CG5329">
            <v>1083</v>
          </cell>
          <cell r="CK5329" t="str">
            <v>Прочие основные фонды</v>
          </cell>
        </row>
        <row r="5330">
          <cell r="K5330">
            <v>0.06</v>
          </cell>
          <cell r="Y5330">
            <v>2005</v>
          </cell>
          <cell r="AT5330">
            <v>10890.66</v>
          </cell>
          <cell r="BK5330">
            <v>8031.8653280970002</v>
          </cell>
          <cell r="BX5330">
            <v>961.73974596112919</v>
          </cell>
          <cell r="CB5330">
            <v>950</v>
          </cell>
          <cell r="CF5330">
            <v>40159.326640485</v>
          </cell>
          <cell r="CG5330">
            <v>1083</v>
          </cell>
          <cell r="CK5330" t="str">
            <v>Прочие основные фонды</v>
          </cell>
        </row>
        <row r="5331">
          <cell r="K5331">
            <v>0.06</v>
          </cell>
          <cell r="Y5331">
            <v>2005</v>
          </cell>
          <cell r="AT5331">
            <v>10890.66</v>
          </cell>
          <cell r="BK5331">
            <v>8031.8653280970002</v>
          </cell>
          <cell r="BX5331">
            <v>961.73974596112919</v>
          </cell>
          <cell r="CB5331">
            <v>950</v>
          </cell>
          <cell r="CF5331">
            <v>40159.326640485</v>
          </cell>
          <cell r="CG5331">
            <v>1083</v>
          </cell>
          <cell r="CK5331" t="str">
            <v>Прочие основные фонды</v>
          </cell>
        </row>
        <row r="5332">
          <cell r="K5332">
            <v>0.06</v>
          </cell>
          <cell r="Y5332">
            <v>2005</v>
          </cell>
          <cell r="AT5332">
            <v>10890.66</v>
          </cell>
          <cell r="BK5332">
            <v>8031.8653280970002</v>
          </cell>
          <cell r="BX5332">
            <v>961.73974596112919</v>
          </cell>
          <cell r="CB5332">
            <v>950</v>
          </cell>
          <cell r="CF5332">
            <v>40159.326640485</v>
          </cell>
          <cell r="CG5332">
            <v>1083</v>
          </cell>
          <cell r="CK5332" t="str">
            <v>Прочие основные фонды</v>
          </cell>
        </row>
        <row r="5333">
          <cell r="K5333">
            <v>0.06</v>
          </cell>
          <cell r="Y5333">
            <v>2005</v>
          </cell>
          <cell r="AT5333">
            <v>10890.66</v>
          </cell>
          <cell r="BK5333">
            <v>8031.8653280970002</v>
          </cell>
          <cell r="BX5333">
            <v>961.73974596112919</v>
          </cell>
          <cell r="CB5333">
            <v>950</v>
          </cell>
          <cell r="CF5333">
            <v>40159.326640485</v>
          </cell>
          <cell r="CG5333">
            <v>1083</v>
          </cell>
          <cell r="CK5333" t="str">
            <v>Прочие основные фонды</v>
          </cell>
        </row>
        <row r="5334">
          <cell r="K5334">
            <v>0.06</v>
          </cell>
          <cell r="Y5334">
            <v>2005</v>
          </cell>
          <cell r="AT5334">
            <v>10890.66</v>
          </cell>
          <cell r="BK5334">
            <v>8031.8653280970002</v>
          </cell>
          <cell r="BX5334">
            <v>961.73974596112919</v>
          </cell>
          <cell r="CB5334">
            <v>950</v>
          </cell>
          <cell r="CF5334">
            <v>40159.326640485</v>
          </cell>
          <cell r="CG5334">
            <v>1083</v>
          </cell>
          <cell r="CK5334" t="str">
            <v>Прочие основные фонды</v>
          </cell>
        </row>
        <row r="5335">
          <cell r="K5335">
            <v>0.06</v>
          </cell>
          <cell r="Y5335">
            <v>2005</v>
          </cell>
          <cell r="AT5335">
            <v>10890.66</v>
          </cell>
          <cell r="BK5335">
            <v>8031.8653280970002</v>
          </cell>
          <cell r="BX5335">
            <v>961.73974596112919</v>
          </cell>
          <cell r="CB5335">
            <v>950</v>
          </cell>
          <cell r="CF5335">
            <v>40159.326640485</v>
          </cell>
          <cell r="CG5335">
            <v>1083</v>
          </cell>
          <cell r="CK5335" t="str">
            <v>Прочие основные фонды</v>
          </cell>
        </row>
        <row r="5336">
          <cell r="K5336">
            <v>0.06</v>
          </cell>
          <cell r="Y5336">
            <v>2005</v>
          </cell>
          <cell r="AT5336">
            <v>10890.66</v>
          </cell>
          <cell r="BK5336">
            <v>8031.8653280970002</v>
          </cell>
          <cell r="BX5336">
            <v>961.73974596112919</v>
          </cell>
          <cell r="CB5336">
            <v>950</v>
          </cell>
          <cell r="CF5336">
            <v>40159.326640485</v>
          </cell>
          <cell r="CG5336">
            <v>1083</v>
          </cell>
          <cell r="CK5336" t="str">
            <v>Прочие основные фонды</v>
          </cell>
        </row>
        <row r="5337">
          <cell r="K5337">
            <v>0.27</v>
          </cell>
          <cell r="Y5337">
            <v>2005</v>
          </cell>
          <cell r="AT5337">
            <v>10890.87</v>
          </cell>
          <cell r="BK5337">
            <v>8032.0202031659965</v>
          </cell>
          <cell r="BX5337">
            <v>961.75829078271511</v>
          </cell>
          <cell r="CB5337">
            <v>950</v>
          </cell>
          <cell r="CF5337">
            <v>40160.101015829983</v>
          </cell>
          <cell r="CG5337">
            <v>1083</v>
          </cell>
          <cell r="CK5337" t="str">
            <v>Прочие основные фонды</v>
          </cell>
        </row>
        <row r="5338">
          <cell r="K5338">
            <v>0</v>
          </cell>
          <cell r="Y5338">
            <v>2007</v>
          </cell>
          <cell r="AT5338">
            <v>98200</v>
          </cell>
          <cell r="BK5338">
            <v>88471.27212648798</v>
          </cell>
          <cell r="BX5338">
            <v>17854.092020122655</v>
          </cell>
          <cell r="CB5338">
            <v>18000</v>
          </cell>
          <cell r="CF5338">
            <v>353885.08850595192</v>
          </cell>
          <cell r="CG5338">
            <v>29700</v>
          </cell>
          <cell r="CK5338" t="str">
            <v>Прочие основные фонды</v>
          </cell>
        </row>
        <row r="5339">
          <cell r="K5339">
            <v>0</v>
          </cell>
          <cell r="Y5339">
            <v>2004</v>
          </cell>
          <cell r="AT5339">
            <v>10268.85</v>
          </cell>
          <cell r="BK5339">
            <v>6658.6378955541968</v>
          </cell>
          <cell r="BX5339">
            <v>665.86378955541977</v>
          </cell>
          <cell r="CB5339">
            <v>650</v>
          </cell>
          <cell r="CF5339">
            <v>39951.827373325184</v>
          </cell>
          <cell r="CG5339">
            <v>650</v>
          </cell>
          <cell r="CK5339" t="str">
            <v>Прочие основные фонды</v>
          </cell>
        </row>
        <row r="5340">
          <cell r="K5340">
            <v>0</v>
          </cell>
          <cell r="Y5340">
            <v>2002</v>
          </cell>
          <cell r="AT5340">
            <v>13440</v>
          </cell>
          <cell r="BK5340">
            <v>6523.04648810664</v>
          </cell>
          <cell r="BX5340">
            <v>652.30464881066405</v>
          </cell>
          <cell r="CB5340">
            <v>650</v>
          </cell>
          <cell r="CF5340">
            <v>58707.418392959764</v>
          </cell>
          <cell r="CG5340">
            <v>650</v>
          </cell>
          <cell r="CK5340" t="str">
            <v>Прочие основные фонды</v>
          </cell>
        </row>
        <row r="5341">
          <cell r="K5341">
            <v>0</v>
          </cell>
          <cell r="Y5341">
            <v>2004</v>
          </cell>
          <cell r="AT5341">
            <v>10638.76</v>
          </cell>
          <cell r="BK5341">
            <v>7437.8429580273641</v>
          </cell>
          <cell r="BX5341">
            <v>743.78429580273644</v>
          </cell>
          <cell r="CB5341">
            <v>750</v>
          </cell>
          <cell r="CF5341">
            <v>44627.057748164181</v>
          </cell>
          <cell r="CG5341">
            <v>750</v>
          </cell>
          <cell r="CK5341" t="str">
            <v>Прочие основные фонды</v>
          </cell>
        </row>
        <row r="5342">
          <cell r="K5342">
            <v>0</v>
          </cell>
          <cell r="Y5342">
            <v>2005</v>
          </cell>
          <cell r="AT5342">
            <v>10408.469999999999</v>
          </cell>
          <cell r="BK5342">
            <v>7453.9007587906008</v>
          </cell>
          <cell r="BX5342">
            <v>745.39007587906008</v>
          </cell>
          <cell r="CB5342">
            <v>750</v>
          </cell>
          <cell r="CF5342">
            <v>44723.404552743603</v>
          </cell>
          <cell r="CG5342">
            <v>750</v>
          </cell>
          <cell r="CK5342" t="str">
            <v>Прочие основные фонды</v>
          </cell>
        </row>
        <row r="5343">
          <cell r="K5343">
            <v>0</v>
          </cell>
          <cell r="Y5343">
            <v>2004</v>
          </cell>
          <cell r="AT5343">
            <v>11129.05</v>
          </cell>
          <cell r="BK5343">
            <v>7780.6178701309582</v>
          </cell>
          <cell r="BX5343">
            <v>778.06178701309591</v>
          </cell>
          <cell r="CB5343">
            <v>800</v>
          </cell>
          <cell r="CF5343">
            <v>46683.707220785749</v>
          </cell>
          <cell r="CG5343">
            <v>800</v>
          </cell>
          <cell r="CK5343" t="str">
            <v>Прочие основные фонды</v>
          </cell>
        </row>
        <row r="5344">
          <cell r="K5344">
            <v>0</v>
          </cell>
          <cell r="Y5344">
            <v>2003</v>
          </cell>
          <cell r="AT5344">
            <v>13793.98</v>
          </cell>
          <cell r="BK5344">
            <v>8494.0803930063248</v>
          </cell>
          <cell r="BX5344">
            <v>849.40803930063248</v>
          </cell>
          <cell r="CB5344">
            <v>850</v>
          </cell>
          <cell r="CF5344">
            <v>59458.562751044272</v>
          </cell>
          <cell r="CG5344">
            <v>850</v>
          </cell>
          <cell r="CK5344" t="str">
            <v>Прочие основные фонды</v>
          </cell>
        </row>
        <row r="5345">
          <cell r="K5345">
            <v>0</v>
          </cell>
          <cell r="Y5345">
            <v>2002</v>
          </cell>
          <cell r="AT5345">
            <v>20746.64</v>
          </cell>
          <cell r="BK5345">
            <v>10571.759683307027</v>
          </cell>
          <cell r="BX5345">
            <v>1057.1759683307027</v>
          </cell>
          <cell r="CB5345">
            <v>1100</v>
          </cell>
          <cell r="CF5345">
            <v>84574.07746645622</v>
          </cell>
          <cell r="CG5345">
            <v>1100</v>
          </cell>
          <cell r="CK5345" t="str">
            <v>Прочие основные фонды</v>
          </cell>
        </row>
        <row r="5346">
          <cell r="K5346">
            <v>0</v>
          </cell>
          <cell r="Y5346">
            <v>2002</v>
          </cell>
          <cell r="AT5346">
            <v>20746.64</v>
          </cell>
          <cell r="BK5346">
            <v>10571.759683307027</v>
          </cell>
          <cell r="BX5346">
            <v>1057.1759683307027</v>
          </cell>
          <cell r="CB5346">
            <v>1100</v>
          </cell>
          <cell r="CF5346">
            <v>84574.07746645622</v>
          </cell>
          <cell r="CG5346">
            <v>1100</v>
          </cell>
          <cell r="CK5346" t="str">
            <v>Прочие основные фонды</v>
          </cell>
        </row>
        <row r="5347">
          <cell r="K5347">
            <v>0</v>
          </cell>
          <cell r="Y5347">
            <v>2003</v>
          </cell>
          <cell r="AT5347">
            <v>13793.98</v>
          </cell>
          <cell r="BK5347">
            <v>8494.0803930063248</v>
          </cell>
          <cell r="BX5347">
            <v>849.40803930063248</v>
          </cell>
          <cell r="CB5347">
            <v>850</v>
          </cell>
          <cell r="CF5347">
            <v>59458.562751044272</v>
          </cell>
          <cell r="CG5347">
            <v>850</v>
          </cell>
          <cell r="CK5347" t="str">
            <v>Прочие основные фонды</v>
          </cell>
        </row>
        <row r="5348">
          <cell r="K5348">
            <v>0</v>
          </cell>
          <cell r="Y5348">
            <v>2003</v>
          </cell>
          <cell r="AT5348">
            <v>13793.98</v>
          </cell>
          <cell r="BK5348">
            <v>8494.0803930063248</v>
          </cell>
          <cell r="BX5348">
            <v>849.40803930063248</v>
          </cell>
          <cell r="CB5348">
            <v>850</v>
          </cell>
          <cell r="CF5348">
            <v>59458.562751044272</v>
          </cell>
          <cell r="CG5348">
            <v>850</v>
          </cell>
          <cell r="CK5348" t="str">
            <v>Прочие основные фонды</v>
          </cell>
        </row>
        <row r="5349">
          <cell r="K5349">
            <v>0</v>
          </cell>
          <cell r="Y5349">
            <v>2003</v>
          </cell>
          <cell r="AT5349">
            <v>13793.98</v>
          </cell>
          <cell r="BK5349">
            <v>8494.0803930063248</v>
          </cell>
          <cell r="BX5349">
            <v>849.40803930063248</v>
          </cell>
          <cell r="CB5349">
            <v>850</v>
          </cell>
          <cell r="CF5349">
            <v>59458.562751044272</v>
          </cell>
          <cell r="CG5349">
            <v>850</v>
          </cell>
          <cell r="CK5349" t="str">
            <v>Прочие основные фонды</v>
          </cell>
        </row>
        <row r="5350">
          <cell r="K5350">
            <v>0</v>
          </cell>
          <cell r="Y5350">
            <v>2003</v>
          </cell>
          <cell r="AT5350">
            <v>13793.99</v>
          </cell>
          <cell r="BK5350">
            <v>8494.08655082328</v>
          </cell>
          <cell r="BX5350">
            <v>849.4086550823281</v>
          </cell>
          <cell r="CB5350">
            <v>850</v>
          </cell>
          <cell r="CF5350">
            <v>59458.605855762959</v>
          </cell>
          <cell r="CG5350">
            <v>850</v>
          </cell>
          <cell r="CK5350" t="str">
            <v>Прочие основные фонды</v>
          </cell>
        </row>
        <row r="5351">
          <cell r="K5351">
            <v>0</v>
          </cell>
          <cell r="Y5351">
            <v>2003</v>
          </cell>
          <cell r="AT5351">
            <v>13793.99</v>
          </cell>
          <cell r="BK5351">
            <v>8494.08655082328</v>
          </cell>
          <cell r="BX5351">
            <v>849.4086550823281</v>
          </cell>
          <cell r="CB5351">
            <v>850</v>
          </cell>
          <cell r="CF5351">
            <v>59458.605855762959</v>
          </cell>
          <cell r="CG5351">
            <v>850</v>
          </cell>
          <cell r="CK5351" t="str">
            <v>Прочие основные фонды</v>
          </cell>
        </row>
        <row r="5352">
          <cell r="K5352">
            <v>0</v>
          </cell>
          <cell r="Y5352">
            <v>2003</v>
          </cell>
          <cell r="AT5352">
            <v>13793.99</v>
          </cell>
          <cell r="BK5352">
            <v>8494.08655082328</v>
          </cell>
          <cell r="BX5352">
            <v>849.4086550823281</v>
          </cell>
          <cell r="CB5352">
            <v>850</v>
          </cell>
          <cell r="CF5352">
            <v>59458.605855762959</v>
          </cell>
          <cell r="CG5352">
            <v>850</v>
          </cell>
          <cell r="CK5352" t="str">
            <v>Прочие основные фонды</v>
          </cell>
        </row>
        <row r="5353">
          <cell r="K5353">
            <v>0</v>
          </cell>
          <cell r="Y5353">
            <v>2005</v>
          </cell>
          <cell r="AT5353">
            <v>12245.76</v>
          </cell>
          <cell r="BK5353">
            <v>8913.1663428185529</v>
          </cell>
          <cell r="BX5353">
            <v>1067.2671893868285</v>
          </cell>
          <cell r="CB5353">
            <v>1100</v>
          </cell>
          <cell r="CF5353">
            <v>44565.831714092768</v>
          </cell>
          <cell r="CG5353">
            <v>1254</v>
          </cell>
          <cell r="CK5353" t="str">
            <v>Прочие основные фонды</v>
          </cell>
        </row>
        <row r="5354">
          <cell r="K5354">
            <v>0</v>
          </cell>
          <cell r="Y5354">
            <v>2005</v>
          </cell>
          <cell r="AT5354">
            <v>12245.76</v>
          </cell>
          <cell r="BK5354">
            <v>8913.1663428185529</v>
          </cell>
          <cell r="BX5354">
            <v>1067.2671893868285</v>
          </cell>
          <cell r="CB5354">
            <v>1100</v>
          </cell>
          <cell r="CF5354">
            <v>44565.831714092768</v>
          </cell>
          <cell r="CG5354">
            <v>1254</v>
          </cell>
          <cell r="CK5354" t="str">
            <v>Прочие основные фонды</v>
          </cell>
        </row>
        <row r="5355">
          <cell r="K5355">
            <v>0</v>
          </cell>
          <cell r="Y5355">
            <v>2005</v>
          </cell>
          <cell r="AT5355">
            <v>12245.76</v>
          </cell>
          <cell r="BK5355">
            <v>8913.1663428185529</v>
          </cell>
          <cell r="BX5355">
            <v>1067.2671893868285</v>
          </cell>
          <cell r="CB5355">
            <v>1100</v>
          </cell>
          <cell r="CF5355">
            <v>44565.831714092768</v>
          </cell>
          <cell r="CG5355">
            <v>1254</v>
          </cell>
          <cell r="CK5355" t="str">
            <v>Прочие основные фонды</v>
          </cell>
        </row>
        <row r="5356">
          <cell r="K5356">
            <v>0</v>
          </cell>
          <cell r="Y5356">
            <v>2005</v>
          </cell>
          <cell r="AT5356">
            <v>12245.77</v>
          </cell>
          <cell r="BK5356">
            <v>8913.1736213919885</v>
          </cell>
          <cell r="BX5356">
            <v>1067.2680609270101</v>
          </cell>
          <cell r="CB5356">
            <v>1100</v>
          </cell>
          <cell r="CF5356">
            <v>44565.868106959941</v>
          </cell>
          <cell r="CG5356">
            <v>1254</v>
          </cell>
          <cell r="CK5356" t="str">
            <v>Прочие основные фонды</v>
          </cell>
        </row>
        <row r="5357">
          <cell r="K5357">
            <v>0</v>
          </cell>
          <cell r="Y5357">
            <v>2002</v>
          </cell>
          <cell r="AT5357">
            <v>11257.62</v>
          </cell>
          <cell r="BK5357">
            <v>5609.0996652359336</v>
          </cell>
          <cell r="BX5357">
            <v>560.90996652359343</v>
          </cell>
          <cell r="CB5357">
            <v>550</v>
          </cell>
          <cell r="CF5357">
            <v>44872.797321887469</v>
          </cell>
          <cell r="CG5357">
            <v>550</v>
          </cell>
          <cell r="CK5357" t="str">
            <v>Прочие основные фонды</v>
          </cell>
        </row>
        <row r="5358">
          <cell r="K5358">
            <v>0</v>
          </cell>
          <cell r="Y5358">
            <v>2002</v>
          </cell>
          <cell r="AT5358">
            <v>11257.62</v>
          </cell>
          <cell r="BK5358">
            <v>5609.0996652359336</v>
          </cell>
          <cell r="BX5358">
            <v>560.90996652359343</v>
          </cell>
          <cell r="CB5358">
            <v>550</v>
          </cell>
          <cell r="CF5358">
            <v>44872.797321887469</v>
          </cell>
          <cell r="CG5358">
            <v>550</v>
          </cell>
          <cell r="CK5358" t="str">
            <v>Прочие основные фонды</v>
          </cell>
        </row>
        <row r="5359">
          <cell r="K5359">
            <v>0</v>
          </cell>
          <cell r="Y5359">
            <v>2003</v>
          </cell>
          <cell r="AT5359">
            <v>19530.3</v>
          </cell>
          <cell r="BK5359">
            <v>12026.40124891666</v>
          </cell>
          <cell r="BX5359">
            <v>1202.6401248916661</v>
          </cell>
          <cell r="CB5359">
            <v>1200</v>
          </cell>
          <cell r="CF5359">
            <v>84184.808742416615</v>
          </cell>
          <cell r="CG5359">
            <v>1200</v>
          </cell>
          <cell r="CK5359" t="str">
            <v>Прочие основные фонды</v>
          </cell>
        </row>
        <row r="5360">
          <cell r="K5360">
            <v>0</v>
          </cell>
          <cell r="Y5360">
            <v>2003</v>
          </cell>
          <cell r="AT5360">
            <v>19530.259999999998</v>
          </cell>
          <cell r="BK5360">
            <v>12026.376617648837</v>
          </cell>
          <cell r="BX5360">
            <v>1202.6376617648837</v>
          </cell>
          <cell r="CB5360">
            <v>1200</v>
          </cell>
          <cell r="CF5360">
            <v>84184.636323541854</v>
          </cell>
          <cell r="CG5360">
            <v>1200</v>
          </cell>
          <cell r="CK5360" t="str">
            <v>Прочие основные фонды</v>
          </cell>
        </row>
        <row r="5361">
          <cell r="K5361">
            <v>0</v>
          </cell>
          <cell r="Y5361">
            <v>2003</v>
          </cell>
          <cell r="AT5361">
            <v>19530.3</v>
          </cell>
          <cell r="BK5361">
            <v>12026.40124891666</v>
          </cell>
          <cell r="BX5361">
            <v>1202.6401248916661</v>
          </cell>
          <cell r="CB5361">
            <v>1200</v>
          </cell>
          <cell r="CF5361">
            <v>84184.808742416615</v>
          </cell>
          <cell r="CG5361">
            <v>1200</v>
          </cell>
          <cell r="CK5361" t="str">
            <v>Прочие основные фонды</v>
          </cell>
        </row>
        <row r="5362">
          <cell r="K5362">
            <v>0</v>
          </cell>
          <cell r="Y5362">
            <v>2003</v>
          </cell>
          <cell r="AT5362">
            <v>19530.3</v>
          </cell>
          <cell r="BK5362">
            <v>12026.40124891666</v>
          </cell>
          <cell r="BX5362">
            <v>1202.6401248916661</v>
          </cell>
          <cell r="CB5362">
            <v>1200</v>
          </cell>
          <cell r="CF5362">
            <v>84184.808742416615</v>
          </cell>
          <cell r="CG5362">
            <v>1200</v>
          </cell>
          <cell r="CK5362" t="str">
            <v>Прочие основные фонды</v>
          </cell>
        </row>
        <row r="5363">
          <cell r="K5363">
            <v>0</v>
          </cell>
          <cell r="Y5363">
            <v>2003</v>
          </cell>
          <cell r="AT5363">
            <v>19530.3</v>
          </cell>
          <cell r="BK5363">
            <v>12026.40124891666</v>
          </cell>
          <cell r="BX5363">
            <v>1202.6401248916661</v>
          </cell>
          <cell r="CB5363">
            <v>1200</v>
          </cell>
          <cell r="CF5363">
            <v>84184.808742416615</v>
          </cell>
          <cell r="CG5363">
            <v>1200</v>
          </cell>
          <cell r="CK5363" t="str">
            <v>Прочие основные фонды</v>
          </cell>
        </row>
        <row r="5364">
          <cell r="K5364">
            <v>0</v>
          </cell>
          <cell r="Y5364">
            <v>2003</v>
          </cell>
          <cell r="AT5364">
            <v>19530.3</v>
          </cell>
          <cell r="BK5364">
            <v>12026.40124891666</v>
          </cell>
          <cell r="BX5364">
            <v>1202.6401248916661</v>
          </cell>
          <cell r="CB5364">
            <v>1200</v>
          </cell>
          <cell r="CF5364">
            <v>84184.808742416615</v>
          </cell>
          <cell r="CG5364">
            <v>1200</v>
          </cell>
          <cell r="CK5364" t="str">
            <v>Прочие основные фонды</v>
          </cell>
        </row>
        <row r="5365">
          <cell r="K5365">
            <v>0</v>
          </cell>
          <cell r="Y5365">
            <v>2003</v>
          </cell>
          <cell r="AT5365">
            <v>19530.3</v>
          </cell>
          <cell r="BK5365">
            <v>12026.40124891666</v>
          </cell>
          <cell r="BX5365">
            <v>1202.6401248916661</v>
          </cell>
          <cell r="CB5365">
            <v>1200</v>
          </cell>
          <cell r="CF5365">
            <v>84184.808742416615</v>
          </cell>
          <cell r="CG5365">
            <v>1200</v>
          </cell>
          <cell r="CK5365" t="str">
            <v>Прочие основные фонды</v>
          </cell>
        </row>
        <row r="5366">
          <cell r="K5366">
            <v>0</v>
          </cell>
          <cell r="Y5366">
            <v>2004</v>
          </cell>
          <cell r="AT5366">
            <v>12848.25</v>
          </cell>
          <cell r="BK5366">
            <v>8982.5567815680661</v>
          </cell>
          <cell r="BX5366">
            <v>898.25567815680665</v>
          </cell>
          <cell r="CB5366">
            <v>900</v>
          </cell>
          <cell r="CF5366">
            <v>53895.340689408396</v>
          </cell>
          <cell r="CG5366">
            <v>900</v>
          </cell>
          <cell r="CK5366" t="str">
            <v>Прочие основные фонды</v>
          </cell>
        </row>
        <row r="5367">
          <cell r="K5367">
            <v>0</v>
          </cell>
          <cell r="Y5367">
            <v>2004</v>
          </cell>
          <cell r="AT5367">
            <v>11214.94</v>
          </cell>
          <cell r="BK5367">
            <v>7220.0053505677934</v>
          </cell>
          <cell r="BX5367">
            <v>722.00053505677943</v>
          </cell>
          <cell r="CB5367">
            <v>700</v>
          </cell>
          <cell r="CF5367">
            <v>50540.037453974554</v>
          </cell>
          <cell r="CG5367">
            <v>700</v>
          </cell>
          <cell r="CK5367" t="str">
            <v>Прочие основные фонды</v>
          </cell>
        </row>
        <row r="5368">
          <cell r="K5368">
            <v>0</v>
          </cell>
          <cell r="Y5368">
            <v>2004</v>
          </cell>
          <cell r="AT5368">
            <v>11214.94</v>
          </cell>
          <cell r="BK5368">
            <v>7220.0053505677934</v>
          </cell>
          <cell r="BX5368">
            <v>722.00053505677943</v>
          </cell>
          <cell r="CB5368">
            <v>700</v>
          </cell>
          <cell r="CF5368">
            <v>50540.037453974554</v>
          </cell>
          <cell r="CG5368">
            <v>700</v>
          </cell>
          <cell r="CK5368" t="str">
            <v>Прочие основные фонды</v>
          </cell>
        </row>
        <row r="5369">
          <cell r="K5369">
            <v>0</v>
          </cell>
          <cell r="Y5369">
            <v>2004</v>
          </cell>
          <cell r="AT5369">
            <v>11365.34</v>
          </cell>
          <cell r="BK5369">
            <v>7316.8305502322946</v>
          </cell>
          <cell r="BX5369">
            <v>731.68305502322949</v>
          </cell>
          <cell r="CB5369">
            <v>750</v>
          </cell>
          <cell r="CF5369">
            <v>51217.813851626066</v>
          </cell>
          <cell r="CG5369">
            <v>750</v>
          </cell>
          <cell r="CK5369" t="str">
            <v>Прочие основные фонды</v>
          </cell>
        </row>
        <row r="5370">
          <cell r="K5370">
            <v>0</v>
          </cell>
          <cell r="Y5370">
            <v>2004</v>
          </cell>
          <cell r="AT5370">
            <v>11365.34</v>
          </cell>
          <cell r="BK5370">
            <v>7316.8305502322946</v>
          </cell>
          <cell r="BX5370">
            <v>731.68305502322949</v>
          </cell>
          <cell r="CB5370">
            <v>750</v>
          </cell>
          <cell r="CF5370">
            <v>51217.813851626066</v>
          </cell>
          <cell r="CG5370">
            <v>750</v>
          </cell>
          <cell r="CK5370" t="str">
            <v>Прочие основные фонды</v>
          </cell>
        </row>
        <row r="5371">
          <cell r="K5371">
            <v>0</v>
          </cell>
          <cell r="Y5371">
            <v>2004</v>
          </cell>
          <cell r="AT5371">
            <v>12621.96</v>
          </cell>
          <cell r="BK5371">
            <v>8125.8231193972206</v>
          </cell>
          <cell r="BX5371">
            <v>812.5823119397221</v>
          </cell>
          <cell r="CB5371">
            <v>800</v>
          </cell>
          <cell r="CF5371">
            <v>56880.761835780548</v>
          </cell>
          <cell r="CG5371">
            <v>800</v>
          </cell>
          <cell r="CK5371" t="str">
            <v>Прочие основные фонды</v>
          </cell>
        </row>
        <row r="5372">
          <cell r="K5372">
            <v>0</v>
          </cell>
          <cell r="Y5372">
            <v>2008</v>
          </cell>
          <cell r="AT5372">
            <v>27034</v>
          </cell>
          <cell r="BK5372">
            <v>29789.315319366677</v>
          </cell>
          <cell r="BX5372">
            <v>9841.9093722312118</v>
          </cell>
          <cell r="CB5372">
            <v>9800</v>
          </cell>
          <cell r="CF5372">
            <v>89367.945958100026</v>
          </cell>
          <cell r="CG5372">
            <v>22834</v>
          </cell>
          <cell r="CK5372" t="str">
            <v>Прочие основные фонды</v>
          </cell>
        </row>
        <row r="5373">
          <cell r="K5373">
            <v>0</v>
          </cell>
          <cell r="Y5373">
            <v>2008</v>
          </cell>
          <cell r="AT5373">
            <v>27034</v>
          </cell>
          <cell r="BK5373">
            <v>29789.315319366677</v>
          </cell>
          <cell r="BX5373">
            <v>9841.9093722312118</v>
          </cell>
          <cell r="CB5373">
            <v>9800</v>
          </cell>
          <cell r="CF5373">
            <v>89367.945958100026</v>
          </cell>
          <cell r="CG5373">
            <v>22834</v>
          </cell>
          <cell r="CK5373" t="str">
            <v>Прочие основные фонды</v>
          </cell>
        </row>
        <row r="5374">
          <cell r="K5374">
            <v>0</v>
          </cell>
          <cell r="Y5374">
            <v>2008</v>
          </cell>
          <cell r="AT5374">
            <v>27034</v>
          </cell>
          <cell r="BK5374">
            <v>29789.315319366677</v>
          </cell>
          <cell r="BX5374">
            <v>9841.9093722312118</v>
          </cell>
          <cell r="CB5374">
            <v>9800</v>
          </cell>
          <cell r="CF5374">
            <v>89367.945958100026</v>
          </cell>
          <cell r="CG5374">
            <v>22834</v>
          </cell>
          <cell r="CK5374" t="str">
            <v>Прочие основные фонды</v>
          </cell>
        </row>
        <row r="5375">
          <cell r="K5375">
            <v>0</v>
          </cell>
          <cell r="Y5375">
            <v>2008</v>
          </cell>
          <cell r="AT5375">
            <v>27034</v>
          </cell>
          <cell r="BK5375">
            <v>29789.315319366677</v>
          </cell>
          <cell r="BX5375">
            <v>9841.9093722312118</v>
          </cell>
          <cell r="CB5375">
            <v>9800</v>
          </cell>
          <cell r="CF5375">
            <v>89367.945958100026</v>
          </cell>
          <cell r="CG5375">
            <v>22834</v>
          </cell>
          <cell r="CK5375" t="str">
            <v>Прочие основные фонды</v>
          </cell>
        </row>
        <row r="5376">
          <cell r="K5376">
            <v>0</v>
          </cell>
          <cell r="Y5376">
            <v>2008</v>
          </cell>
          <cell r="AT5376">
            <v>27034</v>
          </cell>
          <cell r="BK5376">
            <v>29789.315319366677</v>
          </cell>
          <cell r="BX5376">
            <v>9841.9093722312118</v>
          </cell>
          <cell r="CB5376">
            <v>9800</v>
          </cell>
          <cell r="CF5376">
            <v>89367.945958100026</v>
          </cell>
          <cell r="CG5376">
            <v>22834</v>
          </cell>
          <cell r="CK5376" t="str">
            <v>Прочие основные фонды</v>
          </cell>
        </row>
        <row r="5377">
          <cell r="K5377">
            <v>0</v>
          </cell>
          <cell r="Y5377">
            <v>2004</v>
          </cell>
          <cell r="AT5377">
            <v>18732.759999999998</v>
          </cell>
          <cell r="BK5377">
            <v>12059.861883425352</v>
          </cell>
          <cell r="BX5377">
            <v>1205.9861883425353</v>
          </cell>
          <cell r="CB5377">
            <v>1200</v>
          </cell>
          <cell r="CF5377">
            <v>84419.033183977459</v>
          </cell>
          <cell r="CG5377">
            <v>1200</v>
          </cell>
          <cell r="CK5377" t="str">
            <v>Прочие основные фонды</v>
          </cell>
        </row>
        <row r="5378">
          <cell r="K5378">
            <v>0</v>
          </cell>
          <cell r="Y5378">
            <v>2004</v>
          </cell>
          <cell r="AT5378">
            <v>18732.759999999998</v>
          </cell>
          <cell r="BK5378">
            <v>12059.861883425352</v>
          </cell>
          <cell r="BX5378">
            <v>1205.9861883425353</v>
          </cell>
          <cell r="CB5378">
            <v>1200</v>
          </cell>
          <cell r="CF5378">
            <v>84419.033183977459</v>
          </cell>
          <cell r="CG5378">
            <v>1200</v>
          </cell>
          <cell r="CK5378" t="str">
            <v>Прочие основные фонды</v>
          </cell>
        </row>
        <row r="5379">
          <cell r="K5379">
            <v>0</v>
          </cell>
          <cell r="Y5379">
            <v>2004</v>
          </cell>
          <cell r="AT5379">
            <v>18732.759999999998</v>
          </cell>
          <cell r="BK5379">
            <v>12059.861883425352</v>
          </cell>
          <cell r="BX5379">
            <v>1205.9861883425353</v>
          </cell>
          <cell r="CB5379">
            <v>1200</v>
          </cell>
          <cell r="CF5379">
            <v>84419.033183977459</v>
          </cell>
          <cell r="CG5379">
            <v>1200</v>
          </cell>
          <cell r="CK5379" t="str">
            <v>Прочие основные фонды</v>
          </cell>
        </row>
        <row r="5380">
          <cell r="K5380">
            <v>0</v>
          </cell>
          <cell r="Y5380">
            <v>2004</v>
          </cell>
          <cell r="AT5380">
            <v>18732.759999999998</v>
          </cell>
          <cell r="BK5380">
            <v>12059.861883425352</v>
          </cell>
          <cell r="BX5380">
            <v>1205.9861883425353</v>
          </cell>
          <cell r="CB5380">
            <v>1200</v>
          </cell>
          <cell r="CF5380">
            <v>84419.033183977459</v>
          </cell>
          <cell r="CG5380">
            <v>1200</v>
          </cell>
          <cell r="CK5380" t="str">
            <v>Прочие основные фонды</v>
          </cell>
        </row>
        <row r="5381">
          <cell r="K5381">
            <v>0</v>
          </cell>
          <cell r="Y5381">
            <v>2004</v>
          </cell>
          <cell r="AT5381">
            <v>18732.759999999998</v>
          </cell>
          <cell r="BK5381">
            <v>12059.861883425352</v>
          </cell>
          <cell r="BX5381">
            <v>1205.9861883425353</v>
          </cell>
          <cell r="CB5381">
            <v>1200</v>
          </cell>
          <cell r="CF5381">
            <v>84419.033183977459</v>
          </cell>
          <cell r="CG5381">
            <v>1200</v>
          </cell>
          <cell r="CK5381" t="str">
            <v>Прочие основные фонды</v>
          </cell>
        </row>
        <row r="5382">
          <cell r="K5382">
            <v>0</v>
          </cell>
          <cell r="Y5382">
            <v>2004</v>
          </cell>
          <cell r="AT5382">
            <v>18732.759999999998</v>
          </cell>
          <cell r="BK5382">
            <v>12059.861883425352</v>
          </cell>
          <cell r="BX5382">
            <v>1205.9861883425353</v>
          </cell>
          <cell r="CB5382">
            <v>1200</v>
          </cell>
          <cell r="CF5382">
            <v>84419.033183977459</v>
          </cell>
          <cell r="CG5382">
            <v>1200</v>
          </cell>
          <cell r="CK5382" t="str">
            <v>Прочие основные фонды</v>
          </cell>
        </row>
        <row r="5383">
          <cell r="K5383">
            <v>0</v>
          </cell>
          <cell r="Y5383">
            <v>2004</v>
          </cell>
          <cell r="AT5383">
            <v>18732.759999999998</v>
          </cell>
          <cell r="BK5383">
            <v>12059.861883425352</v>
          </cell>
          <cell r="BX5383">
            <v>1205.9861883425353</v>
          </cell>
          <cell r="CB5383">
            <v>1200</v>
          </cell>
          <cell r="CF5383">
            <v>84419.033183977459</v>
          </cell>
          <cell r="CG5383">
            <v>1200</v>
          </cell>
          <cell r="CK5383" t="str">
            <v>Прочие основные фонды</v>
          </cell>
        </row>
        <row r="5384">
          <cell r="K5384">
            <v>0</v>
          </cell>
          <cell r="Y5384">
            <v>2004</v>
          </cell>
          <cell r="AT5384">
            <v>18008.52</v>
          </cell>
          <cell r="BK5384">
            <v>11593.60734482816</v>
          </cell>
          <cell r="BX5384">
            <v>1159.360734482816</v>
          </cell>
          <cell r="CB5384">
            <v>1200</v>
          </cell>
          <cell r="CF5384">
            <v>81155.251413797116</v>
          </cell>
          <cell r="CG5384">
            <v>1200</v>
          </cell>
          <cell r="CK5384" t="str">
            <v>Прочие основные фонды</v>
          </cell>
        </row>
        <row r="5385">
          <cell r="K5385">
            <v>0</v>
          </cell>
          <cell r="Y5385">
            <v>2004</v>
          </cell>
          <cell r="AT5385">
            <v>18008.52</v>
          </cell>
          <cell r="BK5385">
            <v>11593.60734482816</v>
          </cell>
          <cell r="BX5385">
            <v>1159.360734482816</v>
          </cell>
          <cell r="CB5385">
            <v>1200</v>
          </cell>
          <cell r="CF5385">
            <v>81155.251413797116</v>
          </cell>
          <cell r="CG5385">
            <v>1200</v>
          </cell>
          <cell r="CK5385" t="str">
            <v>Прочие основные фонды</v>
          </cell>
        </row>
        <row r="5386">
          <cell r="K5386">
            <v>0</v>
          </cell>
          <cell r="Y5386">
            <v>2005</v>
          </cell>
          <cell r="AT5386">
            <v>12538.03</v>
          </cell>
          <cell r="BK5386">
            <v>9246.8012443359767</v>
          </cell>
          <cell r="BX5386">
            <v>1107.2168066079576</v>
          </cell>
          <cell r="CB5386">
            <v>1100</v>
          </cell>
          <cell r="CF5386">
            <v>46234.006221679883</v>
          </cell>
          <cell r="CG5386">
            <v>1254</v>
          </cell>
          <cell r="CK5386" t="str">
            <v>Прочие основные фонды</v>
          </cell>
        </row>
        <row r="5387">
          <cell r="K5387">
            <v>0</v>
          </cell>
          <cell r="Y5387">
            <v>2005</v>
          </cell>
          <cell r="AT5387">
            <v>12538.03</v>
          </cell>
          <cell r="BK5387">
            <v>9246.8012443359767</v>
          </cell>
          <cell r="BX5387">
            <v>1107.2168066079576</v>
          </cell>
          <cell r="CB5387">
            <v>1100</v>
          </cell>
          <cell r="CF5387">
            <v>46234.006221679883</v>
          </cell>
          <cell r="CG5387">
            <v>1254</v>
          </cell>
          <cell r="CK5387" t="str">
            <v>Прочие основные фонды</v>
          </cell>
        </row>
        <row r="5388">
          <cell r="K5388">
            <v>0</v>
          </cell>
          <cell r="Y5388">
            <v>2005</v>
          </cell>
          <cell r="AT5388">
            <v>12538.03</v>
          </cell>
          <cell r="BK5388">
            <v>9246.8012443359767</v>
          </cell>
          <cell r="BX5388">
            <v>1107.2168066079576</v>
          </cell>
          <cell r="CB5388">
            <v>1100</v>
          </cell>
          <cell r="CF5388">
            <v>46234.006221679883</v>
          </cell>
          <cell r="CG5388">
            <v>1254</v>
          </cell>
          <cell r="CK5388" t="str">
            <v>Прочие основные фонды</v>
          </cell>
        </row>
        <row r="5389">
          <cell r="K5389">
            <v>0</v>
          </cell>
          <cell r="Y5389">
            <v>2005</v>
          </cell>
          <cell r="AT5389">
            <v>12538.03</v>
          </cell>
          <cell r="BK5389">
            <v>9246.8012443359767</v>
          </cell>
          <cell r="BX5389">
            <v>1107.2168066079576</v>
          </cell>
          <cell r="CB5389">
            <v>1100</v>
          </cell>
          <cell r="CF5389">
            <v>46234.006221679883</v>
          </cell>
          <cell r="CG5389">
            <v>1254</v>
          </cell>
          <cell r="CK5389" t="str">
            <v>Прочие основные фонды</v>
          </cell>
        </row>
        <row r="5390">
          <cell r="K5390">
            <v>0</v>
          </cell>
          <cell r="Y5390">
            <v>2005</v>
          </cell>
          <cell r="AT5390">
            <v>12538.04</v>
          </cell>
          <cell r="BK5390">
            <v>9246.808619339261</v>
          </cell>
          <cell r="BX5390">
            <v>1107.2176896946994</v>
          </cell>
          <cell r="CB5390">
            <v>1100</v>
          </cell>
          <cell r="CF5390">
            <v>46234.043096696303</v>
          </cell>
          <cell r="CG5390">
            <v>1254</v>
          </cell>
          <cell r="CK5390" t="str">
            <v>Прочие основные фонды</v>
          </cell>
        </row>
        <row r="5391">
          <cell r="K5391">
            <v>0</v>
          </cell>
          <cell r="Y5391">
            <v>2005</v>
          </cell>
          <cell r="AT5391">
            <v>12538.03</v>
          </cell>
          <cell r="BK5391">
            <v>9246.8012443359767</v>
          </cell>
          <cell r="BX5391">
            <v>1107.2168066079576</v>
          </cell>
          <cell r="CB5391">
            <v>1100</v>
          </cell>
          <cell r="CF5391">
            <v>46234.006221679883</v>
          </cell>
          <cell r="CG5391">
            <v>1254</v>
          </cell>
          <cell r="CK5391" t="str">
            <v>Прочие основные фонды</v>
          </cell>
        </row>
        <row r="5392">
          <cell r="K5392">
            <v>0</v>
          </cell>
          <cell r="Y5392">
            <v>2005</v>
          </cell>
          <cell r="AT5392">
            <v>12538.03</v>
          </cell>
          <cell r="BK5392">
            <v>9246.8012443359767</v>
          </cell>
          <cell r="BX5392">
            <v>1107.2168066079576</v>
          </cell>
          <cell r="CB5392">
            <v>1100</v>
          </cell>
          <cell r="CF5392">
            <v>46234.006221679883</v>
          </cell>
          <cell r="CG5392">
            <v>1254</v>
          </cell>
          <cell r="CK5392" t="str">
            <v>Прочие основные фонды</v>
          </cell>
        </row>
        <row r="5393">
          <cell r="K5393">
            <v>0</v>
          </cell>
          <cell r="Y5393">
            <v>2005</v>
          </cell>
          <cell r="AT5393">
            <v>12538.03</v>
          </cell>
          <cell r="BK5393">
            <v>9246.8012443359767</v>
          </cell>
          <cell r="BX5393">
            <v>1107.2168066079576</v>
          </cell>
          <cell r="CB5393">
            <v>1100</v>
          </cell>
          <cell r="CF5393">
            <v>46234.006221679883</v>
          </cell>
          <cell r="CG5393">
            <v>1254</v>
          </cell>
          <cell r="CK5393" t="str">
            <v>Прочие основные фонды</v>
          </cell>
        </row>
        <row r="5394">
          <cell r="K5394">
            <v>0</v>
          </cell>
          <cell r="Y5394">
            <v>2005</v>
          </cell>
          <cell r="AT5394">
            <v>12538.03</v>
          </cell>
          <cell r="BK5394">
            <v>9246.8012443359767</v>
          </cell>
          <cell r="BX5394">
            <v>1107.2168066079576</v>
          </cell>
          <cell r="CB5394">
            <v>1100</v>
          </cell>
          <cell r="CF5394">
            <v>46234.006221679883</v>
          </cell>
          <cell r="CG5394">
            <v>1254</v>
          </cell>
          <cell r="CK5394" t="str">
            <v>Прочие основные фонды</v>
          </cell>
        </row>
        <row r="5395">
          <cell r="K5395">
            <v>0</v>
          </cell>
          <cell r="Y5395">
            <v>2005</v>
          </cell>
          <cell r="AT5395">
            <v>12538.04</v>
          </cell>
          <cell r="BK5395">
            <v>9246.808619339261</v>
          </cell>
          <cell r="BX5395">
            <v>1107.2176896946994</v>
          </cell>
          <cell r="CB5395">
            <v>1100</v>
          </cell>
          <cell r="CF5395">
            <v>46234.043096696303</v>
          </cell>
          <cell r="CG5395">
            <v>1254</v>
          </cell>
          <cell r="CK5395" t="str">
            <v>Прочие основные фонды</v>
          </cell>
        </row>
        <row r="5396">
          <cell r="K5396">
            <v>0</v>
          </cell>
          <cell r="Y5396">
            <v>2007</v>
          </cell>
          <cell r="AT5396">
            <v>62457.62</v>
          </cell>
          <cell r="BK5396">
            <v>58910.829005229454</v>
          </cell>
          <cell r="BX5396">
            <v>11888.597696858169</v>
          </cell>
          <cell r="CB5396">
            <v>12000</v>
          </cell>
          <cell r="CF5396">
            <v>235643.31602091782</v>
          </cell>
          <cell r="CG5396">
            <v>19800</v>
          </cell>
          <cell r="CK5396" t="str">
            <v>Прочие основные фонды</v>
          </cell>
        </row>
        <row r="5397">
          <cell r="K5397">
            <v>0</v>
          </cell>
          <cell r="Y5397">
            <v>2007</v>
          </cell>
          <cell r="AT5397">
            <v>181513.45</v>
          </cell>
          <cell r="BK5397">
            <v>171205.81628149241</v>
          </cell>
          <cell r="BX5397">
            <v>34550.47412339408</v>
          </cell>
          <cell r="CB5397">
            <v>35000</v>
          </cell>
          <cell r="CF5397">
            <v>684823.26512596966</v>
          </cell>
          <cell r="CG5397">
            <v>57750</v>
          </cell>
          <cell r="CK5397" t="str">
            <v>Прочие основные фонды</v>
          </cell>
        </row>
        <row r="5398">
          <cell r="K5398">
            <v>21272.34</v>
          </cell>
          <cell r="Y5398">
            <v>2010</v>
          </cell>
          <cell r="AT5398">
            <v>24703.39</v>
          </cell>
          <cell r="BK5398">
            <v>24362.730025134828</v>
          </cell>
          <cell r="BX5398">
            <v>17888.663751237586</v>
          </cell>
          <cell r="CB5398">
            <v>18000</v>
          </cell>
          <cell r="CF5398">
            <v>24362.730025134828</v>
          </cell>
          <cell r="CG5398">
            <v>72720</v>
          </cell>
          <cell r="CK5398" t="str">
            <v>Прочие основные фонды</v>
          </cell>
        </row>
        <row r="5399">
          <cell r="K5399">
            <v>21272.34</v>
          </cell>
          <cell r="Y5399">
            <v>2010</v>
          </cell>
          <cell r="AT5399">
            <v>24703.39</v>
          </cell>
          <cell r="BK5399">
            <v>24362.730025134828</v>
          </cell>
          <cell r="BX5399">
            <v>17888.663751237586</v>
          </cell>
          <cell r="CB5399">
            <v>18000</v>
          </cell>
          <cell r="CF5399">
            <v>24362.730025134828</v>
          </cell>
          <cell r="CG5399">
            <v>72720</v>
          </cell>
          <cell r="CK5399" t="str">
            <v>Прочие основные фонды</v>
          </cell>
        </row>
        <row r="5400">
          <cell r="K5400">
            <v>21272.34</v>
          </cell>
          <cell r="Y5400">
            <v>2010</v>
          </cell>
          <cell r="AT5400">
            <v>24703.39</v>
          </cell>
          <cell r="BK5400">
            <v>24362.730025134828</v>
          </cell>
          <cell r="BX5400">
            <v>17888.663751237586</v>
          </cell>
          <cell r="CB5400">
            <v>18000</v>
          </cell>
          <cell r="CF5400">
            <v>24362.730025134828</v>
          </cell>
          <cell r="CG5400">
            <v>72720</v>
          </cell>
          <cell r="CK5400" t="str">
            <v>Прочие основные фонды</v>
          </cell>
        </row>
        <row r="5401">
          <cell r="K5401">
            <v>21272.34</v>
          </cell>
          <cell r="Y5401">
            <v>2010</v>
          </cell>
          <cell r="AT5401">
            <v>24703.39</v>
          </cell>
          <cell r="BK5401">
            <v>24362.730025134828</v>
          </cell>
          <cell r="BX5401">
            <v>17888.663751237586</v>
          </cell>
          <cell r="CB5401">
            <v>18000</v>
          </cell>
          <cell r="CF5401">
            <v>24362.730025134828</v>
          </cell>
          <cell r="CG5401">
            <v>72720</v>
          </cell>
          <cell r="CK5401" t="str">
            <v>Прочие основные фонды</v>
          </cell>
        </row>
        <row r="5402">
          <cell r="K5402">
            <v>21272.34</v>
          </cell>
          <cell r="Y5402">
            <v>2010</v>
          </cell>
          <cell r="AT5402">
            <v>24703.39</v>
          </cell>
          <cell r="BK5402">
            <v>24362.730025134828</v>
          </cell>
          <cell r="BX5402">
            <v>17888.663751237586</v>
          </cell>
          <cell r="CB5402">
            <v>18000</v>
          </cell>
          <cell r="CF5402">
            <v>24362.730025134828</v>
          </cell>
          <cell r="CG5402">
            <v>72720</v>
          </cell>
          <cell r="CK5402" t="str">
            <v>Прочие основные фонды</v>
          </cell>
        </row>
        <row r="5403">
          <cell r="K5403">
            <v>21272.34</v>
          </cell>
          <cell r="Y5403">
            <v>2010</v>
          </cell>
          <cell r="AT5403">
            <v>24703.39</v>
          </cell>
          <cell r="BK5403">
            <v>24362.730025134828</v>
          </cell>
          <cell r="BX5403">
            <v>24362.730025134828</v>
          </cell>
          <cell r="CB5403">
            <v>24000</v>
          </cell>
          <cell r="CF5403">
            <v>0</v>
          </cell>
          <cell r="CG5403">
            <v>120000</v>
          </cell>
          <cell r="CK5403" t="str">
            <v>Прочие основные фонды</v>
          </cell>
        </row>
        <row r="5404">
          <cell r="K5404">
            <v>21272.34</v>
          </cell>
          <cell r="Y5404">
            <v>2010</v>
          </cell>
          <cell r="AT5404">
            <v>24703.39</v>
          </cell>
          <cell r="BK5404">
            <v>24362.730025134828</v>
          </cell>
          <cell r="BX5404">
            <v>24362.730025134828</v>
          </cell>
          <cell r="CB5404">
            <v>24000</v>
          </cell>
          <cell r="CF5404">
            <v>0</v>
          </cell>
          <cell r="CG5404">
            <v>120000</v>
          </cell>
          <cell r="CK5404" t="str">
            <v>Прочие основные фонды</v>
          </cell>
        </row>
        <row r="5405">
          <cell r="K5405">
            <v>21272.34</v>
          </cell>
          <cell r="Y5405">
            <v>2010</v>
          </cell>
          <cell r="AT5405">
            <v>24703.39</v>
          </cell>
          <cell r="BK5405">
            <v>24362.730025134828</v>
          </cell>
          <cell r="BX5405">
            <v>24362.730025134828</v>
          </cell>
          <cell r="CB5405">
            <v>24000</v>
          </cell>
          <cell r="CF5405">
            <v>0</v>
          </cell>
          <cell r="CG5405">
            <v>120000</v>
          </cell>
          <cell r="CK5405" t="str">
            <v>Прочие основные фонды</v>
          </cell>
        </row>
        <row r="5406">
          <cell r="K5406">
            <v>21272.34</v>
          </cell>
          <cell r="Y5406">
            <v>2010</v>
          </cell>
          <cell r="AT5406">
            <v>24703.39</v>
          </cell>
          <cell r="BK5406">
            <v>24362.730025134828</v>
          </cell>
          <cell r="BX5406">
            <v>24362.730025134828</v>
          </cell>
          <cell r="CB5406">
            <v>24000</v>
          </cell>
          <cell r="CF5406">
            <v>0</v>
          </cell>
          <cell r="CG5406">
            <v>120000</v>
          </cell>
          <cell r="CK5406" t="str">
            <v>Прочие основные фонды</v>
          </cell>
        </row>
        <row r="5407">
          <cell r="K5407">
            <v>21272.34</v>
          </cell>
          <cell r="Y5407">
            <v>2010</v>
          </cell>
          <cell r="AT5407">
            <v>24703.39</v>
          </cell>
          <cell r="BK5407">
            <v>24362.730025134828</v>
          </cell>
          <cell r="BX5407">
            <v>24362.730025134828</v>
          </cell>
          <cell r="CB5407">
            <v>24000</v>
          </cell>
          <cell r="CF5407">
            <v>0</v>
          </cell>
          <cell r="CG5407">
            <v>120000</v>
          </cell>
          <cell r="CK5407" t="str">
            <v>Прочие основные фонды</v>
          </cell>
        </row>
        <row r="5408">
          <cell r="K5408">
            <v>26174.2</v>
          </cell>
          <cell r="Y5408">
            <v>2010</v>
          </cell>
          <cell r="AT5408">
            <v>26922.03</v>
          </cell>
          <cell r="BK5408">
            <v>26922.03</v>
          </cell>
          <cell r="BX5408">
            <v>26922.03</v>
          </cell>
          <cell r="CB5408">
            <v>27000</v>
          </cell>
          <cell r="CF5408">
            <v>0</v>
          </cell>
          <cell r="CG5408">
            <v>135000</v>
          </cell>
          <cell r="CK5408" t="str">
            <v>Прочие основные фонды</v>
          </cell>
        </row>
        <row r="5409">
          <cell r="K5409">
            <v>26174.2</v>
          </cell>
          <cell r="Y5409">
            <v>2010</v>
          </cell>
          <cell r="AT5409">
            <v>26922.03</v>
          </cell>
          <cell r="BK5409">
            <v>26922.03</v>
          </cell>
          <cell r="BX5409">
            <v>26922.03</v>
          </cell>
          <cell r="CB5409">
            <v>27000</v>
          </cell>
          <cell r="CF5409">
            <v>0</v>
          </cell>
          <cell r="CG5409">
            <v>135000</v>
          </cell>
          <cell r="CK5409" t="str">
            <v>Прочие основные фонды</v>
          </cell>
        </row>
        <row r="5410">
          <cell r="K5410">
            <v>26174.2</v>
          </cell>
          <cell r="Y5410">
            <v>2010</v>
          </cell>
          <cell r="AT5410">
            <v>26922.03</v>
          </cell>
          <cell r="BK5410">
            <v>26922.03</v>
          </cell>
          <cell r="BX5410">
            <v>26922.03</v>
          </cell>
          <cell r="CB5410">
            <v>27000</v>
          </cell>
          <cell r="CF5410">
            <v>0</v>
          </cell>
          <cell r="CG5410">
            <v>135000</v>
          </cell>
          <cell r="CK5410" t="str">
            <v>Прочие основные фонды</v>
          </cell>
        </row>
        <row r="5411">
          <cell r="K5411">
            <v>26174.2</v>
          </cell>
          <cell r="Y5411">
            <v>2010</v>
          </cell>
          <cell r="AT5411">
            <v>26922.03</v>
          </cell>
          <cell r="BK5411">
            <v>26922.03</v>
          </cell>
          <cell r="BX5411">
            <v>26922.03</v>
          </cell>
          <cell r="CB5411">
            <v>27000</v>
          </cell>
          <cell r="CF5411">
            <v>0</v>
          </cell>
          <cell r="CG5411">
            <v>135000</v>
          </cell>
          <cell r="CK5411" t="str">
            <v>Прочие основные фонды</v>
          </cell>
        </row>
        <row r="5412">
          <cell r="K5412">
            <v>26174.2</v>
          </cell>
          <cell r="Y5412">
            <v>2010</v>
          </cell>
          <cell r="AT5412">
            <v>26922.03</v>
          </cell>
          <cell r="BK5412">
            <v>26922.03</v>
          </cell>
          <cell r="BX5412">
            <v>26922.03</v>
          </cell>
          <cell r="CB5412">
            <v>27000</v>
          </cell>
          <cell r="CF5412">
            <v>0</v>
          </cell>
          <cell r="CG5412">
            <v>135000</v>
          </cell>
          <cell r="CK5412" t="str">
            <v>Прочие основные фонды</v>
          </cell>
        </row>
        <row r="5413">
          <cell r="K5413">
            <v>26174.2</v>
          </cell>
          <cell r="Y5413">
            <v>2010</v>
          </cell>
          <cell r="AT5413">
            <v>26922.03</v>
          </cell>
          <cell r="BK5413">
            <v>26922.03</v>
          </cell>
          <cell r="BX5413">
            <v>26922.03</v>
          </cell>
          <cell r="CB5413">
            <v>27000</v>
          </cell>
          <cell r="CF5413">
            <v>0</v>
          </cell>
          <cell r="CG5413">
            <v>135000</v>
          </cell>
          <cell r="CK5413" t="str">
            <v>Прочие основные фонды</v>
          </cell>
        </row>
        <row r="5414">
          <cell r="K5414">
            <v>26174.2</v>
          </cell>
          <cell r="Y5414">
            <v>2010</v>
          </cell>
          <cell r="AT5414">
            <v>26922.03</v>
          </cell>
          <cell r="BK5414">
            <v>26922.03</v>
          </cell>
          <cell r="BX5414">
            <v>26922.03</v>
          </cell>
          <cell r="CB5414">
            <v>27000</v>
          </cell>
          <cell r="CF5414">
            <v>0</v>
          </cell>
          <cell r="CG5414">
            <v>135000</v>
          </cell>
          <cell r="CK5414" t="str">
            <v>Прочие основные фонды</v>
          </cell>
        </row>
        <row r="5415">
          <cell r="K5415">
            <v>26174.2</v>
          </cell>
          <cell r="Y5415">
            <v>2010</v>
          </cell>
          <cell r="AT5415">
            <v>26922.03</v>
          </cell>
          <cell r="BK5415">
            <v>26922.03</v>
          </cell>
          <cell r="BX5415">
            <v>26922.03</v>
          </cell>
          <cell r="CB5415">
            <v>27000</v>
          </cell>
          <cell r="CF5415">
            <v>0</v>
          </cell>
          <cell r="CG5415">
            <v>135000</v>
          </cell>
          <cell r="CK5415" t="str">
            <v>Прочие основные фонды</v>
          </cell>
        </row>
        <row r="5416">
          <cell r="K5416">
            <v>26174.2</v>
          </cell>
          <cell r="Y5416">
            <v>2010</v>
          </cell>
          <cell r="AT5416">
            <v>26922.03</v>
          </cell>
          <cell r="BK5416">
            <v>26922.03</v>
          </cell>
          <cell r="BX5416">
            <v>26922.03</v>
          </cell>
          <cell r="CB5416">
            <v>27000</v>
          </cell>
          <cell r="CF5416">
            <v>0</v>
          </cell>
          <cell r="CG5416">
            <v>135000</v>
          </cell>
          <cell r="CK5416" t="str">
            <v>Прочие основные фонды</v>
          </cell>
        </row>
        <row r="5417">
          <cell r="K5417">
            <v>26174.2</v>
          </cell>
          <cell r="Y5417">
            <v>2010</v>
          </cell>
          <cell r="AT5417">
            <v>26922.03</v>
          </cell>
          <cell r="BK5417">
            <v>26922.03</v>
          </cell>
          <cell r="BX5417">
            <v>26922.03</v>
          </cell>
          <cell r="CB5417">
            <v>27000</v>
          </cell>
          <cell r="CF5417">
            <v>0</v>
          </cell>
          <cell r="CG5417">
            <v>135000</v>
          </cell>
          <cell r="CK5417" t="str">
            <v>Прочие основные фонды</v>
          </cell>
        </row>
        <row r="5418">
          <cell r="K5418">
            <v>26174.2</v>
          </cell>
          <cell r="Y5418">
            <v>2010</v>
          </cell>
          <cell r="AT5418">
            <v>26922.03</v>
          </cell>
          <cell r="BK5418">
            <v>26922.03</v>
          </cell>
          <cell r="BX5418">
            <v>26922.03</v>
          </cell>
          <cell r="CB5418">
            <v>27000</v>
          </cell>
          <cell r="CF5418">
            <v>0</v>
          </cell>
          <cell r="CG5418">
            <v>135000</v>
          </cell>
          <cell r="CK5418" t="str">
            <v>Прочие основные фонды</v>
          </cell>
        </row>
        <row r="5419">
          <cell r="K5419">
            <v>26174.2</v>
          </cell>
          <cell r="Y5419">
            <v>2010</v>
          </cell>
          <cell r="AT5419">
            <v>26922.03</v>
          </cell>
          <cell r="BK5419">
            <v>26922.03</v>
          </cell>
          <cell r="BX5419">
            <v>26922.03</v>
          </cell>
          <cell r="CB5419">
            <v>27000</v>
          </cell>
          <cell r="CF5419">
            <v>0</v>
          </cell>
          <cell r="CG5419">
            <v>135000</v>
          </cell>
          <cell r="CK5419" t="str">
            <v>Прочие основные фонды</v>
          </cell>
        </row>
        <row r="5420">
          <cell r="K5420">
            <v>26174.240000000002</v>
          </cell>
          <cell r="Y5420">
            <v>2010</v>
          </cell>
          <cell r="AT5420">
            <v>26922.080000000002</v>
          </cell>
          <cell r="BK5420">
            <v>26922.080000000002</v>
          </cell>
          <cell r="BX5420">
            <v>26922.080000000002</v>
          </cell>
          <cell r="CB5420">
            <v>27000</v>
          </cell>
          <cell r="CF5420">
            <v>0</v>
          </cell>
          <cell r="CG5420">
            <v>135000</v>
          </cell>
          <cell r="CK5420" t="str">
            <v>Прочие основные фонды</v>
          </cell>
        </row>
        <row r="5421">
          <cell r="K5421">
            <v>0</v>
          </cell>
          <cell r="Y5421">
            <v>2005</v>
          </cell>
          <cell r="AT5421">
            <v>21909.439999999999</v>
          </cell>
          <cell r="BK5421">
            <v>16158.219198287481</v>
          </cell>
          <cell r="BX5421">
            <v>1934.7935992630935</v>
          </cell>
          <cell r="CB5421">
            <v>1900</v>
          </cell>
          <cell r="CF5421">
            <v>80791.095991437411</v>
          </cell>
          <cell r="CG5421">
            <v>2166</v>
          </cell>
          <cell r="CK5421" t="str">
            <v>Прочие основные фонды</v>
          </cell>
        </row>
        <row r="5422">
          <cell r="K5422">
            <v>0</v>
          </cell>
          <cell r="Y5422">
            <v>2005</v>
          </cell>
          <cell r="AT5422">
            <v>21909.439999999999</v>
          </cell>
          <cell r="BK5422">
            <v>16158.219198287481</v>
          </cell>
          <cell r="BX5422">
            <v>1934.7935992630935</v>
          </cell>
          <cell r="CB5422">
            <v>1900</v>
          </cell>
          <cell r="CF5422">
            <v>80791.095991437411</v>
          </cell>
          <cell r="CG5422">
            <v>2166</v>
          </cell>
          <cell r="CK5422" t="str">
            <v>Прочие основные фонды</v>
          </cell>
        </row>
        <row r="5423">
          <cell r="K5423">
            <v>0</v>
          </cell>
          <cell r="Y5423">
            <v>2005</v>
          </cell>
          <cell r="AT5423">
            <v>21909.43</v>
          </cell>
          <cell r="BK5423">
            <v>16158.211823284197</v>
          </cell>
          <cell r="BX5423">
            <v>1934.7927161763514</v>
          </cell>
          <cell r="CB5423">
            <v>1900</v>
          </cell>
          <cell r="CF5423">
            <v>80791.059116420976</v>
          </cell>
          <cell r="CG5423">
            <v>2166</v>
          </cell>
          <cell r="CK5423" t="str">
            <v>Прочие основные фонды</v>
          </cell>
        </row>
        <row r="5424">
          <cell r="K5424">
            <v>0</v>
          </cell>
          <cell r="Y5424">
            <v>2006</v>
          </cell>
          <cell r="AT5424">
            <v>19728.82</v>
          </cell>
          <cell r="BK5424">
            <v>17104.303911672596</v>
          </cell>
          <cell r="BX5424">
            <v>3451.7624607289463</v>
          </cell>
          <cell r="CB5424">
            <v>3500</v>
          </cell>
          <cell r="CF5424">
            <v>68417.215646690383</v>
          </cell>
          <cell r="CG5424">
            <v>5775</v>
          </cell>
          <cell r="CK5424" t="str">
            <v>Прочие основные фонды</v>
          </cell>
        </row>
        <row r="5425">
          <cell r="K5425">
            <v>0</v>
          </cell>
          <cell r="Y5425">
            <v>2007</v>
          </cell>
          <cell r="AT5425">
            <v>23580</v>
          </cell>
          <cell r="BK5425">
            <v>21243.916463773796</v>
          </cell>
          <cell r="BX5425">
            <v>4287.1638476017533</v>
          </cell>
          <cell r="CB5425">
            <v>4300</v>
          </cell>
          <cell r="CF5425">
            <v>84975.665855095183</v>
          </cell>
          <cell r="CG5425">
            <v>7095</v>
          </cell>
          <cell r="CK5425" t="str">
            <v>Прочие основные фонды</v>
          </cell>
        </row>
        <row r="5426">
          <cell r="K5426">
            <v>0.15</v>
          </cell>
          <cell r="Y5426">
            <v>2007</v>
          </cell>
          <cell r="AT5426">
            <v>27999.15</v>
          </cell>
          <cell r="BK5426">
            <v>28631.190384366495</v>
          </cell>
          <cell r="BX5426">
            <v>9459.2835706713231</v>
          </cell>
          <cell r="CB5426">
            <v>9500</v>
          </cell>
          <cell r="CF5426">
            <v>85893.571153099489</v>
          </cell>
          <cell r="CG5426">
            <v>22135</v>
          </cell>
          <cell r="CK5426" t="str">
            <v>Прочие основные фонды</v>
          </cell>
        </row>
        <row r="5427">
          <cell r="K5427">
            <v>0.15</v>
          </cell>
          <cell r="Y5427">
            <v>2007</v>
          </cell>
          <cell r="AT5427">
            <v>27999.15</v>
          </cell>
          <cell r="BK5427">
            <v>28631.190384366495</v>
          </cell>
          <cell r="BX5427">
            <v>9459.2835706713231</v>
          </cell>
          <cell r="CB5427">
            <v>9500</v>
          </cell>
          <cell r="CF5427">
            <v>85893.571153099489</v>
          </cell>
          <cell r="CG5427">
            <v>22135</v>
          </cell>
          <cell r="CK5427" t="str">
            <v>Прочие основные фонды</v>
          </cell>
        </row>
        <row r="5428">
          <cell r="K5428">
            <v>0.15</v>
          </cell>
          <cell r="Y5428">
            <v>2007</v>
          </cell>
          <cell r="AT5428">
            <v>27999.15</v>
          </cell>
          <cell r="BK5428">
            <v>28631.190384366495</v>
          </cell>
          <cell r="BX5428">
            <v>9459.2835706713231</v>
          </cell>
          <cell r="CB5428">
            <v>9500</v>
          </cell>
          <cell r="CF5428">
            <v>85893.571153099489</v>
          </cell>
          <cell r="CG5428">
            <v>22135</v>
          </cell>
          <cell r="CK5428" t="str">
            <v>Прочие основные фонды</v>
          </cell>
        </row>
        <row r="5429">
          <cell r="K5429">
            <v>0.15</v>
          </cell>
          <cell r="Y5429">
            <v>2007</v>
          </cell>
          <cell r="AT5429">
            <v>27999.15</v>
          </cell>
          <cell r="BK5429">
            <v>28631.190384366495</v>
          </cell>
          <cell r="BX5429">
            <v>9459.2835706713231</v>
          </cell>
          <cell r="CB5429">
            <v>9500</v>
          </cell>
          <cell r="CF5429">
            <v>85893.571153099489</v>
          </cell>
          <cell r="CG5429">
            <v>22135</v>
          </cell>
          <cell r="CK5429" t="str">
            <v>Прочие основные фонды</v>
          </cell>
        </row>
        <row r="5430">
          <cell r="K5430">
            <v>0.15</v>
          </cell>
          <cell r="Y5430">
            <v>2007</v>
          </cell>
          <cell r="AT5430">
            <v>27999.15</v>
          </cell>
          <cell r="BK5430">
            <v>28631.190384366495</v>
          </cell>
          <cell r="BX5430">
            <v>9459.2835706713231</v>
          </cell>
          <cell r="CB5430">
            <v>9500</v>
          </cell>
          <cell r="CF5430">
            <v>85893.571153099489</v>
          </cell>
          <cell r="CG5430">
            <v>22135</v>
          </cell>
          <cell r="CK5430" t="str">
            <v>Прочие основные фонды</v>
          </cell>
        </row>
        <row r="5431">
          <cell r="K5431">
            <v>0.15</v>
          </cell>
          <cell r="Y5431">
            <v>2007</v>
          </cell>
          <cell r="AT5431">
            <v>27999.15</v>
          </cell>
          <cell r="BK5431">
            <v>28631.190384366495</v>
          </cell>
          <cell r="BX5431">
            <v>9459.2835706713231</v>
          </cell>
          <cell r="CB5431">
            <v>9500</v>
          </cell>
          <cell r="CF5431">
            <v>85893.571153099489</v>
          </cell>
          <cell r="CG5431">
            <v>22135</v>
          </cell>
          <cell r="CK5431" t="str">
            <v>Прочие основные фонды</v>
          </cell>
        </row>
        <row r="5432">
          <cell r="K5432">
            <v>0.15</v>
          </cell>
          <cell r="Y5432">
            <v>2007</v>
          </cell>
          <cell r="AT5432">
            <v>27999.15</v>
          </cell>
          <cell r="BK5432">
            <v>28631.190384366495</v>
          </cell>
          <cell r="BX5432">
            <v>9459.2835706713231</v>
          </cell>
          <cell r="CB5432">
            <v>9500</v>
          </cell>
          <cell r="CF5432">
            <v>85893.571153099489</v>
          </cell>
          <cell r="CG5432">
            <v>22135</v>
          </cell>
          <cell r="CK5432" t="str">
            <v>Прочие основные фонды</v>
          </cell>
        </row>
        <row r="5433">
          <cell r="K5433">
            <v>0.15</v>
          </cell>
          <cell r="Y5433">
            <v>2007</v>
          </cell>
          <cell r="AT5433">
            <v>27999.15</v>
          </cell>
          <cell r="BK5433">
            <v>28631.190384366495</v>
          </cell>
          <cell r="BX5433">
            <v>9459.2835706713231</v>
          </cell>
          <cell r="CB5433">
            <v>9500</v>
          </cell>
          <cell r="CF5433">
            <v>85893.571153099489</v>
          </cell>
          <cell r="CG5433">
            <v>22135</v>
          </cell>
          <cell r="CK5433" t="str">
            <v>Прочие основные фонды</v>
          </cell>
        </row>
        <row r="5434">
          <cell r="K5434">
            <v>0</v>
          </cell>
          <cell r="Y5434">
            <v>2007</v>
          </cell>
          <cell r="AT5434">
            <v>27999.18</v>
          </cell>
          <cell r="BK5434">
            <v>28631.221061573178</v>
          </cell>
          <cell r="BX5434">
            <v>9459.2937059256838</v>
          </cell>
          <cell r="CB5434">
            <v>9500</v>
          </cell>
          <cell r="CF5434">
            <v>85893.663184719539</v>
          </cell>
          <cell r="CG5434">
            <v>22135</v>
          </cell>
          <cell r="CK5434" t="str">
            <v>Прочие основные фонды</v>
          </cell>
        </row>
        <row r="5435">
          <cell r="K5435">
            <v>0.15</v>
          </cell>
          <cell r="Y5435">
            <v>2007</v>
          </cell>
          <cell r="AT5435">
            <v>27999.15</v>
          </cell>
          <cell r="BK5435">
            <v>28631.190384366495</v>
          </cell>
          <cell r="BX5435">
            <v>9459.2835706713231</v>
          </cell>
          <cell r="CB5435">
            <v>9500</v>
          </cell>
          <cell r="CF5435">
            <v>85893.571153099489</v>
          </cell>
          <cell r="CG5435">
            <v>22135</v>
          </cell>
          <cell r="CK5435" t="str">
            <v>Прочие основные фонды</v>
          </cell>
        </row>
        <row r="5436">
          <cell r="K5436">
            <v>0.15</v>
          </cell>
          <cell r="Y5436">
            <v>2007</v>
          </cell>
          <cell r="AT5436">
            <v>27999.15</v>
          </cell>
          <cell r="BK5436">
            <v>28631.190384366495</v>
          </cell>
          <cell r="BX5436">
            <v>9459.2835706713231</v>
          </cell>
          <cell r="CB5436">
            <v>9500</v>
          </cell>
          <cell r="CF5436">
            <v>85893.571153099489</v>
          </cell>
          <cell r="CG5436">
            <v>22135</v>
          </cell>
          <cell r="CK5436" t="str">
            <v>Прочие основные фонды</v>
          </cell>
        </row>
        <row r="5437">
          <cell r="K5437">
            <v>0.15</v>
          </cell>
          <cell r="Y5437">
            <v>2007</v>
          </cell>
          <cell r="AT5437">
            <v>27999.15</v>
          </cell>
          <cell r="BK5437">
            <v>28631.190384366495</v>
          </cell>
          <cell r="BX5437">
            <v>9459.2835706713231</v>
          </cell>
          <cell r="CB5437">
            <v>9500</v>
          </cell>
          <cell r="CF5437">
            <v>85893.571153099489</v>
          </cell>
          <cell r="CG5437">
            <v>22135</v>
          </cell>
          <cell r="CK5437" t="str">
            <v>Прочие основные фонды</v>
          </cell>
        </row>
        <row r="5438">
          <cell r="K5438">
            <v>0.15</v>
          </cell>
          <cell r="Y5438">
            <v>2007</v>
          </cell>
          <cell r="AT5438">
            <v>27999.15</v>
          </cell>
          <cell r="BK5438">
            <v>28631.190384366495</v>
          </cell>
          <cell r="BX5438">
            <v>9459.2835706713231</v>
          </cell>
          <cell r="CB5438">
            <v>9500</v>
          </cell>
          <cell r="CF5438">
            <v>85893.571153099489</v>
          </cell>
          <cell r="CG5438">
            <v>22135</v>
          </cell>
          <cell r="CK5438" t="str">
            <v>Прочие основные фонды</v>
          </cell>
        </row>
        <row r="5439">
          <cell r="K5439">
            <v>18220.34</v>
          </cell>
          <cell r="Y5439">
            <v>2009</v>
          </cell>
          <cell r="AT5439">
            <v>27330.5</v>
          </cell>
          <cell r="BK5439">
            <v>25920.567821518704</v>
          </cell>
          <cell r="BX5439">
            <v>19032.527205363182</v>
          </cell>
          <cell r="CB5439">
            <v>19000</v>
          </cell>
          <cell r="CF5439">
            <v>25920.567821518704</v>
          </cell>
          <cell r="CG5439">
            <v>76760</v>
          </cell>
          <cell r="CK5439" t="str">
            <v>Прочие основные фонды</v>
          </cell>
        </row>
        <row r="5440">
          <cell r="K5440">
            <v>18220.349999999999</v>
          </cell>
          <cell r="Y5440">
            <v>2009</v>
          </cell>
          <cell r="AT5440">
            <v>27330.51</v>
          </cell>
          <cell r="BK5440">
            <v>25920.57730563638</v>
          </cell>
          <cell r="BX5440">
            <v>19032.534169204751</v>
          </cell>
          <cell r="CB5440">
            <v>19000</v>
          </cell>
          <cell r="CF5440">
            <v>25920.57730563638</v>
          </cell>
          <cell r="CG5440">
            <v>76760</v>
          </cell>
          <cell r="CK5440" t="str">
            <v>Прочие основные фонды</v>
          </cell>
        </row>
        <row r="5441">
          <cell r="K5441">
            <v>18220.349999999999</v>
          </cell>
          <cell r="Y5441">
            <v>2009</v>
          </cell>
          <cell r="AT5441">
            <v>27330.51</v>
          </cell>
          <cell r="BK5441">
            <v>25920.57730563638</v>
          </cell>
          <cell r="BX5441">
            <v>19032.534169204751</v>
          </cell>
          <cell r="CB5441">
            <v>19000</v>
          </cell>
          <cell r="CF5441">
            <v>25920.57730563638</v>
          </cell>
          <cell r="CG5441">
            <v>76760</v>
          </cell>
          <cell r="CK5441" t="str">
            <v>Прочие основные фонды</v>
          </cell>
        </row>
        <row r="5442">
          <cell r="K5442">
            <v>18220.349999999999</v>
          </cell>
          <cell r="Y5442">
            <v>2009</v>
          </cell>
          <cell r="AT5442">
            <v>27330.51</v>
          </cell>
          <cell r="BK5442">
            <v>25920.57730563638</v>
          </cell>
          <cell r="BX5442">
            <v>19032.534169204751</v>
          </cell>
          <cell r="CB5442">
            <v>19000</v>
          </cell>
          <cell r="CF5442">
            <v>25920.57730563638</v>
          </cell>
          <cell r="CG5442">
            <v>76760</v>
          </cell>
          <cell r="CK5442" t="str">
            <v>Прочие основные фонды</v>
          </cell>
        </row>
        <row r="5443">
          <cell r="K5443">
            <v>18220.349999999999</v>
          </cell>
          <cell r="Y5443">
            <v>2009</v>
          </cell>
          <cell r="AT5443">
            <v>27330.51</v>
          </cell>
          <cell r="BK5443">
            <v>25920.57730563638</v>
          </cell>
          <cell r="BX5443">
            <v>19032.534169204751</v>
          </cell>
          <cell r="CB5443">
            <v>19000</v>
          </cell>
          <cell r="CF5443">
            <v>25920.57730563638</v>
          </cell>
          <cell r="CG5443">
            <v>76760</v>
          </cell>
          <cell r="CK5443" t="str">
            <v>Прочие основные фонды</v>
          </cell>
        </row>
        <row r="5444">
          <cell r="K5444">
            <v>18220.349999999999</v>
          </cell>
          <cell r="Y5444">
            <v>2009</v>
          </cell>
          <cell r="AT5444">
            <v>27330.51</v>
          </cell>
          <cell r="BK5444">
            <v>25920.57730563638</v>
          </cell>
          <cell r="BX5444">
            <v>19032.534169204751</v>
          </cell>
          <cell r="CB5444">
            <v>19000</v>
          </cell>
          <cell r="CF5444">
            <v>25920.57730563638</v>
          </cell>
          <cell r="CG5444">
            <v>76760</v>
          </cell>
          <cell r="CK5444" t="str">
            <v>Прочие основные фонды</v>
          </cell>
        </row>
        <row r="5445">
          <cell r="K5445">
            <v>18220.349999999999</v>
          </cell>
          <cell r="Y5445">
            <v>2009</v>
          </cell>
          <cell r="AT5445">
            <v>27330.51</v>
          </cell>
          <cell r="BK5445">
            <v>25920.57730563638</v>
          </cell>
          <cell r="BX5445">
            <v>19032.534169204751</v>
          </cell>
          <cell r="CB5445">
            <v>19000</v>
          </cell>
          <cell r="CF5445">
            <v>25920.57730563638</v>
          </cell>
          <cell r="CG5445">
            <v>76760</v>
          </cell>
          <cell r="CK5445" t="str">
            <v>Прочие основные фонды</v>
          </cell>
        </row>
        <row r="5446">
          <cell r="K5446">
            <v>19246.72</v>
          </cell>
          <cell r="Y5446">
            <v>2010</v>
          </cell>
          <cell r="AT5446">
            <v>24745.759999999998</v>
          </cell>
          <cell r="BK5446">
            <v>23490.853490353948</v>
          </cell>
          <cell r="BX5446">
            <v>17248.476623309049</v>
          </cell>
          <cell r="CB5446">
            <v>17000</v>
          </cell>
          <cell r="CF5446">
            <v>23490.853490353948</v>
          </cell>
          <cell r="CG5446">
            <v>68680</v>
          </cell>
          <cell r="CK5446" t="str">
            <v>Прочие основные фонды</v>
          </cell>
        </row>
        <row r="5447">
          <cell r="K5447">
            <v>19246.72</v>
          </cell>
          <cell r="Y5447">
            <v>2010</v>
          </cell>
          <cell r="AT5447">
            <v>24745.759999999998</v>
          </cell>
          <cell r="BK5447">
            <v>23490.853490353948</v>
          </cell>
          <cell r="BX5447">
            <v>17248.476623309049</v>
          </cell>
          <cell r="CB5447">
            <v>17000</v>
          </cell>
          <cell r="CF5447">
            <v>23490.853490353948</v>
          </cell>
          <cell r="CG5447">
            <v>68680</v>
          </cell>
          <cell r="CK5447" t="str">
            <v>Прочие основные фонды</v>
          </cell>
        </row>
        <row r="5448">
          <cell r="K5448">
            <v>19246.72</v>
          </cell>
          <cell r="Y5448">
            <v>2010</v>
          </cell>
          <cell r="AT5448">
            <v>24745.759999999998</v>
          </cell>
          <cell r="BK5448">
            <v>23490.853490353948</v>
          </cell>
          <cell r="BX5448">
            <v>17248.476623309049</v>
          </cell>
          <cell r="CB5448">
            <v>17000</v>
          </cell>
          <cell r="CF5448">
            <v>23490.853490353948</v>
          </cell>
          <cell r="CG5448">
            <v>68680</v>
          </cell>
          <cell r="CK5448" t="str">
            <v>Прочие основные фонды</v>
          </cell>
        </row>
        <row r="5449">
          <cell r="K5449">
            <v>19246.73</v>
          </cell>
          <cell r="Y5449">
            <v>2010</v>
          </cell>
          <cell r="AT5449">
            <v>24745.77</v>
          </cell>
          <cell r="BK5449">
            <v>23490.862983234143</v>
          </cell>
          <cell r="BX5449">
            <v>17248.483593584617</v>
          </cell>
          <cell r="CB5449">
            <v>17000</v>
          </cell>
          <cell r="CF5449">
            <v>23490.862983234143</v>
          </cell>
          <cell r="CG5449">
            <v>68680</v>
          </cell>
          <cell r="CK5449" t="str">
            <v>Прочие основные фонды</v>
          </cell>
        </row>
        <row r="5450">
          <cell r="K5450">
            <v>5574.76</v>
          </cell>
          <cell r="Y5450">
            <v>2008</v>
          </cell>
          <cell r="AT5450">
            <v>28669.49</v>
          </cell>
          <cell r="BK5450">
            <v>30073.009611064757</v>
          </cell>
          <cell r="BX5450">
            <v>15302.644249687635</v>
          </cell>
          <cell r="CB5450">
            <v>15000</v>
          </cell>
          <cell r="CF5450">
            <v>60146.019222129515</v>
          </cell>
          <cell r="CG5450">
            <v>47100</v>
          </cell>
          <cell r="CK5450" t="str">
            <v>Прочие основные фонды</v>
          </cell>
        </row>
        <row r="5451">
          <cell r="K5451">
            <v>5574.76</v>
          </cell>
          <cell r="Y5451">
            <v>2008</v>
          </cell>
          <cell r="AT5451">
            <v>28669.49</v>
          </cell>
          <cell r="BK5451">
            <v>30073.009611064757</v>
          </cell>
          <cell r="BX5451">
            <v>15302.644249687635</v>
          </cell>
          <cell r="CB5451">
            <v>15000</v>
          </cell>
          <cell r="CF5451">
            <v>60146.019222129515</v>
          </cell>
          <cell r="CG5451">
            <v>47100</v>
          </cell>
          <cell r="CK5451" t="str">
            <v>Прочие основные фонды</v>
          </cell>
        </row>
        <row r="5452">
          <cell r="K5452">
            <v>12561.4</v>
          </cell>
          <cell r="Y5452">
            <v>2009</v>
          </cell>
          <cell r="AT5452">
            <v>28263</v>
          </cell>
          <cell r="BK5452">
            <v>25858.300546441485</v>
          </cell>
          <cell r="BX5452">
            <v>13157.990479878923</v>
          </cell>
          <cell r="CB5452">
            <v>13000</v>
          </cell>
          <cell r="CF5452">
            <v>51716.601092882971</v>
          </cell>
          <cell r="CG5452">
            <v>40820</v>
          </cell>
          <cell r="CK5452" t="str">
            <v>Прочие основные фонды</v>
          </cell>
        </row>
        <row r="5453">
          <cell r="K5453">
            <v>12561.4</v>
          </cell>
          <cell r="Y5453">
            <v>2009</v>
          </cell>
          <cell r="AT5453">
            <v>28263</v>
          </cell>
          <cell r="BK5453">
            <v>25858.300546441485</v>
          </cell>
          <cell r="BX5453">
            <v>13157.990479878923</v>
          </cell>
          <cell r="CB5453">
            <v>13000</v>
          </cell>
          <cell r="CF5453">
            <v>51716.601092882971</v>
          </cell>
          <cell r="CG5453">
            <v>40820</v>
          </cell>
          <cell r="CK5453" t="str">
            <v>Прочие основные фонды</v>
          </cell>
        </row>
        <row r="5454">
          <cell r="K5454">
            <v>12561.4</v>
          </cell>
          <cell r="Y5454">
            <v>2009</v>
          </cell>
          <cell r="AT5454">
            <v>28263</v>
          </cell>
          <cell r="BK5454">
            <v>25858.300546441485</v>
          </cell>
          <cell r="BX5454">
            <v>13157.990479878923</v>
          </cell>
          <cell r="CB5454">
            <v>13000</v>
          </cell>
          <cell r="CF5454">
            <v>51716.601092882971</v>
          </cell>
          <cell r="CG5454">
            <v>40820</v>
          </cell>
          <cell r="CK5454" t="str">
            <v>Прочие основные фонды</v>
          </cell>
        </row>
        <row r="5455">
          <cell r="K5455">
            <v>12561.4</v>
          </cell>
          <cell r="Y5455">
            <v>2009</v>
          </cell>
          <cell r="AT5455">
            <v>28263</v>
          </cell>
          <cell r="BK5455">
            <v>25858.300546441485</v>
          </cell>
          <cell r="BX5455">
            <v>13157.990479878923</v>
          </cell>
          <cell r="CB5455">
            <v>13000</v>
          </cell>
          <cell r="CF5455">
            <v>51716.601092882971</v>
          </cell>
          <cell r="CG5455">
            <v>40820</v>
          </cell>
          <cell r="CK5455" t="str">
            <v>Прочие основные фонды</v>
          </cell>
        </row>
        <row r="5456">
          <cell r="K5456">
            <v>12245.5</v>
          </cell>
          <cell r="Y5456">
            <v>2009</v>
          </cell>
          <cell r="AT5456">
            <v>23202</v>
          </cell>
          <cell r="BK5456">
            <v>22134.402018819943</v>
          </cell>
          <cell r="BX5456">
            <v>16252.48379967602</v>
          </cell>
          <cell r="CB5456">
            <v>16000</v>
          </cell>
          <cell r="CF5456">
            <v>22134.402018819943</v>
          </cell>
          <cell r="CG5456">
            <v>64640</v>
          </cell>
          <cell r="CK5456" t="str">
            <v>Прочие основные фонды</v>
          </cell>
        </row>
        <row r="5457">
          <cell r="K5457">
            <v>12245.5</v>
          </cell>
          <cell r="Y5457">
            <v>2009</v>
          </cell>
          <cell r="AT5457">
            <v>23202</v>
          </cell>
          <cell r="BK5457">
            <v>22134.402018819943</v>
          </cell>
          <cell r="BX5457">
            <v>16252.48379967602</v>
          </cell>
          <cell r="CB5457">
            <v>16000</v>
          </cell>
          <cell r="CF5457">
            <v>22134.402018819943</v>
          </cell>
          <cell r="CG5457">
            <v>64640</v>
          </cell>
          <cell r="CK5457" t="str">
            <v>Прочие основные фонды</v>
          </cell>
        </row>
        <row r="5458">
          <cell r="K5458">
            <v>12245.5</v>
          </cell>
          <cell r="Y5458">
            <v>2009</v>
          </cell>
          <cell r="AT5458">
            <v>23202</v>
          </cell>
          <cell r="BK5458">
            <v>22134.402018819943</v>
          </cell>
          <cell r="BX5458">
            <v>16252.48379967602</v>
          </cell>
          <cell r="CB5458">
            <v>16000</v>
          </cell>
          <cell r="CF5458">
            <v>22134.402018819943</v>
          </cell>
          <cell r="CG5458">
            <v>64640</v>
          </cell>
          <cell r="CK5458" t="str">
            <v>Прочие основные фонды</v>
          </cell>
        </row>
        <row r="5459">
          <cell r="K5459">
            <v>12245.5</v>
          </cell>
          <cell r="Y5459">
            <v>2009</v>
          </cell>
          <cell r="AT5459">
            <v>23202</v>
          </cell>
          <cell r="BK5459">
            <v>22134.402018819943</v>
          </cell>
          <cell r="BX5459">
            <v>16252.48379967602</v>
          </cell>
          <cell r="CB5459">
            <v>16000</v>
          </cell>
          <cell r="CF5459">
            <v>22134.402018819943</v>
          </cell>
          <cell r="CG5459">
            <v>64640</v>
          </cell>
          <cell r="CK5459" t="str">
            <v>Прочие основные фонды</v>
          </cell>
        </row>
        <row r="5460">
          <cell r="K5460">
            <v>12245.5</v>
          </cell>
          <cell r="Y5460">
            <v>2009</v>
          </cell>
          <cell r="AT5460">
            <v>23202</v>
          </cell>
          <cell r="BK5460">
            <v>22134.402018819943</v>
          </cell>
          <cell r="BX5460">
            <v>16252.48379967602</v>
          </cell>
          <cell r="CB5460">
            <v>16000</v>
          </cell>
          <cell r="CF5460">
            <v>22134.402018819943</v>
          </cell>
          <cell r="CG5460">
            <v>64640</v>
          </cell>
          <cell r="CK5460" t="str">
            <v>Прочие основные фонды</v>
          </cell>
        </row>
        <row r="5461">
          <cell r="K5461">
            <v>12245.5</v>
          </cell>
          <cell r="Y5461">
            <v>2009</v>
          </cell>
          <cell r="AT5461">
            <v>23202</v>
          </cell>
          <cell r="BK5461">
            <v>22134.402018819943</v>
          </cell>
          <cell r="BX5461">
            <v>16252.48379967602</v>
          </cell>
          <cell r="CB5461">
            <v>16000</v>
          </cell>
          <cell r="CF5461">
            <v>22134.402018819943</v>
          </cell>
          <cell r="CG5461">
            <v>64640</v>
          </cell>
          <cell r="CK5461" t="str">
            <v>Прочие основные фонды</v>
          </cell>
        </row>
        <row r="5462">
          <cell r="K5462">
            <v>12245.5</v>
          </cell>
          <cell r="Y5462">
            <v>2009</v>
          </cell>
          <cell r="AT5462">
            <v>23202</v>
          </cell>
          <cell r="BK5462">
            <v>22134.402018819943</v>
          </cell>
          <cell r="BX5462">
            <v>16252.48379967602</v>
          </cell>
          <cell r="CB5462">
            <v>16000</v>
          </cell>
          <cell r="CF5462">
            <v>22134.402018819943</v>
          </cell>
          <cell r="CG5462">
            <v>64640</v>
          </cell>
          <cell r="CK5462" t="str">
            <v>Прочие основные фонды</v>
          </cell>
        </row>
        <row r="5463">
          <cell r="K5463">
            <v>12245.5</v>
          </cell>
          <cell r="Y5463">
            <v>2009</v>
          </cell>
          <cell r="AT5463">
            <v>23202</v>
          </cell>
          <cell r="BK5463">
            <v>22134.402018819943</v>
          </cell>
          <cell r="BX5463">
            <v>16252.48379967602</v>
          </cell>
          <cell r="CB5463">
            <v>16000</v>
          </cell>
          <cell r="CF5463">
            <v>22134.402018819943</v>
          </cell>
          <cell r="CG5463">
            <v>64640</v>
          </cell>
          <cell r="CK5463" t="str">
            <v>Прочие основные фонды</v>
          </cell>
        </row>
        <row r="5464">
          <cell r="K5464">
            <v>12245.5</v>
          </cell>
          <cell r="Y5464">
            <v>2009</v>
          </cell>
          <cell r="AT5464">
            <v>23202</v>
          </cell>
          <cell r="BK5464">
            <v>22134.402018819943</v>
          </cell>
          <cell r="BX5464">
            <v>16252.48379967602</v>
          </cell>
          <cell r="CB5464">
            <v>16000</v>
          </cell>
          <cell r="CF5464">
            <v>22134.402018819943</v>
          </cell>
          <cell r="CG5464">
            <v>64640</v>
          </cell>
          <cell r="CK5464" t="str">
            <v>Прочие основные фонды</v>
          </cell>
        </row>
        <row r="5465">
          <cell r="K5465">
            <v>12245.5</v>
          </cell>
          <cell r="Y5465">
            <v>2009</v>
          </cell>
          <cell r="AT5465">
            <v>23202</v>
          </cell>
          <cell r="BK5465">
            <v>22134.402018819943</v>
          </cell>
          <cell r="BX5465">
            <v>16252.48379967602</v>
          </cell>
          <cell r="CB5465">
            <v>16000</v>
          </cell>
          <cell r="CF5465">
            <v>22134.402018819943</v>
          </cell>
          <cell r="CG5465">
            <v>64640</v>
          </cell>
          <cell r="CK5465" t="str">
            <v>Прочие основные фонды</v>
          </cell>
        </row>
        <row r="5466">
          <cell r="K5466">
            <v>12245.5</v>
          </cell>
          <cell r="Y5466">
            <v>2009</v>
          </cell>
          <cell r="AT5466">
            <v>23202</v>
          </cell>
          <cell r="BK5466">
            <v>22134.402018819943</v>
          </cell>
          <cell r="BX5466">
            <v>16252.48379967602</v>
          </cell>
          <cell r="CB5466">
            <v>16000</v>
          </cell>
          <cell r="CF5466">
            <v>22134.402018819943</v>
          </cell>
          <cell r="CG5466">
            <v>64640</v>
          </cell>
          <cell r="CK5466" t="str">
            <v>Прочие основные фонды</v>
          </cell>
        </row>
        <row r="5467">
          <cell r="K5467">
            <v>12245.5</v>
          </cell>
          <cell r="Y5467">
            <v>2009</v>
          </cell>
          <cell r="AT5467">
            <v>23202</v>
          </cell>
          <cell r="BK5467">
            <v>22134.402018819943</v>
          </cell>
          <cell r="BX5467">
            <v>16252.48379967602</v>
          </cell>
          <cell r="CB5467">
            <v>16000</v>
          </cell>
          <cell r="CF5467">
            <v>22134.402018819943</v>
          </cell>
          <cell r="CG5467">
            <v>64640</v>
          </cell>
          <cell r="CK5467" t="str">
            <v>Прочие основные фонды</v>
          </cell>
        </row>
        <row r="5468">
          <cell r="K5468">
            <v>12245.5</v>
          </cell>
          <cell r="Y5468">
            <v>2009</v>
          </cell>
          <cell r="AT5468">
            <v>23202</v>
          </cell>
          <cell r="BK5468">
            <v>22134.402018819943</v>
          </cell>
          <cell r="BX5468">
            <v>16252.48379967602</v>
          </cell>
          <cell r="CB5468">
            <v>16000</v>
          </cell>
          <cell r="CF5468">
            <v>22134.402018819943</v>
          </cell>
          <cell r="CG5468">
            <v>64640</v>
          </cell>
          <cell r="CK5468" t="str">
            <v>Прочие основные фонды</v>
          </cell>
        </row>
        <row r="5469">
          <cell r="K5469">
            <v>12245.5</v>
          </cell>
          <cell r="Y5469">
            <v>2009</v>
          </cell>
          <cell r="AT5469">
            <v>23202</v>
          </cell>
          <cell r="BK5469">
            <v>22134.402018819943</v>
          </cell>
          <cell r="BX5469">
            <v>16252.48379967602</v>
          </cell>
          <cell r="CB5469">
            <v>16000</v>
          </cell>
          <cell r="CF5469">
            <v>22134.402018819943</v>
          </cell>
          <cell r="CG5469">
            <v>64640</v>
          </cell>
          <cell r="CK5469" t="str">
            <v>Прочие основные фонды</v>
          </cell>
        </row>
        <row r="5470">
          <cell r="K5470">
            <v>12245.5</v>
          </cell>
          <cell r="Y5470">
            <v>2009</v>
          </cell>
          <cell r="AT5470">
            <v>23202</v>
          </cell>
          <cell r="BK5470">
            <v>22134.402018819943</v>
          </cell>
          <cell r="BX5470">
            <v>16252.48379967602</v>
          </cell>
          <cell r="CB5470">
            <v>16000</v>
          </cell>
          <cell r="CF5470">
            <v>22134.402018819943</v>
          </cell>
          <cell r="CG5470">
            <v>64640</v>
          </cell>
          <cell r="CK5470" t="str">
            <v>Прочие основные фонды</v>
          </cell>
        </row>
        <row r="5471">
          <cell r="K5471">
            <v>12245.5</v>
          </cell>
          <cell r="Y5471">
            <v>2009</v>
          </cell>
          <cell r="AT5471">
            <v>23202</v>
          </cell>
          <cell r="BK5471">
            <v>22134.402018819943</v>
          </cell>
          <cell r="BX5471">
            <v>16252.48379967602</v>
          </cell>
          <cell r="CB5471">
            <v>16000</v>
          </cell>
          <cell r="CF5471">
            <v>22134.402018819943</v>
          </cell>
          <cell r="CG5471">
            <v>64640</v>
          </cell>
          <cell r="CK5471" t="str">
            <v>Прочие основные фонды</v>
          </cell>
        </row>
        <row r="5472">
          <cell r="K5472">
            <v>12245.5</v>
          </cell>
          <cell r="Y5472">
            <v>2009</v>
          </cell>
          <cell r="AT5472">
            <v>23202</v>
          </cell>
          <cell r="BK5472">
            <v>22134.402018819943</v>
          </cell>
          <cell r="BX5472">
            <v>16252.48379967602</v>
          </cell>
          <cell r="CB5472">
            <v>16000</v>
          </cell>
          <cell r="CF5472">
            <v>22134.402018819943</v>
          </cell>
          <cell r="CG5472">
            <v>64640</v>
          </cell>
          <cell r="CK5472" t="str">
            <v>Прочие основные фонды</v>
          </cell>
        </row>
        <row r="5473">
          <cell r="K5473">
            <v>3067.18</v>
          </cell>
          <cell r="Y5473">
            <v>2006</v>
          </cell>
          <cell r="AT5473">
            <v>20449</v>
          </cell>
          <cell r="BK5473">
            <v>17282.578889494649</v>
          </cell>
          <cell r="BX5473">
            <v>3487.7395387387392</v>
          </cell>
          <cell r="CB5473">
            <v>3500</v>
          </cell>
          <cell r="CF5473">
            <v>69130.315557978596</v>
          </cell>
          <cell r="CG5473">
            <v>5775</v>
          </cell>
          <cell r="CK5473" t="str">
            <v>Прочие основные фонды</v>
          </cell>
        </row>
        <row r="5474">
          <cell r="K5474">
            <v>2113.41</v>
          </cell>
          <cell r="Y5474">
            <v>2006</v>
          </cell>
          <cell r="AT5474">
            <v>25363.56</v>
          </cell>
          <cell r="BK5474">
            <v>20904.916680372869</v>
          </cell>
          <cell r="BX5474">
            <v>2503.1656329182874</v>
          </cell>
          <cell r="CB5474">
            <v>2500</v>
          </cell>
          <cell r="CF5474">
            <v>104524.58340186435</v>
          </cell>
          <cell r="CG5474">
            <v>2849.9999999999995</v>
          </cell>
          <cell r="CK5474" t="str">
            <v>Прочие основные фонды</v>
          </cell>
        </row>
        <row r="5475">
          <cell r="K5475">
            <v>2113.41</v>
          </cell>
          <cell r="Y5475">
            <v>2006</v>
          </cell>
          <cell r="AT5475">
            <v>25363.56</v>
          </cell>
          <cell r="BK5475">
            <v>20904.916680372869</v>
          </cell>
          <cell r="BX5475">
            <v>2503.1656329182874</v>
          </cell>
          <cell r="CB5475">
            <v>2500</v>
          </cell>
          <cell r="CF5475">
            <v>104524.58340186435</v>
          </cell>
          <cell r="CG5475">
            <v>2849.9999999999995</v>
          </cell>
          <cell r="CK5475" t="str">
            <v>Прочие основные фонды</v>
          </cell>
        </row>
        <row r="5476">
          <cell r="K5476">
            <v>0</v>
          </cell>
          <cell r="Y5476">
            <v>2007</v>
          </cell>
          <cell r="AT5476">
            <v>30347.46</v>
          </cell>
          <cell r="BK5476">
            <v>27340.920488876873</v>
          </cell>
          <cell r="BX5476">
            <v>5517.5798718634569</v>
          </cell>
          <cell r="CB5476">
            <v>5500</v>
          </cell>
          <cell r="CF5476">
            <v>109363.68195550749</v>
          </cell>
          <cell r="CG5476">
            <v>9075</v>
          </cell>
          <cell r="CK5476" t="str">
            <v>Прочие основные фонды</v>
          </cell>
        </row>
        <row r="5477">
          <cell r="K5477">
            <v>0</v>
          </cell>
          <cell r="Y5477">
            <v>1999</v>
          </cell>
          <cell r="AT5477">
            <v>58478.33</v>
          </cell>
          <cell r="BK5477">
            <v>25518.948938247642</v>
          </cell>
          <cell r="BX5477">
            <v>2551.8948938247645</v>
          </cell>
          <cell r="CB5477">
            <v>2600</v>
          </cell>
          <cell r="CF5477">
            <v>280708.43832072406</v>
          </cell>
          <cell r="CG5477">
            <v>2600</v>
          </cell>
          <cell r="CK5477" t="str">
            <v>Прочие основные фонды</v>
          </cell>
        </row>
        <row r="5478">
          <cell r="K5478">
            <v>2114.09</v>
          </cell>
          <cell r="Y5478">
            <v>2006</v>
          </cell>
          <cell r="AT5478">
            <v>21141.53</v>
          </cell>
          <cell r="BK5478">
            <v>17425.074522094037</v>
          </cell>
          <cell r="BX5478">
            <v>2086.4875168671497</v>
          </cell>
          <cell r="CB5478">
            <v>2100</v>
          </cell>
          <cell r="CF5478">
            <v>87125.372610470193</v>
          </cell>
          <cell r="CG5478">
            <v>2394</v>
          </cell>
          <cell r="CK5478" t="str">
            <v>Прочие основные фонды</v>
          </cell>
        </row>
        <row r="5479">
          <cell r="K5479">
            <v>0</v>
          </cell>
          <cell r="Y5479">
            <v>2007</v>
          </cell>
          <cell r="AT5479">
            <v>24505.61</v>
          </cell>
          <cell r="BK5479">
            <v>23114.005951216855</v>
          </cell>
          <cell r="BX5479">
            <v>4664.560362788472</v>
          </cell>
          <cell r="CB5479">
            <v>4700</v>
          </cell>
          <cell r="CF5479">
            <v>92456.023804867422</v>
          </cell>
          <cell r="CG5479">
            <v>7755</v>
          </cell>
          <cell r="CK5479" t="str">
            <v>Прочие основные фонды</v>
          </cell>
        </row>
        <row r="5480">
          <cell r="K5480">
            <v>0</v>
          </cell>
          <cell r="Y5480">
            <v>2007</v>
          </cell>
          <cell r="AT5480">
            <v>24505.61</v>
          </cell>
          <cell r="BK5480">
            <v>23114.005951216855</v>
          </cell>
          <cell r="BX5480">
            <v>4664.560362788472</v>
          </cell>
          <cell r="CB5480">
            <v>4700</v>
          </cell>
          <cell r="CF5480">
            <v>92456.023804867422</v>
          </cell>
          <cell r="CG5480">
            <v>7755</v>
          </cell>
          <cell r="CK5480" t="str">
            <v>Прочие основные фонды</v>
          </cell>
        </row>
        <row r="5481">
          <cell r="K5481">
            <v>0</v>
          </cell>
          <cell r="Y5481">
            <v>2007</v>
          </cell>
          <cell r="AT5481">
            <v>24505.61</v>
          </cell>
          <cell r="BK5481">
            <v>23114.005951216855</v>
          </cell>
          <cell r="BX5481">
            <v>4664.560362788472</v>
          </cell>
          <cell r="CB5481">
            <v>4700</v>
          </cell>
          <cell r="CF5481">
            <v>92456.023804867422</v>
          </cell>
          <cell r="CG5481">
            <v>7755</v>
          </cell>
          <cell r="CK5481" t="str">
            <v>Прочие основные фонды</v>
          </cell>
        </row>
        <row r="5482">
          <cell r="K5482">
            <v>0</v>
          </cell>
          <cell r="Y5482">
            <v>2007</v>
          </cell>
          <cell r="AT5482">
            <v>24505.61</v>
          </cell>
          <cell r="BK5482">
            <v>23114.005951216855</v>
          </cell>
          <cell r="BX5482">
            <v>4664.560362788472</v>
          </cell>
          <cell r="CB5482">
            <v>4700</v>
          </cell>
          <cell r="CF5482">
            <v>92456.023804867422</v>
          </cell>
          <cell r="CG5482">
            <v>7755</v>
          </cell>
          <cell r="CK5482" t="str">
            <v>Прочие основные фонды</v>
          </cell>
        </row>
        <row r="5483">
          <cell r="K5483">
            <v>0</v>
          </cell>
          <cell r="Y5483">
            <v>2007</v>
          </cell>
          <cell r="AT5483">
            <v>24505.61</v>
          </cell>
          <cell r="BK5483">
            <v>23114.005951216855</v>
          </cell>
          <cell r="BX5483">
            <v>4664.560362788472</v>
          </cell>
          <cell r="CB5483">
            <v>4700</v>
          </cell>
          <cell r="CF5483">
            <v>92456.023804867422</v>
          </cell>
          <cell r="CG5483">
            <v>7755</v>
          </cell>
          <cell r="CK5483" t="str">
            <v>Прочие основные фонды</v>
          </cell>
        </row>
        <row r="5484">
          <cell r="K5484">
            <v>0</v>
          </cell>
          <cell r="Y5484">
            <v>2007</v>
          </cell>
          <cell r="AT5484">
            <v>24505.61</v>
          </cell>
          <cell r="BK5484">
            <v>23114.005951216855</v>
          </cell>
          <cell r="BX5484">
            <v>4664.560362788472</v>
          </cell>
          <cell r="CB5484">
            <v>4700</v>
          </cell>
          <cell r="CF5484">
            <v>92456.023804867422</v>
          </cell>
          <cell r="CG5484">
            <v>7755</v>
          </cell>
          <cell r="CK5484" t="str">
            <v>Прочие основные фонды</v>
          </cell>
        </row>
        <row r="5485">
          <cell r="K5485">
            <v>0</v>
          </cell>
          <cell r="Y5485">
            <v>2007</v>
          </cell>
          <cell r="AT5485">
            <v>24505.61</v>
          </cell>
          <cell r="BK5485">
            <v>23114.005951216855</v>
          </cell>
          <cell r="BX5485">
            <v>4664.560362788472</v>
          </cell>
          <cell r="CB5485">
            <v>4700</v>
          </cell>
          <cell r="CF5485">
            <v>92456.023804867422</v>
          </cell>
          <cell r="CG5485">
            <v>7755</v>
          </cell>
          <cell r="CK5485" t="str">
            <v>Прочие основные фонды</v>
          </cell>
        </row>
        <row r="5486">
          <cell r="K5486">
            <v>0</v>
          </cell>
          <cell r="Y5486">
            <v>2007</v>
          </cell>
          <cell r="AT5486">
            <v>35160.17</v>
          </cell>
          <cell r="BK5486">
            <v>33163.523724804087</v>
          </cell>
          <cell r="BX5486">
            <v>6692.61998909247</v>
          </cell>
          <cell r="CB5486">
            <v>6700</v>
          </cell>
          <cell r="CF5486">
            <v>132654.09489921635</v>
          </cell>
          <cell r="CG5486">
            <v>11055</v>
          </cell>
          <cell r="CK5486" t="str">
            <v>Прочие основные фонды</v>
          </cell>
        </row>
        <row r="5487">
          <cell r="K5487">
            <v>0</v>
          </cell>
          <cell r="Y5487">
            <v>2007</v>
          </cell>
          <cell r="AT5487">
            <v>34309.32</v>
          </cell>
          <cell r="BK5487">
            <v>32360.991081723878</v>
          </cell>
          <cell r="BX5487">
            <v>6530.6635560684172</v>
          </cell>
          <cell r="CB5487">
            <v>6500</v>
          </cell>
          <cell r="CF5487">
            <v>129443.96432689551</v>
          </cell>
          <cell r="CG5487">
            <v>10725</v>
          </cell>
          <cell r="CK5487" t="str">
            <v>Прочие основные фонды</v>
          </cell>
        </row>
        <row r="5488">
          <cell r="K5488">
            <v>0</v>
          </cell>
          <cell r="Y5488">
            <v>2007</v>
          </cell>
          <cell r="AT5488">
            <v>29550.880000000001</v>
          </cell>
          <cell r="BK5488">
            <v>27872.769385609874</v>
          </cell>
          <cell r="BX5488">
            <v>5624.9105218567747</v>
          </cell>
          <cell r="CB5488">
            <v>5600</v>
          </cell>
          <cell r="CF5488">
            <v>111491.0775424395</v>
          </cell>
          <cell r="CG5488">
            <v>9240</v>
          </cell>
          <cell r="CK5488" t="str">
            <v>Прочие основные фонды</v>
          </cell>
        </row>
        <row r="5489">
          <cell r="K5489">
            <v>10593.18</v>
          </cell>
          <cell r="Y5489">
            <v>2008</v>
          </cell>
          <cell r="AT5489">
            <v>31779.66</v>
          </cell>
          <cell r="BK5489">
            <v>29366.53375058755</v>
          </cell>
          <cell r="BX5489">
            <v>14943.154165266655</v>
          </cell>
          <cell r="CB5489">
            <v>15000</v>
          </cell>
          <cell r="CF5489">
            <v>58733.067501175101</v>
          </cell>
          <cell r="CG5489">
            <v>47100</v>
          </cell>
          <cell r="CK5489" t="str">
            <v>Прочие основные фонды</v>
          </cell>
        </row>
        <row r="5490">
          <cell r="K5490">
            <v>10593.18</v>
          </cell>
          <cell r="Y5490">
            <v>2008</v>
          </cell>
          <cell r="AT5490">
            <v>31779.66</v>
          </cell>
          <cell r="BK5490">
            <v>29366.53375058755</v>
          </cell>
          <cell r="BX5490">
            <v>14943.154165266655</v>
          </cell>
          <cell r="CB5490">
            <v>15000</v>
          </cell>
          <cell r="CF5490">
            <v>58733.067501175101</v>
          </cell>
          <cell r="CG5490">
            <v>47100</v>
          </cell>
          <cell r="CK5490" t="str">
            <v>Прочие основные фонды</v>
          </cell>
        </row>
        <row r="5491">
          <cell r="K5491">
            <v>10593.18</v>
          </cell>
          <cell r="Y5491">
            <v>2008</v>
          </cell>
          <cell r="AT5491">
            <v>31779.66</v>
          </cell>
          <cell r="BK5491">
            <v>29366.53375058755</v>
          </cell>
          <cell r="BX5491">
            <v>14943.154165266655</v>
          </cell>
          <cell r="CB5491">
            <v>15000</v>
          </cell>
          <cell r="CF5491">
            <v>58733.067501175101</v>
          </cell>
          <cell r="CG5491">
            <v>47100</v>
          </cell>
          <cell r="CK5491" t="str">
            <v>Прочие основные фонды</v>
          </cell>
        </row>
        <row r="5492">
          <cell r="K5492">
            <v>10593.18</v>
          </cell>
          <cell r="Y5492">
            <v>2008</v>
          </cell>
          <cell r="AT5492">
            <v>31779.66</v>
          </cell>
          <cell r="BK5492">
            <v>29366.53375058755</v>
          </cell>
          <cell r="BX5492">
            <v>14943.154165266655</v>
          </cell>
          <cell r="CB5492">
            <v>15000</v>
          </cell>
          <cell r="CF5492">
            <v>58733.067501175101</v>
          </cell>
          <cell r="CG5492">
            <v>47100</v>
          </cell>
          <cell r="CK5492" t="str">
            <v>Прочие основные фонды</v>
          </cell>
        </row>
        <row r="5493">
          <cell r="K5493">
            <v>10593.18</v>
          </cell>
          <cell r="Y5493">
            <v>2008</v>
          </cell>
          <cell r="AT5493">
            <v>31779.66</v>
          </cell>
          <cell r="BK5493">
            <v>29366.53375058755</v>
          </cell>
          <cell r="BX5493">
            <v>14943.154165266655</v>
          </cell>
          <cell r="CB5493">
            <v>15000</v>
          </cell>
          <cell r="CF5493">
            <v>58733.067501175101</v>
          </cell>
          <cell r="CG5493">
            <v>47100</v>
          </cell>
          <cell r="CK5493" t="str">
            <v>Прочие основные фонды</v>
          </cell>
        </row>
        <row r="5494">
          <cell r="K5494">
            <v>10593.18</v>
          </cell>
          <cell r="Y5494">
            <v>2008</v>
          </cell>
          <cell r="AT5494">
            <v>31779.66</v>
          </cell>
          <cell r="BK5494">
            <v>29366.53375058755</v>
          </cell>
          <cell r="BX5494">
            <v>14943.154165266655</v>
          </cell>
          <cell r="CB5494">
            <v>15000</v>
          </cell>
          <cell r="CF5494">
            <v>58733.067501175101</v>
          </cell>
          <cell r="CG5494">
            <v>47100</v>
          </cell>
          <cell r="CK5494" t="str">
            <v>Прочие основные фонды</v>
          </cell>
        </row>
        <row r="5495">
          <cell r="K5495">
            <v>10593.18</v>
          </cell>
          <cell r="Y5495">
            <v>2008</v>
          </cell>
          <cell r="AT5495">
            <v>31779.66</v>
          </cell>
          <cell r="BK5495">
            <v>29366.53375058755</v>
          </cell>
          <cell r="BX5495">
            <v>14943.154165266655</v>
          </cell>
          <cell r="CB5495">
            <v>15000</v>
          </cell>
          <cell r="CF5495">
            <v>58733.067501175101</v>
          </cell>
          <cell r="CG5495">
            <v>47100</v>
          </cell>
          <cell r="CK5495" t="str">
            <v>Прочие основные фонды</v>
          </cell>
        </row>
        <row r="5496">
          <cell r="K5496">
            <v>0</v>
          </cell>
          <cell r="Y5496">
            <v>2001</v>
          </cell>
          <cell r="AT5496">
            <v>58151.99</v>
          </cell>
          <cell r="BK5496">
            <v>26787.633164150833</v>
          </cell>
          <cell r="BX5496">
            <v>2678.7633164150834</v>
          </cell>
          <cell r="CB5496">
            <v>2700</v>
          </cell>
          <cell r="CF5496">
            <v>267876.33164150832</v>
          </cell>
          <cell r="CG5496">
            <v>2700</v>
          </cell>
          <cell r="CK5496" t="str">
            <v>Прочие основные фонды</v>
          </cell>
        </row>
        <row r="5497">
          <cell r="K5497">
            <v>7012.6</v>
          </cell>
          <cell r="Y5497">
            <v>2008</v>
          </cell>
          <cell r="AT5497">
            <v>42076</v>
          </cell>
          <cell r="BK5497">
            <v>46898.358876764454</v>
          </cell>
          <cell r="BX5497">
            <v>15494.461447773347</v>
          </cell>
          <cell r="CB5497">
            <v>15000</v>
          </cell>
          <cell r="CF5497">
            <v>140695.07663029336</v>
          </cell>
          <cell r="CG5497">
            <v>34950</v>
          </cell>
          <cell r="CK5497" t="str">
            <v>Прочие основные фонды</v>
          </cell>
        </row>
        <row r="5498">
          <cell r="K5498">
            <v>7012.6</v>
          </cell>
          <cell r="Y5498">
            <v>2008</v>
          </cell>
          <cell r="AT5498">
            <v>42076</v>
          </cell>
          <cell r="BK5498">
            <v>46898.358876764454</v>
          </cell>
          <cell r="BX5498">
            <v>15494.461447773347</v>
          </cell>
          <cell r="CB5498">
            <v>15000</v>
          </cell>
          <cell r="CF5498">
            <v>140695.07663029336</v>
          </cell>
          <cell r="CG5498">
            <v>34950</v>
          </cell>
          <cell r="CK5498" t="str">
            <v>Прочие основные фонды</v>
          </cell>
        </row>
        <row r="5499">
          <cell r="K5499">
            <v>7012.6</v>
          </cell>
          <cell r="Y5499">
            <v>2008</v>
          </cell>
          <cell r="AT5499">
            <v>42076</v>
          </cell>
          <cell r="BK5499">
            <v>46898.358876764454</v>
          </cell>
          <cell r="BX5499">
            <v>15494.461447773347</v>
          </cell>
          <cell r="CB5499">
            <v>15000</v>
          </cell>
          <cell r="CF5499">
            <v>140695.07663029336</v>
          </cell>
          <cell r="CG5499">
            <v>34950</v>
          </cell>
          <cell r="CK5499" t="str">
            <v>Прочие основные фонды</v>
          </cell>
        </row>
        <row r="5500">
          <cell r="K5500">
            <v>13192.11</v>
          </cell>
          <cell r="Y5500">
            <v>2008</v>
          </cell>
          <cell r="AT5500">
            <v>39576.269999999997</v>
          </cell>
          <cell r="BK5500">
            <v>36571.123437990384</v>
          </cell>
          <cell r="BX5500">
            <v>18609.208024762305</v>
          </cell>
          <cell r="CB5500">
            <v>19000</v>
          </cell>
          <cell r="CF5500">
            <v>73142.246875980767</v>
          </cell>
          <cell r="CG5500">
            <v>59660</v>
          </cell>
          <cell r="CK5500" t="str">
            <v>Прочие основные фонды</v>
          </cell>
        </row>
        <row r="5501">
          <cell r="K5501">
            <v>0</v>
          </cell>
          <cell r="Y5501">
            <v>2007</v>
          </cell>
          <cell r="AT5501">
            <v>55047</v>
          </cell>
          <cell r="BK5501">
            <v>51921.037084840333</v>
          </cell>
          <cell r="BX5501">
            <v>10478.01112848923</v>
          </cell>
          <cell r="CB5501">
            <v>10000</v>
          </cell>
          <cell r="CF5501">
            <v>207684.14833936133</v>
          </cell>
          <cell r="CG5501">
            <v>16500</v>
          </cell>
          <cell r="CK5501" t="str">
            <v>Прочие основные фонды</v>
          </cell>
        </row>
        <row r="5502">
          <cell r="K5502">
            <v>0</v>
          </cell>
          <cell r="Y5502">
            <v>2007</v>
          </cell>
          <cell r="AT5502">
            <v>55047</v>
          </cell>
          <cell r="BK5502">
            <v>51921.037084840333</v>
          </cell>
          <cell r="BX5502">
            <v>10478.01112848923</v>
          </cell>
          <cell r="CB5502">
            <v>10000</v>
          </cell>
          <cell r="CF5502">
            <v>207684.14833936133</v>
          </cell>
          <cell r="CG5502">
            <v>16500</v>
          </cell>
          <cell r="CK5502" t="str">
            <v>Прочие основные фонды</v>
          </cell>
        </row>
        <row r="5503">
          <cell r="K5503">
            <v>0</v>
          </cell>
          <cell r="Y5503">
            <v>2007</v>
          </cell>
          <cell r="AT5503">
            <v>44849</v>
          </cell>
          <cell r="BK5503">
            <v>42302.152564499505</v>
          </cell>
          <cell r="BX5503">
            <v>8536.8561611280093</v>
          </cell>
          <cell r="CB5503">
            <v>8500</v>
          </cell>
          <cell r="CF5503">
            <v>169208.61025799802</v>
          </cell>
          <cell r="CG5503">
            <v>14025</v>
          </cell>
          <cell r="CK5503" t="str">
            <v>Прочие основные фонды</v>
          </cell>
        </row>
        <row r="5504">
          <cell r="K5504">
            <v>2586.19</v>
          </cell>
          <cell r="Y5504">
            <v>2006</v>
          </cell>
          <cell r="AT5504">
            <v>19398.310000000001</v>
          </cell>
          <cell r="BK5504">
            <v>16394.582761889236</v>
          </cell>
          <cell r="BX5504">
            <v>3308.5360052673032</v>
          </cell>
          <cell r="CB5504">
            <v>3300</v>
          </cell>
          <cell r="CF5504">
            <v>65578.331047556945</v>
          </cell>
          <cell r="CG5504">
            <v>5445</v>
          </cell>
          <cell r="CK5504" t="str">
            <v>Прочие основные фонды</v>
          </cell>
        </row>
        <row r="5505">
          <cell r="K5505">
            <v>2586.19</v>
          </cell>
          <cell r="Y5505">
            <v>2006</v>
          </cell>
          <cell r="AT5505">
            <v>19398.310000000001</v>
          </cell>
          <cell r="BK5505">
            <v>16394.582761889236</v>
          </cell>
          <cell r="BX5505">
            <v>3308.5360052673032</v>
          </cell>
          <cell r="CB5505">
            <v>3300</v>
          </cell>
          <cell r="CF5505">
            <v>65578.331047556945</v>
          </cell>
          <cell r="CG5505">
            <v>5445</v>
          </cell>
          <cell r="CK5505" t="str">
            <v>Прочие основные фонды</v>
          </cell>
        </row>
        <row r="5506">
          <cell r="K5506">
            <v>2586.19</v>
          </cell>
          <cell r="Y5506">
            <v>2006</v>
          </cell>
          <cell r="AT5506">
            <v>19398.310000000001</v>
          </cell>
          <cell r="BK5506">
            <v>16394.582761889236</v>
          </cell>
          <cell r="BX5506">
            <v>3308.5360052673032</v>
          </cell>
          <cell r="CB5506">
            <v>3300</v>
          </cell>
          <cell r="CF5506">
            <v>65578.331047556945</v>
          </cell>
          <cell r="CG5506">
            <v>5445</v>
          </cell>
          <cell r="CK5506" t="str">
            <v>Прочие основные фонды</v>
          </cell>
        </row>
        <row r="5507">
          <cell r="K5507">
            <v>2586.69</v>
          </cell>
          <cell r="Y5507">
            <v>2006</v>
          </cell>
          <cell r="AT5507">
            <v>19398.29</v>
          </cell>
          <cell r="BK5507">
            <v>16394.565858785034</v>
          </cell>
          <cell r="BX5507">
            <v>3308.5325941082838</v>
          </cell>
          <cell r="CB5507">
            <v>3300</v>
          </cell>
          <cell r="CF5507">
            <v>65578.263435140136</v>
          </cell>
          <cell r="CG5507">
            <v>5445</v>
          </cell>
          <cell r="CK5507" t="str">
            <v>Прочие основные фонды</v>
          </cell>
        </row>
        <row r="5508">
          <cell r="K5508">
            <v>0</v>
          </cell>
          <cell r="Y5508">
            <v>2004</v>
          </cell>
          <cell r="AT5508">
            <v>45513.33</v>
          </cell>
          <cell r="BK5508">
            <v>29300.779685148354</v>
          </cell>
          <cell r="BX5508">
            <v>2930.0779685148354</v>
          </cell>
          <cell r="CB5508">
            <v>2900</v>
          </cell>
          <cell r="CF5508">
            <v>205105.45779603848</v>
          </cell>
          <cell r="CG5508">
            <v>2900</v>
          </cell>
          <cell r="CK5508" t="str">
            <v>Прочие основные фонды</v>
          </cell>
        </row>
        <row r="5509">
          <cell r="K5509">
            <v>0</v>
          </cell>
          <cell r="Y5509">
            <v>2005</v>
          </cell>
          <cell r="AT5509">
            <v>49396.61</v>
          </cell>
          <cell r="BK5509">
            <v>36430.016104123126</v>
          </cell>
          <cell r="BX5509">
            <v>4362.1491399732404</v>
          </cell>
          <cell r="CB5509">
            <v>4400</v>
          </cell>
          <cell r="CF5509">
            <v>182150.08052061562</v>
          </cell>
          <cell r="CG5509">
            <v>5016</v>
          </cell>
          <cell r="CK5509" t="str">
            <v>Прочие основные фонды</v>
          </cell>
        </row>
        <row r="5510">
          <cell r="K5510">
            <v>0.15</v>
          </cell>
          <cell r="Y5510">
            <v>2005</v>
          </cell>
          <cell r="AT5510">
            <v>49524.75</v>
          </cell>
          <cell r="BK5510">
            <v>36524.519396223179</v>
          </cell>
          <cell r="BX5510">
            <v>4373.4650134875601</v>
          </cell>
          <cell r="CB5510">
            <v>4400</v>
          </cell>
          <cell r="CF5510">
            <v>182622.5969811159</v>
          </cell>
          <cell r="CG5510">
            <v>5016</v>
          </cell>
          <cell r="CK5510" t="str">
            <v>Прочие основные фонды</v>
          </cell>
        </row>
        <row r="5511">
          <cell r="K5511">
            <v>0.14000000000000001</v>
          </cell>
          <cell r="Y5511">
            <v>2005</v>
          </cell>
          <cell r="AT5511">
            <v>49524.74</v>
          </cell>
          <cell r="BK5511">
            <v>36524.512021219896</v>
          </cell>
          <cell r="BX5511">
            <v>4373.4641304008182</v>
          </cell>
          <cell r="CB5511">
            <v>4400</v>
          </cell>
          <cell r="CF5511">
            <v>182622.56010609947</v>
          </cell>
          <cell r="CG5511">
            <v>5016</v>
          </cell>
          <cell r="CK5511" t="str">
            <v>Прочие основные фонды</v>
          </cell>
        </row>
        <row r="5512">
          <cell r="K5512">
            <v>18822.64</v>
          </cell>
          <cell r="Y5512">
            <v>2009</v>
          </cell>
          <cell r="AT5512">
            <v>28234</v>
          </cell>
          <cell r="BK5512">
            <v>26777.457853780907</v>
          </cell>
          <cell r="BX5512">
            <v>19661.71029129449</v>
          </cell>
          <cell r="CB5512">
            <v>20000</v>
          </cell>
          <cell r="CF5512">
            <v>26777.457853780907</v>
          </cell>
          <cell r="CG5512">
            <v>80800</v>
          </cell>
          <cell r="CK5512" t="str">
            <v>Прочие основные фонды</v>
          </cell>
        </row>
        <row r="5513">
          <cell r="K5513">
            <v>13983.32</v>
          </cell>
          <cell r="Y5513">
            <v>2009</v>
          </cell>
          <cell r="AT5513">
            <v>20975</v>
          </cell>
          <cell r="BK5513">
            <v>19892.936830879597</v>
          </cell>
          <cell r="BX5513">
            <v>14606.657694974214</v>
          </cell>
          <cell r="CB5513">
            <v>15000</v>
          </cell>
          <cell r="CF5513">
            <v>19892.936830879597</v>
          </cell>
          <cell r="CG5513">
            <v>60600</v>
          </cell>
          <cell r="CK5513" t="str">
            <v>Прочие основные фонды</v>
          </cell>
        </row>
        <row r="5514">
          <cell r="K5514">
            <v>0</v>
          </cell>
          <cell r="Y5514">
            <v>2000</v>
          </cell>
          <cell r="AT5514">
            <v>67188.75</v>
          </cell>
          <cell r="BK5514">
            <v>30136.671970416359</v>
          </cell>
          <cell r="BX5514">
            <v>3013.667197041636</v>
          </cell>
          <cell r="CB5514">
            <v>3000</v>
          </cell>
          <cell r="CF5514">
            <v>301366.71970416361</v>
          </cell>
          <cell r="CG5514">
            <v>3000</v>
          </cell>
          <cell r="CK5514" t="str">
            <v>Прочие основные фонды</v>
          </cell>
        </row>
        <row r="5515">
          <cell r="K5515">
            <v>0</v>
          </cell>
          <cell r="Y5515">
            <v>1999</v>
          </cell>
          <cell r="AT5515">
            <v>58478.33</v>
          </cell>
          <cell r="BK5515">
            <v>25518.948938247642</v>
          </cell>
          <cell r="BX5515">
            <v>2551.8948938247645</v>
          </cell>
          <cell r="CB5515">
            <v>2600</v>
          </cell>
          <cell r="CF5515">
            <v>280708.43832072406</v>
          </cell>
          <cell r="CG5515">
            <v>2600</v>
          </cell>
          <cell r="CK5515" t="str">
            <v>Прочие основные фонды</v>
          </cell>
        </row>
        <row r="5516">
          <cell r="K5516">
            <v>0</v>
          </cell>
          <cell r="Y5516">
            <v>1999</v>
          </cell>
          <cell r="AT5516">
            <v>58478.33</v>
          </cell>
          <cell r="BK5516">
            <v>25518.948938247642</v>
          </cell>
          <cell r="BX5516">
            <v>2551.8948938247645</v>
          </cell>
          <cell r="CB5516">
            <v>2600</v>
          </cell>
          <cell r="CF5516">
            <v>280708.43832072406</v>
          </cell>
          <cell r="CG5516">
            <v>2600</v>
          </cell>
          <cell r="CK5516" t="str">
            <v>Прочие основные фонды</v>
          </cell>
        </row>
        <row r="5517">
          <cell r="K5517">
            <v>0</v>
          </cell>
          <cell r="Y5517">
            <v>2005</v>
          </cell>
          <cell r="AT5517">
            <v>55788.14</v>
          </cell>
          <cell r="BK5517">
            <v>40605.807379570513</v>
          </cell>
          <cell r="BX5517">
            <v>4862.1605665078278</v>
          </cell>
          <cell r="CB5517">
            <v>4900</v>
          </cell>
          <cell r="CF5517">
            <v>203029.03689785255</v>
          </cell>
          <cell r="CG5517">
            <v>5585.9999999999991</v>
          </cell>
          <cell r="CK5517" t="str">
            <v>Прочие основные фонды</v>
          </cell>
        </row>
        <row r="5518">
          <cell r="K5518">
            <v>0</v>
          </cell>
          <cell r="Y5518">
            <v>2004</v>
          </cell>
          <cell r="AT5518">
            <v>36474.379999999997</v>
          </cell>
          <cell r="BK5518">
            <v>23651.108827652955</v>
          </cell>
          <cell r="BX5518">
            <v>2365.1108827652956</v>
          </cell>
          <cell r="CB5518">
            <v>2400</v>
          </cell>
          <cell r="CF5518">
            <v>141906.65296591772</v>
          </cell>
          <cell r="CG5518">
            <v>2400</v>
          </cell>
          <cell r="CK5518" t="str">
            <v>Прочие основные фонды</v>
          </cell>
        </row>
        <row r="5519">
          <cell r="K5519">
            <v>0</v>
          </cell>
          <cell r="Y5519">
            <v>2007</v>
          </cell>
          <cell r="AT5519">
            <v>63516</v>
          </cell>
          <cell r="BK5519">
            <v>59909.106608547583</v>
          </cell>
          <cell r="BX5519">
            <v>12090.056766710666</v>
          </cell>
          <cell r="CB5519">
            <v>12000</v>
          </cell>
          <cell r="CF5519">
            <v>239636.42643419033</v>
          </cell>
          <cell r="CG5519">
            <v>19800</v>
          </cell>
          <cell r="CK5519" t="str">
            <v>Прочие основные фонды</v>
          </cell>
        </row>
        <row r="5520">
          <cell r="K5520">
            <v>0</v>
          </cell>
          <cell r="Y5520">
            <v>2007</v>
          </cell>
          <cell r="AT5520">
            <v>63516</v>
          </cell>
          <cell r="BK5520">
            <v>59909.106608547583</v>
          </cell>
          <cell r="BX5520">
            <v>12090.056766710666</v>
          </cell>
          <cell r="CB5520">
            <v>12000</v>
          </cell>
          <cell r="CF5520">
            <v>239636.42643419033</v>
          </cell>
          <cell r="CG5520">
            <v>19800</v>
          </cell>
          <cell r="CK5520" t="str">
            <v>Прочие основные фонды</v>
          </cell>
        </row>
        <row r="5521">
          <cell r="K5521">
            <v>58794.74</v>
          </cell>
          <cell r="Y5521">
            <v>2010</v>
          </cell>
          <cell r="AT5521">
            <v>75593.22</v>
          </cell>
          <cell r="BK5521">
            <v>71759.738067616199</v>
          </cell>
          <cell r="BX5521">
            <v>52690.55741471098</v>
          </cell>
          <cell r="CB5521">
            <v>55000</v>
          </cell>
          <cell r="CF5521">
            <v>71759.738067616199</v>
          </cell>
          <cell r="CG5521">
            <v>222200</v>
          </cell>
          <cell r="CK5521" t="str">
            <v>Прочие основные фонды</v>
          </cell>
        </row>
        <row r="5522">
          <cell r="K5522">
            <v>0</v>
          </cell>
          <cell r="Y5522">
            <v>2004</v>
          </cell>
          <cell r="AT5522">
            <v>49109.19</v>
          </cell>
          <cell r="BK5522">
            <v>31639.880680458566</v>
          </cell>
          <cell r="BX5522">
            <v>3163.9880680458568</v>
          </cell>
          <cell r="CB5522">
            <v>3200</v>
          </cell>
          <cell r="CF5522">
            <v>221479.16476320996</v>
          </cell>
          <cell r="CG5522">
            <v>3200</v>
          </cell>
          <cell r="CK5522" t="str">
            <v>Прочие основные фонды</v>
          </cell>
        </row>
        <row r="5523">
          <cell r="K5523">
            <v>0</v>
          </cell>
          <cell r="Y5523">
            <v>1999</v>
          </cell>
          <cell r="AT5523">
            <v>9315</v>
          </cell>
          <cell r="BK5523">
            <v>4064.9076223581756</v>
          </cell>
          <cell r="BX5523">
            <v>406.49076223581756</v>
          </cell>
          <cell r="CB5523">
            <v>400</v>
          </cell>
          <cell r="CF5523">
            <v>48778.891468298105</v>
          </cell>
          <cell r="CG5523">
            <v>400</v>
          </cell>
          <cell r="CK5523" t="str">
            <v>Прочие основные фонды</v>
          </cell>
        </row>
        <row r="5524">
          <cell r="K5524">
            <v>0</v>
          </cell>
          <cell r="Y5524">
            <v>2007</v>
          </cell>
          <cell r="AT5524">
            <v>11125.07</v>
          </cell>
          <cell r="BK5524">
            <v>10022.903211774212</v>
          </cell>
          <cell r="BX5524">
            <v>2022.6886304511804</v>
          </cell>
          <cell r="CB5524">
            <v>2000</v>
          </cell>
          <cell r="CF5524">
            <v>40091.612847096847</v>
          </cell>
          <cell r="CG5524">
            <v>3300</v>
          </cell>
          <cell r="CK5524" t="str">
            <v>Прочие основные фонды</v>
          </cell>
        </row>
        <row r="5525">
          <cell r="K5525">
            <v>15666.64</v>
          </cell>
          <cell r="Y5525">
            <v>2009</v>
          </cell>
          <cell r="AT5525">
            <v>23500</v>
          </cell>
          <cell r="BK5525">
            <v>22287.676544728034</v>
          </cell>
          <cell r="BX5525">
            <v>16365.027691627844</v>
          </cell>
          <cell r="CB5525">
            <v>16000</v>
          </cell>
          <cell r="CF5525">
            <v>22287.676544728034</v>
          </cell>
          <cell r="CG5525">
            <v>64640</v>
          </cell>
          <cell r="CK5525" t="str">
            <v>Прочие основные фонды</v>
          </cell>
        </row>
        <row r="5526">
          <cell r="K5526">
            <v>46803.68</v>
          </cell>
          <cell r="Y5526">
            <v>2009</v>
          </cell>
          <cell r="AT5526">
            <v>105308.48</v>
          </cell>
          <cell r="BK5526">
            <v>96348.52372108135</v>
          </cell>
          <cell r="BX5526">
            <v>49026.924859021332</v>
          </cell>
          <cell r="CB5526">
            <v>49000</v>
          </cell>
          <cell r="CF5526">
            <v>192697.0474421627</v>
          </cell>
          <cell r="CG5526">
            <v>153860</v>
          </cell>
          <cell r="CK5526" t="str">
            <v>Прочие основные фонды</v>
          </cell>
        </row>
        <row r="5527">
          <cell r="K5527">
            <v>64301.14</v>
          </cell>
          <cell r="Y5527">
            <v>2009</v>
          </cell>
          <cell r="AT5527">
            <v>121833.9</v>
          </cell>
          <cell r="BK5527">
            <v>116227.93389021236</v>
          </cell>
          <cell r="BX5527">
            <v>85341.931126685129</v>
          </cell>
          <cell r="CB5527">
            <v>85000</v>
          </cell>
          <cell r="CF5527">
            <v>116227.93389021236</v>
          </cell>
          <cell r="CG5527">
            <v>343400</v>
          </cell>
          <cell r="CK5527" t="str">
            <v>Прочие основные фонды</v>
          </cell>
        </row>
        <row r="5528">
          <cell r="K5528">
            <v>80409.8</v>
          </cell>
          <cell r="Y5528">
            <v>2009</v>
          </cell>
          <cell r="AT5528">
            <v>131579.66</v>
          </cell>
          <cell r="BK5528">
            <v>124791.69795511871</v>
          </cell>
          <cell r="BX5528">
            <v>91629.990619360702</v>
          </cell>
          <cell r="CB5528">
            <v>90000</v>
          </cell>
          <cell r="CF5528">
            <v>124791.69795511871</v>
          </cell>
          <cell r="CG5528">
            <v>363600</v>
          </cell>
          <cell r="CK5528" t="str">
            <v>Прочие основные фонды</v>
          </cell>
        </row>
        <row r="5529">
          <cell r="K5529">
            <v>80409.8</v>
          </cell>
          <cell r="Y5529">
            <v>2009</v>
          </cell>
          <cell r="AT5529">
            <v>131579.66</v>
          </cell>
          <cell r="BK5529">
            <v>124791.69795511871</v>
          </cell>
          <cell r="BX5529">
            <v>91629.990619360702</v>
          </cell>
          <cell r="CB5529">
            <v>90000</v>
          </cell>
          <cell r="CF5529">
            <v>124791.69795511871</v>
          </cell>
          <cell r="CG5529">
            <v>363600</v>
          </cell>
          <cell r="CK5529" t="str">
            <v>Прочие основные фонды</v>
          </cell>
        </row>
        <row r="5530">
          <cell r="K5530">
            <v>61151.38</v>
          </cell>
          <cell r="Y5530">
            <v>2010</v>
          </cell>
          <cell r="AT5530">
            <v>84671.18</v>
          </cell>
          <cell r="BK5530">
            <v>83078.485130162415</v>
          </cell>
          <cell r="BX5530">
            <v>61001.500403378646</v>
          </cell>
          <cell r="CB5530">
            <v>60000</v>
          </cell>
          <cell r="CF5530">
            <v>83078.485130162415</v>
          </cell>
          <cell r="CG5530">
            <v>242400</v>
          </cell>
          <cell r="CK5530" t="str">
            <v>Прочие основные фонды</v>
          </cell>
        </row>
        <row r="5531">
          <cell r="K5531">
            <v>77369.73</v>
          </cell>
          <cell r="Y5531">
            <v>2010</v>
          </cell>
          <cell r="AT5531">
            <v>99475.41</v>
          </cell>
          <cell r="BK5531">
            <v>94430.81490335679</v>
          </cell>
          <cell r="BX5531">
            <v>69337.101951165925</v>
          </cell>
          <cell r="CB5531">
            <v>70000</v>
          </cell>
          <cell r="CF5531">
            <v>94430.81490335679</v>
          </cell>
          <cell r="CG5531">
            <v>282800</v>
          </cell>
          <cell r="CK5531" t="str">
            <v>Прочие основные фонды</v>
          </cell>
        </row>
        <row r="5532">
          <cell r="K5532">
            <v>66791.37</v>
          </cell>
          <cell r="Y5532">
            <v>2010</v>
          </cell>
          <cell r="AT5532">
            <v>85874.57</v>
          </cell>
          <cell r="BK5532">
            <v>81519.700442303845</v>
          </cell>
          <cell r="BX5532">
            <v>59856.941681391763</v>
          </cell>
          <cell r="CB5532">
            <v>60000</v>
          </cell>
          <cell r="CF5532">
            <v>81519.700442303845</v>
          </cell>
          <cell r="CG5532">
            <v>242400</v>
          </cell>
          <cell r="CK5532" t="str">
            <v>Прочие основные фонды</v>
          </cell>
        </row>
        <row r="5533">
          <cell r="K5533">
            <v>17749.54</v>
          </cell>
          <cell r="Y5533">
            <v>2010</v>
          </cell>
          <cell r="AT5533">
            <v>22033.89</v>
          </cell>
          <cell r="BK5533">
            <v>20916.507790125459</v>
          </cell>
          <cell r="BX5533">
            <v>15358.228504016974</v>
          </cell>
          <cell r="CB5533">
            <v>15000</v>
          </cell>
          <cell r="CF5533">
            <v>20916.507790125459</v>
          </cell>
          <cell r="CG5533">
            <v>60600</v>
          </cell>
          <cell r="CK5533" t="str">
            <v>Прочие основные фонды</v>
          </cell>
        </row>
        <row r="5534">
          <cell r="K5534">
            <v>17749.55</v>
          </cell>
          <cell r="Y5534">
            <v>2010</v>
          </cell>
          <cell r="AT5534">
            <v>22033.9</v>
          </cell>
          <cell r="BK5534">
            <v>20916.517283005651</v>
          </cell>
          <cell r="BX5534">
            <v>15358.235474292538</v>
          </cell>
          <cell r="CB5534">
            <v>15000</v>
          </cell>
          <cell r="CF5534">
            <v>20916.517283005651</v>
          </cell>
          <cell r="CG5534">
            <v>60600</v>
          </cell>
          <cell r="CK5534" t="str">
            <v>Прочие основные фонды</v>
          </cell>
        </row>
        <row r="5535">
          <cell r="K5535">
            <v>17749.55</v>
          </cell>
          <cell r="Y5535">
            <v>2010</v>
          </cell>
          <cell r="AT5535">
            <v>22033.9</v>
          </cell>
          <cell r="BK5535">
            <v>20916.517283005651</v>
          </cell>
          <cell r="BX5535">
            <v>15358.235474292538</v>
          </cell>
          <cell r="CB5535">
            <v>15000</v>
          </cell>
          <cell r="CF5535">
            <v>20916.517283005651</v>
          </cell>
          <cell r="CG5535">
            <v>60600</v>
          </cell>
          <cell r="CK5535" t="str">
            <v>Прочие основные фонды</v>
          </cell>
        </row>
        <row r="5536">
          <cell r="K5536">
            <v>17749.55</v>
          </cell>
          <cell r="Y5536">
            <v>2010</v>
          </cell>
          <cell r="AT5536">
            <v>22033.9</v>
          </cell>
          <cell r="BK5536">
            <v>20916.517283005651</v>
          </cell>
          <cell r="BX5536">
            <v>15358.235474292538</v>
          </cell>
          <cell r="CB5536">
            <v>15000</v>
          </cell>
          <cell r="CF5536">
            <v>20916.517283005651</v>
          </cell>
          <cell r="CG5536">
            <v>60600</v>
          </cell>
          <cell r="CK5536" t="str">
            <v>Прочие основные фонды</v>
          </cell>
        </row>
        <row r="5537">
          <cell r="K5537">
            <v>17749.55</v>
          </cell>
          <cell r="Y5537">
            <v>2010</v>
          </cell>
          <cell r="AT5537">
            <v>22033.9</v>
          </cell>
          <cell r="BK5537">
            <v>20916.517283005651</v>
          </cell>
          <cell r="BX5537">
            <v>15358.235474292538</v>
          </cell>
          <cell r="CB5537">
            <v>15000</v>
          </cell>
          <cell r="CF5537">
            <v>20916.517283005651</v>
          </cell>
          <cell r="CG5537">
            <v>60600</v>
          </cell>
          <cell r="CK5537" t="str">
            <v>Прочие основные фонды</v>
          </cell>
        </row>
        <row r="5538">
          <cell r="K5538">
            <v>17749.55</v>
          </cell>
          <cell r="Y5538">
            <v>2010</v>
          </cell>
          <cell r="AT5538">
            <v>22033.9</v>
          </cell>
          <cell r="BK5538">
            <v>20916.517283005651</v>
          </cell>
          <cell r="BX5538">
            <v>15358.235474292538</v>
          </cell>
          <cell r="CB5538">
            <v>15000</v>
          </cell>
          <cell r="CF5538">
            <v>20916.517283005651</v>
          </cell>
          <cell r="CG5538">
            <v>60600</v>
          </cell>
          <cell r="CK5538" t="str">
            <v>Прочие основные фонды</v>
          </cell>
        </row>
        <row r="5539">
          <cell r="K5539">
            <v>20506.11</v>
          </cell>
          <cell r="Y5539">
            <v>2010</v>
          </cell>
          <cell r="AT5539">
            <v>23813.56</v>
          </cell>
          <cell r="BK5539">
            <v>23485.170789003037</v>
          </cell>
          <cell r="BX5539">
            <v>23485.170789003037</v>
          </cell>
          <cell r="CB5539">
            <v>23000</v>
          </cell>
          <cell r="CF5539">
            <v>0</v>
          </cell>
          <cell r="CG5539">
            <v>115000</v>
          </cell>
          <cell r="CK5539" t="str">
            <v>Прочие основные фонды</v>
          </cell>
        </row>
        <row r="5540">
          <cell r="K5540">
            <v>20506.11</v>
          </cell>
          <cell r="Y5540">
            <v>2010</v>
          </cell>
          <cell r="AT5540">
            <v>23813.56</v>
          </cell>
          <cell r="BK5540">
            <v>23485.170789003037</v>
          </cell>
          <cell r="BX5540">
            <v>23485.170789003037</v>
          </cell>
          <cell r="CB5540">
            <v>23000</v>
          </cell>
          <cell r="CF5540">
            <v>0</v>
          </cell>
          <cell r="CG5540">
            <v>115000</v>
          </cell>
          <cell r="CK5540" t="str">
            <v>Прочие основные фонды</v>
          </cell>
        </row>
        <row r="5541">
          <cell r="K5541">
            <v>20506.11</v>
          </cell>
          <cell r="Y5541">
            <v>2010</v>
          </cell>
          <cell r="AT5541">
            <v>23813.56</v>
          </cell>
          <cell r="BK5541">
            <v>23485.170789003037</v>
          </cell>
          <cell r="BX5541">
            <v>23485.170789003037</v>
          </cell>
          <cell r="CB5541">
            <v>23000</v>
          </cell>
          <cell r="CF5541">
            <v>0</v>
          </cell>
          <cell r="CG5541">
            <v>115000</v>
          </cell>
          <cell r="CK5541" t="str">
            <v>Прочие основные фонды</v>
          </cell>
        </row>
        <row r="5542">
          <cell r="K5542">
            <v>20506.11</v>
          </cell>
          <cell r="Y5542">
            <v>2010</v>
          </cell>
          <cell r="AT5542">
            <v>23813.56</v>
          </cell>
          <cell r="BK5542">
            <v>23485.170789003037</v>
          </cell>
          <cell r="BX5542">
            <v>23485.170789003037</v>
          </cell>
          <cell r="CB5542">
            <v>23000</v>
          </cell>
          <cell r="CF5542">
            <v>0</v>
          </cell>
          <cell r="CG5542">
            <v>115000</v>
          </cell>
          <cell r="CK5542" t="str">
            <v>Прочие основные фонды</v>
          </cell>
        </row>
        <row r="5543">
          <cell r="K5543">
            <v>22062.15</v>
          </cell>
          <cell r="Y5543">
            <v>2010</v>
          </cell>
          <cell r="AT5543">
            <v>24067.8</v>
          </cell>
          <cell r="BK5543">
            <v>23735.904817069237</v>
          </cell>
          <cell r="BX5543">
            <v>23735.904817069237</v>
          </cell>
          <cell r="CB5543">
            <v>24000</v>
          </cell>
          <cell r="CF5543">
            <v>0</v>
          </cell>
          <cell r="CG5543">
            <v>120000</v>
          </cell>
          <cell r="CK5543" t="str">
            <v>Прочие основные фонды</v>
          </cell>
        </row>
        <row r="5544">
          <cell r="K5544">
            <v>0</v>
          </cell>
          <cell r="Y5544">
            <v>2000</v>
          </cell>
          <cell r="AT5544">
            <v>14100</v>
          </cell>
          <cell r="BK5544">
            <v>5954.4926461793621</v>
          </cell>
          <cell r="BX5544">
            <v>595.44926461793625</v>
          </cell>
          <cell r="CB5544">
            <v>600</v>
          </cell>
          <cell r="CF5544">
            <v>65499.419107972979</v>
          </cell>
          <cell r="CG5544">
            <v>600</v>
          </cell>
          <cell r="CK5544" t="str">
            <v>Прочие основные фонды</v>
          </cell>
        </row>
        <row r="5545">
          <cell r="K5545">
            <v>0</v>
          </cell>
          <cell r="Y5545">
            <v>2001</v>
          </cell>
          <cell r="AT5545">
            <v>14016.65</v>
          </cell>
          <cell r="BK5545">
            <v>6456.7502916115991</v>
          </cell>
          <cell r="BX5545">
            <v>645.67502916115996</v>
          </cell>
          <cell r="CB5545">
            <v>650</v>
          </cell>
          <cell r="CF5545">
            <v>64567.502916115991</v>
          </cell>
          <cell r="CG5545">
            <v>650</v>
          </cell>
          <cell r="CK5545" t="str">
            <v>Прочие основные фонды</v>
          </cell>
        </row>
        <row r="5546">
          <cell r="K5546">
            <v>0</v>
          </cell>
          <cell r="Y5546">
            <v>2006</v>
          </cell>
          <cell r="AT5546">
            <v>144601.69</v>
          </cell>
          <cell r="BK5546">
            <v>119182.25522328517</v>
          </cell>
          <cell r="BX5546">
            <v>14270.945437860615</v>
          </cell>
          <cell r="CB5546">
            <v>14000</v>
          </cell>
          <cell r="CF5546">
            <v>595911.27611642587</v>
          </cell>
          <cell r="CG5546">
            <v>15959.999999999998</v>
          </cell>
          <cell r="CK5546" t="str">
            <v>Прочие основные фонды</v>
          </cell>
        </row>
        <row r="5547">
          <cell r="K5547">
            <v>0</v>
          </cell>
          <cell r="Y5547">
            <v>1999</v>
          </cell>
          <cell r="AT5547">
            <v>9937.5</v>
          </cell>
          <cell r="BK5547">
            <v>4336.5560383450747</v>
          </cell>
          <cell r="BX5547">
            <v>433.65560383450747</v>
          </cell>
          <cell r="CB5547">
            <v>450</v>
          </cell>
          <cell r="CF5547">
            <v>52038.672460140893</v>
          </cell>
          <cell r="CG5547">
            <v>450</v>
          </cell>
          <cell r="CK5547" t="str">
            <v>Прочие основные фонды</v>
          </cell>
        </row>
        <row r="5548">
          <cell r="K5548">
            <v>0</v>
          </cell>
          <cell r="Y5548">
            <v>2007</v>
          </cell>
          <cell r="AT5548">
            <v>36996.769999999997</v>
          </cell>
          <cell r="BK5548">
            <v>34895.828422789768</v>
          </cell>
          <cell r="BX5548">
            <v>7042.2106159855493</v>
          </cell>
          <cell r="CB5548">
            <v>7000</v>
          </cell>
          <cell r="CF5548">
            <v>139583.31369115907</v>
          </cell>
          <cell r="CG5548">
            <v>11550</v>
          </cell>
          <cell r="CK5548" t="str">
            <v>Прочие основные фонды</v>
          </cell>
        </row>
        <row r="5549">
          <cell r="K5549">
            <v>0</v>
          </cell>
          <cell r="Y5549">
            <v>1999</v>
          </cell>
          <cell r="AT5549">
            <v>9052.5</v>
          </cell>
          <cell r="BK5549">
            <v>3950.3570854962304</v>
          </cell>
          <cell r="BX5549">
            <v>395.03570854962305</v>
          </cell>
          <cell r="CB5549">
            <v>400</v>
          </cell>
          <cell r="CF5549">
            <v>43453.927940458532</v>
          </cell>
          <cell r="CG5549">
            <v>400</v>
          </cell>
          <cell r="CK5549" t="str">
            <v>Прочие основные фонды</v>
          </cell>
        </row>
        <row r="5550">
          <cell r="K5550">
            <v>0</v>
          </cell>
          <cell r="Y5550">
            <v>1999</v>
          </cell>
          <cell r="AT5550">
            <v>9052.5</v>
          </cell>
          <cell r="BK5550">
            <v>3950.3570854962304</v>
          </cell>
          <cell r="BX5550">
            <v>395.03570854962305</v>
          </cell>
          <cell r="CB5550">
            <v>400</v>
          </cell>
          <cell r="CF5550">
            <v>43453.927940458532</v>
          </cell>
          <cell r="CG5550">
            <v>400</v>
          </cell>
          <cell r="CK5550" t="str">
            <v>Прочие основные фонды</v>
          </cell>
        </row>
        <row r="5551">
          <cell r="K5551">
            <v>0</v>
          </cell>
          <cell r="Y5551">
            <v>1999</v>
          </cell>
          <cell r="AT5551">
            <v>9052.5</v>
          </cell>
          <cell r="BK5551">
            <v>3950.3570854962304</v>
          </cell>
          <cell r="BX5551">
            <v>395.03570854962305</v>
          </cell>
          <cell r="CB5551">
            <v>400</v>
          </cell>
          <cell r="CF5551">
            <v>43453.927940458532</v>
          </cell>
          <cell r="CG5551">
            <v>400</v>
          </cell>
          <cell r="CK5551" t="str">
            <v>Прочие основные фонды</v>
          </cell>
        </row>
        <row r="5552">
          <cell r="K5552">
            <v>0</v>
          </cell>
          <cell r="Y5552">
            <v>1999</v>
          </cell>
          <cell r="AT5552">
            <v>9052.5</v>
          </cell>
          <cell r="BK5552">
            <v>3950.3570854962304</v>
          </cell>
          <cell r="BX5552">
            <v>395.03570854962305</v>
          </cell>
          <cell r="CB5552">
            <v>400</v>
          </cell>
          <cell r="CF5552">
            <v>43453.927940458532</v>
          </cell>
          <cell r="CG5552">
            <v>400</v>
          </cell>
          <cell r="CK5552" t="str">
            <v>Прочие основные фонды</v>
          </cell>
        </row>
        <row r="5553">
          <cell r="K5553">
            <v>0</v>
          </cell>
          <cell r="Y5553">
            <v>1999</v>
          </cell>
          <cell r="AT5553">
            <v>9052.5</v>
          </cell>
          <cell r="BK5553">
            <v>3950.3570854962304</v>
          </cell>
          <cell r="BX5553">
            <v>395.03570854962305</v>
          </cell>
          <cell r="CB5553">
            <v>400</v>
          </cell>
          <cell r="CF5553">
            <v>43453.927940458532</v>
          </cell>
          <cell r="CG5553">
            <v>400</v>
          </cell>
          <cell r="CK5553" t="str">
            <v>Прочие основные фонды</v>
          </cell>
        </row>
        <row r="5554">
          <cell r="K5554">
            <v>0</v>
          </cell>
          <cell r="Y5554">
            <v>1999</v>
          </cell>
          <cell r="AT5554">
            <v>9052.5</v>
          </cell>
          <cell r="BK5554">
            <v>3950.3570854962304</v>
          </cell>
          <cell r="BX5554">
            <v>395.03570854962305</v>
          </cell>
          <cell r="CB5554">
            <v>400</v>
          </cell>
          <cell r="CF5554">
            <v>43453.927940458532</v>
          </cell>
          <cell r="CG5554">
            <v>400</v>
          </cell>
          <cell r="CK5554" t="str">
            <v>Прочие основные фонды</v>
          </cell>
        </row>
        <row r="5555">
          <cell r="K5555">
            <v>0</v>
          </cell>
          <cell r="Y5555">
            <v>1999</v>
          </cell>
          <cell r="AT5555">
            <v>9052.5</v>
          </cell>
          <cell r="BK5555">
            <v>3950.3570854962304</v>
          </cell>
          <cell r="BX5555">
            <v>395.03570854962305</v>
          </cell>
          <cell r="CB5555">
            <v>400</v>
          </cell>
          <cell r="CF5555">
            <v>43453.927940458532</v>
          </cell>
          <cell r="CG5555">
            <v>400</v>
          </cell>
          <cell r="CK5555" t="str">
            <v>Прочие основные фонды</v>
          </cell>
        </row>
        <row r="5556">
          <cell r="K5556">
            <v>0</v>
          </cell>
          <cell r="Y5556">
            <v>1999</v>
          </cell>
          <cell r="AT5556">
            <v>9052.5</v>
          </cell>
          <cell r="BK5556">
            <v>3950.3570854962304</v>
          </cell>
          <cell r="BX5556">
            <v>395.03570854962305</v>
          </cell>
          <cell r="CB5556">
            <v>400</v>
          </cell>
          <cell r="CF5556">
            <v>43453.927940458532</v>
          </cell>
          <cell r="CG5556">
            <v>400</v>
          </cell>
          <cell r="CK5556" t="str">
            <v>Прочие основные фонды</v>
          </cell>
        </row>
        <row r="5557">
          <cell r="K5557">
            <v>0</v>
          </cell>
          <cell r="Y5557">
            <v>1999</v>
          </cell>
          <cell r="AT5557">
            <v>9052.5</v>
          </cell>
          <cell r="BK5557">
            <v>3950.3570854962304</v>
          </cell>
          <cell r="BX5557">
            <v>395.03570854962305</v>
          </cell>
          <cell r="CB5557">
            <v>400</v>
          </cell>
          <cell r="CF5557">
            <v>43453.927940458532</v>
          </cell>
          <cell r="CG5557">
            <v>400</v>
          </cell>
          <cell r="CK5557" t="str">
            <v>Прочие основные фонды</v>
          </cell>
        </row>
        <row r="5558">
          <cell r="K5558">
            <v>0</v>
          </cell>
          <cell r="Y5558">
            <v>1999</v>
          </cell>
          <cell r="AT5558">
            <v>9052.5</v>
          </cell>
          <cell r="BK5558">
            <v>3950.3570854962304</v>
          </cell>
          <cell r="BX5558">
            <v>395.03570854962305</v>
          </cell>
          <cell r="CB5558">
            <v>400</v>
          </cell>
          <cell r="CF5558">
            <v>43453.927940458532</v>
          </cell>
          <cell r="CG5558">
            <v>400</v>
          </cell>
          <cell r="CK5558" t="str">
            <v>Прочие основные фонды</v>
          </cell>
        </row>
        <row r="5559">
          <cell r="K5559">
            <v>0</v>
          </cell>
          <cell r="Y5559">
            <v>1999</v>
          </cell>
          <cell r="AT5559">
            <v>9052.5</v>
          </cell>
          <cell r="BK5559">
            <v>3950.3570854962304</v>
          </cell>
          <cell r="BX5559">
            <v>395.03570854962305</v>
          </cell>
          <cell r="CB5559">
            <v>400</v>
          </cell>
          <cell r="CF5559">
            <v>43453.927940458532</v>
          </cell>
          <cell r="CG5559">
            <v>400</v>
          </cell>
          <cell r="CK5559" t="str">
            <v>Прочие основные фонды</v>
          </cell>
        </row>
        <row r="5560">
          <cell r="K5560">
            <v>0</v>
          </cell>
          <cell r="Y5560">
            <v>1999</v>
          </cell>
          <cell r="AT5560">
            <v>9052.5</v>
          </cell>
          <cell r="BK5560">
            <v>3950.3570854962304</v>
          </cell>
          <cell r="BX5560">
            <v>395.03570854962305</v>
          </cell>
          <cell r="CB5560">
            <v>400</v>
          </cell>
          <cell r="CF5560">
            <v>43453.927940458532</v>
          </cell>
          <cell r="CG5560">
            <v>400</v>
          </cell>
          <cell r="CK5560" t="str">
            <v>Прочие основные фонды</v>
          </cell>
        </row>
        <row r="5561">
          <cell r="K5561">
            <v>0</v>
          </cell>
          <cell r="Y5561">
            <v>1999</v>
          </cell>
          <cell r="AT5561">
            <v>9052.5</v>
          </cell>
          <cell r="BK5561">
            <v>3950.3570854962304</v>
          </cell>
          <cell r="BX5561">
            <v>395.03570854962305</v>
          </cell>
          <cell r="CB5561">
            <v>400</v>
          </cell>
          <cell r="CF5561">
            <v>43453.927940458532</v>
          </cell>
          <cell r="CG5561">
            <v>400</v>
          </cell>
          <cell r="CK5561" t="str">
            <v>Прочие основные фонды</v>
          </cell>
        </row>
        <row r="5562">
          <cell r="K5562">
            <v>0</v>
          </cell>
          <cell r="Y5562">
            <v>1999</v>
          </cell>
          <cell r="AT5562">
            <v>9052.5</v>
          </cell>
          <cell r="BK5562">
            <v>3950.3570854962304</v>
          </cell>
          <cell r="BX5562">
            <v>395.03570854962305</v>
          </cell>
          <cell r="CB5562">
            <v>400</v>
          </cell>
          <cell r="CF5562">
            <v>43453.927940458532</v>
          </cell>
          <cell r="CG5562">
            <v>400</v>
          </cell>
          <cell r="CK5562" t="str">
            <v>Прочие основные фонды</v>
          </cell>
        </row>
        <row r="5563">
          <cell r="K5563">
            <v>0</v>
          </cell>
          <cell r="Y5563">
            <v>1999</v>
          </cell>
          <cell r="AT5563">
            <v>9052.5</v>
          </cell>
          <cell r="BK5563">
            <v>3950.3570854962304</v>
          </cell>
          <cell r="BX5563">
            <v>395.03570854962305</v>
          </cell>
          <cell r="CB5563">
            <v>400</v>
          </cell>
          <cell r="CF5563">
            <v>43453.927940458532</v>
          </cell>
          <cell r="CG5563">
            <v>400</v>
          </cell>
          <cell r="CK5563" t="str">
            <v>Прочие основные фонды</v>
          </cell>
        </row>
        <row r="5564">
          <cell r="K5564">
            <v>0</v>
          </cell>
          <cell r="Y5564">
            <v>1999</v>
          </cell>
          <cell r="AT5564">
            <v>9052.5</v>
          </cell>
          <cell r="BK5564">
            <v>3950.3570854962304</v>
          </cell>
          <cell r="BX5564">
            <v>395.03570854962305</v>
          </cell>
          <cell r="CB5564">
            <v>400</v>
          </cell>
          <cell r="CF5564">
            <v>43453.927940458532</v>
          </cell>
          <cell r="CG5564">
            <v>400</v>
          </cell>
          <cell r="CK5564" t="str">
            <v>Прочие основные фонды</v>
          </cell>
        </row>
        <row r="5565">
          <cell r="K5565">
            <v>0</v>
          </cell>
          <cell r="Y5565">
            <v>1999</v>
          </cell>
          <cell r="AT5565">
            <v>9052.5</v>
          </cell>
          <cell r="BK5565">
            <v>3950.3570854962304</v>
          </cell>
          <cell r="BX5565">
            <v>395.03570854962305</v>
          </cell>
          <cell r="CB5565">
            <v>400</v>
          </cell>
          <cell r="CF5565">
            <v>43453.927940458532</v>
          </cell>
          <cell r="CG5565">
            <v>400</v>
          </cell>
          <cell r="CK5565" t="str">
            <v>Прочие основные фонды</v>
          </cell>
        </row>
        <row r="5566">
          <cell r="K5566">
            <v>0</v>
          </cell>
          <cell r="Y5566">
            <v>1999</v>
          </cell>
          <cell r="AT5566">
            <v>9052.5</v>
          </cell>
          <cell r="BK5566">
            <v>3950.3570854962304</v>
          </cell>
          <cell r="BX5566">
            <v>395.03570854962305</v>
          </cell>
          <cell r="CB5566">
            <v>400</v>
          </cell>
          <cell r="CF5566">
            <v>43453.927940458532</v>
          </cell>
          <cell r="CG5566">
            <v>400</v>
          </cell>
          <cell r="CK5566" t="str">
            <v>Прочие основные фонды</v>
          </cell>
        </row>
        <row r="5567">
          <cell r="K5567">
            <v>0</v>
          </cell>
          <cell r="Y5567">
            <v>1999</v>
          </cell>
          <cell r="AT5567">
            <v>9052.5</v>
          </cell>
          <cell r="BK5567">
            <v>3950.3570854962304</v>
          </cell>
          <cell r="BX5567">
            <v>395.03570854962305</v>
          </cell>
          <cell r="CB5567">
            <v>400</v>
          </cell>
          <cell r="CF5567">
            <v>43453.927940458532</v>
          </cell>
          <cell r="CG5567">
            <v>400</v>
          </cell>
          <cell r="CK5567" t="str">
            <v>Прочие основные фонды</v>
          </cell>
        </row>
        <row r="5568">
          <cell r="K5568">
            <v>0</v>
          </cell>
          <cell r="Y5568">
            <v>1999</v>
          </cell>
          <cell r="AT5568">
            <v>9052.5</v>
          </cell>
          <cell r="BK5568">
            <v>3950.3570854962304</v>
          </cell>
          <cell r="BX5568">
            <v>395.03570854962305</v>
          </cell>
          <cell r="CB5568">
            <v>400</v>
          </cell>
          <cell r="CF5568">
            <v>43453.927940458532</v>
          </cell>
          <cell r="CG5568">
            <v>400</v>
          </cell>
          <cell r="CK5568" t="str">
            <v>Прочие основные фонды</v>
          </cell>
        </row>
        <row r="5569">
          <cell r="K5569">
            <v>0</v>
          </cell>
          <cell r="Y5569">
            <v>1999</v>
          </cell>
          <cell r="AT5569">
            <v>9052.5</v>
          </cell>
          <cell r="BK5569">
            <v>3950.3570854962304</v>
          </cell>
          <cell r="BX5569">
            <v>395.03570854962305</v>
          </cell>
          <cell r="CB5569">
            <v>400</v>
          </cell>
          <cell r="CF5569">
            <v>43453.927940458532</v>
          </cell>
          <cell r="CG5569">
            <v>400</v>
          </cell>
          <cell r="CK5569" t="str">
            <v>Прочие основные фонды</v>
          </cell>
        </row>
        <row r="5570">
          <cell r="K5570">
            <v>0</v>
          </cell>
          <cell r="Y5570">
            <v>1999</v>
          </cell>
          <cell r="AT5570">
            <v>9052.5</v>
          </cell>
          <cell r="BK5570">
            <v>3950.3570854962304</v>
          </cell>
          <cell r="BX5570">
            <v>395.03570854962305</v>
          </cell>
          <cell r="CB5570">
            <v>400</v>
          </cell>
          <cell r="CF5570">
            <v>43453.927940458532</v>
          </cell>
          <cell r="CG5570">
            <v>400</v>
          </cell>
          <cell r="CK5570" t="str">
            <v>Прочие основные фонды</v>
          </cell>
        </row>
        <row r="5571">
          <cell r="K5571">
            <v>0</v>
          </cell>
          <cell r="Y5571">
            <v>1999</v>
          </cell>
          <cell r="AT5571">
            <v>9052.5</v>
          </cell>
          <cell r="BK5571">
            <v>3950.3570854962304</v>
          </cell>
          <cell r="BX5571">
            <v>395.03570854962305</v>
          </cell>
          <cell r="CB5571">
            <v>400</v>
          </cell>
          <cell r="CF5571">
            <v>43453.927940458532</v>
          </cell>
          <cell r="CG5571">
            <v>400</v>
          </cell>
          <cell r="CK5571" t="str">
            <v>Прочие основные фонды</v>
          </cell>
        </row>
        <row r="5572">
          <cell r="K5572">
            <v>0</v>
          </cell>
          <cell r="Y5572">
            <v>1999</v>
          </cell>
          <cell r="AT5572">
            <v>9052.5</v>
          </cell>
          <cell r="BK5572">
            <v>3950.3570854962304</v>
          </cell>
          <cell r="BX5572">
            <v>395.03570854962305</v>
          </cell>
          <cell r="CB5572">
            <v>400</v>
          </cell>
          <cell r="CF5572">
            <v>43453.927940458532</v>
          </cell>
          <cell r="CG5572">
            <v>400</v>
          </cell>
          <cell r="CK5572" t="str">
            <v>Прочие основные фонды</v>
          </cell>
        </row>
        <row r="5573">
          <cell r="K5573">
            <v>0</v>
          </cell>
          <cell r="Y5573">
            <v>1999</v>
          </cell>
          <cell r="AT5573">
            <v>9052.5</v>
          </cell>
          <cell r="BK5573">
            <v>3950.3570854962304</v>
          </cell>
          <cell r="BX5573">
            <v>395.03570854962305</v>
          </cell>
          <cell r="CB5573">
            <v>400</v>
          </cell>
          <cell r="CF5573">
            <v>43453.927940458532</v>
          </cell>
          <cell r="CG5573">
            <v>400</v>
          </cell>
          <cell r="CK5573" t="str">
            <v>Прочие основные фонды</v>
          </cell>
        </row>
        <row r="5574">
          <cell r="K5574">
            <v>0</v>
          </cell>
          <cell r="Y5574">
            <v>1999</v>
          </cell>
          <cell r="AT5574">
            <v>9052.5</v>
          </cell>
          <cell r="BK5574">
            <v>3950.3570854962304</v>
          </cell>
          <cell r="BX5574">
            <v>395.03570854962305</v>
          </cell>
          <cell r="CB5574">
            <v>400</v>
          </cell>
          <cell r="CF5574">
            <v>43453.927940458532</v>
          </cell>
          <cell r="CG5574">
            <v>400</v>
          </cell>
          <cell r="CK5574" t="str">
            <v>Прочие основные фонды</v>
          </cell>
        </row>
        <row r="5575">
          <cell r="K5575">
            <v>0</v>
          </cell>
          <cell r="Y5575">
            <v>1999</v>
          </cell>
          <cell r="AT5575">
            <v>9052.5</v>
          </cell>
          <cell r="BK5575">
            <v>3950.3570854962304</v>
          </cell>
          <cell r="BX5575">
            <v>395.03570854962305</v>
          </cell>
          <cell r="CB5575">
            <v>400</v>
          </cell>
          <cell r="CF5575">
            <v>43453.927940458532</v>
          </cell>
          <cell r="CG5575">
            <v>400</v>
          </cell>
          <cell r="CK5575" t="str">
            <v>Прочие основные фонды</v>
          </cell>
        </row>
        <row r="5576">
          <cell r="K5576">
            <v>0</v>
          </cell>
          <cell r="Y5576">
            <v>1999</v>
          </cell>
          <cell r="AT5576">
            <v>9052.5</v>
          </cell>
          <cell r="BK5576">
            <v>3950.3570854962304</v>
          </cell>
          <cell r="BX5576">
            <v>395.03570854962305</v>
          </cell>
          <cell r="CB5576">
            <v>400</v>
          </cell>
          <cell r="CF5576">
            <v>43453.927940458532</v>
          </cell>
          <cell r="CG5576">
            <v>400</v>
          </cell>
          <cell r="CK5576" t="str">
            <v>Прочие основные фонды</v>
          </cell>
        </row>
        <row r="5577">
          <cell r="K5577">
            <v>0</v>
          </cell>
          <cell r="Y5577">
            <v>1999</v>
          </cell>
          <cell r="AT5577">
            <v>9052.5</v>
          </cell>
          <cell r="BK5577">
            <v>3950.3570854962304</v>
          </cell>
          <cell r="BX5577">
            <v>395.03570854962305</v>
          </cell>
          <cell r="CB5577">
            <v>400</v>
          </cell>
          <cell r="CF5577">
            <v>43453.927940458532</v>
          </cell>
          <cell r="CG5577">
            <v>400</v>
          </cell>
          <cell r="CK5577" t="str">
            <v>Прочие основные фонды</v>
          </cell>
        </row>
        <row r="5578">
          <cell r="K5578">
            <v>0</v>
          </cell>
          <cell r="Y5578">
            <v>2005</v>
          </cell>
          <cell r="AT5578">
            <v>109760.78</v>
          </cell>
          <cell r="BK5578">
            <v>80948.611311608547</v>
          </cell>
          <cell r="BX5578">
            <v>9692.8289629549909</v>
          </cell>
          <cell r="CB5578">
            <v>9700</v>
          </cell>
          <cell r="CF5578">
            <v>404743.05655804276</v>
          </cell>
          <cell r="CG5578">
            <v>11057.999999999998</v>
          </cell>
          <cell r="CK5578" t="str">
            <v>Прочие основные фонды</v>
          </cell>
        </row>
        <row r="5579">
          <cell r="K5579">
            <v>0</v>
          </cell>
          <cell r="Y5579">
            <v>2004</v>
          </cell>
          <cell r="AT5579">
            <v>11177.96</v>
          </cell>
          <cell r="BK5579">
            <v>7814.8121652440277</v>
          </cell>
          <cell r="BX5579">
            <v>781.48121652440284</v>
          </cell>
          <cell r="CB5579">
            <v>800</v>
          </cell>
          <cell r="CF5579">
            <v>46888.872991464166</v>
          </cell>
          <cell r="CG5579">
            <v>800</v>
          </cell>
          <cell r="CK5579" t="str">
            <v>Прочие основные фонды</v>
          </cell>
        </row>
        <row r="5580">
          <cell r="K5580">
            <v>0</v>
          </cell>
          <cell r="Y5580">
            <v>2005</v>
          </cell>
          <cell r="AT5580">
            <v>32595.1</v>
          </cell>
          <cell r="BK5580">
            <v>24038.896959032285</v>
          </cell>
          <cell r="BX5580">
            <v>2878.4300670094926</v>
          </cell>
          <cell r="CB5580">
            <v>2900</v>
          </cell>
          <cell r="CF5580">
            <v>120194.48479516142</v>
          </cell>
          <cell r="CG5580">
            <v>3305.9999999999995</v>
          </cell>
          <cell r="CK5580" t="str">
            <v>Прочие основные фонды</v>
          </cell>
        </row>
        <row r="5581">
          <cell r="K5581">
            <v>0</v>
          </cell>
          <cell r="Y5581">
            <v>2005</v>
          </cell>
          <cell r="AT5581">
            <v>32595.1</v>
          </cell>
          <cell r="BK5581">
            <v>24038.896959032285</v>
          </cell>
          <cell r="BX5581">
            <v>2878.4300670094926</v>
          </cell>
          <cell r="CB5581">
            <v>2900</v>
          </cell>
          <cell r="CF5581">
            <v>120194.48479516142</v>
          </cell>
          <cell r="CG5581">
            <v>3305.9999999999995</v>
          </cell>
          <cell r="CK5581" t="str">
            <v>Прочие основные фонды</v>
          </cell>
        </row>
        <row r="5582">
          <cell r="K5582">
            <v>0</v>
          </cell>
          <cell r="Y5582">
            <v>2006</v>
          </cell>
          <cell r="AT5582">
            <v>31864.41</v>
          </cell>
          <cell r="BK5582">
            <v>27625.50180933981</v>
          </cell>
          <cell r="BX5582">
            <v>5575.0102779221488</v>
          </cell>
          <cell r="CB5582">
            <v>5600</v>
          </cell>
          <cell r="CF5582">
            <v>110502.00723735924</v>
          </cell>
          <cell r="CG5582">
            <v>9240</v>
          </cell>
          <cell r="CK5582" t="str">
            <v>Прочие основные фонды</v>
          </cell>
        </row>
        <row r="5583">
          <cell r="K5583">
            <v>0</v>
          </cell>
          <cell r="Y5583">
            <v>2007</v>
          </cell>
          <cell r="AT5583">
            <v>35328.81</v>
          </cell>
          <cell r="BK5583">
            <v>33322.587137778224</v>
          </cell>
          <cell r="BX5583">
            <v>6724.7200453481864</v>
          </cell>
          <cell r="CB5583">
            <v>6700</v>
          </cell>
          <cell r="CF5583">
            <v>133290.3485511129</v>
          </cell>
          <cell r="CG5583">
            <v>11055</v>
          </cell>
          <cell r="CK5583" t="str">
            <v>Прочие основные фонды</v>
          </cell>
        </row>
        <row r="5584">
          <cell r="K5584">
            <v>941.61</v>
          </cell>
          <cell r="Y5584">
            <v>2008</v>
          </cell>
          <cell r="AT5584">
            <v>33898.31</v>
          </cell>
          <cell r="BK5584">
            <v>37353.238343702025</v>
          </cell>
          <cell r="BX5584">
            <v>12340.907556846896</v>
          </cell>
          <cell r="CB5584">
            <v>12000</v>
          </cell>
          <cell r="CF5584">
            <v>112059.71503110608</v>
          </cell>
          <cell r="CG5584">
            <v>27960</v>
          </cell>
          <cell r="CK5584" t="str">
            <v>Прочие основные фонды</v>
          </cell>
        </row>
        <row r="5585">
          <cell r="K5585">
            <v>941.61</v>
          </cell>
          <cell r="Y5585">
            <v>2008</v>
          </cell>
          <cell r="AT5585">
            <v>33898.31</v>
          </cell>
          <cell r="BK5585">
            <v>37353.238343702025</v>
          </cell>
          <cell r="BX5585">
            <v>12340.907556846896</v>
          </cell>
          <cell r="CB5585">
            <v>12000</v>
          </cell>
          <cell r="CF5585">
            <v>112059.71503110608</v>
          </cell>
          <cell r="CG5585">
            <v>27960</v>
          </cell>
          <cell r="CK5585" t="str">
            <v>Прочие основные фонды</v>
          </cell>
        </row>
        <row r="5586">
          <cell r="K5586">
            <v>6772.72</v>
          </cell>
          <cell r="Y5586">
            <v>2008</v>
          </cell>
          <cell r="AT5586">
            <v>34830.51</v>
          </cell>
          <cell r="BK5586">
            <v>36535.643361227812</v>
          </cell>
          <cell r="BX5586">
            <v>18591.153995595585</v>
          </cell>
          <cell r="CB5586">
            <v>19000</v>
          </cell>
          <cell r="CF5586">
            <v>73071.286722455625</v>
          </cell>
          <cell r="CG5586">
            <v>59660</v>
          </cell>
          <cell r="CK5586" t="str">
            <v>Прочие основные фонды</v>
          </cell>
        </row>
        <row r="5587">
          <cell r="K5587">
            <v>6772.72</v>
          </cell>
          <cell r="Y5587">
            <v>2008</v>
          </cell>
          <cell r="AT5587">
            <v>34830.51</v>
          </cell>
          <cell r="BK5587">
            <v>36535.643361227812</v>
          </cell>
          <cell r="BX5587">
            <v>18591.153995595585</v>
          </cell>
          <cell r="CB5587">
            <v>19000</v>
          </cell>
          <cell r="CF5587">
            <v>73071.286722455625</v>
          </cell>
          <cell r="CG5587">
            <v>59660</v>
          </cell>
          <cell r="CK5587" t="str">
            <v>Прочие основные фонды</v>
          </cell>
        </row>
        <row r="5588">
          <cell r="K5588">
            <v>6772.72</v>
          </cell>
          <cell r="Y5588">
            <v>2008</v>
          </cell>
          <cell r="AT5588">
            <v>34830.51</v>
          </cell>
          <cell r="BK5588">
            <v>36535.643361227812</v>
          </cell>
          <cell r="BX5588">
            <v>18591.153995595585</v>
          </cell>
          <cell r="CB5588">
            <v>19000</v>
          </cell>
          <cell r="CF5588">
            <v>73071.286722455625</v>
          </cell>
          <cell r="CG5588">
            <v>59660</v>
          </cell>
          <cell r="CK5588" t="str">
            <v>Прочие основные фонды</v>
          </cell>
        </row>
        <row r="5589">
          <cell r="K5589">
            <v>12471.81</v>
          </cell>
          <cell r="Y5589">
            <v>2008</v>
          </cell>
          <cell r="AT5589">
            <v>37415.25</v>
          </cell>
          <cell r="BK5589">
            <v>34574.196259861521</v>
          </cell>
          <cell r="BX5589">
            <v>17593.072074465024</v>
          </cell>
          <cell r="CB5589">
            <v>18000</v>
          </cell>
          <cell r="CF5589">
            <v>69148.392519723042</v>
          </cell>
          <cell r="CG5589">
            <v>56520</v>
          </cell>
          <cell r="CK5589" t="str">
            <v>Прочие основные фонды</v>
          </cell>
        </row>
        <row r="5590">
          <cell r="K5590">
            <v>12471.82</v>
          </cell>
          <cell r="Y5590">
            <v>2008</v>
          </cell>
          <cell r="AT5590">
            <v>37415.26</v>
          </cell>
          <cell r="BK5590">
            <v>34574.205500531105</v>
          </cell>
          <cell r="BX5590">
            <v>17593.076776577687</v>
          </cell>
          <cell r="CB5590">
            <v>18000</v>
          </cell>
          <cell r="CF5590">
            <v>69148.41100106221</v>
          </cell>
          <cell r="CG5590">
            <v>56520</v>
          </cell>
          <cell r="CK5590" t="str">
            <v>Прочие основные фонды</v>
          </cell>
        </row>
        <row r="5591">
          <cell r="K5591">
            <v>5805.21</v>
          </cell>
          <cell r="Y5591">
            <v>2008</v>
          </cell>
          <cell r="AT5591">
            <v>34830.51</v>
          </cell>
          <cell r="BK5591">
            <v>38822.458357275718</v>
          </cell>
          <cell r="BX5591">
            <v>12826.314155368476</v>
          </cell>
          <cell r="CB5591">
            <v>13000</v>
          </cell>
          <cell r="CF5591">
            <v>116467.37507182715</v>
          </cell>
          <cell r="CG5591">
            <v>30290</v>
          </cell>
          <cell r="CK5591" t="str">
            <v>Прочие основные фонды</v>
          </cell>
        </row>
        <row r="5592">
          <cell r="K5592">
            <v>0</v>
          </cell>
          <cell r="Y5592">
            <v>2006</v>
          </cell>
          <cell r="AT5592">
            <v>34533.9</v>
          </cell>
          <cell r="BK5592">
            <v>28463.208719451399</v>
          </cell>
          <cell r="BX5592">
            <v>3408.1994661095227</v>
          </cell>
          <cell r="CB5592">
            <v>3400</v>
          </cell>
          <cell r="CF5592">
            <v>142316.043597257</v>
          </cell>
          <cell r="CG5592">
            <v>3875.9999999999995</v>
          </cell>
          <cell r="CK5592" t="str">
            <v>Прочие основные фонды</v>
          </cell>
        </row>
        <row r="5593">
          <cell r="K5593">
            <v>0</v>
          </cell>
          <cell r="Y5593">
            <v>2006</v>
          </cell>
          <cell r="AT5593">
            <v>31864.41</v>
          </cell>
          <cell r="BK5593">
            <v>27625.50180933981</v>
          </cell>
          <cell r="BX5593">
            <v>5575.0102779221488</v>
          </cell>
          <cell r="CB5593">
            <v>5600</v>
          </cell>
          <cell r="CF5593">
            <v>110502.00723735924</v>
          </cell>
          <cell r="CG5593">
            <v>9240</v>
          </cell>
          <cell r="CK5593" t="str">
            <v>Прочие основные фонды</v>
          </cell>
        </row>
        <row r="5594">
          <cell r="K5594">
            <v>0</v>
          </cell>
          <cell r="Y5594">
            <v>2000</v>
          </cell>
          <cell r="AT5594">
            <v>10100</v>
          </cell>
          <cell r="BK5594">
            <v>4265.2748742135855</v>
          </cell>
          <cell r="BX5594">
            <v>426.52748742135856</v>
          </cell>
          <cell r="CB5594">
            <v>450</v>
          </cell>
          <cell r="CF5594">
            <v>46918.023616349441</v>
          </cell>
          <cell r="CG5594">
            <v>450</v>
          </cell>
          <cell r="CK5594" t="str">
            <v>Прочие основные фонды</v>
          </cell>
        </row>
        <row r="5595">
          <cell r="K5595">
            <v>0</v>
          </cell>
          <cell r="Y5595">
            <v>2001</v>
          </cell>
          <cell r="AT5595">
            <v>10700</v>
          </cell>
          <cell r="BK5595">
            <v>5067.4656316633582</v>
          </cell>
          <cell r="BX5595">
            <v>506.74656316633582</v>
          </cell>
          <cell r="CB5595">
            <v>500</v>
          </cell>
          <cell r="CF5595">
            <v>45607.190684970221</v>
          </cell>
          <cell r="CG5595">
            <v>500</v>
          </cell>
          <cell r="CK5595" t="str">
            <v>Прочие основные фонды</v>
          </cell>
        </row>
        <row r="5596">
          <cell r="K5596">
            <v>0</v>
          </cell>
          <cell r="Y5596">
            <v>2001</v>
          </cell>
          <cell r="AT5596">
            <v>10865.85</v>
          </cell>
          <cell r="BK5596">
            <v>5146.01134895414</v>
          </cell>
          <cell r="BX5596">
            <v>514.60113489541402</v>
          </cell>
          <cell r="CB5596">
            <v>500</v>
          </cell>
          <cell r="CF5596">
            <v>46314.10214058726</v>
          </cell>
          <cell r="CG5596">
            <v>500</v>
          </cell>
          <cell r="CK5596" t="str">
            <v>Прочие основные фонды</v>
          </cell>
        </row>
        <row r="5597">
          <cell r="K5597">
            <v>0</v>
          </cell>
          <cell r="Y5597">
            <v>2002</v>
          </cell>
          <cell r="AT5597">
            <v>10617.5</v>
          </cell>
          <cell r="BK5597">
            <v>5090.1053875325906</v>
          </cell>
          <cell r="BX5597">
            <v>509.01053875325908</v>
          </cell>
          <cell r="CB5597">
            <v>500</v>
          </cell>
          <cell r="CF5597">
            <v>45810.948487793314</v>
          </cell>
          <cell r="CG5597">
            <v>500</v>
          </cell>
          <cell r="CK5597" t="str">
            <v>Прочие основные фонды</v>
          </cell>
        </row>
        <row r="5598">
          <cell r="K5598">
            <v>0</v>
          </cell>
          <cell r="Y5598">
            <v>2000</v>
          </cell>
          <cell r="AT5598">
            <v>8740</v>
          </cell>
          <cell r="BK5598">
            <v>3904.4329370849978</v>
          </cell>
          <cell r="BX5598">
            <v>390.44329370849982</v>
          </cell>
          <cell r="CB5598">
            <v>400</v>
          </cell>
          <cell r="CF5598">
            <v>39044.329370849977</v>
          </cell>
          <cell r="CG5598">
            <v>400</v>
          </cell>
          <cell r="CK5598" t="str">
            <v>Прочие основные фонды</v>
          </cell>
        </row>
        <row r="5599">
          <cell r="K5599">
            <v>0</v>
          </cell>
          <cell r="Y5599">
            <v>1999</v>
          </cell>
          <cell r="AT5599">
            <v>8833.33</v>
          </cell>
          <cell r="BK5599">
            <v>3854.7150239189632</v>
          </cell>
          <cell r="BX5599">
            <v>385.47150239189637</v>
          </cell>
          <cell r="CB5599">
            <v>400</v>
          </cell>
          <cell r="CF5599">
            <v>42401.865263108593</v>
          </cell>
          <cell r="CG5599">
            <v>400</v>
          </cell>
          <cell r="CK5599" t="str">
            <v>Прочие основные фонды</v>
          </cell>
        </row>
        <row r="5600">
          <cell r="K5600">
            <v>0</v>
          </cell>
          <cell r="Y5600">
            <v>2001</v>
          </cell>
          <cell r="AT5600">
            <v>10791.1</v>
          </cell>
          <cell r="BK5600">
            <v>4970.9051786132868</v>
          </cell>
          <cell r="BX5600">
            <v>497.09051786132869</v>
          </cell>
          <cell r="CB5600">
            <v>500</v>
          </cell>
          <cell r="CF5600">
            <v>49709.05178613287</v>
          </cell>
          <cell r="CG5600">
            <v>500</v>
          </cell>
          <cell r="CK5600" t="str">
            <v>Прочие основные фонды</v>
          </cell>
        </row>
        <row r="5601">
          <cell r="K5601">
            <v>0</v>
          </cell>
          <cell r="Y5601">
            <v>2001</v>
          </cell>
          <cell r="AT5601">
            <v>10791.1</v>
          </cell>
          <cell r="BK5601">
            <v>4970.9051786132868</v>
          </cell>
          <cell r="BX5601">
            <v>497.09051786132869</v>
          </cell>
          <cell r="CB5601">
            <v>500</v>
          </cell>
          <cell r="CF5601">
            <v>49709.05178613287</v>
          </cell>
          <cell r="CG5601">
            <v>500</v>
          </cell>
          <cell r="CK5601" t="str">
            <v>Прочие основные фонды</v>
          </cell>
        </row>
        <row r="5602">
          <cell r="K5602">
            <v>0</v>
          </cell>
          <cell r="Y5602">
            <v>2001</v>
          </cell>
          <cell r="AT5602">
            <v>10791.1</v>
          </cell>
          <cell r="BK5602">
            <v>4970.9051786132868</v>
          </cell>
          <cell r="BX5602">
            <v>497.09051786132869</v>
          </cell>
          <cell r="CB5602">
            <v>500</v>
          </cell>
          <cell r="CF5602">
            <v>49709.05178613287</v>
          </cell>
          <cell r="CG5602">
            <v>500</v>
          </cell>
          <cell r="CK5602" t="str">
            <v>Прочие основные фонды</v>
          </cell>
        </row>
        <row r="5603">
          <cell r="K5603">
            <v>0</v>
          </cell>
          <cell r="Y5603">
            <v>2001</v>
          </cell>
          <cell r="AT5603">
            <v>10848.33</v>
          </cell>
          <cell r="BK5603">
            <v>5137.7139659759396</v>
          </cell>
          <cell r="BX5603">
            <v>513.77139659759393</v>
          </cell>
          <cell r="CB5603">
            <v>500</v>
          </cell>
          <cell r="CF5603">
            <v>46239.425693783458</v>
          </cell>
          <cell r="CG5603">
            <v>500</v>
          </cell>
          <cell r="CK5603" t="str">
            <v>Прочие основные фонды</v>
          </cell>
        </row>
        <row r="5604">
          <cell r="K5604">
            <v>0</v>
          </cell>
          <cell r="Y5604">
            <v>2001</v>
          </cell>
          <cell r="AT5604">
            <v>10061.280000000001</v>
          </cell>
          <cell r="BK5604">
            <v>4764.9710850973752</v>
          </cell>
          <cell r="BX5604">
            <v>476.49710850973753</v>
          </cell>
          <cell r="CB5604">
            <v>500</v>
          </cell>
          <cell r="CF5604">
            <v>42884.73976587638</v>
          </cell>
          <cell r="CG5604">
            <v>500</v>
          </cell>
          <cell r="CK5604" t="str">
            <v>Прочие основные фонды</v>
          </cell>
        </row>
        <row r="5605">
          <cell r="K5605">
            <v>0</v>
          </cell>
          <cell r="Y5605">
            <v>2003</v>
          </cell>
          <cell r="AT5605">
            <v>10820.93</v>
          </cell>
          <cell r="BK5605">
            <v>5806.987564723674</v>
          </cell>
          <cell r="BX5605">
            <v>580.69875647236745</v>
          </cell>
          <cell r="CB5605">
            <v>600</v>
          </cell>
          <cell r="CF5605">
            <v>46455.900517789392</v>
          </cell>
          <cell r="CG5605">
            <v>600</v>
          </cell>
          <cell r="CK5605" t="str">
            <v>Прочие основные фонды</v>
          </cell>
        </row>
        <row r="5606">
          <cell r="K5606">
            <v>0</v>
          </cell>
          <cell r="Y5606">
            <v>2003</v>
          </cell>
          <cell r="AT5606">
            <v>10820.93</v>
          </cell>
          <cell r="BK5606">
            <v>5806.987564723674</v>
          </cell>
          <cell r="BX5606">
            <v>580.69875647236745</v>
          </cell>
          <cell r="CB5606">
            <v>600</v>
          </cell>
          <cell r="CF5606">
            <v>46455.900517789392</v>
          </cell>
          <cell r="CG5606">
            <v>600</v>
          </cell>
          <cell r="CK5606" t="str">
            <v>Прочие основные фонды</v>
          </cell>
        </row>
        <row r="5607">
          <cell r="K5607">
            <v>0</v>
          </cell>
          <cell r="Y5607">
            <v>2003</v>
          </cell>
          <cell r="AT5607">
            <v>10820.93</v>
          </cell>
          <cell r="BK5607">
            <v>5806.987564723674</v>
          </cell>
          <cell r="BX5607">
            <v>580.69875647236745</v>
          </cell>
          <cell r="CB5607">
            <v>600</v>
          </cell>
          <cell r="CF5607">
            <v>46455.900517789392</v>
          </cell>
          <cell r="CG5607">
            <v>600</v>
          </cell>
          <cell r="CK5607" t="str">
            <v>Прочие основные фонды</v>
          </cell>
        </row>
        <row r="5608">
          <cell r="K5608">
            <v>0</v>
          </cell>
          <cell r="Y5608">
            <v>2003</v>
          </cell>
          <cell r="AT5608">
            <v>15627.34</v>
          </cell>
          <cell r="BK5608">
            <v>8386.3188330123994</v>
          </cell>
          <cell r="BX5608">
            <v>838.63188330124001</v>
          </cell>
          <cell r="CB5608">
            <v>850</v>
          </cell>
          <cell r="CF5608">
            <v>67090.550664099195</v>
          </cell>
          <cell r="CG5608">
            <v>850</v>
          </cell>
          <cell r="CK5608" t="str">
            <v>Прочие основные фонды</v>
          </cell>
        </row>
        <row r="5609">
          <cell r="K5609">
            <v>0</v>
          </cell>
          <cell r="Y5609">
            <v>2002</v>
          </cell>
          <cell r="AT5609">
            <v>13676.16</v>
          </cell>
          <cell r="BK5609">
            <v>6556.4488530028466</v>
          </cell>
          <cell r="BX5609">
            <v>655.64488530028473</v>
          </cell>
          <cell r="CB5609">
            <v>650</v>
          </cell>
          <cell r="CF5609">
            <v>59008.039677025619</v>
          </cell>
          <cell r="CG5609">
            <v>650</v>
          </cell>
          <cell r="CK5609" t="str">
            <v>Прочие основные фонды</v>
          </cell>
        </row>
        <row r="5610">
          <cell r="K5610">
            <v>0</v>
          </cell>
          <cell r="Y5610">
            <v>2002</v>
          </cell>
          <cell r="AT5610">
            <v>14412.5</v>
          </cell>
          <cell r="BK5610">
            <v>6909.4555119202705</v>
          </cell>
          <cell r="BX5610">
            <v>690.9455511920271</v>
          </cell>
          <cell r="CB5610">
            <v>700</v>
          </cell>
          <cell r="CF5610">
            <v>62185.099607282435</v>
          </cell>
          <cell r="CG5610">
            <v>700</v>
          </cell>
          <cell r="CK5610" t="str">
            <v>Прочие основные фонды</v>
          </cell>
        </row>
        <row r="5611">
          <cell r="K5611">
            <v>0</v>
          </cell>
          <cell r="Y5611">
            <v>2002</v>
          </cell>
          <cell r="AT5611">
            <v>11669.81</v>
          </cell>
          <cell r="BK5611">
            <v>5946.5256480014687</v>
          </cell>
          <cell r="BX5611">
            <v>594.65256480014693</v>
          </cell>
          <cell r="CB5611">
            <v>600</v>
          </cell>
          <cell r="CF5611">
            <v>47572.205184011749</v>
          </cell>
          <cell r="CG5611">
            <v>600</v>
          </cell>
          <cell r="CK5611" t="str">
            <v>Прочие основные фонды</v>
          </cell>
        </row>
        <row r="5612">
          <cell r="K5612">
            <v>0</v>
          </cell>
          <cell r="Y5612">
            <v>2002</v>
          </cell>
          <cell r="AT5612">
            <v>11669.81</v>
          </cell>
          <cell r="BK5612">
            <v>5946.5256480014687</v>
          </cell>
          <cell r="BX5612">
            <v>594.65256480014693</v>
          </cell>
          <cell r="CB5612">
            <v>600</v>
          </cell>
          <cell r="CF5612">
            <v>47572.205184011749</v>
          </cell>
          <cell r="CG5612">
            <v>600</v>
          </cell>
          <cell r="CK5612" t="str">
            <v>Прочие основные фонды</v>
          </cell>
        </row>
        <row r="5613">
          <cell r="K5613">
            <v>4732.0200000000004</v>
          </cell>
          <cell r="Y5613">
            <v>2001</v>
          </cell>
          <cell r="AT5613">
            <v>15484.49</v>
          </cell>
          <cell r="BK5613">
            <v>7295.3554251481064</v>
          </cell>
          <cell r="BX5613">
            <v>729.53554251481069</v>
          </cell>
          <cell r="CB5613">
            <v>750</v>
          </cell>
          <cell r="CF5613">
            <v>65658.198826332955</v>
          </cell>
          <cell r="CG5613">
            <v>750</v>
          </cell>
          <cell r="CK5613" t="str">
            <v>Прочие основные фонды</v>
          </cell>
        </row>
        <row r="5614">
          <cell r="K5614">
            <v>0</v>
          </cell>
          <cell r="Y5614">
            <v>1998</v>
          </cell>
          <cell r="AT5614">
            <v>12885</v>
          </cell>
          <cell r="BK5614">
            <v>5622.7949236806326</v>
          </cell>
          <cell r="BX5614">
            <v>562.2794923680633</v>
          </cell>
          <cell r="CB5614">
            <v>550</v>
          </cell>
          <cell r="CF5614">
            <v>67473.539084167598</v>
          </cell>
          <cell r="CG5614">
            <v>550</v>
          </cell>
          <cell r="CK5614" t="str">
            <v>Прочие основные фонды</v>
          </cell>
        </row>
        <row r="5615">
          <cell r="K5615">
            <v>0</v>
          </cell>
          <cell r="Y5615">
            <v>2000</v>
          </cell>
          <cell r="AT5615">
            <v>9642.5</v>
          </cell>
          <cell r="BK5615">
            <v>4325.0225592043271</v>
          </cell>
          <cell r="BX5615">
            <v>432.50225592043273</v>
          </cell>
          <cell r="CB5615">
            <v>450</v>
          </cell>
          <cell r="CF5615">
            <v>43250.225592043273</v>
          </cell>
          <cell r="CG5615">
            <v>450</v>
          </cell>
          <cell r="CK5615" t="str">
            <v>Прочие основные фонды</v>
          </cell>
        </row>
        <row r="5616">
          <cell r="K5616">
            <v>0</v>
          </cell>
          <cell r="Y5616">
            <v>2001</v>
          </cell>
          <cell r="AT5616">
            <v>10037.25</v>
          </cell>
          <cell r="BK5616">
            <v>4595.4005751987188</v>
          </cell>
          <cell r="BX5616">
            <v>459.54005751987188</v>
          </cell>
          <cell r="CB5616">
            <v>450</v>
          </cell>
          <cell r="CF5616">
            <v>45954.005751987192</v>
          </cell>
          <cell r="CG5616">
            <v>450</v>
          </cell>
          <cell r="CK5616" t="str">
            <v>Прочие основные фонды</v>
          </cell>
        </row>
        <row r="5617">
          <cell r="K5617">
            <v>0</v>
          </cell>
          <cell r="Y5617">
            <v>1999</v>
          </cell>
          <cell r="AT5617">
            <v>9315</v>
          </cell>
          <cell r="BK5617">
            <v>4064.9076223581756</v>
          </cell>
          <cell r="BX5617">
            <v>406.49076223581756</v>
          </cell>
          <cell r="CB5617">
            <v>400</v>
          </cell>
          <cell r="CF5617">
            <v>44713.983845939933</v>
          </cell>
          <cell r="CG5617">
            <v>400</v>
          </cell>
          <cell r="CK5617" t="str">
            <v>Прочие основные фонды</v>
          </cell>
        </row>
        <row r="5618">
          <cell r="K5618">
            <v>0</v>
          </cell>
          <cell r="Y5618">
            <v>2000</v>
          </cell>
          <cell r="AT5618">
            <v>10975</v>
          </cell>
          <cell r="BK5618">
            <v>4634.7912618310993</v>
          </cell>
          <cell r="BX5618">
            <v>463.47912618310994</v>
          </cell>
          <cell r="CB5618">
            <v>450</v>
          </cell>
          <cell r="CF5618">
            <v>50982.703880142093</v>
          </cell>
          <cell r="CG5618">
            <v>450</v>
          </cell>
          <cell r="CK5618" t="str">
            <v>Прочие основные фонды</v>
          </cell>
        </row>
        <row r="5619">
          <cell r="K5619">
            <v>0</v>
          </cell>
          <cell r="Y5619">
            <v>2002</v>
          </cell>
          <cell r="AT5619">
            <v>12026.36</v>
          </cell>
          <cell r="BK5619">
            <v>5992.1237215332212</v>
          </cell>
          <cell r="BX5619">
            <v>599.21237215332212</v>
          </cell>
          <cell r="CB5619">
            <v>600</v>
          </cell>
          <cell r="CF5619">
            <v>47936.98977226577</v>
          </cell>
          <cell r="CG5619">
            <v>600</v>
          </cell>
          <cell r="CK5619" t="str">
            <v>Прочие основные фонды</v>
          </cell>
        </row>
        <row r="5620">
          <cell r="K5620">
            <v>0</v>
          </cell>
          <cell r="Y5620">
            <v>2004</v>
          </cell>
          <cell r="AT5620">
            <v>11187.59</v>
          </cell>
          <cell r="BK5620">
            <v>7821.5447569827083</v>
          </cell>
          <cell r="BX5620">
            <v>782.15447569827086</v>
          </cell>
          <cell r="CB5620">
            <v>800</v>
          </cell>
          <cell r="CF5620">
            <v>46929.26854189625</v>
          </cell>
          <cell r="CG5620">
            <v>800</v>
          </cell>
          <cell r="CK5620" t="str">
            <v>Прочие основные фонды</v>
          </cell>
        </row>
        <row r="5621">
          <cell r="K5621">
            <v>0</v>
          </cell>
          <cell r="Y5621">
            <v>2000</v>
          </cell>
          <cell r="AT5621">
            <v>9086.67</v>
          </cell>
          <cell r="BK5621">
            <v>4059.3013313984138</v>
          </cell>
          <cell r="BX5621">
            <v>405.93013313984142</v>
          </cell>
          <cell r="CB5621">
            <v>400</v>
          </cell>
          <cell r="CF5621">
            <v>40593.013313984135</v>
          </cell>
          <cell r="CG5621">
            <v>400</v>
          </cell>
          <cell r="CK5621" t="str">
            <v>Прочие основные фонды</v>
          </cell>
        </row>
        <row r="5622">
          <cell r="K5622">
            <v>0</v>
          </cell>
          <cell r="Y5622">
            <v>2000</v>
          </cell>
          <cell r="AT5622">
            <v>9956.67</v>
          </cell>
          <cell r="BK5622">
            <v>4447.9576992775847</v>
          </cell>
          <cell r="BX5622">
            <v>444.7957699277585</v>
          </cell>
          <cell r="CB5622">
            <v>450</v>
          </cell>
          <cell r="CF5622">
            <v>44479.576992775845</v>
          </cell>
          <cell r="CG5622">
            <v>450</v>
          </cell>
          <cell r="CK5622" t="str">
            <v>Прочие основные фонды</v>
          </cell>
        </row>
        <row r="5623">
          <cell r="K5623">
            <v>0</v>
          </cell>
          <cell r="Y5623">
            <v>1999</v>
          </cell>
          <cell r="AT5623">
            <v>9732.5</v>
          </cell>
          <cell r="BK5623">
            <v>4247.0975238433648</v>
          </cell>
          <cell r="BX5623">
            <v>424.70975238433653</v>
          </cell>
          <cell r="CB5623">
            <v>400</v>
          </cell>
          <cell r="CF5623">
            <v>50965.170286120381</v>
          </cell>
          <cell r="CG5623">
            <v>400</v>
          </cell>
          <cell r="CK5623" t="str">
            <v>Прочие основные фонды</v>
          </cell>
        </row>
        <row r="5624">
          <cell r="K5624">
            <v>0</v>
          </cell>
          <cell r="Y5624">
            <v>2000</v>
          </cell>
          <cell r="AT5624">
            <v>10319.17</v>
          </cell>
          <cell r="BK5624">
            <v>4357.8313389840205</v>
          </cell>
          <cell r="BX5624">
            <v>435.78313389840207</v>
          </cell>
          <cell r="CB5624">
            <v>450</v>
          </cell>
          <cell r="CF5624">
            <v>47936.144728824227</v>
          </cell>
          <cell r="CG5624">
            <v>450</v>
          </cell>
          <cell r="CK5624" t="str">
            <v>Прочие основные фонды</v>
          </cell>
        </row>
        <row r="5625">
          <cell r="K5625">
            <v>0</v>
          </cell>
          <cell r="Y5625">
            <v>2001</v>
          </cell>
          <cell r="AT5625">
            <v>10141.67</v>
          </cell>
          <cell r="BK5625">
            <v>4803.0433806234887</v>
          </cell>
          <cell r="BX5625">
            <v>480.3043380623489</v>
          </cell>
          <cell r="CB5625">
            <v>500</v>
          </cell>
          <cell r="CF5625">
            <v>43227.390425611396</v>
          </cell>
          <cell r="CG5625">
            <v>500</v>
          </cell>
          <cell r="CK5625" t="str">
            <v>Прочие основные фонды</v>
          </cell>
        </row>
        <row r="5626">
          <cell r="K5626">
            <v>0</v>
          </cell>
          <cell r="Y5626">
            <v>2002</v>
          </cell>
          <cell r="AT5626">
            <v>14053.33</v>
          </cell>
          <cell r="BK5626">
            <v>6820.7235790702152</v>
          </cell>
          <cell r="BX5626">
            <v>682.07235790702157</v>
          </cell>
          <cell r="CB5626">
            <v>700</v>
          </cell>
          <cell r="CF5626">
            <v>61386.51221163194</v>
          </cell>
          <cell r="CG5626">
            <v>700</v>
          </cell>
          <cell r="CK5626" t="str">
            <v>Прочие основные фонды</v>
          </cell>
        </row>
        <row r="5627">
          <cell r="K5627">
            <v>0</v>
          </cell>
          <cell r="Y5627">
            <v>2002</v>
          </cell>
          <cell r="AT5627">
            <v>12059.86</v>
          </cell>
          <cell r="BK5627">
            <v>6145.2814399983372</v>
          </cell>
          <cell r="BX5627">
            <v>614.52814399983379</v>
          </cell>
          <cell r="CB5627">
            <v>600</v>
          </cell>
          <cell r="CF5627">
            <v>49162.251519986698</v>
          </cell>
          <cell r="CG5627">
            <v>600</v>
          </cell>
          <cell r="CK5627" t="str">
            <v>Прочие основные фонды</v>
          </cell>
        </row>
        <row r="5628">
          <cell r="K5628">
            <v>0</v>
          </cell>
          <cell r="Y5628">
            <v>2003</v>
          </cell>
          <cell r="AT5628">
            <v>44651.87</v>
          </cell>
          <cell r="BK5628">
            <v>27495.804218801779</v>
          </cell>
          <cell r="BX5628">
            <v>2749.5804218801782</v>
          </cell>
          <cell r="CB5628">
            <v>2700</v>
          </cell>
          <cell r="CF5628">
            <v>192470.62953161245</v>
          </cell>
          <cell r="CG5628">
            <v>2700</v>
          </cell>
          <cell r="CK5628" t="str">
            <v>Прочие основные фонды</v>
          </cell>
        </row>
        <row r="5629">
          <cell r="K5629">
            <v>0</v>
          </cell>
          <cell r="Y5629">
            <v>2003</v>
          </cell>
          <cell r="AT5629">
            <v>44651.87</v>
          </cell>
          <cell r="BK5629">
            <v>27495.804218801779</v>
          </cell>
          <cell r="BX5629">
            <v>2749.5804218801782</v>
          </cell>
          <cell r="CB5629">
            <v>2700</v>
          </cell>
          <cell r="CF5629">
            <v>192470.62953161245</v>
          </cell>
          <cell r="CG5629">
            <v>2700</v>
          </cell>
          <cell r="CK5629" t="str">
            <v>Прочие основные фонды</v>
          </cell>
        </row>
        <row r="5630">
          <cell r="K5630">
            <v>0</v>
          </cell>
          <cell r="Y5630">
            <v>2003</v>
          </cell>
          <cell r="AT5630">
            <v>44651.87</v>
          </cell>
          <cell r="BK5630">
            <v>27495.804218801779</v>
          </cell>
          <cell r="BX5630">
            <v>2749.5804218801782</v>
          </cell>
          <cell r="CB5630">
            <v>2700</v>
          </cell>
          <cell r="CF5630">
            <v>192470.62953161245</v>
          </cell>
          <cell r="CG5630">
            <v>2700</v>
          </cell>
          <cell r="CK5630" t="str">
            <v>Прочие основные фонды</v>
          </cell>
        </row>
        <row r="5631">
          <cell r="K5631">
            <v>0</v>
          </cell>
          <cell r="Y5631">
            <v>2003</v>
          </cell>
          <cell r="AT5631">
            <v>131186.87</v>
          </cell>
          <cell r="BK5631">
            <v>80782.473244623354</v>
          </cell>
          <cell r="BX5631">
            <v>8078.2473244623361</v>
          </cell>
          <cell r="CB5631">
            <v>8100</v>
          </cell>
          <cell r="CF5631">
            <v>565477.31271236343</v>
          </cell>
          <cell r="CG5631">
            <v>8100</v>
          </cell>
          <cell r="CK5631" t="str">
            <v>Прочие основные фонды</v>
          </cell>
        </row>
        <row r="5632">
          <cell r="K5632">
            <v>0</v>
          </cell>
          <cell r="Y5632">
            <v>2003</v>
          </cell>
          <cell r="AT5632">
            <v>13156.3</v>
          </cell>
          <cell r="BK5632">
            <v>7422.2560916903576</v>
          </cell>
          <cell r="BX5632">
            <v>742.22560916903581</v>
          </cell>
          <cell r="CB5632">
            <v>750</v>
          </cell>
          <cell r="CF5632">
            <v>59378.048733522861</v>
          </cell>
          <cell r="CG5632">
            <v>750</v>
          </cell>
          <cell r="CK5632" t="str">
            <v>Прочие основные фонды</v>
          </cell>
        </row>
        <row r="5633">
          <cell r="K5633">
            <v>0</v>
          </cell>
          <cell r="Y5633">
            <v>2002</v>
          </cell>
          <cell r="AT5633">
            <v>12499.51</v>
          </cell>
          <cell r="BK5633">
            <v>6227.8703097646921</v>
          </cell>
          <cell r="BX5633">
            <v>622.78703097646928</v>
          </cell>
          <cell r="CB5633">
            <v>600</v>
          </cell>
          <cell r="CF5633">
            <v>49822.962478117537</v>
          </cell>
          <cell r="CG5633">
            <v>600</v>
          </cell>
          <cell r="CK5633" t="str">
            <v>Прочие основные фонды</v>
          </cell>
        </row>
        <row r="5634">
          <cell r="K5634">
            <v>0</v>
          </cell>
          <cell r="Y5634">
            <v>2002</v>
          </cell>
          <cell r="AT5634">
            <v>12715.1</v>
          </cell>
          <cell r="BK5634">
            <v>6335.2878453386611</v>
          </cell>
          <cell r="BX5634">
            <v>633.5287845338662</v>
          </cell>
          <cell r="CB5634">
            <v>650</v>
          </cell>
          <cell r="CF5634">
            <v>50682.302762709289</v>
          </cell>
          <cell r="CG5634">
            <v>650</v>
          </cell>
          <cell r="CK5634" t="str">
            <v>Прочие основные фонды</v>
          </cell>
        </row>
        <row r="5635">
          <cell r="K5635">
            <v>0</v>
          </cell>
          <cell r="Y5635">
            <v>2002</v>
          </cell>
          <cell r="AT5635">
            <v>10293.969999999999</v>
          </cell>
          <cell r="BK5635">
            <v>5245.4458662786865</v>
          </cell>
          <cell r="BX5635">
            <v>524.54458662786863</v>
          </cell>
          <cell r="CB5635">
            <v>500</v>
          </cell>
          <cell r="CF5635">
            <v>41963.566930229492</v>
          </cell>
          <cell r="CG5635">
            <v>500</v>
          </cell>
          <cell r="CK5635" t="str">
            <v>Прочие основные фонды</v>
          </cell>
        </row>
        <row r="5636">
          <cell r="K5636">
            <v>0</v>
          </cell>
          <cell r="Y5636">
            <v>2002</v>
          </cell>
          <cell r="AT5636">
            <v>10293.969999999999</v>
          </cell>
          <cell r="BK5636">
            <v>5245.4458662786865</v>
          </cell>
          <cell r="BX5636">
            <v>524.54458662786863</v>
          </cell>
          <cell r="CB5636">
            <v>500</v>
          </cell>
          <cell r="CF5636">
            <v>41963.566930229492</v>
          </cell>
          <cell r="CG5636">
            <v>500</v>
          </cell>
          <cell r="CK5636" t="str">
            <v>Прочие основные фонды</v>
          </cell>
        </row>
        <row r="5637">
          <cell r="K5637">
            <v>0</v>
          </cell>
          <cell r="Y5637">
            <v>2000</v>
          </cell>
          <cell r="AT5637">
            <v>10017.75</v>
          </cell>
          <cell r="BK5637">
            <v>4230.5403337775388</v>
          </cell>
          <cell r="BX5637">
            <v>423.05403337775391</v>
          </cell>
          <cell r="CB5637">
            <v>400</v>
          </cell>
          <cell r="CF5637">
            <v>46535.94367155293</v>
          </cell>
          <cell r="CG5637">
            <v>400</v>
          </cell>
          <cell r="CK5637" t="str">
            <v>Прочие основные фонды</v>
          </cell>
        </row>
        <row r="5638">
          <cell r="K5638">
            <v>0</v>
          </cell>
          <cell r="Y5638">
            <v>2002</v>
          </cell>
          <cell r="AT5638">
            <v>10617.5</v>
          </cell>
          <cell r="BK5638">
            <v>5090.1053875325906</v>
          </cell>
          <cell r="BX5638">
            <v>509.01053875325908</v>
          </cell>
          <cell r="CB5638">
            <v>500</v>
          </cell>
          <cell r="CF5638">
            <v>45810.948487793314</v>
          </cell>
          <cell r="CG5638">
            <v>500</v>
          </cell>
          <cell r="CK5638" t="str">
            <v>Прочие основные фонды</v>
          </cell>
        </row>
        <row r="5639">
          <cell r="K5639">
            <v>0</v>
          </cell>
          <cell r="Y5639">
            <v>2000</v>
          </cell>
          <cell r="AT5639">
            <v>10331.25</v>
          </cell>
          <cell r="BK5639">
            <v>4615.2943685651471</v>
          </cell>
          <cell r="BX5639">
            <v>461.52943685651474</v>
          </cell>
          <cell r="CB5639">
            <v>450</v>
          </cell>
          <cell r="CF5639">
            <v>46152.943685651473</v>
          </cell>
          <cell r="CG5639">
            <v>450</v>
          </cell>
          <cell r="CK5639" t="str">
            <v>Прочие основные фонды</v>
          </cell>
        </row>
        <row r="5640">
          <cell r="K5640">
            <v>0</v>
          </cell>
          <cell r="Y5640">
            <v>2002</v>
          </cell>
          <cell r="AT5640">
            <v>11569.17</v>
          </cell>
          <cell r="BK5640">
            <v>5546.3427874999225</v>
          </cell>
          <cell r="BX5640">
            <v>554.63427874999229</v>
          </cell>
          <cell r="CB5640">
            <v>550</v>
          </cell>
          <cell r="CF5640">
            <v>49917.085087499305</v>
          </cell>
          <cell r="CG5640">
            <v>550</v>
          </cell>
          <cell r="CK5640" t="str">
            <v>Прочие основные фонды</v>
          </cell>
        </row>
        <row r="5641">
          <cell r="K5641">
            <v>0</v>
          </cell>
          <cell r="Y5641">
            <v>2002</v>
          </cell>
          <cell r="AT5641">
            <v>12715.1</v>
          </cell>
          <cell r="BK5641">
            <v>6335.2878453386611</v>
          </cell>
          <cell r="BX5641">
            <v>633.5287845338662</v>
          </cell>
          <cell r="CB5641">
            <v>650</v>
          </cell>
          <cell r="CF5641">
            <v>50682.302762709289</v>
          </cell>
          <cell r="CG5641">
            <v>650</v>
          </cell>
          <cell r="CK5641" t="str">
            <v>Прочие основные фонды</v>
          </cell>
        </row>
        <row r="5642">
          <cell r="K5642">
            <v>0</v>
          </cell>
          <cell r="Y5642">
            <v>2003</v>
          </cell>
          <cell r="AT5642">
            <v>16351.02</v>
          </cell>
          <cell r="BK5642">
            <v>8774.6773900716562</v>
          </cell>
          <cell r="BX5642">
            <v>877.46773900716562</v>
          </cell>
          <cell r="CB5642">
            <v>900</v>
          </cell>
          <cell r="CF5642">
            <v>70197.41912057325</v>
          </cell>
          <cell r="CG5642">
            <v>900</v>
          </cell>
          <cell r="CK5642" t="str">
            <v>Прочие основные фонды</v>
          </cell>
        </row>
        <row r="5643">
          <cell r="K5643">
            <v>0</v>
          </cell>
          <cell r="Y5643">
            <v>2001</v>
          </cell>
          <cell r="AT5643">
            <v>9848.17</v>
          </cell>
          <cell r="BK5643">
            <v>4536.5457879978885</v>
          </cell>
          <cell r="BX5643">
            <v>453.65457879978885</v>
          </cell>
          <cell r="CB5643">
            <v>450</v>
          </cell>
          <cell r="CF5643">
            <v>45365.457879978887</v>
          </cell>
          <cell r="CG5643">
            <v>450</v>
          </cell>
          <cell r="CK5643" t="str">
            <v>Прочие основные фонды</v>
          </cell>
        </row>
        <row r="5644">
          <cell r="K5644">
            <v>0</v>
          </cell>
          <cell r="Y5644">
            <v>2001</v>
          </cell>
          <cell r="AT5644">
            <v>9063.0300000000007</v>
          </cell>
          <cell r="BK5644">
            <v>4292.2049573583145</v>
          </cell>
          <cell r="BX5644">
            <v>429.22049573583149</v>
          </cell>
          <cell r="CB5644">
            <v>450</v>
          </cell>
          <cell r="CF5644">
            <v>38629.844616224829</v>
          </cell>
          <cell r="CG5644">
            <v>450</v>
          </cell>
          <cell r="CK5644" t="str">
            <v>Прочие основные фонды</v>
          </cell>
        </row>
        <row r="5645">
          <cell r="K5645">
            <v>0</v>
          </cell>
          <cell r="Y5645">
            <v>2001</v>
          </cell>
          <cell r="AT5645">
            <v>9848.18</v>
          </cell>
          <cell r="BK5645">
            <v>4536.5503944839547</v>
          </cell>
          <cell r="BX5645">
            <v>453.65503944839548</v>
          </cell>
          <cell r="CB5645">
            <v>450</v>
          </cell>
          <cell r="CF5645">
            <v>45365.503944839547</v>
          </cell>
          <cell r="CG5645">
            <v>450</v>
          </cell>
          <cell r="CK5645" t="str">
            <v>Прочие основные фонды</v>
          </cell>
        </row>
        <row r="5646">
          <cell r="K5646">
            <v>0</v>
          </cell>
          <cell r="Y5646">
            <v>2001</v>
          </cell>
          <cell r="AT5646">
            <v>9848.18</v>
          </cell>
          <cell r="BK5646">
            <v>4536.5503944839547</v>
          </cell>
          <cell r="BX5646">
            <v>453.65503944839548</v>
          </cell>
          <cell r="CB5646">
            <v>450</v>
          </cell>
          <cell r="CF5646">
            <v>45365.503944839547</v>
          </cell>
          <cell r="CG5646">
            <v>450</v>
          </cell>
          <cell r="CK5646" t="str">
            <v>Прочие основные фонды</v>
          </cell>
        </row>
        <row r="5647">
          <cell r="K5647">
            <v>0</v>
          </cell>
          <cell r="Y5647">
            <v>1999</v>
          </cell>
          <cell r="AT5647">
            <v>11347.5</v>
          </cell>
          <cell r="BK5647">
            <v>4951.8560649178098</v>
          </cell>
          <cell r="BX5647">
            <v>495.18560649178102</v>
          </cell>
          <cell r="CB5647">
            <v>500</v>
          </cell>
          <cell r="CF5647">
            <v>59422.272779013714</v>
          </cell>
          <cell r="CG5647">
            <v>500</v>
          </cell>
          <cell r="CK5647" t="str">
            <v>Прочие основные фонды</v>
          </cell>
        </row>
        <row r="5648">
          <cell r="K5648">
            <v>0</v>
          </cell>
          <cell r="Y5648">
            <v>2002</v>
          </cell>
          <cell r="AT5648">
            <v>10666.67</v>
          </cell>
          <cell r="BK5648">
            <v>5177.022640125927</v>
          </cell>
          <cell r="BX5648">
            <v>517.70226401259276</v>
          </cell>
          <cell r="CB5648">
            <v>500</v>
          </cell>
          <cell r="CF5648">
            <v>46593.203761133344</v>
          </cell>
          <cell r="CG5648">
            <v>500</v>
          </cell>
          <cell r="CK5648" t="str">
            <v>Прочие основные фонды</v>
          </cell>
        </row>
        <row r="5649">
          <cell r="K5649">
            <v>0</v>
          </cell>
          <cell r="Y5649">
            <v>2000</v>
          </cell>
          <cell r="AT5649">
            <v>10300</v>
          </cell>
          <cell r="BK5649">
            <v>4349.7357628118743</v>
          </cell>
          <cell r="BX5649">
            <v>434.97357628118743</v>
          </cell>
          <cell r="CB5649">
            <v>450</v>
          </cell>
          <cell r="CF5649">
            <v>47847.093390930619</v>
          </cell>
          <cell r="CG5649">
            <v>450</v>
          </cell>
          <cell r="CK5649" t="str">
            <v>Прочие основные фонды</v>
          </cell>
        </row>
        <row r="5650">
          <cell r="K5650">
            <v>0</v>
          </cell>
          <cell r="Y5650">
            <v>2000</v>
          </cell>
          <cell r="AT5650">
            <v>10300</v>
          </cell>
          <cell r="BK5650">
            <v>4349.7357628118743</v>
          </cell>
          <cell r="BX5650">
            <v>434.97357628118743</v>
          </cell>
          <cell r="CB5650">
            <v>450</v>
          </cell>
          <cell r="CF5650">
            <v>47847.093390930619</v>
          </cell>
          <cell r="CG5650">
            <v>450</v>
          </cell>
          <cell r="CK5650" t="str">
            <v>Прочие основные фонды</v>
          </cell>
        </row>
        <row r="5651">
          <cell r="K5651">
            <v>0</v>
          </cell>
          <cell r="Y5651">
            <v>2006</v>
          </cell>
          <cell r="AT5651">
            <v>14271.19</v>
          </cell>
          <cell r="BK5651">
            <v>12061.370581542724</v>
          </cell>
          <cell r="BX5651">
            <v>2434.0649238521642</v>
          </cell>
          <cell r="CB5651">
            <v>2400</v>
          </cell>
          <cell r="CF5651">
            <v>48245.482326170895</v>
          </cell>
          <cell r="CG5651">
            <v>3960</v>
          </cell>
          <cell r="CK5651" t="str">
            <v>Прочие основные фонды</v>
          </cell>
        </row>
        <row r="5652">
          <cell r="K5652">
            <v>0</v>
          </cell>
          <cell r="Y5652">
            <v>2005</v>
          </cell>
          <cell r="AT5652">
            <v>12372.64</v>
          </cell>
          <cell r="BK5652">
            <v>9124.8260649975364</v>
          </cell>
          <cell r="BX5652">
            <v>1092.61143497901</v>
          </cell>
          <cell r="CB5652">
            <v>1100</v>
          </cell>
          <cell r="CF5652">
            <v>45624.13032498768</v>
          </cell>
          <cell r="CG5652">
            <v>1254</v>
          </cell>
          <cell r="CK5652" t="str">
            <v>Прочие основные фонды</v>
          </cell>
        </row>
        <row r="5653">
          <cell r="K5653">
            <v>0</v>
          </cell>
          <cell r="Y5653">
            <v>2003</v>
          </cell>
          <cell r="AT5653">
            <v>13831.37</v>
          </cell>
          <cell r="BK5653">
            <v>7896.9781619041705</v>
          </cell>
          <cell r="BX5653">
            <v>789.69781619041714</v>
          </cell>
          <cell r="CB5653">
            <v>800</v>
          </cell>
          <cell r="CF5653">
            <v>55278.847133329196</v>
          </cell>
          <cell r="CG5653">
            <v>800</v>
          </cell>
          <cell r="CK5653" t="str">
            <v>Прочие основные фонды</v>
          </cell>
        </row>
        <row r="5654">
          <cell r="K5654">
            <v>0</v>
          </cell>
          <cell r="Y5654">
            <v>2004</v>
          </cell>
          <cell r="AT5654">
            <v>10841.48</v>
          </cell>
          <cell r="BK5654">
            <v>6979.5775642200242</v>
          </cell>
          <cell r="BX5654">
            <v>697.95775642200249</v>
          </cell>
          <cell r="CB5654">
            <v>700</v>
          </cell>
          <cell r="CF5654">
            <v>48857.04294954017</v>
          </cell>
          <cell r="CG5654">
            <v>700</v>
          </cell>
          <cell r="CK5654" t="str">
            <v>Прочие основные фонды</v>
          </cell>
        </row>
        <row r="5655">
          <cell r="K5655">
            <v>0</v>
          </cell>
          <cell r="Y5655">
            <v>2004</v>
          </cell>
          <cell r="AT5655">
            <v>10852.79</v>
          </cell>
          <cell r="BK5655">
            <v>6986.8587677320302</v>
          </cell>
          <cell r="BX5655">
            <v>698.68587677320306</v>
          </cell>
          <cell r="CB5655">
            <v>700</v>
          </cell>
          <cell r="CF5655">
            <v>48908.011374124209</v>
          </cell>
          <cell r="CG5655">
            <v>700</v>
          </cell>
          <cell r="CK5655" t="str">
            <v>Прочие основные фонды</v>
          </cell>
        </row>
        <row r="5656">
          <cell r="K5656">
            <v>0</v>
          </cell>
          <cell r="Y5656">
            <v>2001</v>
          </cell>
          <cell r="AT5656">
            <v>14016.65</v>
          </cell>
          <cell r="BK5656">
            <v>6456.7502916115991</v>
          </cell>
          <cell r="BX5656">
            <v>645.67502916115996</v>
          </cell>
          <cell r="CB5656">
            <v>650</v>
          </cell>
          <cell r="CF5656">
            <v>64567.502916115991</v>
          </cell>
          <cell r="CG5656">
            <v>650</v>
          </cell>
          <cell r="CK5656" t="str">
            <v>Прочие основные фонды</v>
          </cell>
        </row>
        <row r="5657">
          <cell r="K5657">
            <v>0</v>
          </cell>
          <cell r="Y5657">
            <v>2000</v>
          </cell>
          <cell r="AT5657">
            <v>14600</v>
          </cell>
          <cell r="BK5657">
            <v>6165.6448676750842</v>
          </cell>
          <cell r="BX5657">
            <v>616.56448676750847</v>
          </cell>
          <cell r="CB5657">
            <v>600</v>
          </cell>
          <cell r="CF5657">
            <v>67822.093544425923</v>
          </cell>
          <cell r="CG5657">
            <v>600</v>
          </cell>
          <cell r="CK5657" t="str">
            <v>Прочие основные фонды</v>
          </cell>
        </row>
        <row r="5658">
          <cell r="K5658">
            <v>0</v>
          </cell>
          <cell r="Y5658">
            <v>2001</v>
          </cell>
          <cell r="AT5658">
            <v>13291.6</v>
          </cell>
          <cell r="BK5658">
            <v>6085.3546823394145</v>
          </cell>
          <cell r="BX5658">
            <v>608.53546823394151</v>
          </cell>
          <cell r="CB5658">
            <v>600</v>
          </cell>
          <cell r="CF5658">
            <v>60853.546823394143</v>
          </cell>
          <cell r="CG5658">
            <v>600</v>
          </cell>
          <cell r="CK5658" t="str">
            <v>Прочие основные фонды</v>
          </cell>
        </row>
        <row r="5659">
          <cell r="K5659">
            <v>0</v>
          </cell>
          <cell r="Y5659">
            <v>2006</v>
          </cell>
          <cell r="AT5659">
            <v>11023.31</v>
          </cell>
          <cell r="BK5659">
            <v>9316.4078780554191</v>
          </cell>
          <cell r="BX5659">
            <v>1880.1131661584493</v>
          </cell>
          <cell r="CB5659">
            <v>1900</v>
          </cell>
          <cell r="CF5659">
            <v>37265.631512221677</v>
          </cell>
          <cell r="CG5659">
            <v>3135</v>
          </cell>
          <cell r="CK5659" t="str">
            <v>Прочие основные фонды</v>
          </cell>
        </row>
        <row r="5660">
          <cell r="K5660">
            <v>0</v>
          </cell>
          <cell r="Y5660">
            <v>2006</v>
          </cell>
          <cell r="AT5660">
            <v>11190</v>
          </cell>
          <cell r="BK5660">
            <v>9457.286800011987</v>
          </cell>
          <cell r="BX5660">
            <v>1908.5434710003663</v>
          </cell>
          <cell r="CB5660">
            <v>1900</v>
          </cell>
          <cell r="CF5660">
            <v>37829.147200047948</v>
          </cell>
          <cell r="CG5660">
            <v>3135</v>
          </cell>
          <cell r="CK5660" t="str">
            <v>Прочие основные фонды</v>
          </cell>
        </row>
        <row r="5661">
          <cell r="K5661">
            <v>0</v>
          </cell>
          <cell r="Y5661">
            <v>2006</v>
          </cell>
          <cell r="AT5661">
            <v>10995.76</v>
          </cell>
          <cell r="BK5661">
            <v>9062.8226730544447</v>
          </cell>
          <cell r="BX5661">
            <v>1085.1871164701481</v>
          </cell>
          <cell r="CB5661">
            <v>1100</v>
          </cell>
          <cell r="CF5661">
            <v>45314.11336527222</v>
          </cell>
          <cell r="CG5661">
            <v>1254</v>
          </cell>
          <cell r="CK5661" t="str">
            <v>Прочие основные фонды</v>
          </cell>
        </row>
        <row r="5662">
          <cell r="K5662">
            <v>0</v>
          </cell>
          <cell r="Y5662">
            <v>2006</v>
          </cell>
          <cell r="AT5662">
            <v>10995.76</v>
          </cell>
          <cell r="BK5662">
            <v>9062.8226730544447</v>
          </cell>
          <cell r="BX5662">
            <v>1085.1871164701481</v>
          </cell>
          <cell r="CB5662">
            <v>1100</v>
          </cell>
          <cell r="CF5662">
            <v>45314.11336527222</v>
          </cell>
          <cell r="CG5662">
            <v>1254</v>
          </cell>
          <cell r="CK5662" t="str">
            <v>Прочие основные фонды</v>
          </cell>
        </row>
        <row r="5663">
          <cell r="K5663">
            <v>0</v>
          </cell>
          <cell r="Y5663">
            <v>2006</v>
          </cell>
          <cell r="AT5663">
            <v>10995.77</v>
          </cell>
          <cell r="BK5663">
            <v>9062.8309151611047</v>
          </cell>
          <cell r="BX5663">
            <v>1085.1881033843008</v>
          </cell>
          <cell r="CB5663">
            <v>1100</v>
          </cell>
          <cell r="CF5663">
            <v>45314.154575805522</v>
          </cell>
          <cell r="CG5663">
            <v>1254</v>
          </cell>
          <cell r="CK5663" t="str">
            <v>Прочие основные фонды</v>
          </cell>
        </row>
        <row r="5664">
          <cell r="K5664">
            <v>0</v>
          </cell>
          <cell r="Y5664">
            <v>2006</v>
          </cell>
          <cell r="AT5664">
            <v>11230</v>
          </cell>
          <cell r="BK5664">
            <v>9491.0930084123884</v>
          </cell>
          <cell r="BX5664">
            <v>1915.3657890379013</v>
          </cell>
          <cell r="CB5664">
            <v>1900</v>
          </cell>
          <cell r="CF5664">
            <v>37964.372033649553</v>
          </cell>
          <cell r="CG5664">
            <v>3135</v>
          </cell>
          <cell r="CK5664" t="str">
            <v>Прочие основные фонды</v>
          </cell>
        </row>
        <row r="5665">
          <cell r="K5665">
            <v>0</v>
          </cell>
          <cell r="Y5665">
            <v>2005</v>
          </cell>
          <cell r="AT5665">
            <v>12075.34</v>
          </cell>
          <cell r="BK5665">
            <v>8647.6096860205671</v>
          </cell>
          <cell r="BX5665">
            <v>864.76096860205678</v>
          </cell>
          <cell r="CB5665">
            <v>850</v>
          </cell>
          <cell r="CF5665">
            <v>51885.658116123406</v>
          </cell>
          <cell r="CG5665">
            <v>850</v>
          </cell>
          <cell r="CK5665" t="str">
            <v>Прочие основные фонды</v>
          </cell>
        </row>
        <row r="5666">
          <cell r="K5666">
            <v>0</v>
          </cell>
          <cell r="Y5666">
            <v>2003</v>
          </cell>
          <cell r="AT5666">
            <v>23510.23</v>
          </cell>
          <cell r="BK5666">
            <v>14477.169292551467</v>
          </cell>
          <cell r="BX5666">
            <v>1447.7169292551469</v>
          </cell>
          <cell r="CB5666">
            <v>1400</v>
          </cell>
          <cell r="CF5666">
            <v>101340.18504786027</v>
          </cell>
          <cell r="CG5666">
            <v>1400</v>
          </cell>
          <cell r="CK5666" t="str">
            <v>Прочие основные фонды</v>
          </cell>
        </row>
        <row r="5667">
          <cell r="K5667">
            <v>0</v>
          </cell>
          <cell r="Y5667">
            <v>2003</v>
          </cell>
          <cell r="AT5667">
            <v>10366.120000000001</v>
          </cell>
          <cell r="BK5667">
            <v>6383.2669500427528</v>
          </cell>
          <cell r="BX5667">
            <v>638.32669500427528</v>
          </cell>
          <cell r="CB5667">
            <v>650</v>
          </cell>
          <cell r="CF5667">
            <v>44682.868650299271</v>
          </cell>
          <cell r="CG5667">
            <v>650</v>
          </cell>
          <cell r="CK5667" t="str">
            <v>Прочие основные фонды</v>
          </cell>
        </row>
        <row r="5668">
          <cell r="K5668">
            <v>15632.57</v>
          </cell>
          <cell r="Y5668">
            <v>2010</v>
          </cell>
          <cell r="AT5668">
            <v>21711.86</v>
          </cell>
          <cell r="BK5668">
            <v>20610.808569349916</v>
          </cell>
          <cell r="BX5668">
            <v>15133.764720039268</v>
          </cell>
          <cell r="CB5668">
            <v>15000</v>
          </cell>
          <cell r="CF5668">
            <v>20610.808569349916</v>
          </cell>
          <cell r="CG5668">
            <v>60600</v>
          </cell>
          <cell r="CK5668" t="str">
            <v>Прочие основные фонды</v>
          </cell>
        </row>
        <row r="5669">
          <cell r="K5669">
            <v>15632.58</v>
          </cell>
          <cell r="Y5669">
            <v>2010</v>
          </cell>
          <cell r="AT5669">
            <v>21711.87</v>
          </cell>
          <cell r="BK5669">
            <v>20610.818062230104</v>
          </cell>
          <cell r="BX5669">
            <v>15133.77169031483</v>
          </cell>
          <cell r="CB5669">
            <v>15000</v>
          </cell>
          <cell r="CF5669">
            <v>20610.818062230104</v>
          </cell>
          <cell r="CG5669">
            <v>60600</v>
          </cell>
          <cell r="CK5669" t="str">
            <v>Прочие основные фонды</v>
          </cell>
        </row>
        <row r="5670">
          <cell r="K5670">
            <v>0</v>
          </cell>
          <cell r="Y5670">
            <v>2005</v>
          </cell>
          <cell r="AT5670">
            <v>77286.100000000006</v>
          </cell>
          <cell r="BK5670">
            <v>56998.524142139933</v>
          </cell>
          <cell r="BX5670">
            <v>6825.0330264948534</v>
          </cell>
          <cell r="CB5670">
            <v>6800</v>
          </cell>
          <cell r="CF5670">
            <v>284992.62071069964</v>
          </cell>
          <cell r="CG5670">
            <v>7751.9999999999991</v>
          </cell>
          <cell r="CK5670" t="str">
            <v>Прочие основные фонды</v>
          </cell>
        </row>
        <row r="5671">
          <cell r="K5671">
            <v>370018.74</v>
          </cell>
          <cell r="Y5671">
            <v>2008</v>
          </cell>
          <cell r="AT5671">
            <v>778315.06</v>
          </cell>
          <cell r="BK5671">
            <v>850600.17511807685</v>
          </cell>
          <cell r="BX5671">
            <v>535998.46143792733</v>
          </cell>
          <cell r="CB5671">
            <v>535000</v>
          </cell>
          <cell r="CF5671">
            <v>2551800.5253542308</v>
          </cell>
          <cell r="CG5671">
            <v>3819900</v>
          </cell>
          <cell r="CK5671" t="str">
            <v>Машины и оборудование</v>
          </cell>
        </row>
        <row r="5672">
          <cell r="K5672">
            <v>370018.75</v>
          </cell>
          <cell r="Y5672">
            <v>2008</v>
          </cell>
          <cell r="AT5672">
            <v>778315.07</v>
          </cell>
          <cell r="BK5672">
            <v>850600.18604681513</v>
          </cell>
          <cell r="BX5672">
            <v>535998.46832457883</v>
          </cell>
          <cell r="CB5672">
            <v>535000</v>
          </cell>
          <cell r="CF5672">
            <v>2551800.5581404455</v>
          </cell>
          <cell r="CG5672">
            <v>3819900</v>
          </cell>
          <cell r="CK5672" t="str">
            <v>Машины и оборудование</v>
          </cell>
        </row>
        <row r="5673">
          <cell r="K5673">
            <v>370018.75</v>
          </cell>
          <cell r="Y5673">
            <v>2008</v>
          </cell>
          <cell r="AT5673">
            <v>778315.07</v>
          </cell>
          <cell r="BK5673">
            <v>850600.18604681513</v>
          </cell>
          <cell r="BX5673">
            <v>535998.46832457883</v>
          </cell>
          <cell r="CB5673">
            <v>535000</v>
          </cell>
          <cell r="CF5673">
            <v>2551800.5581404455</v>
          </cell>
          <cell r="CG5673">
            <v>3819900</v>
          </cell>
          <cell r="CK5673" t="str">
            <v>Машины и оборудование</v>
          </cell>
        </row>
        <row r="5674">
          <cell r="K5674">
            <v>197358.16</v>
          </cell>
          <cell r="Y5674">
            <v>2007</v>
          </cell>
          <cell r="AT5674">
            <v>523428.56</v>
          </cell>
          <cell r="BK5674">
            <v>646660.89000522741</v>
          </cell>
          <cell r="BX5674">
            <v>489459.12225930055</v>
          </cell>
          <cell r="CB5674">
            <v>490000</v>
          </cell>
          <cell r="CF5674">
            <v>1939982.6700156822</v>
          </cell>
          <cell r="CG5674">
            <v>5929000</v>
          </cell>
          <cell r="CK5674" t="str">
            <v>Машины и оборудование</v>
          </cell>
        </row>
        <row r="5675">
          <cell r="K5675">
            <v>0</v>
          </cell>
          <cell r="Y5675">
            <v>1999</v>
          </cell>
          <cell r="AT5675">
            <v>11000</v>
          </cell>
          <cell r="BK5675">
            <v>21515.580221564749</v>
          </cell>
          <cell r="BX5675">
            <v>2151.5580221564751</v>
          </cell>
          <cell r="CB5675">
            <v>2200</v>
          </cell>
          <cell r="CF5675">
            <v>236671.38243721225</v>
          </cell>
          <cell r="CG5675">
            <v>3674</v>
          </cell>
          <cell r="CK5675" t="str">
            <v>Машины и оборудование</v>
          </cell>
        </row>
        <row r="5676">
          <cell r="K5676">
            <v>0</v>
          </cell>
          <cell r="Y5676">
            <v>1999</v>
          </cell>
          <cell r="AT5676">
            <v>11000</v>
          </cell>
          <cell r="BK5676">
            <v>21515.580221564749</v>
          </cell>
          <cell r="BX5676">
            <v>2151.5580221564751</v>
          </cell>
          <cell r="CB5676">
            <v>2200</v>
          </cell>
          <cell r="CF5676">
            <v>236671.38243721225</v>
          </cell>
          <cell r="CG5676">
            <v>3674</v>
          </cell>
          <cell r="CK5676" t="str">
            <v>Машины и оборудование</v>
          </cell>
        </row>
        <row r="5677">
          <cell r="K5677">
            <v>429745.5</v>
          </cell>
          <cell r="Y5677">
            <v>2007</v>
          </cell>
          <cell r="AT5677">
            <v>1139759.54</v>
          </cell>
          <cell r="BK5677">
            <v>1367808.0691204243</v>
          </cell>
          <cell r="BX5677">
            <v>861912.61421872827</v>
          </cell>
          <cell r="CB5677">
            <v>860000</v>
          </cell>
          <cell r="CF5677">
            <v>4103424.207361273</v>
          </cell>
          <cell r="CG5677">
            <v>6140400</v>
          </cell>
          <cell r="CK5677" t="str">
            <v>Машины и оборудование</v>
          </cell>
        </row>
        <row r="5678">
          <cell r="K5678">
            <v>0</v>
          </cell>
          <cell r="Y5678">
            <v>1999</v>
          </cell>
          <cell r="AT5678">
            <v>11326.25</v>
          </cell>
          <cell r="BK5678">
            <v>22153.712771317976</v>
          </cell>
          <cell r="BX5678">
            <v>2215.3712771317978</v>
          </cell>
          <cell r="CB5678">
            <v>2200</v>
          </cell>
          <cell r="CF5678">
            <v>243690.84048449775</v>
          </cell>
          <cell r="CG5678">
            <v>3674</v>
          </cell>
          <cell r="CK5678" t="str">
            <v>Машины и оборудование</v>
          </cell>
        </row>
        <row r="5679">
          <cell r="K5679">
            <v>127378.27</v>
          </cell>
          <cell r="Y5679">
            <v>2008</v>
          </cell>
          <cell r="AT5679">
            <v>573202.11</v>
          </cell>
          <cell r="BK5679">
            <v>738259.00674452761</v>
          </cell>
          <cell r="BX5679">
            <v>716111.23654219171</v>
          </cell>
          <cell r="CB5679">
            <v>715000</v>
          </cell>
          <cell r="CF5679">
            <v>1476518.0134890552</v>
          </cell>
          <cell r="CG5679">
            <v>20020000</v>
          </cell>
          <cell r="CK5679" t="str">
            <v>Сооружения</v>
          </cell>
        </row>
        <row r="5680">
          <cell r="K5680">
            <v>53446.31</v>
          </cell>
          <cell r="Y5680">
            <v>2010</v>
          </cell>
          <cell r="AT5680">
            <v>60127.11</v>
          </cell>
          <cell r="BK5680">
            <v>59297.956601162216</v>
          </cell>
          <cell r="BX5680">
            <v>59297.956601162216</v>
          </cell>
          <cell r="CB5680">
            <v>60000</v>
          </cell>
          <cell r="CF5680">
            <v>0</v>
          </cell>
          <cell r="CG5680">
            <v>300000</v>
          </cell>
          <cell r="CK5680" t="str">
            <v>Прочие основные фонды</v>
          </cell>
        </row>
        <row r="5681">
          <cell r="K5681">
            <v>53446.32</v>
          </cell>
          <cell r="Y5681">
            <v>2010</v>
          </cell>
          <cell r="AT5681">
            <v>60127.12</v>
          </cell>
          <cell r="BK5681">
            <v>59297.966463262121</v>
          </cell>
          <cell r="BX5681">
            <v>59297.966463262121</v>
          </cell>
          <cell r="CB5681">
            <v>60000</v>
          </cell>
          <cell r="CF5681">
            <v>0</v>
          </cell>
          <cell r="CG5681">
            <v>300000</v>
          </cell>
          <cell r="CK5681" t="str">
            <v>Прочие основные фонды</v>
          </cell>
        </row>
        <row r="5682">
          <cell r="K5682">
            <v>53446.32</v>
          </cell>
          <cell r="Y5682">
            <v>2010</v>
          </cell>
          <cell r="AT5682">
            <v>60127.12</v>
          </cell>
          <cell r="BK5682">
            <v>59297.966463262121</v>
          </cell>
          <cell r="BX5682">
            <v>59297.966463262121</v>
          </cell>
          <cell r="CB5682">
            <v>60000</v>
          </cell>
          <cell r="CF5682">
            <v>0</v>
          </cell>
          <cell r="CG5682">
            <v>300000</v>
          </cell>
          <cell r="CK5682" t="str">
            <v>Прочие основные фонды</v>
          </cell>
        </row>
        <row r="5683">
          <cell r="K5683">
            <v>53446.32</v>
          </cell>
          <cell r="Y5683">
            <v>2010</v>
          </cell>
          <cell r="AT5683">
            <v>60127.12</v>
          </cell>
          <cell r="BK5683">
            <v>59297.966463262121</v>
          </cell>
          <cell r="BX5683">
            <v>59297.966463262121</v>
          </cell>
          <cell r="CB5683">
            <v>60000</v>
          </cell>
          <cell r="CF5683">
            <v>0</v>
          </cell>
          <cell r="CG5683">
            <v>300000</v>
          </cell>
          <cell r="CK5683" t="str">
            <v>Прочие основные фонды</v>
          </cell>
        </row>
        <row r="5684">
          <cell r="K5684">
            <v>53446.32</v>
          </cell>
          <cell r="Y5684">
            <v>2010</v>
          </cell>
          <cell r="AT5684">
            <v>60127.12</v>
          </cell>
          <cell r="BK5684">
            <v>59297.966463262121</v>
          </cell>
          <cell r="BX5684">
            <v>59297.966463262121</v>
          </cell>
          <cell r="CB5684">
            <v>60000</v>
          </cell>
          <cell r="CF5684">
            <v>0</v>
          </cell>
          <cell r="CG5684">
            <v>300000</v>
          </cell>
          <cell r="CK5684" t="str">
            <v>Прочие основные фонды</v>
          </cell>
        </row>
        <row r="5685">
          <cell r="K5685">
            <v>0</v>
          </cell>
          <cell r="Y5685">
            <v>1999</v>
          </cell>
          <cell r="AT5685">
            <v>184297.11</v>
          </cell>
          <cell r="BK5685">
            <v>80424.125305161899</v>
          </cell>
          <cell r="BX5685">
            <v>8042.4125305161906</v>
          </cell>
          <cell r="CB5685">
            <v>8000</v>
          </cell>
          <cell r="CF5685">
            <v>965089.50366194278</v>
          </cell>
          <cell r="CG5685">
            <v>8000</v>
          </cell>
          <cell r="CK5685" t="str">
            <v>Прочие основные фонды</v>
          </cell>
        </row>
        <row r="5686">
          <cell r="K5686">
            <v>0</v>
          </cell>
          <cell r="Y5686">
            <v>1999</v>
          </cell>
          <cell r="AT5686">
            <v>184297.11</v>
          </cell>
          <cell r="BK5686">
            <v>80424.125305161899</v>
          </cell>
          <cell r="BX5686">
            <v>8042.4125305161906</v>
          </cell>
          <cell r="CB5686">
            <v>8000</v>
          </cell>
          <cell r="CF5686">
            <v>965089.50366194278</v>
          </cell>
          <cell r="CG5686">
            <v>8000</v>
          </cell>
          <cell r="CK5686" t="str">
            <v>Прочие основные фонды</v>
          </cell>
        </row>
        <row r="5687">
          <cell r="K5687">
            <v>0</v>
          </cell>
          <cell r="Y5687">
            <v>1999</v>
          </cell>
          <cell r="AT5687">
            <v>184297.11</v>
          </cell>
          <cell r="BK5687">
            <v>80424.125305161899</v>
          </cell>
          <cell r="BX5687">
            <v>8042.4125305161906</v>
          </cell>
          <cell r="CB5687">
            <v>8000</v>
          </cell>
          <cell r="CF5687">
            <v>965089.50366194278</v>
          </cell>
          <cell r="CG5687">
            <v>8000</v>
          </cell>
          <cell r="CK5687" t="str">
            <v>Прочие основные фонды</v>
          </cell>
        </row>
        <row r="5688">
          <cell r="K5688">
            <v>0</v>
          </cell>
          <cell r="Y5688">
            <v>1999</v>
          </cell>
          <cell r="AT5688">
            <v>184297.11</v>
          </cell>
          <cell r="BK5688">
            <v>80424.125305161899</v>
          </cell>
          <cell r="BX5688">
            <v>8042.4125305161906</v>
          </cell>
          <cell r="CB5688">
            <v>8000</v>
          </cell>
          <cell r="CF5688">
            <v>965089.50366194278</v>
          </cell>
          <cell r="CG5688">
            <v>8000</v>
          </cell>
          <cell r="CK5688" t="str">
            <v>Прочие основные фонды</v>
          </cell>
        </row>
        <row r="5689">
          <cell r="K5689">
            <v>0</v>
          </cell>
          <cell r="Y5689">
            <v>1999</v>
          </cell>
          <cell r="AT5689">
            <v>75688.56</v>
          </cell>
          <cell r="BK5689">
            <v>33029.200694505002</v>
          </cell>
          <cell r="BX5689">
            <v>3302.9200694505003</v>
          </cell>
          <cell r="CB5689">
            <v>3300</v>
          </cell>
          <cell r="CF5689">
            <v>396350.40833405999</v>
          </cell>
          <cell r="CG5689">
            <v>3300</v>
          </cell>
          <cell r="CK5689" t="str">
            <v>Прочие основные фонды</v>
          </cell>
        </row>
        <row r="5690">
          <cell r="K5690">
            <v>0</v>
          </cell>
          <cell r="Y5690">
            <v>2006</v>
          </cell>
          <cell r="AT5690">
            <v>56469.49</v>
          </cell>
          <cell r="BK5690">
            <v>48957.379037223545</v>
          </cell>
          <cell r="BX5690">
            <v>9879.9251936258042</v>
          </cell>
          <cell r="CB5690">
            <v>9900</v>
          </cell>
          <cell r="CF5690">
            <v>195829.51614889418</v>
          </cell>
          <cell r="CG5690">
            <v>16335</v>
          </cell>
          <cell r="CK5690" t="str">
            <v>Прочие основные фонды</v>
          </cell>
        </row>
        <row r="5691">
          <cell r="K5691">
            <v>0</v>
          </cell>
          <cell r="Y5691">
            <v>2007</v>
          </cell>
          <cell r="AT5691">
            <v>66271.16</v>
          </cell>
          <cell r="BK5691">
            <v>65737.580459098157</v>
          </cell>
          <cell r="BX5691">
            <v>21718.636440347582</v>
          </cell>
          <cell r="CB5691">
            <v>22000</v>
          </cell>
          <cell r="CF5691">
            <v>197212.74137729447</v>
          </cell>
          <cell r="CG5691">
            <v>51260</v>
          </cell>
          <cell r="CK5691" t="str">
            <v>Прочие основные фонды</v>
          </cell>
        </row>
        <row r="5692">
          <cell r="K5692">
            <v>0</v>
          </cell>
          <cell r="Y5692">
            <v>2007</v>
          </cell>
          <cell r="AT5692">
            <v>66271.17</v>
          </cell>
          <cell r="BK5692">
            <v>65737.590378583554</v>
          </cell>
          <cell r="BX5692">
            <v>21718.639717585585</v>
          </cell>
          <cell r="CB5692">
            <v>22000</v>
          </cell>
          <cell r="CF5692">
            <v>197212.77113575066</v>
          </cell>
          <cell r="CG5692">
            <v>51260</v>
          </cell>
          <cell r="CK5692" t="str">
            <v>Прочие основные фонды</v>
          </cell>
        </row>
        <row r="5693">
          <cell r="K5693">
            <v>13148.8</v>
          </cell>
          <cell r="Y5693">
            <v>2007</v>
          </cell>
          <cell r="AT5693">
            <v>24296.95</v>
          </cell>
          <cell r="BK5693">
            <v>24101.32409838133</v>
          </cell>
          <cell r="BX5693">
            <v>7962.6888024791342</v>
          </cell>
          <cell r="CB5693">
            <v>8000</v>
          </cell>
          <cell r="CF5693">
            <v>72303.972295143991</v>
          </cell>
          <cell r="CG5693">
            <v>18640</v>
          </cell>
          <cell r="CK5693" t="str">
            <v>Прочие основные фонды</v>
          </cell>
        </row>
        <row r="5694">
          <cell r="K5694">
            <v>90875.86</v>
          </cell>
          <cell r="Y5694">
            <v>2010</v>
          </cell>
          <cell r="AT5694">
            <v>109051</v>
          </cell>
          <cell r="BK5694">
            <v>123962.43762706871</v>
          </cell>
          <cell r="BX5694">
            <v>121483.18887452733</v>
          </cell>
          <cell r="CB5694">
            <v>120000</v>
          </cell>
          <cell r="CF5694">
            <v>123962.43762706871</v>
          </cell>
          <cell r="CG5694">
            <v>3480000</v>
          </cell>
          <cell r="CK5694" t="str">
            <v>Сооружения</v>
          </cell>
        </row>
        <row r="5695">
          <cell r="K5695">
            <v>1088101.8999999999</v>
          </cell>
          <cell r="Y5695">
            <v>2009</v>
          </cell>
          <cell r="AT5695">
            <v>2176203.88</v>
          </cell>
          <cell r="BK5695">
            <v>2807228.0565258963</v>
          </cell>
          <cell r="BX5695">
            <v>2723011.2148301192</v>
          </cell>
          <cell r="CB5695">
            <v>2720000</v>
          </cell>
          <cell r="CF5695">
            <v>5614456.1130517926</v>
          </cell>
          <cell r="CG5695">
            <v>76160000</v>
          </cell>
          <cell r="CK5695" t="str">
            <v>Сооружения</v>
          </cell>
        </row>
        <row r="5696">
          <cell r="K5696">
            <v>0.15</v>
          </cell>
          <cell r="Y5696">
            <v>2007</v>
          </cell>
          <cell r="AT5696">
            <v>1107998.43</v>
          </cell>
          <cell r="BK5696">
            <v>1645026.7374722271</v>
          </cell>
          <cell r="BX5696">
            <v>1562775.4005986156</v>
          </cell>
          <cell r="CB5696">
            <v>1560000</v>
          </cell>
          <cell r="CF5696">
            <v>4935080.2124166815</v>
          </cell>
          <cell r="CG5696">
            <v>42120000</v>
          </cell>
          <cell r="CK5696" t="str">
            <v>Сооружения</v>
          </cell>
        </row>
        <row r="5697">
          <cell r="K5697">
            <v>74225.960000000006</v>
          </cell>
          <cell r="Y5697">
            <v>2008</v>
          </cell>
          <cell r="AT5697">
            <v>668033</v>
          </cell>
          <cell r="BK5697">
            <v>902456.26184445503</v>
          </cell>
          <cell r="BX5697">
            <v>857333.44875223225</v>
          </cell>
          <cell r="CB5697">
            <v>855000</v>
          </cell>
          <cell r="CF5697">
            <v>2707368.7855333649</v>
          </cell>
          <cell r="CG5697">
            <v>23085000</v>
          </cell>
          <cell r="CK5697" t="str">
            <v>Сооружения</v>
          </cell>
        </row>
        <row r="5698">
          <cell r="K5698">
            <v>569420.43999999994</v>
          </cell>
          <cell r="Y5698">
            <v>2010</v>
          </cell>
          <cell r="AT5698">
            <v>640598</v>
          </cell>
          <cell r="BK5698">
            <v>658801.75517820485</v>
          </cell>
          <cell r="BX5698">
            <v>658801.75517820485</v>
          </cell>
          <cell r="CB5698">
            <v>660000</v>
          </cell>
          <cell r="CF5698">
            <v>0</v>
          </cell>
          <cell r="CG5698">
            <v>19800000</v>
          </cell>
          <cell r="CK5698" t="str">
            <v>Сооружения</v>
          </cell>
        </row>
        <row r="5699">
          <cell r="K5699">
            <v>487407.64</v>
          </cell>
          <cell r="Y5699">
            <v>2010</v>
          </cell>
          <cell r="AT5699">
            <v>626667</v>
          </cell>
          <cell r="BK5699">
            <v>712356.31860727794</v>
          </cell>
          <cell r="BX5699">
            <v>698109.19223513233</v>
          </cell>
          <cell r="CB5699">
            <v>700000</v>
          </cell>
          <cell r="CF5699">
            <v>712356.31860727794</v>
          </cell>
          <cell r="CG5699">
            <v>20300000</v>
          </cell>
          <cell r="CK5699" t="str">
            <v>Сооружения</v>
          </cell>
        </row>
        <row r="5700">
          <cell r="K5700">
            <v>408332.68</v>
          </cell>
          <cell r="Y5700">
            <v>2009</v>
          </cell>
          <cell r="AT5700">
            <v>612499</v>
          </cell>
          <cell r="BK5700">
            <v>785941.69101733994</v>
          </cell>
          <cell r="BX5700">
            <v>770222.85719699308</v>
          </cell>
          <cell r="CB5700">
            <v>770000</v>
          </cell>
          <cell r="CF5700">
            <v>785941.69101733994</v>
          </cell>
          <cell r="CG5700">
            <v>22330000</v>
          </cell>
          <cell r="CK5700" t="str">
            <v>Сооружения</v>
          </cell>
        </row>
        <row r="5701">
          <cell r="K5701">
            <v>403148.28</v>
          </cell>
          <cell r="Y5701">
            <v>2009</v>
          </cell>
          <cell r="AT5701">
            <v>725667</v>
          </cell>
          <cell r="BK5701">
            <v>931227.99431194493</v>
          </cell>
          <cell r="BX5701">
            <v>912603.43442570604</v>
          </cell>
          <cell r="CB5701">
            <v>915000</v>
          </cell>
          <cell r="CF5701">
            <v>931227.99431194493</v>
          </cell>
          <cell r="CG5701">
            <v>26535000</v>
          </cell>
          <cell r="CK5701" t="str">
            <v>Сооружения</v>
          </cell>
        </row>
        <row r="5702">
          <cell r="K5702">
            <v>285875.81</v>
          </cell>
          <cell r="Y5702">
            <v>2009</v>
          </cell>
          <cell r="AT5702">
            <v>686102</v>
          </cell>
          <cell r="BK5702">
            <v>876828.99200547684</v>
          </cell>
          <cell r="BX5702">
            <v>850524.12224531255</v>
          </cell>
          <cell r="CB5702">
            <v>850000</v>
          </cell>
          <cell r="CF5702">
            <v>1753657.9840109537</v>
          </cell>
          <cell r="CG5702">
            <v>23800000</v>
          </cell>
          <cell r="CK5702" t="str">
            <v>Сооружения</v>
          </cell>
        </row>
        <row r="5703">
          <cell r="K5703">
            <v>174259.08</v>
          </cell>
          <cell r="Y5703">
            <v>2008</v>
          </cell>
          <cell r="AT5703">
            <v>627333</v>
          </cell>
          <cell r="BK5703">
            <v>773560.76051311009</v>
          </cell>
          <cell r="BX5703">
            <v>750353.93769771676</v>
          </cell>
          <cell r="CB5703">
            <v>750000</v>
          </cell>
          <cell r="CF5703">
            <v>1547121.5210262202</v>
          </cell>
          <cell r="CG5703">
            <v>21000000</v>
          </cell>
          <cell r="CK5703" t="str">
            <v>Сооружения</v>
          </cell>
        </row>
        <row r="5704">
          <cell r="K5704">
            <v>0</v>
          </cell>
          <cell r="Y5704">
            <v>2007</v>
          </cell>
          <cell r="AT5704">
            <v>638359.14</v>
          </cell>
          <cell r="BK5704">
            <v>983699.99449018727</v>
          </cell>
          <cell r="BX5704">
            <v>934514.99476567784</v>
          </cell>
          <cell r="CB5704">
            <v>935000</v>
          </cell>
          <cell r="CF5704">
            <v>2951099.9834705619</v>
          </cell>
          <cell r="CG5704">
            <v>25245000</v>
          </cell>
          <cell r="CK5704" t="str">
            <v>Сооружения</v>
          </cell>
        </row>
        <row r="5705">
          <cell r="K5705">
            <v>0</v>
          </cell>
          <cell r="Y5705">
            <v>2003</v>
          </cell>
          <cell r="AT5705">
            <v>176261.12</v>
          </cell>
          <cell r="BK5705">
            <v>469028.67626431229</v>
          </cell>
          <cell r="BX5705">
            <v>403364.66158730857</v>
          </cell>
          <cell r="CB5705">
            <v>405000</v>
          </cell>
          <cell r="CF5705">
            <v>3283200.7338501862</v>
          </cell>
          <cell r="CG5705">
            <v>9315000</v>
          </cell>
          <cell r="CK5705" t="str">
            <v>Сооружения</v>
          </cell>
        </row>
        <row r="5706">
          <cell r="K5706">
            <v>0</v>
          </cell>
          <cell r="Y5706">
            <v>2006</v>
          </cell>
          <cell r="AT5706">
            <v>70493.59</v>
          </cell>
          <cell r="BK5706">
            <v>127909.64373802616</v>
          </cell>
          <cell r="BX5706">
            <v>116397.77580160381</v>
          </cell>
          <cell r="CB5706">
            <v>115000</v>
          </cell>
          <cell r="CF5706">
            <v>639548.21869013086</v>
          </cell>
          <cell r="CG5706">
            <v>2875000</v>
          </cell>
          <cell r="CK5706" t="str">
            <v>Сооружения</v>
          </cell>
        </row>
        <row r="5707">
          <cell r="K5707">
            <v>0</v>
          </cell>
          <cell r="Y5707">
            <v>2007</v>
          </cell>
          <cell r="AT5707">
            <v>354738.9</v>
          </cell>
          <cell r="BK5707">
            <v>565530.9522204469</v>
          </cell>
          <cell r="BX5707">
            <v>525943.78556501563</v>
          </cell>
          <cell r="CB5707">
            <v>525000</v>
          </cell>
          <cell r="CF5707">
            <v>2262123.8088817876</v>
          </cell>
          <cell r="CG5707">
            <v>13650000</v>
          </cell>
          <cell r="CK5707" t="str">
            <v>Сооружения</v>
          </cell>
        </row>
        <row r="5708">
          <cell r="K5708">
            <v>0</v>
          </cell>
          <cell r="Y5708">
            <v>2005</v>
          </cell>
          <cell r="AT5708">
            <v>130360.37</v>
          </cell>
          <cell r="BK5708">
            <v>289637.713668196</v>
          </cell>
          <cell r="BX5708">
            <v>257777.56516469445</v>
          </cell>
          <cell r="CB5708">
            <v>260000</v>
          </cell>
          <cell r="CF5708">
            <v>1737826.282009176</v>
          </cell>
          <cell r="CG5708">
            <v>6240000</v>
          </cell>
          <cell r="CK5708" t="str">
            <v>Сооружения</v>
          </cell>
        </row>
        <row r="5709">
          <cell r="K5709">
            <v>0</v>
          </cell>
          <cell r="Y5709">
            <v>2007</v>
          </cell>
          <cell r="AT5709">
            <v>1630568.53</v>
          </cell>
          <cell r="BK5709">
            <v>2599480.8390948786</v>
          </cell>
          <cell r="BX5709">
            <v>2417517.1803582371</v>
          </cell>
          <cell r="CB5709">
            <v>2420000</v>
          </cell>
          <cell r="CF5709">
            <v>10397923.356379515</v>
          </cell>
          <cell r="CG5709">
            <v>62920000</v>
          </cell>
          <cell r="CK5709" t="str">
            <v>Сооружения</v>
          </cell>
        </row>
        <row r="5710">
          <cell r="K5710">
            <v>1528560.6399999999</v>
          </cell>
          <cell r="Y5710">
            <v>2010</v>
          </cell>
          <cell r="AT5710">
            <v>1572233.8</v>
          </cell>
          <cell r="BK5710">
            <v>1572233.8</v>
          </cell>
          <cell r="BX5710">
            <v>1572233.8</v>
          </cell>
          <cell r="CB5710">
            <v>1570000</v>
          </cell>
          <cell r="CF5710">
            <v>0</v>
          </cell>
          <cell r="CG5710">
            <v>47100000</v>
          </cell>
          <cell r="CK5710" t="str">
            <v>Сооружения</v>
          </cell>
        </row>
        <row r="5711">
          <cell r="K5711">
            <v>1385598.57</v>
          </cell>
          <cell r="Y5711">
            <v>2010</v>
          </cell>
          <cell r="AT5711">
            <v>1847464.8</v>
          </cell>
          <cell r="BK5711">
            <v>2148577.9671573699</v>
          </cell>
          <cell r="BX5711">
            <v>2105606.4078142224</v>
          </cell>
          <cell r="CB5711">
            <v>2110000</v>
          </cell>
          <cell r="CF5711">
            <v>2148577.9671573699</v>
          </cell>
          <cell r="CG5711">
            <v>61190000</v>
          </cell>
          <cell r="CK5711" t="str">
            <v>Сооружения</v>
          </cell>
        </row>
        <row r="5712">
          <cell r="K5712">
            <v>8248.18</v>
          </cell>
          <cell r="Y5712">
            <v>2007</v>
          </cell>
          <cell r="AT5712">
            <v>16692.95</v>
          </cell>
          <cell r="BK5712">
            <v>15745.004741500636</v>
          </cell>
          <cell r="BX5712">
            <v>3177.4468339294481</v>
          </cell>
          <cell r="CB5712">
            <v>3200</v>
          </cell>
          <cell r="CF5712">
            <v>62980.018966002543</v>
          </cell>
          <cell r="CG5712">
            <v>5280</v>
          </cell>
          <cell r="CK5712" t="str">
            <v>Прочие основные фонды</v>
          </cell>
        </row>
        <row r="5713">
          <cell r="K5713">
            <v>102254.7</v>
          </cell>
          <cell r="Y5713">
            <v>2007</v>
          </cell>
          <cell r="AT5713">
            <v>186693.93</v>
          </cell>
          <cell r="BK5713">
            <v>176092.1115236904</v>
          </cell>
          <cell r="BX5713">
            <v>35536.561050763703</v>
          </cell>
          <cell r="CB5713">
            <v>36000</v>
          </cell>
          <cell r="CF5713">
            <v>704368.4460947616</v>
          </cell>
          <cell r="CG5713">
            <v>59400</v>
          </cell>
          <cell r="CK5713" t="str">
            <v>Прочие основные фонды</v>
          </cell>
        </row>
        <row r="5714">
          <cell r="K5714">
            <v>94964.21</v>
          </cell>
          <cell r="Y5714">
            <v>2007</v>
          </cell>
          <cell r="AT5714">
            <v>183171.74</v>
          </cell>
          <cell r="BK5714">
            <v>172769.93669836197</v>
          </cell>
          <cell r="BX5714">
            <v>34866.124042086507</v>
          </cell>
          <cell r="CB5714">
            <v>35000</v>
          </cell>
          <cell r="CF5714">
            <v>691079.74679344788</v>
          </cell>
          <cell r="CG5714">
            <v>57750</v>
          </cell>
          <cell r="CK5714" t="str">
            <v>Прочие основные фонды</v>
          </cell>
        </row>
        <row r="5715">
          <cell r="K5715">
            <v>0</v>
          </cell>
          <cell r="Y5715">
            <v>2007</v>
          </cell>
          <cell r="AT5715">
            <v>1096548</v>
          </cell>
          <cell r="BK5715">
            <v>1748135.9799994491</v>
          </cell>
          <cell r="BX5715">
            <v>1625766.4613994877</v>
          </cell>
          <cell r="CB5715">
            <v>1630000</v>
          </cell>
          <cell r="CF5715">
            <v>6992543.9199977964</v>
          </cell>
          <cell r="CG5715">
            <v>42380000</v>
          </cell>
          <cell r="CK5715" t="str">
            <v>Сооружения</v>
          </cell>
        </row>
        <row r="5716">
          <cell r="K5716">
            <v>483411.73</v>
          </cell>
          <cell r="Y5716">
            <v>2010</v>
          </cell>
          <cell r="AT5716">
            <v>621529.41</v>
          </cell>
          <cell r="BK5716">
            <v>687266.90420507605</v>
          </cell>
          <cell r="BX5716">
            <v>630015.21985027043</v>
          </cell>
          <cell r="CB5716">
            <v>630000</v>
          </cell>
          <cell r="CF5716">
            <v>687266.90420507605</v>
          </cell>
          <cell r="CG5716">
            <v>8832600</v>
          </cell>
          <cell r="CK5716" t="str">
            <v>Машины и оборудование</v>
          </cell>
        </row>
        <row r="5717">
          <cell r="K5717">
            <v>0</v>
          </cell>
          <cell r="Y5717">
            <v>1999</v>
          </cell>
          <cell r="AT5717">
            <v>122214.54</v>
          </cell>
          <cell r="BK5717">
            <v>426272.6442655563</v>
          </cell>
          <cell r="BX5717">
            <v>42627.26442655563</v>
          </cell>
          <cell r="CB5717">
            <v>43000</v>
          </cell>
          <cell r="CF5717">
            <v>4688999.0869211191</v>
          </cell>
          <cell r="CG5717">
            <v>71810</v>
          </cell>
          <cell r="CK5717" t="str">
            <v>Прочие основные фонды</v>
          </cell>
        </row>
        <row r="5718">
          <cell r="K5718">
            <v>0</v>
          </cell>
          <cell r="Y5718">
            <v>2007</v>
          </cell>
          <cell r="AT5718">
            <v>13953.64</v>
          </cell>
          <cell r="BK5718">
            <v>17914.142693101912</v>
          </cell>
          <cell r="BX5718">
            <v>11288.444562275348</v>
          </cell>
          <cell r="CB5718">
            <v>11000</v>
          </cell>
          <cell r="CF5718">
            <v>53742.428079305741</v>
          </cell>
          <cell r="CG5718">
            <v>78540</v>
          </cell>
          <cell r="CK5718" t="str">
            <v>Прочие основные фонды</v>
          </cell>
        </row>
        <row r="5719">
          <cell r="K5719">
            <v>0</v>
          </cell>
          <cell r="Y5719">
            <v>2006</v>
          </cell>
          <cell r="AT5719">
            <v>15161.02</v>
          </cell>
          <cell r="BK5719">
            <v>23429.176617814126</v>
          </cell>
          <cell r="BX5719">
            <v>15955.58141028854</v>
          </cell>
          <cell r="CB5719">
            <v>16000</v>
          </cell>
          <cell r="CF5719">
            <v>93716.706471256504</v>
          </cell>
          <cell r="CG5719">
            <v>178560</v>
          </cell>
          <cell r="CK5719" t="str">
            <v>Машины и оборудование</v>
          </cell>
        </row>
        <row r="5720">
          <cell r="K5720">
            <v>76219.259999999995</v>
          </cell>
          <cell r="Y5720">
            <v>2006</v>
          </cell>
          <cell r="AT5720">
            <v>457315.26</v>
          </cell>
          <cell r="BK5720">
            <v>396478.8157875418</v>
          </cell>
          <cell r="BX5720">
            <v>80012.065961699584</v>
          </cell>
          <cell r="CB5720">
            <v>80000</v>
          </cell>
          <cell r="CF5720">
            <v>1585915.2631501672</v>
          </cell>
          <cell r="CG5720">
            <v>132000</v>
          </cell>
          <cell r="CK5720" t="str">
            <v>Прочие основные фонды</v>
          </cell>
        </row>
        <row r="5721">
          <cell r="K5721">
            <v>430774.93</v>
          </cell>
          <cell r="Y5721">
            <v>2010</v>
          </cell>
          <cell r="AT5721">
            <v>596457.63</v>
          </cell>
          <cell r="BK5721">
            <v>585238.05083060043</v>
          </cell>
          <cell r="BX5721">
            <v>429718.94754559075</v>
          </cell>
          <cell r="CB5721">
            <v>430000</v>
          </cell>
          <cell r="CF5721">
            <v>585238.05083060043</v>
          </cell>
          <cell r="CG5721">
            <v>1737200</v>
          </cell>
          <cell r="CK5721" t="str">
            <v>Прочие основные фонды</v>
          </cell>
        </row>
        <row r="5722">
          <cell r="K5722">
            <v>502754.22</v>
          </cell>
          <cell r="Y5722">
            <v>2009</v>
          </cell>
          <cell r="AT5722">
            <v>1206610.17</v>
          </cell>
          <cell r="BK5722">
            <v>984280.3000457827</v>
          </cell>
          <cell r="BX5722">
            <v>500850.81168712239</v>
          </cell>
          <cell r="CB5722">
            <v>500000</v>
          </cell>
          <cell r="CF5722">
            <v>1968560.6000915654</v>
          </cell>
          <cell r="CG5722">
            <v>1570000</v>
          </cell>
          <cell r="CK5722" t="str">
            <v>Прочие основные фонды</v>
          </cell>
        </row>
        <row r="5723">
          <cell r="K5723">
            <v>1041657.25</v>
          </cell>
          <cell r="Y5723">
            <v>2010</v>
          </cell>
          <cell r="AT5723">
            <v>1171864.4099999999</v>
          </cell>
          <cell r="BK5723">
            <v>1155704.3890289515</v>
          </cell>
          <cell r="BX5723">
            <v>1155704.3890289515</v>
          </cell>
          <cell r="CB5723">
            <v>1160000</v>
          </cell>
          <cell r="CF5723">
            <v>0</v>
          </cell>
          <cell r="CG5723">
            <v>5800000</v>
          </cell>
          <cell r="CK5723" t="str">
            <v>Прочие основные фонды</v>
          </cell>
        </row>
        <row r="5724">
          <cell r="K5724">
            <v>19068.52</v>
          </cell>
          <cell r="Y5724">
            <v>2010</v>
          </cell>
          <cell r="AT5724">
            <v>22144.07</v>
          </cell>
          <cell r="BK5724">
            <v>21838.703071428146</v>
          </cell>
          <cell r="BX5724">
            <v>21838.703071428146</v>
          </cell>
          <cell r="CB5724">
            <v>22000</v>
          </cell>
          <cell r="CF5724">
            <v>0</v>
          </cell>
          <cell r="CG5724">
            <v>110000</v>
          </cell>
          <cell r="CK5724" t="str">
            <v>Прочие основные фонды</v>
          </cell>
        </row>
        <row r="5725">
          <cell r="K5725">
            <v>0</v>
          </cell>
          <cell r="Y5725">
            <v>2006</v>
          </cell>
          <cell r="AT5725">
            <v>297915.26</v>
          </cell>
          <cell r="BK5725">
            <v>251784.63413048608</v>
          </cell>
          <cell r="BX5725">
            <v>50811.816298871905</v>
          </cell>
          <cell r="CB5725">
            <v>50000</v>
          </cell>
          <cell r="CF5725">
            <v>1007138.5365219443</v>
          </cell>
          <cell r="CG5725">
            <v>82500</v>
          </cell>
          <cell r="CK5725" t="str">
            <v>Прочие основные фонды</v>
          </cell>
        </row>
        <row r="5726">
          <cell r="K5726">
            <v>0</v>
          </cell>
          <cell r="Y5726">
            <v>1999</v>
          </cell>
          <cell r="AT5726">
            <v>112536.95</v>
          </cell>
          <cell r="BK5726">
            <v>49109.211578308204</v>
          </cell>
          <cell r="BX5726">
            <v>4910.9211578308204</v>
          </cell>
          <cell r="CB5726">
            <v>4900</v>
          </cell>
          <cell r="CF5726">
            <v>589310.53893969848</v>
          </cell>
          <cell r="CG5726">
            <v>4900</v>
          </cell>
          <cell r="CK5726" t="str">
            <v>Прочие основные фонды</v>
          </cell>
        </row>
        <row r="5727">
          <cell r="K5727">
            <v>0</v>
          </cell>
          <cell r="Y5727">
            <v>2004</v>
          </cell>
          <cell r="AT5727">
            <v>56790.080000000002</v>
          </cell>
          <cell r="BK5727">
            <v>36588.495046114513</v>
          </cell>
          <cell r="BX5727">
            <v>3658.8495046114513</v>
          </cell>
          <cell r="CB5727">
            <v>3700</v>
          </cell>
          <cell r="CF5727">
            <v>256119.46532280158</v>
          </cell>
          <cell r="CG5727">
            <v>3700</v>
          </cell>
          <cell r="CK5727" t="str">
            <v>Прочие основные фонды</v>
          </cell>
        </row>
        <row r="5728">
          <cell r="K5728">
            <v>0</v>
          </cell>
          <cell r="Y5728">
            <v>2004</v>
          </cell>
          <cell r="AT5728">
            <v>28989.33</v>
          </cell>
          <cell r="BK5728">
            <v>18797.572396590283</v>
          </cell>
          <cell r="BX5728">
            <v>1879.7572396590285</v>
          </cell>
          <cell r="CB5728">
            <v>1900</v>
          </cell>
          <cell r="CF5728">
            <v>112785.43437954169</v>
          </cell>
          <cell r="CG5728">
            <v>1900</v>
          </cell>
          <cell r="CK5728" t="str">
            <v>Прочие основные фонды</v>
          </cell>
        </row>
        <row r="5729">
          <cell r="K5729">
            <v>0</v>
          </cell>
          <cell r="Y5729">
            <v>2007</v>
          </cell>
          <cell r="AT5729">
            <v>29475</v>
          </cell>
          <cell r="BK5729">
            <v>27801.19839547421</v>
          </cell>
          <cell r="BX5729">
            <v>5610.4670193147685</v>
          </cell>
          <cell r="CB5729">
            <v>5600</v>
          </cell>
          <cell r="CF5729">
            <v>111204.79358189684</v>
          </cell>
          <cell r="CG5729">
            <v>9240</v>
          </cell>
          <cell r="CK5729" t="str">
            <v>Прочие основные фонды</v>
          </cell>
        </row>
        <row r="5730">
          <cell r="K5730">
            <v>1576.92</v>
          </cell>
          <cell r="Y5730">
            <v>2008</v>
          </cell>
          <cell r="AT5730">
            <v>56835.24</v>
          </cell>
          <cell r="BK5730">
            <v>62627.908767177687</v>
          </cell>
          <cell r="BX5730">
            <v>20691.251062699201</v>
          </cell>
          <cell r="CB5730">
            <v>21000</v>
          </cell>
          <cell r="CF5730">
            <v>187883.72630153305</v>
          </cell>
          <cell r="CG5730">
            <v>48930</v>
          </cell>
          <cell r="CK5730" t="str">
            <v>Прочие основные фонды</v>
          </cell>
        </row>
        <row r="5731">
          <cell r="K5731">
            <v>0</v>
          </cell>
          <cell r="Y5731">
            <v>2001</v>
          </cell>
          <cell r="AT5731">
            <v>3150</v>
          </cell>
          <cell r="BK5731">
            <v>1491.8239943681849</v>
          </cell>
          <cell r="BX5731">
            <v>149.18239943681849</v>
          </cell>
          <cell r="CB5731">
            <v>150</v>
          </cell>
          <cell r="CF5731">
            <v>13426.415949313665</v>
          </cell>
          <cell r="CG5731">
            <v>150</v>
          </cell>
          <cell r="CK5731" t="str">
            <v>Прочие основные фонды</v>
          </cell>
        </row>
        <row r="5732">
          <cell r="K5732">
            <v>179744.35</v>
          </cell>
          <cell r="Y5732">
            <v>2010</v>
          </cell>
          <cell r="AT5732">
            <v>196084.75</v>
          </cell>
          <cell r="BK5732">
            <v>193380.73949753682</v>
          </cell>
          <cell r="BX5732">
            <v>193380.73949753682</v>
          </cell>
          <cell r="CB5732">
            <v>195000</v>
          </cell>
          <cell r="CF5732">
            <v>0</v>
          </cell>
          <cell r="CG5732">
            <v>975000</v>
          </cell>
          <cell r="CK5732" t="str">
            <v>Прочие основные фонды</v>
          </cell>
        </row>
        <row r="5733">
          <cell r="K5733">
            <v>0</v>
          </cell>
          <cell r="Y5733">
            <v>2001</v>
          </cell>
          <cell r="AT5733">
            <v>3718.73</v>
          </cell>
          <cell r="BK5733">
            <v>1752.0407246322623</v>
          </cell>
          <cell r="BX5733">
            <v>175.20407246322623</v>
          </cell>
          <cell r="CB5733">
            <v>200</v>
          </cell>
          <cell r="CF5733">
            <v>15768.366521690361</v>
          </cell>
          <cell r="CG5733">
            <v>200</v>
          </cell>
          <cell r="CK5733" t="str">
            <v>Прочие основные фонды</v>
          </cell>
        </row>
        <row r="5734">
          <cell r="K5734">
            <v>0</v>
          </cell>
          <cell r="Y5734">
            <v>2006</v>
          </cell>
          <cell r="AT5734">
            <v>222340.7</v>
          </cell>
          <cell r="BK5734">
            <v>183255.57643153329</v>
          </cell>
          <cell r="BX5734">
            <v>21943.118357162602</v>
          </cell>
          <cell r="CB5734">
            <v>22000</v>
          </cell>
          <cell r="CF5734">
            <v>916277.88215766649</v>
          </cell>
          <cell r="CG5734">
            <v>25079.999999999996</v>
          </cell>
          <cell r="CK5734" t="str">
            <v>Прочие основные фонды</v>
          </cell>
        </row>
        <row r="5735">
          <cell r="K5735">
            <v>190451.07</v>
          </cell>
          <cell r="Y5735">
            <v>2010</v>
          </cell>
          <cell r="AT5735">
            <v>236422.03</v>
          </cell>
          <cell r="BK5735">
            <v>224432.60051912192</v>
          </cell>
          <cell r="BX5735">
            <v>164792.66984284465</v>
          </cell>
          <cell r="CB5735">
            <v>165000</v>
          </cell>
          <cell r="CF5735">
            <v>224432.60051912192</v>
          </cell>
          <cell r="CG5735">
            <v>666600</v>
          </cell>
          <cell r="CK5735" t="str">
            <v>Прочие основные фонды</v>
          </cell>
        </row>
        <row r="5736">
          <cell r="K5736">
            <v>342021.48</v>
          </cell>
          <cell r="Y5736">
            <v>2009</v>
          </cell>
          <cell r="AT5736">
            <v>879483.9</v>
          </cell>
          <cell r="BK5736">
            <v>717430.28403070336</v>
          </cell>
          <cell r="BX5736">
            <v>365064.24040894338</v>
          </cell>
          <cell r="CB5736">
            <v>365000</v>
          </cell>
          <cell r="CF5736">
            <v>1434860.5680614067</v>
          </cell>
          <cell r="CG5736">
            <v>1146100</v>
          </cell>
          <cell r="CK5736" t="str">
            <v>Прочие основные фонды</v>
          </cell>
        </row>
        <row r="5737">
          <cell r="K5737">
            <v>0</v>
          </cell>
          <cell r="Y5737">
            <v>2001</v>
          </cell>
          <cell r="AT5737">
            <v>3863.33</v>
          </cell>
          <cell r="BK5737">
            <v>1768.7662361884445</v>
          </cell>
          <cell r="BX5737">
            <v>176.87662361884446</v>
          </cell>
          <cell r="CB5737">
            <v>200</v>
          </cell>
          <cell r="CF5737">
            <v>17687.662361884446</v>
          </cell>
          <cell r="CG5737">
            <v>200</v>
          </cell>
          <cell r="CK5737" t="str">
            <v>Прочие основные фонды</v>
          </cell>
        </row>
        <row r="5738">
          <cell r="K5738">
            <v>0</v>
          </cell>
          <cell r="Y5738">
            <v>1963</v>
          </cell>
          <cell r="AT5738">
            <v>747309.27</v>
          </cell>
          <cell r="BK5738">
            <v>4522790.4485825738</v>
          </cell>
          <cell r="BX5738">
            <v>9426173.4514463209</v>
          </cell>
          <cell r="CB5738">
            <v>9430000</v>
          </cell>
          <cell r="CF5738">
            <v>212571151.08338097</v>
          </cell>
          <cell r="CG5738">
            <v>94300000</v>
          </cell>
          <cell r="CK5738" t="str">
            <v>Здания</v>
          </cell>
        </row>
        <row r="5739">
          <cell r="K5739">
            <v>0</v>
          </cell>
          <cell r="Y5739">
            <v>1970</v>
          </cell>
          <cell r="AT5739">
            <v>123106.8</v>
          </cell>
          <cell r="BK5739">
            <v>0</v>
          </cell>
          <cell r="BX5739">
            <v>0</v>
          </cell>
          <cell r="CB5739">
            <v>0</v>
          </cell>
          <cell r="CF5739">
            <v>0</v>
          </cell>
          <cell r="CG5739">
            <v>0</v>
          </cell>
          <cell r="CK5739" t="str">
            <v>Excluded from analysis</v>
          </cell>
        </row>
        <row r="5740">
          <cell r="K5740">
            <v>0</v>
          </cell>
          <cell r="Y5740">
            <v>1956</v>
          </cell>
          <cell r="AT5740">
            <v>106846.66</v>
          </cell>
          <cell r="BK5740">
            <v>646646.6732186391</v>
          </cell>
          <cell r="BX5740">
            <v>1825915.7413522587</v>
          </cell>
          <cell r="CB5740">
            <v>1830000</v>
          </cell>
          <cell r="CF5740">
            <v>34918920.353806511</v>
          </cell>
          <cell r="CG5740">
            <v>12810000</v>
          </cell>
          <cell r="CK5740" t="str">
            <v>Здания</v>
          </cell>
        </row>
        <row r="5741">
          <cell r="K5741">
            <v>6667010.0099999998</v>
          </cell>
          <cell r="Y5741">
            <v>1974</v>
          </cell>
          <cell r="AT5741">
            <v>10285947.48</v>
          </cell>
          <cell r="BK5741">
            <v>62251582.958640389</v>
          </cell>
          <cell r="BX5741">
            <v>140959979.56481025</v>
          </cell>
          <cell r="CB5741">
            <v>141000000</v>
          </cell>
          <cell r="CF5741">
            <v>2241056986.511054</v>
          </cell>
          <cell r="CG5741">
            <v>2679000000</v>
          </cell>
          <cell r="CK5741" t="str">
            <v>Здания</v>
          </cell>
        </row>
        <row r="5742">
          <cell r="K5742">
            <v>355050.2</v>
          </cell>
          <cell r="Y5742">
            <v>1980</v>
          </cell>
          <cell r="AT5742">
            <v>579731.96</v>
          </cell>
          <cell r="BK5742">
            <v>3508595.8072299226</v>
          </cell>
          <cell r="BX5742">
            <v>5155964.4499441031</v>
          </cell>
          <cell r="CB5742">
            <v>5160000</v>
          </cell>
          <cell r="CF5742">
            <v>105257874.21689768</v>
          </cell>
          <cell r="CG5742">
            <v>129000000</v>
          </cell>
          <cell r="CK5742" t="str">
            <v>Здания</v>
          </cell>
        </row>
        <row r="5743">
          <cell r="K5743">
            <v>12410548.189999999</v>
          </cell>
          <cell r="Y5743">
            <v>1959</v>
          </cell>
          <cell r="AT5743">
            <v>18132226.670000002</v>
          </cell>
          <cell r="BK5743">
            <v>109738049.40839313</v>
          </cell>
          <cell r="BX5743">
            <v>232384803.76550063</v>
          </cell>
          <cell r="CB5743">
            <v>232000000</v>
          </cell>
          <cell r="CF5743">
            <v>5596640519.8280497</v>
          </cell>
          <cell r="CG5743">
            <v>1856000000</v>
          </cell>
          <cell r="CK5743" t="str">
            <v>Здания</v>
          </cell>
        </row>
        <row r="5744">
          <cell r="K5744">
            <v>0</v>
          </cell>
          <cell r="Y5744">
            <v>1958</v>
          </cell>
          <cell r="AT5744">
            <v>88119</v>
          </cell>
          <cell r="BK5744">
            <v>533305.00174131093</v>
          </cell>
          <cell r="BX5744">
            <v>2358727.9695842331</v>
          </cell>
          <cell r="CB5744">
            <v>2360000</v>
          </cell>
          <cell r="CF5744">
            <v>27731860.090548169</v>
          </cell>
          <cell r="CG5744">
            <v>16520000</v>
          </cell>
          <cell r="CK5744" t="str">
            <v>Здания</v>
          </cell>
        </row>
        <row r="5745">
          <cell r="K5745">
            <v>11816591.08</v>
          </cell>
          <cell r="Y5745">
            <v>1942</v>
          </cell>
          <cell r="AT5745">
            <v>13251612.529999999</v>
          </cell>
          <cell r="BK5745">
            <v>80200084.469715118</v>
          </cell>
          <cell r="BX5745">
            <v>6667096.072095938</v>
          </cell>
          <cell r="CB5745">
            <v>6670000</v>
          </cell>
          <cell r="CF5745">
            <v>5533805828.4103432</v>
          </cell>
          <cell r="CG5745">
            <v>20010000</v>
          </cell>
          <cell r="CK5745" t="str">
            <v>Здания</v>
          </cell>
        </row>
        <row r="5746">
          <cell r="K5746">
            <v>8188909.3600000003</v>
          </cell>
          <cell r="Y5746">
            <v>1963</v>
          </cell>
          <cell r="AT5746">
            <v>9384623.4199999999</v>
          </cell>
          <cell r="BK5746">
            <v>56796679.59628056</v>
          </cell>
          <cell r="BX5746">
            <v>8401835.6326024532</v>
          </cell>
          <cell r="CB5746">
            <v>8400000</v>
          </cell>
          <cell r="CF5746">
            <v>2669443941.0251865</v>
          </cell>
          <cell r="CG5746">
            <v>84000000</v>
          </cell>
          <cell r="CK5746" t="str">
            <v>Здания</v>
          </cell>
        </row>
        <row r="5747">
          <cell r="K5747">
            <v>0</v>
          </cell>
          <cell r="Y5747">
            <v>1978</v>
          </cell>
          <cell r="AT5747">
            <v>5964.46</v>
          </cell>
          <cell r="BK5747">
            <v>42434.524988328245</v>
          </cell>
          <cell r="BX5747">
            <v>1448636.9911990981</v>
          </cell>
          <cell r="CB5747">
            <v>1450000</v>
          </cell>
          <cell r="CF5747">
            <v>1357904.7996265038</v>
          </cell>
          <cell r="CG5747">
            <v>33350000</v>
          </cell>
          <cell r="CK5747" t="str">
            <v>Здания</v>
          </cell>
        </row>
        <row r="5748">
          <cell r="K5748">
            <v>0</v>
          </cell>
          <cell r="Y5748">
            <v>1959</v>
          </cell>
          <cell r="AT5748">
            <v>187560.24</v>
          </cell>
          <cell r="BK5748">
            <v>1135133.3324232083</v>
          </cell>
          <cell r="BX5748">
            <v>442746.96245763317</v>
          </cell>
          <cell r="CB5748">
            <v>445000</v>
          </cell>
          <cell r="CF5748">
            <v>57891799.95358362</v>
          </cell>
          <cell r="CG5748">
            <v>3560000</v>
          </cell>
          <cell r="CK5748" t="str">
            <v>Здания</v>
          </cell>
        </row>
        <row r="5749">
          <cell r="K5749">
            <v>10273477.380000001</v>
          </cell>
          <cell r="Y5749">
            <v>1966</v>
          </cell>
          <cell r="AT5749">
            <v>11800574.32</v>
          </cell>
          <cell r="BK5749">
            <v>71418256.088653624</v>
          </cell>
          <cell r="BX5749">
            <v>18473681.737632822</v>
          </cell>
          <cell r="CB5749">
            <v>18470000</v>
          </cell>
          <cell r="CF5749">
            <v>3142403267.9007597</v>
          </cell>
          <cell r="CG5749">
            <v>221640000</v>
          </cell>
          <cell r="CK5749" t="str">
            <v>Здания</v>
          </cell>
        </row>
        <row r="5750">
          <cell r="K5750">
            <v>700520.06</v>
          </cell>
          <cell r="Y5750">
            <v>2010</v>
          </cell>
          <cell r="AT5750">
            <v>757318.97</v>
          </cell>
          <cell r="BK5750">
            <v>595090.58507783129</v>
          </cell>
          <cell r="BX5750">
            <v>545517.50345417962</v>
          </cell>
          <cell r="CB5750">
            <v>545000</v>
          </cell>
          <cell r="CF5750">
            <v>595090.58507783129</v>
          </cell>
          <cell r="CG5750">
            <v>7640900</v>
          </cell>
          <cell r="CK5750" t="str">
            <v>Здания</v>
          </cell>
        </row>
        <row r="5751">
          <cell r="K5751">
            <v>700520.06</v>
          </cell>
          <cell r="Y5751">
            <v>2010</v>
          </cell>
          <cell r="AT5751">
            <v>757318.97</v>
          </cell>
          <cell r="BK5751">
            <v>595090.58507783129</v>
          </cell>
          <cell r="BX5751">
            <v>545517.50345417962</v>
          </cell>
          <cell r="CB5751">
            <v>545000</v>
          </cell>
          <cell r="CF5751">
            <v>595090.58507783129</v>
          </cell>
          <cell r="CG5751">
            <v>7640900</v>
          </cell>
          <cell r="CK5751" t="str">
            <v>Здания</v>
          </cell>
        </row>
        <row r="5752">
          <cell r="K5752">
            <v>700520.06</v>
          </cell>
          <cell r="Y5752">
            <v>2010</v>
          </cell>
          <cell r="AT5752">
            <v>757318.97</v>
          </cell>
          <cell r="BK5752">
            <v>595090.58507783129</v>
          </cell>
          <cell r="BX5752">
            <v>545517.50345417962</v>
          </cell>
          <cell r="CB5752">
            <v>545000</v>
          </cell>
          <cell r="CF5752">
            <v>595090.58507783129</v>
          </cell>
          <cell r="CG5752">
            <v>7640900</v>
          </cell>
          <cell r="CK5752" t="str">
            <v>Здания</v>
          </cell>
        </row>
        <row r="5753">
          <cell r="K5753">
            <v>698109.01</v>
          </cell>
          <cell r="Y5753">
            <v>2010</v>
          </cell>
          <cell r="AT5753">
            <v>754712.44</v>
          </cell>
          <cell r="BK5753">
            <v>595090.58507783129</v>
          </cell>
          <cell r="BX5753">
            <v>545517.50345417962</v>
          </cell>
          <cell r="CB5753">
            <v>545000</v>
          </cell>
          <cell r="CF5753">
            <v>595090.58507783129</v>
          </cell>
          <cell r="CG5753">
            <v>7640900</v>
          </cell>
          <cell r="CK5753" t="str">
            <v>Здания</v>
          </cell>
        </row>
        <row r="5754">
          <cell r="K5754">
            <v>438682.47</v>
          </cell>
          <cell r="Y5754">
            <v>2009</v>
          </cell>
          <cell r="AT5754">
            <v>531736.41</v>
          </cell>
          <cell r="BK5754">
            <v>607488.30560028623</v>
          </cell>
          <cell r="BX5754">
            <v>507566.84605021047</v>
          </cell>
          <cell r="CB5754">
            <v>510000</v>
          </cell>
          <cell r="CF5754">
            <v>1214976.6112005725</v>
          </cell>
          <cell r="CG5754">
            <v>6655500</v>
          </cell>
          <cell r="CK5754" t="str">
            <v>Здания</v>
          </cell>
        </row>
        <row r="5755">
          <cell r="K5755">
            <v>438682.47</v>
          </cell>
          <cell r="Y5755">
            <v>2009</v>
          </cell>
          <cell r="AT5755">
            <v>531736.41</v>
          </cell>
          <cell r="BK5755">
            <v>607488.30560028623</v>
          </cell>
          <cell r="BX5755">
            <v>507566.84605021047</v>
          </cell>
          <cell r="CB5755">
            <v>510000</v>
          </cell>
          <cell r="CF5755">
            <v>1214976.6112005725</v>
          </cell>
          <cell r="CG5755">
            <v>6655500</v>
          </cell>
          <cell r="CK5755" t="str">
            <v>Здания</v>
          </cell>
        </row>
        <row r="5756">
          <cell r="K5756">
            <v>446970.51</v>
          </cell>
          <cell r="Y5756">
            <v>2009</v>
          </cell>
          <cell r="AT5756">
            <v>541782.36</v>
          </cell>
          <cell r="BK5756">
            <v>607488.30560028623</v>
          </cell>
          <cell r="BX5756">
            <v>507566.84605021047</v>
          </cell>
          <cell r="CB5756">
            <v>510000</v>
          </cell>
          <cell r="CF5756">
            <v>1214976.6112005725</v>
          </cell>
          <cell r="CG5756">
            <v>6655500</v>
          </cell>
          <cell r="CK5756" t="str">
            <v>Здания</v>
          </cell>
        </row>
        <row r="5757">
          <cell r="K5757">
            <v>475022.57</v>
          </cell>
          <cell r="Y5757">
            <v>2010</v>
          </cell>
          <cell r="AT5757">
            <v>525024.97</v>
          </cell>
          <cell r="BK5757">
            <v>566284.35905040998</v>
          </cell>
          <cell r="BX5757">
            <v>519110.93460490031</v>
          </cell>
          <cell r="CB5757">
            <v>520000</v>
          </cell>
          <cell r="CF5757">
            <v>566284.35905040998</v>
          </cell>
          <cell r="CG5757">
            <v>7290400</v>
          </cell>
          <cell r="CK5757" t="str">
            <v>Здания</v>
          </cell>
        </row>
        <row r="5758">
          <cell r="K5758">
            <v>141564</v>
          </cell>
          <cell r="Y5758">
            <v>2008</v>
          </cell>
          <cell r="AT5758">
            <v>141564</v>
          </cell>
          <cell r="BK5758">
            <v>141564</v>
          </cell>
          <cell r="BX5758">
            <v>19535896.413880873</v>
          </cell>
          <cell r="CB5758">
            <v>19540000</v>
          </cell>
          <cell r="CF5758">
            <v>283128</v>
          </cell>
          <cell r="CG5758" t="e">
            <v>#N/A</v>
          </cell>
          <cell r="CK5758" t="str">
            <v>Земельные участки</v>
          </cell>
        </row>
        <row r="5759">
          <cell r="K5759">
            <v>914335.02</v>
          </cell>
          <cell r="Y5759">
            <v>2007</v>
          </cell>
          <cell r="AT5759">
            <v>914335.02</v>
          </cell>
          <cell r="BK5759">
            <v>914335.02</v>
          </cell>
          <cell r="BX5759">
            <v>5966220.5999999996</v>
          </cell>
          <cell r="CB5759">
            <v>5970000</v>
          </cell>
          <cell r="CF5759">
            <v>3657340.08</v>
          </cell>
          <cell r="CG5759" t="e">
            <v>#N/A</v>
          </cell>
          <cell r="CK5759" t="str">
            <v>Земельные участки</v>
          </cell>
        </row>
        <row r="5760">
          <cell r="K5760">
            <v>916701.94</v>
          </cell>
          <cell r="Y5760">
            <v>2005</v>
          </cell>
          <cell r="AT5760">
            <v>916701.94</v>
          </cell>
          <cell r="BK5760">
            <v>916701.94</v>
          </cell>
          <cell r="BX5760">
            <v>3295116</v>
          </cell>
          <cell r="CB5760">
            <v>3300000</v>
          </cell>
          <cell r="CF5760">
            <v>4583509.6999999993</v>
          </cell>
          <cell r="CG5760" t="e">
            <v>#N/A</v>
          </cell>
          <cell r="CK5760" t="str">
            <v>Земельные участки</v>
          </cell>
        </row>
        <row r="5761">
          <cell r="K5761">
            <v>12679648.18</v>
          </cell>
          <cell r="Y5761">
            <v>2005</v>
          </cell>
          <cell r="AT5761">
            <v>12679648.18</v>
          </cell>
          <cell r="BK5761">
            <v>12679648.18</v>
          </cell>
          <cell r="BX5761">
            <v>13285161.290322581</v>
          </cell>
          <cell r="CB5761">
            <v>13290000</v>
          </cell>
          <cell r="CF5761">
            <v>63398240.899999999</v>
          </cell>
          <cell r="CG5761" t="e">
            <v>#N/A</v>
          </cell>
          <cell r="CK5761" t="str">
            <v>Земельные участки</v>
          </cell>
        </row>
        <row r="5762">
          <cell r="K5762">
            <v>12029.59</v>
          </cell>
          <cell r="Y5762">
            <v>2002</v>
          </cell>
          <cell r="AT5762">
            <v>21706.67</v>
          </cell>
          <cell r="BK5762">
            <v>10406.33274427992</v>
          </cell>
          <cell r="BX5762">
            <v>1040.6332744279921</v>
          </cell>
          <cell r="CB5762">
            <v>1000</v>
          </cell>
          <cell r="CF5762">
            <v>93656.99469851928</v>
          </cell>
          <cell r="CG5762">
            <v>1000</v>
          </cell>
          <cell r="CK5762" t="str">
            <v>Прочие основные фонды</v>
          </cell>
        </row>
        <row r="5763">
          <cell r="K5763">
            <v>3144.25</v>
          </cell>
          <cell r="Y5763">
            <v>2000</v>
          </cell>
          <cell r="AT5763">
            <v>10213.33</v>
          </cell>
          <cell r="BK5763">
            <v>4489.8580650960057</v>
          </cell>
          <cell r="BX5763">
            <v>448.98580650960059</v>
          </cell>
          <cell r="CB5763">
            <v>450</v>
          </cell>
          <cell r="CF5763">
            <v>49388.438716056065</v>
          </cell>
          <cell r="CG5763">
            <v>450</v>
          </cell>
          <cell r="CK5763" t="str">
            <v>Прочие основные фонды</v>
          </cell>
        </row>
        <row r="5764">
          <cell r="K5764">
            <v>3111.85</v>
          </cell>
          <cell r="Y5764">
            <v>2000</v>
          </cell>
          <cell r="AT5764">
            <v>10213.33</v>
          </cell>
          <cell r="BK5764">
            <v>4489.8580650960057</v>
          </cell>
          <cell r="BX5764">
            <v>448.98580650960059</v>
          </cell>
          <cell r="CB5764">
            <v>450</v>
          </cell>
          <cell r="CF5764">
            <v>49388.438716056065</v>
          </cell>
          <cell r="CG5764">
            <v>450</v>
          </cell>
          <cell r="CK5764" t="str">
            <v>Прочие основные фонды</v>
          </cell>
        </row>
        <row r="5765">
          <cell r="K5765">
            <v>5937.93</v>
          </cell>
          <cell r="Y5765">
            <v>2004</v>
          </cell>
          <cell r="AT5765">
            <v>10266.15</v>
          </cell>
          <cell r="BK5765">
            <v>6614.2357682480542</v>
          </cell>
          <cell r="BX5765">
            <v>661.42357682480542</v>
          </cell>
          <cell r="CB5765">
            <v>650</v>
          </cell>
          <cell r="CF5765">
            <v>46299.650377736383</v>
          </cell>
          <cell r="CG5765">
            <v>650</v>
          </cell>
          <cell r="CK5765" t="str">
            <v>Прочие основные фонды</v>
          </cell>
        </row>
        <row r="5766">
          <cell r="K5766">
            <v>2742.74</v>
          </cell>
          <cell r="Y5766">
            <v>1999</v>
          </cell>
          <cell r="AT5766">
            <v>9766.67</v>
          </cell>
          <cell r="BK5766">
            <v>4262.0087308703087</v>
          </cell>
          <cell r="BX5766">
            <v>426.20087308703091</v>
          </cell>
          <cell r="CB5766">
            <v>450</v>
          </cell>
          <cell r="CF5766">
            <v>46882.096039573393</v>
          </cell>
          <cell r="CG5766">
            <v>450</v>
          </cell>
          <cell r="CK5766" t="str">
            <v>Прочие основные фонды</v>
          </cell>
        </row>
        <row r="5767">
          <cell r="K5767">
            <v>2950.87</v>
          </cell>
          <cell r="Y5767">
            <v>2000</v>
          </cell>
          <cell r="AT5767">
            <v>9933.33</v>
          </cell>
          <cell r="BK5767">
            <v>4194.8893927002009</v>
          </cell>
          <cell r="BX5767">
            <v>419.48893927002013</v>
          </cell>
          <cell r="CB5767">
            <v>400</v>
          </cell>
          <cell r="CF5767">
            <v>46143.783319702212</v>
          </cell>
          <cell r="CG5767">
            <v>400</v>
          </cell>
          <cell r="CK5767" t="str">
            <v>Прочие основные фонды</v>
          </cell>
        </row>
        <row r="5768">
          <cell r="K5768">
            <v>4256.59</v>
          </cell>
          <cell r="Y5768">
            <v>2000</v>
          </cell>
          <cell r="AT5768">
            <v>12916.67</v>
          </cell>
          <cell r="BK5768">
            <v>5793.6104889600992</v>
          </cell>
          <cell r="BX5768">
            <v>579.36104889600995</v>
          </cell>
          <cell r="CB5768">
            <v>600</v>
          </cell>
          <cell r="CF5768">
            <v>57936.104889600989</v>
          </cell>
          <cell r="CG5768">
            <v>600</v>
          </cell>
          <cell r="CK5768" t="str">
            <v>Прочие основные фонды</v>
          </cell>
        </row>
        <row r="5769">
          <cell r="K5769">
            <v>0</v>
          </cell>
          <cell r="Y5769">
            <v>2002</v>
          </cell>
          <cell r="AT5769">
            <v>17055</v>
          </cell>
          <cell r="BK5769">
            <v>37845.241945907794</v>
          </cell>
          <cell r="BX5769">
            <v>5980.7177438068684</v>
          </cell>
          <cell r="CB5769">
            <v>6000</v>
          </cell>
          <cell r="CF5769">
            <v>340607.17751317017</v>
          </cell>
          <cell r="CG5769">
            <v>15480</v>
          </cell>
          <cell r="CK5769" t="str">
            <v>Прочие основные фонды</v>
          </cell>
        </row>
        <row r="5770">
          <cell r="K5770">
            <v>0</v>
          </cell>
          <cell r="Y5770">
            <v>2002</v>
          </cell>
          <cell r="AT5770">
            <v>17055</v>
          </cell>
          <cell r="BK5770">
            <v>37845.241945907794</v>
          </cell>
          <cell r="BX5770">
            <v>5980.7177438068684</v>
          </cell>
          <cell r="CB5770">
            <v>6000</v>
          </cell>
          <cell r="CF5770">
            <v>340607.17751317017</v>
          </cell>
          <cell r="CG5770">
            <v>15480</v>
          </cell>
          <cell r="CK5770" t="str">
            <v>Прочие основные фонды</v>
          </cell>
        </row>
        <row r="5771">
          <cell r="K5771">
            <v>7245.45</v>
          </cell>
          <cell r="Y5771">
            <v>2007</v>
          </cell>
          <cell r="AT5771">
            <v>12949</v>
          </cell>
          <cell r="BK5771">
            <v>16624.352766229935</v>
          </cell>
          <cell r="BX5771">
            <v>10475.694416432092</v>
          </cell>
          <cell r="CB5771">
            <v>10000</v>
          </cell>
          <cell r="CF5771">
            <v>49873.058298689808</v>
          </cell>
          <cell r="CG5771">
            <v>71400</v>
          </cell>
          <cell r="CK5771" t="str">
            <v>Прочие основные фонды</v>
          </cell>
        </row>
        <row r="5772">
          <cell r="K5772">
            <v>16716.61</v>
          </cell>
          <cell r="Y5772">
            <v>2008</v>
          </cell>
          <cell r="AT5772">
            <v>25530.87</v>
          </cell>
          <cell r="BK5772">
            <v>28991.130324124973</v>
          </cell>
          <cell r="BX5772">
            <v>21619.801457320365</v>
          </cell>
          <cell r="CB5772">
            <v>22000</v>
          </cell>
          <cell r="CF5772">
            <v>57982.260648249947</v>
          </cell>
          <cell r="CG5772">
            <v>177540</v>
          </cell>
          <cell r="CK5772" t="str">
            <v>Прочие основные фонды</v>
          </cell>
        </row>
        <row r="5773">
          <cell r="K5773">
            <v>7124.8</v>
          </cell>
          <cell r="Y5773">
            <v>2007</v>
          </cell>
          <cell r="AT5773">
            <v>12734</v>
          </cell>
          <cell r="BK5773">
            <v>16348.328683695419</v>
          </cell>
          <cell r="BX5773">
            <v>10301.76018988696</v>
          </cell>
          <cell r="CB5773">
            <v>10000</v>
          </cell>
          <cell r="CF5773">
            <v>49044.986051086256</v>
          </cell>
          <cell r="CG5773">
            <v>71400</v>
          </cell>
          <cell r="CK5773" t="str">
            <v>Прочие основные фонды</v>
          </cell>
        </row>
        <row r="5774">
          <cell r="K5774">
            <v>0</v>
          </cell>
          <cell r="Y5774">
            <v>2002</v>
          </cell>
          <cell r="AT5774">
            <v>11340</v>
          </cell>
          <cell r="BK5774">
            <v>25163.590950841066</v>
          </cell>
          <cell r="BX5774">
            <v>3976.6249906050948</v>
          </cell>
          <cell r="CB5774">
            <v>4000</v>
          </cell>
          <cell r="CF5774">
            <v>226472.31855756958</v>
          </cell>
          <cell r="CG5774">
            <v>10320</v>
          </cell>
          <cell r="CK5774" t="str">
            <v>Прочие основные фонды</v>
          </cell>
        </row>
        <row r="5775">
          <cell r="K5775">
            <v>0</v>
          </cell>
          <cell r="Y5775">
            <v>2002</v>
          </cell>
          <cell r="AT5775">
            <v>11340</v>
          </cell>
          <cell r="BK5775">
            <v>25163.590950841066</v>
          </cell>
          <cell r="BX5775">
            <v>3976.6249906050948</v>
          </cell>
          <cell r="CB5775">
            <v>4000</v>
          </cell>
          <cell r="CF5775">
            <v>226472.31855756958</v>
          </cell>
          <cell r="CG5775">
            <v>10320</v>
          </cell>
          <cell r="CK5775" t="str">
            <v>Прочие основные фонды</v>
          </cell>
        </row>
        <row r="5776">
          <cell r="K5776">
            <v>0</v>
          </cell>
          <cell r="Y5776">
            <v>2002</v>
          </cell>
          <cell r="AT5776">
            <v>11340</v>
          </cell>
          <cell r="BK5776">
            <v>25163.590950841066</v>
          </cell>
          <cell r="BX5776">
            <v>3976.6249906050948</v>
          </cell>
          <cell r="CB5776">
            <v>4000</v>
          </cell>
          <cell r="CF5776">
            <v>226472.31855756958</v>
          </cell>
          <cell r="CG5776">
            <v>10320</v>
          </cell>
          <cell r="CK5776" t="str">
            <v>Прочие основные фонды</v>
          </cell>
        </row>
        <row r="5777">
          <cell r="K5777">
            <v>0</v>
          </cell>
          <cell r="Y5777">
            <v>2002</v>
          </cell>
          <cell r="AT5777">
            <v>11340</v>
          </cell>
          <cell r="BK5777">
            <v>25163.590950841066</v>
          </cell>
          <cell r="BX5777">
            <v>3976.6249906050948</v>
          </cell>
          <cell r="CB5777">
            <v>4000</v>
          </cell>
          <cell r="CF5777">
            <v>226472.31855756958</v>
          </cell>
          <cell r="CG5777">
            <v>10320</v>
          </cell>
          <cell r="CK5777" t="str">
            <v>Прочие основные фонды</v>
          </cell>
        </row>
        <row r="5778">
          <cell r="K5778">
            <v>0</v>
          </cell>
          <cell r="Y5778">
            <v>2002</v>
          </cell>
          <cell r="AT5778">
            <v>13590</v>
          </cell>
          <cell r="BK5778">
            <v>30156.366933150803</v>
          </cell>
          <cell r="BX5778">
            <v>4765.6378855664234</v>
          </cell>
          <cell r="CB5778">
            <v>4800</v>
          </cell>
          <cell r="CF5778">
            <v>271407.30239835725</v>
          </cell>
          <cell r="CG5778">
            <v>12384</v>
          </cell>
          <cell r="CK5778" t="str">
            <v>Прочие основные фонды</v>
          </cell>
        </row>
        <row r="5779">
          <cell r="K5779">
            <v>0</v>
          </cell>
          <cell r="Y5779">
            <v>2002</v>
          </cell>
          <cell r="AT5779">
            <v>13590</v>
          </cell>
          <cell r="BK5779">
            <v>30156.366933150803</v>
          </cell>
          <cell r="BX5779">
            <v>4765.6378855664234</v>
          </cell>
          <cell r="CB5779">
            <v>4800</v>
          </cell>
          <cell r="CF5779">
            <v>271407.30239835725</v>
          </cell>
          <cell r="CG5779">
            <v>12384</v>
          </cell>
          <cell r="CK5779" t="str">
            <v>Прочие основные фонды</v>
          </cell>
        </row>
        <row r="5780">
          <cell r="K5780">
            <v>0</v>
          </cell>
          <cell r="Y5780">
            <v>2002</v>
          </cell>
          <cell r="AT5780">
            <v>13590</v>
          </cell>
          <cell r="BK5780">
            <v>30156.366933150803</v>
          </cell>
          <cell r="BX5780">
            <v>4765.6378855664234</v>
          </cell>
          <cell r="CB5780">
            <v>4800</v>
          </cell>
          <cell r="CF5780">
            <v>271407.30239835725</v>
          </cell>
          <cell r="CG5780">
            <v>12384</v>
          </cell>
          <cell r="CK5780" t="str">
            <v>Прочие основные фонды</v>
          </cell>
        </row>
        <row r="5781">
          <cell r="K5781">
            <v>0</v>
          </cell>
          <cell r="Y5781">
            <v>2002</v>
          </cell>
          <cell r="AT5781">
            <v>13590</v>
          </cell>
          <cell r="BK5781">
            <v>30156.366933150803</v>
          </cell>
          <cell r="BX5781">
            <v>4765.6378855664234</v>
          </cell>
          <cell r="CB5781">
            <v>4800</v>
          </cell>
          <cell r="CF5781">
            <v>271407.30239835725</v>
          </cell>
          <cell r="CG5781">
            <v>12384</v>
          </cell>
          <cell r="CK5781" t="str">
            <v>Прочие основные фонды</v>
          </cell>
        </row>
        <row r="5782">
          <cell r="K5782">
            <v>21213.06</v>
          </cell>
          <cell r="Y5782">
            <v>2010</v>
          </cell>
          <cell r="AT5782">
            <v>24079.66</v>
          </cell>
          <cell r="BK5782">
            <v>25909.897183718378</v>
          </cell>
          <cell r="BX5782">
            <v>22523.552356917411</v>
          </cell>
          <cell r="CB5782">
            <v>23000</v>
          </cell>
          <cell r="CF5782">
            <v>25909.897183718378</v>
          </cell>
          <cell r="CG5782">
            <v>207460</v>
          </cell>
          <cell r="CK5782" t="str">
            <v>Прочие основные фонды</v>
          </cell>
        </row>
        <row r="5783">
          <cell r="K5783">
            <v>0</v>
          </cell>
          <cell r="Y5783">
            <v>2002</v>
          </cell>
          <cell r="AT5783">
            <v>19336.5</v>
          </cell>
          <cell r="BK5783">
            <v>42907.916791969867</v>
          </cell>
          <cell r="BX5783">
            <v>6780.7768192976555</v>
          </cell>
          <cell r="CB5783">
            <v>6800</v>
          </cell>
          <cell r="CF5783">
            <v>386171.25112772878</v>
          </cell>
          <cell r="CG5783">
            <v>17544</v>
          </cell>
          <cell r="CK5783" t="str">
            <v>Прочие основные фонды</v>
          </cell>
        </row>
        <row r="5784">
          <cell r="K5784">
            <v>30934.38</v>
          </cell>
          <cell r="Y5784">
            <v>2008</v>
          </cell>
          <cell r="AT5784">
            <v>47245.43</v>
          </cell>
          <cell r="BK5784">
            <v>53648.716959090067</v>
          </cell>
          <cell r="BX5784">
            <v>40007.912631482104</v>
          </cell>
          <cell r="CB5784">
            <v>40000</v>
          </cell>
          <cell r="CF5784">
            <v>107297.43391818013</v>
          </cell>
          <cell r="CG5784">
            <v>322800</v>
          </cell>
          <cell r="CK5784" t="str">
            <v>Прочие основные фонды</v>
          </cell>
        </row>
        <row r="5785">
          <cell r="K5785">
            <v>30934.38</v>
          </cell>
          <cell r="Y5785">
            <v>2008</v>
          </cell>
          <cell r="AT5785">
            <v>47245.43</v>
          </cell>
          <cell r="BK5785">
            <v>53648.716959090067</v>
          </cell>
          <cell r="BX5785">
            <v>40007.912631482104</v>
          </cell>
          <cell r="CB5785">
            <v>40000</v>
          </cell>
          <cell r="CF5785">
            <v>107297.43391818013</v>
          </cell>
          <cell r="CG5785">
            <v>322800</v>
          </cell>
          <cell r="CK5785" t="str">
            <v>Прочие основные фонды</v>
          </cell>
        </row>
        <row r="5786">
          <cell r="K5786">
            <v>13660.32</v>
          </cell>
          <cell r="Y5786">
            <v>2007</v>
          </cell>
          <cell r="AT5786">
            <v>24414</v>
          </cell>
          <cell r="BK5786">
            <v>31343.497446500704</v>
          </cell>
          <cell r="BX5786">
            <v>19750.838171501509</v>
          </cell>
          <cell r="CB5786">
            <v>20000</v>
          </cell>
          <cell r="CF5786">
            <v>94030.492339502118</v>
          </cell>
          <cell r="CG5786">
            <v>142800</v>
          </cell>
          <cell r="CK5786" t="str">
            <v>Прочие основные фонды</v>
          </cell>
        </row>
        <row r="5787">
          <cell r="K5787">
            <v>13660.32</v>
          </cell>
          <cell r="Y5787">
            <v>2007</v>
          </cell>
          <cell r="AT5787">
            <v>24414</v>
          </cell>
          <cell r="BK5787">
            <v>31343.497446500704</v>
          </cell>
          <cell r="BX5787">
            <v>19750.838171501509</v>
          </cell>
          <cell r="CB5787">
            <v>20000</v>
          </cell>
          <cell r="CF5787">
            <v>94030.492339502118</v>
          </cell>
          <cell r="CG5787">
            <v>142800</v>
          </cell>
          <cell r="CK5787" t="str">
            <v>Прочие основные фонды</v>
          </cell>
        </row>
        <row r="5788">
          <cell r="K5788">
            <v>13660.32</v>
          </cell>
          <cell r="Y5788">
            <v>2007</v>
          </cell>
          <cell r="AT5788">
            <v>24414</v>
          </cell>
          <cell r="BK5788">
            <v>31343.497446500704</v>
          </cell>
          <cell r="BX5788">
            <v>19750.838171501509</v>
          </cell>
          <cell r="CB5788">
            <v>20000</v>
          </cell>
          <cell r="CF5788">
            <v>94030.492339502118</v>
          </cell>
          <cell r="CG5788">
            <v>142800</v>
          </cell>
          <cell r="CK5788" t="str">
            <v>Прочие основные фонды</v>
          </cell>
        </row>
        <row r="5789">
          <cell r="K5789">
            <v>0</v>
          </cell>
          <cell r="Y5789">
            <v>2002</v>
          </cell>
          <cell r="AT5789">
            <v>12528</v>
          </cell>
          <cell r="BK5789">
            <v>27799.776669500607</v>
          </cell>
          <cell r="BX5789">
            <v>4393.2237991446764</v>
          </cell>
          <cell r="CB5789">
            <v>4400</v>
          </cell>
          <cell r="CF5789">
            <v>250197.99002550545</v>
          </cell>
          <cell r="CG5789">
            <v>11352</v>
          </cell>
          <cell r="CK5789" t="str">
            <v>Прочие основные фонды</v>
          </cell>
        </row>
        <row r="5790">
          <cell r="K5790">
            <v>21731.78</v>
          </cell>
          <cell r="Y5790">
            <v>2008</v>
          </cell>
          <cell r="AT5790">
            <v>33190.550000000003</v>
          </cell>
          <cell r="BK5790">
            <v>37688.94520944199</v>
          </cell>
          <cell r="BX5790">
            <v>28106.096707995635</v>
          </cell>
          <cell r="CB5790">
            <v>28000</v>
          </cell>
          <cell r="CF5790">
            <v>75377.890418883981</v>
          </cell>
          <cell r="CG5790">
            <v>225960</v>
          </cell>
          <cell r="CK5790" t="str">
            <v>Прочие основные фонды</v>
          </cell>
        </row>
        <row r="5791">
          <cell r="K5791">
            <v>21731.78</v>
          </cell>
          <cell r="Y5791">
            <v>2008</v>
          </cell>
          <cell r="AT5791">
            <v>33190.550000000003</v>
          </cell>
          <cell r="BK5791">
            <v>37688.94520944199</v>
          </cell>
          <cell r="BX5791">
            <v>28106.096707995635</v>
          </cell>
          <cell r="CB5791">
            <v>28000</v>
          </cell>
          <cell r="CF5791">
            <v>75377.890418883981</v>
          </cell>
          <cell r="CG5791">
            <v>225960</v>
          </cell>
          <cell r="CK5791" t="str">
            <v>Прочие основные фонды</v>
          </cell>
        </row>
        <row r="5792">
          <cell r="K5792">
            <v>8838.15</v>
          </cell>
          <cell r="Y5792">
            <v>2007</v>
          </cell>
          <cell r="AT5792">
            <v>15796</v>
          </cell>
          <cell r="BK5792">
            <v>20279.425152163723</v>
          </cell>
          <cell r="BX5792">
            <v>12778.907174450638</v>
          </cell>
          <cell r="CB5792">
            <v>13000</v>
          </cell>
          <cell r="CF5792">
            <v>60838.275456491174</v>
          </cell>
          <cell r="CG5792">
            <v>92820</v>
          </cell>
          <cell r="CK5792" t="str">
            <v>Прочие основные фонды</v>
          </cell>
        </row>
        <row r="5793">
          <cell r="K5793">
            <v>8838.15</v>
          </cell>
          <cell r="Y5793">
            <v>2007</v>
          </cell>
          <cell r="AT5793">
            <v>15796</v>
          </cell>
          <cell r="BK5793">
            <v>20279.425152163723</v>
          </cell>
          <cell r="BX5793">
            <v>12778.907174450638</v>
          </cell>
          <cell r="CB5793">
            <v>13000</v>
          </cell>
          <cell r="CF5793">
            <v>60838.275456491174</v>
          </cell>
          <cell r="CG5793">
            <v>92820</v>
          </cell>
          <cell r="CK5793" t="str">
            <v>Прочие основные фонды</v>
          </cell>
        </row>
        <row r="5794">
          <cell r="K5794">
            <v>20327.740000000002</v>
          </cell>
          <cell r="Y5794">
            <v>2008</v>
          </cell>
          <cell r="AT5794">
            <v>31046.14</v>
          </cell>
          <cell r="BK5794">
            <v>35253.898155488991</v>
          </cell>
          <cell r="BX5794">
            <v>26290.188419594477</v>
          </cell>
          <cell r="CB5794">
            <v>26000</v>
          </cell>
          <cell r="CF5794">
            <v>70507.796310977981</v>
          </cell>
          <cell r="CG5794">
            <v>209820</v>
          </cell>
          <cell r="CK5794" t="str">
            <v>Прочие основные фонды</v>
          </cell>
        </row>
        <row r="5795">
          <cell r="K5795">
            <v>9068.85</v>
          </cell>
          <cell r="Y5795">
            <v>2007</v>
          </cell>
          <cell r="AT5795">
            <v>16208</v>
          </cell>
          <cell r="BK5795">
            <v>20808.364324276376</v>
          </cell>
          <cell r="BX5795">
            <v>13112.213692295261</v>
          </cell>
          <cell r="CB5795">
            <v>13000</v>
          </cell>
          <cell r="CF5795">
            <v>62425.092972829123</v>
          </cell>
          <cell r="CG5795">
            <v>92820</v>
          </cell>
          <cell r="CK5795" t="str">
            <v>Прочие основные фонды</v>
          </cell>
        </row>
        <row r="5796">
          <cell r="K5796">
            <v>836.23</v>
          </cell>
          <cell r="Y5796">
            <v>2004</v>
          </cell>
          <cell r="AT5796">
            <v>14050.56</v>
          </cell>
          <cell r="BK5796">
            <v>23455.806326942551</v>
          </cell>
          <cell r="BX5796">
            <v>6327.4600828230778</v>
          </cell>
          <cell r="CB5796">
            <v>6300</v>
          </cell>
          <cell r="CF5796">
            <v>164190.64428859786</v>
          </cell>
          <cell r="CG5796">
            <v>24255</v>
          </cell>
          <cell r="CK5796" t="str">
            <v>Прочие основные фонды</v>
          </cell>
        </row>
        <row r="5797">
          <cell r="K5797">
            <v>19482.95</v>
          </cell>
          <cell r="Y5797">
            <v>2007</v>
          </cell>
          <cell r="AT5797">
            <v>34820.559999999998</v>
          </cell>
          <cell r="BK5797">
            <v>44703.781987618764</v>
          </cell>
          <cell r="BX5797">
            <v>28169.707774271264</v>
          </cell>
          <cell r="CB5797">
            <v>28000</v>
          </cell>
          <cell r="CF5797">
            <v>134111.34596285629</v>
          </cell>
          <cell r="CG5797">
            <v>199920</v>
          </cell>
          <cell r="CK5797" t="str">
            <v>Прочие основные фонды</v>
          </cell>
        </row>
        <row r="5798">
          <cell r="K5798">
            <v>18276.11</v>
          </cell>
          <cell r="Y5798">
            <v>2007</v>
          </cell>
          <cell r="AT5798">
            <v>32663.56</v>
          </cell>
          <cell r="BK5798">
            <v>41934.554331679472</v>
          </cell>
          <cell r="BX5798">
            <v>26424.702534002212</v>
          </cell>
          <cell r="CB5798">
            <v>26000</v>
          </cell>
          <cell r="CF5798">
            <v>125803.66299503841</v>
          </cell>
          <cell r="CG5798">
            <v>185640</v>
          </cell>
          <cell r="CK5798" t="str">
            <v>Прочие основные фонды</v>
          </cell>
        </row>
        <row r="5799">
          <cell r="K5799">
            <v>29519.84</v>
          </cell>
          <cell r="Y5799">
            <v>2008</v>
          </cell>
          <cell r="AT5799">
            <v>45085.01</v>
          </cell>
          <cell r="BK5799">
            <v>51195.490031263238</v>
          </cell>
          <cell r="BX5799">
            <v>38178.446911574232</v>
          </cell>
          <cell r="CB5799">
            <v>38000</v>
          </cell>
          <cell r="CF5799">
            <v>102390.98006252648</v>
          </cell>
          <cell r="CG5799">
            <v>306660</v>
          </cell>
          <cell r="CK5799" t="str">
            <v>Прочие основные фонды</v>
          </cell>
        </row>
        <row r="5800">
          <cell r="K5800">
            <v>0</v>
          </cell>
          <cell r="Y5800">
            <v>2002</v>
          </cell>
          <cell r="AT5800">
            <v>11601</v>
          </cell>
          <cell r="BK5800">
            <v>25742.752964788997</v>
          </cell>
          <cell r="BX5800">
            <v>4068.150486420609</v>
          </cell>
          <cell r="CB5800">
            <v>4100</v>
          </cell>
          <cell r="CF5800">
            <v>231684.77668310096</v>
          </cell>
          <cell r="CG5800">
            <v>10578</v>
          </cell>
          <cell r="CK5800" t="str">
            <v>Прочие основные фонды</v>
          </cell>
        </row>
        <row r="5801">
          <cell r="K5801">
            <v>0</v>
          </cell>
          <cell r="Y5801">
            <v>2002</v>
          </cell>
          <cell r="AT5801">
            <v>11601</v>
          </cell>
          <cell r="BK5801">
            <v>25742.752964788997</v>
          </cell>
          <cell r="BX5801">
            <v>4068.150486420609</v>
          </cell>
          <cell r="CB5801">
            <v>4100</v>
          </cell>
          <cell r="CF5801">
            <v>231684.77668310096</v>
          </cell>
          <cell r="CG5801">
            <v>10578</v>
          </cell>
          <cell r="CK5801" t="str">
            <v>Прочие основные фонды</v>
          </cell>
        </row>
        <row r="5802">
          <cell r="K5802">
            <v>0</v>
          </cell>
          <cell r="Y5802">
            <v>2003</v>
          </cell>
          <cell r="AT5802">
            <v>11601</v>
          </cell>
          <cell r="BK5802">
            <v>22588.693860934982</v>
          </cell>
          <cell r="BX5802">
            <v>4708.2937025086167</v>
          </cell>
          <cell r="CB5802">
            <v>4700</v>
          </cell>
          <cell r="CF5802">
            <v>180709.55088747985</v>
          </cell>
          <cell r="CG5802">
            <v>14946</v>
          </cell>
          <cell r="CK5802" t="str">
            <v>Прочие основные фонды</v>
          </cell>
        </row>
        <row r="5803">
          <cell r="K5803">
            <v>0</v>
          </cell>
          <cell r="Y5803">
            <v>2003</v>
          </cell>
          <cell r="AT5803">
            <v>11601</v>
          </cell>
          <cell r="BK5803">
            <v>22588.693860934982</v>
          </cell>
          <cell r="BX5803">
            <v>4708.2937025086167</v>
          </cell>
          <cell r="CB5803">
            <v>4700</v>
          </cell>
          <cell r="CF5803">
            <v>180709.55088747985</v>
          </cell>
          <cell r="CG5803">
            <v>14946</v>
          </cell>
          <cell r="CK5803" t="str">
            <v>Прочие основные фонды</v>
          </cell>
        </row>
        <row r="5804">
          <cell r="K5804">
            <v>0</v>
          </cell>
          <cell r="Y5804">
            <v>2003</v>
          </cell>
          <cell r="AT5804">
            <v>11601</v>
          </cell>
          <cell r="BK5804">
            <v>22588.693860934982</v>
          </cell>
          <cell r="BX5804">
            <v>4708.2937025086167</v>
          </cell>
          <cell r="CB5804">
            <v>4700</v>
          </cell>
          <cell r="CF5804">
            <v>180709.55088747985</v>
          </cell>
          <cell r="CG5804">
            <v>14946</v>
          </cell>
          <cell r="CK5804" t="str">
            <v>Прочие основные фонды</v>
          </cell>
        </row>
        <row r="5805">
          <cell r="K5805">
            <v>0</v>
          </cell>
          <cell r="Y5805">
            <v>2002</v>
          </cell>
          <cell r="AT5805">
            <v>11601</v>
          </cell>
          <cell r="BK5805">
            <v>25742.752964788997</v>
          </cell>
          <cell r="BX5805">
            <v>4068.150486420609</v>
          </cell>
          <cell r="CB5805">
            <v>4100</v>
          </cell>
          <cell r="CF5805">
            <v>231684.77668310096</v>
          </cell>
          <cell r="CG5805">
            <v>10578</v>
          </cell>
          <cell r="CK5805" t="str">
            <v>Прочие основные фонды</v>
          </cell>
        </row>
        <row r="5806">
          <cell r="K5806">
            <v>0</v>
          </cell>
          <cell r="Y5806">
            <v>2002</v>
          </cell>
          <cell r="AT5806">
            <v>11601</v>
          </cell>
          <cell r="BK5806">
            <v>25742.752964788997</v>
          </cell>
          <cell r="BX5806">
            <v>4068.150486420609</v>
          </cell>
          <cell r="CB5806">
            <v>4100</v>
          </cell>
          <cell r="CF5806">
            <v>231684.77668310096</v>
          </cell>
          <cell r="CG5806">
            <v>10578</v>
          </cell>
          <cell r="CK5806" t="str">
            <v>Прочие основные фонды</v>
          </cell>
        </row>
        <row r="5807">
          <cell r="K5807">
            <v>0</v>
          </cell>
          <cell r="Y5807">
            <v>2002</v>
          </cell>
          <cell r="AT5807">
            <v>11601</v>
          </cell>
          <cell r="BK5807">
            <v>25742.752964788997</v>
          </cell>
          <cell r="BX5807">
            <v>4068.150486420609</v>
          </cell>
          <cell r="CB5807">
            <v>4100</v>
          </cell>
          <cell r="CF5807">
            <v>231684.77668310096</v>
          </cell>
          <cell r="CG5807">
            <v>10578</v>
          </cell>
          <cell r="CK5807" t="str">
            <v>Прочие основные фонды</v>
          </cell>
        </row>
        <row r="5808">
          <cell r="K5808">
            <v>0</v>
          </cell>
          <cell r="Y5808">
            <v>2002</v>
          </cell>
          <cell r="AT5808">
            <v>11601</v>
          </cell>
          <cell r="BK5808">
            <v>25742.752964788997</v>
          </cell>
          <cell r="BX5808">
            <v>4068.150486420609</v>
          </cell>
          <cell r="CB5808">
            <v>4100</v>
          </cell>
          <cell r="CF5808">
            <v>231684.77668310096</v>
          </cell>
          <cell r="CG5808">
            <v>10578</v>
          </cell>
          <cell r="CK5808" t="str">
            <v>Прочие основные фонды</v>
          </cell>
        </row>
        <row r="5809">
          <cell r="K5809">
            <v>0</v>
          </cell>
          <cell r="Y5809">
            <v>2002</v>
          </cell>
          <cell r="AT5809">
            <v>11601</v>
          </cell>
          <cell r="BK5809">
            <v>25742.752964788997</v>
          </cell>
          <cell r="BX5809">
            <v>4068.150486420609</v>
          </cell>
          <cell r="CB5809">
            <v>4100</v>
          </cell>
          <cell r="CF5809">
            <v>231684.77668310096</v>
          </cell>
          <cell r="CG5809">
            <v>10578</v>
          </cell>
          <cell r="CK5809" t="str">
            <v>Прочие основные фонды</v>
          </cell>
        </row>
        <row r="5810">
          <cell r="K5810">
            <v>40623.32</v>
          </cell>
          <cell r="Y5810">
            <v>2007</v>
          </cell>
          <cell r="AT5810">
            <v>72603.53</v>
          </cell>
          <cell r="BK5810">
            <v>93210.803521009962</v>
          </cell>
          <cell r="BX5810">
            <v>58735.994581377694</v>
          </cell>
          <cell r="CB5810">
            <v>60000</v>
          </cell>
          <cell r="CF5810">
            <v>279632.41056302987</v>
          </cell>
          <cell r="CG5810">
            <v>428400</v>
          </cell>
          <cell r="CK5810" t="str">
            <v>Прочие основные фонды</v>
          </cell>
        </row>
        <row r="5811">
          <cell r="K5811">
            <v>34424.47</v>
          </cell>
          <cell r="Y5811">
            <v>2007</v>
          </cell>
          <cell r="AT5811">
            <v>61524.75</v>
          </cell>
          <cell r="BK5811">
            <v>78987.50079960654</v>
          </cell>
          <cell r="BX5811">
            <v>49773.301416895534</v>
          </cell>
          <cell r="CB5811">
            <v>50000</v>
          </cell>
          <cell r="CF5811">
            <v>236962.5023988196</v>
          </cell>
          <cell r="CG5811">
            <v>357000</v>
          </cell>
          <cell r="CK5811" t="str">
            <v>Прочие основные фонды</v>
          </cell>
        </row>
        <row r="5812">
          <cell r="K5812">
            <v>34424.47</v>
          </cell>
          <cell r="Y5812">
            <v>2007</v>
          </cell>
          <cell r="AT5812">
            <v>61524.75</v>
          </cell>
          <cell r="BK5812">
            <v>78987.50079960654</v>
          </cell>
          <cell r="BX5812">
            <v>49773.301416895534</v>
          </cell>
          <cell r="CB5812">
            <v>50000</v>
          </cell>
          <cell r="CF5812">
            <v>236962.5023988196</v>
          </cell>
          <cell r="CG5812">
            <v>357000</v>
          </cell>
          <cell r="CK5812" t="str">
            <v>Прочие основные фонды</v>
          </cell>
        </row>
        <row r="5813">
          <cell r="K5813">
            <v>32533.13</v>
          </cell>
          <cell r="Y5813">
            <v>2007</v>
          </cell>
          <cell r="AT5813">
            <v>58144.53</v>
          </cell>
          <cell r="BK5813">
            <v>74647.863012328322</v>
          </cell>
          <cell r="BX5813">
            <v>47038.715597117014</v>
          </cell>
          <cell r="CB5813">
            <v>47000</v>
          </cell>
          <cell r="CF5813">
            <v>223943.58903698495</v>
          </cell>
          <cell r="CG5813">
            <v>335580</v>
          </cell>
          <cell r="CK5813" t="str">
            <v>Прочие основные фонды</v>
          </cell>
        </row>
        <row r="5814">
          <cell r="K5814">
            <v>0</v>
          </cell>
          <cell r="Y5814">
            <v>2003</v>
          </cell>
          <cell r="AT5814">
            <v>83160</v>
          </cell>
          <cell r="BK5814">
            <v>161923.60843680313</v>
          </cell>
          <cell r="BX5814">
            <v>33750.685656462083</v>
          </cell>
          <cell r="CB5814">
            <v>34000</v>
          </cell>
          <cell r="CF5814">
            <v>1295388.867494425</v>
          </cell>
          <cell r="CG5814">
            <v>108120</v>
          </cell>
          <cell r="CK5814" t="str">
            <v>Прочие основные фонды</v>
          </cell>
        </row>
        <row r="5815">
          <cell r="K5815">
            <v>7605.35</v>
          </cell>
          <cell r="Y5815">
            <v>2001</v>
          </cell>
          <cell r="AT5815">
            <v>76048.19</v>
          </cell>
          <cell r="BK5815">
            <v>173308.11070952931</v>
          </cell>
          <cell r="BX5815">
            <v>27388.037163234589</v>
          </cell>
          <cell r="CB5815">
            <v>27000</v>
          </cell>
          <cell r="CF5815">
            <v>1559772.9963857639</v>
          </cell>
          <cell r="CG5815">
            <v>69660</v>
          </cell>
          <cell r="CK5815" t="str">
            <v>Прочие основные фонды</v>
          </cell>
        </row>
        <row r="5816">
          <cell r="K5816">
            <v>0</v>
          </cell>
          <cell r="Y5816">
            <v>2002</v>
          </cell>
          <cell r="AT5816">
            <v>11808</v>
          </cell>
          <cell r="BK5816">
            <v>26202.08835516149</v>
          </cell>
          <cell r="BX5816">
            <v>4140.7396727570504</v>
          </cell>
          <cell r="CB5816">
            <v>4100</v>
          </cell>
          <cell r="CF5816">
            <v>235818.7951964534</v>
          </cell>
          <cell r="CG5816">
            <v>10578</v>
          </cell>
          <cell r="CK5816" t="str">
            <v>Прочие основные фонды</v>
          </cell>
        </row>
        <row r="5817">
          <cell r="K5817">
            <v>0</v>
          </cell>
          <cell r="Y5817">
            <v>2002</v>
          </cell>
          <cell r="AT5817">
            <v>54540</v>
          </cell>
          <cell r="BK5817">
            <v>121024.88981118798</v>
          </cell>
          <cell r="BX5817">
            <v>19125.672573862597</v>
          </cell>
          <cell r="CB5817">
            <v>19000</v>
          </cell>
          <cell r="CF5817">
            <v>1089224.0083006918</v>
          </cell>
          <cell r="CG5817">
            <v>49020</v>
          </cell>
          <cell r="CK5817" t="str">
            <v>Прочие основные фонды</v>
          </cell>
        </row>
        <row r="5818">
          <cell r="K5818">
            <v>0</v>
          </cell>
          <cell r="Y5818">
            <v>2002</v>
          </cell>
          <cell r="AT5818">
            <v>54540</v>
          </cell>
          <cell r="BK5818">
            <v>121024.88981118798</v>
          </cell>
          <cell r="BX5818">
            <v>19125.672573862597</v>
          </cell>
          <cell r="CB5818">
            <v>19000</v>
          </cell>
          <cell r="CF5818">
            <v>1089224.0083006918</v>
          </cell>
          <cell r="CG5818">
            <v>49020</v>
          </cell>
          <cell r="CK5818" t="str">
            <v>Прочие основные фонды</v>
          </cell>
        </row>
        <row r="5819">
          <cell r="K5819">
            <v>0</v>
          </cell>
          <cell r="Y5819">
            <v>2002</v>
          </cell>
          <cell r="AT5819">
            <v>54603</v>
          </cell>
          <cell r="BK5819">
            <v>121164.68753869265</v>
          </cell>
          <cell r="BX5819">
            <v>19147.764934921513</v>
          </cell>
          <cell r="CB5819">
            <v>19000</v>
          </cell>
          <cell r="CF5819">
            <v>1090482.1878482339</v>
          </cell>
          <cell r="CG5819">
            <v>49020</v>
          </cell>
          <cell r="CK5819" t="str">
            <v>Прочие основные фонды</v>
          </cell>
        </row>
        <row r="5820">
          <cell r="K5820">
            <v>5640.11</v>
          </cell>
          <cell r="Y5820">
            <v>2001</v>
          </cell>
          <cell r="AT5820">
            <v>56401.19</v>
          </cell>
          <cell r="BK5820">
            <v>128534.07399530741</v>
          </cell>
          <cell r="BX5820">
            <v>20312.355728264603</v>
          </cell>
          <cell r="CB5820">
            <v>20000</v>
          </cell>
          <cell r="CF5820">
            <v>1156806.6659577666</v>
          </cell>
          <cell r="CG5820">
            <v>51600</v>
          </cell>
          <cell r="CK5820" t="str">
            <v>Прочие основные фонды</v>
          </cell>
        </row>
        <row r="5821">
          <cell r="K5821">
            <v>5640.11</v>
          </cell>
          <cell r="Y5821">
            <v>2001</v>
          </cell>
          <cell r="AT5821">
            <v>56401.19</v>
          </cell>
          <cell r="BK5821">
            <v>128534.07399530741</v>
          </cell>
          <cell r="BX5821">
            <v>20312.355728264603</v>
          </cell>
          <cell r="CB5821">
            <v>20000</v>
          </cell>
          <cell r="CF5821">
            <v>1156806.6659577666</v>
          </cell>
          <cell r="CG5821">
            <v>51600</v>
          </cell>
          <cell r="CK5821" t="str">
            <v>Прочие основные фонды</v>
          </cell>
        </row>
        <row r="5822">
          <cell r="K5822">
            <v>5640.11</v>
          </cell>
          <cell r="Y5822">
            <v>2001</v>
          </cell>
          <cell r="AT5822">
            <v>56401.19</v>
          </cell>
          <cell r="BK5822">
            <v>128534.07399530741</v>
          </cell>
          <cell r="BX5822">
            <v>20312.355728264603</v>
          </cell>
          <cell r="CB5822">
            <v>20000</v>
          </cell>
          <cell r="CF5822">
            <v>1156806.6659577666</v>
          </cell>
          <cell r="CG5822">
            <v>51600</v>
          </cell>
          <cell r="CK5822" t="str">
            <v>Прочие основные фонды</v>
          </cell>
        </row>
        <row r="5823">
          <cell r="K5823">
            <v>5640.11</v>
          </cell>
          <cell r="Y5823">
            <v>2001</v>
          </cell>
          <cell r="AT5823">
            <v>56401.19</v>
          </cell>
          <cell r="BK5823">
            <v>128534.07399530741</v>
          </cell>
          <cell r="BX5823">
            <v>20312.355728264603</v>
          </cell>
          <cell r="CB5823">
            <v>20000</v>
          </cell>
          <cell r="CF5823">
            <v>1156806.6659577666</v>
          </cell>
          <cell r="CG5823">
            <v>51600</v>
          </cell>
          <cell r="CK5823" t="str">
            <v>Прочие основные фонды</v>
          </cell>
        </row>
        <row r="5824">
          <cell r="K5824">
            <v>5855.79</v>
          </cell>
          <cell r="Y5824">
            <v>2001</v>
          </cell>
          <cell r="AT5824">
            <v>58555.47</v>
          </cell>
          <cell r="BK5824">
            <v>133443.51624159</v>
          </cell>
          <cell r="BX5824">
            <v>21088.199317704577</v>
          </cell>
          <cell r="CB5824">
            <v>21000</v>
          </cell>
          <cell r="CF5824">
            <v>1200991.64617431</v>
          </cell>
          <cell r="CG5824">
            <v>54180</v>
          </cell>
          <cell r="CK5824" t="str">
            <v>Прочие основные фонды</v>
          </cell>
        </row>
        <row r="5825">
          <cell r="K5825">
            <v>5855.79</v>
          </cell>
          <cell r="Y5825">
            <v>2001</v>
          </cell>
          <cell r="AT5825">
            <v>58555.47</v>
          </cell>
          <cell r="BK5825">
            <v>133443.51624159</v>
          </cell>
          <cell r="BX5825">
            <v>21088.199317704577</v>
          </cell>
          <cell r="CB5825">
            <v>21000</v>
          </cell>
          <cell r="CF5825">
            <v>1200991.64617431</v>
          </cell>
          <cell r="CG5825">
            <v>54180</v>
          </cell>
          <cell r="CK5825" t="str">
            <v>Прочие основные фонды</v>
          </cell>
        </row>
        <row r="5826">
          <cell r="K5826">
            <v>5855.79</v>
          </cell>
          <cell r="Y5826">
            <v>2001</v>
          </cell>
          <cell r="AT5826">
            <v>58555.47</v>
          </cell>
          <cell r="BK5826">
            <v>133443.51624159</v>
          </cell>
          <cell r="BX5826">
            <v>21088.199317704577</v>
          </cell>
          <cell r="CB5826">
            <v>21000</v>
          </cell>
          <cell r="CF5826">
            <v>1200991.64617431</v>
          </cell>
          <cell r="CG5826">
            <v>54180</v>
          </cell>
          <cell r="CK5826" t="str">
            <v>Прочие основные фонды</v>
          </cell>
        </row>
        <row r="5827">
          <cell r="K5827">
            <v>5855.79</v>
          </cell>
          <cell r="Y5827">
            <v>2001</v>
          </cell>
          <cell r="AT5827">
            <v>58555.47</v>
          </cell>
          <cell r="BK5827">
            <v>133443.51624159</v>
          </cell>
          <cell r="BX5827">
            <v>21088.199317704577</v>
          </cell>
          <cell r="CB5827">
            <v>21000</v>
          </cell>
          <cell r="CF5827">
            <v>1200991.64617431</v>
          </cell>
          <cell r="CG5827">
            <v>54180</v>
          </cell>
          <cell r="CK5827" t="str">
            <v>Прочие основные фонды</v>
          </cell>
        </row>
        <row r="5828">
          <cell r="K5828">
            <v>5855.79</v>
          </cell>
          <cell r="Y5828">
            <v>2001</v>
          </cell>
          <cell r="AT5828">
            <v>58555.47</v>
          </cell>
          <cell r="BK5828">
            <v>133443.51624159</v>
          </cell>
          <cell r="BX5828">
            <v>21088.199317704577</v>
          </cell>
          <cell r="CB5828">
            <v>21000</v>
          </cell>
          <cell r="CF5828">
            <v>1200991.64617431</v>
          </cell>
          <cell r="CG5828">
            <v>54180</v>
          </cell>
          <cell r="CK5828" t="str">
            <v>Прочие основные фонды</v>
          </cell>
        </row>
        <row r="5829">
          <cell r="K5829">
            <v>5855.79</v>
          </cell>
          <cell r="Y5829">
            <v>2001</v>
          </cell>
          <cell r="AT5829">
            <v>58555.47</v>
          </cell>
          <cell r="BK5829">
            <v>133443.51624159</v>
          </cell>
          <cell r="BX5829">
            <v>21088.199317704577</v>
          </cell>
          <cell r="CB5829">
            <v>21000</v>
          </cell>
          <cell r="CF5829">
            <v>1200991.64617431</v>
          </cell>
          <cell r="CG5829">
            <v>54180</v>
          </cell>
          <cell r="CK5829" t="str">
            <v>Прочие основные фонды</v>
          </cell>
        </row>
        <row r="5830">
          <cell r="K5830">
            <v>5855.79</v>
          </cell>
          <cell r="Y5830">
            <v>2001</v>
          </cell>
          <cell r="AT5830">
            <v>58555.47</v>
          </cell>
          <cell r="BK5830">
            <v>133443.51624159</v>
          </cell>
          <cell r="BX5830">
            <v>21088.199317704577</v>
          </cell>
          <cell r="CB5830">
            <v>21000</v>
          </cell>
          <cell r="CF5830">
            <v>1200991.64617431</v>
          </cell>
          <cell r="CG5830">
            <v>54180</v>
          </cell>
          <cell r="CK5830" t="str">
            <v>Прочие основные фонды</v>
          </cell>
        </row>
        <row r="5831">
          <cell r="K5831">
            <v>5855.8</v>
          </cell>
          <cell r="Y5831">
            <v>2001</v>
          </cell>
          <cell r="AT5831">
            <v>58555.48</v>
          </cell>
          <cell r="BK5831">
            <v>133443.53903083858</v>
          </cell>
          <cell r="BX5831">
            <v>21088.202919110099</v>
          </cell>
          <cell r="CB5831">
            <v>21000</v>
          </cell>
          <cell r="CF5831">
            <v>1200991.8512775472</v>
          </cell>
          <cell r="CG5831">
            <v>54180</v>
          </cell>
          <cell r="CK5831" t="str">
            <v>Прочие основные фонды</v>
          </cell>
        </row>
        <row r="5832">
          <cell r="K5832">
            <v>5855.79</v>
          </cell>
          <cell r="Y5832">
            <v>2001</v>
          </cell>
          <cell r="AT5832">
            <v>58555.47</v>
          </cell>
          <cell r="BK5832">
            <v>133443.51624159</v>
          </cell>
          <cell r="BX5832">
            <v>21088.199317704577</v>
          </cell>
          <cell r="CB5832">
            <v>21000</v>
          </cell>
          <cell r="CF5832">
            <v>1200991.64617431</v>
          </cell>
          <cell r="CG5832">
            <v>54180</v>
          </cell>
          <cell r="CK5832" t="str">
            <v>Прочие основные фонды</v>
          </cell>
        </row>
        <row r="5833">
          <cell r="K5833">
            <v>5634.34</v>
          </cell>
          <cell r="Y5833">
            <v>2001</v>
          </cell>
          <cell r="AT5833">
            <v>56338.18</v>
          </cell>
          <cell r="BK5833">
            <v>128390.47893991151</v>
          </cell>
          <cell r="BX5833">
            <v>20289.66327205157</v>
          </cell>
          <cell r="CB5833">
            <v>20000</v>
          </cell>
          <cell r="CF5833">
            <v>1155514.3104592036</v>
          </cell>
          <cell r="CG5833">
            <v>51600</v>
          </cell>
          <cell r="CK5833" t="str">
            <v>Прочие основные фонды</v>
          </cell>
        </row>
        <row r="5834">
          <cell r="K5834">
            <v>5634.34</v>
          </cell>
          <cell r="Y5834">
            <v>2001</v>
          </cell>
          <cell r="AT5834">
            <v>56338.18</v>
          </cell>
          <cell r="BK5834">
            <v>128390.47893991151</v>
          </cell>
          <cell r="BX5834">
            <v>20289.66327205157</v>
          </cell>
          <cell r="CB5834">
            <v>20000</v>
          </cell>
          <cell r="CF5834">
            <v>1155514.3104592036</v>
          </cell>
          <cell r="CG5834">
            <v>51600</v>
          </cell>
          <cell r="CK5834" t="str">
            <v>Прочие основные фонды</v>
          </cell>
        </row>
        <row r="5835">
          <cell r="K5835">
            <v>5751.34</v>
          </cell>
          <cell r="Y5835">
            <v>2001</v>
          </cell>
          <cell r="AT5835">
            <v>57508.18</v>
          </cell>
          <cell r="BK5835">
            <v>131056.82102550421</v>
          </cell>
          <cell r="BX5835">
            <v>20711.027718476718</v>
          </cell>
          <cell r="CB5835">
            <v>21000</v>
          </cell>
          <cell r="CF5835">
            <v>1179511.3892295379</v>
          </cell>
          <cell r="CG5835">
            <v>54180</v>
          </cell>
          <cell r="CK5835" t="str">
            <v>Прочие основные фонды</v>
          </cell>
        </row>
        <row r="5836">
          <cell r="K5836">
            <v>0</v>
          </cell>
          <cell r="Y5836">
            <v>2002</v>
          </cell>
          <cell r="AT5836">
            <v>55710</v>
          </cell>
          <cell r="BK5836">
            <v>123621.13332198905</v>
          </cell>
          <cell r="BX5836">
            <v>19535.959279242488</v>
          </cell>
          <cell r="CB5836">
            <v>20000</v>
          </cell>
          <cell r="CF5836">
            <v>1112590.1998979014</v>
          </cell>
          <cell r="CG5836">
            <v>51600</v>
          </cell>
          <cell r="CK5836" t="str">
            <v>Прочие основные фонды</v>
          </cell>
        </row>
        <row r="5837">
          <cell r="K5837">
            <v>0</v>
          </cell>
          <cell r="Y5837">
            <v>2002</v>
          </cell>
          <cell r="AT5837">
            <v>55710</v>
          </cell>
          <cell r="BK5837">
            <v>123621.13332198905</v>
          </cell>
          <cell r="BX5837">
            <v>19535.959279242488</v>
          </cell>
          <cell r="CB5837">
            <v>20000</v>
          </cell>
          <cell r="CF5837">
            <v>1112590.1998979014</v>
          </cell>
          <cell r="CG5837">
            <v>51600</v>
          </cell>
          <cell r="CK5837" t="str">
            <v>Прочие основные фонды</v>
          </cell>
        </row>
        <row r="5838">
          <cell r="K5838">
            <v>0</v>
          </cell>
          <cell r="Y5838">
            <v>2002</v>
          </cell>
          <cell r="AT5838">
            <v>55710</v>
          </cell>
          <cell r="BK5838">
            <v>123621.13332198905</v>
          </cell>
          <cell r="BX5838">
            <v>19535.959279242488</v>
          </cell>
          <cell r="CB5838">
            <v>20000</v>
          </cell>
          <cell r="CF5838">
            <v>1112590.1998979014</v>
          </cell>
          <cell r="CG5838">
            <v>51600</v>
          </cell>
          <cell r="CK5838" t="str">
            <v>Прочие основные фонды</v>
          </cell>
        </row>
        <row r="5839">
          <cell r="K5839">
            <v>0</v>
          </cell>
          <cell r="Y5839">
            <v>2002</v>
          </cell>
          <cell r="AT5839">
            <v>55710</v>
          </cell>
          <cell r="BK5839">
            <v>123621.13332198905</v>
          </cell>
          <cell r="BX5839">
            <v>19535.959279242488</v>
          </cell>
          <cell r="CB5839">
            <v>20000</v>
          </cell>
          <cell r="CF5839">
            <v>1112590.1998979014</v>
          </cell>
          <cell r="CG5839">
            <v>51600</v>
          </cell>
          <cell r="CK5839" t="str">
            <v>Прочие основные фонды</v>
          </cell>
        </row>
        <row r="5840">
          <cell r="K5840">
            <v>0</v>
          </cell>
          <cell r="Y5840">
            <v>2002</v>
          </cell>
          <cell r="AT5840">
            <v>55710</v>
          </cell>
          <cell r="BK5840">
            <v>123621.13332198905</v>
          </cell>
          <cell r="BX5840">
            <v>19535.959279242488</v>
          </cell>
          <cell r="CB5840">
            <v>20000</v>
          </cell>
          <cell r="CF5840">
            <v>1112590.1998979014</v>
          </cell>
          <cell r="CG5840">
            <v>51600</v>
          </cell>
          <cell r="CK5840" t="str">
            <v>Прочие основные фонды</v>
          </cell>
        </row>
        <row r="5841">
          <cell r="K5841">
            <v>0</v>
          </cell>
          <cell r="Y5841">
            <v>2002</v>
          </cell>
          <cell r="AT5841">
            <v>55710</v>
          </cell>
          <cell r="BK5841">
            <v>123621.13332198905</v>
          </cell>
          <cell r="BX5841">
            <v>19535.959279242488</v>
          </cell>
          <cell r="CB5841">
            <v>20000</v>
          </cell>
          <cell r="CF5841">
            <v>1112590.1998979014</v>
          </cell>
          <cell r="CG5841">
            <v>51600</v>
          </cell>
          <cell r="CK5841" t="str">
            <v>Прочие основные фонды</v>
          </cell>
        </row>
        <row r="5842">
          <cell r="K5842">
            <v>0</v>
          </cell>
          <cell r="Y5842">
            <v>2002</v>
          </cell>
          <cell r="AT5842">
            <v>55710</v>
          </cell>
          <cell r="BK5842">
            <v>123621.13332198905</v>
          </cell>
          <cell r="BX5842">
            <v>19535.959279242488</v>
          </cell>
          <cell r="CB5842">
            <v>20000</v>
          </cell>
          <cell r="CF5842">
            <v>1112590.1998979014</v>
          </cell>
          <cell r="CG5842">
            <v>51600</v>
          </cell>
          <cell r="CK5842" t="str">
            <v>Прочие основные фонды</v>
          </cell>
        </row>
        <row r="5843">
          <cell r="K5843">
            <v>0</v>
          </cell>
          <cell r="Y5843">
            <v>2002</v>
          </cell>
          <cell r="AT5843">
            <v>55710</v>
          </cell>
          <cell r="BK5843">
            <v>123621.13332198905</v>
          </cell>
          <cell r="BX5843">
            <v>19535.959279242488</v>
          </cell>
          <cell r="CB5843">
            <v>20000</v>
          </cell>
          <cell r="CF5843">
            <v>1112590.1998979014</v>
          </cell>
          <cell r="CG5843">
            <v>51600</v>
          </cell>
          <cell r="CK5843" t="str">
            <v>Прочие основные фонды</v>
          </cell>
        </row>
        <row r="5844">
          <cell r="K5844">
            <v>61477.55</v>
          </cell>
          <cell r="Y5844">
            <v>2008</v>
          </cell>
          <cell r="AT5844">
            <v>86068.67</v>
          </cell>
          <cell r="BK5844">
            <v>94369.966540212306</v>
          </cell>
          <cell r="BX5844">
            <v>70375.315392085759</v>
          </cell>
          <cell r="CB5844">
            <v>70000</v>
          </cell>
          <cell r="CF5844">
            <v>188739.93308042461</v>
          </cell>
          <cell r="CG5844">
            <v>564900</v>
          </cell>
          <cell r="CK5844" t="str">
            <v>Прочие основные фонды</v>
          </cell>
        </row>
        <row r="5845">
          <cell r="K5845">
            <v>61477.55</v>
          </cell>
          <cell r="Y5845">
            <v>2008</v>
          </cell>
          <cell r="AT5845">
            <v>86068.67</v>
          </cell>
          <cell r="BK5845">
            <v>94369.966540212306</v>
          </cell>
          <cell r="BX5845">
            <v>70375.315392085759</v>
          </cell>
          <cell r="CB5845">
            <v>70000</v>
          </cell>
          <cell r="CF5845">
            <v>188739.93308042461</v>
          </cell>
          <cell r="CG5845">
            <v>564900</v>
          </cell>
          <cell r="CK5845" t="str">
            <v>Прочие основные фонды</v>
          </cell>
        </row>
        <row r="5846">
          <cell r="K5846">
            <v>25259.82</v>
          </cell>
          <cell r="Y5846">
            <v>2009</v>
          </cell>
          <cell r="AT5846">
            <v>30311.86</v>
          </cell>
          <cell r="BK5846">
            <v>32612.530174000003</v>
          </cell>
          <cell r="BX5846">
            <v>28350.171583360228</v>
          </cell>
          <cell r="CB5846">
            <v>28000</v>
          </cell>
          <cell r="CF5846">
            <v>32612.530174000003</v>
          </cell>
          <cell r="CG5846">
            <v>252560</v>
          </cell>
          <cell r="CK5846" t="str">
            <v>Прочие основные фонды</v>
          </cell>
        </row>
        <row r="5847">
          <cell r="K5847">
            <v>25259.83</v>
          </cell>
          <cell r="Y5847">
            <v>2009</v>
          </cell>
          <cell r="AT5847">
            <v>30311.87</v>
          </cell>
          <cell r="BK5847">
            <v>32612.540933</v>
          </cell>
          <cell r="BX5847">
            <v>28350.18093619162</v>
          </cell>
          <cell r="CB5847">
            <v>28000</v>
          </cell>
          <cell r="CF5847">
            <v>32612.540933</v>
          </cell>
          <cell r="CG5847">
            <v>252560</v>
          </cell>
          <cell r="CK5847" t="str">
            <v>Прочие основные фонды</v>
          </cell>
        </row>
        <row r="5848">
          <cell r="K5848">
            <v>4782.18</v>
          </cell>
          <cell r="Y5848">
            <v>2007</v>
          </cell>
          <cell r="AT5848">
            <v>13260</v>
          </cell>
          <cell r="BK5848">
            <v>17580.47235175169</v>
          </cell>
          <cell r="BX5848">
            <v>11078.185036327848</v>
          </cell>
          <cell r="CB5848">
            <v>11000</v>
          </cell>
          <cell r="CF5848">
            <v>52741.417055255071</v>
          </cell>
          <cell r="CG5848">
            <v>78540</v>
          </cell>
          <cell r="CK5848" t="str">
            <v>Прочие основные фонды</v>
          </cell>
        </row>
        <row r="5849">
          <cell r="K5849">
            <v>0</v>
          </cell>
          <cell r="Y5849">
            <v>2002</v>
          </cell>
          <cell r="AT5849">
            <v>12854.91</v>
          </cell>
          <cell r="BK5849">
            <v>26156.583897669676</v>
          </cell>
          <cell r="BX5849">
            <v>5451.9699103770554</v>
          </cell>
          <cell r="CB5849">
            <v>5500</v>
          </cell>
          <cell r="CF5849">
            <v>209252.67118135741</v>
          </cell>
          <cell r="CG5849">
            <v>17490</v>
          </cell>
          <cell r="CK5849" t="str">
            <v>Прочие основные фонды</v>
          </cell>
        </row>
        <row r="5850">
          <cell r="K5850">
            <v>0</v>
          </cell>
          <cell r="Y5850">
            <v>2000</v>
          </cell>
          <cell r="AT5850">
            <v>8444.33</v>
          </cell>
          <cell r="BK5850">
            <v>22471.211278448001</v>
          </cell>
          <cell r="BX5850">
            <v>2674.6257296375675</v>
          </cell>
          <cell r="CB5850">
            <v>2700</v>
          </cell>
          <cell r="CF5850">
            <v>224712.11278448001</v>
          </cell>
          <cell r="CG5850">
            <v>5616</v>
          </cell>
          <cell r="CK5850" t="str">
            <v>Прочие основные фонды</v>
          </cell>
        </row>
        <row r="5851">
          <cell r="K5851">
            <v>0</v>
          </cell>
          <cell r="Y5851">
            <v>2000</v>
          </cell>
          <cell r="AT5851">
            <v>28500</v>
          </cell>
          <cell r="BK5851">
            <v>12528.818206719665</v>
          </cell>
          <cell r="BX5851">
            <v>1252.8818206719666</v>
          </cell>
          <cell r="CB5851">
            <v>1300</v>
          </cell>
          <cell r="CF5851">
            <v>137817.00027391632</v>
          </cell>
          <cell r="CG5851">
            <v>1300</v>
          </cell>
          <cell r="CK5851" t="str">
            <v>Прочие основные фонды</v>
          </cell>
        </row>
        <row r="5852">
          <cell r="K5852">
            <v>0</v>
          </cell>
          <cell r="Y5852">
            <v>2002</v>
          </cell>
          <cell r="AT5852">
            <v>63250</v>
          </cell>
          <cell r="BK5852">
            <v>140352.48039159589</v>
          </cell>
          <cell r="BX5852">
            <v>22180.029158357338</v>
          </cell>
          <cell r="CB5852">
            <v>22000</v>
          </cell>
          <cell r="CF5852">
            <v>1263172.3235243631</v>
          </cell>
          <cell r="CG5852">
            <v>56760</v>
          </cell>
          <cell r="CK5852" t="str">
            <v>Прочие основные фонды</v>
          </cell>
        </row>
        <row r="5853">
          <cell r="K5853">
            <v>5542.6</v>
          </cell>
          <cell r="Y5853">
            <v>2005</v>
          </cell>
          <cell r="AT5853">
            <v>31037.41</v>
          </cell>
          <cell r="BK5853">
            <v>47153.808093508509</v>
          </cell>
          <cell r="BX5853">
            <v>16193.733849311493</v>
          </cell>
          <cell r="CB5853">
            <v>16000</v>
          </cell>
          <cell r="CF5853">
            <v>282922.84856105107</v>
          </cell>
          <cell r="CG5853">
            <v>73600</v>
          </cell>
          <cell r="CK5853" t="str">
            <v>Прочие основные фонды</v>
          </cell>
        </row>
        <row r="5854">
          <cell r="K5854">
            <v>2369.36</v>
          </cell>
          <cell r="Y5854">
            <v>2001</v>
          </cell>
          <cell r="AT5854">
            <v>23688.560000000001</v>
          </cell>
          <cell r="BK5854">
            <v>53984.448269305656</v>
          </cell>
          <cell r="BX5854">
            <v>8531.2110863323942</v>
          </cell>
          <cell r="CB5854">
            <v>8500</v>
          </cell>
          <cell r="CF5854">
            <v>485860.03442375088</v>
          </cell>
          <cell r="CG5854">
            <v>21930</v>
          </cell>
          <cell r="CK5854" t="str">
            <v>Прочие основные фонды</v>
          </cell>
        </row>
        <row r="5855">
          <cell r="K5855">
            <v>902.07</v>
          </cell>
          <cell r="Y5855">
            <v>2004</v>
          </cell>
          <cell r="AT5855">
            <v>12630.93</v>
          </cell>
          <cell r="BK5855">
            <v>21085.896064581659</v>
          </cell>
          <cell r="BX5855">
            <v>5688.1508910628818</v>
          </cell>
          <cell r="CB5855">
            <v>5700</v>
          </cell>
          <cell r="CF5855">
            <v>147601.2724520716</v>
          </cell>
          <cell r="CG5855">
            <v>21945</v>
          </cell>
          <cell r="CK5855" t="str">
            <v>Прочие основные фонды</v>
          </cell>
        </row>
        <row r="5856">
          <cell r="K5856">
            <v>533.57000000000005</v>
          </cell>
          <cell r="Y5856">
            <v>2001</v>
          </cell>
          <cell r="AT5856">
            <v>12797.17</v>
          </cell>
          <cell r="BK5856">
            <v>30096.823891421129</v>
          </cell>
          <cell r="BX5856">
            <v>3582.2608119736956</v>
          </cell>
          <cell r="CB5856">
            <v>3600</v>
          </cell>
          <cell r="CF5856">
            <v>300968.23891421128</v>
          </cell>
          <cell r="CG5856">
            <v>7488</v>
          </cell>
          <cell r="CK5856" t="str">
            <v>Прочие основные фонды</v>
          </cell>
        </row>
        <row r="5857">
          <cell r="K5857">
            <v>0</v>
          </cell>
          <cell r="Y5857">
            <v>1996</v>
          </cell>
          <cell r="AT5857">
            <v>67838.84</v>
          </cell>
          <cell r="BK5857">
            <v>236615.39544073882</v>
          </cell>
          <cell r="BX5857">
            <v>23661.539544073883</v>
          </cell>
          <cell r="CB5857">
            <v>24000</v>
          </cell>
          <cell r="CF5857">
            <v>3549230.9316110825</v>
          </cell>
          <cell r="CG5857">
            <v>24000</v>
          </cell>
          <cell r="CK5857" t="str">
            <v>Прочие основные фонды</v>
          </cell>
        </row>
        <row r="5858">
          <cell r="K5858">
            <v>1797.58</v>
          </cell>
          <cell r="Y5858">
            <v>2001</v>
          </cell>
          <cell r="AT5858">
            <v>19606</v>
          </cell>
          <cell r="BK5858">
            <v>9237.1617318654844</v>
          </cell>
          <cell r="BX5858">
            <v>923.71617318654853</v>
          </cell>
          <cell r="CB5858">
            <v>900</v>
          </cell>
          <cell r="CF5858">
            <v>83134.455586789365</v>
          </cell>
          <cell r="CG5858">
            <v>900</v>
          </cell>
          <cell r="CK5858" t="str">
            <v>Прочие основные фонды</v>
          </cell>
        </row>
        <row r="5859">
          <cell r="K5859">
            <v>738.69</v>
          </cell>
          <cell r="Y5859">
            <v>2001</v>
          </cell>
          <cell r="AT5859">
            <v>9851.7900000000009</v>
          </cell>
          <cell r="BK5859">
            <v>4665.7576855481084</v>
          </cell>
          <cell r="BX5859">
            <v>466.57576855481085</v>
          </cell>
          <cell r="CB5859">
            <v>450</v>
          </cell>
          <cell r="CF5859">
            <v>41991.819169932976</v>
          </cell>
          <cell r="CG5859">
            <v>450</v>
          </cell>
          <cell r="CK5859" t="str">
            <v>Прочие основные фонды</v>
          </cell>
        </row>
        <row r="5860">
          <cell r="K5860">
            <v>0</v>
          </cell>
          <cell r="Y5860">
            <v>2002</v>
          </cell>
          <cell r="AT5860">
            <v>11783.67</v>
          </cell>
          <cell r="BK5860">
            <v>6004.5447083187701</v>
          </cell>
          <cell r="BX5860">
            <v>600.45447083187707</v>
          </cell>
          <cell r="CB5860">
            <v>600</v>
          </cell>
          <cell r="CF5860">
            <v>48036.357666550161</v>
          </cell>
          <cell r="CG5860">
            <v>600</v>
          </cell>
          <cell r="CK5860" t="str">
            <v>Прочие основные фонды</v>
          </cell>
        </row>
        <row r="5861">
          <cell r="K5861">
            <v>9220.85</v>
          </cell>
          <cell r="Y5861">
            <v>2007</v>
          </cell>
          <cell r="AT5861">
            <v>18441.53</v>
          </cell>
          <cell r="BK5861">
            <v>17394.287845499221</v>
          </cell>
          <cell r="BX5861">
            <v>3510.2831501511077</v>
          </cell>
          <cell r="CB5861">
            <v>3500</v>
          </cell>
          <cell r="CF5861">
            <v>69577.151381996882</v>
          </cell>
          <cell r="CG5861">
            <v>5775</v>
          </cell>
          <cell r="CK5861" t="str">
            <v>Прочие основные фонды</v>
          </cell>
        </row>
        <row r="5862">
          <cell r="K5862">
            <v>20144.580000000002</v>
          </cell>
          <cell r="Y5862">
            <v>2010</v>
          </cell>
          <cell r="AT5862">
            <v>20890.68</v>
          </cell>
          <cell r="BK5862">
            <v>22098.399972470757</v>
          </cell>
          <cell r="BX5862">
            <v>22098.399972470757</v>
          </cell>
          <cell r="CB5862">
            <v>22000</v>
          </cell>
          <cell r="CF5862">
            <v>0</v>
          </cell>
          <cell r="CG5862">
            <v>330000</v>
          </cell>
          <cell r="CK5862" t="str">
            <v>Прочие основные фонды</v>
          </cell>
        </row>
        <row r="5863">
          <cell r="K5863">
            <v>0</v>
          </cell>
          <cell r="Y5863">
            <v>2003</v>
          </cell>
          <cell r="AT5863">
            <v>15486.02</v>
          </cell>
          <cell r="BK5863">
            <v>27713.497261291384</v>
          </cell>
          <cell r="BX5863">
            <v>7476.0187406060259</v>
          </cell>
          <cell r="CB5863">
            <v>7500</v>
          </cell>
          <cell r="CF5863">
            <v>193994.4808290397</v>
          </cell>
          <cell r="CG5863">
            <v>28875</v>
          </cell>
          <cell r="CK5863" t="str">
            <v>Прочие основные фонды</v>
          </cell>
        </row>
        <row r="5864">
          <cell r="K5864">
            <v>2141.41</v>
          </cell>
          <cell r="Y5864">
            <v>2001</v>
          </cell>
          <cell r="AT5864">
            <v>21416.17</v>
          </cell>
          <cell r="BK5864">
            <v>48805.842207869769</v>
          </cell>
          <cell r="BX5864">
            <v>7712.8312962366308</v>
          </cell>
          <cell r="CB5864">
            <v>7700</v>
          </cell>
          <cell r="CF5864">
            <v>439252.5798708279</v>
          </cell>
          <cell r="CG5864">
            <v>19866</v>
          </cell>
          <cell r="CK5864" t="str">
            <v>Прочие основные фонды</v>
          </cell>
        </row>
        <row r="5865">
          <cell r="K5865">
            <v>0</v>
          </cell>
          <cell r="Y5865">
            <v>2000</v>
          </cell>
          <cell r="AT5865">
            <v>26059.17</v>
          </cell>
          <cell r="BK5865">
            <v>75247.865186842057</v>
          </cell>
          <cell r="BX5865">
            <v>8956.3430219738002</v>
          </cell>
          <cell r="CB5865">
            <v>9000</v>
          </cell>
          <cell r="CF5865">
            <v>752478.65186842054</v>
          </cell>
          <cell r="CG5865">
            <v>18720</v>
          </cell>
          <cell r="CK5865" t="str">
            <v>Прочие основные фонды</v>
          </cell>
        </row>
        <row r="5866">
          <cell r="K5866">
            <v>0</v>
          </cell>
          <cell r="Y5866">
            <v>1999</v>
          </cell>
          <cell r="AT5866">
            <v>8362.08</v>
          </cell>
          <cell r="BK5866">
            <v>29166.136477379234</v>
          </cell>
          <cell r="BX5866">
            <v>2916.6136477379237</v>
          </cell>
          <cell r="CB5866">
            <v>2900</v>
          </cell>
          <cell r="CF5866">
            <v>349993.63772855082</v>
          </cell>
          <cell r="CG5866">
            <v>3915.0000000000005</v>
          </cell>
          <cell r="CK5866" t="str">
            <v>Прочие основные фонды</v>
          </cell>
        </row>
        <row r="5867">
          <cell r="K5867">
            <v>0</v>
          </cell>
          <cell r="Y5867">
            <v>1999</v>
          </cell>
          <cell r="AT5867">
            <v>32087.26</v>
          </cell>
          <cell r="BK5867">
            <v>111917.29860813955</v>
          </cell>
          <cell r="BX5867">
            <v>11191.729860813955</v>
          </cell>
          <cell r="CB5867">
            <v>11000</v>
          </cell>
          <cell r="CF5867">
            <v>1343007.5832976745</v>
          </cell>
          <cell r="CG5867">
            <v>14850.000000000002</v>
          </cell>
          <cell r="CK5867" t="str">
            <v>Прочие основные фонды</v>
          </cell>
        </row>
        <row r="5868">
          <cell r="K5868">
            <v>1186.96</v>
          </cell>
          <cell r="Y5868">
            <v>2001</v>
          </cell>
          <cell r="AT5868">
            <v>11872.48</v>
          </cell>
          <cell r="BK5868">
            <v>27056.489815690187</v>
          </cell>
          <cell r="BX5868">
            <v>4275.7615067467004</v>
          </cell>
          <cell r="CB5868">
            <v>4300</v>
          </cell>
          <cell r="CF5868">
            <v>243508.40834121167</v>
          </cell>
          <cell r="CG5868">
            <v>11094</v>
          </cell>
          <cell r="CK5868" t="str">
            <v>Прочие основные фонды</v>
          </cell>
        </row>
        <row r="5869">
          <cell r="K5869">
            <v>18362.97</v>
          </cell>
          <cell r="Y5869">
            <v>2009</v>
          </cell>
          <cell r="AT5869">
            <v>22035.59</v>
          </cell>
          <cell r="BK5869">
            <v>23708.091281000001</v>
          </cell>
          <cell r="BX5869">
            <v>20609.515794826737</v>
          </cell>
          <cell r="CB5869">
            <v>21000</v>
          </cell>
          <cell r="CF5869">
            <v>23708.091281000001</v>
          </cell>
          <cell r="CG5869">
            <v>189420</v>
          </cell>
          <cell r="CK5869" t="str">
            <v>Прочие основные фонды</v>
          </cell>
        </row>
        <row r="5870">
          <cell r="K5870">
            <v>1539.35</v>
          </cell>
          <cell r="Y5870">
            <v>2001</v>
          </cell>
          <cell r="AT5870">
            <v>15388.19</v>
          </cell>
          <cell r="BK5870">
            <v>35068.5287334159</v>
          </cell>
          <cell r="BX5870">
            <v>5541.9112485769201</v>
          </cell>
          <cell r="CB5870">
            <v>5500</v>
          </cell>
          <cell r="CF5870">
            <v>315616.75860074308</v>
          </cell>
          <cell r="CG5870">
            <v>14190</v>
          </cell>
          <cell r="CK5870" t="str">
            <v>Прочие основные фонды</v>
          </cell>
        </row>
        <row r="5871">
          <cell r="K5871">
            <v>1539.35</v>
          </cell>
          <cell r="Y5871">
            <v>2001</v>
          </cell>
          <cell r="AT5871">
            <v>15388.19</v>
          </cell>
          <cell r="BK5871">
            <v>35068.5287334159</v>
          </cell>
          <cell r="BX5871">
            <v>5541.9112485769201</v>
          </cell>
          <cell r="CB5871">
            <v>5500</v>
          </cell>
          <cell r="CF5871">
            <v>315616.75860074308</v>
          </cell>
          <cell r="CG5871">
            <v>14190</v>
          </cell>
          <cell r="CK5871" t="str">
            <v>Прочие основные фонды</v>
          </cell>
        </row>
        <row r="5872">
          <cell r="K5872">
            <v>0</v>
          </cell>
          <cell r="Y5872">
            <v>2002</v>
          </cell>
          <cell r="AT5872">
            <v>13310.19</v>
          </cell>
          <cell r="BK5872">
            <v>27082.966853048674</v>
          </cell>
          <cell r="BX5872">
            <v>5645.0613330938586</v>
          </cell>
          <cell r="CB5872">
            <v>5600</v>
          </cell>
          <cell r="CF5872">
            <v>216663.73482438939</v>
          </cell>
          <cell r="CG5872">
            <v>17808</v>
          </cell>
          <cell r="CK5872" t="str">
            <v>Прочие основные фонды</v>
          </cell>
        </row>
        <row r="5873">
          <cell r="K5873">
            <v>0</v>
          </cell>
          <cell r="Y5873">
            <v>2003</v>
          </cell>
          <cell r="AT5873">
            <v>18119.28</v>
          </cell>
          <cell r="BK5873">
            <v>32425.931043390861</v>
          </cell>
          <cell r="BX5873">
            <v>8747.2492510204665</v>
          </cell>
          <cell r="CB5873">
            <v>8700</v>
          </cell>
          <cell r="CF5873">
            <v>226981.51730373604</v>
          </cell>
          <cell r="CG5873">
            <v>33495</v>
          </cell>
          <cell r="CK5873" t="str">
            <v>Прочие основные фонды</v>
          </cell>
        </row>
        <row r="5874">
          <cell r="K5874">
            <v>0</v>
          </cell>
          <cell r="Y5874">
            <v>2003</v>
          </cell>
          <cell r="AT5874">
            <v>13542.43</v>
          </cell>
          <cell r="BK5874">
            <v>24235.284257428979</v>
          </cell>
          <cell r="BX5874">
            <v>6537.7327727424654</v>
          </cell>
          <cell r="CB5874">
            <v>6500</v>
          </cell>
          <cell r="CF5874">
            <v>169646.98980200285</v>
          </cell>
          <cell r="CG5874">
            <v>25025</v>
          </cell>
          <cell r="CK5874" t="str">
            <v>Прочие основные фонды</v>
          </cell>
        </row>
        <row r="5875">
          <cell r="K5875">
            <v>1370.5</v>
          </cell>
          <cell r="Y5875">
            <v>2001</v>
          </cell>
          <cell r="AT5875">
            <v>13705.18</v>
          </cell>
          <cell r="BK5875">
            <v>31233.075405660893</v>
          </cell>
          <cell r="BX5875">
            <v>4935.7910973136823</v>
          </cell>
          <cell r="CB5875">
            <v>4900</v>
          </cell>
          <cell r="CF5875">
            <v>281097.67865094804</v>
          </cell>
          <cell r="CG5875">
            <v>12642</v>
          </cell>
          <cell r="CK5875" t="str">
            <v>Прочие основные фонды</v>
          </cell>
        </row>
        <row r="5876">
          <cell r="K5876">
            <v>1370.5</v>
          </cell>
          <cell r="Y5876">
            <v>2001</v>
          </cell>
          <cell r="AT5876">
            <v>13705.18</v>
          </cell>
          <cell r="BK5876">
            <v>31233.075405660893</v>
          </cell>
          <cell r="BX5876">
            <v>4935.7910973136823</v>
          </cell>
          <cell r="CB5876">
            <v>4900</v>
          </cell>
          <cell r="CF5876">
            <v>281097.67865094804</v>
          </cell>
          <cell r="CG5876">
            <v>12642</v>
          </cell>
          <cell r="CK5876" t="str">
            <v>Прочие основные фонды</v>
          </cell>
        </row>
        <row r="5877">
          <cell r="K5877">
            <v>1370.5</v>
          </cell>
          <cell r="Y5877">
            <v>2001</v>
          </cell>
          <cell r="AT5877">
            <v>13705.18</v>
          </cell>
          <cell r="BK5877">
            <v>31233.075405660893</v>
          </cell>
          <cell r="BX5877">
            <v>4935.7910973136823</v>
          </cell>
          <cell r="CB5877">
            <v>4900</v>
          </cell>
          <cell r="CF5877">
            <v>281097.67865094804</v>
          </cell>
          <cell r="CG5877">
            <v>12642</v>
          </cell>
          <cell r="CK5877" t="str">
            <v>Прочие основные фонды</v>
          </cell>
        </row>
        <row r="5878">
          <cell r="K5878">
            <v>1370.5</v>
          </cell>
          <cell r="Y5878">
            <v>2001</v>
          </cell>
          <cell r="AT5878">
            <v>13705.18</v>
          </cell>
          <cell r="BK5878">
            <v>31233.075405660893</v>
          </cell>
          <cell r="BX5878">
            <v>4935.7910973136823</v>
          </cell>
          <cell r="CB5878">
            <v>4900</v>
          </cell>
          <cell r="CF5878">
            <v>281097.67865094804</v>
          </cell>
          <cell r="CG5878">
            <v>12642</v>
          </cell>
          <cell r="CK5878" t="str">
            <v>Прочие основные фонды</v>
          </cell>
        </row>
        <row r="5879">
          <cell r="K5879">
            <v>1370.5</v>
          </cell>
          <cell r="Y5879">
            <v>2001</v>
          </cell>
          <cell r="AT5879">
            <v>13705.18</v>
          </cell>
          <cell r="BK5879">
            <v>31233.075405660893</v>
          </cell>
          <cell r="BX5879">
            <v>4935.7910973136823</v>
          </cell>
          <cell r="CB5879">
            <v>4900</v>
          </cell>
          <cell r="CF5879">
            <v>281097.67865094804</v>
          </cell>
          <cell r="CG5879">
            <v>12642</v>
          </cell>
          <cell r="CK5879" t="str">
            <v>Прочие основные фонды</v>
          </cell>
        </row>
        <row r="5880">
          <cell r="K5880">
            <v>1370.5</v>
          </cell>
          <cell r="Y5880">
            <v>2001</v>
          </cell>
          <cell r="AT5880">
            <v>13705.18</v>
          </cell>
          <cell r="BK5880">
            <v>31233.075405660893</v>
          </cell>
          <cell r="BX5880">
            <v>4935.7910973136823</v>
          </cell>
          <cell r="CB5880">
            <v>4900</v>
          </cell>
          <cell r="CF5880">
            <v>281097.67865094804</v>
          </cell>
          <cell r="CG5880">
            <v>12642</v>
          </cell>
          <cell r="CK5880" t="str">
            <v>Прочие основные фонды</v>
          </cell>
        </row>
        <row r="5881">
          <cell r="K5881">
            <v>1143.3399999999999</v>
          </cell>
          <cell r="Y5881">
            <v>2001</v>
          </cell>
          <cell r="AT5881">
            <v>11428.18</v>
          </cell>
          <cell r="BK5881">
            <v>26043.963500622809</v>
          </cell>
          <cell r="BX5881">
            <v>4115.7510592708941</v>
          </cell>
          <cell r="CB5881">
            <v>4100</v>
          </cell>
          <cell r="CF5881">
            <v>234395.67150560528</v>
          </cell>
          <cell r="CG5881">
            <v>10578</v>
          </cell>
          <cell r="CK5881" t="str">
            <v>Прочие основные фонды</v>
          </cell>
        </row>
        <row r="5882">
          <cell r="K5882">
            <v>1584.34</v>
          </cell>
          <cell r="Y5882">
            <v>2001</v>
          </cell>
          <cell r="AT5882">
            <v>15838.18</v>
          </cell>
          <cell r="BK5882">
            <v>36094.022130933721</v>
          </cell>
          <cell r="BX5882">
            <v>5703.9708957964513</v>
          </cell>
          <cell r="CB5882">
            <v>5700</v>
          </cell>
          <cell r="CF5882">
            <v>324846.19917840348</v>
          </cell>
          <cell r="CG5882">
            <v>14706</v>
          </cell>
          <cell r="CK5882" t="str">
            <v>Прочие основные фонды</v>
          </cell>
        </row>
        <row r="5883">
          <cell r="K5883">
            <v>1584.34</v>
          </cell>
          <cell r="Y5883">
            <v>2001</v>
          </cell>
          <cell r="AT5883">
            <v>15838.18</v>
          </cell>
          <cell r="BK5883">
            <v>36094.022130933721</v>
          </cell>
          <cell r="BX5883">
            <v>5703.9708957964513</v>
          </cell>
          <cell r="CB5883">
            <v>5700</v>
          </cell>
          <cell r="CF5883">
            <v>324846.19917840348</v>
          </cell>
          <cell r="CG5883">
            <v>14706</v>
          </cell>
          <cell r="CK5883" t="str">
            <v>Прочие основные фонды</v>
          </cell>
        </row>
        <row r="5884">
          <cell r="K5884">
            <v>1444.36</v>
          </cell>
          <cell r="Y5884">
            <v>2001</v>
          </cell>
          <cell r="AT5884">
            <v>14446.48</v>
          </cell>
          <cell r="BK5884">
            <v>32922.442403994108</v>
          </cell>
          <cell r="BX5884">
            <v>5202.7632888820253</v>
          </cell>
          <cell r="CB5884">
            <v>5200</v>
          </cell>
          <cell r="CF5884">
            <v>296301.98163594696</v>
          </cell>
          <cell r="CG5884">
            <v>13416</v>
          </cell>
          <cell r="CK5884" t="str">
            <v>Прочие основные фонды</v>
          </cell>
        </row>
        <row r="5885">
          <cell r="K5885">
            <v>1650.77</v>
          </cell>
          <cell r="Y5885">
            <v>2004</v>
          </cell>
          <cell r="AT5885">
            <v>11556.53</v>
          </cell>
          <cell r="BK5885">
            <v>18189.405500309509</v>
          </cell>
          <cell r="BX5885">
            <v>6246.67239950372</v>
          </cell>
          <cell r="CB5885">
            <v>6200</v>
          </cell>
          <cell r="CF5885">
            <v>109136.43300185705</v>
          </cell>
          <cell r="CG5885">
            <v>28519.999999999996</v>
          </cell>
          <cell r="CK5885" t="str">
            <v>Прочие основные фонды</v>
          </cell>
        </row>
        <row r="5886">
          <cell r="K5886">
            <v>0</v>
          </cell>
          <cell r="Y5886">
            <v>1999</v>
          </cell>
          <cell r="AT5886">
            <v>9469.73</v>
          </cell>
          <cell r="BK5886">
            <v>33029.513898926154</v>
          </cell>
          <cell r="BX5886">
            <v>3302.9513898926157</v>
          </cell>
          <cell r="CB5886">
            <v>3300</v>
          </cell>
          <cell r="CF5886">
            <v>396354.16678711388</v>
          </cell>
          <cell r="CG5886">
            <v>4455</v>
          </cell>
          <cell r="CK5886" t="str">
            <v>Прочие основные фонды</v>
          </cell>
        </row>
        <row r="5887">
          <cell r="K5887">
            <v>0</v>
          </cell>
          <cell r="Y5887">
            <v>1999</v>
          </cell>
          <cell r="AT5887">
            <v>9469.73</v>
          </cell>
          <cell r="BK5887">
            <v>33029.513898926154</v>
          </cell>
          <cell r="BX5887">
            <v>3302.9513898926157</v>
          </cell>
          <cell r="CB5887">
            <v>3300</v>
          </cell>
          <cell r="CF5887">
            <v>396354.16678711388</v>
          </cell>
          <cell r="CG5887">
            <v>4455</v>
          </cell>
          <cell r="CK5887" t="str">
            <v>Прочие основные фонды</v>
          </cell>
        </row>
        <row r="5888">
          <cell r="K5888">
            <v>0</v>
          </cell>
          <cell r="Y5888">
            <v>1999</v>
          </cell>
          <cell r="AT5888">
            <v>9469.73</v>
          </cell>
          <cell r="BK5888">
            <v>33029.513898926154</v>
          </cell>
          <cell r="BX5888">
            <v>3302.9513898926157</v>
          </cell>
          <cell r="CB5888">
            <v>3300</v>
          </cell>
          <cell r="CF5888">
            <v>396354.16678711388</v>
          </cell>
          <cell r="CG5888">
            <v>4455</v>
          </cell>
          <cell r="CK5888" t="str">
            <v>Прочие основные фонды</v>
          </cell>
        </row>
        <row r="5889">
          <cell r="K5889">
            <v>0</v>
          </cell>
          <cell r="Y5889">
            <v>1999</v>
          </cell>
          <cell r="AT5889">
            <v>9469.73</v>
          </cell>
          <cell r="BK5889">
            <v>33029.513898926154</v>
          </cell>
          <cell r="BX5889">
            <v>3302.9513898926157</v>
          </cell>
          <cell r="CB5889">
            <v>3300</v>
          </cell>
          <cell r="CF5889">
            <v>396354.16678711388</v>
          </cell>
          <cell r="CG5889">
            <v>4455</v>
          </cell>
          <cell r="CK5889" t="str">
            <v>Прочие основные фонды</v>
          </cell>
        </row>
        <row r="5890">
          <cell r="K5890">
            <v>0</v>
          </cell>
          <cell r="Y5890">
            <v>1999</v>
          </cell>
          <cell r="AT5890">
            <v>9469.73</v>
          </cell>
          <cell r="BK5890">
            <v>33029.513898926154</v>
          </cell>
          <cell r="BX5890">
            <v>3302.9513898926157</v>
          </cell>
          <cell r="CB5890">
            <v>3300</v>
          </cell>
          <cell r="CF5890">
            <v>396354.16678711388</v>
          </cell>
          <cell r="CG5890">
            <v>4455</v>
          </cell>
          <cell r="CK5890" t="str">
            <v>Прочие основные фонды</v>
          </cell>
        </row>
        <row r="5891">
          <cell r="K5891">
            <v>0</v>
          </cell>
          <cell r="Y5891">
            <v>1999</v>
          </cell>
          <cell r="AT5891">
            <v>9419.58</v>
          </cell>
          <cell r="BK5891">
            <v>32854.595488155086</v>
          </cell>
          <cell r="BX5891">
            <v>3285.4595488155087</v>
          </cell>
          <cell r="CB5891">
            <v>3300</v>
          </cell>
          <cell r="CF5891">
            <v>394255.14585786103</v>
          </cell>
          <cell r="CG5891">
            <v>4455</v>
          </cell>
          <cell r="CK5891" t="str">
            <v>Прочие основные фонды</v>
          </cell>
        </row>
        <row r="5892">
          <cell r="K5892">
            <v>0</v>
          </cell>
          <cell r="Y5892">
            <v>1999</v>
          </cell>
          <cell r="AT5892">
            <v>9419.58</v>
          </cell>
          <cell r="BK5892">
            <v>32854.595488155086</v>
          </cell>
          <cell r="BX5892">
            <v>3285.4595488155087</v>
          </cell>
          <cell r="CB5892">
            <v>3300</v>
          </cell>
          <cell r="CF5892">
            <v>394255.14585786103</v>
          </cell>
          <cell r="CG5892">
            <v>4455</v>
          </cell>
          <cell r="CK5892" t="str">
            <v>Прочие основные фонды</v>
          </cell>
        </row>
        <row r="5893">
          <cell r="K5893">
            <v>0</v>
          </cell>
          <cell r="Y5893">
            <v>1999</v>
          </cell>
          <cell r="AT5893">
            <v>9419.58</v>
          </cell>
          <cell r="BK5893">
            <v>32854.595488155086</v>
          </cell>
          <cell r="BX5893">
            <v>3285.4595488155087</v>
          </cell>
          <cell r="CB5893">
            <v>3300</v>
          </cell>
          <cell r="CF5893">
            <v>394255.14585786103</v>
          </cell>
          <cell r="CG5893">
            <v>4455</v>
          </cell>
          <cell r="CK5893" t="str">
            <v>Прочие основные фонды</v>
          </cell>
        </row>
        <row r="5894">
          <cell r="K5894">
            <v>0</v>
          </cell>
          <cell r="Y5894">
            <v>2000</v>
          </cell>
          <cell r="AT5894">
            <v>19333.330000000002</v>
          </cell>
          <cell r="BK5894">
            <v>59011.821776513396</v>
          </cell>
          <cell r="BX5894">
            <v>5901.1821776513398</v>
          </cell>
          <cell r="CB5894">
            <v>5900</v>
          </cell>
          <cell r="CF5894">
            <v>649130.0395416473</v>
          </cell>
          <cell r="CG5894">
            <v>9853</v>
          </cell>
          <cell r="CK5894" t="str">
            <v>Прочие основные фонды</v>
          </cell>
        </row>
        <row r="5895">
          <cell r="K5895">
            <v>13949.78</v>
          </cell>
          <cell r="Y5895">
            <v>2008</v>
          </cell>
          <cell r="AT5895">
            <v>20924.580000000002</v>
          </cell>
          <cell r="BK5895">
            <v>23760.538742219869</v>
          </cell>
          <cell r="BX5895">
            <v>17719.14804226478</v>
          </cell>
          <cell r="CB5895">
            <v>18000</v>
          </cell>
          <cell r="CF5895">
            <v>47521.077484439738</v>
          </cell>
          <cell r="CG5895">
            <v>145260</v>
          </cell>
          <cell r="CK5895" t="str">
            <v>Прочие основные фонды</v>
          </cell>
        </row>
        <row r="5896">
          <cell r="K5896">
            <v>0</v>
          </cell>
          <cell r="Y5896">
            <v>1999</v>
          </cell>
          <cell r="AT5896">
            <v>9469.73</v>
          </cell>
          <cell r="BK5896">
            <v>33029.513898926154</v>
          </cell>
          <cell r="BX5896">
            <v>3302.9513898926157</v>
          </cell>
          <cell r="CB5896">
            <v>3300</v>
          </cell>
          <cell r="CF5896">
            <v>396354.16678711388</v>
          </cell>
          <cell r="CG5896">
            <v>4455</v>
          </cell>
          <cell r="CK5896" t="str">
            <v>Прочие основные фонды</v>
          </cell>
        </row>
        <row r="5897">
          <cell r="K5897">
            <v>17768.52</v>
          </cell>
          <cell r="Y5897">
            <v>2009</v>
          </cell>
          <cell r="AT5897">
            <v>20730</v>
          </cell>
          <cell r="BK5897">
            <v>22303.407000000003</v>
          </cell>
          <cell r="BX5897">
            <v>19388.419480792585</v>
          </cell>
          <cell r="CB5897">
            <v>19000</v>
          </cell>
          <cell r="CF5897">
            <v>22303.407000000003</v>
          </cell>
          <cell r="CG5897">
            <v>171380</v>
          </cell>
          <cell r="CK5897" t="str">
            <v>Прочие основные фонды</v>
          </cell>
        </row>
        <row r="5898">
          <cell r="K5898">
            <v>0</v>
          </cell>
          <cell r="Y5898">
            <v>1999</v>
          </cell>
          <cell r="AT5898">
            <v>9419.58</v>
          </cell>
          <cell r="BK5898">
            <v>32854.595488155086</v>
          </cell>
          <cell r="BX5898">
            <v>3285.4595488155087</v>
          </cell>
          <cell r="CB5898">
            <v>3300</v>
          </cell>
          <cell r="CF5898">
            <v>394255.14585786103</v>
          </cell>
          <cell r="CG5898">
            <v>4455</v>
          </cell>
          <cell r="CK5898" t="str">
            <v>Прочие основные фонды</v>
          </cell>
        </row>
        <row r="5899">
          <cell r="K5899">
            <v>0</v>
          </cell>
          <cell r="Y5899">
            <v>1999</v>
          </cell>
          <cell r="AT5899">
            <v>9419.58</v>
          </cell>
          <cell r="BK5899">
            <v>32854.595488155086</v>
          </cell>
          <cell r="BX5899">
            <v>3285.4595488155087</v>
          </cell>
          <cell r="CB5899">
            <v>3300</v>
          </cell>
          <cell r="CF5899">
            <v>394255.14585786103</v>
          </cell>
          <cell r="CG5899">
            <v>4455</v>
          </cell>
          <cell r="CK5899" t="str">
            <v>Прочие основные фонды</v>
          </cell>
        </row>
        <row r="5900">
          <cell r="K5900">
            <v>0</v>
          </cell>
          <cell r="Y5900">
            <v>1999</v>
          </cell>
          <cell r="AT5900">
            <v>9419.58</v>
          </cell>
          <cell r="BK5900">
            <v>32854.595488155086</v>
          </cell>
          <cell r="BX5900">
            <v>3285.4595488155087</v>
          </cell>
          <cell r="CB5900">
            <v>3300</v>
          </cell>
          <cell r="CF5900">
            <v>394255.14585786103</v>
          </cell>
          <cell r="CG5900">
            <v>4455</v>
          </cell>
          <cell r="CK5900" t="str">
            <v>Прочие основные фонды</v>
          </cell>
        </row>
        <row r="5901">
          <cell r="K5901">
            <v>0</v>
          </cell>
          <cell r="Y5901">
            <v>1995</v>
          </cell>
          <cell r="AT5901">
            <v>1918.4</v>
          </cell>
          <cell r="BK5901">
            <v>6691.1959964750786</v>
          </cell>
          <cell r="BX5901">
            <v>669.11959964750793</v>
          </cell>
          <cell r="CB5901">
            <v>650</v>
          </cell>
          <cell r="CF5901">
            <v>107059.13594360126</v>
          </cell>
          <cell r="CG5901">
            <v>650</v>
          </cell>
          <cell r="CK5901" t="str">
            <v>Прочие основные фонды</v>
          </cell>
        </row>
        <row r="5902">
          <cell r="K5902">
            <v>0</v>
          </cell>
          <cell r="Y5902">
            <v>1995</v>
          </cell>
          <cell r="AT5902">
            <v>1918.4</v>
          </cell>
          <cell r="BK5902">
            <v>6691.1959964750786</v>
          </cell>
          <cell r="BX5902">
            <v>669.11959964750793</v>
          </cell>
          <cell r="CB5902">
            <v>650</v>
          </cell>
          <cell r="CF5902">
            <v>107059.13594360126</v>
          </cell>
          <cell r="CG5902">
            <v>650</v>
          </cell>
          <cell r="CK5902" t="str">
            <v>Прочие основные фонды</v>
          </cell>
        </row>
        <row r="5903">
          <cell r="K5903">
            <v>0</v>
          </cell>
          <cell r="Y5903">
            <v>1999</v>
          </cell>
          <cell r="AT5903">
            <v>10425</v>
          </cell>
          <cell r="BK5903">
            <v>36361.404432471165</v>
          </cell>
          <cell r="BX5903">
            <v>3636.1404432471168</v>
          </cell>
          <cell r="CB5903">
            <v>3600</v>
          </cell>
          <cell r="CF5903">
            <v>399975.44875718281</v>
          </cell>
          <cell r="CG5903">
            <v>6012</v>
          </cell>
          <cell r="CK5903" t="str">
            <v>Прочие основные фонды</v>
          </cell>
        </row>
        <row r="5904">
          <cell r="K5904">
            <v>0</v>
          </cell>
          <cell r="Y5904">
            <v>1999</v>
          </cell>
          <cell r="AT5904">
            <v>8560.83</v>
          </cell>
          <cell r="BK5904">
            <v>29859.357497134977</v>
          </cell>
          <cell r="BX5904">
            <v>2985.9357497134979</v>
          </cell>
          <cell r="CB5904">
            <v>3000</v>
          </cell>
          <cell r="CF5904">
            <v>328452.93246848474</v>
          </cell>
          <cell r="CG5904">
            <v>5010</v>
          </cell>
          <cell r="CK5904" t="str">
            <v>Прочие основные фонды</v>
          </cell>
        </row>
        <row r="5905">
          <cell r="K5905">
            <v>1575.42</v>
          </cell>
          <cell r="Y5905">
            <v>2004</v>
          </cell>
          <cell r="AT5905">
            <v>11026.86</v>
          </cell>
          <cell r="BK5905">
            <v>17355.731169749302</v>
          </cell>
          <cell r="BX5905">
            <v>5960.3689009756035</v>
          </cell>
          <cell r="CB5905">
            <v>6000</v>
          </cell>
          <cell r="CF5905">
            <v>104134.38701849582</v>
          </cell>
          <cell r="CG5905">
            <v>27599.999999999996</v>
          </cell>
          <cell r="CK5905" t="str">
            <v>Прочие основные фонды</v>
          </cell>
        </row>
        <row r="5906">
          <cell r="K5906">
            <v>0</v>
          </cell>
          <cell r="Y5906">
            <v>2000</v>
          </cell>
          <cell r="AT5906">
            <v>8444.33</v>
          </cell>
          <cell r="BK5906">
            <v>22471.211278448001</v>
          </cell>
          <cell r="BX5906">
            <v>2674.6257296375675</v>
          </cell>
          <cell r="CB5906">
            <v>2700</v>
          </cell>
          <cell r="CF5906">
            <v>224712.11278448001</v>
          </cell>
          <cell r="CG5906">
            <v>5616</v>
          </cell>
          <cell r="CK5906" t="str">
            <v>Прочие основные фонды</v>
          </cell>
        </row>
        <row r="5907">
          <cell r="K5907">
            <v>4600</v>
          </cell>
          <cell r="Y5907">
            <v>2004</v>
          </cell>
          <cell r="AT5907">
            <v>38640</v>
          </cell>
          <cell r="BK5907">
            <v>60817.445074945455</v>
          </cell>
          <cell r="BX5907">
            <v>20886.150212635086</v>
          </cell>
          <cell r="CB5907">
            <v>21000</v>
          </cell>
          <cell r="CF5907">
            <v>364904.67044967273</v>
          </cell>
          <cell r="CG5907">
            <v>96599.999999999985</v>
          </cell>
          <cell r="CK5907" t="str">
            <v>Прочие основные фонды</v>
          </cell>
        </row>
        <row r="5908">
          <cell r="K5908">
            <v>1644.92</v>
          </cell>
          <cell r="Y5908">
            <v>2004</v>
          </cell>
          <cell r="AT5908">
            <v>34551.32</v>
          </cell>
          <cell r="BK5908">
            <v>57679.485391345021</v>
          </cell>
          <cell r="BX5908">
            <v>15559.671508384481</v>
          </cell>
          <cell r="CB5908">
            <v>16000</v>
          </cell>
          <cell r="CF5908">
            <v>403756.39773941517</v>
          </cell>
          <cell r="CG5908">
            <v>61600</v>
          </cell>
          <cell r="CK5908" t="str">
            <v>Прочие основные фонды</v>
          </cell>
        </row>
        <row r="5909">
          <cell r="K5909">
            <v>3772.52</v>
          </cell>
          <cell r="Y5909">
            <v>2006</v>
          </cell>
          <cell r="AT5909">
            <v>10563.56</v>
          </cell>
          <cell r="BK5909">
            <v>15141.060742675478</v>
          </cell>
          <cell r="BX5909">
            <v>6475.2188811909509</v>
          </cell>
          <cell r="CB5909">
            <v>6500</v>
          </cell>
          <cell r="CF5909">
            <v>75705.303713377391</v>
          </cell>
          <cell r="CG5909">
            <v>35035</v>
          </cell>
          <cell r="CK5909" t="str">
            <v>Прочие основные фонды</v>
          </cell>
        </row>
        <row r="5910">
          <cell r="K5910">
            <v>0</v>
          </cell>
          <cell r="Y5910">
            <v>2003</v>
          </cell>
          <cell r="AT5910">
            <v>12691.42</v>
          </cell>
          <cell r="BK5910">
            <v>24711.886995995814</v>
          </cell>
          <cell r="BX5910">
            <v>5150.8432774667626</v>
          </cell>
          <cell r="CB5910">
            <v>5200</v>
          </cell>
          <cell r="CF5910">
            <v>197695.09596796651</v>
          </cell>
          <cell r="CG5910">
            <v>16536</v>
          </cell>
          <cell r="CK5910" t="str">
            <v>Прочие основные фонды</v>
          </cell>
        </row>
        <row r="5911">
          <cell r="K5911">
            <v>4348.7</v>
          </cell>
          <cell r="Y5911">
            <v>2005</v>
          </cell>
          <cell r="AT5911">
            <v>15881.36</v>
          </cell>
          <cell r="BK5911">
            <v>24174.539255264983</v>
          </cell>
          <cell r="BX5911">
            <v>10338.472032450434</v>
          </cell>
          <cell r="CB5911">
            <v>10000</v>
          </cell>
          <cell r="CF5911">
            <v>120872.69627632492</v>
          </cell>
          <cell r="CG5911">
            <v>53900</v>
          </cell>
          <cell r="CK5911" t="str">
            <v>Прочие основные фонды</v>
          </cell>
        </row>
        <row r="5912">
          <cell r="K5912">
            <v>9778.82</v>
          </cell>
          <cell r="Y5912">
            <v>2007</v>
          </cell>
          <cell r="AT5912">
            <v>17112.740000000002</v>
          </cell>
          <cell r="BK5912">
            <v>21969.899340240456</v>
          </cell>
          <cell r="BX5912">
            <v>13844.145097525223</v>
          </cell>
          <cell r="CB5912">
            <v>14000</v>
          </cell>
          <cell r="CF5912">
            <v>65909.698020721364</v>
          </cell>
          <cell r="CG5912">
            <v>99960</v>
          </cell>
          <cell r="CK5912" t="str">
            <v>Прочие основные фонды</v>
          </cell>
        </row>
        <row r="5913">
          <cell r="K5913">
            <v>9778.81</v>
          </cell>
          <cell r="Y5913">
            <v>2007</v>
          </cell>
          <cell r="AT5913">
            <v>17112.73</v>
          </cell>
          <cell r="BK5913">
            <v>21969.886501911034</v>
          </cell>
          <cell r="BX5913">
            <v>13844.137007561198</v>
          </cell>
          <cell r="CB5913">
            <v>14000</v>
          </cell>
          <cell r="CF5913">
            <v>65909.6595057331</v>
          </cell>
          <cell r="CG5913">
            <v>99960</v>
          </cell>
          <cell r="CK5913" t="str">
            <v>Прочие основные фонды</v>
          </cell>
        </row>
        <row r="5914">
          <cell r="K5914">
            <v>13010.13</v>
          </cell>
          <cell r="Y5914">
            <v>2008</v>
          </cell>
          <cell r="AT5914">
            <v>20238.03</v>
          </cell>
          <cell r="BK5914">
            <v>24832.50463118538</v>
          </cell>
          <cell r="BX5914">
            <v>15647.991459815892</v>
          </cell>
          <cell r="CB5914">
            <v>16000</v>
          </cell>
          <cell r="CF5914">
            <v>74497.513893556141</v>
          </cell>
          <cell r="CG5914">
            <v>114240</v>
          </cell>
          <cell r="CK5914" t="str">
            <v>Прочие основные фонды</v>
          </cell>
        </row>
        <row r="5915">
          <cell r="K5915">
            <v>13010.12</v>
          </cell>
          <cell r="Y5915">
            <v>2008</v>
          </cell>
          <cell r="AT5915">
            <v>20238.02</v>
          </cell>
          <cell r="BK5915">
            <v>24832.49236096707</v>
          </cell>
          <cell r="BX5915">
            <v>15647.983727842249</v>
          </cell>
          <cell r="CB5915">
            <v>16000</v>
          </cell>
          <cell r="CF5915">
            <v>74497.477082901212</v>
          </cell>
          <cell r="CG5915">
            <v>114240</v>
          </cell>
          <cell r="CK5915" t="str">
            <v>Прочие основные фонды</v>
          </cell>
        </row>
        <row r="5916">
          <cell r="K5916">
            <v>13010.13</v>
          </cell>
          <cell r="Y5916">
            <v>2008</v>
          </cell>
          <cell r="AT5916">
            <v>20238.03</v>
          </cell>
          <cell r="BK5916">
            <v>24832.50463118538</v>
          </cell>
          <cell r="BX5916">
            <v>15647.991459815892</v>
          </cell>
          <cell r="CB5916">
            <v>16000</v>
          </cell>
          <cell r="CF5916">
            <v>74497.513893556141</v>
          </cell>
          <cell r="CG5916">
            <v>114240</v>
          </cell>
          <cell r="CK5916" t="str">
            <v>Прочие основные фонды</v>
          </cell>
        </row>
        <row r="5917">
          <cell r="K5917">
            <v>13010.12</v>
          </cell>
          <cell r="Y5917">
            <v>2008</v>
          </cell>
          <cell r="AT5917">
            <v>20238.02</v>
          </cell>
          <cell r="BK5917">
            <v>24832.49236096707</v>
          </cell>
          <cell r="BX5917">
            <v>15647.983727842249</v>
          </cell>
          <cell r="CB5917">
            <v>16000</v>
          </cell>
          <cell r="CF5917">
            <v>74497.477082901212</v>
          </cell>
          <cell r="CG5917">
            <v>114240</v>
          </cell>
          <cell r="CK5917" t="str">
            <v>Прочие основные фонды</v>
          </cell>
        </row>
        <row r="5918">
          <cell r="K5918">
            <v>14905.92</v>
          </cell>
          <cell r="Y5918">
            <v>2008</v>
          </cell>
          <cell r="AT5918">
            <v>23186.82</v>
          </cell>
          <cell r="BK5918">
            <v>28450.73433691233</v>
          </cell>
          <cell r="BX5918">
            <v>17927.98811644653</v>
          </cell>
          <cell r="CB5918">
            <v>18000</v>
          </cell>
          <cell r="CF5918">
            <v>85352.203010736994</v>
          </cell>
          <cell r="CG5918">
            <v>128520</v>
          </cell>
          <cell r="CK5918" t="str">
            <v>Прочие основные фонды</v>
          </cell>
        </row>
        <row r="5919">
          <cell r="K5919">
            <v>14124.92</v>
          </cell>
          <cell r="Y5919">
            <v>2008</v>
          </cell>
          <cell r="AT5919">
            <v>20110.169999999998</v>
          </cell>
          <cell r="BK5919">
            <v>22049.789662347299</v>
          </cell>
          <cell r="BX5919">
            <v>16443.376624019646</v>
          </cell>
          <cell r="CB5919">
            <v>16000</v>
          </cell>
          <cell r="CF5919">
            <v>44099.579324694598</v>
          </cell>
          <cell r="CG5919">
            <v>129120</v>
          </cell>
          <cell r="CK5919" t="str">
            <v>Прочие основные фонды</v>
          </cell>
        </row>
        <row r="5920">
          <cell r="K5920">
            <v>11107.47</v>
          </cell>
          <cell r="Y5920">
            <v>2007</v>
          </cell>
          <cell r="AT5920">
            <v>19437.87</v>
          </cell>
          <cell r="BK5920">
            <v>24954.977828721741</v>
          </cell>
          <cell r="BX5920">
            <v>15725.166902952571</v>
          </cell>
          <cell r="CB5920">
            <v>16000</v>
          </cell>
          <cell r="CF5920">
            <v>74864.933486165217</v>
          </cell>
          <cell r="CG5920">
            <v>114240</v>
          </cell>
          <cell r="CK5920" t="str">
            <v>Прочие основные фонды</v>
          </cell>
        </row>
        <row r="5921">
          <cell r="K5921">
            <v>11107.46</v>
          </cell>
          <cell r="Y5921">
            <v>2007</v>
          </cell>
          <cell r="AT5921">
            <v>19437.86</v>
          </cell>
          <cell r="BK5921">
            <v>24954.964990392324</v>
          </cell>
          <cell r="BX5921">
            <v>15725.158812988546</v>
          </cell>
          <cell r="CB5921">
            <v>16000</v>
          </cell>
          <cell r="CF5921">
            <v>74864.894971176967</v>
          </cell>
          <cell r="CG5921">
            <v>114240</v>
          </cell>
          <cell r="CK5921" t="str">
            <v>Прочие основные фонды</v>
          </cell>
        </row>
        <row r="5922">
          <cell r="K5922">
            <v>20010.16</v>
          </cell>
          <cell r="Y5922">
            <v>2008</v>
          </cell>
          <cell r="AT5922">
            <v>31126.959999999999</v>
          </cell>
          <cell r="BK5922">
            <v>38193.459459973237</v>
          </cell>
          <cell r="BX5922">
            <v>24067.283438656381</v>
          </cell>
          <cell r="CB5922">
            <v>24000</v>
          </cell>
          <cell r="CF5922">
            <v>114580.37837991971</v>
          </cell>
          <cell r="CG5922">
            <v>171360</v>
          </cell>
          <cell r="CK5922" t="str">
            <v>Прочие основные фонды</v>
          </cell>
        </row>
        <row r="5923">
          <cell r="K5923">
            <v>0</v>
          </cell>
          <cell r="Y5923">
            <v>2002</v>
          </cell>
          <cell r="AT5923">
            <v>15866.46</v>
          </cell>
          <cell r="BK5923">
            <v>33418.179414010934</v>
          </cell>
          <cell r="BX5923">
            <v>6965.5467754335277</v>
          </cell>
          <cell r="CB5923">
            <v>7000</v>
          </cell>
          <cell r="CF5923">
            <v>267345.43531208747</v>
          </cell>
          <cell r="CG5923">
            <v>22260</v>
          </cell>
          <cell r="CK5923" t="str">
            <v>Прочие основные фонды</v>
          </cell>
        </row>
        <row r="5924">
          <cell r="K5924">
            <v>0</v>
          </cell>
          <cell r="Y5924">
            <v>2002</v>
          </cell>
          <cell r="AT5924">
            <v>17451.68</v>
          </cell>
          <cell r="BK5924">
            <v>36756.993892519589</v>
          </cell>
          <cell r="BX5924">
            <v>7661.4754236230256</v>
          </cell>
          <cell r="CB5924">
            <v>7700</v>
          </cell>
          <cell r="CF5924">
            <v>294055.95114015671</v>
          </cell>
          <cell r="CG5924">
            <v>24486</v>
          </cell>
          <cell r="CK5924" t="str">
            <v>Прочие основные фонды</v>
          </cell>
        </row>
        <row r="5925">
          <cell r="K5925">
            <v>0</v>
          </cell>
          <cell r="Y5925">
            <v>2002</v>
          </cell>
          <cell r="AT5925">
            <v>17451.68</v>
          </cell>
          <cell r="BK5925">
            <v>36756.993892519589</v>
          </cell>
          <cell r="BX5925">
            <v>7661.4754236230256</v>
          </cell>
          <cell r="CB5925">
            <v>7700</v>
          </cell>
          <cell r="CF5925">
            <v>294055.95114015671</v>
          </cell>
          <cell r="CG5925">
            <v>24486</v>
          </cell>
          <cell r="CK5925" t="str">
            <v>Прочие основные фонды</v>
          </cell>
        </row>
        <row r="5926">
          <cell r="K5926">
            <v>0</v>
          </cell>
          <cell r="Y5926">
            <v>2002</v>
          </cell>
          <cell r="AT5926">
            <v>14377.85</v>
          </cell>
          <cell r="BK5926">
            <v>30282.846387142257</v>
          </cell>
          <cell r="BX5926">
            <v>6312.030957451565</v>
          </cell>
          <cell r="CB5926">
            <v>6300</v>
          </cell>
          <cell r="CF5926">
            <v>242262.77109713806</v>
          </cell>
          <cell r="CG5926">
            <v>20034</v>
          </cell>
          <cell r="CK5926" t="str">
            <v>Прочие основные фонды</v>
          </cell>
        </row>
        <row r="5927">
          <cell r="K5927">
            <v>5690.36</v>
          </cell>
          <cell r="Y5927">
            <v>2006</v>
          </cell>
          <cell r="AT5927">
            <v>13657.27</v>
          </cell>
          <cell r="BK5927">
            <v>19374.686702103038</v>
          </cell>
          <cell r="BX5927">
            <v>10144.194588023409</v>
          </cell>
          <cell r="CB5927">
            <v>10000</v>
          </cell>
          <cell r="CF5927">
            <v>77498.74680841215</v>
          </cell>
          <cell r="CG5927">
            <v>62400</v>
          </cell>
          <cell r="CK5927" t="str">
            <v>Прочие основные фонды</v>
          </cell>
        </row>
        <row r="5928">
          <cell r="K5928">
            <v>5690.36</v>
          </cell>
          <cell r="Y5928">
            <v>2006</v>
          </cell>
          <cell r="AT5928">
            <v>13657.27</v>
          </cell>
          <cell r="BK5928">
            <v>19374.686702103038</v>
          </cell>
          <cell r="BX5928">
            <v>10144.194588023409</v>
          </cell>
          <cell r="CB5928">
            <v>10000</v>
          </cell>
          <cell r="CF5928">
            <v>77498.74680841215</v>
          </cell>
          <cell r="CG5928">
            <v>62400</v>
          </cell>
          <cell r="CK5928" t="str">
            <v>Прочие основные фонды</v>
          </cell>
        </row>
        <row r="5929">
          <cell r="K5929">
            <v>5690.36</v>
          </cell>
          <cell r="Y5929">
            <v>2006</v>
          </cell>
          <cell r="AT5929">
            <v>13657.27</v>
          </cell>
          <cell r="BK5929">
            <v>19374.686702103038</v>
          </cell>
          <cell r="BX5929">
            <v>10144.194588023409</v>
          </cell>
          <cell r="CB5929">
            <v>10000</v>
          </cell>
          <cell r="CF5929">
            <v>77498.74680841215</v>
          </cell>
          <cell r="CG5929">
            <v>62400</v>
          </cell>
          <cell r="CK5929" t="str">
            <v>Прочие основные фонды</v>
          </cell>
        </row>
        <row r="5930">
          <cell r="K5930">
            <v>5690.36</v>
          </cell>
          <cell r="Y5930">
            <v>2006</v>
          </cell>
          <cell r="AT5930">
            <v>13657.27</v>
          </cell>
          <cell r="BK5930">
            <v>19374.686702103038</v>
          </cell>
          <cell r="BX5930">
            <v>10144.194588023409</v>
          </cell>
          <cell r="CB5930">
            <v>10000</v>
          </cell>
          <cell r="CF5930">
            <v>77498.74680841215</v>
          </cell>
          <cell r="CG5930">
            <v>62400</v>
          </cell>
          <cell r="CK5930" t="str">
            <v>Прочие основные фонды</v>
          </cell>
        </row>
        <row r="5931">
          <cell r="K5931">
            <v>5690.37</v>
          </cell>
          <cell r="Y5931">
            <v>2006</v>
          </cell>
          <cell r="AT5931">
            <v>13657.28</v>
          </cell>
          <cell r="BK5931">
            <v>19374.70088845705</v>
          </cell>
          <cell r="BX5931">
            <v>10144.202015711806</v>
          </cell>
          <cell r="CB5931">
            <v>10000</v>
          </cell>
          <cell r="CF5931">
            <v>77498.803553828198</v>
          </cell>
          <cell r="CG5931">
            <v>62400</v>
          </cell>
          <cell r="CK5931" t="str">
            <v>Прочие основные фонды</v>
          </cell>
        </row>
        <row r="5932">
          <cell r="K5932">
            <v>4338.01</v>
          </cell>
          <cell r="Y5932">
            <v>2006</v>
          </cell>
          <cell r="AT5932">
            <v>12146.95</v>
          </cell>
          <cell r="BK5932">
            <v>17410.580125283705</v>
          </cell>
          <cell r="BX5932">
            <v>7445.8004677289127</v>
          </cell>
          <cell r="CB5932">
            <v>7400</v>
          </cell>
          <cell r="CF5932">
            <v>87052.90062641853</v>
          </cell>
          <cell r="CG5932">
            <v>39886</v>
          </cell>
          <cell r="CK5932" t="str">
            <v>Прочие основные фонды</v>
          </cell>
        </row>
        <row r="5933">
          <cell r="K5933">
            <v>4338.01</v>
          </cell>
          <cell r="Y5933">
            <v>2006</v>
          </cell>
          <cell r="AT5933">
            <v>12146.95</v>
          </cell>
          <cell r="BK5933">
            <v>17410.580125283705</v>
          </cell>
          <cell r="BX5933">
            <v>7445.8004677289127</v>
          </cell>
          <cell r="CB5933">
            <v>7400</v>
          </cell>
          <cell r="CF5933">
            <v>87052.90062641853</v>
          </cell>
          <cell r="CG5933">
            <v>39886</v>
          </cell>
          <cell r="CK5933" t="str">
            <v>Прочие основные фонды</v>
          </cell>
        </row>
        <row r="5934">
          <cell r="K5934">
            <v>4683.0600000000004</v>
          </cell>
          <cell r="Y5934">
            <v>2005</v>
          </cell>
          <cell r="AT5934">
            <v>16390.259999999998</v>
          </cell>
          <cell r="BK5934">
            <v>24949.184690353937</v>
          </cell>
          <cell r="BX5934">
            <v>10669.756533104914</v>
          </cell>
          <cell r="CB5934">
            <v>11000</v>
          </cell>
          <cell r="CF5934">
            <v>124745.92345176969</v>
          </cell>
          <cell r="CG5934">
            <v>59290</v>
          </cell>
          <cell r="CK5934" t="str">
            <v>Прочие основные фонды</v>
          </cell>
        </row>
        <row r="5935">
          <cell r="K5935">
            <v>8401.32</v>
          </cell>
          <cell r="Y5935">
            <v>2007</v>
          </cell>
          <cell r="AT5935">
            <v>17212.88</v>
          </cell>
          <cell r="BK5935">
            <v>23457.061402512161</v>
          </cell>
          <cell r="BX5935">
            <v>12281.643517077771</v>
          </cell>
          <cell r="CB5935">
            <v>12000</v>
          </cell>
          <cell r="CF5935">
            <v>93828.245610048645</v>
          </cell>
          <cell r="CG5935">
            <v>74880</v>
          </cell>
          <cell r="CK5935" t="str">
            <v>Прочие основные фонды</v>
          </cell>
        </row>
        <row r="5936">
          <cell r="K5936">
            <v>3981.24</v>
          </cell>
          <cell r="Y5936">
            <v>2005</v>
          </cell>
          <cell r="AT5936">
            <v>15926.04</v>
          </cell>
          <cell r="BK5936">
            <v>24647.785344825963</v>
          </cell>
          <cell r="BX5936">
            <v>10540.860231444844</v>
          </cell>
          <cell r="CB5936">
            <v>11000</v>
          </cell>
          <cell r="CF5936">
            <v>123238.92672412982</v>
          </cell>
          <cell r="CG5936">
            <v>59290</v>
          </cell>
          <cell r="CK5936" t="str">
            <v>Прочие основные фонды</v>
          </cell>
        </row>
        <row r="5937">
          <cell r="K5937">
            <v>3981.24</v>
          </cell>
          <cell r="Y5937">
            <v>2005</v>
          </cell>
          <cell r="AT5937">
            <v>15926.04</v>
          </cell>
          <cell r="BK5937">
            <v>24647.785344825963</v>
          </cell>
          <cell r="BX5937">
            <v>10540.860231444844</v>
          </cell>
          <cell r="CB5937">
            <v>11000</v>
          </cell>
          <cell r="CF5937">
            <v>123238.92672412982</v>
          </cell>
          <cell r="CG5937">
            <v>59290</v>
          </cell>
          <cell r="CK5937" t="str">
            <v>Прочие основные фонды</v>
          </cell>
        </row>
        <row r="5938">
          <cell r="K5938">
            <v>3981.24</v>
          </cell>
          <cell r="Y5938">
            <v>2005</v>
          </cell>
          <cell r="AT5938">
            <v>15926.04</v>
          </cell>
          <cell r="BK5938">
            <v>24647.785344825963</v>
          </cell>
          <cell r="BX5938">
            <v>10540.860231444844</v>
          </cell>
          <cell r="CB5938">
            <v>11000</v>
          </cell>
          <cell r="CF5938">
            <v>123238.92672412982</v>
          </cell>
          <cell r="CG5938">
            <v>59290</v>
          </cell>
          <cell r="CK5938" t="str">
            <v>Прочие основные фонды</v>
          </cell>
        </row>
        <row r="5939">
          <cell r="K5939">
            <v>3981.24</v>
          </cell>
          <cell r="Y5939">
            <v>2005</v>
          </cell>
          <cell r="AT5939">
            <v>15926.04</v>
          </cell>
          <cell r="BK5939">
            <v>24647.785344825963</v>
          </cell>
          <cell r="BX5939">
            <v>10540.860231444844</v>
          </cell>
          <cell r="CB5939">
            <v>11000</v>
          </cell>
          <cell r="CF5939">
            <v>123238.92672412982</v>
          </cell>
          <cell r="CG5939">
            <v>59290</v>
          </cell>
          <cell r="CK5939" t="str">
            <v>Прочие основные фонды</v>
          </cell>
        </row>
        <row r="5940">
          <cell r="K5940">
            <v>6313.65</v>
          </cell>
          <cell r="Y5940">
            <v>2005</v>
          </cell>
          <cell r="AT5940">
            <v>22097.25</v>
          </cell>
          <cell r="BK5940">
            <v>33636.340814540075</v>
          </cell>
          <cell r="BX5940">
            <v>14384.901615419925</v>
          </cell>
          <cell r="CB5940">
            <v>14000</v>
          </cell>
          <cell r="CF5940">
            <v>168181.70407270038</v>
          </cell>
          <cell r="CG5940">
            <v>75460</v>
          </cell>
          <cell r="CK5940" t="str">
            <v>Прочие основные фонды</v>
          </cell>
        </row>
        <row r="5941">
          <cell r="K5941">
            <v>6313.3</v>
          </cell>
          <cell r="Y5941">
            <v>2005</v>
          </cell>
          <cell r="AT5941">
            <v>22097.5</v>
          </cell>
          <cell r="BK5941">
            <v>33636.721363486373</v>
          </cell>
          <cell r="BX5941">
            <v>14385.064360802442</v>
          </cell>
          <cell r="CB5941">
            <v>14000</v>
          </cell>
          <cell r="CF5941">
            <v>168183.60681743186</v>
          </cell>
          <cell r="CG5941">
            <v>75460</v>
          </cell>
          <cell r="CK5941" t="str">
            <v>Прочие основные фонды</v>
          </cell>
        </row>
        <row r="5942">
          <cell r="K5942">
            <v>8153.01</v>
          </cell>
          <cell r="Y5942">
            <v>2007</v>
          </cell>
          <cell r="AT5942">
            <v>17560.259999999998</v>
          </cell>
          <cell r="BK5942">
            <v>24280.31821207732</v>
          </cell>
          <cell r="BX5942">
            <v>12712.684152756168</v>
          </cell>
          <cell r="CB5942">
            <v>13000</v>
          </cell>
          <cell r="CF5942">
            <v>97121.27284830928</v>
          </cell>
          <cell r="CG5942">
            <v>81120</v>
          </cell>
          <cell r="CK5942" t="str">
            <v>Прочие основные фонды</v>
          </cell>
        </row>
        <row r="5943">
          <cell r="K5943">
            <v>10747.07</v>
          </cell>
          <cell r="Y5943">
            <v>2006</v>
          </cell>
          <cell r="AT5943">
            <v>26551.07</v>
          </cell>
          <cell r="BK5943">
            <v>37666.287834655603</v>
          </cell>
          <cell r="BX5943">
            <v>19721.30745018812</v>
          </cell>
          <cell r="CB5943">
            <v>20000</v>
          </cell>
          <cell r="CF5943">
            <v>150665.15133862241</v>
          </cell>
          <cell r="CG5943">
            <v>124800</v>
          </cell>
          <cell r="CK5943" t="str">
            <v>Прочие основные фонды</v>
          </cell>
        </row>
        <row r="5944">
          <cell r="K5944">
            <v>3264.46</v>
          </cell>
          <cell r="Y5944">
            <v>2004</v>
          </cell>
          <cell r="AT5944">
            <v>39071.71</v>
          </cell>
          <cell r="BK5944">
            <v>63914.090809311776</v>
          </cell>
          <cell r="BX5944">
            <v>21949.61165669261</v>
          </cell>
          <cell r="CB5944">
            <v>22000</v>
          </cell>
          <cell r="CF5944">
            <v>383484.54485587066</v>
          </cell>
          <cell r="CG5944">
            <v>101199.99999999999</v>
          </cell>
          <cell r="CK5944" t="str">
            <v>Прочие основные фонды</v>
          </cell>
        </row>
        <row r="5945">
          <cell r="K5945">
            <v>3311.08</v>
          </cell>
          <cell r="Y5945">
            <v>2004</v>
          </cell>
          <cell r="AT5945">
            <v>39630.26</v>
          </cell>
          <cell r="BK5945">
            <v>64827.775299228939</v>
          </cell>
          <cell r="BX5945">
            <v>22263.392537817232</v>
          </cell>
          <cell r="CB5945">
            <v>22000</v>
          </cell>
          <cell r="CF5945">
            <v>388966.65179537365</v>
          </cell>
          <cell r="CG5945">
            <v>101199.99999999999</v>
          </cell>
          <cell r="CK5945" t="str">
            <v>Прочие основные фонды</v>
          </cell>
        </row>
        <row r="5946">
          <cell r="K5946">
            <v>3272.72</v>
          </cell>
          <cell r="Y5946">
            <v>2004</v>
          </cell>
          <cell r="AT5946">
            <v>39169.269999999997</v>
          </cell>
          <cell r="BK5946">
            <v>64073.680924496301</v>
          </cell>
          <cell r="BX5946">
            <v>22004.418679810537</v>
          </cell>
          <cell r="CB5946">
            <v>22000</v>
          </cell>
          <cell r="CF5946">
            <v>384442.08554697782</v>
          </cell>
          <cell r="CG5946">
            <v>101199.99999999999</v>
          </cell>
          <cell r="CK5946" t="str">
            <v>Прочие основные фонды</v>
          </cell>
        </row>
        <row r="5947">
          <cell r="K5947">
            <v>651.63</v>
          </cell>
          <cell r="Y5947">
            <v>2004</v>
          </cell>
          <cell r="AT5947">
            <v>10954.02</v>
          </cell>
          <cell r="BK5947">
            <v>18286.486205635596</v>
          </cell>
          <cell r="BX5947">
            <v>4932.9794895324922</v>
          </cell>
          <cell r="CB5947">
            <v>4900</v>
          </cell>
          <cell r="CF5947">
            <v>128005.40343944918</v>
          </cell>
          <cell r="CG5947">
            <v>18865</v>
          </cell>
          <cell r="CK5947" t="str">
            <v>Прочие основные фонды</v>
          </cell>
        </row>
        <row r="5948">
          <cell r="K5948">
            <v>0</v>
          </cell>
          <cell r="Y5948">
            <v>2002</v>
          </cell>
          <cell r="AT5948">
            <v>12356.96</v>
          </cell>
          <cell r="BK5948">
            <v>25143.377974653129</v>
          </cell>
          <cell r="BX5948">
            <v>5240.7814682275375</v>
          </cell>
          <cell r="CB5948">
            <v>5200</v>
          </cell>
          <cell r="CF5948">
            <v>201147.02379722503</v>
          </cell>
          <cell r="CG5948">
            <v>16536</v>
          </cell>
          <cell r="CK5948" t="str">
            <v>Прочие основные фонды</v>
          </cell>
        </row>
        <row r="5949">
          <cell r="K5949">
            <v>0</v>
          </cell>
          <cell r="Y5949">
            <v>2002</v>
          </cell>
          <cell r="AT5949">
            <v>10846.33</v>
          </cell>
          <cell r="BK5949">
            <v>22069.617027798056</v>
          </cell>
          <cell r="BX5949">
            <v>4600.0994793444652</v>
          </cell>
          <cell r="CB5949">
            <v>4600</v>
          </cell>
          <cell r="CF5949">
            <v>176556.93622238445</v>
          </cell>
          <cell r="CG5949">
            <v>14628</v>
          </cell>
          <cell r="CK5949" t="str">
            <v>Прочие основные фонды</v>
          </cell>
        </row>
        <row r="5950">
          <cell r="K5950">
            <v>0</v>
          </cell>
          <cell r="Y5950">
            <v>2002</v>
          </cell>
          <cell r="AT5950">
            <v>10846.33</v>
          </cell>
          <cell r="BK5950">
            <v>22069.617027798056</v>
          </cell>
          <cell r="BX5950">
            <v>4600.0994793444652</v>
          </cell>
          <cell r="CB5950">
            <v>4600</v>
          </cell>
          <cell r="CF5950">
            <v>176556.93622238445</v>
          </cell>
          <cell r="CG5950">
            <v>14628</v>
          </cell>
          <cell r="CK5950" t="str">
            <v>Прочие основные фонды</v>
          </cell>
        </row>
        <row r="5951">
          <cell r="K5951">
            <v>0</v>
          </cell>
          <cell r="Y5951">
            <v>2003</v>
          </cell>
          <cell r="AT5951">
            <v>10971.88</v>
          </cell>
          <cell r="BK5951">
            <v>19635.075140753899</v>
          </cell>
          <cell r="BX5951">
            <v>5296.7760922225625</v>
          </cell>
          <cell r="CB5951">
            <v>5300</v>
          </cell>
          <cell r="CF5951">
            <v>137445.52598527729</v>
          </cell>
          <cell r="CG5951">
            <v>20405</v>
          </cell>
          <cell r="CK5951" t="str">
            <v>Прочие основные фонды</v>
          </cell>
        </row>
        <row r="5952">
          <cell r="K5952">
            <v>0</v>
          </cell>
          <cell r="Y5952">
            <v>1999</v>
          </cell>
          <cell r="AT5952">
            <v>21195</v>
          </cell>
          <cell r="BK5952">
            <v>73926.135918103246</v>
          </cell>
          <cell r="BX5952">
            <v>7392.6135918103246</v>
          </cell>
          <cell r="CB5952">
            <v>7400</v>
          </cell>
          <cell r="CF5952">
            <v>813187.49509913567</v>
          </cell>
          <cell r="CG5952">
            <v>12358</v>
          </cell>
          <cell r="CK5952" t="str">
            <v>Прочие основные фонды</v>
          </cell>
        </row>
        <row r="5953">
          <cell r="K5953">
            <v>0</v>
          </cell>
          <cell r="Y5953">
            <v>2000</v>
          </cell>
          <cell r="AT5953">
            <v>42287.65</v>
          </cell>
          <cell r="BK5953">
            <v>122108.85405284826</v>
          </cell>
          <cell r="BX5953">
            <v>14533.950965942908</v>
          </cell>
          <cell r="CB5953">
            <v>15000</v>
          </cell>
          <cell r="CF5953">
            <v>1221088.5405284825</v>
          </cell>
          <cell r="CG5953">
            <v>31200</v>
          </cell>
          <cell r="CK5953" t="str">
            <v>Прочие основные фонды</v>
          </cell>
        </row>
        <row r="5954">
          <cell r="K5954">
            <v>23427.74</v>
          </cell>
          <cell r="Y5954">
            <v>2010</v>
          </cell>
          <cell r="AT5954">
            <v>23427.74</v>
          </cell>
          <cell r="BK5954">
            <v>23427.74</v>
          </cell>
          <cell r="BX5954">
            <v>23427.74</v>
          </cell>
          <cell r="CB5954">
            <v>23000</v>
          </cell>
          <cell r="CF5954">
            <v>0</v>
          </cell>
          <cell r="CG5954">
            <v>230000</v>
          </cell>
          <cell r="CK5954" t="str">
            <v>Прочие основные фонды</v>
          </cell>
        </row>
        <row r="5955">
          <cell r="K5955">
            <v>35992.300000000003</v>
          </cell>
          <cell r="Y5955">
            <v>2010</v>
          </cell>
          <cell r="AT5955">
            <v>35992.300000000003</v>
          </cell>
          <cell r="BK5955">
            <v>35992.300000000003</v>
          </cell>
          <cell r="BX5955">
            <v>35992.300000000003</v>
          </cell>
          <cell r="CB5955">
            <v>36000</v>
          </cell>
          <cell r="CF5955">
            <v>0</v>
          </cell>
          <cell r="CG5955">
            <v>360000</v>
          </cell>
          <cell r="CK5955" t="str">
            <v>Прочие основные фонды</v>
          </cell>
        </row>
        <row r="5956">
          <cell r="K5956">
            <v>14762.66</v>
          </cell>
          <cell r="Y5956">
            <v>2008</v>
          </cell>
          <cell r="AT5956">
            <v>23847.46</v>
          </cell>
          <cell r="BK5956">
            <v>29261.354039499303</v>
          </cell>
          <cell r="BX5956">
            <v>18438.793223367149</v>
          </cell>
          <cell r="CB5956">
            <v>18000</v>
          </cell>
          <cell r="CF5956">
            <v>87784.06211849791</v>
          </cell>
          <cell r="CG5956">
            <v>128520</v>
          </cell>
          <cell r="CK5956" t="str">
            <v>Прочие основные фонды</v>
          </cell>
        </row>
        <row r="5957">
          <cell r="K5957">
            <v>18966.080000000002</v>
          </cell>
          <cell r="Y5957">
            <v>2009</v>
          </cell>
          <cell r="AT5957">
            <v>22127.119999999999</v>
          </cell>
          <cell r="BK5957">
            <v>23806.568407999999</v>
          </cell>
          <cell r="BX5957">
            <v>20695.122260580567</v>
          </cell>
          <cell r="CB5957">
            <v>21000</v>
          </cell>
          <cell r="CF5957">
            <v>23806.568407999999</v>
          </cell>
          <cell r="CG5957">
            <v>189420</v>
          </cell>
          <cell r="CK5957" t="str">
            <v>Прочие основные фонды</v>
          </cell>
        </row>
        <row r="5958">
          <cell r="K5958">
            <v>0</v>
          </cell>
          <cell r="Y5958">
            <v>2003</v>
          </cell>
          <cell r="AT5958">
            <v>12878.67</v>
          </cell>
          <cell r="BK5958">
            <v>23047.431539806581</v>
          </cell>
          <cell r="BX5958">
            <v>6217.2965212546933</v>
          </cell>
          <cell r="CB5958">
            <v>6200</v>
          </cell>
          <cell r="CF5958">
            <v>161332.02077864605</v>
          </cell>
          <cell r="CG5958">
            <v>23870</v>
          </cell>
          <cell r="CK5958" t="str">
            <v>Прочие основные фонды</v>
          </cell>
        </row>
        <row r="5959">
          <cell r="K5959">
            <v>16807.830000000002</v>
          </cell>
          <cell r="Y5959">
            <v>2009</v>
          </cell>
          <cell r="AT5959">
            <v>20762.71</v>
          </cell>
          <cell r="BK5959">
            <v>22652.006908517316</v>
          </cell>
          <cell r="BX5959">
            <v>19691.458440593644</v>
          </cell>
          <cell r="CB5959">
            <v>20000</v>
          </cell>
          <cell r="CF5959">
            <v>22652.006908517316</v>
          </cell>
          <cell r="CG5959">
            <v>180400</v>
          </cell>
          <cell r="CK5959" t="str">
            <v>Прочие основные фонды</v>
          </cell>
        </row>
        <row r="5960">
          <cell r="K5960">
            <v>2867.94</v>
          </cell>
          <cell r="Y5960">
            <v>2004</v>
          </cell>
          <cell r="AT5960">
            <v>21900.5</v>
          </cell>
          <cell r="BK5960">
            <v>34470.301652790964</v>
          </cell>
          <cell r="BX5960">
            <v>11837.917513763319</v>
          </cell>
          <cell r="CB5960">
            <v>12000</v>
          </cell>
          <cell r="CF5960">
            <v>206821.80991674578</v>
          </cell>
          <cell r="CG5960">
            <v>55199.999999999993</v>
          </cell>
          <cell r="CK5960" t="str">
            <v>Прочие основные фонды</v>
          </cell>
        </row>
        <row r="5961">
          <cell r="K5961">
            <v>91083.199999999997</v>
          </cell>
          <cell r="Y5961">
            <v>2010</v>
          </cell>
          <cell r="AT5961">
            <v>97475</v>
          </cell>
          <cell r="BK5961">
            <v>96130.818855226651</v>
          </cell>
          <cell r="BX5961">
            <v>96130.818855226651</v>
          </cell>
          <cell r="CB5961">
            <v>95000</v>
          </cell>
          <cell r="CF5961">
            <v>0</v>
          </cell>
          <cell r="CG5961">
            <v>475000</v>
          </cell>
          <cell r="CK5961" t="str">
            <v>Прочие основные фонды</v>
          </cell>
        </row>
        <row r="5962">
          <cell r="K5962">
            <v>35904</v>
          </cell>
          <cell r="Y5962">
            <v>2010</v>
          </cell>
          <cell r="AT5962">
            <v>56100</v>
          </cell>
          <cell r="BK5962">
            <v>57587.2514619883</v>
          </cell>
          <cell r="BX5962">
            <v>52790.036401303842</v>
          </cell>
          <cell r="CB5962">
            <v>55000</v>
          </cell>
          <cell r="CF5962">
            <v>57587.2514619883</v>
          </cell>
          <cell r="CG5962">
            <v>771100</v>
          </cell>
          <cell r="CK5962" t="str">
            <v>Машины и оборудование</v>
          </cell>
        </row>
        <row r="5963">
          <cell r="K5963">
            <v>38546.839999999997</v>
          </cell>
          <cell r="Y5963">
            <v>2008</v>
          </cell>
          <cell r="AT5963">
            <v>73479.66</v>
          </cell>
          <cell r="BK5963">
            <v>77076.868873418061</v>
          </cell>
          <cell r="BX5963">
            <v>39220.547577511927</v>
          </cell>
          <cell r="CB5963">
            <v>39000</v>
          </cell>
          <cell r="CF5963">
            <v>154153.73774683612</v>
          </cell>
          <cell r="CG5963">
            <v>122460</v>
          </cell>
          <cell r="CK5963" t="str">
            <v>Прочие основные фонды</v>
          </cell>
        </row>
        <row r="5964">
          <cell r="K5964">
            <v>38546.839999999997</v>
          </cell>
          <cell r="Y5964">
            <v>2008</v>
          </cell>
          <cell r="AT5964">
            <v>73479.66</v>
          </cell>
          <cell r="BK5964">
            <v>77076.868873418061</v>
          </cell>
          <cell r="BX5964">
            <v>39220.547577511927</v>
          </cell>
          <cell r="CB5964">
            <v>39000</v>
          </cell>
          <cell r="CF5964">
            <v>154153.73774683612</v>
          </cell>
          <cell r="CG5964">
            <v>122460</v>
          </cell>
          <cell r="CK5964" t="str">
            <v>Прочие основные фонды</v>
          </cell>
        </row>
        <row r="5965">
          <cell r="K5965">
            <v>0</v>
          </cell>
          <cell r="Y5965">
            <v>2003</v>
          </cell>
          <cell r="AT5965">
            <v>15800</v>
          </cell>
          <cell r="BK5965">
            <v>9020.9614057093313</v>
          </cell>
          <cell r="BX5965">
            <v>902.09614057093313</v>
          </cell>
          <cell r="CB5965">
            <v>900</v>
          </cell>
          <cell r="CF5965">
            <v>63146.729839965323</v>
          </cell>
          <cell r="CG5965">
            <v>900</v>
          </cell>
          <cell r="CK5965" t="str">
            <v>Прочие основные фонды</v>
          </cell>
        </row>
        <row r="5966">
          <cell r="K5966">
            <v>0</v>
          </cell>
          <cell r="Y5966">
            <v>2003</v>
          </cell>
          <cell r="AT5966">
            <v>15800</v>
          </cell>
          <cell r="BK5966">
            <v>9020.9614057093313</v>
          </cell>
          <cell r="BX5966">
            <v>902.09614057093313</v>
          </cell>
          <cell r="CB5966">
            <v>900</v>
          </cell>
          <cell r="CF5966">
            <v>63146.729839965323</v>
          </cell>
          <cell r="CG5966">
            <v>900</v>
          </cell>
          <cell r="CK5966" t="str">
            <v>Прочие основные фонды</v>
          </cell>
        </row>
        <row r="5967">
          <cell r="K5967">
            <v>13702.34</v>
          </cell>
          <cell r="Y5967">
            <v>2000</v>
          </cell>
          <cell r="AT5967">
            <v>34895.300000000003</v>
          </cell>
          <cell r="BK5967">
            <v>149592.18825874708</v>
          </cell>
          <cell r="BX5967">
            <v>39152.601896147899</v>
          </cell>
          <cell r="CB5967">
            <v>39000</v>
          </cell>
          <cell r="CF5967">
            <v>1645514.0708462179</v>
          </cell>
          <cell r="CG5967">
            <v>210990</v>
          </cell>
          <cell r="CK5967" t="str">
            <v>Машины и оборудование</v>
          </cell>
        </row>
        <row r="5968">
          <cell r="K5968">
            <v>0</v>
          </cell>
          <cell r="Y5968">
            <v>1993</v>
          </cell>
          <cell r="AT5968">
            <v>20415.13</v>
          </cell>
          <cell r="BK5968">
            <v>96264.917252107931</v>
          </cell>
          <cell r="BX5968">
            <v>9626.4917252107934</v>
          </cell>
          <cell r="CB5968">
            <v>9600</v>
          </cell>
          <cell r="CF5968">
            <v>1732768.5105379429</v>
          </cell>
          <cell r="CG5968">
            <v>18720</v>
          </cell>
          <cell r="CK5968" t="str">
            <v>Машины и оборудование</v>
          </cell>
        </row>
        <row r="5969">
          <cell r="K5969">
            <v>4781.21</v>
          </cell>
          <cell r="Y5969">
            <v>2006</v>
          </cell>
          <cell r="AT5969">
            <v>12955.93</v>
          </cell>
          <cell r="BK5969">
            <v>18465.788426370284</v>
          </cell>
          <cell r="BX5969">
            <v>9668.313810619602</v>
          </cell>
          <cell r="CB5969">
            <v>9700</v>
          </cell>
          <cell r="CF5969">
            <v>73863.153705481134</v>
          </cell>
          <cell r="CG5969">
            <v>60528</v>
          </cell>
          <cell r="CK5969" t="str">
            <v>Прочие основные фонды</v>
          </cell>
        </row>
        <row r="5970">
          <cell r="K5970">
            <v>2303.58</v>
          </cell>
          <cell r="Y5970">
            <v>2004</v>
          </cell>
          <cell r="AT5970">
            <v>19348</v>
          </cell>
          <cell r="BK5970">
            <v>30452.793149845875</v>
          </cell>
          <cell r="BX5970">
            <v>10458.209997775974</v>
          </cell>
          <cell r="CB5970">
            <v>10000</v>
          </cell>
          <cell r="CF5970">
            <v>182716.75889907524</v>
          </cell>
          <cell r="CG5970">
            <v>46000</v>
          </cell>
          <cell r="CK5970" t="str">
            <v>Прочие основные фонды</v>
          </cell>
        </row>
        <row r="5971">
          <cell r="K5971">
            <v>0</v>
          </cell>
          <cell r="Y5971">
            <v>2002</v>
          </cell>
          <cell r="AT5971">
            <v>40247.120000000003</v>
          </cell>
          <cell r="BK5971">
            <v>89308.82404139459</v>
          </cell>
          <cell r="BX5971">
            <v>14113.554073358213</v>
          </cell>
          <cell r="CB5971">
            <v>14000</v>
          </cell>
          <cell r="CF5971">
            <v>803779.41637255135</v>
          </cell>
          <cell r="CG5971">
            <v>36120</v>
          </cell>
          <cell r="CK5971" t="str">
            <v>Прочие основные фонды</v>
          </cell>
        </row>
        <row r="5972">
          <cell r="K5972">
            <v>9455.75</v>
          </cell>
          <cell r="Y5972">
            <v>2006</v>
          </cell>
          <cell r="AT5972">
            <v>12384.98</v>
          </cell>
          <cell r="BK5972">
            <v>18795.97642652319</v>
          </cell>
          <cell r="BX5972">
            <v>8038.2783951460942</v>
          </cell>
          <cell r="CB5972">
            <v>8000</v>
          </cell>
          <cell r="CF5972">
            <v>93979.882132615952</v>
          </cell>
          <cell r="CG5972">
            <v>43120</v>
          </cell>
          <cell r="CK5972" t="str">
            <v>Прочие основные фонды</v>
          </cell>
        </row>
        <row r="5973">
          <cell r="K5973">
            <v>9455.76</v>
          </cell>
          <cell r="Y5973">
            <v>2006</v>
          </cell>
          <cell r="AT5973">
            <v>12384.99</v>
          </cell>
          <cell r="BK5973">
            <v>18795.991602951755</v>
          </cell>
          <cell r="BX5973">
            <v>8038.2848854903623</v>
          </cell>
          <cell r="CB5973">
            <v>8000</v>
          </cell>
          <cell r="CF5973">
            <v>93979.958014758769</v>
          </cell>
          <cell r="CG5973">
            <v>43120</v>
          </cell>
          <cell r="CK5973" t="str">
            <v>Прочие основные фонды</v>
          </cell>
        </row>
        <row r="5974">
          <cell r="K5974">
            <v>9455.76</v>
          </cell>
          <cell r="Y5974">
            <v>2006</v>
          </cell>
          <cell r="AT5974">
            <v>12384.99</v>
          </cell>
          <cell r="BK5974">
            <v>18795.991602951755</v>
          </cell>
          <cell r="BX5974">
            <v>8038.2848854903623</v>
          </cell>
          <cell r="CB5974">
            <v>8000</v>
          </cell>
          <cell r="CF5974">
            <v>93979.958014758769</v>
          </cell>
          <cell r="CG5974">
            <v>43120</v>
          </cell>
          <cell r="CK5974" t="str">
            <v>Прочие основные фонды</v>
          </cell>
        </row>
        <row r="5975">
          <cell r="K5975">
            <v>9455.76</v>
          </cell>
          <cell r="Y5975">
            <v>2006</v>
          </cell>
          <cell r="AT5975">
            <v>12384.99</v>
          </cell>
          <cell r="BK5975">
            <v>18795.991602951755</v>
          </cell>
          <cell r="BX5975">
            <v>8038.2848854903623</v>
          </cell>
          <cell r="CB5975">
            <v>8000</v>
          </cell>
          <cell r="CF5975">
            <v>93979.958014758769</v>
          </cell>
          <cell r="CG5975">
            <v>43120</v>
          </cell>
          <cell r="CK5975" t="str">
            <v>Прочие основные фонды</v>
          </cell>
        </row>
        <row r="5976">
          <cell r="K5976">
            <v>9455.76</v>
          </cell>
          <cell r="Y5976">
            <v>2006</v>
          </cell>
          <cell r="AT5976">
            <v>12384.99</v>
          </cell>
          <cell r="BK5976">
            <v>18795.991602951755</v>
          </cell>
          <cell r="BX5976">
            <v>8038.2848854903623</v>
          </cell>
          <cell r="CB5976">
            <v>8000</v>
          </cell>
          <cell r="CF5976">
            <v>93979.958014758769</v>
          </cell>
          <cell r="CG5976">
            <v>43120</v>
          </cell>
          <cell r="CK5976" t="str">
            <v>Прочие основные фонды</v>
          </cell>
        </row>
        <row r="5977">
          <cell r="K5977">
            <v>9455.76</v>
          </cell>
          <cell r="Y5977">
            <v>2006</v>
          </cell>
          <cell r="AT5977">
            <v>12384.99</v>
          </cell>
          <cell r="BK5977">
            <v>18795.991602951755</v>
          </cell>
          <cell r="BX5977">
            <v>8038.2848854903623</v>
          </cell>
          <cell r="CB5977">
            <v>8000</v>
          </cell>
          <cell r="CF5977">
            <v>93979.958014758769</v>
          </cell>
          <cell r="CG5977">
            <v>43120</v>
          </cell>
          <cell r="CK5977" t="str">
            <v>Прочие основные фонды</v>
          </cell>
        </row>
        <row r="5978">
          <cell r="K5978">
            <v>9455.76</v>
          </cell>
          <cell r="Y5978">
            <v>2006</v>
          </cell>
          <cell r="AT5978">
            <v>12384.99</v>
          </cell>
          <cell r="BK5978">
            <v>18795.991602951755</v>
          </cell>
          <cell r="BX5978">
            <v>8038.2848854903623</v>
          </cell>
          <cell r="CB5978">
            <v>8000</v>
          </cell>
          <cell r="CF5978">
            <v>93979.958014758769</v>
          </cell>
          <cell r="CG5978">
            <v>43120</v>
          </cell>
          <cell r="CK5978" t="str">
            <v>Прочие основные фонды</v>
          </cell>
        </row>
        <row r="5979">
          <cell r="K5979">
            <v>301.25</v>
          </cell>
          <cell r="Y5979">
            <v>2000</v>
          </cell>
          <cell r="AT5979">
            <v>10000</v>
          </cell>
          <cell r="BK5979">
            <v>4223.044429914441</v>
          </cell>
          <cell r="BX5979">
            <v>422.30444299144415</v>
          </cell>
          <cell r="CB5979">
            <v>400</v>
          </cell>
          <cell r="CF5979">
            <v>46453.488729058852</v>
          </cell>
          <cell r="CG5979">
            <v>400</v>
          </cell>
          <cell r="CK5979" t="str">
            <v>Прочие основные фонды</v>
          </cell>
        </row>
        <row r="5980">
          <cell r="K5980">
            <v>0</v>
          </cell>
          <cell r="Y5980">
            <v>2002</v>
          </cell>
          <cell r="AT5980">
            <v>11536</v>
          </cell>
          <cell r="BK5980">
            <v>5747.8022653244398</v>
          </cell>
          <cell r="BX5980">
            <v>574.78022653244398</v>
          </cell>
          <cell r="CB5980">
            <v>550</v>
          </cell>
          <cell r="CF5980">
            <v>45982.418122595518</v>
          </cell>
          <cell r="CG5980">
            <v>550</v>
          </cell>
          <cell r="CK5980" t="str">
            <v>Прочие основные фонды</v>
          </cell>
        </row>
        <row r="5981">
          <cell r="K5981">
            <v>0</v>
          </cell>
          <cell r="Y5981">
            <v>2002</v>
          </cell>
          <cell r="AT5981">
            <v>13750</v>
          </cell>
          <cell r="BK5981">
            <v>6850.9258970363253</v>
          </cell>
          <cell r="BX5981">
            <v>685.0925897036326</v>
          </cell>
          <cell r="CB5981">
            <v>700</v>
          </cell>
          <cell r="CF5981">
            <v>54807.407176290602</v>
          </cell>
          <cell r="CG5981">
            <v>700</v>
          </cell>
          <cell r="CK5981" t="str">
            <v>Прочие основные фонды</v>
          </cell>
        </row>
        <row r="5982">
          <cell r="K5982">
            <v>3223.82</v>
          </cell>
          <cell r="Y5982">
            <v>2005</v>
          </cell>
          <cell r="AT5982">
            <v>12308.68</v>
          </cell>
          <cell r="BK5982">
            <v>9077.655543983652</v>
          </cell>
          <cell r="BX5982">
            <v>1086.9632121760144</v>
          </cell>
          <cell r="CB5982">
            <v>1100</v>
          </cell>
          <cell r="CF5982">
            <v>45388.27771991826</v>
          </cell>
          <cell r="CG5982">
            <v>1254</v>
          </cell>
          <cell r="CK5982" t="str">
            <v>Прочие основные фонды</v>
          </cell>
        </row>
        <row r="5983">
          <cell r="K5983">
            <v>0</v>
          </cell>
          <cell r="Y5983">
            <v>2003</v>
          </cell>
          <cell r="AT5983">
            <v>10300</v>
          </cell>
          <cell r="BK5983">
            <v>5880.7533214434252</v>
          </cell>
          <cell r="BX5983">
            <v>588.0753321443425</v>
          </cell>
          <cell r="CB5983">
            <v>600</v>
          </cell>
          <cell r="CF5983">
            <v>41165.273250103979</v>
          </cell>
          <cell r="CG5983">
            <v>600</v>
          </cell>
          <cell r="CK5983" t="str">
            <v>Прочие основные фонды</v>
          </cell>
        </row>
        <row r="5984">
          <cell r="K5984">
            <v>0</v>
          </cell>
          <cell r="Y5984">
            <v>2003</v>
          </cell>
          <cell r="AT5984">
            <v>16500</v>
          </cell>
          <cell r="BK5984">
            <v>9420.6242527977192</v>
          </cell>
          <cell r="BX5984">
            <v>942.06242527977201</v>
          </cell>
          <cell r="CB5984">
            <v>950</v>
          </cell>
          <cell r="CF5984">
            <v>65944.369769584038</v>
          </cell>
          <cell r="CG5984">
            <v>950</v>
          </cell>
          <cell r="CK5984" t="str">
            <v>Прочие основные фонды</v>
          </cell>
        </row>
        <row r="5985">
          <cell r="K5985">
            <v>4436.12</v>
          </cell>
          <cell r="Y5985">
            <v>2006</v>
          </cell>
          <cell r="AT5985">
            <v>15148.31</v>
          </cell>
          <cell r="BK5985">
            <v>11773.805599449455</v>
          </cell>
          <cell r="BX5985">
            <v>1409.8016268523629</v>
          </cell>
          <cell r="CB5985">
            <v>1400</v>
          </cell>
          <cell r="CF5985">
            <v>58869.027997247278</v>
          </cell>
          <cell r="CG5985">
            <v>1595.9999999999998</v>
          </cell>
          <cell r="CK5985" t="str">
            <v>Прочие основные фонды</v>
          </cell>
        </row>
        <row r="5986">
          <cell r="K5986">
            <v>686.29</v>
          </cell>
          <cell r="Y5986">
            <v>2000</v>
          </cell>
          <cell r="AT5986">
            <v>15404.3</v>
          </cell>
          <cell r="BK5986">
            <v>6771.8482211147975</v>
          </cell>
          <cell r="BX5986">
            <v>677.18482211147978</v>
          </cell>
          <cell r="CB5986">
            <v>700</v>
          </cell>
          <cell r="CF5986">
            <v>74490.330432262766</v>
          </cell>
          <cell r="CG5986">
            <v>700</v>
          </cell>
          <cell r="CK5986" t="str">
            <v>Прочие основные фонды</v>
          </cell>
        </row>
        <row r="5987">
          <cell r="K5987">
            <v>0</v>
          </cell>
          <cell r="Y5987">
            <v>2003</v>
          </cell>
          <cell r="AT5987">
            <v>13800</v>
          </cell>
          <cell r="BK5987">
            <v>7879.0675568853658</v>
          </cell>
          <cell r="BX5987">
            <v>787.90675568853658</v>
          </cell>
          <cell r="CB5987">
            <v>800</v>
          </cell>
          <cell r="CF5987">
            <v>55153.472898197564</v>
          </cell>
          <cell r="CG5987">
            <v>800</v>
          </cell>
          <cell r="CK5987" t="str">
            <v>Прочие основные фонды</v>
          </cell>
        </row>
        <row r="5988">
          <cell r="K5988">
            <v>1770.56</v>
          </cell>
          <cell r="Y5988">
            <v>2006</v>
          </cell>
          <cell r="AT5988">
            <v>12000</v>
          </cell>
          <cell r="BK5988">
            <v>10141.862520120094</v>
          </cell>
          <cell r="BX5988">
            <v>2046.6954112604465</v>
          </cell>
          <cell r="CB5988">
            <v>2000</v>
          </cell>
          <cell r="CF5988">
            <v>40567.450080480376</v>
          </cell>
          <cell r="CG5988">
            <v>3300</v>
          </cell>
          <cell r="CK5988" t="str">
            <v>Прочие основные фонды</v>
          </cell>
        </row>
        <row r="5989">
          <cell r="K5989">
            <v>0</v>
          </cell>
          <cell r="Y5989">
            <v>1999</v>
          </cell>
          <cell r="AT5989">
            <v>24400</v>
          </cell>
          <cell r="BK5989">
            <v>10647.745140691302</v>
          </cell>
          <cell r="BX5989">
            <v>1064.7745140691302</v>
          </cell>
          <cell r="CB5989">
            <v>1100</v>
          </cell>
          <cell r="CF5989">
            <v>117125.19654760433</v>
          </cell>
          <cell r="CG5989">
            <v>1100</v>
          </cell>
          <cell r="CK5989" t="str">
            <v>Прочие основные фонды</v>
          </cell>
        </row>
        <row r="5990">
          <cell r="K5990">
            <v>1778.49</v>
          </cell>
          <cell r="Y5990">
            <v>2006</v>
          </cell>
          <cell r="AT5990">
            <v>10669.49</v>
          </cell>
          <cell r="BK5990">
            <v>15136.116223902825</v>
          </cell>
          <cell r="BX5990">
            <v>7924.9647048765883</v>
          </cell>
          <cell r="CB5990">
            <v>7900</v>
          </cell>
          <cell r="CF5990">
            <v>60544.464895611301</v>
          </cell>
          <cell r="CG5990">
            <v>49296</v>
          </cell>
          <cell r="CK5990" t="str">
            <v>Прочие основные фонды</v>
          </cell>
        </row>
        <row r="5991">
          <cell r="K5991">
            <v>1778.49</v>
          </cell>
          <cell r="Y5991">
            <v>2006</v>
          </cell>
          <cell r="AT5991">
            <v>10669.49</v>
          </cell>
          <cell r="BK5991">
            <v>15136.116223902825</v>
          </cell>
          <cell r="BX5991">
            <v>7924.9647048765883</v>
          </cell>
          <cell r="CB5991">
            <v>7900</v>
          </cell>
          <cell r="CF5991">
            <v>60544.464895611301</v>
          </cell>
          <cell r="CG5991">
            <v>49296</v>
          </cell>
          <cell r="CK5991" t="str">
            <v>Прочие основные фонды</v>
          </cell>
        </row>
        <row r="5992">
          <cell r="K5992">
            <v>1778.49</v>
          </cell>
          <cell r="Y5992">
            <v>2006</v>
          </cell>
          <cell r="AT5992">
            <v>10669.49</v>
          </cell>
          <cell r="BK5992">
            <v>15136.116223902825</v>
          </cell>
          <cell r="BX5992">
            <v>7924.9647048765883</v>
          </cell>
          <cell r="CB5992">
            <v>7900</v>
          </cell>
          <cell r="CF5992">
            <v>60544.464895611301</v>
          </cell>
          <cell r="CG5992">
            <v>49296</v>
          </cell>
          <cell r="CK5992" t="str">
            <v>Прочие основные фонды</v>
          </cell>
        </row>
        <row r="5993">
          <cell r="K5993">
            <v>1778.49</v>
          </cell>
          <cell r="Y5993">
            <v>2006</v>
          </cell>
          <cell r="AT5993">
            <v>10669.49</v>
          </cell>
          <cell r="BK5993">
            <v>15136.116223902825</v>
          </cell>
          <cell r="BX5993">
            <v>7924.9647048765883</v>
          </cell>
          <cell r="CB5993">
            <v>7900</v>
          </cell>
          <cell r="CF5993">
            <v>60544.464895611301</v>
          </cell>
          <cell r="CG5993">
            <v>49296</v>
          </cell>
          <cell r="CK5993" t="str">
            <v>Прочие основные фонды</v>
          </cell>
        </row>
        <row r="5994">
          <cell r="K5994">
            <v>0</v>
          </cell>
          <cell r="Y5994">
            <v>1998</v>
          </cell>
          <cell r="AT5994">
            <v>9750</v>
          </cell>
          <cell r="BK5994">
            <v>34007.068893678072</v>
          </cell>
          <cell r="BX5994">
            <v>3400.7068893678074</v>
          </cell>
          <cell r="CB5994">
            <v>3400</v>
          </cell>
          <cell r="CF5994">
            <v>408084.82672413683</v>
          </cell>
          <cell r="CG5994">
            <v>4590</v>
          </cell>
          <cell r="CK5994" t="str">
            <v>Прочие основные фонды</v>
          </cell>
        </row>
        <row r="5995">
          <cell r="K5995">
            <v>0</v>
          </cell>
          <cell r="Y5995">
            <v>2000</v>
          </cell>
          <cell r="AT5995">
            <v>9166.67</v>
          </cell>
          <cell r="BK5995">
            <v>27979.758082239947</v>
          </cell>
          <cell r="BX5995">
            <v>7323.1118689809755</v>
          </cell>
          <cell r="CB5995">
            <v>7300</v>
          </cell>
          <cell r="CF5995">
            <v>307777.33890463941</v>
          </cell>
          <cell r="CG5995">
            <v>39493</v>
          </cell>
          <cell r="CK5995" t="str">
            <v>Прочие основные фонды</v>
          </cell>
        </row>
        <row r="5996">
          <cell r="K5996">
            <v>0</v>
          </cell>
          <cell r="Y5996">
            <v>2000</v>
          </cell>
          <cell r="AT5996">
            <v>10257.33</v>
          </cell>
          <cell r="BK5996">
            <v>27295.786590855998</v>
          </cell>
          <cell r="BX5996">
            <v>8397.9756443919505</v>
          </cell>
          <cell r="CB5996">
            <v>8400</v>
          </cell>
          <cell r="CF5996">
            <v>272957.86590855999</v>
          </cell>
          <cell r="CG5996">
            <v>51408</v>
          </cell>
          <cell r="CK5996" t="str">
            <v>Прочие основные фонды</v>
          </cell>
        </row>
        <row r="5997">
          <cell r="K5997">
            <v>0</v>
          </cell>
          <cell r="Y5997">
            <v>2000</v>
          </cell>
          <cell r="AT5997">
            <v>10257.34</v>
          </cell>
          <cell r="BK5997">
            <v>27295.813201861583</v>
          </cell>
          <cell r="BX5997">
            <v>8397.9838316840087</v>
          </cell>
          <cell r="CB5997">
            <v>8400</v>
          </cell>
          <cell r="CF5997">
            <v>272958.13201861584</v>
          </cell>
          <cell r="CG5997">
            <v>51408</v>
          </cell>
          <cell r="CK5997" t="str">
            <v>Прочие основные фонды</v>
          </cell>
        </row>
        <row r="5998">
          <cell r="K5998">
            <v>0</v>
          </cell>
          <cell r="Y5998">
            <v>2000</v>
          </cell>
          <cell r="AT5998">
            <v>10257.33</v>
          </cell>
          <cell r="BK5998">
            <v>27295.786590855998</v>
          </cell>
          <cell r="BX5998">
            <v>8397.9756443919505</v>
          </cell>
          <cell r="CB5998">
            <v>8400</v>
          </cell>
          <cell r="CF5998">
            <v>272957.86590855999</v>
          </cell>
          <cell r="CG5998">
            <v>51408</v>
          </cell>
          <cell r="CK5998" t="str">
            <v>Прочие основные фонды</v>
          </cell>
        </row>
        <row r="5999">
          <cell r="K5999">
            <v>4915.5600000000004</v>
          </cell>
          <cell r="Y5999">
            <v>2005</v>
          </cell>
          <cell r="AT5999">
            <v>31761.37</v>
          </cell>
          <cell r="BK5999">
            <v>48253.689523929941</v>
          </cell>
          <cell r="BX5999">
            <v>26043.372233070662</v>
          </cell>
          <cell r="CB5999">
            <v>26000</v>
          </cell>
          <cell r="CF5999">
            <v>289522.13714357966</v>
          </cell>
          <cell r="CG5999">
            <v>243359.99999999997</v>
          </cell>
          <cell r="CK5999" t="str">
            <v>Прочие основные фонды</v>
          </cell>
        </row>
        <row r="6000">
          <cell r="K6000">
            <v>4519</v>
          </cell>
          <cell r="Y6000">
            <v>2006</v>
          </cell>
          <cell r="AT6000">
            <v>10845.88</v>
          </cell>
          <cell r="BK6000">
            <v>15386.349322273432</v>
          </cell>
          <cell r="BX6000">
            <v>10478.30887202454</v>
          </cell>
          <cell r="CB6000">
            <v>10000</v>
          </cell>
          <cell r="CF6000">
            <v>61545.397289093729</v>
          </cell>
          <cell r="CG6000">
            <v>111600</v>
          </cell>
          <cell r="CK6000" t="str">
            <v>Прочие основные фонды</v>
          </cell>
        </row>
        <row r="6001">
          <cell r="K6001">
            <v>4519</v>
          </cell>
          <cell r="Y6001">
            <v>2006</v>
          </cell>
          <cell r="AT6001">
            <v>10845.88</v>
          </cell>
          <cell r="BK6001">
            <v>15386.349322273432</v>
          </cell>
          <cell r="BX6001">
            <v>10478.30887202454</v>
          </cell>
          <cell r="CB6001">
            <v>10000</v>
          </cell>
          <cell r="CF6001">
            <v>61545.397289093729</v>
          </cell>
          <cell r="CG6001">
            <v>111600</v>
          </cell>
          <cell r="CK6001" t="str">
            <v>Прочие основные фонды</v>
          </cell>
        </row>
        <row r="6002">
          <cell r="K6002">
            <v>4519</v>
          </cell>
          <cell r="Y6002">
            <v>2006</v>
          </cell>
          <cell r="AT6002">
            <v>10845.88</v>
          </cell>
          <cell r="BK6002">
            <v>15386.349322273432</v>
          </cell>
          <cell r="BX6002">
            <v>10478.30887202454</v>
          </cell>
          <cell r="CB6002">
            <v>10000</v>
          </cell>
          <cell r="CF6002">
            <v>61545.397289093729</v>
          </cell>
          <cell r="CG6002">
            <v>111600</v>
          </cell>
          <cell r="CK6002" t="str">
            <v>Прочие основные фонды</v>
          </cell>
        </row>
        <row r="6003">
          <cell r="K6003">
            <v>4519</v>
          </cell>
          <cell r="Y6003">
            <v>2006</v>
          </cell>
          <cell r="AT6003">
            <v>10845.88</v>
          </cell>
          <cell r="BK6003">
            <v>15386.349322273432</v>
          </cell>
          <cell r="BX6003">
            <v>10478.30887202454</v>
          </cell>
          <cell r="CB6003">
            <v>10000</v>
          </cell>
          <cell r="CF6003">
            <v>61545.397289093729</v>
          </cell>
          <cell r="CG6003">
            <v>111600</v>
          </cell>
          <cell r="CK6003" t="str">
            <v>Прочие основные фонды</v>
          </cell>
        </row>
        <row r="6004">
          <cell r="K6004">
            <v>4519</v>
          </cell>
          <cell r="Y6004">
            <v>2006</v>
          </cell>
          <cell r="AT6004">
            <v>10845.88</v>
          </cell>
          <cell r="BK6004">
            <v>15386.349322273432</v>
          </cell>
          <cell r="BX6004">
            <v>10478.30887202454</v>
          </cell>
          <cell r="CB6004">
            <v>10000</v>
          </cell>
          <cell r="CF6004">
            <v>61545.397289093729</v>
          </cell>
          <cell r="CG6004">
            <v>111600</v>
          </cell>
          <cell r="CK6004" t="str">
            <v>Прочие основные фонды</v>
          </cell>
        </row>
        <row r="6005">
          <cell r="K6005">
            <v>4519</v>
          </cell>
          <cell r="Y6005">
            <v>2006</v>
          </cell>
          <cell r="AT6005">
            <v>10845.88</v>
          </cell>
          <cell r="BK6005">
            <v>15386.349322273432</v>
          </cell>
          <cell r="BX6005">
            <v>10478.30887202454</v>
          </cell>
          <cell r="CB6005">
            <v>10000</v>
          </cell>
          <cell r="CF6005">
            <v>61545.397289093729</v>
          </cell>
          <cell r="CG6005">
            <v>111600</v>
          </cell>
          <cell r="CK6005" t="str">
            <v>Прочие основные фонды</v>
          </cell>
        </row>
        <row r="6006">
          <cell r="K6006">
            <v>4519</v>
          </cell>
          <cell r="Y6006">
            <v>2006</v>
          </cell>
          <cell r="AT6006">
            <v>10845.88</v>
          </cell>
          <cell r="BK6006">
            <v>15386.349322273432</v>
          </cell>
          <cell r="BX6006">
            <v>10478.30887202454</v>
          </cell>
          <cell r="CB6006">
            <v>10000</v>
          </cell>
          <cell r="CF6006">
            <v>61545.397289093729</v>
          </cell>
          <cell r="CG6006">
            <v>111600</v>
          </cell>
          <cell r="CK6006" t="str">
            <v>Прочие основные фонды</v>
          </cell>
        </row>
        <row r="6007">
          <cell r="K6007">
            <v>4519</v>
          </cell>
          <cell r="Y6007">
            <v>2006</v>
          </cell>
          <cell r="AT6007">
            <v>10845.88</v>
          </cell>
          <cell r="BK6007">
            <v>15386.349322273432</v>
          </cell>
          <cell r="BX6007">
            <v>10478.30887202454</v>
          </cell>
          <cell r="CB6007">
            <v>10000</v>
          </cell>
          <cell r="CF6007">
            <v>61545.397289093729</v>
          </cell>
          <cell r="CG6007">
            <v>111600</v>
          </cell>
          <cell r="CK6007" t="str">
            <v>Прочие основные фонды</v>
          </cell>
        </row>
        <row r="6008">
          <cell r="K6008">
            <v>4519</v>
          </cell>
          <cell r="Y6008">
            <v>2006</v>
          </cell>
          <cell r="AT6008">
            <v>10845.88</v>
          </cell>
          <cell r="BK6008">
            <v>15386.349322273432</v>
          </cell>
          <cell r="BX6008">
            <v>10478.30887202454</v>
          </cell>
          <cell r="CB6008">
            <v>10000</v>
          </cell>
          <cell r="CF6008">
            <v>61545.397289093729</v>
          </cell>
          <cell r="CG6008">
            <v>111600</v>
          </cell>
          <cell r="CK6008" t="str">
            <v>Прочие основные фонды</v>
          </cell>
        </row>
        <row r="6009">
          <cell r="K6009">
            <v>4519</v>
          </cell>
          <cell r="Y6009">
            <v>2006</v>
          </cell>
          <cell r="AT6009">
            <v>10845.88</v>
          </cell>
          <cell r="BK6009">
            <v>15386.349322273432</v>
          </cell>
          <cell r="BX6009">
            <v>10478.30887202454</v>
          </cell>
          <cell r="CB6009">
            <v>10000</v>
          </cell>
          <cell r="CF6009">
            <v>61545.397289093729</v>
          </cell>
          <cell r="CG6009">
            <v>111600</v>
          </cell>
          <cell r="CK6009" t="str">
            <v>Прочие основные фонды</v>
          </cell>
        </row>
        <row r="6010">
          <cell r="K6010">
            <v>4519</v>
          </cell>
          <cell r="Y6010">
            <v>2006</v>
          </cell>
          <cell r="AT6010">
            <v>10845.88</v>
          </cell>
          <cell r="BK6010">
            <v>15386.349322273432</v>
          </cell>
          <cell r="BX6010">
            <v>10478.30887202454</v>
          </cell>
          <cell r="CB6010">
            <v>10000</v>
          </cell>
          <cell r="CF6010">
            <v>61545.397289093729</v>
          </cell>
          <cell r="CG6010">
            <v>111600</v>
          </cell>
          <cell r="CK6010" t="str">
            <v>Прочие основные фонды</v>
          </cell>
        </row>
        <row r="6011">
          <cell r="K6011">
            <v>4519</v>
          </cell>
          <cell r="Y6011">
            <v>2006</v>
          </cell>
          <cell r="AT6011">
            <v>10845.88</v>
          </cell>
          <cell r="BK6011">
            <v>15386.349322273432</v>
          </cell>
          <cell r="BX6011">
            <v>10478.30887202454</v>
          </cell>
          <cell r="CB6011">
            <v>10000</v>
          </cell>
          <cell r="CF6011">
            <v>61545.397289093729</v>
          </cell>
          <cell r="CG6011">
            <v>111600</v>
          </cell>
          <cell r="CK6011" t="str">
            <v>Прочие основные фонды</v>
          </cell>
        </row>
        <row r="6012">
          <cell r="K6012">
            <v>4519</v>
          </cell>
          <cell r="Y6012">
            <v>2006</v>
          </cell>
          <cell r="AT6012">
            <v>10845.88</v>
          </cell>
          <cell r="BK6012">
            <v>15386.349322273432</v>
          </cell>
          <cell r="BX6012">
            <v>10478.30887202454</v>
          </cell>
          <cell r="CB6012">
            <v>10000</v>
          </cell>
          <cell r="CF6012">
            <v>61545.397289093729</v>
          </cell>
          <cell r="CG6012">
            <v>111600</v>
          </cell>
          <cell r="CK6012" t="str">
            <v>Прочие основные фонды</v>
          </cell>
        </row>
        <row r="6013">
          <cell r="K6013">
            <v>4519</v>
          </cell>
          <cell r="Y6013">
            <v>2006</v>
          </cell>
          <cell r="AT6013">
            <v>10845.88</v>
          </cell>
          <cell r="BK6013">
            <v>15386.349322273432</v>
          </cell>
          <cell r="BX6013">
            <v>10478.30887202454</v>
          </cell>
          <cell r="CB6013">
            <v>10000</v>
          </cell>
          <cell r="CF6013">
            <v>61545.397289093729</v>
          </cell>
          <cell r="CG6013">
            <v>111600</v>
          </cell>
          <cell r="CK6013" t="str">
            <v>Прочие основные фонды</v>
          </cell>
        </row>
        <row r="6014">
          <cell r="K6014">
            <v>4519</v>
          </cell>
          <cell r="Y6014">
            <v>2006</v>
          </cell>
          <cell r="AT6014">
            <v>10845.88</v>
          </cell>
          <cell r="BK6014">
            <v>15386.349322273432</v>
          </cell>
          <cell r="BX6014">
            <v>10478.30887202454</v>
          </cell>
          <cell r="CB6014">
            <v>10000</v>
          </cell>
          <cell r="CF6014">
            <v>61545.397289093729</v>
          </cell>
          <cell r="CG6014">
            <v>111600</v>
          </cell>
          <cell r="CK6014" t="str">
            <v>Прочие основные фонды</v>
          </cell>
        </row>
        <row r="6015">
          <cell r="K6015">
            <v>4519</v>
          </cell>
          <cell r="Y6015">
            <v>2006</v>
          </cell>
          <cell r="AT6015">
            <v>10845.88</v>
          </cell>
          <cell r="BK6015">
            <v>15386.349322273432</v>
          </cell>
          <cell r="BX6015">
            <v>10478.30887202454</v>
          </cell>
          <cell r="CB6015">
            <v>10000</v>
          </cell>
          <cell r="CF6015">
            <v>61545.397289093729</v>
          </cell>
          <cell r="CG6015">
            <v>111600</v>
          </cell>
          <cell r="CK6015" t="str">
            <v>Прочие основные фонды</v>
          </cell>
        </row>
        <row r="6016">
          <cell r="K6016">
            <v>4519</v>
          </cell>
          <cell r="Y6016">
            <v>2006</v>
          </cell>
          <cell r="AT6016">
            <v>10845.88</v>
          </cell>
          <cell r="BK6016">
            <v>15386.349322273432</v>
          </cell>
          <cell r="BX6016">
            <v>10478.30887202454</v>
          </cell>
          <cell r="CB6016">
            <v>10000</v>
          </cell>
          <cell r="CF6016">
            <v>61545.397289093729</v>
          </cell>
          <cell r="CG6016">
            <v>111600</v>
          </cell>
          <cell r="CK6016" t="str">
            <v>Прочие основные фонды</v>
          </cell>
        </row>
        <row r="6017">
          <cell r="K6017">
            <v>4519</v>
          </cell>
          <cell r="Y6017">
            <v>2006</v>
          </cell>
          <cell r="AT6017">
            <v>10845.88</v>
          </cell>
          <cell r="BK6017">
            <v>15386.349322273432</v>
          </cell>
          <cell r="BX6017">
            <v>10478.30887202454</v>
          </cell>
          <cell r="CB6017">
            <v>10000</v>
          </cell>
          <cell r="CF6017">
            <v>61545.397289093729</v>
          </cell>
          <cell r="CG6017">
            <v>111600</v>
          </cell>
          <cell r="CK6017" t="str">
            <v>Прочие основные фонды</v>
          </cell>
        </row>
        <row r="6018">
          <cell r="K6018">
            <v>4519</v>
          </cell>
          <cell r="Y6018">
            <v>2006</v>
          </cell>
          <cell r="AT6018">
            <v>10845.88</v>
          </cell>
          <cell r="BK6018">
            <v>15386.349322273432</v>
          </cell>
          <cell r="BX6018">
            <v>10478.30887202454</v>
          </cell>
          <cell r="CB6018">
            <v>10000</v>
          </cell>
          <cell r="CF6018">
            <v>61545.397289093729</v>
          </cell>
          <cell r="CG6018">
            <v>111600</v>
          </cell>
          <cell r="CK6018" t="str">
            <v>Прочие основные фонды</v>
          </cell>
        </row>
        <row r="6019">
          <cell r="K6019">
            <v>4519</v>
          </cell>
          <cell r="Y6019">
            <v>2006</v>
          </cell>
          <cell r="AT6019">
            <v>10845.88</v>
          </cell>
          <cell r="BK6019">
            <v>15386.349322273432</v>
          </cell>
          <cell r="BX6019">
            <v>10478.30887202454</v>
          </cell>
          <cell r="CB6019">
            <v>10000</v>
          </cell>
          <cell r="CF6019">
            <v>61545.397289093729</v>
          </cell>
          <cell r="CG6019">
            <v>111600</v>
          </cell>
          <cell r="CK6019" t="str">
            <v>Прочие основные фонды</v>
          </cell>
        </row>
        <row r="6020">
          <cell r="K6020">
            <v>4519</v>
          </cell>
          <cell r="Y6020">
            <v>2006</v>
          </cell>
          <cell r="AT6020">
            <v>10845.88</v>
          </cell>
          <cell r="BK6020">
            <v>15386.349322273432</v>
          </cell>
          <cell r="BX6020">
            <v>10478.30887202454</v>
          </cell>
          <cell r="CB6020">
            <v>10000</v>
          </cell>
          <cell r="CF6020">
            <v>61545.397289093729</v>
          </cell>
          <cell r="CG6020">
            <v>111600</v>
          </cell>
          <cell r="CK6020" t="str">
            <v>Прочие основные фонды</v>
          </cell>
        </row>
        <row r="6021">
          <cell r="K6021">
            <v>4519</v>
          </cell>
          <cell r="Y6021">
            <v>2006</v>
          </cell>
          <cell r="AT6021">
            <v>10845.88</v>
          </cell>
          <cell r="BK6021">
            <v>15386.349322273432</v>
          </cell>
          <cell r="BX6021">
            <v>10478.30887202454</v>
          </cell>
          <cell r="CB6021">
            <v>10000</v>
          </cell>
          <cell r="CF6021">
            <v>61545.397289093729</v>
          </cell>
          <cell r="CG6021">
            <v>111600</v>
          </cell>
          <cell r="CK6021" t="str">
            <v>Прочие основные фонды</v>
          </cell>
        </row>
        <row r="6022">
          <cell r="K6022">
            <v>4519</v>
          </cell>
          <cell r="Y6022">
            <v>2006</v>
          </cell>
          <cell r="AT6022">
            <v>10845.88</v>
          </cell>
          <cell r="BK6022">
            <v>15386.349322273432</v>
          </cell>
          <cell r="BX6022">
            <v>10478.30887202454</v>
          </cell>
          <cell r="CB6022">
            <v>10000</v>
          </cell>
          <cell r="CF6022">
            <v>61545.397289093729</v>
          </cell>
          <cell r="CG6022">
            <v>111600</v>
          </cell>
          <cell r="CK6022" t="str">
            <v>Прочие основные фонды</v>
          </cell>
        </row>
        <row r="6023">
          <cell r="K6023">
            <v>4519</v>
          </cell>
          <cell r="Y6023">
            <v>2006</v>
          </cell>
          <cell r="AT6023">
            <v>10845.88</v>
          </cell>
          <cell r="BK6023">
            <v>15386.349322273432</v>
          </cell>
          <cell r="BX6023">
            <v>10478.30887202454</v>
          </cell>
          <cell r="CB6023">
            <v>10000</v>
          </cell>
          <cell r="CF6023">
            <v>61545.397289093729</v>
          </cell>
          <cell r="CG6023">
            <v>111600</v>
          </cell>
          <cell r="CK6023" t="str">
            <v>Прочие основные фонды</v>
          </cell>
        </row>
        <row r="6024">
          <cell r="K6024">
            <v>4519</v>
          </cell>
          <cell r="Y6024">
            <v>2006</v>
          </cell>
          <cell r="AT6024">
            <v>10845.88</v>
          </cell>
          <cell r="BK6024">
            <v>15386.349322273432</v>
          </cell>
          <cell r="BX6024">
            <v>10478.30887202454</v>
          </cell>
          <cell r="CB6024">
            <v>10000</v>
          </cell>
          <cell r="CF6024">
            <v>61545.397289093729</v>
          </cell>
          <cell r="CG6024">
            <v>111600</v>
          </cell>
          <cell r="CK6024" t="str">
            <v>Прочие основные фонды</v>
          </cell>
        </row>
        <row r="6025">
          <cell r="K6025">
            <v>4519</v>
          </cell>
          <cell r="Y6025">
            <v>2006</v>
          </cell>
          <cell r="AT6025">
            <v>10845.88</v>
          </cell>
          <cell r="BK6025">
            <v>15386.349322273432</v>
          </cell>
          <cell r="BX6025">
            <v>10478.30887202454</v>
          </cell>
          <cell r="CB6025">
            <v>10000</v>
          </cell>
          <cell r="CF6025">
            <v>61545.397289093729</v>
          </cell>
          <cell r="CG6025">
            <v>111600</v>
          </cell>
          <cell r="CK6025" t="str">
            <v>Прочие основные фонды</v>
          </cell>
        </row>
        <row r="6026">
          <cell r="K6026">
            <v>4519</v>
          </cell>
          <cell r="Y6026">
            <v>2006</v>
          </cell>
          <cell r="AT6026">
            <v>10845.88</v>
          </cell>
          <cell r="BK6026">
            <v>15386.349322273432</v>
          </cell>
          <cell r="BX6026">
            <v>10478.30887202454</v>
          </cell>
          <cell r="CB6026">
            <v>10000</v>
          </cell>
          <cell r="CF6026">
            <v>61545.397289093729</v>
          </cell>
          <cell r="CG6026">
            <v>111600</v>
          </cell>
          <cell r="CK6026" t="str">
            <v>Прочие основные фонды</v>
          </cell>
        </row>
        <row r="6027">
          <cell r="K6027">
            <v>4519</v>
          </cell>
          <cell r="Y6027">
            <v>2006</v>
          </cell>
          <cell r="AT6027">
            <v>10845.88</v>
          </cell>
          <cell r="BK6027">
            <v>15386.349322273432</v>
          </cell>
          <cell r="BX6027">
            <v>10478.30887202454</v>
          </cell>
          <cell r="CB6027">
            <v>10000</v>
          </cell>
          <cell r="CF6027">
            <v>61545.397289093729</v>
          </cell>
          <cell r="CG6027">
            <v>111600</v>
          </cell>
          <cell r="CK6027" t="str">
            <v>Прочие основные фонды</v>
          </cell>
        </row>
        <row r="6028">
          <cell r="K6028">
            <v>4519</v>
          </cell>
          <cell r="Y6028">
            <v>2006</v>
          </cell>
          <cell r="AT6028">
            <v>10845.88</v>
          </cell>
          <cell r="BK6028">
            <v>15386.349322273432</v>
          </cell>
          <cell r="BX6028">
            <v>10478.30887202454</v>
          </cell>
          <cell r="CB6028">
            <v>10000</v>
          </cell>
          <cell r="CF6028">
            <v>61545.397289093729</v>
          </cell>
          <cell r="CG6028">
            <v>111600</v>
          </cell>
          <cell r="CK6028" t="str">
            <v>Прочие основные фонды</v>
          </cell>
        </row>
        <row r="6029">
          <cell r="K6029">
            <v>4519</v>
          </cell>
          <cell r="Y6029">
            <v>2006</v>
          </cell>
          <cell r="AT6029">
            <v>10845.88</v>
          </cell>
          <cell r="BK6029">
            <v>15386.349322273432</v>
          </cell>
          <cell r="BX6029">
            <v>10478.30887202454</v>
          </cell>
          <cell r="CB6029">
            <v>10000</v>
          </cell>
          <cell r="CF6029">
            <v>61545.397289093729</v>
          </cell>
          <cell r="CG6029">
            <v>111600</v>
          </cell>
          <cell r="CK6029" t="str">
            <v>Прочие основные фонды</v>
          </cell>
        </row>
        <row r="6030">
          <cell r="K6030">
            <v>4519</v>
          </cell>
          <cell r="Y6030">
            <v>2006</v>
          </cell>
          <cell r="AT6030">
            <v>10845.88</v>
          </cell>
          <cell r="BK6030">
            <v>15386.349322273432</v>
          </cell>
          <cell r="BX6030">
            <v>10478.30887202454</v>
          </cell>
          <cell r="CB6030">
            <v>10000</v>
          </cell>
          <cell r="CF6030">
            <v>61545.397289093729</v>
          </cell>
          <cell r="CG6030">
            <v>111600</v>
          </cell>
          <cell r="CK6030" t="str">
            <v>Прочие основные фонды</v>
          </cell>
        </row>
        <row r="6031">
          <cell r="K6031">
            <v>4519</v>
          </cell>
          <cell r="Y6031">
            <v>2006</v>
          </cell>
          <cell r="AT6031">
            <v>10845.88</v>
          </cell>
          <cell r="BK6031">
            <v>15386.349322273432</v>
          </cell>
          <cell r="BX6031">
            <v>10478.30887202454</v>
          </cell>
          <cell r="CB6031">
            <v>10000</v>
          </cell>
          <cell r="CF6031">
            <v>61545.397289093729</v>
          </cell>
          <cell r="CG6031">
            <v>111600</v>
          </cell>
          <cell r="CK6031" t="str">
            <v>Прочие основные фонды</v>
          </cell>
        </row>
        <row r="6032">
          <cell r="K6032">
            <v>4519</v>
          </cell>
          <cell r="Y6032">
            <v>2006</v>
          </cell>
          <cell r="AT6032">
            <v>10845.88</v>
          </cell>
          <cell r="BK6032">
            <v>15386.349322273432</v>
          </cell>
          <cell r="BX6032">
            <v>10478.30887202454</v>
          </cell>
          <cell r="CB6032">
            <v>10000</v>
          </cell>
          <cell r="CF6032">
            <v>61545.397289093729</v>
          </cell>
          <cell r="CG6032">
            <v>111600</v>
          </cell>
          <cell r="CK6032" t="str">
            <v>Прочие основные фонды</v>
          </cell>
        </row>
        <row r="6033">
          <cell r="K6033">
            <v>4519</v>
          </cell>
          <cell r="Y6033">
            <v>2006</v>
          </cell>
          <cell r="AT6033">
            <v>10845.88</v>
          </cell>
          <cell r="BK6033">
            <v>15386.349322273432</v>
          </cell>
          <cell r="BX6033">
            <v>10478.30887202454</v>
          </cell>
          <cell r="CB6033">
            <v>10000</v>
          </cell>
          <cell r="CF6033">
            <v>61545.397289093729</v>
          </cell>
          <cell r="CG6033">
            <v>111600</v>
          </cell>
          <cell r="CK6033" t="str">
            <v>Прочие основные фонды</v>
          </cell>
        </row>
        <row r="6034">
          <cell r="K6034">
            <v>4519</v>
          </cell>
          <cell r="Y6034">
            <v>2006</v>
          </cell>
          <cell r="AT6034">
            <v>10845.88</v>
          </cell>
          <cell r="BK6034">
            <v>15386.349322273432</v>
          </cell>
          <cell r="BX6034">
            <v>10478.30887202454</v>
          </cell>
          <cell r="CB6034">
            <v>10000</v>
          </cell>
          <cell r="CF6034">
            <v>61545.397289093729</v>
          </cell>
          <cell r="CG6034">
            <v>111600</v>
          </cell>
          <cell r="CK6034" t="str">
            <v>Прочие основные фонды</v>
          </cell>
        </row>
        <row r="6035">
          <cell r="K6035">
            <v>4519</v>
          </cell>
          <cell r="Y6035">
            <v>2006</v>
          </cell>
          <cell r="AT6035">
            <v>10845.88</v>
          </cell>
          <cell r="BK6035">
            <v>15386.349322273432</v>
          </cell>
          <cell r="BX6035">
            <v>10478.30887202454</v>
          </cell>
          <cell r="CB6035">
            <v>10000</v>
          </cell>
          <cell r="CF6035">
            <v>61545.397289093729</v>
          </cell>
          <cell r="CG6035">
            <v>111600</v>
          </cell>
          <cell r="CK6035" t="str">
            <v>Прочие основные фонды</v>
          </cell>
        </row>
        <row r="6036">
          <cell r="K6036">
            <v>4519</v>
          </cell>
          <cell r="Y6036">
            <v>2006</v>
          </cell>
          <cell r="AT6036">
            <v>10845.88</v>
          </cell>
          <cell r="BK6036">
            <v>15386.349322273432</v>
          </cell>
          <cell r="BX6036">
            <v>10478.30887202454</v>
          </cell>
          <cell r="CB6036">
            <v>10000</v>
          </cell>
          <cell r="CF6036">
            <v>61545.397289093729</v>
          </cell>
          <cell r="CG6036">
            <v>111600</v>
          </cell>
          <cell r="CK6036" t="str">
            <v>Прочие основные фонды</v>
          </cell>
        </row>
        <row r="6037">
          <cell r="K6037">
            <v>4519</v>
          </cell>
          <cell r="Y6037">
            <v>2006</v>
          </cell>
          <cell r="AT6037">
            <v>10845.88</v>
          </cell>
          <cell r="BK6037">
            <v>15386.349322273432</v>
          </cell>
          <cell r="BX6037">
            <v>10478.30887202454</v>
          </cell>
          <cell r="CB6037">
            <v>10000</v>
          </cell>
          <cell r="CF6037">
            <v>61545.397289093729</v>
          </cell>
          <cell r="CG6037">
            <v>111600</v>
          </cell>
          <cell r="CK6037" t="str">
            <v>Прочие основные фонды</v>
          </cell>
        </row>
        <row r="6038">
          <cell r="K6038">
            <v>4519</v>
          </cell>
          <cell r="Y6038">
            <v>2006</v>
          </cell>
          <cell r="AT6038">
            <v>10845.88</v>
          </cell>
          <cell r="BK6038">
            <v>15386.349322273432</v>
          </cell>
          <cell r="BX6038">
            <v>10478.30887202454</v>
          </cell>
          <cell r="CB6038">
            <v>10000</v>
          </cell>
          <cell r="CF6038">
            <v>61545.397289093729</v>
          </cell>
          <cell r="CG6038">
            <v>111600</v>
          </cell>
          <cell r="CK6038" t="str">
            <v>Прочие основные фонды</v>
          </cell>
        </row>
        <row r="6039">
          <cell r="K6039">
            <v>4519</v>
          </cell>
          <cell r="Y6039">
            <v>2006</v>
          </cell>
          <cell r="AT6039">
            <v>10845.88</v>
          </cell>
          <cell r="BK6039">
            <v>15386.349322273432</v>
          </cell>
          <cell r="BX6039">
            <v>10478.30887202454</v>
          </cell>
          <cell r="CB6039">
            <v>10000</v>
          </cell>
          <cell r="CF6039">
            <v>61545.397289093729</v>
          </cell>
          <cell r="CG6039">
            <v>111600</v>
          </cell>
          <cell r="CK6039" t="str">
            <v>Прочие основные фонды</v>
          </cell>
        </row>
        <row r="6040">
          <cell r="K6040">
            <v>4519</v>
          </cell>
          <cell r="Y6040">
            <v>2006</v>
          </cell>
          <cell r="AT6040">
            <v>10845.88</v>
          </cell>
          <cell r="BK6040">
            <v>15386.349322273432</v>
          </cell>
          <cell r="BX6040">
            <v>10478.30887202454</v>
          </cell>
          <cell r="CB6040">
            <v>10000</v>
          </cell>
          <cell r="CF6040">
            <v>61545.397289093729</v>
          </cell>
          <cell r="CG6040">
            <v>111600</v>
          </cell>
          <cell r="CK6040" t="str">
            <v>Прочие основные фонды</v>
          </cell>
        </row>
        <row r="6041">
          <cell r="K6041">
            <v>4519</v>
          </cell>
          <cell r="Y6041">
            <v>2006</v>
          </cell>
          <cell r="AT6041">
            <v>10845.88</v>
          </cell>
          <cell r="BK6041">
            <v>15386.349322273432</v>
          </cell>
          <cell r="BX6041">
            <v>10478.30887202454</v>
          </cell>
          <cell r="CB6041">
            <v>10000</v>
          </cell>
          <cell r="CF6041">
            <v>61545.397289093729</v>
          </cell>
          <cell r="CG6041">
            <v>111600</v>
          </cell>
          <cell r="CK6041" t="str">
            <v>Прочие основные фонды</v>
          </cell>
        </row>
        <row r="6042">
          <cell r="K6042">
            <v>4519</v>
          </cell>
          <cell r="Y6042">
            <v>2006</v>
          </cell>
          <cell r="AT6042">
            <v>10845.88</v>
          </cell>
          <cell r="BK6042">
            <v>15386.349322273432</v>
          </cell>
          <cell r="BX6042">
            <v>10478.30887202454</v>
          </cell>
          <cell r="CB6042">
            <v>10000</v>
          </cell>
          <cell r="CF6042">
            <v>61545.397289093729</v>
          </cell>
          <cell r="CG6042">
            <v>111600</v>
          </cell>
          <cell r="CK6042" t="str">
            <v>Прочие основные фонды</v>
          </cell>
        </row>
        <row r="6043">
          <cell r="K6043">
            <v>4942.87</v>
          </cell>
          <cell r="Y6043">
            <v>2006</v>
          </cell>
          <cell r="AT6043">
            <v>11862.65</v>
          </cell>
          <cell r="BK6043">
            <v>16828.775238880287</v>
          </cell>
          <cell r="BX6043">
            <v>11460.6201378516</v>
          </cell>
          <cell r="CB6043">
            <v>11000</v>
          </cell>
          <cell r="CF6043">
            <v>67315.100955521149</v>
          </cell>
          <cell r="CG6043">
            <v>122760</v>
          </cell>
          <cell r="CK6043" t="str">
            <v>Прочие основные фонды</v>
          </cell>
        </row>
        <row r="6044">
          <cell r="K6044">
            <v>4942.87</v>
          </cell>
          <cell r="Y6044">
            <v>2006</v>
          </cell>
          <cell r="AT6044">
            <v>11862.65</v>
          </cell>
          <cell r="BK6044">
            <v>16828.775238880287</v>
          </cell>
          <cell r="BX6044">
            <v>11460.6201378516</v>
          </cell>
          <cell r="CB6044">
            <v>11000</v>
          </cell>
          <cell r="CF6044">
            <v>67315.100955521149</v>
          </cell>
          <cell r="CG6044">
            <v>122760</v>
          </cell>
          <cell r="CK6044" t="str">
            <v>Прочие основные фонды</v>
          </cell>
        </row>
        <row r="6045">
          <cell r="K6045">
            <v>4942.87</v>
          </cell>
          <cell r="Y6045">
            <v>2006</v>
          </cell>
          <cell r="AT6045">
            <v>11862.65</v>
          </cell>
          <cell r="BK6045">
            <v>16828.775238880287</v>
          </cell>
          <cell r="BX6045">
            <v>11460.6201378516</v>
          </cell>
          <cell r="CB6045">
            <v>11000</v>
          </cell>
          <cell r="CF6045">
            <v>67315.100955521149</v>
          </cell>
          <cell r="CG6045">
            <v>122760</v>
          </cell>
          <cell r="CK6045" t="str">
            <v>Прочие основные фонды</v>
          </cell>
        </row>
        <row r="6046">
          <cell r="K6046">
            <v>4942.87</v>
          </cell>
          <cell r="Y6046">
            <v>2006</v>
          </cell>
          <cell r="AT6046">
            <v>11862.65</v>
          </cell>
          <cell r="BK6046">
            <v>16828.775238880287</v>
          </cell>
          <cell r="BX6046">
            <v>11460.6201378516</v>
          </cell>
          <cell r="CB6046">
            <v>11000</v>
          </cell>
          <cell r="CF6046">
            <v>67315.100955521149</v>
          </cell>
          <cell r="CG6046">
            <v>122760</v>
          </cell>
          <cell r="CK6046" t="str">
            <v>Прочие основные фонды</v>
          </cell>
        </row>
        <row r="6047">
          <cell r="K6047">
            <v>4942.87</v>
          </cell>
          <cell r="Y6047">
            <v>2006</v>
          </cell>
          <cell r="AT6047">
            <v>11862.65</v>
          </cell>
          <cell r="BK6047">
            <v>16828.775238880287</v>
          </cell>
          <cell r="BX6047">
            <v>11460.6201378516</v>
          </cell>
          <cell r="CB6047">
            <v>11000</v>
          </cell>
          <cell r="CF6047">
            <v>67315.100955521149</v>
          </cell>
          <cell r="CG6047">
            <v>122760</v>
          </cell>
          <cell r="CK6047" t="str">
            <v>Прочие основные фонды</v>
          </cell>
        </row>
        <row r="6048">
          <cell r="K6048">
            <v>4942.87</v>
          </cell>
          <cell r="Y6048">
            <v>2006</v>
          </cell>
          <cell r="AT6048">
            <v>11862.65</v>
          </cell>
          <cell r="BK6048">
            <v>16828.775238880287</v>
          </cell>
          <cell r="BX6048">
            <v>11460.6201378516</v>
          </cell>
          <cell r="CB6048">
            <v>11000</v>
          </cell>
          <cell r="CF6048">
            <v>67315.100955521149</v>
          </cell>
          <cell r="CG6048">
            <v>122760</v>
          </cell>
          <cell r="CK6048" t="str">
            <v>Прочие основные фонды</v>
          </cell>
        </row>
        <row r="6049">
          <cell r="K6049">
            <v>4942.87</v>
          </cell>
          <cell r="Y6049">
            <v>2006</v>
          </cell>
          <cell r="AT6049">
            <v>11862.65</v>
          </cell>
          <cell r="BK6049">
            <v>16828.775238880287</v>
          </cell>
          <cell r="BX6049">
            <v>11460.6201378516</v>
          </cell>
          <cell r="CB6049">
            <v>11000</v>
          </cell>
          <cell r="CF6049">
            <v>67315.100955521149</v>
          </cell>
          <cell r="CG6049">
            <v>122760</v>
          </cell>
          <cell r="CK6049" t="str">
            <v>Прочие основные фонды</v>
          </cell>
        </row>
        <row r="6050">
          <cell r="K6050">
            <v>4942.87</v>
          </cell>
          <cell r="Y6050">
            <v>2006</v>
          </cell>
          <cell r="AT6050">
            <v>11862.65</v>
          </cell>
          <cell r="BK6050">
            <v>16828.775238880287</v>
          </cell>
          <cell r="BX6050">
            <v>11460.6201378516</v>
          </cell>
          <cell r="CB6050">
            <v>11000</v>
          </cell>
          <cell r="CF6050">
            <v>67315.100955521149</v>
          </cell>
          <cell r="CG6050">
            <v>122760</v>
          </cell>
          <cell r="CK6050" t="str">
            <v>Прочие основные фонды</v>
          </cell>
        </row>
        <row r="6051">
          <cell r="K6051">
            <v>4942.87</v>
          </cell>
          <cell r="Y6051">
            <v>2006</v>
          </cell>
          <cell r="AT6051">
            <v>11862.65</v>
          </cell>
          <cell r="BK6051">
            <v>16828.775238880287</v>
          </cell>
          <cell r="BX6051">
            <v>11460.6201378516</v>
          </cell>
          <cell r="CB6051">
            <v>11000</v>
          </cell>
          <cell r="CF6051">
            <v>67315.100955521149</v>
          </cell>
          <cell r="CG6051">
            <v>122760</v>
          </cell>
          <cell r="CK6051" t="str">
            <v>Прочие основные фонды</v>
          </cell>
        </row>
        <row r="6052">
          <cell r="K6052">
            <v>4942.87</v>
          </cell>
          <cell r="Y6052">
            <v>2006</v>
          </cell>
          <cell r="AT6052">
            <v>11862.65</v>
          </cell>
          <cell r="BK6052">
            <v>16828.775238880287</v>
          </cell>
          <cell r="BX6052">
            <v>11460.6201378516</v>
          </cell>
          <cell r="CB6052">
            <v>11000</v>
          </cell>
          <cell r="CF6052">
            <v>67315.100955521149</v>
          </cell>
          <cell r="CG6052">
            <v>122760</v>
          </cell>
          <cell r="CK6052" t="str">
            <v>Прочие основные фонды</v>
          </cell>
        </row>
        <row r="6053">
          <cell r="K6053">
            <v>4942.87</v>
          </cell>
          <cell r="Y6053">
            <v>2006</v>
          </cell>
          <cell r="AT6053">
            <v>11862.65</v>
          </cell>
          <cell r="BK6053">
            <v>16828.775238880287</v>
          </cell>
          <cell r="BX6053">
            <v>11460.6201378516</v>
          </cell>
          <cell r="CB6053">
            <v>11000</v>
          </cell>
          <cell r="CF6053">
            <v>67315.100955521149</v>
          </cell>
          <cell r="CG6053">
            <v>122760</v>
          </cell>
          <cell r="CK6053" t="str">
            <v>Прочие основные фонды</v>
          </cell>
        </row>
        <row r="6054">
          <cell r="K6054">
            <v>4942.87</v>
          </cell>
          <cell r="Y6054">
            <v>2006</v>
          </cell>
          <cell r="AT6054">
            <v>11862.65</v>
          </cell>
          <cell r="BK6054">
            <v>16828.775238880287</v>
          </cell>
          <cell r="BX6054">
            <v>11460.6201378516</v>
          </cell>
          <cell r="CB6054">
            <v>11000</v>
          </cell>
          <cell r="CF6054">
            <v>67315.100955521149</v>
          </cell>
          <cell r="CG6054">
            <v>122760</v>
          </cell>
          <cell r="CK6054" t="str">
            <v>Прочие основные фонды</v>
          </cell>
        </row>
        <row r="6055">
          <cell r="K6055">
            <v>4942.87</v>
          </cell>
          <cell r="Y6055">
            <v>2006</v>
          </cell>
          <cell r="AT6055">
            <v>11862.65</v>
          </cell>
          <cell r="BK6055">
            <v>16828.775238880287</v>
          </cell>
          <cell r="BX6055">
            <v>11460.6201378516</v>
          </cell>
          <cell r="CB6055">
            <v>11000</v>
          </cell>
          <cell r="CF6055">
            <v>67315.100955521149</v>
          </cell>
          <cell r="CG6055">
            <v>122760</v>
          </cell>
          <cell r="CK6055" t="str">
            <v>Прочие основные фонды</v>
          </cell>
        </row>
        <row r="6056">
          <cell r="K6056">
            <v>4942.87</v>
          </cell>
          <cell r="Y6056">
            <v>2006</v>
          </cell>
          <cell r="AT6056">
            <v>11862.65</v>
          </cell>
          <cell r="BK6056">
            <v>16828.775238880287</v>
          </cell>
          <cell r="BX6056">
            <v>11460.6201378516</v>
          </cell>
          <cell r="CB6056">
            <v>11000</v>
          </cell>
          <cell r="CF6056">
            <v>67315.100955521149</v>
          </cell>
          <cell r="CG6056">
            <v>122760</v>
          </cell>
          <cell r="CK6056" t="str">
            <v>Прочие основные фонды</v>
          </cell>
        </row>
        <row r="6057">
          <cell r="K6057">
            <v>4942.87</v>
          </cell>
          <cell r="Y6057">
            <v>2006</v>
          </cell>
          <cell r="AT6057">
            <v>11862.65</v>
          </cell>
          <cell r="BK6057">
            <v>16828.775238880287</v>
          </cell>
          <cell r="BX6057">
            <v>11460.6201378516</v>
          </cell>
          <cell r="CB6057">
            <v>11000</v>
          </cell>
          <cell r="CF6057">
            <v>67315.100955521149</v>
          </cell>
          <cell r="CG6057">
            <v>122760</v>
          </cell>
          <cell r="CK6057" t="str">
            <v>Прочие основные фонды</v>
          </cell>
        </row>
        <row r="6058">
          <cell r="K6058">
            <v>4942.87</v>
          </cell>
          <cell r="Y6058">
            <v>2006</v>
          </cell>
          <cell r="AT6058">
            <v>11862.65</v>
          </cell>
          <cell r="BK6058">
            <v>16828.775238880287</v>
          </cell>
          <cell r="BX6058">
            <v>11460.6201378516</v>
          </cell>
          <cell r="CB6058">
            <v>11000</v>
          </cell>
          <cell r="CF6058">
            <v>67315.100955521149</v>
          </cell>
          <cell r="CG6058">
            <v>122760</v>
          </cell>
          <cell r="CK6058" t="str">
            <v>Прочие основные фонды</v>
          </cell>
        </row>
        <row r="6059">
          <cell r="K6059">
            <v>4942.87</v>
          </cell>
          <cell r="Y6059">
            <v>2006</v>
          </cell>
          <cell r="AT6059">
            <v>11862.65</v>
          </cell>
          <cell r="BK6059">
            <v>16828.775238880287</v>
          </cell>
          <cell r="BX6059">
            <v>11460.6201378516</v>
          </cell>
          <cell r="CB6059">
            <v>11000</v>
          </cell>
          <cell r="CF6059">
            <v>67315.100955521149</v>
          </cell>
          <cell r="CG6059">
            <v>122760</v>
          </cell>
          <cell r="CK6059" t="str">
            <v>Прочие основные фонды</v>
          </cell>
        </row>
        <row r="6060">
          <cell r="K6060">
            <v>8620.0400000000009</v>
          </cell>
          <cell r="Y6060">
            <v>2006</v>
          </cell>
          <cell r="AT6060">
            <v>20688.25</v>
          </cell>
          <cell r="BK6060">
            <v>29349.083833356388</v>
          </cell>
          <cell r="BX6060">
            <v>19987.117091620203</v>
          </cell>
          <cell r="CB6060">
            <v>20000</v>
          </cell>
          <cell r="CF6060">
            <v>117396.33533342555</v>
          </cell>
          <cell r="CG6060">
            <v>223200</v>
          </cell>
          <cell r="CK6060" t="str">
            <v>Прочие основные фонды</v>
          </cell>
        </row>
        <row r="6061">
          <cell r="K6061">
            <v>8620.0400000000009</v>
          </cell>
          <cell r="Y6061">
            <v>2006</v>
          </cell>
          <cell r="AT6061">
            <v>20688.25</v>
          </cell>
          <cell r="BK6061">
            <v>29349.083833356388</v>
          </cell>
          <cell r="BX6061">
            <v>19987.117091620203</v>
          </cell>
          <cell r="CB6061">
            <v>20000</v>
          </cell>
          <cell r="CF6061">
            <v>117396.33533342555</v>
          </cell>
          <cell r="CG6061">
            <v>223200</v>
          </cell>
          <cell r="CK6061" t="str">
            <v>Прочие основные фонды</v>
          </cell>
        </row>
        <row r="6062">
          <cell r="K6062">
            <v>8620.0400000000009</v>
          </cell>
          <cell r="Y6062">
            <v>2006</v>
          </cell>
          <cell r="AT6062">
            <v>20688.25</v>
          </cell>
          <cell r="BK6062">
            <v>29349.083833356388</v>
          </cell>
          <cell r="BX6062">
            <v>19987.117091620203</v>
          </cell>
          <cell r="CB6062">
            <v>20000</v>
          </cell>
          <cell r="CF6062">
            <v>117396.33533342555</v>
          </cell>
          <cell r="CG6062">
            <v>223200</v>
          </cell>
          <cell r="CK6062" t="str">
            <v>Прочие основные фонды</v>
          </cell>
        </row>
        <row r="6063">
          <cell r="K6063">
            <v>8620.0400000000009</v>
          </cell>
          <cell r="Y6063">
            <v>2006</v>
          </cell>
          <cell r="AT6063">
            <v>20688.25</v>
          </cell>
          <cell r="BK6063">
            <v>29349.083833356388</v>
          </cell>
          <cell r="BX6063">
            <v>19987.117091620203</v>
          </cell>
          <cell r="CB6063">
            <v>20000</v>
          </cell>
          <cell r="CF6063">
            <v>117396.33533342555</v>
          </cell>
          <cell r="CG6063">
            <v>223200</v>
          </cell>
          <cell r="CK6063" t="str">
            <v>Прочие основные фонды</v>
          </cell>
        </row>
        <row r="6064">
          <cell r="K6064">
            <v>8620.0400000000009</v>
          </cell>
          <cell r="Y6064">
            <v>2006</v>
          </cell>
          <cell r="AT6064">
            <v>20688.25</v>
          </cell>
          <cell r="BK6064">
            <v>29349.083833356388</v>
          </cell>
          <cell r="BX6064">
            <v>19987.117091620203</v>
          </cell>
          <cell r="CB6064">
            <v>20000</v>
          </cell>
          <cell r="CF6064">
            <v>117396.33533342555</v>
          </cell>
          <cell r="CG6064">
            <v>223200</v>
          </cell>
          <cell r="CK6064" t="str">
            <v>Прочие основные фонды</v>
          </cell>
        </row>
        <row r="6065">
          <cell r="K6065">
            <v>8620.0400000000009</v>
          </cell>
          <cell r="Y6065">
            <v>2006</v>
          </cell>
          <cell r="AT6065">
            <v>20688.25</v>
          </cell>
          <cell r="BK6065">
            <v>29349.083833356388</v>
          </cell>
          <cell r="BX6065">
            <v>19987.117091620203</v>
          </cell>
          <cell r="CB6065">
            <v>20000</v>
          </cell>
          <cell r="CF6065">
            <v>117396.33533342555</v>
          </cell>
          <cell r="CG6065">
            <v>223200</v>
          </cell>
          <cell r="CK6065" t="str">
            <v>Прочие основные фонды</v>
          </cell>
        </row>
        <row r="6066">
          <cell r="K6066">
            <v>8620.0400000000009</v>
          </cell>
          <cell r="Y6066">
            <v>2006</v>
          </cell>
          <cell r="AT6066">
            <v>20688.25</v>
          </cell>
          <cell r="BK6066">
            <v>29349.083833356388</v>
          </cell>
          <cell r="BX6066">
            <v>19987.117091620203</v>
          </cell>
          <cell r="CB6066">
            <v>20000</v>
          </cell>
          <cell r="CF6066">
            <v>117396.33533342555</v>
          </cell>
          <cell r="CG6066">
            <v>223200</v>
          </cell>
          <cell r="CK6066" t="str">
            <v>Прочие основные фонды</v>
          </cell>
        </row>
        <row r="6067">
          <cell r="K6067">
            <v>8620.0400000000009</v>
          </cell>
          <cell r="Y6067">
            <v>2006</v>
          </cell>
          <cell r="AT6067">
            <v>20688.25</v>
          </cell>
          <cell r="BK6067">
            <v>29349.083833356388</v>
          </cell>
          <cell r="BX6067">
            <v>19987.117091620203</v>
          </cell>
          <cell r="CB6067">
            <v>20000</v>
          </cell>
          <cell r="CF6067">
            <v>117396.33533342555</v>
          </cell>
          <cell r="CG6067">
            <v>223200</v>
          </cell>
          <cell r="CK6067" t="str">
            <v>Прочие основные фонды</v>
          </cell>
        </row>
        <row r="6068">
          <cell r="K6068">
            <v>8620.0400000000009</v>
          </cell>
          <cell r="Y6068">
            <v>2006</v>
          </cell>
          <cell r="AT6068">
            <v>20688.25</v>
          </cell>
          <cell r="BK6068">
            <v>29349.083833356388</v>
          </cell>
          <cell r="BX6068">
            <v>19987.117091620203</v>
          </cell>
          <cell r="CB6068">
            <v>20000</v>
          </cell>
          <cell r="CF6068">
            <v>117396.33533342555</v>
          </cell>
          <cell r="CG6068">
            <v>223200</v>
          </cell>
          <cell r="CK6068" t="str">
            <v>Прочие основные фонды</v>
          </cell>
        </row>
        <row r="6069">
          <cell r="K6069">
            <v>8620.0400000000009</v>
          </cell>
          <cell r="Y6069">
            <v>2006</v>
          </cell>
          <cell r="AT6069">
            <v>20688.25</v>
          </cell>
          <cell r="BK6069">
            <v>29349.083833356388</v>
          </cell>
          <cell r="BX6069">
            <v>19987.117091620203</v>
          </cell>
          <cell r="CB6069">
            <v>20000</v>
          </cell>
          <cell r="CF6069">
            <v>117396.33533342555</v>
          </cell>
          <cell r="CG6069">
            <v>223200</v>
          </cell>
          <cell r="CK6069" t="str">
            <v>Прочие основные фонды</v>
          </cell>
        </row>
        <row r="6070">
          <cell r="K6070">
            <v>8620.0400000000009</v>
          </cell>
          <cell r="Y6070">
            <v>2006</v>
          </cell>
          <cell r="AT6070">
            <v>20688.25</v>
          </cell>
          <cell r="BK6070">
            <v>29349.083833356388</v>
          </cell>
          <cell r="BX6070">
            <v>19987.117091620203</v>
          </cell>
          <cell r="CB6070">
            <v>20000</v>
          </cell>
          <cell r="CF6070">
            <v>117396.33533342555</v>
          </cell>
          <cell r="CG6070">
            <v>223200</v>
          </cell>
          <cell r="CK6070" t="str">
            <v>Прочие основные фонды</v>
          </cell>
        </row>
        <row r="6071">
          <cell r="K6071">
            <v>8620.0400000000009</v>
          </cell>
          <cell r="Y6071">
            <v>2006</v>
          </cell>
          <cell r="AT6071">
            <v>20688.25</v>
          </cell>
          <cell r="BK6071">
            <v>29349.083833356388</v>
          </cell>
          <cell r="BX6071">
            <v>19987.117091620203</v>
          </cell>
          <cell r="CB6071">
            <v>20000</v>
          </cell>
          <cell r="CF6071">
            <v>117396.33533342555</v>
          </cell>
          <cell r="CG6071">
            <v>223200</v>
          </cell>
          <cell r="CK6071" t="str">
            <v>Прочие основные фонды</v>
          </cell>
        </row>
        <row r="6072">
          <cell r="K6072">
            <v>8620.0400000000009</v>
          </cell>
          <cell r="Y6072">
            <v>2006</v>
          </cell>
          <cell r="AT6072">
            <v>20688.25</v>
          </cell>
          <cell r="BK6072">
            <v>29349.083833356388</v>
          </cell>
          <cell r="BX6072">
            <v>19987.117091620203</v>
          </cell>
          <cell r="CB6072">
            <v>20000</v>
          </cell>
          <cell r="CF6072">
            <v>117396.33533342555</v>
          </cell>
          <cell r="CG6072">
            <v>223200</v>
          </cell>
          <cell r="CK6072" t="str">
            <v>Прочие основные фонды</v>
          </cell>
        </row>
        <row r="6073">
          <cell r="K6073">
            <v>8620.0400000000009</v>
          </cell>
          <cell r="Y6073">
            <v>2006</v>
          </cell>
          <cell r="AT6073">
            <v>20688.25</v>
          </cell>
          <cell r="BK6073">
            <v>29349.083833356388</v>
          </cell>
          <cell r="BX6073">
            <v>19987.117091620203</v>
          </cell>
          <cell r="CB6073">
            <v>20000</v>
          </cell>
          <cell r="CF6073">
            <v>117396.33533342555</v>
          </cell>
          <cell r="CG6073">
            <v>223200</v>
          </cell>
          <cell r="CK6073" t="str">
            <v>Прочие основные фонды</v>
          </cell>
        </row>
        <row r="6074">
          <cell r="K6074">
            <v>8620.0400000000009</v>
          </cell>
          <cell r="Y6074">
            <v>2006</v>
          </cell>
          <cell r="AT6074">
            <v>20688.25</v>
          </cell>
          <cell r="BK6074">
            <v>29349.083833356388</v>
          </cell>
          <cell r="BX6074">
            <v>19987.117091620203</v>
          </cell>
          <cell r="CB6074">
            <v>20000</v>
          </cell>
          <cell r="CF6074">
            <v>117396.33533342555</v>
          </cell>
          <cell r="CG6074">
            <v>223200</v>
          </cell>
          <cell r="CK6074" t="str">
            <v>Прочие основные фонды</v>
          </cell>
        </row>
        <row r="6075">
          <cell r="K6075">
            <v>8620.0400000000009</v>
          </cell>
          <cell r="Y6075">
            <v>2006</v>
          </cell>
          <cell r="AT6075">
            <v>20688.25</v>
          </cell>
          <cell r="BK6075">
            <v>29349.083833356388</v>
          </cell>
          <cell r="BX6075">
            <v>19987.117091620203</v>
          </cell>
          <cell r="CB6075">
            <v>20000</v>
          </cell>
          <cell r="CF6075">
            <v>117396.33533342555</v>
          </cell>
          <cell r="CG6075">
            <v>223200</v>
          </cell>
          <cell r="CK6075" t="str">
            <v>Прочие основные фонды</v>
          </cell>
        </row>
        <row r="6076">
          <cell r="K6076">
            <v>8620.0400000000009</v>
          </cell>
          <cell r="Y6076">
            <v>2006</v>
          </cell>
          <cell r="AT6076">
            <v>20688.25</v>
          </cell>
          <cell r="BK6076">
            <v>29349.083833356388</v>
          </cell>
          <cell r="BX6076">
            <v>19987.117091620203</v>
          </cell>
          <cell r="CB6076">
            <v>20000</v>
          </cell>
          <cell r="CF6076">
            <v>117396.33533342555</v>
          </cell>
          <cell r="CG6076">
            <v>223200</v>
          </cell>
          <cell r="CK6076" t="str">
            <v>Прочие основные фонды</v>
          </cell>
        </row>
        <row r="6077">
          <cell r="K6077">
            <v>8620.0400000000009</v>
          </cell>
          <cell r="Y6077">
            <v>2006</v>
          </cell>
          <cell r="AT6077">
            <v>20688.25</v>
          </cell>
          <cell r="BK6077">
            <v>29349.083833356388</v>
          </cell>
          <cell r="BX6077">
            <v>19987.117091620203</v>
          </cell>
          <cell r="CB6077">
            <v>20000</v>
          </cell>
          <cell r="CF6077">
            <v>117396.33533342555</v>
          </cell>
          <cell r="CG6077">
            <v>223200</v>
          </cell>
          <cell r="CK6077" t="str">
            <v>Прочие основные фонды</v>
          </cell>
        </row>
        <row r="6078">
          <cell r="K6078">
            <v>8620.0400000000009</v>
          </cell>
          <cell r="Y6078">
            <v>2006</v>
          </cell>
          <cell r="AT6078">
            <v>20688.25</v>
          </cell>
          <cell r="BK6078">
            <v>29349.083833356388</v>
          </cell>
          <cell r="BX6078">
            <v>19987.117091620203</v>
          </cell>
          <cell r="CB6078">
            <v>20000</v>
          </cell>
          <cell r="CF6078">
            <v>117396.33533342555</v>
          </cell>
          <cell r="CG6078">
            <v>223200</v>
          </cell>
          <cell r="CK6078" t="str">
            <v>Прочие основные фонды</v>
          </cell>
        </row>
        <row r="6079">
          <cell r="K6079">
            <v>8620.0400000000009</v>
          </cell>
          <cell r="Y6079">
            <v>2006</v>
          </cell>
          <cell r="AT6079">
            <v>20688.25</v>
          </cell>
          <cell r="BK6079">
            <v>29349.083833356388</v>
          </cell>
          <cell r="BX6079">
            <v>19987.117091620203</v>
          </cell>
          <cell r="CB6079">
            <v>20000</v>
          </cell>
          <cell r="CF6079">
            <v>117396.33533342555</v>
          </cell>
          <cell r="CG6079">
            <v>223200</v>
          </cell>
          <cell r="CK6079" t="str">
            <v>Прочие основные фонды</v>
          </cell>
        </row>
        <row r="6080">
          <cell r="K6080">
            <v>8620.0400000000009</v>
          </cell>
          <cell r="Y6080">
            <v>2006</v>
          </cell>
          <cell r="AT6080">
            <v>20688.25</v>
          </cell>
          <cell r="BK6080">
            <v>29349.083833356388</v>
          </cell>
          <cell r="BX6080">
            <v>19987.117091620203</v>
          </cell>
          <cell r="CB6080">
            <v>20000</v>
          </cell>
          <cell r="CF6080">
            <v>117396.33533342555</v>
          </cell>
          <cell r="CG6080">
            <v>223200</v>
          </cell>
          <cell r="CK6080" t="str">
            <v>Прочие основные фонды</v>
          </cell>
        </row>
        <row r="6081">
          <cell r="K6081">
            <v>8620.0400000000009</v>
          </cell>
          <cell r="Y6081">
            <v>2006</v>
          </cell>
          <cell r="AT6081">
            <v>20688.25</v>
          </cell>
          <cell r="BK6081">
            <v>29349.083833356388</v>
          </cell>
          <cell r="BX6081">
            <v>19987.117091620203</v>
          </cell>
          <cell r="CB6081">
            <v>20000</v>
          </cell>
          <cell r="CF6081">
            <v>117396.33533342555</v>
          </cell>
          <cell r="CG6081">
            <v>223200</v>
          </cell>
          <cell r="CK6081" t="str">
            <v>Прочие основные фонды</v>
          </cell>
        </row>
        <row r="6082">
          <cell r="K6082">
            <v>8620.0400000000009</v>
          </cell>
          <cell r="Y6082">
            <v>2006</v>
          </cell>
          <cell r="AT6082">
            <v>20688.25</v>
          </cell>
          <cell r="BK6082">
            <v>29349.083833356388</v>
          </cell>
          <cell r="BX6082">
            <v>19987.117091620203</v>
          </cell>
          <cell r="CB6082">
            <v>20000</v>
          </cell>
          <cell r="CF6082">
            <v>117396.33533342555</v>
          </cell>
          <cell r="CG6082">
            <v>223200</v>
          </cell>
          <cell r="CK6082" t="str">
            <v>Прочие основные фонды</v>
          </cell>
        </row>
        <row r="6083">
          <cell r="K6083">
            <v>8620.0400000000009</v>
          </cell>
          <cell r="Y6083">
            <v>2006</v>
          </cell>
          <cell r="AT6083">
            <v>20688.25</v>
          </cell>
          <cell r="BK6083">
            <v>29349.083833356388</v>
          </cell>
          <cell r="BX6083">
            <v>19987.117091620203</v>
          </cell>
          <cell r="CB6083">
            <v>20000</v>
          </cell>
          <cell r="CF6083">
            <v>117396.33533342555</v>
          </cell>
          <cell r="CG6083">
            <v>223200</v>
          </cell>
          <cell r="CK6083" t="str">
            <v>Прочие основные фонды</v>
          </cell>
        </row>
        <row r="6084">
          <cell r="K6084">
            <v>4397.34</v>
          </cell>
          <cell r="Y6084">
            <v>2006</v>
          </cell>
          <cell r="AT6084">
            <v>10553.7</v>
          </cell>
          <cell r="BK6084">
            <v>14971.852430828771</v>
          </cell>
          <cell r="BX6084">
            <v>10196.03096684505</v>
          </cell>
          <cell r="CB6084">
            <v>10000</v>
          </cell>
          <cell r="CF6084">
            <v>59887.409723315082</v>
          </cell>
          <cell r="CG6084">
            <v>111600</v>
          </cell>
          <cell r="CK6084" t="str">
            <v>Прочие основные фонды</v>
          </cell>
        </row>
        <row r="6085">
          <cell r="K6085">
            <v>4397.34</v>
          </cell>
          <cell r="Y6085">
            <v>2006</v>
          </cell>
          <cell r="AT6085">
            <v>10553.7</v>
          </cell>
          <cell r="BK6085">
            <v>14971.852430828771</v>
          </cell>
          <cell r="BX6085">
            <v>10196.03096684505</v>
          </cell>
          <cell r="CB6085">
            <v>10000</v>
          </cell>
          <cell r="CF6085">
            <v>59887.409723315082</v>
          </cell>
          <cell r="CG6085">
            <v>111600</v>
          </cell>
          <cell r="CK6085" t="str">
            <v>Прочие основные фонды</v>
          </cell>
        </row>
        <row r="6086">
          <cell r="K6086">
            <v>4397.34</v>
          </cell>
          <cell r="Y6086">
            <v>2006</v>
          </cell>
          <cell r="AT6086">
            <v>10553.7</v>
          </cell>
          <cell r="BK6086">
            <v>14971.852430828771</v>
          </cell>
          <cell r="BX6086">
            <v>10196.03096684505</v>
          </cell>
          <cell r="CB6086">
            <v>10000</v>
          </cell>
          <cell r="CF6086">
            <v>59887.409723315082</v>
          </cell>
          <cell r="CG6086">
            <v>111600</v>
          </cell>
          <cell r="CK6086" t="str">
            <v>Прочие основные фонды</v>
          </cell>
        </row>
        <row r="6087">
          <cell r="K6087">
            <v>6922.61</v>
          </cell>
          <cell r="Y6087">
            <v>2006</v>
          </cell>
          <cell r="AT6087">
            <v>16613.830000000002</v>
          </cell>
          <cell r="BK6087">
            <v>23568.967383086117</v>
          </cell>
          <cell r="BX6087">
            <v>16050.780783791401</v>
          </cell>
          <cell r="CB6087">
            <v>16000</v>
          </cell>
          <cell r="CF6087">
            <v>94275.86953234447</v>
          </cell>
          <cell r="CG6087">
            <v>178560</v>
          </cell>
          <cell r="CK6087" t="str">
            <v>Прочие основные фонды</v>
          </cell>
        </row>
        <row r="6088">
          <cell r="K6088">
            <v>6922.61</v>
          </cell>
          <cell r="Y6088">
            <v>2006</v>
          </cell>
          <cell r="AT6088">
            <v>16613.830000000002</v>
          </cell>
          <cell r="BK6088">
            <v>23568.967383086117</v>
          </cell>
          <cell r="BX6088">
            <v>16050.780783791401</v>
          </cell>
          <cell r="CB6088">
            <v>16000</v>
          </cell>
          <cell r="CF6088">
            <v>94275.86953234447</v>
          </cell>
          <cell r="CG6088">
            <v>178560</v>
          </cell>
          <cell r="CK6088" t="str">
            <v>Прочие основные фонды</v>
          </cell>
        </row>
        <row r="6089">
          <cell r="K6089">
            <v>0</v>
          </cell>
          <cell r="Y6089">
            <v>1999</v>
          </cell>
          <cell r="AT6089">
            <v>8947.26</v>
          </cell>
          <cell r="BK6089">
            <v>31207.188433810265</v>
          </cell>
          <cell r="BX6089">
            <v>8167.8237297635096</v>
          </cell>
          <cell r="CB6089">
            <v>8200</v>
          </cell>
          <cell r="CF6089">
            <v>343279.07277191291</v>
          </cell>
          <cell r="CG6089">
            <v>44362</v>
          </cell>
          <cell r="CK6089" t="str">
            <v>Прочие основные фонды</v>
          </cell>
        </row>
        <row r="6090">
          <cell r="K6090">
            <v>0</v>
          </cell>
          <cell r="Y6090">
            <v>2002</v>
          </cell>
          <cell r="AT6090">
            <v>10490.76</v>
          </cell>
          <cell r="BK6090">
            <v>22095.798298380945</v>
          </cell>
          <cell r="BX6090">
            <v>4605.5565948451658</v>
          </cell>
          <cell r="CB6090">
            <v>4600</v>
          </cell>
          <cell r="CF6090">
            <v>176766.38638704756</v>
          </cell>
          <cell r="CG6090">
            <v>14628</v>
          </cell>
          <cell r="CK6090" t="str">
            <v>Прочие основные фонды</v>
          </cell>
        </row>
        <row r="6091">
          <cell r="K6091">
            <v>0</v>
          </cell>
          <cell r="Y6091">
            <v>2002</v>
          </cell>
          <cell r="AT6091">
            <v>10490.76</v>
          </cell>
          <cell r="BK6091">
            <v>22095.798298380945</v>
          </cell>
          <cell r="BX6091">
            <v>4605.5565948451658</v>
          </cell>
          <cell r="CB6091">
            <v>4600</v>
          </cell>
          <cell r="CF6091">
            <v>176766.38638704756</v>
          </cell>
          <cell r="CG6091">
            <v>14628</v>
          </cell>
          <cell r="CK6091" t="str">
            <v>Прочие основные фонды</v>
          </cell>
        </row>
        <row r="6092">
          <cell r="K6092">
            <v>0</v>
          </cell>
          <cell r="Y6092">
            <v>2002</v>
          </cell>
          <cell r="AT6092">
            <v>10490.76</v>
          </cell>
          <cell r="BK6092">
            <v>22095.798298380945</v>
          </cell>
          <cell r="BX6092">
            <v>4605.5565948451658</v>
          </cell>
          <cell r="CB6092">
            <v>4600</v>
          </cell>
          <cell r="CF6092">
            <v>176766.38638704756</v>
          </cell>
          <cell r="CG6092">
            <v>14628</v>
          </cell>
          <cell r="CK6092" t="str">
            <v>Прочие основные фонды</v>
          </cell>
        </row>
        <row r="6093">
          <cell r="K6093">
            <v>0</v>
          </cell>
          <cell r="Y6093">
            <v>2002</v>
          </cell>
          <cell r="AT6093">
            <v>10490.76</v>
          </cell>
          <cell r="BK6093">
            <v>22095.798298380945</v>
          </cell>
          <cell r="BX6093">
            <v>4605.5565948451658</v>
          </cell>
          <cell r="CB6093">
            <v>4600</v>
          </cell>
          <cell r="CF6093">
            <v>176766.38638704756</v>
          </cell>
          <cell r="CG6093">
            <v>14628</v>
          </cell>
          <cell r="CK6093" t="str">
            <v>Прочие основные фонды</v>
          </cell>
        </row>
        <row r="6094">
          <cell r="K6094">
            <v>0</v>
          </cell>
          <cell r="Y6094">
            <v>2002</v>
          </cell>
          <cell r="AT6094">
            <v>10490.76</v>
          </cell>
          <cell r="BK6094">
            <v>22095.798298380945</v>
          </cell>
          <cell r="BX6094">
            <v>4605.5565948451658</v>
          </cell>
          <cell r="CB6094">
            <v>4600</v>
          </cell>
          <cell r="CF6094">
            <v>176766.38638704756</v>
          </cell>
          <cell r="CG6094">
            <v>14628</v>
          </cell>
          <cell r="CK6094" t="str">
            <v>Прочие основные фонды</v>
          </cell>
        </row>
        <row r="6095">
          <cell r="K6095">
            <v>0</v>
          </cell>
          <cell r="Y6095">
            <v>2002</v>
          </cell>
          <cell r="AT6095">
            <v>10490.76</v>
          </cell>
          <cell r="BK6095">
            <v>22095.798298380945</v>
          </cell>
          <cell r="BX6095">
            <v>4605.5565948451658</v>
          </cell>
          <cell r="CB6095">
            <v>4600</v>
          </cell>
          <cell r="CF6095">
            <v>176766.38638704756</v>
          </cell>
          <cell r="CG6095">
            <v>14628</v>
          </cell>
          <cell r="CK6095" t="str">
            <v>Прочие основные фонды</v>
          </cell>
        </row>
        <row r="6096">
          <cell r="K6096">
            <v>0</v>
          </cell>
          <cell r="Y6096">
            <v>2002</v>
          </cell>
          <cell r="AT6096">
            <v>10490.76</v>
          </cell>
          <cell r="BK6096">
            <v>22095.798298380945</v>
          </cell>
          <cell r="BX6096">
            <v>4605.5565948451658</v>
          </cell>
          <cell r="CB6096">
            <v>4600</v>
          </cell>
          <cell r="CF6096">
            <v>176766.38638704756</v>
          </cell>
          <cell r="CG6096">
            <v>14628</v>
          </cell>
          <cell r="CK6096" t="str">
            <v>Прочие основные фонды</v>
          </cell>
        </row>
        <row r="6097">
          <cell r="K6097">
            <v>0</v>
          </cell>
          <cell r="Y6097">
            <v>2002</v>
          </cell>
          <cell r="AT6097">
            <v>10490.76</v>
          </cell>
          <cell r="BK6097">
            <v>22095.798298380945</v>
          </cell>
          <cell r="BX6097">
            <v>4605.5565948451658</v>
          </cell>
          <cell r="CB6097">
            <v>4600</v>
          </cell>
          <cell r="CF6097">
            <v>176766.38638704756</v>
          </cell>
          <cell r="CG6097">
            <v>14628</v>
          </cell>
          <cell r="CK6097" t="str">
            <v>Прочие основные фонды</v>
          </cell>
        </row>
        <row r="6098">
          <cell r="K6098">
            <v>0</v>
          </cell>
          <cell r="Y6098">
            <v>2002</v>
          </cell>
          <cell r="AT6098">
            <v>10490.76</v>
          </cell>
          <cell r="BK6098">
            <v>22095.798298380945</v>
          </cell>
          <cell r="BX6098">
            <v>4605.5565948451658</v>
          </cell>
          <cell r="CB6098">
            <v>4600</v>
          </cell>
          <cell r="CF6098">
            <v>176766.38638704756</v>
          </cell>
          <cell r="CG6098">
            <v>14628</v>
          </cell>
          <cell r="CK6098" t="str">
            <v>Прочие основные фонды</v>
          </cell>
        </row>
        <row r="6099">
          <cell r="K6099">
            <v>0</v>
          </cell>
          <cell r="Y6099">
            <v>2002</v>
          </cell>
          <cell r="AT6099">
            <v>10490.76</v>
          </cell>
          <cell r="BK6099">
            <v>22095.798298380945</v>
          </cell>
          <cell r="BX6099">
            <v>4605.5565948451658</v>
          </cell>
          <cell r="CB6099">
            <v>4600</v>
          </cell>
          <cell r="CF6099">
            <v>176766.38638704756</v>
          </cell>
          <cell r="CG6099">
            <v>14628</v>
          </cell>
          <cell r="CK6099" t="str">
            <v>Прочие основные фонды</v>
          </cell>
        </row>
        <row r="6100">
          <cell r="K6100">
            <v>0</v>
          </cell>
          <cell r="Y6100">
            <v>2000</v>
          </cell>
          <cell r="AT6100">
            <v>12140</v>
          </cell>
          <cell r="BK6100">
            <v>5336.8369484062014</v>
          </cell>
          <cell r="BX6100">
            <v>533.68369484062021</v>
          </cell>
          <cell r="CB6100">
            <v>550</v>
          </cell>
          <cell r="CF6100">
            <v>58705.206432468214</v>
          </cell>
          <cell r="CG6100">
            <v>550</v>
          </cell>
          <cell r="CK6100" t="str">
            <v>Прочие основные фонды</v>
          </cell>
        </row>
        <row r="6101">
          <cell r="K6101">
            <v>0</v>
          </cell>
          <cell r="Y6101">
            <v>2001</v>
          </cell>
          <cell r="AT6101">
            <v>4825</v>
          </cell>
          <cell r="BK6101">
            <v>2209.0520586150406</v>
          </cell>
          <cell r="BX6101">
            <v>220.90520586150407</v>
          </cell>
          <cell r="CB6101">
            <v>200</v>
          </cell>
          <cell r="CF6101">
            <v>22090.520586150407</v>
          </cell>
          <cell r="CG6101">
            <v>200</v>
          </cell>
          <cell r="CK6101" t="str">
            <v>Прочие основные фонды</v>
          </cell>
        </row>
        <row r="6102">
          <cell r="K6102">
            <v>0</v>
          </cell>
          <cell r="Y6102">
            <v>2001</v>
          </cell>
          <cell r="AT6102">
            <v>2575</v>
          </cell>
          <cell r="BK6102">
            <v>1178.9241556339337</v>
          </cell>
          <cell r="BX6102">
            <v>117.89241556339337</v>
          </cell>
          <cell r="CB6102">
            <v>100</v>
          </cell>
          <cell r="CF6102">
            <v>11789.241556339337</v>
          </cell>
          <cell r="CG6102">
            <v>100</v>
          </cell>
          <cell r="CK6102" t="str">
            <v>Прочие основные фонды</v>
          </cell>
        </row>
        <row r="6103">
          <cell r="K6103">
            <v>0</v>
          </cell>
          <cell r="Y6103">
            <v>2001</v>
          </cell>
          <cell r="AT6103">
            <v>3140</v>
          </cell>
          <cell r="BK6103">
            <v>1437.6007179380783</v>
          </cell>
          <cell r="BX6103">
            <v>143.76007179380784</v>
          </cell>
          <cell r="CB6103">
            <v>150</v>
          </cell>
          <cell r="CF6103">
            <v>14376.007179380784</v>
          </cell>
          <cell r="CG6103">
            <v>150</v>
          </cell>
          <cell r="CK6103" t="str">
            <v>Прочие основные фонды</v>
          </cell>
        </row>
        <row r="6104">
          <cell r="K6104">
            <v>0</v>
          </cell>
          <cell r="Y6104">
            <v>2001</v>
          </cell>
          <cell r="AT6104">
            <v>3590</v>
          </cell>
          <cell r="BK6104">
            <v>1643.6262985342998</v>
          </cell>
          <cell r="BX6104">
            <v>164.36262985343001</v>
          </cell>
          <cell r="CB6104">
            <v>150</v>
          </cell>
          <cell r="CF6104">
            <v>16436.262985342997</v>
          </cell>
          <cell r="CG6104">
            <v>150</v>
          </cell>
          <cell r="CK6104" t="str">
            <v>Прочие основные фонды</v>
          </cell>
        </row>
        <row r="6105">
          <cell r="K6105">
            <v>0</v>
          </cell>
          <cell r="Y6105">
            <v>2001</v>
          </cell>
          <cell r="AT6105">
            <v>3690</v>
          </cell>
          <cell r="BK6105">
            <v>1689.4097608890156</v>
          </cell>
          <cell r="BX6105">
            <v>168.94097608890158</v>
          </cell>
          <cell r="CB6105">
            <v>150</v>
          </cell>
          <cell r="CF6105">
            <v>16894.097608890155</v>
          </cell>
          <cell r="CG6105">
            <v>150</v>
          </cell>
          <cell r="CK6105" t="str">
            <v>Прочие основные фонды</v>
          </cell>
        </row>
        <row r="6106">
          <cell r="K6106">
            <v>0</v>
          </cell>
          <cell r="Y6106">
            <v>2001</v>
          </cell>
          <cell r="AT6106">
            <v>3690</v>
          </cell>
          <cell r="BK6106">
            <v>1689.4097608890156</v>
          </cell>
          <cell r="BX6106">
            <v>168.94097608890158</v>
          </cell>
          <cell r="CB6106">
            <v>150</v>
          </cell>
          <cell r="CF6106">
            <v>16894.097608890155</v>
          </cell>
          <cell r="CG6106">
            <v>150</v>
          </cell>
          <cell r="CK6106" t="str">
            <v>Прочие основные фонды</v>
          </cell>
        </row>
        <row r="6107">
          <cell r="K6107">
            <v>0</v>
          </cell>
          <cell r="Y6107">
            <v>2001</v>
          </cell>
          <cell r="AT6107">
            <v>6418.75</v>
          </cell>
          <cell r="BK6107">
            <v>2938.7259898933248</v>
          </cell>
          <cell r="BX6107">
            <v>293.87259898933252</v>
          </cell>
          <cell r="CB6107">
            <v>300</v>
          </cell>
          <cell r="CF6107">
            <v>29387.259898933247</v>
          </cell>
          <cell r="CG6107">
            <v>300</v>
          </cell>
          <cell r="CK6107" t="str">
            <v>Прочие основные фонды</v>
          </cell>
        </row>
        <row r="6108">
          <cell r="K6108">
            <v>0</v>
          </cell>
          <cell r="Y6108">
            <v>2001</v>
          </cell>
          <cell r="AT6108">
            <v>3990</v>
          </cell>
          <cell r="BK6108">
            <v>1826.7601479531631</v>
          </cell>
          <cell r="BX6108">
            <v>182.67601479531632</v>
          </cell>
          <cell r="CB6108">
            <v>200</v>
          </cell>
          <cell r="CF6108">
            <v>18267.60147953163</v>
          </cell>
          <cell r="CG6108">
            <v>200</v>
          </cell>
          <cell r="CK6108" t="str">
            <v>Прочие основные фонды</v>
          </cell>
        </row>
        <row r="6109">
          <cell r="K6109">
            <v>0</v>
          </cell>
          <cell r="Y6109">
            <v>2000</v>
          </cell>
          <cell r="AT6109">
            <v>4190</v>
          </cell>
          <cell r="BK6109">
            <v>1871.8048062226705</v>
          </cell>
          <cell r="BX6109">
            <v>187.18048062226705</v>
          </cell>
          <cell r="CB6109">
            <v>200</v>
          </cell>
          <cell r="CF6109">
            <v>18718.048062226706</v>
          </cell>
          <cell r="CG6109">
            <v>200</v>
          </cell>
          <cell r="CK6109" t="str">
            <v>Прочие основные фонды</v>
          </cell>
        </row>
        <row r="6110">
          <cell r="K6110">
            <v>0</v>
          </cell>
          <cell r="Y6110">
            <v>2000</v>
          </cell>
          <cell r="AT6110">
            <v>4190</v>
          </cell>
          <cell r="BK6110">
            <v>1871.8048062226705</v>
          </cell>
          <cell r="BX6110">
            <v>187.18048062226705</v>
          </cell>
          <cell r="CB6110">
            <v>200</v>
          </cell>
          <cell r="CF6110">
            <v>18718.048062226706</v>
          </cell>
          <cell r="CG6110">
            <v>200</v>
          </cell>
          <cell r="CK6110" t="str">
            <v>Прочие основные фонды</v>
          </cell>
        </row>
        <row r="6111">
          <cell r="K6111">
            <v>0</v>
          </cell>
          <cell r="Y6111">
            <v>2001</v>
          </cell>
          <cell r="AT6111">
            <v>3116.67</v>
          </cell>
          <cell r="BK6111">
            <v>1426.9194361707232</v>
          </cell>
          <cell r="BX6111">
            <v>142.69194361707233</v>
          </cell>
          <cell r="CB6111">
            <v>150</v>
          </cell>
          <cell r="CF6111">
            <v>14269.194361707232</v>
          </cell>
          <cell r="CG6111">
            <v>150</v>
          </cell>
          <cell r="CK6111" t="str">
            <v>Прочие основные фонды</v>
          </cell>
        </row>
        <row r="6112">
          <cell r="K6112">
            <v>0</v>
          </cell>
          <cell r="Y6112">
            <v>2001</v>
          </cell>
          <cell r="AT6112">
            <v>3116.67</v>
          </cell>
          <cell r="BK6112">
            <v>1426.9194361707232</v>
          </cell>
          <cell r="BX6112">
            <v>142.69194361707233</v>
          </cell>
          <cell r="CB6112">
            <v>150</v>
          </cell>
          <cell r="CF6112">
            <v>14269.194361707232</v>
          </cell>
          <cell r="CG6112">
            <v>150</v>
          </cell>
          <cell r="CK6112" t="str">
            <v>Прочие основные фонды</v>
          </cell>
        </row>
        <row r="6113">
          <cell r="K6113">
            <v>0</v>
          </cell>
          <cell r="Y6113">
            <v>2001</v>
          </cell>
          <cell r="AT6113">
            <v>3116.67</v>
          </cell>
          <cell r="BK6113">
            <v>1426.9194361707232</v>
          </cell>
          <cell r="BX6113">
            <v>142.69194361707233</v>
          </cell>
          <cell r="CB6113">
            <v>150</v>
          </cell>
          <cell r="CF6113">
            <v>14269.194361707232</v>
          </cell>
          <cell r="CG6113">
            <v>150</v>
          </cell>
          <cell r="CK6113" t="str">
            <v>Прочие основные фонды</v>
          </cell>
        </row>
        <row r="6114">
          <cell r="K6114">
            <v>0</v>
          </cell>
          <cell r="Y6114">
            <v>2001</v>
          </cell>
          <cell r="AT6114">
            <v>3116.67</v>
          </cell>
          <cell r="BK6114">
            <v>1426.9194361707232</v>
          </cell>
          <cell r="BX6114">
            <v>142.69194361707233</v>
          </cell>
          <cell r="CB6114">
            <v>150</v>
          </cell>
          <cell r="CF6114">
            <v>14269.194361707232</v>
          </cell>
          <cell r="CG6114">
            <v>150</v>
          </cell>
          <cell r="CK6114" t="str">
            <v>Прочие основные фонды</v>
          </cell>
        </row>
        <row r="6115">
          <cell r="K6115">
            <v>0</v>
          </cell>
          <cell r="Y6115">
            <v>2001</v>
          </cell>
          <cell r="AT6115">
            <v>3116.67</v>
          </cell>
          <cell r="BK6115">
            <v>1426.9194361707232</v>
          </cell>
          <cell r="BX6115">
            <v>142.69194361707233</v>
          </cell>
          <cell r="CB6115">
            <v>150</v>
          </cell>
          <cell r="CF6115">
            <v>14269.194361707232</v>
          </cell>
          <cell r="CG6115">
            <v>150</v>
          </cell>
          <cell r="CK6115" t="str">
            <v>Прочие основные фонды</v>
          </cell>
        </row>
        <row r="6116">
          <cell r="K6116">
            <v>0</v>
          </cell>
          <cell r="Y6116">
            <v>2001</v>
          </cell>
          <cell r="AT6116">
            <v>3116.67</v>
          </cell>
          <cell r="BK6116">
            <v>1426.9194361707232</v>
          </cell>
          <cell r="BX6116">
            <v>142.69194361707233</v>
          </cell>
          <cell r="CB6116">
            <v>150</v>
          </cell>
          <cell r="CF6116">
            <v>14269.194361707232</v>
          </cell>
          <cell r="CG6116">
            <v>150</v>
          </cell>
          <cell r="CK6116" t="str">
            <v>Прочие основные фонды</v>
          </cell>
        </row>
        <row r="6117">
          <cell r="K6117">
            <v>0</v>
          </cell>
          <cell r="Y6117">
            <v>2001</v>
          </cell>
          <cell r="AT6117">
            <v>3116.67</v>
          </cell>
          <cell r="BK6117">
            <v>1426.9194361707232</v>
          </cell>
          <cell r="BX6117">
            <v>142.69194361707233</v>
          </cell>
          <cell r="CB6117">
            <v>150</v>
          </cell>
          <cell r="CF6117">
            <v>14269.194361707232</v>
          </cell>
          <cell r="CG6117">
            <v>150</v>
          </cell>
          <cell r="CK6117" t="str">
            <v>Прочие основные фонды</v>
          </cell>
        </row>
        <row r="6118">
          <cell r="K6118">
            <v>0</v>
          </cell>
          <cell r="Y6118">
            <v>2001</v>
          </cell>
          <cell r="AT6118">
            <v>3990</v>
          </cell>
          <cell r="BK6118">
            <v>1826.7601479531631</v>
          </cell>
          <cell r="BX6118">
            <v>182.67601479531632</v>
          </cell>
          <cell r="CB6118">
            <v>200</v>
          </cell>
          <cell r="CF6118">
            <v>18267.60147953163</v>
          </cell>
          <cell r="CG6118">
            <v>200</v>
          </cell>
          <cell r="CK6118" t="str">
            <v>Прочие основные фонды</v>
          </cell>
        </row>
        <row r="6119">
          <cell r="K6119">
            <v>0</v>
          </cell>
          <cell r="Y6119">
            <v>2000</v>
          </cell>
          <cell r="AT6119">
            <v>3491.67</v>
          </cell>
          <cell r="BK6119">
            <v>1559.8388276237499</v>
          </cell>
          <cell r="BX6119">
            <v>155.983882762375</v>
          </cell>
          <cell r="CB6119">
            <v>150</v>
          </cell>
          <cell r="CF6119">
            <v>15598.3882762375</v>
          </cell>
          <cell r="CG6119">
            <v>150</v>
          </cell>
          <cell r="CK6119" t="str">
            <v>Прочие основные фонды</v>
          </cell>
        </row>
        <row r="6120">
          <cell r="K6120">
            <v>0</v>
          </cell>
          <cell r="Y6120">
            <v>2001</v>
          </cell>
          <cell r="AT6120">
            <v>5366.67</v>
          </cell>
          <cell r="BK6120">
            <v>2457.0473391518303</v>
          </cell>
          <cell r="BX6120">
            <v>245.70473391518306</v>
          </cell>
          <cell r="CB6120">
            <v>250</v>
          </cell>
          <cell r="CF6120">
            <v>24570.473391518302</v>
          </cell>
          <cell r="CG6120">
            <v>250</v>
          </cell>
          <cell r="CK6120" t="str">
            <v>Прочие основные фонды</v>
          </cell>
        </row>
        <row r="6121">
          <cell r="K6121">
            <v>0</v>
          </cell>
          <cell r="Y6121">
            <v>2001</v>
          </cell>
          <cell r="AT6121">
            <v>6990</v>
          </cell>
          <cell r="BK6121">
            <v>3200.2640185946393</v>
          </cell>
          <cell r="BX6121">
            <v>320.02640185946393</v>
          </cell>
          <cell r="CB6121">
            <v>300</v>
          </cell>
          <cell r="CF6121">
            <v>32002.640185946395</v>
          </cell>
          <cell r="CG6121">
            <v>300</v>
          </cell>
          <cell r="CK6121" t="str">
            <v>Прочие основные фонды</v>
          </cell>
        </row>
        <row r="6122">
          <cell r="K6122">
            <v>0</v>
          </cell>
          <cell r="Y6122">
            <v>2000</v>
          </cell>
          <cell r="AT6122">
            <v>6690</v>
          </cell>
          <cell r="BK6122">
            <v>2988.6334495536198</v>
          </cell>
          <cell r="BX6122">
            <v>298.86334495536198</v>
          </cell>
          <cell r="CB6122">
            <v>300</v>
          </cell>
          <cell r="CF6122">
            <v>29886.334495536197</v>
          </cell>
          <cell r="CG6122">
            <v>300</v>
          </cell>
          <cell r="CK6122" t="str">
            <v>Прочие основные фонды</v>
          </cell>
        </row>
        <row r="6123">
          <cell r="K6123">
            <v>0</v>
          </cell>
          <cell r="Y6123">
            <v>2000</v>
          </cell>
          <cell r="AT6123">
            <v>7367.28</v>
          </cell>
          <cell r="BK6123">
            <v>19605.072922006173</v>
          </cell>
          <cell r="BX6123">
            <v>2333.484911821809</v>
          </cell>
          <cell r="CB6123">
            <v>2300</v>
          </cell>
          <cell r="CF6123">
            <v>196050.72922006174</v>
          </cell>
          <cell r="CG6123">
            <v>4784</v>
          </cell>
          <cell r="CK6123" t="str">
            <v>Прочие основные фонды</v>
          </cell>
        </row>
        <row r="6124">
          <cell r="K6124">
            <v>0</v>
          </cell>
          <cell r="Y6124">
            <v>2000</v>
          </cell>
          <cell r="AT6124">
            <v>8252.32</v>
          </cell>
          <cell r="BK6124">
            <v>21960.253360226568</v>
          </cell>
          <cell r="BX6124">
            <v>2613.8091951880956</v>
          </cell>
          <cell r="CB6124">
            <v>2600</v>
          </cell>
          <cell r="CF6124">
            <v>219602.5336022657</v>
          </cell>
          <cell r="CG6124">
            <v>5408</v>
          </cell>
          <cell r="CK6124" t="str">
            <v>Прочие основные фонды</v>
          </cell>
        </row>
        <row r="6125">
          <cell r="K6125">
            <v>0</v>
          </cell>
          <cell r="Y6125">
            <v>2000</v>
          </cell>
          <cell r="AT6125">
            <v>6434.42</v>
          </cell>
          <cell r="BK6125">
            <v>2874.45782368861</v>
          </cell>
          <cell r="BX6125">
            <v>287.44578236886099</v>
          </cell>
          <cell r="CB6125">
            <v>300</v>
          </cell>
          <cell r="CF6125">
            <v>28744.5782368861</v>
          </cell>
          <cell r="CG6125">
            <v>300</v>
          </cell>
          <cell r="CK6125" t="str">
            <v>Прочие основные фонды</v>
          </cell>
        </row>
        <row r="6126">
          <cell r="K6126">
            <v>0</v>
          </cell>
          <cell r="Y6126">
            <v>2001</v>
          </cell>
          <cell r="AT6126">
            <v>6250</v>
          </cell>
          <cell r="BK6126">
            <v>21658.581159210655</v>
          </cell>
          <cell r="BX6126">
            <v>6663.6012287724079</v>
          </cell>
          <cell r="CB6126">
            <v>6700</v>
          </cell>
          <cell r="CF6126">
            <v>216585.81159210653</v>
          </cell>
          <cell r="CG6126">
            <v>41004</v>
          </cell>
          <cell r="CK6126" t="str">
            <v>Машины и оборудование</v>
          </cell>
        </row>
        <row r="6127">
          <cell r="K6127">
            <v>0</v>
          </cell>
          <cell r="Y6127">
            <v>2000</v>
          </cell>
          <cell r="AT6127">
            <v>1149.5</v>
          </cell>
          <cell r="BK6127">
            <v>513.51781020357032</v>
          </cell>
          <cell r="BX6127">
            <v>51.351781020357038</v>
          </cell>
          <cell r="CB6127">
            <v>50</v>
          </cell>
          <cell r="CF6127">
            <v>5135.178102035703</v>
          </cell>
          <cell r="CG6127">
            <v>50</v>
          </cell>
          <cell r="CK6127" t="str">
            <v>Прочие основные фонды</v>
          </cell>
        </row>
        <row r="6128">
          <cell r="K6128">
            <v>0</v>
          </cell>
          <cell r="Y6128">
            <v>2001</v>
          </cell>
          <cell r="AT6128">
            <v>700</v>
          </cell>
          <cell r="BK6128">
            <v>1165.8848280757627</v>
          </cell>
          <cell r="BX6128">
            <v>358.70270152340396</v>
          </cell>
          <cell r="CB6128">
            <v>350</v>
          </cell>
          <cell r="CF6128">
            <v>11658.848280757627</v>
          </cell>
          <cell r="CG6128">
            <v>2142</v>
          </cell>
          <cell r="CK6128" t="str">
            <v>Машины и оборудование</v>
          </cell>
        </row>
        <row r="6129">
          <cell r="K6129">
            <v>0</v>
          </cell>
          <cell r="Y6129">
            <v>2001</v>
          </cell>
          <cell r="AT6129">
            <v>528.33000000000004</v>
          </cell>
          <cell r="BK6129">
            <v>879.95990173895393</v>
          </cell>
          <cell r="BX6129">
            <v>270.73342613694291</v>
          </cell>
          <cell r="CB6129">
            <v>250</v>
          </cell>
          <cell r="CF6129">
            <v>8799.5990173895389</v>
          </cell>
          <cell r="CG6129">
            <v>1530</v>
          </cell>
          <cell r="CK6129" t="str">
            <v>Машины и оборудование</v>
          </cell>
        </row>
        <row r="6130">
          <cell r="K6130">
            <v>0</v>
          </cell>
          <cell r="Y6130">
            <v>2001</v>
          </cell>
          <cell r="AT6130">
            <v>916.66</v>
          </cell>
          <cell r="BK6130">
            <v>1526.7428378627553</v>
          </cell>
          <cell r="BX6130">
            <v>469.72631196920503</v>
          </cell>
          <cell r="CB6130">
            <v>450</v>
          </cell>
          <cell r="CF6130">
            <v>15267.428378627554</v>
          </cell>
          <cell r="CG6130">
            <v>2754</v>
          </cell>
          <cell r="CK6130" t="str">
            <v>Машины и оборудование</v>
          </cell>
        </row>
        <row r="6131">
          <cell r="K6131">
            <v>0</v>
          </cell>
          <cell r="Y6131">
            <v>2001</v>
          </cell>
          <cell r="AT6131">
            <v>828.33</v>
          </cell>
          <cell r="BK6131">
            <v>1379.6248280571381</v>
          </cell>
          <cell r="BX6131">
            <v>424.46315536125894</v>
          </cell>
          <cell r="CB6131">
            <v>400</v>
          </cell>
          <cell r="CF6131">
            <v>13796.248280571381</v>
          </cell>
          <cell r="CG6131">
            <v>2448</v>
          </cell>
          <cell r="CK6131" t="str">
            <v>Машины и оборудование</v>
          </cell>
        </row>
        <row r="6132">
          <cell r="K6132">
            <v>0</v>
          </cell>
          <cell r="Y6132">
            <v>2001</v>
          </cell>
          <cell r="AT6132">
            <v>8042.5</v>
          </cell>
          <cell r="BK6132">
            <v>3682.1349598780239</v>
          </cell>
          <cell r="BX6132">
            <v>368.21349598780239</v>
          </cell>
          <cell r="CB6132">
            <v>350</v>
          </cell>
          <cell r="CF6132">
            <v>36821.349598780238</v>
          </cell>
          <cell r="CG6132">
            <v>350</v>
          </cell>
          <cell r="CK6132" t="str">
            <v>Прочие основные фонды</v>
          </cell>
        </row>
        <row r="6133">
          <cell r="K6133">
            <v>0</v>
          </cell>
          <cell r="Y6133">
            <v>2001</v>
          </cell>
          <cell r="AT6133">
            <v>7962.92</v>
          </cell>
          <cell r="BK6133">
            <v>3645.7004805361412</v>
          </cell>
          <cell r="BX6133">
            <v>364.57004805361413</v>
          </cell>
          <cell r="CB6133">
            <v>350</v>
          </cell>
          <cell r="CF6133">
            <v>36457.004805361415</v>
          </cell>
          <cell r="CG6133">
            <v>350</v>
          </cell>
          <cell r="CK6133" t="str">
            <v>Прочие основные фонды</v>
          </cell>
        </row>
        <row r="6134">
          <cell r="K6134">
            <v>0</v>
          </cell>
          <cell r="Y6134">
            <v>2001</v>
          </cell>
          <cell r="AT6134">
            <v>331.68</v>
          </cell>
          <cell r="BK6134">
            <v>151.8545879381216</v>
          </cell>
          <cell r="BX6134">
            <v>15.18545879381216</v>
          </cell>
          <cell r="CB6134">
            <v>20</v>
          </cell>
          <cell r="CF6134">
            <v>1518.5458793812159</v>
          </cell>
          <cell r="CG6134">
            <v>20</v>
          </cell>
          <cell r="CK6134" t="str">
            <v>Прочие основные фонды</v>
          </cell>
        </row>
        <row r="6135">
          <cell r="K6135">
            <v>0</v>
          </cell>
          <cell r="Y6135">
            <v>2001</v>
          </cell>
          <cell r="AT6135">
            <v>331.68</v>
          </cell>
          <cell r="BK6135">
            <v>151.8545879381216</v>
          </cell>
          <cell r="BX6135">
            <v>15.18545879381216</v>
          </cell>
          <cell r="CB6135">
            <v>20</v>
          </cell>
          <cell r="CF6135">
            <v>1518.5458793812159</v>
          </cell>
          <cell r="CG6135">
            <v>20</v>
          </cell>
          <cell r="CK6135" t="str">
            <v>Прочие основные фонды</v>
          </cell>
        </row>
        <row r="6136">
          <cell r="K6136">
            <v>0</v>
          </cell>
          <cell r="Y6136">
            <v>2001</v>
          </cell>
          <cell r="AT6136">
            <v>331.68</v>
          </cell>
          <cell r="BK6136">
            <v>151.8545879381216</v>
          </cell>
          <cell r="BX6136">
            <v>15.18545879381216</v>
          </cell>
          <cell r="CB6136">
            <v>20</v>
          </cell>
          <cell r="CF6136">
            <v>1518.5458793812159</v>
          </cell>
          <cell r="CG6136">
            <v>20</v>
          </cell>
          <cell r="CK6136" t="str">
            <v>Прочие основные фонды</v>
          </cell>
        </row>
        <row r="6137">
          <cell r="K6137">
            <v>0</v>
          </cell>
          <cell r="Y6137">
            <v>2001</v>
          </cell>
          <cell r="AT6137">
            <v>331.68</v>
          </cell>
          <cell r="BK6137">
            <v>151.8545879381216</v>
          </cell>
          <cell r="BX6137">
            <v>15.18545879381216</v>
          </cell>
          <cell r="CB6137">
            <v>20</v>
          </cell>
          <cell r="CF6137">
            <v>1518.5458793812159</v>
          </cell>
          <cell r="CG6137">
            <v>20</v>
          </cell>
          <cell r="CK6137" t="str">
            <v>Прочие основные фонды</v>
          </cell>
        </row>
        <row r="6138">
          <cell r="K6138">
            <v>0</v>
          </cell>
          <cell r="Y6138">
            <v>2001</v>
          </cell>
          <cell r="AT6138">
            <v>331.68</v>
          </cell>
          <cell r="BK6138">
            <v>151.8545879381216</v>
          </cell>
          <cell r="BX6138">
            <v>15.18545879381216</v>
          </cell>
          <cell r="CB6138">
            <v>20</v>
          </cell>
          <cell r="CF6138">
            <v>1518.5458793812159</v>
          </cell>
          <cell r="CG6138">
            <v>20</v>
          </cell>
          <cell r="CK6138" t="str">
            <v>Прочие основные фонды</v>
          </cell>
        </row>
        <row r="6139">
          <cell r="K6139">
            <v>0</v>
          </cell>
          <cell r="Y6139">
            <v>2001</v>
          </cell>
          <cell r="AT6139">
            <v>2136.33</v>
          </cell>
          <cell r="BK6139">
            <v>5303.16133951549</v>
          </cell>
          <cell r="BX6139">
            <v>631.20637296001553</v>
          </cell>
          <cell r="CB6139">
            <v>650</v>
          </cell>
          <cell r="CF6139">
            <v>53031.613395154898</v>
          </cell>
          <cell r="CG6139">
            <v>1352</v>
          </cell>
          <cell r="CK6139" t="str">
            <v>Прочие основные фонды</v>
          </cell>
        </row>
        <row r="6140">
          <cell r="K6140">
            <v>0</v>
          </cell>
          <cell r="Y6140">
            <v>2001</v>
          </cell>
          <cell r="AT6140">
            <v>2136.33</v>
          </cell>
          <cell r="BK6140">
            <v>5303.16133951549</v>
          </cell>
          <cell r="BX6140">
            <v>631.20637296001553</v>
          </cell>
          <cell r="CB6140">
            <v>650</v>
          </cell>
          <cell r="CF6140">
            <v>53031.613395154898</v>
          </cell>
          <cell r="CG6140">
            <v>1352</v>
          </cell>
          <cell r="CK6140" t="str">
            <v>Прочие основные фонды</v>
          </cell>
        </row>
        <row r="6141">
          <cell r="K6141">
            <v>0</v>
          </cell>
          <cell r="Y6141">
            <v>2001</v>
          </cell>
          <cell r="AT6141">
            <v>1596.48</v>
          </cell>
          <cell r="BK6141">
            <v>3963.0539361005508</v>
          </cell>
          <cell r="BX6141">
            <v>471.70069713162553</v>
          </cell>
          <cell r="CB6141">
            <v>450</v>
          </cell>
          <cell r="CF6141">
            <v>39630.539361005511</v>
          </cell>
          <cell r="CG6141">
            <v>936</v>
          </cell>
          <cell r="CK6141" t="str">
            <v>Прочие основные фонды</v>
          </cell>
        </row>
        <row r="6142">
          <cell r="K6142">
            <v>0</v>
          </cell>
          <cell r="Y6142">
            <v>2001</v>
          </cell>
          <cell r="AT6142">
            <v>1596.48</v>
          </cell>
          <cell r="BK6142">
            <v>3963.0539361005508</v>
          </cell>
          <cell r="BX6142">
            <v>471.70069713162553</v>
          </cell>
          <cell r="CB6142">
            <v>450</v>
          </cell>
          <cell r="CF6142">
            <v>39630.539361005511</v>
          </cell>
          <cell r="CG6142">
            <v>936</v>
          </cell>
          <cell r="CK6142" t="str">
            <v>Прочие основные фонды</v>
          </cell>
        </row>
        <row r="6143">
          <cell r="K6143">
            <v>0</v>
          </cell>
          <cell r="Y6143">
            <v>2001</v>
          </cell>
          <cell r="AT6143">
            <v>1596.48</v>
          </cell>
          <cell r="BK6143">
            <v>3963.0539361005508</v>
          </cell>
          <cell r="BX6143">
            <v>471.70069713162553</v>
          </cell>
          <cell r="CB6143">
            <v>450</v>
          </cell>
          <cell r="CF6143">
            <v>39630.539361005511</v>
          </cell>
          <cell r="CG6143">
            <v>936</v>
          </cell>
          <cell r="CK6143" t="str">
            <v>Прочие основные фонды</v>
          </cell>
        </row>
        <row r="6144">
          <cell r="K6144">
            <v>0</v>
          </cell>
          <cell r="Y6144">
            <v>2001</v>
          </cell>
          <cell r="AT6144">
            <v>1596.48</v>
          </cell>
          <cell r="BK6144">
            <v>3963.0539361005508</v>
          </cell>
          <cell r="BX6144">
            <v>471.70069713162553</v>
          </cell>
          <cell r="CB6144">
            <v>450</v>
          </cell>
          <cell r="CF6144">
            <v>39630.539361005511</v>
          </cell>
          <cell r="CG6144">
            <v>936</v>
          </cell>
          <cell r="CK6144" t="str">
            <v>Прочие основные фонды</v>
          </cell>
        </row>
        <row r="6145">
          <cell r="K6145">
            <v>0</v>
          </cell>
          <cell r="Y6145">
            <v>2001</v>
          </cell>
          <cell r="AT6145">
            <v>1596.48</v>
          </cell>
          <cell r="BK6145">
            <v>3963.0539361005508</v>
          </cell>
          <cell r="BX6145">
            <v>471.70069713162553</v>
          </cell>
          <cell r="CB6145">
            <v>450</v>
          </cell>
          <cell r="CF6145">
            <v>39630.539361005511</v>
          </cell>
          <cell r="CG6145">
            <v>936</v>
          </cell>
          <cell r="CK6145" t="str">
            <v>Прочие основные фонды</v>
          </cell>
        </row>
        <row r="6146">
          <cell r="K6146">
            <v>0</v>
          </cell>
          <cell r="Y6146">
            <v>2001</v>
          </cell>
          <cell r="AT6146">
            <v>1596.48</v>
          </cell>
          <cell r="BK6146">
            <v>3963.0539361005508</v>
          </cell>
          <cell r="BX6146">
            <v>471.70069713162553</v>
          </cell>
          <cell r="CB6146">
            <v>450</v>
          </cell>
          <cell r="CF6146">
            <v>39630.539361005511</v>
          </cell>
          <cell r="CG6146">
            <v>936</v>
          </cell>
          <cell r="CK6146" t="str">
            <v>Прочие основные фонды</v>
          </cell>
        </row>
        <row r="6147">
          <cell r="K6147">
            <v>0</v>
          </cell>
          <cell r="Y6147">
            <v>2001</v>
          </cell>
          <cell r="AT6147">
            <v>1596.48</v>
          </cell>
          <cell r="BK6147">
            <v>3963.0539361005508</v>
          </cell>
          <cell r="BX6147">
            <v>471.70069713162553</v>
          </cell>
          <cell r="CB6147">
            <v>450</v>
          </cell>
          <cell r="CF6147">
            <v>39630.539361005511</v>
          </cell>
          <cell r="CG6147">
            <v>936</v>
          </cell>
          <cell r="CK6147" t="str">
            <v>Прочие основные фонды</v>
          </cell>
        </row>
        <row r="6148">
          <cell r="K6148">
            <v>0</v>
          </cell>
          <cell r="Y6148">
            <v>2001</v>
          </cell>
          <cell r="AT6148">
            <v>1596.48</v>
          </cell>
          <cell r="BK6148">
            <v>3963.0539361005508</v>
          </cell>
          <cell r="BX6148">
            <v>471.70069713162553</v>
          </cell>
          <cell r="CB6148">
            <v>450</v>
          </cell>
          <cell r="CF6148">
            <v>39630.539361005511</v>
          </cell>
          <cell r="CG6148">
            <v>936</v>
          </cell>
          <cell r="CK6148" t="str">
            <v>Прочие основные фонды</v>
          </cell>
        </row>
        <row r="6149">
          <cell r="K6149">
            <v>0</v>
          </cell>
          <cell r="Y6149">
            <v>2001</v>
          </cell>
          <cell r="AT6149">
            <v>1596.48</v>
          </cell>
          <cell r="BK6149">
            <v>3963.0539361005508</v>
          </cell>
          <cell r="BX6149">
            <v>471.70069713162553</v>
          </cell>
          <cell r="CB6149">
            <v>450</v>
          </cell>
          <cell r="CF6149">
            <v>39630.539361005511</v>
          </cell>
          <cell r="CG6149">
            <v>936</v>
          </cell>
          <cell r="CK6149" t="str">
            <v>Прочие основные фонды</v>
          </cell>
        </row>
        <row r="6150">
          <cell r="K6150">
            <v>0</v>
          </cell>
          <cell r="Y6150">
            <v>2001</v>
          </cell>
          <cell r="AT6150">
            <v>1596.48</v>
          </cell>
          <cell r="BK6150">
            <v>3963.0539361005508</v>
          </cell>
          <cell r="BX6150">
            <v>471.70069713162553</v>
          </cell>
          <cell r="CB6150">
            <v>450</v>
          </cell>
          <cell r="CF6150">
            <v>39630.539361005511</v>
          </cell>
          <cell r="CG6150">
            <v>936</v>
          </cell>
          <cell r="CK6150" t="str">
            <v>Прочие основные фонды</v>
          </cell>
        </row>
        <row r="6151">
          <cell r="K6151">
            <v>0</v>
          </cell>
          <cell r="Y6151">
            <v>2001</v>
          </cell>
          <cell r="AT6151">
            <v>1596.48</v>
          </cell>
          <cell r="BK6151">
            <v>3963.0539361005508</v>
          </cell>
          <cell r="BX6151">
            <v>471.70069713162553</v>
          </cell>
          <cell r="CB6151">
            <v>450</v>
          </cell>
          <cell r="CF6151">
            <v>39630.539361005511</v>
          </cell>
          <cell r="CG6151">
            <v>936</v>
          </cell>
          <cell r="CK6151" t="str">
            <v>Прочие основные фонды</v>
          </cell>
        </row>
        <row r="6152">
          <cell r="K6152">
            <v>0</v>
          </cell>
          <cell r="Y6152">
            <v>2001</v>
          </cell>
          <cell r="AT6152">
            <v>1596.48</v>
          </cell>
          <cell r="BK6152">
            <v>3963.0539361005508</v>
          </cell>
          <cell r="BX6152">
            <v>471.70069713162553</v>
          </cell>
          <cell r="CB6152">
            <v>450</v>
          </cell>
          <cell r="CF6152">
            <v>39630.539361005511</v>
          </cell>
          <cell r="CG6152">
            <v>936</v>
          </cell>
          <cell r="CK6152" t="str">
            <v>Прочие основные фонды</v>
          </cell>
        </row>
        <row r="6153">
          <cell r="K6153">
            <v>0</v>
          </cell>
          <cell r="Y6153">
            <v>2001</v>
          </cell>
          <cell r="AT6153">
            <v>1596.48</v>
          </cell>
          <cell r="BK6153">
            <v>3963.0539361005508</v>
          </cell>
          <cell r="BX6153">
            <v>471.70069713162553</v>
          </cell>
          <cell r="CB6153">
            <v>450</v>
          </cell>
          <cell r="CF6153">
            <v>39630.539361005511</v>
          </cell>
          <cell r="CG6153">
            <v>936</v>
          </cell>
          <cell r="CK6153" t="str">
            <v>Прочие основные фонды</v>
          </cell>
        </row>
        <row r="6154">
          <cell r="K6154">
            <v>0</v>
          </cell>
          <cell r="Y6154">
            <v>2001</v>
          </cell>
          <cell r="AT6154">
            <v>1596.48</v>
          </cell>
          <cell r="BK6154">
            <v>3963.0539361005508</v>
          </cell>
          <cell r="BX6154">
            <v>471.70069713162553</v>
          </cell>
          <cell r="CB6154">
            <v>450</v>
          </cell>
          <cell r="CF6154">
            <v>39630.539361005511</v>
          </cell>
          <cell r="CG6154">
            <v>936</v>
          </cell>
          <cell r="CK6154" t="str">
            <v>Прочие основные фонды</v>
          </cell>
        </row>
        <row r="6155">
          <cell r="K6155">
            <v>0</v>
          </cell>
          <cell r="Y6155">
            <v>2001</v>
          </cell>
          <cell r="AT6155">
            <v>1596.48</v>
          </cell>
          <cell r="BK6155">
            <v>3963.0539361005508</v>
          </cell>
          <cell r="BX6155">
            <v>471.70069713162553</v>
          </cell>
          <cell r="CB6155">
            <v>450</v>
          </cell>
          <cell r="CF6155">
            <v>39630.539361005511</v>
          </cell>
          <cell r="CG6155">
            <v>936</v>
          </cell>
          <cell r="CK6155" t="str">
            <v>Прочие основные фонды</v>
          </cell>
        </row>
        <row r="6156">
          <cell r="K6156">
            <v>0</v>
          </cell>
          <cell r="Y6156">
            <v>2001</v>
          </cell>
          <cell r="AT6156">
            <v>1596.48</v>
          </cell>
          <cell r="BK6156">
            <v>3963.0539361005508</v>
          </cell>
          <cell r="BX6156">
            <v>471.70069713162553</v>
          </cell>
          <cell r="CB6156">
            <v>450</v>
          </cell>
          <cell r="CF6156">
            <v>39630.539361005511</v>
          </cell>
          <cell r="CG6156">
            <v>936</v>
          </cell>
          <cell r="CK6156" t="str">
            <v>Прочие основные фонды</v>
          </cell>
        </row>
        <row r="6157">
          <cell r="K6157">
            <v>0</v>
          </cell>
          <cell r="Y6157">
            <v>2001</v>
          </cell>
          <cell r="AT6157">
            <v>1596.48</v>
          </cell>
          <cell r="BK6157">
            <v>3963.0539361005508</v>
          </cell>
          <cell r="BX6157">
            <v>471.70069713162553</v>
          </cell>
          <cell r="CB6157">
            <v>450</v>
          </cell>
          <cell r="CF6157">
            <v>39630.539361005511</v>
          </cell>
          <cell r="CG6157">
            <v>936</v>
          </cell>
          <cell r="CK6157" t="str">
            <v>Прочие основные фонды</v>
          </cell>
        </row>
        <row r="6158">
          <cell r="K6158">
            <v>0</v>
          </cell>
          <cell r="Y6158">
            <v>2001</v>
          </cell>
          <cell r="AT6158">
            <v>2763.14</v>
          </cell>
          <cell r="BK6158">
            <v>6859.1356315123749</v>
          </cell>
          <cell r="BX6158">
            <v>816.40550728620451</v>
          </cell>
          <cell r="CB6158">
            <v>800</v>
          </cell>
          <cell r="CF6158">
            <v>68591.356315123747</v>
          </cell>
          <cell r="CG6158">
            <v>1664</v>
          </cell>
          <cell r="CK6158" t="str">
            <v>Прочие основные фонды</v>
          </cell>
        </row>
        <row r="6159">
          <cell r="K6159">
            <v>0</v>
          </cell>
          <cell r="Y6159">
            <v>2001</v>
          </cell>
          <cell r="AT6159">
            <v>2763.14</v>
          </cell>
          <cell r="BK6159">
            <v>6859.1356315123749</v>
          </cell>
          <cell r="BX6159">
            <v>816.40550728620451</v>
          </cell>
          <cell r="CB6159">
            <v>800</v>
          </cell>
          <cell r="CF6159">
            <v>68591.356315123747</v>
          </cell>
          <cell r="CG6159">
            <v>1664</v>
          </cell>
          <cell r="CK6159" t="str">
            <v>Прочие основные фонды</v>
          </cell>
        </row>
        <row r="6160">
          <cell r="K6160">
            <v>0</v>
          </cell>
          <cell r="Y6160">
            <v>2001</v>
          </cell>
          <cell r="AT6160">
            <v>2763.14</v>
          </cell>
          <cell r="BK6160">
            <v>6859.1356315123749</v>
          </cell>
          <cell r="BX6160">
            <v>816.40550728620451</v>
          </cell>
          <cell r="CB6160">
            <v>800</v>
          </cell>
          <cell r="CF6160">
            <v>68591.356315123747</v>
          </cell>
          <cell r="CG6160">
            <v>1664</v>
          </cell>
          <cell r="CK6160" t="str">
            <v>Прочие основные фонды</v>
          </cell>
        </row>
        <row r="6161">
          <cell r="K6161">
            <v>0</v>
          </cell>
          <cell r="Y6161">
            <v>2001</v>
          </cell>
          <cell r="AT6161">
            <v>2763.14</v>
          </cell>
          <cell r="BK6161">
            <v>6859.1356315123749</v>
          </cell>
          <cell r="BX6161">
            <v>816.40550728620451</v>
          </cell>
          <cell r="CB6161">
            <v>800</v>
          </cell>
          <cell r="CF6161">
            <v>68591.356315123747</v>
          </cell>
          <cell r="CG6161">
            <v>1664</v>
          </cell>
          <cell r="CK6161" t="str">
            <v>Прочие основные фонды</v>
          </cell>
        </row>
        <row r="6162">
          <cell r="K6162">
            <v>0</v>
          </cell>
          <cell r="Y6162">
            <v>2001</v>
          </cell>
          <cell r="AT6162">
            <v>2763.14</v>
          </cell>
          <cell r="BK6162">
            <v>6859.1356315123749</v>
          </cell>
          <cell r="BX6162">
            <v>816.40550728620451</v>
          </cell>
          <cell r="CB6162">
            <v>800</v>
          </cell>
          <cell r="CF6162">
            <v>68591.356315123747</v>
          </cell>
          <cell r="CG6162">
            <v>1664</v>
          </cell>
          <cell r="CK6162" t="str">
            <v>Прочие основные фонды</v>
          </cell>
        </row>
        <row r="6163">
          <cell r="K6163">
            <v>0</v>
          </cell>
          <cell r="Y6163">
            <v>2001</v>
          </cell>
          <cell r="AT6163">
            <v>2763.14</v>
          </cell>
          <cell r="BK6163">
            <v>6859.1356315123749</v>
          </cell>
          <cell r="BX6163">
            <v>816.40550728620451</v>
          </cell>
          <cell r="CB6163">
            <v>800</v>
          </cell>
          <cell r="CF6163">
            <v>68591.356315123747</v>
          </cell>
          <cell r="CG6163">
            <v>1664</v>
          </cell>
          <cell r="CK6163" t="str">
            <v>Прочие основные фонды</v>
          </cell>
        </row>
        <row r="6164">
          <cell r="K6164">
            <v>0</v>
          </cell>
          <cell r="Y6164">
            <v>2001</v>
          </cell>
          <cell r="AT6164">
            <v>2763.14</v>
          </cell>
          <cell r="BK6164">
            <v>6859.1356315123749</v>
          </cell>
          <cell r="BX6164">
            <v>816.40550728620451</v>
          </cell>
          <cell r="CB6164">
            <v>800</v>
          </cell>
          <cell r="CF6164">
            <v>68591.356315123747</v>
          </cell>
          <cell r="CG6164">
            <v>1664</v>
          </cell>
          <cell r="CK6164" t="str">
            <v>Прочие основные фонды</v>
          </cell>
        </row>
        <row r="6165">
          <cell r="K6165">
            <v>0</v>
          </cell>
          <cell r="Y6165">
            <v>2001</v>
          </cell>
          <cell r="AT6165">
            <v>2763.14</v>
          </cell>
          <cell r="BK6165">
            <v>6859.1356315123749</v>
          </cell>
          <cell r="BX6165">
            <v>816.40550728620451</v>
          </cell>
          <cell r="CB6165">
            <v>800</v>
          </cell>
          <cell r="CF6165">
            <v>68591.356315123747</v>
          </cell>
          <cell r="CG6165">
            <v>1664</v>
          </cell>
          <cell r="CK6165" t="str">
            <v>Прочие основные фонды</v>
          </cell>
        </row>
        <row r="6166">
          <cell r="K6166">
            <v>0</v>
          </cell>
          <cell r="Y6166">
            <v>2001</v>
          </cell>
          <cell r="AT6166">
            <v>2763.14</v>
          </cell>
          <cell r="BK6166">
            <v>6859.1356315123749</v>
          </cell>
          <cell r="BX6166">
            <v>816.40550728620451</v>
          </cell>
          <cell r="CB6166">
            <v>800</v>
          </cell>
          <cell r="CF6166">
            <v>68591.356315123747</v>
          </cell>
          <cell r="CG6166">
            <v>1664</v>
          </cell>
          <cell r="CK6166" t="str">
            <v>Прочие основные фонды</v>
          </cell>
        </row>
        <row r="6167">
          <cell r="K6167">
            <v>0</v>
          </cell>
          <cell r="Y6167">
            <v>2001</v>
          </cell>
          <cell r="AT6167">
            <v>2763.14</v>
          </cell>
          <cell r="BK6167">
            <v>6859.1356315123749</v>
          </cell>
          <cell r="BX6167">
            <v>816.40550728620451</v>
          </cell>
          <cell r="CB6167">
            <v>800</v>
          </cell>
          <cell r="CF6167">
            <v>68591.356315123747</v>
          </cell>
          <cell r="CG6167">
            <v>1664</v>
          </cell>
          <cell r="CK6167" t="str">
            <v>Прочие основные фонды</v>
          </cell>
        </row>
        <row r="6168">
          <cell r="K6168">
            <v>0</v>
          </cell>
          <cell r="Y6168">
            <v>2001</v>
          </cell>
          <cell r="AT6168">
            <v>2763.14</v>
          </cell>
          <cell r="BK6168">
            <v>6859.1356315123749</v>
          </cell>
          <cell r="BX6168">
            <v>816.40550728620451</v>
          </cell>
          <cell r="CB6168">
            <v>800</v>
          </cell>
          <cell r="CF6168">
            <v>68591.356315123747</v>
          </cell>
          <cell r="CG6168">
            <v>1664</v>
          </cell>
          <cell r="CK6168" t="str">
            <v>Прочие основные фонды</v>
          </cell>
        </row>
        <row r="6169">
          <cell r="K6169">
            <v>0</v>
          </cell>
          <cell r="Y6169">
            <v>2001</v>
          </cell>
          <cell r="AT6169">
            <v>2763.14</v>
          </cell>
          <cell r="BK6169">
            <v>6859.1356315123749</v>
          </cell>
          <cell r="BX6169">
            <v>816.40550728620451</v>
          </cell>
          <cell r="CB6169">
            <v>800</v>
          </cell>
          <cell r="CF6169">
            <v>68591.356315123747</v>
          </cell>
          <cell r="CG6169">
            <v>1664</v>
          </cell>
          <cell r="CK6169" t="str">
            <v>Прочие основные фонды</v>
          </cell>
        </row>
        <row r="6170">
          <cell r="K6170">
            <v>0</v>
          </cell>
          <cell r="Y6170">
            <v>2001</v>
          </cell>
          <cell r="AT6170">
            <v>2763.14</v>
          </cell>
          <cell r="BK6170">
            <v>6859.1356315123749</v>
          </cell>
          <cell r="BX6170">
            <v>816.40550728620451</v>
          </cell>
          <cell r="CB6170">
            <v>800</v>
          </cell>
          <cell r="CF6170">
            <v>68591.356315123747</v>
          </cell>
          <cell r="CG6170">
            <v>1664</v>
          </cell>
          <cell r="CK6170" t="str">
            <v>Прочие основные фонды</v>
          </cell>
        </row>
        <row r="6171">
          <cell r="K6171">
            <v>0</v>
          </cell>
          <cell r="Y6171">
            <v>2001</v>
          </cell>
          <cell r="AT6171">
            <v>2763.14</v>
          </cell>
          <cell r="BK6171">
            <v>6859.1356315123749</v>
          </cell>
          <cell r="BX6171">
            <v>816.40550728620451</v>
          </cell>
          <cell r="CB6171">
            <v>800</v>
          </cell>
          <cell r="CF6171">
            <v>68591.356315123747</v>
          </cell>
          <cell r="CG6171">
            <v>1664</v>
          </cell>
          <cell r="CK6171" t="str">
            <v>Прочие основные фонды</v>
          </cell>
        </row>
        <row r="6172">
          <cell r="K6172">
            <v>0</v>
          </cell>
          <cell r="Y6172">
            <v>2001</v>
          </cell>
          <cell r="AT6172">
            <v>2763.14</v>
          </cell>
          <cell r="BK6172">
            <v>6859.1356315123749</v>
          </cell>
          <cell r="BX6172">
            <v>816.40550728620451</v>
          </cell>
          <cell r="CB6172">
            <v>800</v>
          </cell>
          <cell r="CF6172">
            <v>68591.356315123747</v>
          </cell>
          <cell r="CG6172">
            <v>1664</v>
          </cell>
          <cell r="CK6172" t="str">
            <v>Прочие основные фонды</v>
          </cell>
        </row>
        <row r="6173">
          <cell r="K6173">
            <v>0</v>
          </cell>
          <cell r="Y6173">
            <v>2001</v>
          </cell>
          <cell r="AT6173">
            <v>2763.14</v>
          </cell>
          <cell r="BK6173">
            <v>6859.1356315123749</v>
          </cell>
          <cell r="BX6173">
            <v>816.40550728620451</v>
          </cell>
          <cell r="CB6173">
            <v>800</v>
          </cell>
          <cell r="CF6173">
            <v>68591.356315123747</v>
          </cell>
          <cell r="CG6173">
            <v>1664</v>
          </cell>
          <cell r="CK6173" t="str">
            <v>Прочие основные фонды</v>
          </cell>
        </row>
        <row r="6174">
          <cell r="K6174">
            <v>0</v>
          </cell>
          <cell r="Y6174">
            <v>2001</v>
          </cell>
          <cell r="AT6174">
            <v>2763.14</v>
          </cell>
          <cell r="BK6174">
            <v>6859.1356315123749</v>
          </cell>
          <cell r="BX6174">
            <v>816.40550728620451</v>
          </cell>
          <cell r="CB6174">
            <v>800</v>
          </cell>
          <cell r="CF6174">
            <v>68591.356315123747</v>
          </cell>
          <cell r="CG6174">
            <v>1664</v>
          </cell>
          <cell r="CK6174" t="str">
            <v>Прочие основные фонды</v>
          </cell>
        </row>
        <row r="6175">
          <cell r="K6175">
            <v>0</v>
          </cell>
          <cell r="Y6175">
            <v>2001</v>
          </cell>
          <cell r="AT6175">
            <v>2763.14</v>
          </cell>
          <cell r="BK6175">
            <v>6859.1356315123749</v>
          </cell>
          <cell r="BX6175">
            <v>816.40550728620451</v>
          </cell>
          <cell r="CB6175">
            <v>800</v>
          </cell>
          <cell r="CF6175">
            <v>68591.356315123747</v>
          </cell>
          <cell r="CG6175">
            <v>1664</v>
          </cell>
          <cell r="CK6175" t="str">
            <v>Прочие основные фонды</v>
          </cell>
        </row>
        <row r="6176">
          <cell r="K6176">
            <v>0</v>
          </cell>
          <cell r="Y6176">
            <v>2001</v>
          </cell>
          <cell r="AT6176">
            <v>2763.14</v>
          </cell>
          <cell r="BK6176">
            <v>6859.1356315123749</v>
          </cell>
          <cell r="BX6176">
            <v>816.40550728620451</v>
          </cell>
          <cell r="CB6176">
            <v>800</v>
          </cell>
          <cell r="CF6176">
            <v>68591.356315123747</v>
          </cell>
          <cell r="CG6176">
            <v>1664</v>
          </cell>
          <cell r="CK6176" t="str">
            <v>Прочие основные фонды</v>
          </cell>
        </row>
        <row r="6177">
          <cell r="K6177">
            <v>0</v>
          </cell>
          <cell r="Y6177">
            <v>2001</v>
          </cell>
          <cell r="AT6177">
            <v>2763.14</v>
          </cell>
          <cell r="BK6177">
            <v>6859.1356315123749</v>
          </cell>
          <cell r="BX6177">
            <v>816.40550728620451</v>
          </cell>
          <cell r="CB6177">
            <v>800</v>
          </cell>
          <cell r="CF6177">
            <v>68591.356315123747</v>
          </cell>
          <cell r="CG6177">
            <v>1664</v>
          </cell>
          <cell r="CK6177" t="str">
            <v>Прочие основные фонды</v>
          </cell>
        </row>
        <row r="6178">
          <cell r="K6178">
            <v>0</v>
          </cell>
          <cell r="Y6178">
            <v>2000</v>
          </cell>
          <cell r="AT6178">
            <v>2750</v>
          </cell>
          <cell r="BK6178">
            <v>1228.5115076640441</v>
          </cell>
          <cell r="BX6178">
            <v>122.85115076640442</v>
          </cell>
          <cell r="CB6178">
            <v>100</v>
          </cell>
          <cell r="CF6178">
            <v>12285.115076640441</v>
          </cell>
          <cell r="CG6178">
            <v>100</v>
          </cell>
          <cell r="CK6178" t="str">
            <v>Прочие основные фонды</v>
          </cell>
        </row>
        <row r="6179">
          <cell r="K6179">
            <v>0</v>
          </cell>
          <cell r="Y6179">
            <v>2001</v>
          </cell>
          <cell r="AT6179">
            <v>814</v>
          </cell>
          <cell r="BK6179">
            <v>372.67738356738721</v>
          </cell>
          <cell r="BX6179">
            <v>37.267738356738725</v>
          </cell>
          <cell r="CB6179">
            <v>40</v>
          </cell>
          <cell r="CF6179">
            <v>3726.7738356738719</v>
          </cell>
          <cell r="CG6179">
            <v>40</v>
          </cell>
          <cell r="CK6179" t="str">
            <v>Прочие основные фонды</v>
          </cell>
        </row>
        <row r="6180">
          <cell r="K6180">
            <v>0</v>
          </cell>
          <cell r="Y6180">
            <v>2001</v>
          </cell>
          <cell r="AT6180">
            <v>814</v>
          </cell>
          <cell r="BK6180">
            <v>372.67738356738721</v>
          </cell>
          <cell r="BX6180">
            <v>37.267738356738725</v>
          </cell>
          <cell r="CB6180">
            <v>40</v>
          </cell>
          <cell r="CF6180">
            <v>3726.7738356738719</v>
          </cell>
          <cell r="CG6180">
            <v>40</v>
          </cell>
          <cell r="CK6180" t="str">
            <v>Прочие основные фонды</v>
          </cell>
        </row>
        <row r="6181">
          <cell r="K6181">
            <v>0</v>
          </cell>
          <cell r="Y6181">
            <v>2001</v>
          </cell>
          <cell r="AT6181">
            <v>1110</v>
          </cell>
          <cell r="BK6181">
            <v>508.19643213734616</v>
          </cell>
          <cell r="BX6181">
            <v>50.819643213734622</v>
          </cell>
          <cell r="CB6181">
            <v>50</v>
          </cell>
          <cell r="CF6181">
            <v>5081.9643213734616</v>
          </cell>
          <cell r="CG6181">
            <v>50</v>
          </cell>
          <cell r="CK6181" t="str">
            <v>Прочие основные фонды</v>
          </cell>
        </row>
        <row r="6182">
          <cell r="K6182">
            <v>0</v>
          </cell>
          <cell r="Y6182">
            <v>2000</v>
          </cell>
          <cell r="AT6182">
            <v>5827.5</v>
          </cell>
          <cell r="BK6182">
            <v>15507.563504168564</v>
          </cell>
          <cell r="BX6182">
            <v>1845.7807119644688</v>
          </cell>
          <cell r="CB6182">
            <v>1800</v>
          </cell>
          <cell r="CF6182">
            <v>155075.63504168563</v>
          </cell>
          <cell r="CG6182">
            <v>3744</v>
          </cell>
          <cell r="CK6182" t="str">
            <v>Прочие основные фонды</v>
          </cell>
        </row>
        <row r="6183">
          <cell r="K6183">
            <v>0</v>
          </cell>
          <cell r="Y6183">
            <v>2000</v>
          </cell>
          <cell r="AT6183">
            <v>5827.5</v>
          </cell>
          <cell r="BK6183">
            <v>15507.563504168564</v>
          </cell>
          <cell r="BX6183">
            <v>1845.7807119644688</v>
          </cell>
          <cell r="CB6183">
            <v>1800</v>
          </cell>
          <cell r="CF6183">
            <v>155075.63504168563</v>
          </cell>
          <cell r="CG6183">
            <v>3744</v>
          </cell>
          <cell r="CK6183" t="str">
            <v>Прочие основные фонды</v>
          </cell>
        </row>
        <row r="6184">
          <cell r="K6184">
            <v>0</v>
          </cell>
          <cell r="Y6184">
            <v>2000</v>
          </cell>
          <cell r="AT6184">
            <v>5827.5</v>
          </cell>
          <cell r="BK6184">
            <v>15507.563504168564</v>
          </cell>
          <cell r="BX6184">
            <v>1845.7807119644688</v>
          </cell>
          <cell r="CB6184">
            <v>1800</v>
          </cell>
          <cell r="CF6184">
            <v>155075.63504168563</v>
          </cell>
          <cell r="CG6184">
            <v>3744</v>
          </cell>
          <cell r="CK6184" t="str">
            <v>Прочие основные фонды</v>
          </cell>
        </row>
        <row r="6185">
          <cell r="K6185">
            <v>0</v>
          </cell>
          <cell r="Y6185">
            <v>2000</v>
          </cell>
          <cell r="AT6185">
            <v>5827.5</v>
          </cell>
          <cell r="BK6185">
            <v>15507.563504168564</v>
          </cell>
          <cell r="BX6185">
            <v>1845.7807119644688</v>
          </cell>
          <cell r="CB6185">
            <v>1800</v>
          </cell>
          <cell r="CF6185">
            <v>155075.63504168563</v>
          </cell>
          <cell r="CG6185">
            <v>3744</v>
          </cell>
          <cell r="CK6185" t="str">
            <v>Прочие основные фонды</v>
          </cell>
        </row>
        <row r="6186">
          <cell r="K6186">
            <v>0</v>
          </cell>
          <cell r="Y6186">
            <v>2000</v>
          </cell>
          <cell r="AT6186">
            <v>8010</v>
          </cell>
          <cell r="BK6186">
            <v>21315.415472911231</v>
          </cell>
          <cell r="BX6186">
            <v>2537.0576581442119</v>
          </cell>
          <cell r="CB6186">
            <v>2500</v>
          </cell>
          <cell r="CF6186">
            <v>213154.15472911231</v>
          </cell>
          <cell r="CG6186">
            <v>5200</v>
          </cell>
          <cell r="CK6186" t="str">
            <v>Прочие основные фонды</v>
          </cell>
        </row>
        <row r="6187">
          <cell r="K6187">
            <v>0</v>
          </cell>
          <cell r="Y6187">
            <v>2000</v>
          </cell>
          <cell r="AT6187">
            <v>8010</v>
          </cell>
          <cell r="BK6187">
            <v>21315.415472911231</v>
          </cell>
          <cell r="BX6187">
            <v>2537.0576581442119</v>
          </cell>
          <cell r="CB6187">
            <v>2500</v>
          </cell>
          <cell r="CF6187">
            <v>213154.15472911231</v>
          </cell>
          <cell r="CG6187">
            <v>5200</v>
          </cell>
          <cell r="CK6187" t="str">
            <v>Прочие основные фонды</v>
          </cell>
        </row>
        <row r="6188">
          <cell r="K6188">
            <v>0</v>
          </cell>
          <cell r="Y6188">
            <v>2000</v>
          </cell>
          <cell r="AT6188">
            <v>8010</v>
          </cell>
          <cell r="BK6188">
            <v>21315.415472911231</v>
          </cell>
          <cell r="BX6188">
            <v>2537.0576581442119</v>
          </cell>
          <cell r="CB6188">
            <v>2500</v>
          </cell>
          <cell r="CF6188">
            <v>213154.15472911231</v>
          </cell>
          <cell r="CG6188">
            <v>5200</v>
          </cell>
          <cell r="CK6188" t="str">
            <v>Прочие основные фонды</v>
          </cell>
        </row>
        <row r="6189">
          <cell r="K6189">
            <v>0</v>
          </cell>
          <cell r="Y6189">
            <v>2000</v>
          </cell>
          <cell r="AT6189">
            <v>8010</v>
          </cell>
          <cell r="BK6189">
            <v>21315.415472911231</v>
          </cell>
          <cell r="BX6189">
            <v>2537.0576581442119</v>
          </cell>
          <cell r="CB6189">
            <v>2500</v>
          </cell>
          <cell r="CF6189">
            <v>213154.15472911231</v>
          </cell>
          <cell r="CG6189">
            <v>5200</v>
          </cell>
          <cell r="CK6189" t="str">
            <v>Прочие основные фонды</v>
          </cell>
        </row>
        <row r="6190">
          <cell r="K6190">
            <v>0</v>
          </cell>
          <cell r="Y6190">
            <v>2001</v>
          </cell>
          <cell r="AT6190">
            <v>3500</v>
          </cell>
          <cell r="BK6190">
            <v>8688.2947336339494</v>
          </cell>
          <cell r="BX6190">
            <v>1034.120339722821</v>
          </cell>
          <cell r="CB6190">
            <v>1000</v>
          </cell>
          <cell r="CF6190">
            <v>86882.947336339494</v>
          </cell>
          <cell r="CG6190">
            <v>2080</v>
          </cell>
          <cell r="CK6190" t="str">
            <v>Прочие основные фонды</v>
          </cell>
        </row>
        <row r="6191">
          <cell r="K6191">
            <v>0</v>
          </cell>
          <cell r="Y6191">
            <v>2001</v>
          </cell>
          <cell r="AT6191">
            <v>882</v>
          </cell>
          <cell r="BK6191">
            <v>2189.4502728757552</v>
          </cell>
          <cell r="BX6191">
            <v>260.59832561015088</v>
          </cell>
          <cell r="CB6191">
            <v>250</v>
          </cell>
          <cell r="CF6191">
            <v>21894.50272875755</v>
          </cell>
          <cell r="CG6191">
            <v>520</v>
          </cell>
          <cell r="CK6191" t="str">
            <v>Прочие основные фонды</v>
          </cell>
        </row>
        <row r="6192">
          <cell r="K6192">
            <v>0</v>
          </cell>
          <cell r="Y6192">
            <v>2001</v>
          </cell>
          <cell r="AT6192">
            <v>882</v>
          </cell>
          <cell r="BK6192">
            <v>2189.4502728757552</v>
          </cell>
          <cell r="BX6192">
            <v>260.59832561015088</v>
          </cell>
          <cell r="CB6192">
            <v>250</v>
          </cell>
          <cell r="CF6192">
            <v>21894.50272875755</v>
          </cell>
          <cell r="CG6192">
            <v>520</v>
          </cell>
          <cell r="CK6192" t="str">
            <v>Прочие основные фонды</v>
          </cell>
        </row>
        <row r="6193">
          <cell r="K6193">
            <v>0</v>
          </cell>
          <cell r="Y6193">
            <v>2001</v>
          </cell>
          <cell r="AT6193">
            <v>882</v>
          </cell>
          <cell r="BK6193">
            <v>2189.4502728757552</v>
          </cell>
          <cell r="BX6193">
            <v>260.59832561015088</v>
          </cell>
          <cell r="CB6193">
            <v>250</v>
          </cell>
          <cell r="CF6193">
            <v>21894.50272875755</v>
          </cell>
          <cell r="CG6193">
            <v>520</v>
          </cell>
          <cell r="CK6193" t="str">
            <v>Прочие основные фонды</v>
          </cell>
        </row>
        <row r="6194">
          <cell r="K6194">
            <v>0</v>
          </cell>
          <cell r="Y6194">
            <v>2001</v>
          </cell>
          <cell r="AT6194">
            <v>771</v>
          </cell>
          <cell r="BK6194">
            <v>1913.9072113233644</v>
          </cell>
          <cell r="BX6194">
            <v>227.80193769322716</v>
          </cell>
          <cell r="CB6194">
            <v>250</v>
          </cell>
          <cell r="CF6194">
            <v>19139.072113233644</v>
          </cell>
          <cell r="CG6194">
            <v>520</v>
          </cell>
          <cell r="CK6194" t="str">
            <v>Прочие основные фонды</v>
          </cell>
        </row>
        <row r="6195">
          <cell r="K6195">
            <v>0</v>
          </cell>
          <cell r="Y6195">
            <v>2001</v>
          </cell>
          <cell r="AT6195">
            <v>771</v>
          </cell>
          <cell r="BK6195">
            <v>1913.9072113233644</v>
          </cell>
          <cell r="BX6195">
            <v>227.80193769322716</v>
          </cell>
          <cell r="CB6195">
            <v>250</v>
          </cell>
          <cell r="CF6195">
            <v>19139.072113233644</v>
          </cell>
          <cell r="CG6195">
            <v>520</v>
          </cell>
          <cell r="CK6195" t="str">
            <v>Прочие основные фонды</v>
          </cell>
        </row>
        <row r="6196">
          <cell r="K6196">
            <v>0</v>
          </cell>
          <cell r="Y6196">
            <v>2001</v>
          </cell>
          <cell r="AT6196">
            <v>771</v>
          </cell>
          <cell r="BK6196">
            <v>1913.9072113233644</v>
          </cell>
          <cell r="BX6196">
            <v>227.80193769322716</v>
          </cell>
          <cell r="CB6196">
            <v>250</v>
          </cell>
          <cell r="CF6196">
            <v>19139.072113233644</v>
          </cell>
          <cell r="CG6196">
            <v>520</v>
          </cell>
          <cell r="CK6196" t="str">
            <v>Прочие основные фонды</v>
          </cell>
        </row>
        <row r="6197">
          <cell r="K6197">
            <v>0</v>
          </cell>
          <cell r="Y6197">
            <v>2001</v>
          </cell>
          <cell r="AT6197">
            <v>771</v>
          </cell>
          <cell r="BK6197">
            <v>1913.9072113233644</v>
          </cell>
          <cell r="BX6197">
            <v>227.80193769322716</v>
          </cell>
          <cell r="CB6197">
            <v>250</v>
          </cell>
          <cell r="CF6197">
            <v>19139.072113233644</v>
          </cell>
          <cell r="CG6197">
            <v>520</v>
          </cell>
          <cell r="CK6197" t="str">
            <v>Прочие основные фонды</v>
          </cell>
        </row>
        <row r="6198">
          <cell r="K6198">
            <v>0</v>
          </cell>
          <cell r="Y6198">
            <v>2001</v>
          </cell>
          <cell r="AT6198">
            <v>771</v>
          </cell>
          <cell r="BK6198">
            <v>1913.9072113233644</v>
          </cell>
          <cell r="BX6198">
            <v>227.80193769322716</v>
          </cell>
          <cell r="CB6198">
            <v>250</v>
          </cell>
          <cell r="CF6198">
            <v>19139.072113233644</v>
          </cell>
          <cell r="CG6198">
            <v>520</v>
          </cell>
          <cell r="CK6198" t="str">
            <v>Прочие основные фонды</v>
          </cell>
        </row>
        <row r="6199">
          <cell r="K6199">
            <v>0</v>
          </cell>
          <cell r="Y6199">
            <v>2001</v>
          </cell>
          <cell r="AT6199">
            <v>975</v>
          </cell>
          <cell r="BK6199">
            <v>2420.310675798029</v>
          </cell>
          <cell r="BX6199">
            <v>288.07638035135733</v>
          </cell>
          <cell r="CB6199">
            <v>300</v>
          </cell>
          <cell r="CF6199">
            <v>24203.106757980291</v>
          </cell>
          <cell r="CG6199">
            <v>624</v>
          </cell>
          <cell r="CK6199" t="str">
            <v>Прочие основные фонды</v>
          </cell>
        </row>
        <row r="6200">
          <cell r="K6200">
            <v>0</v>
          </cell>
          <cell r="Y6200">
            <v>2000</v>
          </cell>
          <cell r="AT6200">
            <v>4905</v>
          </cell>
          <cell r="BK6200">
            <v>13052.698239029911</v>
          </cell>
          <cell r="BX6200">
            <v>1553.5914872905569</v>
          </cell>
          <cell r="CB6200">
            <v>1600</v>
          </cell>
          <cell r="CF6200">
            <v>130526.9823902991</v>
          </cell>
          <cell r="CG6200">
            <v>3328</v>
          </cell>
          <cell r="CK6200" t="str">
            <v>Прочие основные фонды</v>
          </cell>
        </row>
        <row r="6201">
          <cell r="K6201">
            <v>0</v>
          </cell>
          <cell r="Y6201">
            <v>2000</v>
          </cell>
          <cell r="AT6201">
            <v>4185</v>
          </cell>
          <cell r="BK6201">
            <v>11136.705836970474</v>
          </cell>
          <cell r="BX6201">
            <v>1325.5413607157961</v>
          </cell>
          <cell r="CB6201">
            <v>1300</v>
          </cell>
          <cell r="CF6201">
            <v>111367.05836970474</v>
          </cell>
          <cell r="CG6201">
            <v>2704</v>
          </cell>
          <cell r="CK6201" t="str">
            <v>Прочие основные фонды</v>
          </cell>
        </row>
        <row r="6202">
          <cell r="K6202">
            <v>0</v>
          </cell>
          <cell r="Y6202">
            <v>2000</v>
          </cell>
          <cell r="AT6202">
            <v>8108.8</v>
          </cell>
          <cell r="BK6202">
            <v>21578.33220808272</v>
          </cell>
          <cell r="BX6202">
            <v>2568.3512032908598</v>
          </cell>
          <cell r="CB6202">
            <v>2600</v>
          </cell>
          <cell r="CF6202">
            <v>215783.3220808272</v>
          </cell>
          <cell r="CG6202">
            <v>5408</v>
          </cell>
          <cell r="CK6202" t="str">
            <v>Прочие основные фонды</v>
          </cell>
        </row>
        <row r="6203">
          <cell r="K6203">
            <v>0</v>
          </cell>
          <cell r="Y6203">
            <v>2001</v>
          </cell>
          <cell r="AT6203">
            <v>1298.33</v>
          </cell>
          <cell r="BK6203">
            <v>3222.935343291133</v>
          </cell>
          <cell r="BX6203">
            <v>383.60841733495153</v>
          </cell>
          <cell r="CB6203">
            <v>400</v>
          </cell>
          <cell r="CF6203">
            <v>32229.353432911332</v>
          </cell>
          <cell r="CG6203">
            <v>832</v>
          </cell>
          <cell r="CK6203" t="str">
            <v>Прочие основные фонды</v>
          </cell>
        </row>
        <row r="6204">
          <cell r="K6204">
            <v>0</v>
          </cell>
          <cell r="Y6204">
            <v>2000</v>
          </cell>
          <cell r="AT6204">
            <v>3330</v>
          </cell>
          <cell r="BK6204">
            <v>8861.4648595248946</v>
          </cell>
          <cell r="BX6204">
            <v>1054.7318354082681</v>
          </cell>
          <cell r="CB6204">
            <v>1100</v>
          </cell>
          <cell r="CF6204">
            <v>88614.648595248946</v>
          </cell>
          <cell r="CG6204">
            <v>2288</v>
          </cell>
          <cell r="CK6204" t="str">
            <v>Прочие основные фонды</v>
          </cell>
        </row>
        <row r="6205">
          <cell r="K6205">
            <v>0</v>
          </cell>
          <cell r="Y6205">
            <v>2001</v>
          </cell>
          <cell r="AT6205">
            <v>1389.75</v>
          </cell>
          <cell r="BK6205">
            <v>4816.0021065620813</v>
          </cell>
          <cell r="BX6205">
            <v>1481.7183692298327</v>
          </cell>
          <cell r="CB6205">
            <v>1500</v>
          </cell>
          <cell r="CF6205">
            <v>48160.021065620815</v>
          </cell>
          <cell r="CG6205">
            <v>9180</v>
          </cell>
          <cell r="CK6205" t="str">
            <v>Машины и оборудование</v>
          </cell>
        </row>
        <row r="6206">
          <cell r="K6206">
            <v>0</v>
          </cell>
          <cell r="Y6206">
            <v>2001</v>
          </cell>
          <cell r="AT6206">
            <v>250</v>
          </cell>
          <cell r="BK6206">
            <v>620.59248097385353</v>
          </cell>
          <cell r="BX6206">
            <v>73.865738551630074</v>
          </cell>
          <cell r="CB6206">
            <v>70</v>
          </cell>
          <cell r="CF6206">
            <v>6205.9248097385353</v>
          </cell>
          <cell r="CG6206">
            <v>145.6</v>
          </cell>
          <cell r="CK6206" t="str">
            <v>Прочие основные фонды</v>
          </cell>
        </row>
        <row r="6207">
          <cell r="K6207">
            <v>0</v>
          </cell>
          <cell r="Y6207">
            <v>2001</v>
          </cell>
          <cell r="AT6207">
            <v>250</v>
          </cell>
          <cell r="BK6207">
            <v>620.59248097385353</v>
          </cell>
          <cell r="BX6207">
            <v>73.865738551630074</v>
          </cell>
          <cell r="CB6207">
            <v>70</v>
          </cell>
          <cell r="CF6207">
            <v>6205.9248097385353</v>
          </cell>
          <cell r="CG6207">
            <v>145.6</v>
          </cell>
          <cell r="CK6207" t="str">
            <v>Прочие основные фонды</v>
          </cell>
        </row>
        <row r="6208">
          <cell r="K6208">
            <v>0</v>
          </cell>
          <cell r="Y6208">
            <v>2001</v>
          </cell>
          <cell r="AT6208">
            <v>250</v>
          </cell>
          <cell r="BK6208">
            <v>620.59248097385353</v>
          </cell>
          <cell r="BX6208">
            <v>73.865738551630074</v>
          </cell>
          <cell r="CB6208">
            <v>70</v>
          </cell>
          <cell r="CF6208">
            <v>6205.9248097385353</v>
          </cell>
          <cell r="CG6208">
            <v>145.6</v>
          </cell>
          <cell r="CK6208" t="str">
            <v>Прочие основные фонды</v>
          </cell>
        </row>
        <row r="6209">
          <cell r="K6209">
            <v>0</v>
          </cell>
          <cell r="Y6209">
            <v>2001</v>
          </cell>
          <cell r="AT6209">
            <v>250</v>
          </cell>
          <cell r="BK6209">
            <v>620.59248097385353</v>
          </cell>
          <cell r="BX6209">
            <v>73.865738551630074</v>
          </cell>
          <cell r="CB6209">
            <v>70</v>
          </cell>
          <cell r="CF6209">
            <v>6205.9248097385353</v>
          </cell>
          <cell r="CG6209">
            <v>145.6</v>
          </cell>
          <cell r="CK6209" t="str">
            <v>Прочие основные фонды</v>
          </cell>
        </row>
        <row r="6210">
          <cell r="K6210">
            <v>0</v>
          </cell>
          <cell r="Y6210">
            <v>2000</v>
          </cell>
          <cell r="AT6210">
            <v>158.33000000000001</v>
          </cell>
          <cell r="BK6210">
            <v>421.33205141398696</v>
          </cell>
          <cell r="BX6210">
            <v>50.14885630636369</v>
          </cell>
          <cell r="CB6210">
            <v>50</v>
          </cell>
          <cell r="CF6210">
            <v>4213.3205141398694</v>
          </cell>
          <cell r="CG6210">
            <v>104</v>
          </cell>
          <cell r="CK6210" t="str">
            <v>Прочие основные фонды</v>
          </cell>
        </row>
        <row r="6211">
          <cell r="K6211">
            <v>0</v>
          </cell>
          <cell r="Y6211">
            <v>2000</v>
          </cell>
          <cell r="AT6211">
            <v>158.33000000000001</v>
          </cell>
          <cell r="BK6211">
            <v>421.33205141398696</v>
          </cell>
          <cell r="BX6211">
            <v>50.14885630636369</v>
          </cell>
          <cell r="CB6211">
            <v>50</v>
          </cell>
          <cell r="CF6211">
            <v>4213.3205141398694</v>
          </cell>
          <cell r="CG6211">
            <v>104</v>
          </cell>
          <cell r="CK6211" t="str">
            <v>Прочие основные фонды</v>
          </cell>
        </row>
        <row r="6212">
          <cell r="K6212">
            <v>0</v>
          </cell>
          <cell r="Y6212">
            <v>2000</v>
          </cell>
          <cell r="AT6212">
            <v>158.33000000000001</v>
          </cell>
          <cell r="BK6212">
            <v>421.33205141398696</v>
          </cell>
          <cell r="BX6212">
            <v>50.14885630636369</v>
          </cell>
          <cell r="CB6212">
            <v>50</v>
          </cell>
          <cell r="CF6212">
            <v>4213.3205141398694</v>
          </cell>
          <cell r="CG6212">
            <v>104</v>
          </cell>
          <cell r="CK6212" t="str">
            <v>Прочие основные фонды</v>
          </cell>
        </row>
        <row r="6213">
          <cell r="K6213">
            <v>0</v>
          </cell>
          <cell r="Y6213">
            <v>2000</v>
          </cell>
          <cell r="AT6213">
            <v>158.33000000000001</v>
          </cell>
          <cell r="BK6213">
            <v>421.33205141398696</v>
          </cell>
          <cell r="BX6213">
            <v>50.14885630636369</v>
          </cell>
          <cell r="CB6213">
            <v>50</v>
          </cell>
          <cell r="CF6213">
            <v>4213.3205141398694</v>
          </cell>
          <cell r="CG6213">
            <v>104</v>
          </cell>
          <cell r="CK6213" t="str">
            <v>Прочие основные фонды</v>
          </cell>
        </row>
        <row r="6214">
          <cell r="K6214">
            <v>0</v>
          </cell>
          <cell r="Y6214">
            <v>2000</v>
          </cell>
          <cell r="AT6214">
            <v>158.33000000000001</v>
          </cell>
          <cell r="BK6214">
            <v>421.33205141398696</v>
          </cell>
          <cell r="BX6214">
            <v>50.14885630636369</v>
          </cell>
          <cell r="CB6214">
            <v>50</v>
          </cell>
          <cell r="CF6214">
            <v>4213.3205141398694</v>
          </cell>
          <cell r="CG6214">
            <v>104</v>
          </cell>
          <cell r="CK6214" t="str">
            <v>Прочие основные фонды</v>
          </cell>
        </row>
        <row r="6215">
          <cell r="K6215">
            <v>0</v>
          </cell>
          <cell r="Y6215">
            <v>2000</v>
          </cell>
          <cell r="AT6215">
            <v>158.33000000000001</v>
          </cell>
          <cell r="BK6215">
            <v>421.33205141398696</v>
          </cell>
          <cell r="BX6215">
            <v>50.14885630636369</v>
          </cell>
          <cell r="CB6215">
            <v>50</v>
          </cell>
          <cell r="CF6215">
            <v>4213.3205141398694</v>
          </cell>
          <cell r="CG6215">
            <v>104</v>
          </cell>
          <cell r="CK6215" t="str">
            <v>Прочие основные фонды</v>
          </cell>
        </row>
        <row r="6216">
          <cell r="K6216">
            <v>0</v>
          </cell>
          <cell r="Y6216">
            <v>2000</v>
          </cell>
          <cell r="AT6216">
            <v>158.33000000000001</v>
          </cell>
          <cell r="BK6216">
            <v>421.33205141398696</v>
          </cell>
          <cell r="BX6216">
            <v>50.14885630636369</v>
          </cell>
          <cell r="CB6216">
            <v>50</v>
          </cell>
          <cell r="CF6216">
            <v>4213.3205141398694</v>
          </cell>
          <cell r="CG6216">
            <v>104</v>
          </cell>
          <cell r="CK6216" t="str">
            <v>Прочие основные фонды</v>
          </cell>
        </row>
        <row r="6217">
          <cell r="K6217">
            <v>0</v>
          </cell>
          <cell r="Y6217">
            <v>2001</v>
          </cell>
          <cell r="AT6217">
            <v>158.33000000000001</v>
          </cell>
          <cell r="BK6217">
            <v>393.03363005036096</v>
          </cell>
          <cell r="BX6217">
            <v>46.780649539518365</v>
          </cell>
          <cell r="CB6217">
            <v>50</v>
          </cell>
          <cell r="CF6217">
            <v>3930.3363005036094</v>
          </cell>
          <cell r="CG6217">
            <v>104</v>
          </cell>
          <cell r="CK6217" t="str">
            <v>Прочие основные фонды</v>
          </cell>
        </row>
        <row r="6218">
          <cell r="K6218">
            <v>0</v>
          </cell>
          <cell r="Y6218">
            <v>2001</v>
          </cell>
          <cell r="AT6218">
            <v>158.33000000000001</v>
          </cell>
          <cell r="BK6218">
            <v>393.03363005036096</v>
          </cell>
          <cell r="BX6218">
            <v>46.780649539518365</v>
          </cell>
          <cell r="CB6218">
            <v>50</v>
          </cell>
          <cell r="CF6218">
            <v>3930.3363005036094</v>
          </cell>
          <cell r="CG6218">
            <v>104</v>
          </cell>
          <cell r="CK6218" t="str">
            <v>Прочие основные фонды</v>
          </cell>
        </row>
        <row r="6219">
          <cell r="K6219">
            <v>0</v>
          </cell>
          <cell r="Y6219">
            <v>2001</v>
          </cell>
          <cell r="AT6219">
            <v>158.33000000000001</v>
          </cell>
          <cell r="BK6219">
            <v>393.03363005036096</v>
          </cell>
          <cell r="BX6219">
            <v>46.780649539518365</v>
          </cell>
          <cell r="CB6219">
            <v>50</v>
          </cell>
          <cell r="CF6219">
            <v>3930.3363005036094</v>
          </cell>
          <cell r="CG6219">
            <v>104</v>
          </cell>
          <cell r="CK6219" t="str">
            <v>Прочие основные фонды</v>
          </cell>
        </row>
        <row r="6220">
          <cell r="K6220">
            <v>0</v>
          </cell>
          <cell r="Y6220">
            <v>2001</v>
          </cell>
          <cell r="AT6220">
            <v>158.33000000000001</v>
          </cell>
          <cell r="BK6220">
            <v>393.03363005036096</v>
          </cell>
          <cell r="BX6220">
            <v>46.780649539518365</v>
          </cell>
          <cell r="CB6220">
            <v>50</v>
          </cell>
          <cell r="CF6220">
            <v>3930.3363005036094</v>
          </cell>
          <cell r="CG6220">
            <v>104</v>
          </cell>
          <cell r="CK6220" t="str">
            <v>Прочие основные фонды</v>
          </cell>
        </row>
        <row r="6221">
          <cell r="K6221">
            <v>0</v>
          </cell>
          <cell r="Y6221">
            <v>2001</v>
          </cell>
          <cell r="AT6221">
            <v>158.33000000000001</v>
          </cell>
          <cell r="BK6221">
            <v>393.03363005036096</v>
          </cell>
          <cell r="BX6221">
            <v>46.780649539518365</v>
          </cell>
          <cell r="CB6221">
            <v>50</v>
          </cell>
          <cell r="CF6221">
            <v>3930.3363005036094</v>
          </cell>
          <cell r="CG6221">
            <v>104</v>
          </cell>
          <cell r="CK6221" t="str">
            <v>Прочие основные фонды</v>
          </cell>
        </row>
        <row r="6222">
          <cell r="K6222">
            <v>0</v>
          </cell>
          <cell r="Y6222">
            <v>2001</v>
          </cell>
          <cell r="AT6222">
            <v>158.33000000000001</v>
          </cell>
          <cell r="BK6222">
            <v>393.03363005036096</v>
          </cell>
          <cell r="BX6222">
            <v>46.780649539518365</v>
          </cell>
          <cell r="CB6222">
            <v>50</v>
          </cell>
          <cell r="CF6222">
            <v>3930.3363005036094</v>
          </cell>
          <cell r="CG6222">
            <v>104</v>
          </cell>
          <cell r="CK6222" t="str">
            <v>Прочие основные фонды</v>
          </cell>
        </row>
        <row r="6223">
          <cell r="K6223">
            <v>0</v>
          </cell>
          <cell r="Y6223">
            <v>2001</v>
          </cell>
          <cell r="AT6223">
            <v>158.33000000000001</v>
          </cell>
          <cell r="BK6223">
            <v>393.03363005036096</v>
          </cell>
          <cell r="BX6223">
            <v>46.780649539518365</v>
          </cell>
          <cell r="CB6223">
            <v>50</v>
          </cell>
          <cell r="CF6223">
            <v>3930.3363005036094</v>
          </cell>
          <cell r="CG6223">
            <v>104</v>
          </cell>
          <cell r="CK6223" t="str">
            <v>Прочие основные фонды</v>
          </cell>
        </row>
        <row r="6224">
          <cell r="K6224">
            <v>0</v>
          </cell>
          <cell r="Y6224">
            <v>2001</v>
          </cell>
          <cell r="AT6224">
            <v>158.33000000000001</v>
          </cell>
          <cell r="BK6224">
            <v>393.03363005036096</v>
          </cell>
          <cell r="BX6224">
            <v>46.780649539518365</v>
          </cell>
          <cell r="CB6224">
            <v>50</v>
          </cell>
          <cell r="CF6224">
            <v>3930.3363005036094</v>
          </cell>
          <cell r="CG6224">
            <v>104</v>
          </cell>
          <cell r="CK6224" t="str">
            <v>Прочие основные фонды</v>
          </cell>
        </row>
        <row r="6225">
          <cell r="K6225">
            <v>0</v>
          </cell>
          <cell r="Y6225">
            <v>2000</v>
          </cell>
          <cell r="AT6225">
            <v>275</v>
          </cell>
          <cell r="BK6225">
            <v>731.80265356436814</v>
          </cell>
          <cell r="BX6225">
            <v>87.10247890008219</v>
          </cell>
          <cell r="CB6225">
            <v>90</v>
          </cell>
          <cell r="CF6225">
            <v>7318.0265356436812</v>
          </cell>
          <cell r="CG6225">
            <v>187.20000000000002</v>
          </cell>
          <cell r="CK6225" t="str">
            <v>Прочие основные фонды</v>
          </cell>
        </row>
        <row r="6226">
          <cell r="K6226">
            <v>0</v>
          </cell>
          <cell r="Y6226">
            <v>2000</v>
          </cell>
          <cell r="AT6226">
            <v>275</v>
          </cell>
          <cell r="BK6226">
            <v>731.80265356436814</v>
          </cell>
          <cell r="BX6226">
            <v>87.10247890008219</v>
          </cell>
          <cell r="CB6226">
            <v>90</v>
          </cell>
          <cell r="CF6226">
            <v>7318.0265356436812</v>
          </cell>
          <cell r="CG6226">
            <v>187.20000000000002</v>
          </cell>
          <cell r="CK6226" t="str">
            <v>Прочие основные фонды</v>
          </cell>
        </row>
        <row r="6227">
          <cell r="K6227">
            <v>0</v>
          </cell>
          <cell r="Y6227">
            <v>2001</v>
          </cell>
          <cell r="AT6227">
            <v>315</v>
          </cell>
          <cell r="BK6227">
            <v>781.94652602705548</v>
          </cell>
          <cell r="BX6227">
            <v>93.070830575053904</v>
          </cell>
          <cell r="CB6227">
            <v>90</v>
          </cell>
          <cell r="CF6227">
            <v>7819.4652602705546</v>
          </cell>
          <cell r="CG6227">
            <v>187.20000000000002</v>
          </cell>
          <cell r="CK6227" t="str">
            <v>Прочие основные фонды</v>
          </cell>
        </row>
        <row r="6228">
          <cell r="K6228">
            <v>0</v>
          </cell>
          <cell r="Y6228">
            <v>2001</v>
          </cell>
          <cell r="AT6228">
            <v>315</v>
          </cell>
          <cell r="BK6228">
            <v>781.94652602705548</v>
          </cell>
          <cell r="BX6228">
            <v>93.070830575053904</v>
          </cell>
          <cell r="CB6228">
            <v>90</v>
          </cell>
          <cell r="CF6228">
            <v>7819.4652602705546</v>
          </cell>
          <cell r="CG6228">
            <v>187.20000000000002</v>
          </cell>
          <cell r="CK6228" t="str">
            <v>Прочие основные фонды</v>
          </cell>
        </row>
        <row r="6229">
          <cell r="K6229">
            <v>0</v>
          </cell>
          <cell r="Y6229">
            <v>2001</v>
          </cell>
          <cell r="AT6229">
            <v>315</v>
          </cell>
          <cell r="BK6229">
            <v>781.94652602705548</v>
          </cell>
          <cell r="BX6229">
            <v>93.070830575053904</v>
          </cell>
          <cell r="CB6229">
            <v>90</v>
          </cell>
          <cell r="CF6229">
            <v>7819.4652602705546</v>
          </cell>
          <cell r="CG6229">
            <v>187.20000000000002</v>
          </cell>
          <cell r="CK6229" t="str">
            <v>Прочие основные фонды</v>
          </cell>
        </row>
        <row r="6230">
          <cell r="K6230">
            <v>0</v>
          </cell>
          <cell r="Y6230">
            <v>2001</v>
          </cell>
          <cell r="AT6230">
            <v>315</v>
          </cell>
          <cell r="BK6230">
            <v>781.94652602705548</v>
          </cell>
          <cell r="BX6230">
            <v>93.070830575053904</v>
          </cell>
          <cell r="CB6230">
            <v>90</v>
          </cell>
          <cell r="CF6230">
            <v>7819.4652602705546</v>
          </cell>
          <cell r="CG6230">
            <v>187.20000000000002</v>
          </cell>
          <cell r="CK6230" t="str">
            <v>Прочие основные фонды</v>
          </cell>
        </row>
        <row r="6231">
          <cell r="K6231">
            <v>0</v>
          </cell>
          <cell r="Y6231">
            <v>2000</v>
          </cell>
          <cell r="AT6231">
            <v>300</v>
          </cell>
          <cell r="BK6231">
            <v>798.33016752476522</v>
          </cell>
          <cell r="BX6231">
            <v>95.020886072816936</v>
          </cell>
          <cell r="CB6231">
            <v>100</v>
          </cell>
          <cell r="CF6231">
            <v>7983.3016752476524</v>
          </cell>
          <cell r="CG6231">
            <v>208</v>
          </cell>
          <cell r="CK6231" t="str">
            <v>Прочие основные фонды</v>
          </cell>
        </row>
        <row r="6232">
          <cell r="K6232">
            <v>0</v>
          </cell>
          <cell r="Y6232">
            <v>2000</v>
          </cell>
          <cell r="AT6232">
            <v>300</v>
          </cell>
          <cell r="BK6232">
            <v>798.33016752476522</v>
          </cell>
          <cell r="BX6232">
            <v>95.020886072816936</v>
          </cell>
          <cell r="CB6232">
            <v>100</v>
          </cell>
          <cell r="CF6232">
            <v>7983.3016752476524</v>
          </cell>
          <cell r="CG6232">
            <v>208</v>
          </cell>
          <cell r="CK6232" t="str">
            <v>Прочие основные фонды</v>
          </cell>
        </row>
        <row r="6233">
          <cell r="K6233">
            <v>0</v>
          </cell>
          <cell r="Y6233">
            <v>2000</v>
          </cell>
          <cell r="AT6233">
            <v>300</v>
          </cell>
          <cell r="BK6233">
            <v>798.33016752476522</v>
          </cell>
          <cell r="BX6233">
            <v>95.020886072816936</v>
          </cell>
          <cell r="CB6233">
            <v>100</v>
          </cell>
          <cell r="CF6233">
            <v>7983.3016752476524</v>
          </cell>
          <cell r="CG6233">
            <v>208</v>
          </cell>
          <cell r="CK6233" t="str">
            <v>Прочие основные фонды</v>
          </cell>
        </row>
        <row r="6234">
          <cell r="K6234">
            <v>0</v>
          </cell>
          <cell r="Y6234">
            <v>2000</v>
          </cell>
          <cell r="AT6234">
            <v>300</v>
          </cell>
          <cell r="BK6234">
            <v>798.33016752476522</v>
          </cell>
          <cell r="BX6234">
            <v>95.020886072816936</v>
          </cell>
          <cell r="CB6234">
            <v>100</v>
          </cell>
          <cell r="CF6234">
            <v>7983.3016752476524</v>
          </cell>
          <cell r="CG6234">
            <v>208</v>
          </cell>
          <cell r="CK6234" t="str">
            <v>Прочие основные фонды</v>
          </cell>
        </row>
        <row r="6235">
          <cell r="K6235">
            <v>0</v>
          </cell>
          <cell r="Y6235">
            <v>2000</v>
          </cell>
          <cell r="AT6235">
            <v>300</v>
          </cell>
          <cell r="BK6235">
            <v>798.33016752476522</v>
          </cell>
          <cell r="BX6235">
            <v>95.020886072816936</v>
          </cell>
          <cell r="CB6235">
            <v>100</v>
          </cell>
          <cell r="CF6235">
            <v>7983.3016752476524</v>
          </cell>
          <cell r="CG6235">
            <v>208</v>
          </cell>
          <cell r="CK6235" t="str">
            <v>Прочие основные фонды</v>
          </cell>
        </row>
        <row r="6236">
          <cell r="K6236">
            <v>0</v>
          </cell>
          <cell r="Y6236">
            <v>2000</v>
          </cell>
          <cell r="AT6236">
            <v>300</v>
          </cell>
          <cell r="BK6236">
            <v>798.33016752476522</v>
          </cell>
          <cell r="BX6236">
            <v>95.020886072816936</v>
          </cell>
          <cell r="CB6236">
            <v>100</v>
          </cell>
          <cell r="CF6236">
            <v>7983.3016752476524</v>
          </cell>
          <cell r="CG6236">
            <v>208</v>
          </cell>
          <cell r="CK6236" t="str">
            <v>Прочие основные фонды</v>
          </cell>
        </row>
        <row r="6237">
          <cell r="K6237">
            <v>0</v>
          </cell>
          <cell r="Y6237">
            <v>2000</v>
          </cell>
          <cell r="AT6237">
            <v>300</v>
          </cell>
          <cell r="BK6237">
            <v>798.33016752476522</v>
          </cell>
          <cell r="BX6237">
            <v>95.020886072816936</v>
          </cell>
          <cell r="CB6237">
            <v>100</v>
          </cell>
          <cell r="CF6237">
            <v>7983.3016752476524</v>
          </cell>
          <cell r="CG6237">
            <v>208</v>
          </cell>
          <cell r="CK6237" t="str">
            <v>Прочие основные фонды</v>
          </cell>
        </row>
        <row r="6238">
          <cell r="K6238">
            <v>0</v>
          </cell>
          <cell r="Y6238">
            <v>2000</v>
          </cell>
          <cell r="AT6238">
            <v>300</v>
          </cell>
          <cell r="BK6238">
            <v>798.33016752476522</v>
          </cell>
          <cell r="BX6238">
            <v>95.020886072816936</v>
          </cell>
          <cell r="CB6238">
            <v>100</v>
          </cell>
          <cell r="CF6238">
            <v>7983.3016752476524</v>
          </cell>
          <cell r="CG6238">
            <v>208</v>
          </cell>
          <cell r="CK6238" t="str">
            <v>Прочие основные фонды</v>
          </cell>
        </row>
        <row r="6239">
          <cell r="K6239">
            <v>0</v>
          </cell>
          <cell r="Y6239">
            <v>2000</v>
          </cell>
          <cell r="AT6239">
            <v>300</v>
          </cell>
          <cell r="BK6239">
            <v>798.33016752476522</v>
          </cell>
          <cell r="BX6239">
            <v>95.020886072816936</v>
          </cell>
          <cell r="CB6239">
            <v>100</v>
          </cell>
          <cell r="CF6239">
            <v>7983.3016752476524</v>
          </cell>
          <cell r="CG6239">
            <v>208</v>
          </cell>
          <cell r="CK6239" t="str">
            <v>Прочие основные фонды</v>
          </cell>
        </row>
        <row r="6240">
          <cell r="K6240">
            <v>0</v>
          </cell>
          <cell r="Y6240">
            <v>2000</v>
          </cell>
          <cell r="AT6240">
            <v>300</v>
          </cell>
          <cell r="BK6240">
            <v>798.33016752476522</v>
          </cell>
          <cell r="BX6240">
            <v>95.020886072816936</v>
          </cell>
          <cell r="CB6240">
            <v>100</v>
          </cell>
          <cell r="CF6240">
            <v>7983.3016752476524</v>
          </cell>
          <cell r="CG6240">
            <v>208</v>
          </cell>
          <cell r="CK6240" t="str">
            <v>Прочие основные фонды</v>
          </cell>
        </row>
        <row r="6241">
          <cell r="K6241">
            <v>0</v>
          </cell>
          <cell r="Y6241">
            <v>2000</v>
          </cell>
          <cell r="AT6241">
            <v>300</v>
          </cell>
          <cell r="BK6241">
            <v>798.33016752476522</v>
          </cell>
          <cell r="BX6241">
            <v>95.020886072816936</v>
          </cell>
          <cell r="CB6241">
            <v>100</v>
          </cell>
          <cell r="CF6241">
            <v>7983.3016752476524</v>
          </cell>
          <cell r="CG6241">
            <v>208</v>
          </cell>
          <cell r="CK6241" t="str">
            <v>Прочие основные фонды</v>
          </cell>
        </row>
        <row r="6242">
          <cell r="K6242">
            <v>0</v>
          </cell>
          <cell r="Y6242">
            <v>2000</v>
          </cell>
          <cell r="AT6242">
            <v>300</v>
          </cell>
          <cell r="BK6242">
            <v>798.33016752476522</v>
          </cell>
          <cell r="BX6242">
            <v>95.020886072816936</v>
          </cell>
          <cell r="CB6242">
            <v>100</v>
          </cell>
          <cell r="CF6242">
            <v>7983.3016752476524</v>
          </cell>
          <cell r="CG6242">
            <v>208</v>
          </cell>
          <cell r="CK6242" t="str">
            <v>Прочие основные фонды</v>
          </cell>
        </row>
        <row r="6243">
          <cell r="K6243">
            <v>0</v>
          </cell>
          <cell r="Y6243">
            <v>2001</v>
          </cell>
          <cell r="AT6243">
            <v>257.5</v>
          </cell>
          <cell r="BK6243">
            <v>639.21025540306914</v>
          </cell>
          <cell r="BX6243">
            <v>76.081710708178974</v>
          </cell>
          <cell r="CB6243">
            <v>80</v>
          </cell>
          <cell r="CF6243">
            <v>6392.102554030691</v>
          </cell>
          <cell r="CG6243">
            <v>166.4</v>
          </cell>
          <cell r="CK6243" t="str">
            <v>Прочие основные фонды</v>
          </cell>
        </row>
        <row r="6244">
          <cell r="K6244">
            <v>0</v>
          </cell>
          <cell r="Y6244">
            <v>2001</v>
          </cell>
          <cell r="AT6244">
            <v>257.5</v>
          </cell>
          <cell r="BK6244">
            <v>639.21025540306914</v>
          </cell>
          <cell r="BX6244">
            <v>76.081710708178974</v>
          </cell>
          <cell r="CB6244">
            <v>80</v>
          </cell>
          <cell r="CF6244">
            <v>6392.102554030691</v>
          </cell>
          <cell r="CG6244">
            <v>166.4</v>
          </cell>
          <cell r="CK6244" t="str">
            <v>Прочие основные фонды</v>
          </cell>
        </row>
        <row r="6245">
          <cell r="K6245">
            <v>0</v>
          </cell>
          <cell r="Y6245">
            <v>2001</v>
          </cell>
          <cell r="AT6245">
            <v>257.5</v>
          </cell>
          <cell r="BK6245">
            <v>639.21025540306914</v>
          </cell>
          <cell r="BX6245">
            <v>76.081710708178974</v>
          </cell>
          <cell r="CB6245">
            <v>80</v>
          </cell>
          <cell r="CF6245">
            <v>6392.102554030691</v>
          </cell>
          <cell r="CG6245">
            <v>166.4</v>
          </cell>
          <cell r="CK6245" t="str">
            <v>Прочие основные фонды</v>
          </cell>
        </row>
        <row r="6246">
          <cell r="K6246">
            <v>0</v>
          </cell>
          <cell r="Y6246">
            <v>2001</v>
          </cell>
          <cell r="AT6246">
            <v>257.5</v>
          </cell>
          <cell r="BK6246">
            <v>639.21025540306914</v>
          </cell>
          <cell r="BX6246">
            <v>76.081710708178974</v>
          </cell>
          <cell r="CB6246">
            <v>80</v>
          </cell>
          <cell r="CF6246">
            <v>6392.102554030691</v>
          </cell>
          <cell r="CG6246">
            <v>166.4</v>
          </cell>
          <cell r="CK6246" t="str">
            <v>Прочие основные фонды</v>
          </cell>
        </row>
        <row r="6247">
          <cell r="K6247">
            <v>0</v>
          </cell>
          <cell r="Y6247">
            <v>2001</v>
          </cell>
          <cell r="AT6247">
            <v>257.5</v>
          </cell>
          <cell r="BK6247">
            <v>639.21025540306914</v>
          </cell>
          <cell r="BX6247">
            <v>76.081710708178974</v>
          </cell>
          <cell r="CB6247">
            <v>80</v>
          </cell>
          <cell r="CF6247">
            <v>6392.102554030691</v>
          </cell>
          <cell r="CG6247">
            <v>166.4</v>
          </cell>
          <cell r="CK6247" t="str">
            <v>Прочие основные фонды</v>
          </cell>
        </row>
        <row r="6248">
          <cell r="K6248">
            <v>0</v>
          </cell>
          <cell r="Y6248">
            <v>2001</v>
          </cell>
          <cell r="AT6248">
            <v>257.5</v>
          </cell>
          <cell r="BK6248">
            <v>639.21025540306914</v>
          </cell>
          <cell r="BX6248">
            <v>76.081710708178974</v>
          </cell>
          <cell r="CB6248">
            <v>80</v>
          </cell>
          <cell r="CF6248">
            <v>6392.102554030691</v>
          </cell>
          <cell r="CG6248">
            <v>166.4</v>
          </cell>
          <cell r="CK6248" t="str">
            <v>Прочие основные фонды</v>
          </cell>
        </row>
        <row r="6249">
          <cell r="K6249">
            <v>0</v>
          </cell>
          <cell r="Y6249">
            <v>2001</v>
          </cell>
          <cell r="AT6249">
            <v>257.5</v>
          </cell>
          <cell r="BK6249">
            <v>639.21025540306914</v>
          </cell>
          <cell r="BX6249">
            <v>76.081710708178974</v>
          </cell>
          <cell r="CB6249">
            <v>80</v>
          </cell>
          <cell r="CF6249">
            <v>6392.102554030691</v>
          </cell>
          <cell r="CG6249">
            <v>166.4</v>
          </cell>
          <cell r="CK6249" t="str">
            <v>Прочие основные фонды</v>
          </cell>
        </row>
        <row r="6250">
          <cell r="K6250">
            <v>0</v>
          </cell>
          <cell r="Y6250">
            <v>2001</v>
          </cell>
          <cell r="AT6250">
            <v>257.5</v>
          </cell>
          <cell r="BK6250">
            <v>639.21025540306914</v>
          </cell>
          <cell r="BX6250">
            <v>76.081710708178974</v>
          </cell>
          <cell r="CB6250">
            <v>80</v>
          </cell>
          <cell r="CF6250">
            <v>6392.102554030691</v>
          </cell>
          <cell r="CG6250">
            <v>166.4</v>
          </cell>
          <cell r="CK6250" t="str">
            <v>Прочие основные фонды</v>
          </cell>
        </row>
        <row r="6251">
          <cell r="K6251">
            <v>0</v>
          </cell>
          <cell r="Y6251">
            <v>2001</v>
          </cell>
          <cell r="AT6251">
            <v>257.5</v>
          </cell>
          <cell r="BK6251">
            <v>639.21025540306914</v>
          </cell>
          <cell r="BX6251">
            <v>76.081710708178974</v>
          </cell>
          <cell r="CB6251">
            <v>80</v>
          </cell>
          <cell r="CF6251">
            <v>6392.102554030691</v>
          </cell>
          <cell r="CG6251">
            <v>166.4</v>
          </cell>
          <cell r="CK6251" t="str">
            <v>Прочие основные фонды</v>
          </cell>
        </row>
        <row r="6252">
          <cell r="K6252">
            <v>0</v>
          </cell>
          <cell r="Y6252">
            <v>2001</v>
          </cell>
          <cell r="AT6252">
            <v>257.5</v>
          </cell>
          <cell r="BK6252">
            <v>639.21025540306914</v>
          </cell>
          <cell r="BX6252">
            <v>76.081710708178974</v>
          </cell>
          <cell r="CB6252">
            <v>80</v>
          </cell>
          <cell r="CF6252">
            <v>6392.102554030691</v>
          </cell>
          <cell r="CG6252">
            <v>166.4</v>
          </cell>
          <cell r="CK6252" t="str">
            <v>Прочие основные фонды</v>
          </cell>
        </row>
        <row r="6253">
          <cell r="K6253">
            <v>0</v>
          </cell>
          <cell r="Y6253">
            <v>2001</v>
          </cell>
          <cell r="AT6253">
            <v>257.5</v>
          </cell>
          <cell r="BK6253">
            <v>639.21025540306914</v>
          </cell>
          <cell r="BX6253">
            <v>76.081710708178974</v>
          </cell>
          <cell r="CB6253">
            <v>80</v>
          </cell>
          <cell r="CF6253">
            <v>6392.102554030691</v>
          </cell>
          <cell r="CG6253">
            <v>166.4</v>
          </cell>
          <cell r="CK6253" t="str">
            <v>Прочие основные фонды</v>
          </cell>
        </row>
        <row r="6254">
          <cell r="K6254">
            <v>0</v>
          </cell>
          <cell r="Y6254">
            <v>2001</v>
          </cell>
          <cell r="AT6254">
            <v>257.5</v>
          </cell>
          <cell r="BK6254">
            <v>639.21025540306914</v>
          </cell>
          <cell r="BX6254">
            <v>76.081710708178974</v>
          </cell>
          <cell r="CB6254">
            <v>80</v>
          </cell>
          <cell r="CF6254">
            <v>6392.102554030691</v>
          </cell>
          <cell r="CG6254">
            <v>166.4</v>
          </cell>
          <cell r="CK6254" t="str">
            <v>Прочие основные фонды</v>
          </cell>
        </row>
        <row r="6255">
          <cell r="K6255">
            <v>0</v>
          </cell>
          <cell r="Y6255">
            <v>2001</v>
          </cell>
          <cell r="AT6255">
            <v>257.5</v>
          </cell>
          <cell r="BK6255">
            <v>639.21025540306914</v>
          </cell>
          <cell r="BX6255">
            <v>76.081710708178974</v>
          </cell>
          <cell r="CB6255">
            <v>80</v>
          </cell>
          <cell r="CF6255">
            <v>6392.102554030691</v>
          </cell>
          <cell r="CG6255">
            <v>166.4</v>
          </cell>
          <cell r="CK6255" t="str">
            <v>Прочие основные фонды</v>
          </cell>
        </row>
        <row r="6256">
          <cell r="K6256">
            <v>0</v>
          </cell>
          <cell r="Y6256">
            <v>2001</v>
          </cell>
          <cell r="AT6256">
            <v>257.5</v>
          </cell>
          <cell r="BK6256">
            <v>639.21025540306914</v>
          </cell>
          <cell r="BX6256">
            <v>76.081710708178974</v>
          </cell>
          <cell r="CB6256">
            <v>80</v>
          </cell>
          <cell r="CF6256">
            <v>6392.102554030691</v>
          </cell>
          <cell r="CG6256">
            <v>166.4</v>
          </cell>
          <cell r="CK6256" t="str">
            <v>Прочие основные фонды</v>
          </cell>
        </row>
        <row r="6257">
          <cell r="K6257">
            <v>0</v>
          </cell>
          <cell r="Y6257">
            <v>2001</v>
          </cell>
          <cell r="AT6257">
            <v>257.5</v>
          </cell>
          <cell r="BK6257">
            <v>639.21025540306914</v>
          </cell>
          <cell r="BX6257">
            <v>76.081710708178974</v>
          </cell>
          <cell r="CB6257">
            <v>80</v>
          </cell>
          <cell r="CF6257">
            <v>6392.102554030691</v>
          </cell>
          <cell r="CG6257">
            <v>166.4</v>
          </cell>
          <cell r="CK6257" t="str">
            <v>Прочие основные фонды</v>
          </cell>
        </row>
        <row r="6258">
          <cell r="K6258">
            <v>0</v>
          </cell>
          <cell r="Y6258">
            <v>2001</v>
          </cell>
          <cell r="AT6258">
            <v>257.5</v>
          </cell>
          <cell r="BK6258">
            <v>639.21025540306914</v>
          </cell>
          <cell r="BX6258">
            <v>76.081710708178974</v>
          </cell>
          <cell r="CB6258">
            <v>80</v>
          </cell>
          <cell r="CF6258">
            <v>6392.102554030691</v>
          </cell>
          <cell r="CG6258">
            <v>166.4</v>
          </cell>
          <cell r="CK6258" t="str">
            <v>Прочие основные фонды</v>
          </cell>
        </row>
        <row r="6259">
          <cell r="K6259">
            <v>0</v>
          </cell>
          <cell r="Y6259">
            <v>2001</v>
          </cell>
          <cell r="AT6259">
            <v>257.5</v>
          </cell>
          <cell r="BK6259">
            <v>639.21025540306914</v>
          </cell>
          <cell r="BX6259">
            <v>76.081710708178974</v>
          </cell>
          <cell r="CB6259">
            <v>80</v>
          </cell>
          <cell r="CF6259">
            <v>6392.102554030691</v>
          </cell>
          <cell r="CG6259">
            <v>166.4</v>
          </cell>
          <cell r="CK6259" t="str">
            <v>Прочие основные фонды</v>
          </cell>
        </row>
        <row r="6260">
          <cell r="K6260">
            <v>0</v>
          </cell>
          <cell r="Y6260">
            <v>2001</v>
          </cell>
          <cell r="AT6260">
            <v>257.5</v>
          </cell>
          <cell r="BK6260">
            <v>639.21025540306914</v>
          </cell>
          <cell r="BX6260">
            <v>76.081710708178974</v>
          </cell>
          <cell r="CB6260">
            <v>80</v>
          </cell>
          <cell r="CF6260">
            <v>6392.102554030691</v>
          </cell>
          <cell r="CG6260">
            <v>166.4</v>
          </cell>
          <cell r="CK6260" t="str">
            <v>Прочие основные фонды</v>
          </cell>
        </row>
        <row r="6261">
          <cell r="K6261">
            <v>0</v>
          </cell>
          <cell r="Y6261">
            <v>2001</v>
          </cell>
          <cell r="AT6261">
            <v>257.5</v>
          </cell>
          <cell r="BK6261">
            <v>639.21025540306914</v>
          </cell>
          <cell r="BX6261">
            <v>76.081710708178974</v>
          </cell>
          <cell r="CB6261">
            <v>80</v>
          </cell>
          <cell r="CF6261">
            <v>6392.102554030691</v>
          </cell>
          <cell r="CG6261">
            <v>166.4</v>
          </cell>
          <cell r="CK6261" t="str">
            <v>Прочие основные фонды</v>
          </cell>
        </row>
        <row r="6262">
          <cell r="K6262">
            <v>0</v>
          </cell>
          <cell r="Y6262">
            <v>2001</v>
          </cell>
          <cell r="AT6262">
            <v>257.5</v>
          </cell>
          <cell r="BK6262">
            <v>639.21025540306914</v>
          </cell>
          <cell r="BX6262">
            <v>76.081710708178974</v>
          </cell>
          <cell r="CB6262">
            <v>80</v>
          </cell>
          <cell r="CF6262">
            <v>6392.102554030691</v>
          </cell>
          <cell r="CG6262">
            <v>166.4</v>
          </cell>
          <cell r="CK6262" t="str">
            <v>Прочие основные фонды</v>
          </cell>
        </row>
        <row r="6263">
          <cell r="K6263">
            <v>0</v>
          </cell>
          <cell r="Y6263">
            <v>2001</v>
          </cell>
          <cell r="AT6263">
            <v>257.5</v>
          </cell>
          <cell r="BK6263">
            <v>639.21025540306914</v>
          </cell>
          <cell r="BX6263">
            <v>76.081710708178974</v>
          </cell>
          <cell r="CB6263">
            <v>80</v>
          </cell>
          <cell r="CF6263">
            <v>6392.102554030691</v>
          </cell>
          <cell r="CG6263">
            <v>166.4</v>
          </cell>
          <cell r="CK6263" t="str">
            <v>Прочие основные фонды</v>
          </cell>
        </row>
        <row r="6264">
          <cell r="K6264">
            <v>0</v>
          </cell>
          <cell r="Y6264">
            <v>2001</v>
          </cell>
          <cell r="AT6264">
            <v>257.5</v>
          </cell>
          <cell r="BK6264">
            <v>639.21025540306914</v>
          </cell>
          <cell r="BX6264">
            <v>76.081710708178974</v>
          </cell>
          <cell r="CB6264">
            <v>80</v>
          </cell>
          <cell r="CF6264">
            <v>6392.102554030691</v>
          </cell>
          <cell r="CG6264">
            <v>166.4</v>
          </cell>
          <cell r="CK6264" t="str">
            <v>Прочие основные фонды</v>
          </cell>
        </row>
        <row r="6265">
          <cell r="K6265">
            <v>0</v>
          </cell>
          <cell r="Y6265">
            <v>2001</v>
          </cell>
          <cell r="AT6265">
            <v>257.5</v>
          </cell>
          <cell r="BK6265">
            <v>639.21025540306914</v>
          </cell>
          <cell r="BX6265">
            <v>76.081710708178974</v>
          </cell>
          <cell r="CB6265">
            <v>80</v>
          </cell>
          <cell r="CF6265">
            <v>6392.102554030691</v>
          </cell>
          <cell r="CG6265">
            <v>166.4</v>
          </cell>
          <cell r="CK6265" t="str">
            <v>Прочие основные фонды</v>
          </cell>
        </row>
        <row r="6266">
          <cell r="K6266">
            <v>0</v>
          </cell>
          <cell r="Y6266">
            <v>2001</v>
          </cell>
          <cell r="AT6266">
            <v>257.5</v>
          </cell>
          <cell r="BK6266">
            <v>639.21025540306914</v>
          </cell>
          <cell r="BX6266">
            <v>76.081710708178974</v>
          </cell>
          <cell r="CB6266">
            <v>80</v>
          </cell>
          <cell r="CF6266">
            <v>6392.102554030691</v>
          </cell>
          <cell r="CG6266">
            <v>166.4</v>
          </cell>
          <cell r="CK6266" t="str">
            <v>Прочие основные фонды</v>
          </cell>
        </row>
        <row r="6267">
          <cell r="K6267">
            <v>0</v>
          </cell>
          <cell r="Y6267">
            <v>2001</v>
          </cell>
          <cell r="AT6267">
            <v>257.5</v>
          </cell>
          <cell r="BK6267">
            <v>639.21025540306914</v>
          </cell>
          <cell r="BX6267">
            <v>76.081710708178974</v>
          </cell>
          <cell r="CB6267">
            <v>80</v>
          </cell>
          <cell r="CF6267">
            <v>6392.102554030691</v>
          </cell>
          <cell r="CG6267">
            <v>166.4</v>
          </cell>
          <cell r="CK6267" t="str">
            <v>Прочие основные фонды</v>
          </cell>
        </row>
        <row r="6268">
          <cell r="K6268">
            <v>0</v>
          </cell>
          <cell r="Y6268">
            <v>2001</v>
          </cell>
          <cell r="AT6268">
            <v>257.5</v>
          </cell>
          <cell r="BK6268">
            <v>639.21025540306914</v>
          </cell>
          <cell r="BX6268">
            <v>76.081710708178974</v>
          </cell>
          <cell r="CB6268">
            <v>80</v>
          </cell>
          <cell r="CF6268">
            <v>6392.102554030691</v>
          </cell>
          <cell r="CG6268">
            <v>166.4</v>
          </cell>
          <cell r="CK6268" t="str">
            <v>Прочие основные фонды</v>
          </cell>
        </row>
        <row r="6269">
          <cell r="K6269">
            <v>0</v>
          </cell>
          <cell r="Y6269">
            <v>2001</v>
          </cell>
          <cell r="AT6269">
            <v>257.5</v>
          </cell>
          <cell r="BK6269">
            <v>639.21025540306914</v>
          </cell>
          <cell r="BX6269">
            <v>76.081710708178974</v>
          </cell>
          <cell r="CB6269">
            <v>80</v>
          </cell>
          <cell r="CF6269">
            <v>6392.102554030691</v>
          </cell>
          <cell r="CG6269">
            <v>166.4</v>
          </cell>
          <cell r="CK6269" t="str">
            <v>Прочие основные фонды</v>
          </cell>
        </row>
        <row r="6270">
          <cell r="K6270">
            <v>0</v>
          </cell>
          <cell r="Y6270">
            <v>2001</v>
          </cell>
          <cell r="AT6270">
            <v>257.5</v>
          </cell>
          <cell r="BK6270">
            <v>639.21025540306914</v>
          </cell>
          <cell r="BX6270">
            <v>76.081710708178974</v>
          </cell>
          <cell r="CB6270">
            <v>80</v>
          </cell>
          <cell r="CF6270">
            <v>6392.102554030691</v>
          </cell>
          <cell r="CG6270">
            <v>166.4</v>
          </cell>
          <cell r="CK6270" t="str">
            <v>Прочие основные фонды</v>
          </cell>
        </row>
        <row r="6271">
          <cell r="K6271">
            <v>0</v>
          </cell>
          <cell r="Y6271">
            <v>2001</v>
          </cell>
          <cell r="AT6271">
            <v>257.5</v>
          </cell>
          <cell r="BK6271">
            <v>639.21025540306914</v>
          </cell>
          <cell r="BX6271">
            <v>76.081710708178974</v>
          </cell>
          <cell r="CB6271">
            <v>80</v>
          </cell>
          <cell r="CF6271">
            <v>6392.102554030691</v>
          </cell>
          <cell r="CG6271">
            <v>166.4</v>
          </cell>
          <cell r="CK6271" t="str">
            <v>Прочие основные фонды</v>
          </cell>
        </row>
        <row r="6272">
          <cell r="K6272">
            <v>0</v>
          </cell>
          <cell r="Y6272">
            <v>2000</v>
          </cell>
          <cell r="AT6272">
            <v>264.17</v>
          </cell>
          <cell r="BK6272">
            <v>702.98293451672407</v>
          </cell>
          <cell r="BX6272">
            <v>83.672224912853494</v>
          </cell>
          <cell r="CB6272">
            <v>80</v>
          </cell>
          <cell r="CF6272">
            <v>7029.8293451672407</v>
          </cell>
          <cell r="CG6272">
            <v>166.4</v>
          </cell>
          <cell r="CK6272" t="str">
            <v>Прочие основные фонды</v>
          </cell>
        </row>
        <row r="6273">
          <cell r="K6273">
            <v>0</v>
          </cell>
          <cell r="Y6273">
            <v>2000</v>
          </cell>
          <cell r="AT6273">
            <v>264.17</v>
          </cell>
          <cell r="BK6273">
            <v>702.98293451672407</v>
          </cell>
          <cell r="BX6273">
            <v>83.672224912853494</v>
          </cell>
          <cell r="CB6273">
            <v>80</v>
          </cell>
          <cell r="CF6273">
            <v>7029.8293451672407</v>
          </cell>
          <cell r="CG6273">
            <v>166.4</v>
          </cell>
          <cell r="CK6273" t="str">
            <v>Прочие основные фонды</v>
          </cell>
        </row>
        <row r="6274">
          <cell r="K6274">
            <v>0</v>
          </cell>
          <cell r="Y6274">
            <v>2000</v>
          </cell>
          <cell r="AT6274">
            <v>264.17</v>
          </cell>
          <cell r="BK6274">
            <v>702.98293451672407</v>
          </cell>
          <cell r="BX6274">
            <v>83.672224912853494</v>
          </cell>
          <cell r="CB6274">
            <v>80</v>
          </cell>
          <cell r="CF6274">
            <v>7029.8293451672407</v>
          </cell>
          <cell r="CG6274">
            <v>166.4</v>
          </cell>
          <cell r="CK6274" t="str">
            <v>Прочие основные фонды</v>
          </cell>
        </row>
        <row r="6275">
          <cell r="K6275">
            <v>0</v>
          </cell>
          <cell r="Y6275">
            <v>2000</v>
          </cell>
          <cell r="AT6275">
            <v>264.17</v>
          </cell>
          <cell r="BK6275">
            <v>702.98293451672407</v>
          </cell>
          <cell r="BX6275">
            <v>83.672224912853494</v>
          </cell>
          <cell r="CB6275">
            <v>80</v>
          </cell>
          <cell r="CF6275">
            <v>7029.8293451672407</v>
          </cell>
          <cell r="CG6275">
            <v>166.4</v>
          </cell>
          <cell r="CK6275" t="str">
            <v>Прочие основные фонды</v>
          </cell>
        </row>
        <row r="6276">
          <cell r="K6276">
            <v>0</v>
          </cell>
          <cell r="Y6276">
            <v>2000</v>
          </cell>
          <cell r="AT6276">
            <v>264.17</v>
          </cell>
          <cell r="BK6276">
            <v>702.98293451672407</v>
          </cell>
          <cell r="BX6276">
            <v>83.672224912853494</v>
          </cell>
          <cell r="CB6276">
            <v>80</v>
          </cell>
          <cell r="CF6276">
            <v>7029.8293451672407</v>
          </cell>
          <cell r="CG6276">
            <v>166.4</v>
          </cell>
          <cell r="CK6276" t="str">
            <v>Прочие основные фонды</v>
          </cell>
        </row>
        <row r="6277">
          <cell r="K6277">
            <v>0</v>
          </cell>
          <cell r="Y6277">
            <v>2000</v>
          </cell>
          <cell r="AT6277">
            <v>264.17</v>
          </cell>
          <cell r="BK6277">
            <v>702.98293451672407</v>
          </cell>
          <cell r="BX6277">
            <v>83.672224912853494</v>
          </cell>
          <cell r="CB6277">
            <v>80</v>
          </cell>
          <cell r="CF6277">
            <v>7029.8293451672407</v>
          </cell>
          <cell r="CG6277">
            <v>166.4</v>
          </cell>
          <cell r="CK6277" t="str">
            <v>Прочие основные фонды</v>
          </cell>
        </row>
        <row r="6278">
          <cell r="K6278">
            <v>0</v>
          </cell>
          <cell r="Y6278">
            <v>2000</v>
          </cell>
          <cell r="AT6278">
            <v>264.17</v>
          </cell>
          <cell r="BK6278">
            <v>702.98293451672407</v>
          </cell>
          <cell r="BX6278">
            <v>83.672224912853494</v>
          </cell>
          <cell r="CB6278">
            <v>80</v>
          </cell>
          <cell r="CF6278">
            <v>7029.8293451672407</v>
          </cell>
          <cell r="CG6278">
            <v>166.4</v>
          </cell>
          <cell r="CK6278" t="str">
            <v>Прочие основные фонды</v>
          </cell>
        </row>
        <row r="6279">
          <cell r="K6279">
            <v>0</v>
          </cell>
          <cell r="Y6279">
            <v>2000</v>
          </cell>
          <cell r="AT6279">
            <v>264.17</v>
          </cell>
          <cell r="BK6279">
            <v>702.98293451672407</v>
          </cell>
          <cell r="BX6279">
            <v>83.672224912853494</v>
          </cell>
          <cell r="CB6279">
            <v>80</v>
          </cell>
          <cell r="CF6279">
            <v>7029.8293451672407</v>
          </cell>
          <cell r="CG6279">
            <v>166.4</v>
          </cell>
          <cell r="CK6279" t="str">
            <v>Прочие основные фонды</v>
          </cell>
        </row>
        <row r="6280">
          <cell r="K6280">
            <v>0</v>
          </cell>
          <cell r="Y6280">
            <v>2000</v>
          </cell>
          <cell r="AT6280">
            <v>264.17</v>
          </cell>
          <cell r="BK6280">
            <v>702.98293451672407</v>
          </cell>
          <cell r="BX6280">
            <v>83.672224912853494</v>
          </cell>
          <cell r="CB6280">
            <v>80</v>
          </cell>
          <cell r="CF6280">
            <v>7029.8293451672407</v>
          </cell>
          <cell r="CG6280">
            <v>166.4</v>
          </cell>
          <cell r="CK6280" t="str">
            <v>Прочие основные фонды</v>
          </cell>
        </row>
        <row r="6281">
          <cell r="K6281">
            <v>0</v>
          </cell>
          <cell r="Y6281">
            <v>2000</v>
          </cell>
          <cell r="AT6281">
            <v>264.17</v>
          </cell>
          <cell r="BK6281">
            <v>702.98293451672407</v>
          </cell>
          <cell r="BX6281">
            <v>83.672224912853494</v>
          </cell>
          <cell r="CB6281">
            <v>80</v>
          </cell>
          <cell r="CF6281">
            <v>7029.8293451672407</v>
          </cell>
          <cell r="CG6281">
            <v>166.4</v>
          </cell>
          <cell r="CK6281" t="str">
            <v>Прочие основные фонды</v>
          </cell>
        </row>
        <row r="6282">
          <cell r="K6282">
            <v>0</v>
          </cell>
          <cell r="Y6282">
            <v>2000</v>
          </cell>
          <cell r="AT6282">
            <v>264.17</v>
          </cell>
          <cell r="BK6282">
            <v>702.98293451672407</v>
          </cell>
          <cell r="BX6282">
            <v>83.672224912853494</v>
          </cell>
          <cell r="CB6282">
            <v>80</v>
          </cell>
          <cell r="CF6282">
            <v>7029.8293451672407</v>
          </cell>
          <cell r="CG6282">
            <v>166.4</v>
          </cell>
          <cell r="CK6282" t="str">
            <v>Прочие основные фонды</v>
          </cell>
        </row>
        <row r="6283">
          <cell r="K6283">
            <v>0</v>
          </cell>
          <cell r="Y6283">
            <v>2000</v>
          </cell>
          <cell r="AT6283">
            <v>264.17</v>
          </cell>
          <cell r="BK6283">
            <v>702.98293451672407</v>
          </cell>
          <cell r="BX6283">
            <v>83.672224912853494</v>
          </cell>
          <cell r="CB6283">
            <v>80</v>
          </cell>
          <cell r="CF6283">
            <v>7029.8293451672407</v>
          </cell>
          <cell r="CG6283">
            <v>166.4</v>
          </cell>
          <cell r="CK6283" t="str">
            <v>Прочие основные фонды</v>
          </cell>
        </row>
        <row r="6284">
          <cell r="K6284">
            <v>0</v>
          </cell>
          <cell r="Y6284">
            <v>2000</v>
          </cell>
          <cell r="AT6284">
            <v>264.17</v>
          </cell>
          <cell r="BK6284">
            <v>702.98293451672407</v>
          </cell>
          <cell r="BX6284">
            <v>83.672224912853494</v>
          </cell>
          <cell r="CB6284">
            <v>80</v>
          </cell>
          <cell r="CF6284">
            <v>7029.8293451672407</v>
          </cell>
          <cell r="CG6284">
            <v>166.4</v>
          </cell>
          <cell r="CK6284" t="str">
            <v>Прочие основные фонды</v>
          </cell>
        </row>
        <row r="6285">
          <cell r="K6285">
            <v>0</v>
          </cell>
          <cell r="Y6285">
            <v>2000</v>
          </cell>
          <cell r="AT6285">
            <v>264.17</v>
          </cell>
          <cell r="BK6285">
            <v>702.98293451672407</v>
          </cell>
          <cell r="BX6285">
            <v>83.672224912853494</v>
          </cell>
          <cell r="CB6285">
            <v>80</v>
          </cell>
          <cell r="CF6285">
            <v>7029.8293451672407</v>
          </cell>
          <cell r="CG6285">
            <v>166.4</v>
          </cell>
          <cell r="CK6285" t="str">
            <v>Прочие основные фонды</v>
          </cell>
        </row>
        <row r="6286">
          <cell r="K6286">
            <v>0</v>
          </cell>
          <cell r="Y6286">
            <v>2000</v>
          </cell>
          <cell r="AT6286">
            <v>264.17</v>
          </cell>
          <cell r="BK6286">
            <v>702.98293451672407</v>
          </cell>
          <cell r="BX6286">
            <v>83.672224912853494</v>
          </cell>
          <cell r="CB6286">
            <v>80</v>
          </cell>
          <cell r="CF6286">
            <v>7029.8293451672407</v>
          </cell>
          <cell r="CG6286">
            <v>166.4</v>
          </cell>
          <cell r="CK6286" t="str">
            <v>Прочие основные фонды</v>
          </cell>
        </row>
        <row r="6287">
          <cell r="K6287">
            <v>0</v>
          </cell>
          <cell r="Y6287">
            <v>2000</v>
          </cell>
          <cell r="AT6287">
            <v>342</v>
          </cell>
          <cell r="BK6287">
            <v>152.78215840767382</v>
          </cell>
          <cell r="BX6287">
            <v>15.278215840767382</v>
          </cell>
          <cell r="CB6287">
            <v>20</v>
          </cell>
          <cell r="CF6287">
            <v>1527.8215840767382</v>
          </cell>
          <cell r="CG6287">
            <v>20</v>
          </cell>
          <cell r="CK6287" t="str">
            <v>Прочие основные фонды</v>
          </cell>
        </row>
        <row r="6288">
          <cell r="K6288">
            <v>0</v>
          </cell>
          <cell r="Y6288">
            <v>2001</v>
          </cell>
          <cell r="AT6288">
            <v>8003.33</v>
          </cell>
          <cell r="BK6288">
            <v>19867.225683009885</v>
          </cell>
          <cell r="BX6288">
            <v>2364.6875252896702</v>
          </cell>
          <cell r="CB6288">
            <v>2400</v>
          </cell>
          <cell r="CF6288">
            <v>198672.25683009886</v>
          </cell>
          <cell r="CG6288">
            <v>4992</v>
          </cell>
          <cell r="CK6288" t="str">
            <v>Прочие основные фонды</v>
          </cell>
        </row>
        <row r="6289">
          <cell r="K6289">
            <v>0</v>
          </cell>
          <cell r="Y6289">
            <v>2001</v>
          </cell>
          <cell r="AT6289">
            <v>1250</v>
          </cell>
          <cell r="BK6289">
            <v>3102.9624048692676</v>
          </cell>
          <cell r="BX6289">
            <v>369.3286927581504</v>
          </cell>
          <cell r="CB6289">
            <v>350</v>
          </cell>
          <cell r="CF6289">
            <v>31029.624048692676</v>
          </cell>
          <cell r="CG6289">
            <v>728</v>
          </cell>
          <cell r="CK6289" t="str">
            <v>Прочие основные фонды</v>
          </cell>
        </row>
        <row r="6290">
          <cell r="K6290">
            <v>0</v>
          </cell>
          <cell r="Y6290">
            <v>2000</v>
          </cell>
          <cell r="AT6290">
            <v>6138</v>
          </cell>
          <cell r="BK6290">
            <v>16333.835227556696</v>
          </cell>
          <cell r="BX6290">
            <v>1944.1273290498343</v>
          </cell>
          <cell r="CB6290">
            <v>1900</v>
          </cell>
          <cell r="CF6290">
            <v>163338.35227556695</v>
          </cell>
          <cell r="CG6290">
            <v>3952</v>
          </cell>
          <cell r="CK6290" t="str">
            <v>Прочие основные фонды</v>
          </cell>
        </row>
        <row r="6291">
          <cell r="K6291">
            <v>0</v>
          </cell>
          <cell r="Y6291">
            <v>2000</v>
          </cell>
          <cell r="AT6291">
            <v>6138</v>
          </cell>
          <cell r="BK6291">
            <v>16333.835227556696</v>
          </cell>
          <cell r="BX6291">
            <v>1944.1273290498343</v>
          </cell>
          <cell r="CB6291">
            <v>1900</v>
          </cell>
          <cell r="CF6291">
            <v>163338.35227556695</v>
          </cell>
          <cell r="CG6291">
            <v>3952</v>
          </cell>
          <cell r="CK6291" t="str">
            <v>Прочие основные фонды</v>
          </cell>
        </row>
        <row r="6292">
          <cell r="K6292">
            <v>0</v>
          </cell>
          <cell r="Y6292">
            <v>2000</v>
          </cell>
          <cell r="AT6292">
            <v>6138</v>
          </cell>
          <cell r="BK6292">
            <v>16333.835227556696</v>
          </cell>
          <cell r="BX6292">
            <v>1944.1273290498343</v>
          </cell>
          <cell r="CB6292">
            <v>1900</v>
          </cell>
          <cell r="CF6292">
            <v>163338.35227556695</v>
          </cell>
          <cell r="CG6292">
            <v>3952</v>
          </cell>
          <cell r="CK6292" t="str">
            <v>Прочие основные фонды</v>
          </cell>
        </row>
        <row r="6293">
          <cell r="K6293">
            <v>0</v>
          </cell>
          <cell r="Y6293">
            <v>2000</v>
          </cell>
          <cell r="AT6293">
            <v>6138</v>
          </cell>
          <cell r="BK6293">
            <v>16333.835227556696</v>
          </cell>
          <cell r="BX6293">
            <v>1944.1273290498343</v>
          </cell>
          <cell r="CB6293">
            <v>1900</v>
          </cell>
          <cell r="CF6293">
            <v>163338.35227556695</v>
          </cell>
          <cell r="CG6293">
            <v>3952</v>
          </cell>
          <cell r="CK6293" t="str">
            <v>Прочие основные фонды</v>
          </cell>
        </row>
        <row r="6294">
          <cell r="K6294">
            <v>0</v>
          </cell>
          <cell r="Y6294">
            <v>2000</v>
          </cell>
          <cell r="AT6294">
            <v>6138</v>
          </cell>
          <cell r="BK6294">
            <v>16333.835227556696</v>
          </cell>
          <cell r="BX6294">
            <v>1944.1273290498343</v>
          </cell>
          <cell r="CB6294">
            <v>1900</v>
          </cell>
          <cell r="CF6294">
            <v>163338.35227556695</v>
          </cell>
          <cell r="CG6294">
            <v>3952</v>
          </cell>
          <cell r="CK6294" t="str">
            <v>Прочие основные фонды</v>
          </cell>
        </row>
        <row r="6295">
          <cell r="K6295">
            <v>0</v>
          </cell>
          <cell r="Y6295">
            <v>2000</v>
          </cell>
          <cell r="AT6295">
            <v>6138</v>
          </cell>
          <cell r="BK6295">
            <v>16333.835227556696</v>
          </cell>
          <cell r="BX6295">
            <v>1944.1273290498343</v>
          </cell>
          <cell r="CB6295">
            <v>1900</v>
          </cell>
          <cell r="CF6295">
            <v>163338.35227556695</v>
          </cell>
          <cell r="CG6295">
            <v>3952</v>
          </cell>
          <cell r="CK6295" t="str">
            <v>Прочие основные фонды</v>
          </cell>
        </row>
        <row r="6296">
          <cell r="K6296">
            <v>0</v>
          </cell>
          <cell r="Y6296">
            <v>2000</v>
          </cell>
          <cell r="AT6296">
            <v>6138</v>
          </cell>
          <cell r="BK6296">
            <v>16333.835227556696</v>
          </cell>
          <cell r="BX6296">
            <v>1944.1273290498343</v>
          </cell>
          <cell r="CB6296">
            <v>1900</v>
          </cell>
          <cell r="CF6296">
            <v>163338.35227556695</v>
          </cell>
          <cell r="CG6296">
            <v>3952</v>
          </cell>
          <cell r="CK6296" t="str">
            <v>Прочие основные фонды</v>
          </cell>
        </row>
        <row r="6297">
          <cell r="K6297">
            <v>0</v>
          </cell>
          <cell r="Y6297">
            <v>2000</v>
          </cell>
          <cell r="AT6297">
            <v>6138</v>
          </cell>
          <cell r="BK6297">
            <v>16333.835227556696</v>
          </cell>
          <cell r="BX6297">
            <v>1944.1273290498343</v>
          </cell>
          <cell r="CB6297">
            <v>1900</v>
          </cell>
          <cell r="CF6297">
            <v>163338.35227556695</v>
          </cell>
          <cell r="CG6297">
            <v>3952</v>
          </cell>
          <cell r="CK6297" t="str">
            <v>Прочие основные фонды</v>
          </cell>
        </row>
        <row r="6298">
          <cell r="K6298">
            <v>0</v>
          </cell>
          <cell r="Y6298">
            <v>2000</v>
          </cell>
          <cell r="AT6298">
            <v>5334.11</v>
          </cell>
          <cell r="BK6298">
            <v>14194.603099651749</v>
          </cell>
          <cell r="BX6298">
            <v>1689.5061953662448</v>
          </cell>
          <cell r="CB6298">
            <v>1700</v>
          </cell>
          <cell r="CF6298">
            <v>141946.03099651748</v>
          </cell>
          <cell r="CG6298">
            <v>3536</v>
          </cell>
          <cell r="CK6298" t="str">
            <v>Прочие основные фонды</v>
          </cell>
        </row>
        <row r="6299">
          <cell r="K6299">
            <v>0</v>
          </cell>
          <cell r="Y6299">
            <v>2001</v>
          </cell>
          <cell r="AT6299">
            <v>1291.67</v>
          </cell>
          <cell r="BK6299">
            <v>3206.4027595979896</v>
          </cell>
          <cell r="BX6299">
            <v>381.64063405993608</v>
          </cell>
          <cell r="CB6299">
            <v>400</v>
          </cell>
          <cell r="CF6299">
            <v>32064.027595979896</v>
          </cell>
          <cell r="CG6299">
            <v>832</v>
          </cell>
          <cell r="CK6299" t="str">
            <v>Прочие основные фонды</v>
          </cell>
        </row>
        <row r="6300">
          <cell r="K6300">
            <v>0</v>
          </cell>
          <cell r="Y6300">
            <v>2001</v>
          </cell>
          <cell r="AT6300">
            <v>1275</v>
          </cell>
          <cell r="BK6300">
            <v>3165.0216529666532</v>
          </cell>
          <cell r="BX6300">
            <v>376.71526661331342</v>
          </cell>
          <cell r="CB6300">
            <v>400</v>
          </cell>
          <cell r="CF6300">
            <v>31650.216529666533</v>
          </cell>
          <cell r="CG6300">
            <v>832</v>
          </cell>
          <cell r="CK6300" t="str">
            <v>Прочие основные фонды</v>
          </cell>
        </row>
        <row r="6301">
          <cell r="K6301">
            <v>0</v>
          </cell>
          <cell r="Y6301">
            <v>2001</v>
          </cell>
          <cell r="AT6301">
            <v>2218.5</v>
          </cell>
          <cell r="BK6301">
            <v>5507.1376761619767</v>
          </cell>
          <cell r="BX6301">
            <v>655.48456390716535</v>
          </cell>
          <cell r="CB6301">
            <v>650</v>
          </cell>
          <cell r="CF6301">
            <v>55071.376761619766</v>
          </cell>
          <cell r="CG6301">
            <v>1352</v>
          </cell>
          <cell r="CK6301" t="str">
            <v>Прочие основные фонды</v>
          </cell>
        </row>
        <row r="6302">
          <cell r="K6302">
            <v>0</v>
          </cell>
          <cell r="Y6302">
            <v>2001</v>
          </cell>
          <cell r="AT6302">
            <v>2218.5</v>
          </cell>
          <cell r="BK6302">
            <v>5507.1376761619767</v>
          </cell>
          <cell r="BX6302">
            <v>655.48456390716535</v>
          </cell>
          <cell r="CB6302">
            <v>650</v>
          </cell>
          <cell r="CF6302">
            <v>55071.376761619766</v>
          </cell>
          <cell r="CG6302">
            <v>1352</v>
          </cell>
          <cell r="CK6302" t="str">
            <v>Прочие основные фонды</v>
          </cell>
        </row>
        <row r="6303">
          <cell r="K6303">
            <v>0</v>
          </cell>
          <cell r="Y6303">
            <v>2000</v>
          </cell>
          <cell r="AT6303">
            <v>6138</v>
          </cell>
          <cell r="BK6303">
            <v>16333.835227556696</v>
          </cell>
          <cell r="BX6303">
            <v>1944.1273290498343</v>
          </cell>
          <cell r="CB6303">
            <v>1900</v>
          </cell>
          <cell r="CF6303">
            <v>163338.35227556695</v>
          </cell>
          <cell r="CG6303">
            <v>3952</v>
          </cell>
          <cell r="CK6303" t="str">
            <v>Прочие основные фонды</v>
          </cell>
        </row>
        <row r="6304">
          <cell r="K6304">
            <v>0</v>
          </cell>
          <cell r="Y6304">
            <v>2000</v>
          </cell>
          <cell r="AT6304">
            <v>6138</v>
          </cell>
          <cell r="BK6304">
            <v>16333.835227556696</v>
          </cell>
          <cell r="BX6304">
            <v>1944.1273290498343</v>
          </cell>
          <cell r="CB6304">
            <v>1900</v>
          </cell>
          <cell r="CF6304">
            <v>163338.35227556695</v>
          </cell>
          <cell r="CG6304">
            <v>3952</v>
          </cell>
          <cell r="CK6304" t="str">
            <v>Прочие основные фонды</v>
          </cell>
        </row>
        <row r="6305">
          <cell r="K6305">
            <v>0</v>
          </cell>
          <cell r="Y6305">
            <v>2000</v>
          </cell>
          <cell r="AT6305">
            <v>6138</v>
          </cell>
          <cell r="BK6305">
            <v>16333.835227556696</v>
          </cell>
          <cell r="BX6305">
            <v>1944.1273290498343</v>
          </cell>
          <cell r="CB6305">
            <v>1900</v>
          </cell>
          <cell r="CF6305">
            <v>163338.35227556695</v>
          </cell>
          <cell r="CG6305">
            <v>3952</v>
          </cell>
          <cell r="CK6305" t="str">
            <v>Прочие основные фонды</v>
          </cell>
        </row>
        <row r="6306">
          <cell r="K6306">
            <v>0</v>
          </cell>
          <cell r="Y6306">
            <v>2000</v>
          </cell>
          <cell r="AT6306">
            <v>6138</v>
          </cell>
          <cell r="BK6306">
            <v>16333.835227556696</v>
          </cell>
          <cell r="BX6306">
            <v>1944.1273290498343</v>
          </cell>
          <cell r="CB6306">
            <v>1900</v>
          </cell>
          <cell r="CF6306">
            <v>163338.35227556695</v>
          </cell>
          <cell r="CG6306">
            <v>3952</v>
          </cell>
          <cell r="CK6306" t="str">
            <v>Прочие основные фонды</v>
          </cell>
        </row>
        <row r="6307">
          <cell r="K6307">
            <v>0</v>
          </cell>
          <cell r="Y6307">
            <v>2000</v>
          </cell>
          <cell r="AT6307">
            <v>6138</v>
          </cell>
          <cell r="BK6307">
            <v>16333.835227556696</v>
          </cell>
          <cell r="BX6307">
            <v>1944.1273290498343</v>
          </cell>
          <cell r="CB6307">
            <v>1900</v>
          </cell>
          <cell r="CF6307">
            <v>163338.35227556695</v>
          </cell>
          <cell r="CG6307">
            <v>3952</v>
          </cell>
          <cell r="CK6307" t="str">
            <v>Прочие основные фонды</v>
          </cell>
        </row>
        <row r="6308">
          <cell r="K6308">
            <v>0</v>
          </cell>
          <cell r="Y6308">
            <v>2000</v>
          </cell>
          <cell r="AT6308">
            <v>6138</v>
          </cell>
          <cell r="BK6308">
            <v>16333.835227556696</v>
          </cell>
          <cell r="BX6308">
            <v>1944.1273290498343</v>
          </cell>
          <cell r="CB6308">
            <v>1900</v>
          </cell>
          <cell r="CF6308">
            <v>163338.35227556695</v>
          </cell>
          <cell r="CG6308">
            <v>3952</v>
          </cell>
          <cell r="CK6308" t="str">
            <v>Прочие основные фонды</v>
          </cell>
        </row>
        <row r="6309">
          <cell r="K6309">
            <v>0</v>
          </cell>
          <cell r="Y6309">
            <v>2001</v>
          </cell>
          <cell r="AT6309">
            <v>2100</v>
          </cell>
          <cell r="BK6309">
            <v>961.45270944903325</v>
          </cell>
          <cell r="BX6309">
            <v>96.145270944903331</v>
          </cell>
          <cell r="CB6309">
            <v>100</v>
          </cell>
          <cell r="CF6309">
            <v>9614.5270944903332</v>
          </cell>
          <cell r="CG6309">
            <v>100</v>
          </cell>
          <cell r="CK6309" t="str">
            <v>Прочие основные фонды</v>
          </cell>
        </row>
        <row r="6310">
          <cell r="K6310">
            <v>0</v>
          </cell>
          <cell r="Y6310">
            <v>2001</v>
          </cell>
          <cell r="AT6310">
            <v>4480</v>
          </cell>
          <cell r="BK6310">
            <v>11121.017259051456</v>
          </cell>
          <cell r="BX6310">
            <v>1323.6740348452111</v>
          </cell>
          <cell r="CB6310">
            <v>1300</v>
          </cell>
          <cell r="CF6310">
            <v>111210.17259051456</v>
          </cell>
          <cell r="CG6310">
            <v>2704</v>
          </cell>
          <cell r="CK6310" t="str">
            <v>Прочие основные фонды</v>
          </cell>
        </row>
        <row r="6311">
          <cell r="K6311">
            <v>0</v>
          </cell>
          <cell r="Y6311">
            <v>2000</v>
          </cell>
          <cell r="AT6311">
            <v>4219.8900000000003</v>
          </cell>
          <cell r="BK6311">
            <v>1885.1576094823356</v>
          </cell>
          <cell r="BX6311">
            <v>188.51576094823358</v>
          </cell>
          <cell r="CB6311">
            <v>200</v>
          </cell>
          <cell r="CF6311">
            <v>18851.576094823355</v>
          </cell>
          <cell r="CG6311">
            <v>200</v>
          </cell>
          <cell r="CK6311" t="str">
            <v>Прочие основные фонды</v>
          </cell>
        </row>
        <row r="6312">
          <cell r="K6312">
            <v>0</v>
          </cell>
          <cell r="Y6312">
            <v>2000</v>
          </cell>
          <cell r="AT6312">
            <v>145</v>
          </cell>
          <cell r="BK6312">
            <v>64.776061313195044</v>
          </cell>
          <cell r="BX6312">
            <v>6.4776061313195044</v>
          </cell>
          <cell r="CB6312">
            <v>10</v>
          </cell>
          <cell r="CF6312">
            <v>647.76061313195044</v>
          </cell>
          <cell r="CG6312">
            <v>10</v>
          </cell>
          <cell r="CK6312" t="str">
            <v>Прочие основные фонды</v>
          </cell>
        </row>
        <row r="6313">
          <cell r="K6313">
            <v>0</v>
          </cell>
          <cell r="Y6313">
            <v>2001</v>
          </cell>
          <cell r="AT6313">
            <v>1825.4</v>
          </cell>
          <cell r="BK6313">
            <v>835.73132182298355</v>
          </cell>
          <cell r="BX6313">
            <v>83.573132182298366</v>
          </cell>
          <cell r="CB6313">
            <v>80</v>
          </cell>
          <cell r="CF6313">
            <v>8357.3132182298359</v>
          </cell>
          <cell r="CG6313">
            <v>80</v>
          </cell>
          <cell r="CK6313" t="str">
            <v>Прочие основные фонды</v>
          </cell>
        </row>
        <row r="6314">
          <cell r="K6314">
            <v>0</v>
          </cell>
          <cell r="Y6314">
            <v>2001</v>
          </cell>
          <cell r="AT6314">
            <v>3000</v>
          </cell>
          <cell r="BK6314">
            <v>7447.1097716862423</v>
          </cell>
          <cell r="BX6314">
            <v>886.38886261956088</v>
          </cell>
          <cell r="CB6314">
            <v>900</v>
          </cell>
          <cell r="CF6314">
            <v>74471.097716862423</v>
          </cell>
          <cell r="CG6314">
            <v>1872</v>
          </cell>
          <cell r="CK6314" t="str">
            <v>Прочие основные фонды</v>
          </cell>
        </row>
        <row r="6315">
          <cell r="K6315">
            <v>0</v>
          </cell>
          <cell r="Y6315">
            <v>2000</v>
          </cell>
          <cell r="AT6315">
            <v>2140</v>
          </cell>
          <cell r="BK6315">
            <v>5694.7551950099914</v>
          </cell>
          <cell r="BX6315">
            <v>677.81565398609405</v>
          </cell>
          <cell r="CB6315">
            <v>700</v>
          </cell>
          <cell r="CF6315">
            <v>56947.551950099914</v>
          </cell>
          <cell r="CG6315">
            <v>1456</v>
          </cell>
          <cell r="CK6315" t="str">
            <v>Прочие основные фонды</v>
          </cell>
        </row>
        <row r="6316">
          <cell r="K6316">
            <v>0</v>
          </cell>
          <cell r="Y6316">
            <v>2000</v>
          </cell>
          <cell r="AT6316">
            <v>3330</v>
          </cell>
          <cell r="BK6316">
            <v>8861.4648595248946</v>
          </cell>
          <cell r="BX6316">
            <v>1054.7318354082681</v>
          </cell>
          <cell r="CB6316">
            <v>1100</v>
          </cell>
          <cell r="CF6316">
            <v>88614.648595248946</v>
          </cell>
          <cell r="CG6316">
            <v>2288</v>
          </cell>
          <cell r="CK6316" t="str">
            <v>Прочие основные фонды</v>
          </cell>
        </row>
        <row r="6317">
          <cell r="K6317">
            <v>0</v>
          </cell>
          <cell r="Y6317">
            <v>2001</v>
          </cell>
          <cell r="AT6317">
            <v>6770.83</v>
          </cell>
          <cell r="BK6317">
            <v>16807.704751808786</v>
          </cell>
          <cell r="BX6317">
            <v>2000.5294342301338</v>
          </cell>
          <cell r="CB6317">
            <v>2000</v>
          </cell>
          <cell r="CF6317">
            <v>168077.04751808784</v>
          </cell>
          <cell r="CG6317">
            <v>4160</v>
          </cell>
          <cell r="CK6317" t="str">
            <v>Прочие основные фонды</v>
          </cell>
        </row>
        <row r="6318">
          <cell r="K6318">
            <v>0</v>
          </cell>
          <cell r="Y6318">
            <v>2001</v>
          </cell>
          <cell r="AT6318">
            <v>1503</v>
          </cell>
          <cell r="BK6318">
            <v>3731.0019956148076</v>
          </cell>
          <cell r="BX6318">
            <v>444.08082017240002</v>
          </cell>
          <cell r="CB6318">
            <v>450</v>
          </cell>
          <cell r="CF6318">
            <v>37310.019956148077</v>
          </cell>
          <cell r="CG6318">
            <v>936</v>
          </cell>
          <cell r="CK6318" t="str">
            <v>Прочие основные фонды</v>
          </cell>
        </row>
        <row r="6319">
          <cell r="K6319">
            <v>0</v>
          </cell>
          <cell r="Y6319">
            <v>2000</v>
          </cell>
          <cell r="AT6319">
            <v>7200</v>
          </cell>
          <cell r="BK6319">
            <v>19159.924020594364</v>
          </cell>
          <cell r="BX6319">
            <v>2280.5012657476063</v>
          </cell>
          <cell r="CB6319">
            <v>2300</v>
          </cell>
          <cell r="CF6319">
            <v>191599.24020594364</v>
          </cell>
          <cell r="CG6319">
            <v>4784</v>
          </cell>
          <cell r="CK6319" t="str">
            <v>Прочие основные фонды</v>
          </cell>
        </row>
        <row r="6320">
          <cell r="K6320">
            <v>0</v>
          </cell>
          <cell r="Y6320">
            <v>2000</v>
          </cell>
          <cell r="AT6320">
            <v>7200</v>
          </cell>
          <cell r="BK6320">
            <v>19159.924020594364</v>
          </cell>
          <cell r="BX6320">
            <v>2280.5012657476063</v>
          </cell>
          <cell r="CB6320">
            <v>2300</v>
          </cell>
          <cell r="CF6320">
            <v>191599.24020594364</v>
          </cell>
          <cell r="CG6320">
            <v>4784</v>
          </cell>
          <cell r="CK6320" t="str">
            <v>Прочие основные фонды</v>
          </cell>
        </row>
        <row r="6321">
          <cell r="K6321">
            <v>0</v>
          </cell>
          <cell r="Y6321">
            <v>2000</v>
          </cell>
          <cell r="AT6321">
            <v>7200</v>
          </cell>
          <cell r="BK6321">
            <v>19159.924020594364</v>
          </cell>
          <cell r="BX6321">
            <v>2280.5012657476063</v>
          </cell>
          <cell r="CB6321">
            <v>2300</v>
          </cell>
          <cell r="CF6321">
            <v>191599.24020594364</v>
          </cell>
          <cell r="CG6321">
            <v>4784</v>
          </cell>
          <cell r="CK6321" t="str">
            <v>Прочие основные фонды</v>
          </cell>
        </row>
        <row r="6322">
          <cell r="K6322">
            <v>0</v>
          </cell>
          <cell r="Y6322">
            <v>2000</v>
          </cell>
          <cell r="AT6322">
            <v>7200</v>
          </cell>
          <cell r="BK6322">
            <v>19159.924020594364</v>
          </cell>
          <cell r="BX6322">
            <v>2280.5012657476063</v>
          </cell>
          <cell r="CB6322">
            <v>2300</v>
          </cell>
          <cell r="CF6322">
            <v>191599.24020594364</v>
          </cell>
          <cell r="CG6322">
            <v>4784</v>
          </cell>
          <cell r="CK6322" t="str">
            <v>Прочие основные фонды</v>
          </cell>
        </row>
        <row r="6323">
          <cell r="K6323">
            <v>0</v>
          </cell>
          <cell r="Y6323">
            <v>2000</v>
          </cell>
          <cell r="AT6323">
            <v>7200</v>
          </cell>
          <cell r="BK6323">
            <v>19159.924020594364</v>
          </cell>
          <cell r="BX6323">
            <v>2280.5012657476063</v>
          </cell>
          <cell r="CB6323">
            <v>2300</v>
          </cell>
          <cell r="CF6323">
            <v>191599.24020594364</v>
          </cell>
          <cell r="CG6323">
            <v>4784</v>
          </cell>
          <cell r="CK6323" t="str">
            <v>Прочие основные фонды</v>
          </cell>
        </row>
        <row r="6324">
          <cell r="K6324">
            <v>0</v>
          </cell>
          <cell r="Y6324">
            <v>2000</v>
          </cell>
          <cell r="AT6324">
            <v>7200</v>
          </cell>
          <cell r="BK6324">
            <v>19159.924020594364</v>
          </cell>
          <cell r="BX6324">
            <v>2280.5012657476063</v>
          </cell>
          <cell r="CB6324">
            <v>2300</v>
          </cell>
          <cell r="CF6324">
            <v>191599.24020594364</v>
          </cell>
          <cell r="CG6324">
            <v>4784</v>
          </cell>
          <cell r="CK6324" t="str">
            <v>Прочие основные фонды</v>
          </cell>
        </row>
        <row r="6325">
          <cell r="K6325">
            <v>0</v>
          </cell>
          <cell r="Y6325">
            <v>2000</v>
          </cell>
          <cell r="AT6325">
            <v>7200</v>
          </cell>
          <cell r="BK6325">
            <v>19159.924020594364</v>
          </cell>
          <cell r="BX6325">
            <v>2280.5012657476063</v>
          </cell>
          <cell r="CB6325">
            <v>2300</v>
          </cell>
          <cell r="CF6325">
            <v>191599.24020594364</v>
          </cell>
          <cell r="CG6325">
            <v>4784</v>
          </cell>
          <cell r="CK6325" t="str">
            <v>Прочие основные фонды</v>
          </cell>
        </row>
        <row r="6326">
          <cell r="K6326">
            <v>0</v>
          </cell>
          <cell r="Y6326">
            <v>2000</v>
          </cell>
          <cell r="AT6326">
            <v>7200</v>
          </cell>
          <cell r="BK6326">
            <v>19159.924020594364</v>
          </cell>
          <cell r="BX6326">
            <v>2280.5012657476063</v>
          </cell>
          <cell r="CB6326">
            <v>2300</v>
          </cell>
          <cell r="CF6326">
            <v>191599.24020594364</v>
          </cell>
          <cell r="CG6326">
            <v>4784</v>
          </cell>
          <cell r="CK6326" t="str">
            <v>Прочие основные фонды</v>
          </cell>
        </row>
        <row r="6327">
          <cell r="K6327">
            <v>0</v>
          </cell>
          <cell r="Y6327">
            <v>2000</v>
          </cell>
          <cell r="AT6327">
            <v>7200</v>
          </cell>
          <cell r="BK6327">
            <v>19159.924020594364</v>
          </cell>
          <cell r="BX6327">
            <v>2280.5012657476063</v>
          </cell>
          <cell r="CB6327">
            <v>2300</v>
          </cell>
          <cell r="CF6327">
            <v>191599.24020594364</v>
          </cell>
          <cell r="CG6327">
            <v>4784</v>
          </cell>
          <cell r="CK6327" t="str">
            <v>Прочие основные фонды</v>
          </cell>
        </row>
        <row r="6328">
          <cell r="K6328">
            <v>0</v>
          </cell>
          <cell r="Y6328">
            <v>2000</v>
          </cell>
          <cell r="AT6328">
            <v>7200</v>
          </cell>
          <cell r="BK6328">
            <v>19159.924020594364</v>
          </cell>
          <cell r="BX6328">
            <v>2280.5012657476063</v>
          </cell>
          <cell r="CB6328">
            <v>2300</v>
          </cell>
          <cell r="CF6328">
            <v>191599.24020594364</v>
          </cell>
          <cell r="CG6328">
            <v>4784</v>
          </cell>
          <cell r="CK6328" t="str">
            <v>Прочие основные фонды</v>
          </cell>
        </row>
        <row r="6329">
          <cell r="K6329">
            <v>0</v>
          </cell>
          <cell r="Y6329">
            <v>2000</v>
          </cell>
          <cell r="AT6329">
            <v>7200</v>
          </cell>
          <cell r="BK6329">
            <v>19159.924020594364</v>
          </cell>
          <cell r="BX6329">
            <v>2280.5012657476063</v>
          </cell>
          <cell r="CB6329">
            <v>2300</v>
          </cell>
          <cell r="CF6329">
            <v>191599.24020594364</v>
          </cell>
          <cell r="CG6329">
            <v>4784</v>
          </cell>
          <cell r="CK6329" t="str">
            <v>Прочие основные фонды</v>
          </cell>
        </row>
        <row r="6330">
          <cell r="K6330">
            <v>0</v>
          </cell>
          <cell r="Y6330">
            <v>2000</v>
          </cell>
          <cell r="AT6330">
            <v>7200</v>
          </cell>
          <cell r="BK6330">
            <v>19159.924020594364</v>
          </cell>
          <cell r="BX6330">
            <v>2280.5012657476063</v>
          </cell>
          <cell r="CB6330">
            <v>2300</v>
          </cell>
          <cell r="CF6330">
            <v>191599.24020594364</v>
          </cell>
          <cell r="CG6330">
            <v>4784</v>
          </cell>
          <cell r="CK6330" t="str">
            <v>Прочие основные фонды</v>
          </cell>
        </row>
        <row r="6331">
          <cell r="K6331">
            <v>0</v>
          </cell>
          <cell r="Y6331">
            <v>2000</v>
          </cell>
          <cell r="AT6331">
            <v>7200</v>
          </cell>
          <cell r="BK6331">
            <v>19159.924020594364</v>
          </cell>
          <cell r="BX6331">
            <v>2280.5012657476063</v>
          </cell>
          <cell r="CB6331">
            <v>2300</v>
          </cell>
          <cell r="CF6331">
            <v>191599.24020594364</v>
          </cell>
          <cell r="CG6331">
            <v>4784</v>
          </cell>
          <cell r="CK6331" t="str">
            <v>Прочие основные фонды</v>
          </cell>
        </row>
        <row r="6332">
          <cell r="K6332">
            <v>0</v>
          </cell>
          <cell r="Y6332">
            <v>2000</v>
          </cell>
          <cell r="AT6332">
            <v>7200</v>
          </cell>
          <cell r="BK6332">
            <v>19159.924020594364</v>
          </cell>
          <cell r="BX6332">
            <v>2280.5012657476063</v>
          </cell>
          <cell r="CB6332">
            <v>2300</v>
          </cell>
          <cell r="CF6332">
            <v>191599.24020594364</v>
          </cell>
          <cell r="CG6332">
            <v>4784</v>
          </cell>
          <cell r="CK6332" t="str">
            <v>Прочие основные фонды</v>
          </cell>
        </row>
        <row r="6333">
          <cell r="K6333">
            <v>0</v>
          </cell>
          <cell r="Y6333">
            <v>2000</v>
          </cell>
          <cell r="AT6333">
            <v>7200</v>
          </cell>
          <cell r="BK6333">
            <v>19159.924020594364</v>
          </cell>
          <cell r="BX6333">
            <v>2280.5012657476063</v>
          </cell>
          <cell r="CB6333">
            <v>2300</v>
          </cell>
          <cell r="CF6333">
            <v>191599.24020594364</v>
          </cell>
          <cell r="CG6333">
            <v>4784</v>
          </cell>
          <cell r="CK6333" t="str">
            <v>Прочие основные фонды</v>
          </cell>
        </row>
        <row r="6334">
          <cell r="K6334">
            <v>0</v>
          </cell>
          <cell r="Y6334">
            <v>2000</v>
          </cell>
          <cell r="AT6334">
            <v>7200</v>
          </cell>
          <cell r="BK6334">
            <v>19159.924020594364</v>
          </cell>
          <cell r="BX6334">
            <v>2280.5012657476063</v>
          </cell>
          <cell r="CB6334">
            <v>2300</v>
          </cell>
          <cell r="CF6334">
            <v>191599.24020594364</v>
          </cell>
          <cell r="CG6334">
            <v>4784</v>
          </cell>
          <cell r="CK6334" t="str">
            <v>Прочие основные фонды</v>
          </cell>
        </row>
        <row r="6335">
          <cell r="K6335">
            <v>0</v>
          </cell>
          <cell r="Y6335">
            <v>2000</v>
          </cell>
          <cell r="AT6335">
            <v>7200</v>
          </cell>
          <cell r="BK6335">
            <v>19159.924020594364</v>
          </cell>
          <cell r="BX6335">
            <v>2280.5012657476063</v>
          </cell>
          <cell r="CB6335">
            <v>2300</v>
          </cell>
          <cell r="CF6335">
            <v>191599.24020594364</v>
          </cell>
          <cell r="CG6335">
            <v>4784</v>
          </cell>
          <cell r="CK6335" t="str">
            <v>Прочие основные фонды</v>
          </cell>
        </row>
        <row r="6336">
          <cell r="K6336">
            <v>0</v>
          </cell>
          <cell r="Y6336">
            <v>2001</v>
          </cell>
          <cell r="AT6336">
            <v>1382</v>
          </cell>
          <cell r="BK6336">
            <v>3430.6352348234623</v>
          </cell>
          <cell r="BX6336">
            <v>408.32980271341103</v>
          </cell>
          <cell r="CB6336">
            <v>400</v>
          </cell>
          <cell r="CF6336">
            <v>34306.352348234621</v>
          </cell>
          <cell r="CG6336">
            <v>832</v>
          </cell>
          <cell r="CK6336" t="str">
            <v>Прочие основные фонды</v>
          </cell>
        </row>
        <row r="6337">
          <cell r="K6337">
            <v>0</v>
          </cell>
          <cell r="Y6337">
            <v>2001</v>
          </cell>
          <cell r="AT6337">
            <v>1990</v>
          </cell>
          <cell r="BK6337">
            <v>4939.9161485518744</v>
          </cell>
          <cell r="BX6337">
            <v>587.97127887097542</v>
          </cell>
          <cell r="CB6337">
            <v>600</v>
          </cell>
          <cell r="CF6337">
            <v>49399.161485518744</v>
          </cell>
          <cell r="CG6337">
            <v>1248</v>
          </cell>
          <cell r="CK6337" t="str">
            <v>Прочие основные фонды</v>
          </cell>
        </row>
        <row r="6338">
          <cell r="K6338">
            <v>0</v>
          </cell>
          <cell r="Y6338">
            <v>2001</v>
          </cell>
          <cell r="AT6338">
            <v>1990</v>
          </cell>
          <cell r="BK6338">
            <v>4939.9161485518744</v>
          </cell>
          <cell r="BX6338">
            <v>587.97127887097542</v>
          </cell>
          <cell r="CB6338">
            <v>600</v>
          </cell>
          <cell r="CF6338">
            <v>49399.161485518744</v>
          </cell>
          <cell r="CG6338">
            <v>1248</v>
          </cell>
          <cell r="CK6338" t="str">
            <v>Прочие основные фонды</v>
          </cell>
        </row>
        <row r="6339">
          <cell r="K6339">
            <v>0</v>
          </cell>
          <cell r="Y6339">
            <v>2001</v>
          </cell>
          <cell r="AT6339">
            <v>1990</v>
          </cell>
          <cell r="BK6339">
            <v>4939.9161485518744</v>
          </cell>
          <cell r="BX6339">
            <v>587.97127887097542</v>
          </cell>
          <cell r="CB6339">
            <v>600</v>
          </cell>
          <cell r="CF6339">
            <v>49399.161485518744</v>
          </cell>
          <cell r="CG6339">
            <v>1248</v>
          </cell>
          <cell r="CK6339" t="str">
            <v>Прочие основные фонды</v>
          </cell>
        </row>
        <row r="6340">
          <cell r="K6340">
            <v>0</v>
          </cell>
          <cell r="Y6340">
            <v>2001</v>
          </cell>
          <cell r="AT6340">
            <v>1990</v>
          </cell>
          <cell r="BK6340">
            <v>4939.9161485518744</v>
          </cell>
          <cell r="BX6340">
            <v>587.97127887097542</v>
          </cell>
          <cell r="CB6340">
            <v>600</v>
          </cell>
          <cell r="CF6340">
            <v>49399.161485518744</v>
          </cell>
          <cell r="CG6340">
            <v>1248</v>
          </cell>
          <cell r="CK6340" t="str">
            <v>Прочие основные фонды</v>
          </cell>
        </row>
        <row r="6341">
          <cell r="K6341">
            <v>0</v>
          </cell>
          <cell r="Y6341">
            <v>2001</v>
          </cell>
          <cell r="AT6341">
            <v>1990</v>
          </cell>
          <cell r="BK6341">
            <v>4939.9161485518744</v>
          </cell>
          <cell r="BX6341">
            <v>587.97127887097542</v>
          </cell>
          <cell r="CB6341">
            <v>600</v>
          </cell>
          <cell r="CF6341">
            <v>49399.161485518744</v>
          </cell>
          <cell r="CG6341">
            <v>1248</v>
          </cell>
          <cell r="CK6341" t="str">
            <v>Прочие основные фонды</v>
          </cell>
        </row>
        <row r="6342">
          <cell r="K6342">
            <v>0</v>
          </cell>
          <cell r="Y6342">
            <v>2001</v>
          </cell>
          <cell r="AT6342">
            <v>1990</v>
          </cell>
          <cell r="BK6342">
            <v>4939.9161485518744</v>
          </cell>
          <cell r="BX6342">
            <v>587.97127887097542</v>
          </cell>
          <cell r="CB6342">
            <v>600</v>
          </cell>
          <cell r="CF6342">
            <v>49399.161485518744</v>
          </cell>
          <cell r="CG6342">
            <v>1248</v>
          </cell>
          <cell r="CK6342" t="str">
            <v>Прочие основные фонды</v>
          </cell>
        </row>
        <row r="6343">
          <cell r="K6343">
            <v>0</v>
          </cell>
          <cell r="Y6343">
            <v>2001</v>
          </cell>
          <cell r="AT6343">
            <v>1990</v>
          </cell>
          <cell r="BK6343">
            <v>4939.9161485518744</v>
          </cell>
          <cell r="BX6343">
            <v>587.97127887097542</v>
          </cell>
          <cell r="CB6343">
            <v>600</v>
          </cell>
          <cell r="CF6343">
            <v>49399.161485518744</v>
          </cell>
          <cell r="CG6343">
            <v>1248</v>
          </cell>
          <cell r="CK6343" t="str">
            <v>Прочие основные фонды</v>
          </cell>
        </row>
        <row r="6344">
          <cell r="K6344">
            <v>0</v>
          </cell>
          <cell r="Y6344">
            <v>2001</v>
          </cell>
          <cell r="AT6344">
            <v>1990</v>
          </cell>
          <cell r="BK6344">
            <v>4939.9161485518744</v>
          </cell>
          <cell r="BX6344">
            <v>587.97127887097542</v>
          </cell>
          <cell r="CB6344">
            <v>600</v>
          </cell>
          <cell r="CF6344">
            <v>49399.161485518744</v>
          </cell>
          <cell r="CG6344">
            <v>1248</v>
          </cell>
          <cell r="CK6344" t="str">
            <v>Прочие основные фонды</v>
          </cell>
        </row>
        <row r="6345">
          <cell r="K6345">
            <v>0</v>
          </cell>
          <cell r="Y6345">
            <v>2001</v>
          </cell>
          <cell r="AT6345">
            <v>4200</v>
          </cell>
          <cell r="BK6345">
            <v>10425.953680360739</v>
          </cell>
          <cell r="BX6345">
            <v>1240.9444076673851</v>
          </cell>
          <cell r="CB6345">
            <v>1200</v>
          </cell>
          <cell r="CF6345">
            <v>104259.53680360739</v>
          </cell>
          <cell r="CG6345">
            <v>2496</v>
          </cell>
          <cell r="CK6345" t="str">
            <v>Прочие основные фонды</v>
          </cell>
        </row>
        <row r="6346">
          <cell r="K6346">
            <v>0</v>
          </cell>
          <cell r="Y6346">
            <v>2001</v>
          </cell>
          <cell r="AT6346">
            <v>1895</v>
          </cell>
          <cell r="BK6346">
            <v>4704.0910057818101</v>
          </cell>
          <cell r="BX6346">
            <v>559.90229822135598</v>
          </cell>
          <cell r="CB6346">
            <v>550</v>
          </cell>
          <cell r="CF6346">
            <v>47040.910057818102</v>
          </cell>
          <cell r="CG6346">
            <v>1144</v>
          </cell>
          <cell r="CK6346" t="str">
            <v>Прочие основные фонды</v>
          </cell>
        </row>
        <row r="6347">
          <cell r="K6347">
            <v>0</v>
          </cell>
          <cell r="Y6347">
            <v>2000</v>
          </cell>
          <cell r="AT6347">
            <v>1895</v>
          </cell>
          <cell r="BK6347">
            <v>6280.4817855665615</v>
          </cell>
          <cell r="BX6347">
            <v>628.04817855665624</v>
          </cell>
          <cell r="CB6347">
            <v>650</v>
          </cell>
          <cell r="CF6347">
            <v>69085.299641232181</v>
          </cell>
          <cell r="CG6347">
            <v>1085.5</v>
          </cell>
          <cell r="CK6347" t="str">
            <v>Прочие основные фонды</v>
          </cell>
        </row>
        <row r="6348">
          <cell r="K6348">
            <v>0</v>
          </cell>
          <cell r="Y6348">
            <v>2001</v>
          </cell>
          <cell r="AT6348">
            <v>1895</v>
          </cell>
          <cell r="BK6348">
            <v>4704.0910057818101</v>
          </cell>
          <cell r="BX6348">
            <v>559.90229822135598</v>
          </cell>
          <cell r="CB6348">
            <v>550</v>
          </cell>
          <cell r="CF6348">
            <v>47040.910057818102</v>
          </cell>
          <cell r="CG6348">
            <v>1144</v>
          </cell>
          <cell r="CK6348" t="str">
            <v>Прочие основные фонды</v>
          </cell>
        </row>
        <row r="6349">
          <cell r="K6349">
            <v>0</v>
          </cell>
          <cell r="Y6349">
            <v>2001</v>
          </cell>
          <cell r="AT6349">
            <v>1895</v>
          </cell>
          <cell r="BK6349">
            <v>4704.0910057818101</v>
          </cell>
          <cell r="BX6349">
            <v>559.90229822135598</v>
          </cell>
          <cell r="CB6349">
            <v>550</v>
          </cell>
          <cell r="CF6349">
            <v>47040.910057818102</v>
          </cell>
          <cell r="CG6349">
            <v>1144</v>
          </cell>
          <cell r="CK6349" t="str">
            <v>Прочие основные фонды</v>
          </cell>
        </row>
        <row r="6350">
          <cell r="K6350">
            <v>0</v>
          </cell>
          <cell r="Y6350">
            <v>2000</v>
          </cell>
          <cell r="AT6350">
            <v>6300</v>
          </cell>
          <cell r="BK6350">
            <v>16764.933518020069</v>
          </cell>
          <cell r="BX6350">
            <v>1995.4386075291554</v>
          </cell>
          <cell r="CB6350">
            <v>2000</v>
          </cell>
          <cell r="CF6350">
            <v>167649.33518020069</v>
          </cell>
          <cell r="CG6350">
            <v>4160</v>
          </cell>
          <cell r="CK6350" t="str">
            <v>Прочие основные фонды</v>
          </cell>
        </row>
        <row r="6351">
          <cell r="K6351">
            <v>0</v>
          </cell>
          <cell r="Y6351">
            <v>2001</v>
          </cell>
          <cell r="AT6351">
            <v>5100</v>
          </cell>
          <cell r="BK6351">
            <v>12660.086611866613</v>
          </cell>
          <cell r="BX6351">
            <v>1506.8610664532537</v>
          </cell>
          <cell r="CB6351">
            <v>1500</v>
          </cell>
          <cell r="CF6351">
            <v>126600.86611866613</v>
          </cell>
          <cell r="CG6351">
            <v>3120</v>
          </cell>
          <cell r="CK6351" t="str">
            <v>Прочие основные фонды</v>
          </cell>
        </row>
        <row r="6352">
          <cell r="K6352">
            <v>0</v>
          </cell>
          <cell r="Y6352">
            <v>2001</v>
          </cell>
          <cell r="AT6352">
            <v>8000</v>
          </cell>
          <cell r="BK6352">
            <v>19858.959391163313</v>
          </cell>
          <cell r="BX6352">
            <v>2363.7036336521624</v>
          </cell>
          <cell r="CB6352">
            <v>2400</v>
          </cell>
          <cell r="CF6352">
            <v>198589.59391163313</v>
          </cell>
          <cell r="CG6352">
            <v>4992</v>
          </cell>
          <cell r="CK6352" t="str">
            <v>Прочие основные фонды</v>
          </cell>
        </row>
        <row r="6353">
          <cell r="K6353">
            <v>0</v>
          </cell>
          <cell r="Y6353">
            <v>2001</v>
          </cell>
          <cell r="AT6353">
            <v>3135</v>
          </cell>
          <cell r="BK6353">
            <v>7782.2297114121238</v>
          </cell>
          <cell r="BX6353">
            <v>926.27636143744121</v>
          </cell>
          <cell r="CB6353">
            <v>950</v>
          </cell>
          <cell r="CF6353">
            <v>77822.297114121233</v>
          </cell>
          <cell r="CG6353">
            <v>1976</v>
          </cell>
          <cell r="CK6353" t="str">
            <v>Прочие основные фонды</v>
          </cell>
        </row>
        <row r="6354">
          <cell r="K6354">
            <v>0</v>
          </cell>
          <cell r="Y6354">
            <v>2001</v>
          </cell>
          <cell r="AT6354">
            <v>3135</v>
          </cell>
          <cell r="BK6354">
            <v>7782.2297114121238</v>
          </cell>
          <cell r="BX6354">
            <v>926.27636143744121</v>
          </cell>
          <cell r="CB6354">
            <v>950</v>
          </cell>
          <cell r="CF6354">
            <v>77822.297114121233</v>
          </cell>
          <cell r="CG6354">
            <v>1976</v>
          </cell>
          <cell r="CK6354" t="str">
            <v>Прочие основные фонды</v>
          </cell>
        </row>
        <row r="6355">
          <cell r="K6355">
            <v>0</v>
          </cell>
          <cell r="Y6355">
            <v>2001</v>
          </cell>
          <cell r="AT6355">
            <v>3135</v>
          </cell>
          <cell r="BK6355">
            <v>7782.2297114121238</v>
          </cell>
          <cell r="BX6355">
            <v>926.27636143744121</v>
          </cell>
          <cell r="CB6355">
            <v>950</v>
          </cell>
          <cell r="CF6355">
            <v>77822.297114121233</v>
          </cell>
          <cell r="CG6355">
            <v>1976</v>
          </cell>
          <cell r="CK6355" t="str">
            <v>Прочие основные фонды</v>
          </cell>
        </row>
        <row r="6356">
          <cell r="K6356">
            <v>0</v>
          </cell>
          <cell r="Y6356">
            <v>2001</v>
          </cell>
          <cell r="AT6356">
            <v>3135</v>
          </cell>
          <cell r="BK6356">
            <v>7782.2297114121238</v>
          </cell>
          <cell r="BX6356">
            <v>926.27636143744121</v>
          </cell>
          <cell r="CB6356">
            <v>950</v>
          </cell>
          <cell r="CF6356">
            <v>77822.297114121233</v>
          </cell>
          <cell r="CG6356">
            <v>1976</v>
          </cell>
          <cell r="CK6356" t="str">
            <v>Прочие основные фонды</v>
          </cell>
        </row>
        <row r="6357">
          <cell r="K6357">
            <v>0</v>
          </cell>
          <cell r="Y6357">
            <v>2001</v>
          </cell>
          <cell r="AT6357">
            <v>3135</v>
          </cell>
          <cell r="BK6357">
            <v>7782.2297114121238</v>
          </cell>
          <cell r="BX6357">
            <v>926.27636143744121</v>
          </cell>
          <cell r="CB6357">
            <v>950</v>
          </cell>
          <cell r="CF6357">
            <v>77822.297114121233</v>
          </cell>
          <cell r="CG6357">
            <v>1976</v>
          </cell>
          <cell r="CK6357" t="str">
            <v>Прочие основные фонды</v>
          </cell>
        </row>
        <row r="6358">
          <cell r="K6358">
            <v>0</v>
          </cell>
          <cell r="Y6358">
            <v>2001</v>
          </cell>
          <cell r="AT6358">
            <v>3135</v>
          </cell>
          <cell r="BK6358">
            <v>7782.2297114121238</v>
          </cell>
          <cell r="BX6358">
            <v>926.27636143744121</v>
          </cell>
          <cell r="CB6358">
            <v>950</v>
          </cell>
          <cell r="CF6358">
            <v>77822.297114121233</v>
          </cell>
          <cell r="CG6358">
            <v>1976</v>
          </cell>
          <cell r="CK6358" t="str">
            <v>Прочие основные фонды</v>
          </cell>
        </row>
        <row r="6359">
          <cell r="K6359">
            <v>0</v>
          </cell>
          <cell r="Y6359">
            <v>2001</v>
          </cell>
          <cell r="AT6359">
            <v>3135</v>
          </cell>
          <cell r="BK6359">
            <v>7782.2297114121238</v>
          </cell>
          <cell r="BX6359">
            <v>926.27636143744121</v>
          </cell>
          <cell r="CB6359">
            <v>950</v>
          </cell>
          <cell r="CF6359">
            <v>77822.297114121233</v>
          </cell>
          <cell r="CG6359">
            <v>1976</v>
          </cell>
          <cell r="CK6359" t="str">
            <v>Прочие основные фонды</v>
          </cell>
        </row>
        <row r="6360">
          <cell r="K6360">
            <v>0</v>
          </cell>
          <cell r="Y6360">
            <v>2001</v>
          </cell>
          <cell r="AT6360">
            <v>3135</v>
          </cell>
          <cell r="BK6360">
            <v>7782.2297114121238</v>
          </cell>
          <cell r="BX6360">
            <v>926.27636143744121</v>
          </cell>
          <cell r="CB6360">
            <v>950</v>
          </cell>
          <cell r="CF6360">
            <v>77822.297114121233</v>
          </cell>
          <cell r="CG6360">
            <v>1976</v>
          </cell>
          <cell r="CK6360" t="str">
            <v>Прочие основные фонды</v>
          </cell>
        </row>
        <row r="6361">
          <cell r="K6361">
            <v>0</v>
          </cell>
          <cell r="Y6361">
            <v>2001</v>
          </cell>
          <cell r="AT6361">
            <v>3135</v>
          </cell>
          <cell r="BK6361">
            <v>7782.2297114121238</v>
          </cell>
          <cell r="BX6361">
            <v>926.27636143744121</v>
          </cell>
          <cell r="CB6361">
            <v>950</v>
          </cell>
          <cell r="CF6361">
            <v>77822.297114121233</v>
          </cell>
          <cell r="CG6361">
            <v>1976</v>
          </cell>
          <cell r="CK6361" t="str">
            <v>Прочие основные фонды</v>
          </cell>
        </row>
        <row r="6362">
          <cell r="K6362">
            <v>0</v>
          </cell>
          <cell r="Y6362">
            <v>2001</v>
          </cell>
          <cell r="AT6362">
            <v>3135</v>
          </cell>
          <cell r="BK6362">
            <v>7782.2297114121238</v>
          </cell>
          <cell r="BX6362">
            <v>926.27636143744121</v>
          </cell>
          <cell r="CB6362">
            <v>950</v>
          </cell>
          <cell r="CF6362">
            <v>77822.297114121233</v>
          </cell>
          <cell r="CG6362">
            <v>1976</v>
          </cell>
          <cell r="CK6362" t="str">
            <v>Прочие основные фонды</v>
          </cell>
        </row>
        <row r="6363">
          <cell r="K6363">
            <v>0</v>
          </cell>
          <cell r="Y6363">
            <v>2001</v>
          </cell>
          <cell r="AT6363">
            <v>3135</v>
          </cell>
          <cell r="BK6363">
            <v>7782.2297114121238</v>
          </cell>
          <cell r="BX6363">
            <v>926.27636143744121</v>
          </cell>
          <cell r="CB6363">
            <v>950</v>
          </cell>
          <cell r="CF6363">
            <v>77822.297114121233</v>
          </cell>
          <cell r="CG6363">
            <v>1976</v>
          </cell>
          <cell r="CK6363" t="str">
            <v>Прочие основные фонды</v>
          </cell>
        </row>
        <row r="6364">
          <cell r="K6364">
            <v>0</v>
          </cell>
          <cell r="Y6364">
            <v>2001</v>
          </cell>
          <cell r="AT6364">
            <v>3135</v>
          </cell>
          <cell r="BK6364">
            <v>7782.2297114121238</v>
          </cell>
          <cell r="BX6364">
            <v>926.27636143744121</v>
          </cell>
          <cell r="CB6364">
            <v>950</v>
          </cell>
          <cell r="CF6364">
            <v>77822.297114121233</v>
          </cell>
          <cell r="CG6364">
            <v>1976</v>
          </cell>
          <cell r="CK6364" t="str">
            <v>Прочие основные фонды</v>
          </cell>
        </row>
        <row r="6365">
          <cell r="K6365">
            <v>0</v>
          </cell>
          <cell r="Y6365">
            <v>2001</v>
          </cell>
          <cell r="AT6365">
            <v>3135</v>
          </cell>
          <cell r="BK6365">
            <v>7782.2297114121238</v>
          </cell>
          <cell r="BX6365">
            <v>926.27636143744121</v>
          </cell>
          <cell r="CB6365">
            <v>950</v>
          </cell>
          <cell r="CF6365">
            <v>77822.297114121233</v>
          </cell>
          <cell r="CG6365">
            <v>1976</v>
          </cell>
          <cell r="CK6365" t="str">
            <v>Прочие основные фонды</v>
          </cell>
        </row>
        <row r="6366">
          <cell r="K6366">
            <v>0</v>
          </cell>
          <cell r="Y6366">
            <v>2001</v>
          </cell>
          <cell r="AT6366">
            <v>3135</v>
          </cell>
          <cell r="BK6366">
            <v>7782.2297114121238</v>
          </cell>
          <cell r="BX6366">
            <v>926.27636143744121</v>
          </cell>
          <cell r="CB6366">
            <v>950</v>
          </cell>
          <cell r="CF6366">
            <v>77822.297114121233</v>
          </cell>
          <cell r="CG6366">
            <v>1976</v>
          </cell>
          <cell r="CK6366" t="str">
            <v>Прочие основные фонды</v>
          </cell>
        </row>
        <row r="6367">
          <cell r="K6367">
            <v>0</v>
          </cell>
          <cell r="Y6367">
            <v>2001</v>
          </cell>
          <cell r="AT6367">
            <v>3135</v>
          </cell>
          <cell r="BK6367">
            <v>7782.2297114121238</v>
          </cell>
          <cell r="BX6367">
            <v>926.27636143744121</v>
          </cell>
          <cell r="CB6367">
            <v>950</v>
          </cell>
          <cell r="CF6367">
            <v>77822.297114121233</v>
          </cell>
          <cell r="CG6367">
            <v>1976</v>
          </cell>
          <cell r="CK6367" t="str">
            <v>Прочие основные фонды</v>
          </cell>
        </row>
        <row r="6368">
          <cell r="K6368">
            <v>0</v>
          </cell>
          <cell r="Y6368">
            <v>2001</v>
          </cell>
          <cell r="AT6368">
            <v>3135</v>
          </cell>
          <cell r="BK6368">
            <v>7782.2297114121238</v>
          </cell>
          <cell r="BX6368">
            <v>926.27636143744121</v>
          </cell>
          <cell r="CB6368">
            <v>950</v>
          </cell>
          <cell r="CF6368">
            <v>77822.297114121233</v>
          </cell>
          <cell r="CG6368">
            <v>1976</v>
          </cell>
          <cell r="CK6368" t="str">
            <v>Прочие основные фонды</v>
          </cell>
        </row>
        <row r="6369">
          <cell r="K6369">
            <v>0</v>
          </cell>
          <cell r="Y6369">
            <v>2001</v>
          </cell>
          <cell r="AT6369">
            <v>3135</v>
          </cell>
          <cell r="BK6369">
            <v>7782.2297114121238</v>
          </cell>
          <cell r="BX6369">
            <v>926.27636143744121</v>
          </cell>
          <cell r="CB6369">
            <v>950</v>
          </cell>
          <cell r="CF6369">
            <v>77822.297114121233</v>
          </cell>
          <cell r="CG6369">
            <v>1976</v>
          </cell>
          <cell r="CK6369" t="str">
            <v>Прочие основные фонды</v>
          </cell>
        </row>
        <row r="6370">
          <cell r="K6370">
            <v>0</v>
          </cell>
          <cell r="Y6370">
            <v>2001</v>
          </cell>
          <cell r="AT6370">
            <v>3135</v>
          </cell>
          <cell r="BK6370">
            <v>7782.2297114121238</v>
          </cell>
          <cell r="BX6370">
            <v>926.27636143744121</v>
          </cell>
          <cell r="CB6370">
            <v>950</v>
          </cell>
          <cell r="CF6370">
            <v>77822.297114121233</v>
          </cell>
          <cell r="CG6370">
            <v>1976</v>
          </cell>
          <cell r="CK6370" t="str">
            <v>Прочие основные фонды</v>
          </cell>
        </row>
        <row r="6371">
          <cell r="K6371">
            <v>0</v>
          </cell>
          <cell r="Y6371">
            <v>2001</v>
          </cell>
          <cell r="AT6371">
            <v>3135</v>
          </cell>
          <cell r="BK6371">
            <v>7782.2297114121238</v>
          </cell>
          <cell r="BX6371">
            <v>926.27636143744121</v>
          </cell>
          <cell r="CB6371">
            <v>950</v>
          </cell>
          <cell r="CF6371">
            <v>77822.297114121233</v>
          </cell>
          <cell r="CG6371">
            <v>1976</v>
          </cell>
          <cell r="CK6371" t="str">
            <v>Прочие основные фонды</v>
          </cell>
        </row>
        <row r="6372">
          <cell r="K6372">
            <v>0</v>
          </cell>
          <cell r="Y6372">
            <v>2001</v>
          </cell>
          <cell r="AT6372">
            <v>3135</v>
          </cell>
          <cell r="BK6372">
            <v>7782.2297114121238</v>
          </cell>
          <cell r="BX6372">
            <v>926.27636143744121</v>
          </cell>
          <cell r="CB6372">
            <v>950</v>
          </cell>
          <cell r="CF6372">
            <v>77822.297114121233</v>
          </cell>
          <cell r="CG6372">
            <v>1976</v>
          </cell>
          <cell r="CK6372" t="str">
            <v>Прочие основные фонды</v>
          </cell>
        </row>
        <row r="6373">
          <cell r="K6373">
            <v>0</v>
          </cell>
          <cell r="Y6373">
            <v>2001</v>
          </cell>
          <cell r="AT6373">
            <v>3135</v>
          </cell>
          <cell r="BK6373">
            <v>7782.2297114121238</v>
          </cell>
          <cell r="BX6373">
            <v>926.27636143744121</v>
          </cell>
          <cell r="CB6373">
            <v>950</v>
          </cell>
          <cell r="CF6373">
            <v>77822.297114121233</v>
          </cell>
          <cell r="CG6373">
            <v>1976</v>
          </cell>
          <cell r="CK6373" t="str">
            <v>Прочие основные фонды</v>
          </cell>
        </row>
        <row r="6374">
          <cell r="K6374">
            <v>0</v>
          </cell>
          <cell r="Y6374">
            <v>2001</v>
          </cell>
          <cell r="AT6374">
            <v>3135</v>
          </cell>
          <cell r="BK6374">
            <v>7782.2297114121238</v>
          </cell>
          <cell r="BX6374">
            <v>926.27636143744121</v>
          </cell>
          <cell r="CB6374">
            <v>950</v>
          </cell>
          <cell r="CF6374">
            <v>77822.297114121233</v>
          </cell>
          <cell r="CG6374">
            <v>1976</v>
          </cell>
          <cell r="CK6374" t="str">
            <v>Прочие основные фонды</v>
          </cell>
        </row>
        <row r="6375">
          <cell r="K6375">
            <v>0</v>
          </cell>
          <cell r="Y6375">
            <v>2001</v>
          </cell>
          <cell r="AT6375">
            <v>3135</v>
          </cell>
          <cell r="BK6375">
            <v>7782.2297114121238</v>
          </cell>
          <cell r="BX6375">
            <v>926.27636143744121</v>
          </cell>
          <cell r="CB6375">
            <v>950</v>
          </cell>
          <cell r="CF6375">
            <v>77822.297114121233</v>
          </cell>
          <cell r="CG6375">
            <v>1976</v>
          </cell>
          <cell r="CK6375" t="str">
            <v>Прочие основные фонды</v>
          </cell>
        </row>
        <row r="6376">
          <cell r="K6376">
            <v>0</v>
          </cell>
          <cell r="Y6376">
            <v>2001</v>
          </cell>
          <cell r="AT6376">
            <v>3135</v>
          </cell>
          <cell r="BK6376">
            <v>7782.2297114121238</v>
          </cell>
          <cell r="BX6376">
            <v>926.27636143744121</v>
          </cell>
          <cell r="CB6376">
            <v>950</v>
          </cell>
          <cell r="CF6376">
            <v>77822.297114121233</v>
          </cell>
          <cell r="CG6376">
            <v>1976</v>
          </cell>
          <cell r="CK6376" t="str">
            <v>Прочие основные фонды</v>
          </cell>
        </row>
        <row r="6377">
          <cell r="K6377">
            <v>0</v>
          </cell>
          <cell r="Y6377">
            <v>2001</v>
          </cell>
          <cell r="AT6377">
            <v>3135</v>
          </cell>
          <cell r="BK6377">
            <v>7782.2297114121238</v>
          </cell>
          <cell r="BX6377">
            <v>926.27636143744121</v>
          </cell>
          <cell r="CB6377">
            <v>950</v>
          </cell>
          <cell r="CF6377">
            <v>77822.297114121233</v>
          </cell>
          <cell r="CG6377">
            <v>1976</v>
          </cell>
          <cell r="CK6377" t="str">
            <v>Прочие основные фонды</v>
          </cell>
        </row>
        <row r="6378">
          <cell r="K6378">
            <v>0</v>
          </cell>
          <cell r="Y6378">
            <v>2001</v>
          </cell>
          <cell r="AT6378">
            <v>3135</v>
          </cell>
          <cell r="BK6378">
            <v>7782.2297114121238</v>
          </cell>
          <cell r="BX6378">
            <v>926.27636143744121</v>
          </cell>
          <cell r="CB6378">
            <v>950</v>
          </cell>
          <cell r="CF6378">
            <v>77822.297114121233</v>
          </cell>
          <cell r="CG6378">
            <v>1976</v>
          </cell>
          <cell r="CK6378" t="str">
            <v>Прочие основные фонды</v>
          </cell>
        </row>
        <row r="6379">
          <cell r="K6379">
            <v>0</v>
          </cell>
          <cell r="Y6379">
            <v>2001</v>
          </cell>
          <cell r="AT6379">
            <v>3135</v>
          </cell>
          <cell r="BK6379">
            <v>7782.2297114121238</v>
          </cell>
          <cell r="BX6379">
            <v>926.27636143744121</v>
          </cell>
          <cell r="CB6379">
            <v>950</v>
          </cell>
          <cell r="CF6379">
            <v>77822.297114121233</v>
          </cell>
          <cell r="CG6379">
            <v>1976</v>
          </cell>
          <cell r="CK6379" t="str">
            <v>Прочие основные фонды</v>
          </cell>
        </row>
        <row r="6380">
          <cell r="K6380">
            <v>0</v>
          </cell>
          <cell r="Y6380">
            <v>2001</v>
          </cell>
          <cell r="AT6380">
            <v>3135</v>
          </cell>
          <cell r="BK6380">
            <v>7782.2297114121238</v>
          </cell>
          <cell r="BX6380">
            <v>926.27636143744121</v>
          </cell>
          <cell r="CB6380">
            <v>950</v>
          </cell>
          <cell r="CF6380">
            <v>77822.297114121233</v>
          </cell>
          <cell r="CG6380">
            <v>1976</v>
          </cell>
          <cell r="CK6380" t="str">
            <v>Прочие основные фонды</v>
          </cell>
        </row>
        <row r="6381">
          <cell r="K6381">
            <v>0</v>
          </cell>
          <cell r="Y6381">
            <v>2001</v>
          </cell>
          <cell r="AT6381">
            <v>3135</v>
          </cell>
          <cell r="BK6381">
            <v>7782.2297114121238</v>
          </cell>
          <cell r="BX6381">
            <v>926.27636143744121</v>
          </cell>
          <cell r="CB6381">
            <v>950</v>
          </cell>
          <cell r="CF6381">
            <v>77822.297114121233</v>
          </cell>
          <cell r="CG6381">
            <v>1976</v>
          </cell>
          <cell r="CK6381" t="str">
            <v>Прочие основные фонды</v>
          </cell>
        </row>
        <row r="6382">
          <cell r="K6382">
            <v>0</v>
          </cell>
          <cell r="Y6382">
            <v>2001</v>
          </cell>
          <cell r="AT6382">
            <v>3135</v>
          </cell>
          <cell r="BK6382">
            <v>7782.2297114121238</v>
          </cell>
          <cell r="BX6382">
            <v>926.27636143744121</v>
          </cell>
          <cell r="CB6382">
            <v>950</v>
          </cell>
          <cell r="CF6382">
            <v>77822.297114121233</v>
          </cell>
          <cell r="CG6382">
            <v>1976</v>
          </cell>
          <cell r="CK6382" t="str">
            <v>Прочие основные фонды</v>
          </cell>
        </row>
        <row r="6383">
          <cell r="K6383">
            <v>0</v>
          </cell>
          <cell r="Y6383">
            <v>2001</v>
          </cell>
          <cell r="AT6383">
            <v>3135</v>
          </cell>
          <cell r="BK6383">
            <v>7782.2297114121238</v>
          </cell>
          <cell r="BX6383">
            <v>926.27636143744121</v>
          </cell>
          <cell r="CB6383">
            <v>950</v>
          </cell>
          <cell r="CF6383">
            <v>77822.297114121233</v>
          </cell>
          <cell r="CG6383">
            <v>1976</v>
          </cell>
          <cell r="CK6383" t="str">
            <v>Прочие основные фонды</v>
          </cell>
        </row>
        <row r="6384">
          <cell r="K6384">
            <v>0</v>
          </cell>
          <cell r="Y6384">
            <v>2001</v>
          </cell>
          <cell r="AT6384">
            <v>3135</v>
          </cell>
          <cell r="BK6384">
            <v>7782.2297114121238</v>
          </cell>
          <cell r="BX6384">
            <v>926.27636143744121</v>
          </cell>
          <cell r="CB6384">
            <v>950</v>
          </cell>
          <cell r="CF6384">
            <v>77822.297114121233</v>
          </cell>
          <cell r="CG6384">
            <v>1976</v>
          </cell>
          <cell r="CK6384" t="str">
            <v>Прочие основные фонды</v>
          </cell>
        </row>
        <row r="6385">
          <cell r="K6385">
            <v>0</v>
          </cell>
          <cell r="Y6385">
            <v>2001</v>
          </cell>
          <cell r="AT6385">
            <v>3135</v>
          </cell>
          <cell r="BK6385">
            <v>7782.2297114121238</v>
          </cell>
          <cell r="BX6385">
            <v>926.27636143744121</v>
          </cell>
          <cell r="CB6385">
            <v>950</v>
          </cell>
          <cell r="CF6385">
            <v>77822.297114121233</v>
          </cell>
          <cell r="CG6385">
            <v>1976</v>
          </cell>
          <cell r="CK6385" t="str">
            <v>Прочие основные фонды</v>
          </cell>
        </row>
        <row r="6386">
          <cell r="K6386">
            <v>0</v>
          </cell>
          <cell r="Y6386">
            <v>2001</v>
          </cell>
          <cell r="AT6386">
            <v>3135</v>
          </cell>
          <cell r="BK6386">
            <v>7782.2297114121238</v>
          </cell>
          <cell r="BX6386">
            <v>926.27636143744121</v>
          </cell>
          <cell r="CB6386">
            <v>950</v>
          </cell>
          <cell r="CF6386">
            <v>77822.297114121233</v>
          </cell>
          <cell r="CG6386">
            <v>1976</v>
          </cell>
          <cell r="CK6386" t="str">
            <v>Прочие основные фонды</v>
          </cell>
        </row>
        <row r="6387">
          <cell r="K6387">
            <v>0</v>
          </cell>
          <cell r="Y6387">
            <v>2001</v>
          </cell>
          <cell r="AT6387">
            <v>3135</v>
          </cell>
          <cell r="BK6387">
            <v>7782.2297114121238</v>
          </cell>
          <cell r="BX6387">
            <v>926.27636143744121</v>
          </cell>
          <cell r="CB6387">
            <v>950</v>
          </cell>
          <cell r="CF6387">
            <v>77822.297114121233</v>
          </cell>
          <cell r="CG6387">
            <v>1976</v>
          </cell>
          <cell r="CK6387" t="str">
            <v>Прочие основные фонды</v>
          </cell>
        </row>
        <row r="6388">
          <cell r="K6388">
            <v>0</v>
          </cell>
          <cell r="Y6388">
            <v>2001</v>
          </cell>
          <cell r="AT6388">
            <v>3135</v>
          </cell>
          <cell r="BK6388">
            <v>7782.2297114121238</v>
          </cell>
          <cell r="BX6388">
            <v>926.27636143744121</v>
          </cell>
          <cell r="CB6388">
            <v>950</v>
          </cell>
          <cell r="CF6388">
            <v>77822.297114121233</v>
          </cell>
          <cell r="CG6388">
            <v>1976</v>
          </cell>
          <cell r="CK6388" t="str">
            <v>Прочие основные фонды</v>
          </cell>
        </row>
        <row r="6389">
          <cell r="K6389">
            <v>0</v>
          </cell>
          <cell r="Y6389">
            <v>2001</v>
          </cell>
          <cell r="AT6389">
            <v>3135</v>
          </cell>
          <cell r="BK6389">
            <v>7782.2297114121238</v>
          </cell>
          <cell r="BX6389">
            <v>926.27636143744121</v>
          </cell>
          <cell r="CB6389">
            <v>950</v>
          </cell>
          <cell r="CF6389">
            <v>77822.297114121233</v>
          </cell>
          <cell r="CG6389">
            <v>1976</v>
          </cell>
          <cell r="CK6389" t="str">
            <v>Прочие основные фонды</v>
          </cell>
        </row>
        <row r="6390">
          <cell r="K6390">
            <v>0</v>
          </cell>
          <cell r="Y6390">
            <v>2001</v>
          </cell>
          <cell r="AT6390">
            <v>3135</v>
          </cell>
          <cell r="BK6390">
            <v>7782.2297114121238</v>
          </cell>
          <cell r="BX6390">
            <v>926.27636143744121</v>
          </cell>
          <cell r="CB6390">
            <v>950</v>
          </cell>
          <cell r="CF6390">
            <v>77822.297114121233</v>
          </cell>
          <cell r="CG6390">
            <v>1976</v>
          </cell>
          <cell r="CK6390" t="str">
            <v>Прочие основные фонды</v>
          </cell>
        </row>
        <row r="6391">
          <cell r="K6391">
            <v>0</v>
          </cell>
          <cell r="Y6391">
            <v>2001</v>
          </cell>
          <cell r="AT6391">
            <v>3135</v>
          </cell>
          <cell r="BK6391">
            <v>7782.2297114121238</v>
          </cell>
          <cell r="BX6391">
            <v>926.27636143744121</v>
          </cell>
          <cell r="CB6391">
            <v>950</v>
          </cell>
          <cell r="CF6391">
            <v>77822.297114121233</v>
          </cell>
          <cell r="CG6391">
            <v>1976</v>
          </cell>
          <cell r="CK6391" t="str">
            <v>Прочие основные фонды</v>
          </cell>
        </row>
        <row r="6392">
          <cell r="K6392">
            <v>0</v>
          </cell>
          <cell r="Y6392">
            <v>2001</v>
          </cell>
          <cell r="AT6392">
            <v>3135</v>
          </cell>
          <cell r="BK6392">
            <v>7782.2297114121238</v>
          </cell>
          <cell r="BX6392">
            <v>926.27636143744121</v>
          </cell>
          <cell r="CB6392">
            <v>950</v>
          </cell>
          <cell r="CF6392">
            <v>77822.297114121233</v>
          </cell>
          <cell r="CG6392">
            <v>1976</v>
          </cell>
          <cell r="CK6392" t="str">
            <v>Прочие основные фонды</v>
          </cell>
        </row>
        <row r="6393">
          <cell r="K6393">
            <v>0</v>
          </cell>
          <cell r="Y6393">
            <v>2001</v>
          </cell>
          <cell r="AT6393">
            <v>3135</v>
          </cell>
          <cell r="BK6393">
            <v>7782.2297114121238</v>
          </cell>
          <cell r="BX6393">
            <v>926.27636143744121</v>
          </cell>
          <cell r="CB6393">
            <v>950</v>
          </cell>
          <cell r="CF6393">
            <v>77822.297114121233</v>
          </cell>
          <cell r="CG6393">
            <v>1976</v>
          </cell>
          <cell r="CK6393" t="str">
            <v>Прочие основные фонды</v>
          </cell>
        </row>
        <row r="6394">
          <cell r="K6394">
            <v>0</v>
          </cell>
          <cell r="Y6394">
            <v>2001</v>
          </cell>
          <cell r="AT6394">
            <v>3135</v>
          </cell>
          <cell r="BK6394">
            <v>7782.2297114121238</v>
          </cell>
          <cell r="BX6394">
            <v>926.27636143744121</v>
          </cell>
          <cell r="CB6394">
            <v>950</v>
          </cell>
          <cell r="CF6394">
            <v>77822.297114121233</v>
          </cell>
          <cell r="CG6394">
            <v>1976</v>
          </cell>
          <cell r="CK6394" t="str">
            <v>Прочие основные фонды</v>
          </cell>
        </row>
        <row r="6395">
          <cell r="K6395">
            <v>0</v>
          </cell>
          <cell r="Y6395">
            <v>2001</v>
          </cell>
          <cell r="AT6395">
            <v>3135</v>
          </cell>
          <cell r="BK6395">
            <v>7782.2297114121238</v>
          </cell>
          <cell r="BX6395">
            <v>926.27636143744121</v>
          </cell>
          <cell r="CB6395">
            <v>950</v>
          </cell>
          <cell r="CF6395">
            <v>77822.297114121233</v>
          </cell>
          <cell r="CG6395">
            <v>1976</v>
          </cell>
          <cell r="CK6395" t="str">
            <v>Прочие основные фонды</v>
          </cell>
        </row>
        <row r="6396">
          <cell r="K6396">
            <v>0</v>
          </cell>
          <cell r="Y6396">
            <v>2001</v>
          </cell>
          <cell r="AT6396">
            <v>3135</v>
          </cell>
          <cell r="BK6396">
            <v>7782.2297114121238</v>
          </cell>
          <cell r="BX6396">
            <v>926.27636143744121</v>
          </cell>
          <cell r="CB6396">
            <v>950</v>
          </cell>
          <cell r="CF6396">
            <v>77822.297114121233</v>
          </cell>
          <cell r="CG6396">
            <v>1976</v>
          </cell>
          <cell r="CK6396" t="str">
            <v>Прочие основные фонды</v>
          </cell>
        </row>
        <row r="6397">
          <cell r="K6397">
            <v>0</v>
          </cell>
          <cell r="Y6397">
            <v>2001</v>
          </cell>
          <cell r="AT6397">
            <v>3135</v>
          </cell>
          <cell r="BK6397">
            <v>7782.2297114121238</v>
          </cell>
          <cell r="BX6397">
            <v>926.27636143744121</v>
          </cell>
          <cell r="CB6397">
            <v>950</v>
          </cell>
          <cell r="CF6397">
            <v>77822.297114121233</v>
          </cell>
          <cell r="CG6397">
            <v>1976</v>
          </cell>
          <cell r="CK6397" t="str">
            <v>Прочие основные фонды</v>
          </cell>
        </row>
        <row r="6398">
          <cell r="K6398">
            <v>0</v>
          </cell>
          <cell r="Y6398">
            <v>2001</v>
          </cell>
          <cell r="AT6398">
            <v>3135</v>
          </cell>
          <cell r="BK6398">
            <v>7782.2297114121238</v>
          </cell>
          <cell r="BX6398">
            <v>926.27636143744121</v>
          </cell>
          <cell r="CB6398">
            <v>950</v>
          </cell>
          <cell r="CF6398">
            <v>77822.297114121233</v>
          </cell>
          <cell r="CG6398">
            <v>1976</v>
          </cell>
          <cell r="CK6398" t="str">
            <v>Прочие основные фонды</v>
          </cell>
        </row>
        <row r="6399">
          <cell r="K6399">
            <v>0</v>
          </cell>
          <cell r="Y6399">
            <v>2001</v>
          </cell>
          <cell r="AT6399">
            <v>3135</v>
          </cell>
          <cell r="BK6399">
            <v>7782.2297114121238</v>
          </cell>
          <cell r="BX6399">
            <v>926.27636143744121</v>
          </cell>
          <cell r="CB6399">
            <v>950</v>
          </cell>
          <cell r="CF6399">
            <v>77822.297114121233</v>
          </cell>
          <cell r="CG6399">
            <v>1976</v>
          </cell>
          <cell r="CK6399" t="str">
            <v>Прочие основные фонды</v>
          </cell>
        </row>
        <row r="6400">
          <cell r="K6400">
            <v>0</v>
          </cell>
          <cell r="Y6400">
            <v>2001</v>
          </cell>
          <cell r="AT6400">
            <v>3135</v>
          </cell>
          <cell r="BK6400">
            <v>7782.2297114121238</v>
          </cell>
          <cell r="BX6400">
            <v>926.27636143744121</v>
          </cell>
          <cell r="CB6400">
            <v>950</v>
          </cell>
          <cell r="CF6400">
            <v>77822.297114121233</v>
          </cell>
          <cell r="CG6400">
            <v>1976</v>
          </cell>
          <cell r="CK6400" t="str">
            <v>Прочие основные фонды</v>
          </cell>
        </row>
        <row r="6401">
          <cell r="K6401">
            <v>0</v>
          </cell>
          <cell r="Y6401">
            <v>2001</v>
          </cell>
          <cell r="AT6401">
            <v>3135</v>
          </cell>
          <cell r="BK6401">
            <v>7782.2297114121238</v>
          </cell>
          <cell r="BX6401">
            <v>926.27636143744121</v>
          </cell>
          <cell r="CB6401">
            <v>950</v>
          </cell>
          <cell r="CF6401">
            <v>77822.297114121233</v>
          </cell>
          <cell r="CG6401">
            <v>1976</v>
          </cell>
          <cell r="CK6401" t="str">
            <v>Прочие основные фонды</v>
          </cell>
        </row>
        <row r="6402">
          <cell r="K6402">
            <v>0</v>
          </cell>
          <cell r="Y6402">
            <v>2001</v>
          </cell>
          <cell r="AT6402">
            <v>3135</v>
          </cell>
          <cell r="BK6402">
            <v>7782.2297114121238</v>
          </cell>
          <cell r="BX6402">
            <v>926.27636143744121</v>
          </cell>
          <cell r="CB6402">
            <v>950</v>
          </cell>
          <cell r="CF6402">
            <v>77822.297114121233</v>
          </cell>
          <cell r="CG6402">
            <v>1976</v>
          </cell>
          <cell r="CK6402" t="str">
            <v>Прочие основные фонды</v>
          </cell>
        </row>
        <row r="6403">
          <cell r="K6403">
            <v>0</v>
          </cell>
          <cell r="Y6403">
            <v>2001</v>
          </cell>
          <cell r="AT6403">
            <v>3135</v>
          </cell>
          <cell r="BK6403">
            <v>7782.2297114121238</v>
          </cell>
          <cell r="BX6403">
            <v>926.27636143744121</v>
          </cell>
          <cell r="CB6403">
            <v>950</v>
          </cell>
          <cell r="CF6403">
            <v>77822.297114121233</v>
          </cell>
          <cell r="CG6403">
            <v>1976</v>
          </cell>
          <cell r="CK6403" t="str">
            <v>Прочие основные фонды</v>
          </cell>
        </row>
        <row r="6404">
          <cell r="K6404">
            <v>0</v>
          </cell>
          <cell r="Y6404">
            <v>2001</v>
          </cell>
          <cell r="AT6404">
            <v>3135</v>
          </cell>
          <cell r="BK6404">
            <v>7782.2297114121238</v>
          </cell>
          <cell r="BX6404">
            <v>926.27636143744121</v>
          </cell>
          <cell r="CB6404">
            <v>950</v>
          </cell>
          <cell r="CF6404">
            <v>77822.297114121233</v>
          </cell>
          <cell r="CG6404">
            <v>1976</v>
          </cell>
          <cell r="CK6404" t="str">
            <v>Прочие основные фонды</v>
          </cell>
        </row>
        <row r="6405">
          <cell r="K6405">
            <v>0</v>
          </cell>
          <cell r="Y6405">
            <v>2001</v>
          </cell>
          <cell r="AT6405">
            <v>3135</v>
          </cell>
          <cell r="BK6405">
            <v>7782.2297114121238</v>
          </cell>
          <cell r="BX6405">
            <v>926.27636143744121</v>
          </cell>
          <cell r="CB6405">
            <v>950</v>
          </cell>
          <cell r="CF6405">
            <v>77822.297114121233</v>
          </cell>
          <cell r="CG6405">
            <v>1976</v>
          </cell>
          <cell r="CK6405" t="str">
            <v>Прочие основные фонды</v>
          </cell>
        </row>
        <row r="6406">
          <cell r="K6406">
            <v>0</v>
          </cell>
          <cell r="Y6406">
            <v>2001</v>
          </cell>
          <cell r="AT6406">
            <v>3135</v>
          </cell>
          <cell r="BK6406">
            <v>7782.2297114121238</v>
          </cell>
          <cell r="BX6406">
            <v>926.27636143744121</v>
          </cell>
          <cell r="CB6406">
            <v>950</v>
          </cell>
          <cell r="CF6406">
            <v>77822.297114121233</v>
          </cell>
          <cell r="CG6406">
            <v>1976</v>
          </cell>
          <cell r="CK6406" t="str">
            <v>Прочие основные фонды</v>
          </cell>
        </row>
        <row r="6407">
          <cell r="K6407">
            <v>0</v>
          </cell>
          <cell r="Y6407">
            <v>2001</v>
          </cell>
          <cell r="AT6407">
            <v>3135</v>
          </cell>
          <cell r="BK6407">
            <v>7782.2297114121238</v>
          </cell>
          <cell r="BX6407">
            <v>926.27636143744121</v>
          </cell>
          <cell r="CB6407">
            <v>950</v>
          </cell>
          <cell r="CF6407">
            <v>77822.297114121233</v>
          </cell>
          <cell r="CG6407">
            <v>1976</v>
          </cell>
          <cell r="CK6407" t="str">
            <v>Прочие основные фонды</v>
          </cell>
        </row>
        <row r="6408">
          <cell r="K6408">
            <v>0</v>
          </cell>
          <cell r="Y6408">
            <v>2001</v>
          </cell>
          <cell r="AT6408">
            <v>4591.66</v>
          </cell>
          <cell r="BK6408">
            <v>11398.198684753617</v>
          </cell>
          <cell r="BX6408">
            <v>1356.665428311911</v>
          </cell>
          <cell r="CB6408">
            <v>1400</v>
          </cell>
          <cell r="CF6408">
            <v>113981.98684753617</v>
          </cell>
          <cell r="CG6408">
            <v>2912</v>
          </cell>
          <cell r="CK6408" t="str">
            <v>Прочие основные фонды</v>
          </cell>
        </row>
        <row r="6409">
          <cell r="K6409">
            <v>0</v>
          </cell>
          <cell r="Y6409">
            <v>2001</v>
          </cell>
          <cell r="AT6409">
            <v>2833.33</v>
          </cell>
          <cell r="BK6409">
            <v>7033.3731764705935</v>
          </cell>
          <cell r="BX6409">
            <v>837.14405204196021</v>
          </cell>
          <cell r="CB6409">
            <v>850</v>
          </cell>
          <cell r="CF6409">
            <v>70333.731764705939</v>
          </cell>
          <cell r="CG6409">
            <v>1768</v>
          </cell>
          <cell r="CK6409" t="str">
            <v>Прочие основные фонды</v>
          </cell>
        </row>
        <row r="6410">
          <cell r="K6410">
            <v>0</v>
          </cell>
          <cell r="Y6410">
            <v>2001</v>
          </cell>
          <cell r="AT6410">
            <v>2833.33</v>
          </cell>
          <cell r="BK6410">
            <v>7033.3731764705935</v>
          </cell>
          <cell r="BX6410">
            <v>837.14405204196021</v>
          </cell>
          <cell r="CB6410">
            <v>850</v>
          </cell>
          <cell r="CF6410">
            <v>70333.731764705939</v>
          </cell>
          <cell r="CG6410">
            <v>1768</v>
          </cell>
          <cell r="CK6410" t="str">
            <v>Прочие основные фонды</v>
          </cell>
        </row>
        <row r="6411">
          <cell r="K6411">
            <v>0</v>
          </cell>
          <cell r="Y6411">
            <v>2001</v>
          </cell>
          <cell r="AT6411">
            <v>2833.33</v>
          </cell>
          <cell r="BK6411">
            <v>7033.3731764705935</v>
          </cell>
          <cell r="BX6411">
            <v>837.14405204196021</v>
          </cell>
          <cell r="CB6411">
            <v>850</v>
          </cell>
          <cell r="CF6411">
            <v>70333.731764705939</v>
          </cell>
          <cell r="CG6411">
            <v>1768</v>
          </cell>
          <cell r="CK6411" t="str">
            <v>Прочие основные фонды</v>
          </cell>
        </row>
        <row r="6412">
          <cell r="K6412">
            <v>0</v>
          </cell>
          <cell r="Y6412">
            <v>2001</v>
          </cell>
          <cell r="AT6412">
            <v>3929.78</v>
          </cell>
          <cell r="BK6412">
            <v>9755.1676795257208</v>
          </cell>
          <cell r="BX6412">
            <v>1161.1044081816995</v>
          </cell>
          <cell r="CB6412">
            <v>1200</v>
          </cell>
          <cell r="CF6412">
            <v>97551.676795257212</v>
          </cell>
          <cell r="CG6412">
            <v>2496</v>
          </cell>
          <cell r="CK6412" t="str">
            <v>Прочие основные фонды</v>
          </cell>
        </row>
        <row r="6413">
          <cell r="K6413">
            <v>0</v>
          </cell>
          <cell r="Y6413">
            <v>2001</v>
          </cell>
          <cell r="AT6413">
            <v>3929.78</v>
          </cell>
          <cell r="BK6413">
            <v>9755.1676795257208</v>
          </cell>
          <cell r="BX6413">
            <v>1161.1044081816995</v>
          </cell>
          <cell r="CB6413">
            <v>1200</v>
          </cell>
          <cell r="CF6413">
            <v>97551.676795257212</v>
          </cell>
          <cell r="CG6413">
            <v>2496</v>
          </cell>
          <cell r="CK6413" t="str">
            <v>Прочие основные фонды</v>
          </cell>
        </row>
        <row r="6414">
          <cell r="K6414">
            <v>0</v>
          </cell>
          <cell r="Y6414">
            <v>2001</v>
          </cell>
          <cell r="AT6414">
            <v>3929.78</v>
          </cell>
          <cell r="BK6414">
            <v>9755.1676795257208</v>
          </cell>
          <cell r="BX6414">
            <v>1161.1044081816995</v>
          </cell>
          <cell r="CB6414">
            <v>1200</v>
          </cell>
          <cell r="CF6414">
            <v>97551.676795257212</v>
          </cell>
          <cell r="CG6414">
            <v>2496</v>
          </cell>
          <cell r="CK6414" t="str">
            <v>Прочие основные фонды</v>
          </cell>
        </row>
        <row r="6415">
          <cell r="K6415">
            <v>0</v>
          </cell>
          <cell r="Y6415">
            <v>2001</v>
          </cell>
          <cell r="AT6415">
            <v>3929.78</v>
          </cell>
          <cell r="BK6415">
            <v>9755.1676795257208</v>
          </cell>
          <cell r="BX6415">
            <v>1161.1044081816995</v>
          </cell>
          <cell r="CB6415">
            <v>1200</v>
          </cell>
          <cell r="CF6415">
            <v>97551.676795257212</v>
          </cell>
          <cell r="CG6415">
            <v>2496</v>
          </cell>
          <cell r="CK6415" t="str">
            <v>Прочие основные фонды</v>
          </cell>
        </row>
        <row r="6416">
          <cell r="K6416">
            <v>0</v>
          </cell>
          <cell r="Y6416">
            <v>2001</v>
          </cell>
          <cell r="AT6416">
            <v>3929.78</v>
          </cell>
          <cell r="BK6416">
            <v>9755.1676795257208</v>
          </cell>
          <cell r="BX6416">
            <v>1161.1044081816995</v>
          </cell>
          <cell r="CB6416">
            <v>1200</v>
          </cell>
          <cell r="CF6416">
            <v>97551.676795257212</v>
          </cell>
          <cell r="CG6416">
            <v>2496</v>
          </cell>
          <cell r="CK6416" t="str">
            <v>Прочие основные фонды</v>
          </cell>
        </row>
        <row r="6417">
          <cell r="K6417">
            <v>0</v>
          </cell>
          <cell r="Y6417">
            <v>2001</v>
          </cell>
          <cell r="AT6417">
            <v>3929.78</v>
          </cell>
          <cell r="BK6417">
            <v>9755.1676795257208</v>
          </cell>
          <cell r="BX6417">
            <v>1161.1044081816995</v>
          </cell>
          <cell r="CB6417">
            <v>1200</v>
          </cell>
          <cell r="CF6417">
            <v>97551.676795257212</v>
          </cell>
          <cell r="CG6417">
            <v>2496</v>
          </cell>
          <cell r="CK6417" t="str">
            <v>Прочие основные фонды</v>
          </cell>
        </row>
        <row r="6418">
          <cell r="K6418">
            <v>0</v>
          </cell>
          <cell r="Y6418">
            <v>2000</v>
          </cell>
          <cell r="AT6418">
            <v>3135</v>
          </cell>
          <cell r="BK6418">
            <v>8342.5502506337962</v>
          </cell>
          <cell r="BX6418">
            <v>992.96825946093691</v>
          </cell>
          <cell r="CB6418">
            <v>1000</v>
          </cell>
          <cell r="CF6418">
            <v>83425.502506337958</v>
          </cell>
          <cell r="CG6418">
            <v>2080</v>
          </cell>
          <cell r="CK6418" t="str">
            <v>Прочие основные фонды</v>
          </cell>
        </row>
        <row r="6419">
          <cell r="K6419">
            <v>0</v>
          </cell>
          <cell r="Y6419">
            <v>2001</v>
          </cell>
          <cell r="AT6419">
            <v>3960</v>
          </cell>
          <cell r="BK6419">
            <v>9830.184898625841</v>
          </cell>
          <cell r="BX6419">
            <v>1170.0332986578205</v>
          </cell>
          <cell r="CB6419">
            <v>1200</v>
          </cell>
          <cell r="CF6419">
            <v>98301.84898625841</v>
          </cell>
          <cell r="CG6419">
            <v>2496</v>
          </cell>
          <cell r="CK6419" t="str">
            <v>Прочие основные фонды</v>
          </cell>
        </row>
        <row r="6420">
          <cell r="K6420">
            <v>0</v>
          </cell>
          <cell r="Y6420">
            <v>2001</v>
          </cell>
          <cell r="AT6420">
            <v>3960</v>
          </cell>
          <cell r="BK6420">
            <v>9830.184898625841</v>
          </cell>
          <cell r="BX6420">
            <v>1170.0332986578205</v>
          </cell>
          <cell r="CB6420">
            <v>1200</v>
          </cell>
          <cell r="CF6420">
            <v>98301.84898625841</v>
          </cell>
          <cell r="CG6420">
            <v>2496</v>
          </cell>
          <cell r="CK6420" t="str">
            <v>Прочие основные фонды</v>
          </cell>
        </row>
        <row r="6421">
          <cell r="K6421">
            <v>0</v>
          </cell>
          <cell r="Y6421">
            <v>2001</v>
          </cell>
          <cell r="AT6421">
            <v>3960</v>
          </cell>
          <cell r="BK6421">
            <v>9830.184898625841</v>
          </cell>
          <cell r="BX6421">
            <v>1170.0332986578205</v>
          </cell>
          <cell r="CB6421">
            <v>1200</v>
          </cell>
          <cell r="CF6421">
            <v>98301.84898625841</v>
          </cell>
          <cell r="CG6421">
            <v>2496</v>
          </cell>
          <cell r="CK6421" t="str">
            <v>Прочие основные фонды</v>
          </cell>
        </row>
        <row r="6422">
          <cell r="K6422">
            <v>0</v>
          </cell>
          <cell r="Y6422">
            <v>2001</v>
          </cell>
          <cell r="AT6422">
            <v>3960</v>
          </cell>
          <cell r="BK6422">
            <v>9830.184898625841</v>
          </cell>
          <cell r="BX6422">
            <v>1170.0332986578205</v>
          </cell>
          <cell r="CB6422">
            <v>1200</v>
          </cell>
          <cell r="CF6422">
            <v>98301.84898625841</v>
          </cell>
          <cell r="CG6422">
            <v>2496</v>
          </cell>
          <cell r="CK6422" t="str">
            <v>Прочие основные фонды</v>
          </cell>
        </row>
        <row r="6423">
          <cell r="K6423">
            <v>0</v>
          </cell>
          <cell r="Y6423">
            <v>2001</v>
          </cell>
          <cell r="AT6423">
            <v>3960</v>
          </cell>
          <cell r="BK6423">
            <v>9830.184898625841</v>
          </cell>
          <cell r="BX6423">
            <v>1170.0332986578205</v>
          </cell>
          <cell r="CB6423">
            <v>1200</v>
          </cell>
          <cell r="CF6423">
            <v>98301.84898625841</v>
          </cell>
          <cell r="CG6423">
            <v>2496</v>
          </cell>
          <cell r="CK6423" t="str">
            <v>Прочие основные фонды</v>
          </cell>
        </row>
        <row r="6424">
          <cell r="K6424">
            <v>0</v>
          </cell>
          <cell r="Y6424">
            <v>2001</v>
          </cell>
          <cell r="AT6424">
            <v>3960</v>
          </cell>
          <cell r="BK6424">
            <v>9830.184898625841</v>
          </cell>
          <cell r="BX6424">
            <v>1170.0332986578205</v>
          </cell>
          <cell r="CB6424">
            <v>1200</v>
          </cell>
          <cell r="CF6424">
            <v>98301.84898625841</v>
          </cell>
          <cell r="CG6424">
            <v>2496</v>
          </cell>
          <cell r="CK6424" t="str">
            <v>Прочие основные фонды</v>
          </cell>
        </row>
        <row r="6425">
          <cell r="K6425">
            <v>0</v>
          </cell>
          <cell r="Y6425">
            <v>2001</v>
          </cell>
          <cell r="AT6425">
            <v>3960</v>
          </cell>
          <cell r="BK6425">
            <v>9830.184898625841</v>
          </cell>
          <cell r="BX6425">
            <v>1170.0332986578205</v>
          </cell>
          <cell r="CB6425">
            <v>1200</v>
          </cell>
          <cell r="CF6425">
            <v>98301.84898625841</v>
          </cell>
          <cell r="CG6425">
            <v>2496</v>
          </cell>
          <cell r="CK6425" t="str">
            <v>Прочие основные фонды</v>
          </cell>
        </row>
        <row r="6426">
          <cell r="K6426">
            <v>0</v>
          </cell>
          <cell r="Y6426">
            <v>2001</v>
          </cell>
          <cell r="AT6426">
            <v>3960</v>
          </cell>
          <cell r="BK6426">
            <v>9830.184898625841</v>
          </cell>
          <cell r="BX6426">
            <v>1170.0332986578205</v>
          </cell>
          <cell r="CB6426">
            <v>1200</v>
          </cell>
          <cell r="CF6426">
            <v>98301.84898625841</v>
          </cell>
          <cell r="CG6426">
            <v>2496</v>
          </cell>
          <cell r="CK6426" t="str">
            <v>Прочие основные фонды</v>
          </cell>
        </row>
        <row r="6427">
          <cell r="K6427">
            <v>0</v>
          </cell>
          <cell r="Y6427">
            <v>2001</v>
          </cell>
          <cell r="AT6427">
            <v>3960</v>
          </cell>
          <cell r="BK6427">
            <v>9830.184898625841</v>
          </cell>
          <cell r="BX6427">
            <v>1170.0332986578205</v>
          </cell>
          <cell r="CB6427">
            <v>1200</v>
          </cell>
          <cell r="CF6427">
            <v>98301.84898625841</v>
          </cell>
          <cell r="CG6427">
            <v>2496</v>
          </cell>
          <cell r="CK6427" t="str">
            <v>Прочие основные фонды</v>
          </cell>
        </row>
        <row r="6428">
          <cell r="K6428">
            <v>0</v>
          </cell>
          <cell r="Y6428">
            <v>2001</v>
          </cell>
          <cell r="AT6428">
            <v>3960</v>
          </cell>
          <cell r="BK6428">
            <v>9830.184898625841</v>
          </cell>
          <cell r="BX6428">
            <v>1170.0332986578205</v>
          </cell>
          <cell r="CB6428">
            <v>1200</v>
          </cell>
          <cell r="CF6428">
            <v>98301.84898625841</v>
          </cell>
          <cell r="CG6428">
            <v>2496</v>
          </cell>
          <cell r="CK6428" t="str">
            <v>Прочие основные фонды</v>
          </cell>
        </row>
        <row r="6429">
          <cell r="K6429">
            <v>0</v>
          </cell>
          <cell r="Y6429">
            <v>2001</v>
          </cell>
          <cell r="AT6429">
            <v>3960</v>
          </cell>
          <cell r="BK6429">
            <v>9830.184898625841</v>
          </cell>
          <cell r="BX6429">
            <v>1170.0332986578205</v>
          </cell>
          <cell r="CB6429">
            <v>1200</v>
          </cell>
          <cell r="CF6429">
            <v>98301.84898625841</v>
          </cell>
          <cell r="CG6429">
            <v>2496</v>
          </cell>
          <cell r="CK6429" t="str">
            <v>Прочие основные фонды</v>
          </cell>
        </row>
        <row r="6430">
          <cell r="K6430">
            <v>0</v>
          </cell>
          <cell r="Y6430">
            <v>2001</v>
          </cell>
          <cell r="AT6430">
            <v>3960</v>
          </cell>
          <cell r="BK6430">
            <v>9830.184898625841</v>
          </cell>
          <cell r="BX6430">
            <v>1170.0332986578205</v>
          </cell>
          <cell r="CB6430">
            <v>1200</v>
          </cell>
          <cell r="CF6430">
            <v>98301.84898625841</v>
          </cell>
          <cell r="CG6430">
            <v>2496</v>
          </cell>
          <cell r="CK6430" t="str">
            <v>Прочие основные фонды</v>
          </cell>
        </row>
        <row r="6431">
          <cell r="K6431">
            <v>0</v>
          </cell>
          <cell r="Y6431">
            <v>2001</v>
          </cell>
          <cell r="AT6431">
            <v>3960</v>
          </cell>
          <cell r="BK6431">
            <v>9830.184898625841</v>
          </cell>
          <cell r="BX6431">
            <v>1170.0332986578205</v>
          </cell>
          <cell r="CB6431">
            <v>1200</v>
          </cell>
          <cell r="CF6431">
            <v>98301.84898625841</v>
          </cell>
          <cell r="CG6431">
            <v>2496</v>
          </cell>
          <cell r="CK6431" t="str">
            <v>Прочие основные фонды</v>
          </cell>
        </row>
        <row r="6432">
          <cell r="K6432">
            <v>0</v>
          </cell>
          <cell r="Y6432">
            <v>2001</v>
          </cell>
          <cell r="AT6432">
            <v>3960</v>
          </cell>
          <cell r="BK6432">
            <v>9830.184898625841</v>
          </cell>
          <cell r="BX6432">
            <v>1170.0332986578205</v>
          </cell>
          <cell r="CB6432">
            <v>1200</v>
          </cell>
          <cell r="CF6432">
            <v>98301.84898625841</v>
          </cell>
          <cell r="CG6432">
            <v>2496</v>
          </cell>
          <cell r="CK6432" t="str">
            <v>Прочие основные фонды</v>
          </cell>
        </row>
        <row r="6433">
          <cell r="K6433">
            <v>0</v>
          </cell>
          <cell r="Y6433">
            <v>2001</v>
          </cell>
          <cell r="AT6433">
            <v>3960</v>
          </cell>
          <cell r="BK6433">
            <v>9830.184898625841</v>
          </cell>
          <cell r="BX6433">
            <v>1170.0332986578205</v>
          </cell>
          <cell r="CB6433">
            <v>1200</v>
          </cell>
          <cell r="CF6433">
            <v>98301.84898625841</v>
          </cell>
          <cell r="CG6433">
            <v>2496</v>
          </cell>
          <cell r="CK6433" t="str">
            <v>Прочие основные фонды</v>
          </cell>
        </row>
        <row r="6434">
          <cell r="K6434">
            <v>0</v>
          </cell>
          <cell r="Y6434">
            <v>2001</v>
          </cell>
          <cell r="AT6434">
            <v>3960</v>
          </cell>
          <cell r="BK6434">
            <v>9830.184898625841</v>
          </cell>
          <cell r="BX6434">
            <v>1170.0332986578205</v>
          </cell>
          <cell r="CB6434">
            <v>1200</v>
          </cell>
          <cell r="CF6434">
            <v>98301.84898625841</v>
          </cell>
          <cell r="CG6434">
            <v>2496</v>
          </cell>
          <cell r="CK6434" t="str">
            <v>Прочие основные фонды</v>
          </cell>
        </row>
        <row r="6435">
          <cell r="K6435">
            <v>0</v>
          </cell>
          <cell r="Y6435">
            <v>2001</v>
          </cell>
          <cell r="AT6435">
            <v>3960</v>
          </cell>
          <cell r="BK6435">
            <v>9830.184898625841</v>
          </cell>
          <cell r="BX6435">
            <v>1170.0332986578205</v>
          </cell>
          <cell r="CB6435">
            <v>1200</v>
          </cell>
          <cell r="CF6435">
            <v>98301.84898625841</v>
          </cell>
          <cell r="CG6435">
            <v>2496</v>
          </cell>
          <cell r="CK6435" t="str">
            <v>Прочие основные фонды</v>
          </cell>
        </row>
        <row r="6436">
          <cell r="K6436">
            <v>0</v>
          </cell>
          <cell r="Y6436">
            <v>2001</v>
          </cell>
          <cell r="AT6436">
            <v>3960</v>
          </cell>
          <cell r="BK6436">
            <v>9830.184898625841</v>
          </cell>
          <cell r="BX6436">
            <v>1170.0332986578205</v>
          </cell>
          <cell r="CB6436">
            <v>1200</v>
          </cell>
          <cell r="CF6436">
            <v>98301.84898625841</v>
          </cell>
          <cell r="CG6436">
            <v>2496</v>
          </cell>
          <cell r="CK6436" t="str">
            <v>Прочие основные фонды</v>
          </cell>
        </row>
        <row r="6437">
          <cell r="K6437">
            <v>0</v>
          </cell>
          <cell r="Y6437">
            <v>2001</v>
          </cell>
          <cell r="AT6437">
            <v>3960</v>
          </cell>
          <cell r="BK6437">
            <v>9830.184898625841</v>
          </cell>
          <cell r="BX6437">
            <v>1170.0332986578205</v>
          </cell>
          <cell r="CB6437">
            <v>1200</v>
          </cell>
          <cell r="CF6437">
            <v>98301.84898625841</v>
          </cell>
          <cell r="CG6437">
            <v>2496</v>
          </cell>
          <cell r="CK6437" t="str">
            <v>Прочие основные фонды</v>
          </cell>
        </row>
        <row r="6438">
          <cell r="K6438">
            <v>0</v>
          </cell>
          <cell r="Y6438">
            <v>2001</v>
          </cell>
          <cell r="AT6438">
            <v>3960</v>
          </cell>
          <cell r="BK6438">
            <v>9830.184898625841</v>
          </cell>
          <cell r="BX6438">
            <v>1170.0332986578205</v>
          </cell>
          <cell r="CB6438">
            <v>1200</v>
          </cell>
          <cell r="CF6438">
            <v>98301.84898625841</v>
          </cell>
          <cell r="CG6438">
            <v>2496</v>
          </cell>
          <cell r="CK6438" t="str">
            <v>Прочие основные фонды</v>
          </cell>
        </row>
        <row r="6439">
          <cell r="K6439">
            <v>0</v>
          </cell>
          <cell r="Y6439">
            <v>2001</v>
          </cell>
          <cell r="AT6439">
            <v>3960</v>
          </cell>
          <cell r="BK6439">
            <v>9830.184898625841</v>
          </cell>
          <cell r="BX6439">
            <v>1170.0332986578205</v>
          </cell>
          <cell r="CB6439">
            <v>1200</v>
          </cell>
          <cell r="CF6439">
            <v>98301.84898625841</v>
          </cell>
          <cell r="CG6439">
            <v>2496</v>
          </cell>
          <cell r="CK6439" t="str">
            <v>Прочие основные фонды</v>
          </cell>
        </row>
        <row r="6440">
          <cell r="K6440">
            <v>0</v>
          </cell>
          <cell r="Y6440">
            <v>2001</v>
          </cell>
          <cell r="AT6440">
            <v>3960</v>
          </cell>
          <cell r="BK6440">
            <v>9830.184898625841</v>
          </cell>
          <cell r="BX6440">
            <v>1170.0332986578205</v>
          </cell>
          <cell r="CB6440">
            <v>1200</v>
          </cell>
          <cell r="CF6440">
            <v>98301.84898625841</v>
          </cell>
          <cell r="CG6440">
            <v>2496</v>
          </cell>
          <cell r="CK6440" t="str">
            <v>Прочие основные фонды</v>
          </cell>
        </row>
        <row r="6441">
          <cell r="K6441">
            <v>0</v>
          </cell>
          <cell r="Y6441">
            <v>2001</v>
          </cell>
          <cell r="AT6441">
            <v>3960</v>
          </cell>
          <cell r="BK6441">
            <v>9830.184898625841</v>
          </cell>
          <cell r="BX6441">
            <v>1170.0332986578205</v>
          </cell>
          <cell r="CB6441">
            <v>1200</v>
          </cell>
          <cell r="CF6441">
            <v>98301.84898625841</v>
          </cell>
          <cell r="CG6441">
            <v>2496</v>
          </cell>
          <cell r="CK6441" t="str">
            <v>Прочие основные фонды</v>
          </cell>
        </row>
        <row r="6442">
          <cell r="K6442">
            <v>0</v>
          </cell>
          <cell r="Y6442">
            <v>2001</v>
          </cell>
          <cell r="AT6442">
            <v>3960</v>
          </cell>
          <cell r="BK6442">
            <v>9830.184898625841</v>
          </cell>
          <cell r="BX6442">
            <v>1170.0332986578205</v>
          </cell>
          <cell r="CB6442">
            <v>1200</v>
          </cell>
          <cell r="CF6442">
            <v>98301.84898625841</v>
          </cell>
          <cell r="CG6442">
            <v>2496</v>
          </cell>
          <cell r="CK6442" t="str">
            <v>Прочие основные фонды</v>
          </cell>
        </row>
        <row r="6443">
          <cell r="K6443">
            <v>0</v>
          </cell>
          <cell r="Y6443">
            <v>2001</v>
          </cell>
          <cell r="AT6443">
            <v>3960</v>
          </cell>
          <cell r="BK6443">
            <v>9830.184898625841</v>
          </cell>
          <cell r="BX6443">
            <v>1170.0332986578205</v>
          </cell>
          <cell r="CB6443">
            <v>1200</v>
          </cell>
          <cell r="CF6443">
            <v>98301.84898625841</v>
          </cell>
          <cell r="CG6443">
            <v>2496</v>
          </cell>
          <cell r="CK6443" t="str">
            <v>Прочие основные фонды</v>
          </cell>
        </row>
        <row r="6444">
          <cell r="K6444">
            <v>0</v>
          </cell>
          <cell r="Y6444">
            <v>2001</v>
          </cell>
          <cell r="AT6444">
            <v>3960</v>
          </cell>
          <cell r="BK6444">
            <v>9830.184898625841</v>
          </cell>
          <cell r="BX6444">
            <v>1170.0332986578205</v>
          </cell>
          <cell r="CB6444">
            <v>1200</v>
          </cell>
          <cell r="CF6444">
            <v>98301.84898625841</v>
          </cell>
          <cell r="CG6444">
            <v>2496</v>
          </cell>
          <cell r="CK6444" t="str">
            <v>Прочие основные фонды</v>
          </cell>
        </row>
        <row r="6445">
          <cell r="K6445">
            <v>0</v>
          </cell>
          <cell r="Y6445">
            <v>2001</v>
          </cell>
          <cell r="AT6445">
            <v>3960</v>
          </cell>
          <cell r="BK6445">
            <v>9830.184898625841</v>
          </cell>
          <cell r="BX6445">
            <v>1170.0332986578205</v>
          </cell>
          <cell r="CB6445">
            <v>1200</v>
          </cell>
          <cell r="CF6445">
            <v>98301.84898625841</v>
          </cell>
          <cell r="CG6445">
            <v>2496</v>
          </cell>
          <cell r="CK6445" t="str">
            <v>Прочие основные фонды</v>
          </cell>
        </row>
        <row r="6446">
          <cell r="K6446">
            <v>0</v>
          </cell>
          <cell r="Y6446">
            <v>2001</v>
          </cell>
          <cell r="AT6446">
            <v>3960</v>
          </cell>
          <cell r="BK6446">
            <v>9830.184898625841</v>
          </cell>
          <cell r="BX6446">
            <v>1170.0332986578205</v>
          </cell>
          <cell r="CB6446">
            <v>1200</v>
          </cell>
          <cell r="CF6446">
            <v>98301.84898625841</v>
          </cell>
          <cell r="CG6446">
            <v>2496</v>
          </cell>
          <cell r="CK6446" t="str">
            <v>Прочие основные фонды</v>
          </cell>
        </row>
        <row r="6447">
          <cell r="K6447">
            <v>0</v>
          </cell>
          <cell r="Y6447">
            <v>2001</v>
          </cell>
          <cell r="AT6447">
            <v>3960</v>
          </cell>
          <cell r="BK6447">
            <v>9830.184898625841</v>
          </cell>
          <cell r="BX6447">
            <v>1170.0332986578205</v>
          </cell>
          <cell r="CB6447">
            <v>1200</v>
          </cell>
          <cell r="CF6447">
            <v>98301.84898625841</v>
          </cell>
          <cell r="CG6447">
            <v>2496</v>
          </cell>
          <cell r="CK6447" t="str">
            <v>Прочие основные фонды</v>
          </cell>
        </row>
        <row r="6448">
          <cell r="K6448">
            <v>0</v>
          </cell>
          <cell r="Y6448">
            <v>2001</v>
          </cell>
          <cell r="AT6448">
            <v>3960</v>
          </cell>
          <cell r="BK6448">
            <v>9830.184898625841</v>
          </cell>
          <cell r="BX6448">
            <v>1170.0332986578205</v>
          </cell>
          <cell r="CB6448">
            <v>1200</v>
          </cell>
          <cell r="CF6448">
            <v>98301.84898625841</v>
          </cell>
          <cell r="CG6448">
            <v>2496</v>
          </cell>
          <cell r="CK6448" t="str">
            <v>Прочие основные фонды</v>
          </cell>
        </row>
        <row r="6449">
          <cell r="K6449">
            <v>0</v>
          </cell>
          <cell r="Y6449">
            <v>2001</v>
          </cell>
          <cell r="AT6449">
            <v>3960</v>
          </cell>
          <cell r="BK6449">
            <v>9830.184898625841</v>
          </cell>
          <cell r="BX6449">
            <v>1170.0332986578205</v>
          </cell>
          <cell r="CB6449">
            <v>1200</v>
          </cell>
          <cell r="CF6449">
            <v>98301.84898625841</v>
          </cell>
          <cell r="CG6449">
            <v>2496</v>
          </cell>
          <cell r="CK6449" t="str">
            <v>Прочие основные фонды</v>
          </cell>
        </row>
        <row r="6450">
          <cell r="K6450">
            <v>0</v>
          </cell>
          <cell r="Y6450">
            <v>2001</v>
          </cell>
          <cell r="AT6450">
            <v>3960</v>
          </cell>
          <cell r="BK6450">
            <v>9830.184898625841</v>
          </cell>
          <cell r="BX6450">
            <v>1170.0332986578205</v>
          </cell>
          <cell r="CB6450">
            <v>1200</v>
          </cell>
          <cell r="CF6450">
            <v>98301.84898625841</v>
          </cell>
          <cell r="CG6450">
            <v>2496</v>
          </cell>
          <cell r="CK6450" t="str">
            <v>Прочие основные фонды</v>
          </cell>
        </row>
        <row r="6451">
          <cell r="K6451">
            <v>0</v>
          </cell>
          <cell r="Y6451">
            <v>2001</v>
          </cell>
          <cell r="AT6451">
            <v>3960</v>
          </cell>
          <cell r="BK6451">
            <v>9830.184898625841</v>
          </cell>
          <cell r="BX6451">
            <v>1170.0332986578205</v>
          </cell>
          <cell r="CB6451">
            <v>1200</v>
          </cell>
          <cell r="CF6451">
            <v>98301.84898625841</v>
          </cell>
          <cell r="CG6451">
            <v>2496</v>
          </cell>
          <cell r="CK6451" t="str">
            <v>Прочие основные фонды</v>
          </cell>
        </row>
        <row r="6452">
          <cell r="K6452">
            <v>0</v>
          </cell>
          <cell r="Y6452">
            <v>2001</v>
          </cell>
          <cell r="AT6452">
            <v>3960</v>
          </cell>
          <cell r="BK6452">
            <v>9830.184898625841</v>
          </cell>
          <cell r="BX6452">
            <v>1170.0332986578205</v>
          </cell>
          <cell r="CB6452">
            <v>1200</v>
          </cell>
          <cell r="CF6452">
            <v>98301.84898625841</v>
          </cell>
          <cell r="CG6452">
            <v>2496</v>
          </cell>
          <cell r="CK6452" t="str">
            <v>Прочие основные фонды</v>
          </cell>
        </row>
        <row r="6453">
          <cell r="K6453">
            <v>0</v>
          </cell>
          <cell r="Y6453">
            <v>2001</v>
          </cell>
          <cell r="AT6453">
            <v>3960</v>
          </cell>
          <cell r="BK6453">
            <v>9830.184898625841</v>
          </cell>
          <cell r="BX6453">
            <v>1170.0332986578205</v>
          </cell>
          <cell r="CB6453">
            <v>1200</v>
          </cell>
          <cell r="CF6453">
            <v>98301.84898625841</v>
          </cell>
          <cell r="CG6453">
            <v>2496</v>
          </cell>
          <cell r="CK6453" t="str">
            <v>Прочие основные фонды</v>
          </cell>
        </row>
        <row r="6454">
          <cell r="K6454">
            <v>0</v>
          </cell>
          <cell r="Y6454">
            <v>2001</v>
          </cell>
          <cell r="AT6454">
            <v>3960</v>
          </cell>
          <cell r="BK6454">
            <v>9830.184898625841</v>
          </cell>
          <cell r="BX6454">
            <v>1170.0332986578205</v>
          </cell>
          <cell r="CB6454">
            <v>1200</v>
          </cell>
          <cell r="CF6454">
            <v>98301.84898625841</v>
          </cell>
          <cell r="CG6454">
            <v>2496</v>
          </cell>
          <cell r="CK6454" t="str">
            <v>Прочие основные фонды</v>
          </cell>
        </row>
        <row r="6455">
          <cell r="K6455">
            <v>0</v>
          </cell>
          <cell r="Y6455">
            <v>2001</v>
          </cell>
          <cell r="AT6455">
            <v>3960</v>
          </cell>
          <cell r="BK6455">
            <v>9830.184898625841</v>
          </cell>
          <cell r="BX6455">
            <v>1170.0332986578205</v>
          </cell>
          <cell r="CB6455">
            <v>1200</v>
          </cell>
          <cell r="CF6455">
            <v>98301.84898625841</v>
          </cell>
          <cell r="CG6455">
            <v>2496</v>
          </cell>
          <cell r="CK6455" t="str">
            <v>Прочие основные фонды</v>
          </cell>
        </row>
        <row r="6456">
          <cell r="K6456">
            <v>0</v>
          </cell>
          <cell r="Y6456">
            <v>2001</v>
          </cell>
          <cell r="AT6456">
            <v>3960</v>
          </cell>
          <cell r="BK6456">
            <v>9830.184898625841</v>
          </cell>
          <cell r="BX6456">
            <v>1170.0332986578205</v>
          </cell>
          <cell r="CB6456">
            <v>1200</v>
          </cell>
          <cell r="CF6456">
            <v>98301.84898625841</v>
          </cell>
          <cell r="CG6456">
            <v>2496</v>
          </cell>
          <cell r="CK6456" t="str">
            <v>Прочие основные фонды</v>
          </cell>
        </row>
        <row r="6457">
          <cell r="K6457">
            <v>0</v>
          </cell>
          <cell r="Y6457">
            <v>2001</v>
          </cell>
          <cell r="AT6457">
            <v>3960</v>
          </cell>
          <cell r="BK6457">
            <v>9830.184898625841</v>
          </cell>
          <cell r="BX6457">
            <v>1170.0332986578205</v>
          </cell>
          <cell r="CB6457">
            <v>1200</v>
          </cell>
          <cell r="CF6457">
            <v>98301.84898625841</v>
          </cell>
          <cell r="CG6457">
            <v>2496</v>
          </cell>
          <cell r="CK6457" t="str">
            <v>Прочие основные фонды</v>
          </cell>
        </row>
        <row r="6458">
          <cell r="K6458">
            <v>0</v>
          </cell>
          <cell r="Y6458">
            <v>2001</v>
          </cell>
          <cell r="AT6458">
            <v>3960</v>
          </cell>
          <cell r="BK6458">
            <v>9830.184898625841</v>
          </cell>
          <cell r="BX6458">
            <v>1170.0332986578205</v>
          </cell>
          <cell r="CB6458">
            <v>1200</v>
          </cell>
          <cell r="CF6458">
            <v>98301.84898625841</v>
          </cell>
          <cell r="CG6458">
            <v>2496</v>
          </cell>
          <cell r="CK6458" t="str">
            <v>Прочие основные фонды</v>
          </cell>
        </row>
        <row r="6459">
          <cell r="K6459">
            <v>0</v>
          </cell>
          <cell r="Y6459">
            <v>2001</v>
          </cell>
          <cell r="AT6459">
            <v>3960</v>
          </cell>
          <cell r="BK6459">
            <v>9830.184898625841</v>
          </cell>
          <cell r="BX6459">
            <v>1170.0332986578205</v>
          </cell>
          <cell r="CB6459">
            <v>1200</v>
          </cell>
          <cell r="CF6459">
            <v>98301.84898625841</v>
          </cell>
          <cell r="CG6459">
            <v>2496</v>
          </cell>
          <cell r="CK6459" t="str">
            <v>Прочие основные фонды</v>
          </cell>
        </row>
        <row r="6460">
          <cell r="K6460">
            <v>0</v>
          </cell>
          <cell r="Y6460">
            <v>2001</v>
          </cell>
          <cell r="AT6460">
            <v>3960</v>
          </cell>
          <cell r="BK6460">
            <v>9830.184898625841</v>
          </cell>
          <cell r="BX6460">
            <v>1170.0332986578205</v>
          </cell>
          <cell r="CB6460">
            <v>1200</v>
          </cell>
          <cell r="CF6460">
            <v>98301.84898625841</v>
          </cell>
          <cell r="CG6460">
            <v>2496</v>
          </cell>
          <cell r="CK6460" t="str">
            <v>Прочие основные фонды</v>
          </cell>
        </row>
        <row r="6461">
          <cell r="K6461">
            <v>0</v>
          </cell>
          <cell r="Y6461">
            <v>2001</v>
          </cell>
          <cell r="AT6461">
            <v>3960</v>
          </cell>
          <cell r="BK6461">
            <v>9830.184898625841</v>
          </cell>
          <cell r="BX6461">
            <v>1170.0332986578205</v>
          </cell>
          <cell r="CB6461">
            <v>1200</v>
          </cell>
          <cell r="CF6461">
            <v>98301.84898625841</v>
          </cell>
          <cell r="CG6461">
            <v>2496</v>
          </cell>
          <cell r="CK6461" t="str">
            <v>Прочие основные фонды</v>
          </cell>
        </row>
        <row r="6462">
          <cell r="K6462">
            <v>0</v>
          </cell>
          <cell r="Y6462">
            <v>2001</v>
          </cell>
          <cell r="AT6462">
            <v>3960</v>
          </cell>
          <cell r="BK6462">
            <v>9830.184898625841</v>
          </cell>
          <cell r="BX6462">
            <v>1170.0332986578205</v>
          </cell>
          <cell r="CB6462">
            <v>1200</v>
          </cell>
          <cell r="CF6462">
            <v>98301.84898625841</v>
          </cell>
          <cell r="CG6462">
            <v>2496</v>
          </cell>
          <cell r="CK6462" t="str">
            <v>Прочие основные фонды</v>
          </cell>
        </row>
        <row r="6463">
          <cell r="K6463">
            <v>0</v>
          </cell>
          <cell r="Y6463">
            <v>2001</v>
          </cell>
          <cell r="AT6463">
            <v>3960</v>
          </cell>
          <cell r="BK6463">
            <v>9830.184898625841</v>
          </cell>
          <cell r="BX6463">
            <v>1170.0332986578205</v>
          </cell>
          <cell r="CB6463">
            <v>1200</v>
          </cell>
          <cell r="CF6463">
            <v>98301.84898625841</v>
          </cell>
          <cell r="CG6463">
            <v>2496</v>
          </cell>
          <cell r="CK6463" t="str">
            <v>Прочие основные фонды</v>
          </cell>
        </row>
        <row r="6464">
          <cell r="K6464">
            <v>0</v>
          </cell>
          <cell r="Y6464">
            <v>2001</v>
          </cell>
          <cell r="AT6464">
            <v>3960</v>
          </cell>
          <cell r="BK6464">
            <v>9830.184898625841</v>
          </cell>
          <cell r="BX6464">
            <v>1170.0332986578205</v>
          </cell>
          <cell r="CB6464">
            <v>1200</v>
          </cell>
          <cell r="CF6464">
            <v>98301.84898625841</v>
          </cell>
          <cell r="CG6464">
            <v>2496</v>
          </cell>
          <cell r="CK6464" t="str">
            <v>Прочие основные фонды</v>
          </cell>
        </row>
        <row r="6465">
          <cell r="K6465">
            <v>0</v>
          </cell>
          <cell r="Y6465">
            <v>2001</v>
          </cell>
          <cell r="AT6465">
            <v>3960</v>
          </cell>
          <cell r="BK6465">
            <v>9830.184898625841</v>
          </cell>
          <cell r="BX6465">
            <v>1170.0332986578205</v>
          </cell>
          <cell r="CB6465">
            <v>1200</v>
          </cell>
          <cell r="CF6465">
            <v>98301.84898625841</v>
          </cell>
          <cell r="CG6465">
            <v>2496</v>
          </cell>
          <cell r="CK6465" t="str">
            <v>Прочие основные фонды</v>
          </cell>
        </row>
        <row r="6466">
          <cell r="K6466">
            <v>0</v>
          </cell>
          <cell r="Y6466">
            <v>2001</v>
          </cell>
          <cell r="AT6466">
            <v>3960</v>
          </cell>
          <cell r="BK6466">
            <v>9830.184898625841</v>
          </cell>
          <cell r="BX6466">
            <v>1170.0332986578205</v>
          </cell>
          <cell r="CB6466">
            <v>1200</v>
          </cell>
          <cell r="CF6466">
            <v>98301.84898625841</v>
          </cell>
          <cell r="CG6466">
            <v>2496</v>
          </cell>
          <cell r="CK6466" t="str">
            <v>Прочие основные фонды</v>
          </cell>
        </row>
        <row r="6467">
          <cell r="K6467">
            <v>0</v>
          </cell>
          <cell r="Y6467">
            <v>2001</v>
          </cell>
          <cell r="AT6467">
            <v>3960</v>
          </cell>
          <cell r="BK6467">
            <v>9830.184898625841</v>
          </cell>
          <cell r="BX6467">
            <v>1170.0332986578205</v>
          </cell>
          <cell r="CB6467">
            <v>1200</v>
          </cell>
          <cell r="CF6467">
            <v>98301.84898625841</v>
          </cell>
          <cell r="CG6467">
            <v>2496</v>
          </cell>
          <cell r="CK6467" t="str">
            <v>Прочие основные фонды</v>
          </cell>
        </row>
        <row r="6468">
          <cell r="K6468">
            <v>0</v>
          </cell>
          <cell r="Y6468">
            <v>2001</v>
          </cell>
          <cell r="AT6468">
            <v>3960</v>
          </cell>
          <cell r="BK6468">
            <v>9830.184898625841</v>
          </cell>
          <cell r="BX6468">
            <v>1170.0332986578205</v>
          </cell>
          <cell r="CB6468">
            <v>1200</v>
          </cell>
          <cell r="CF6468">
            <v>98301.84898625841</v>
          </cell>
          <cell r="CG6468">
            <v>2496</v>
          </cell>
          <cell r="CK6468" t="str">
            <v>Прочие основные фонды</v>
          </cell>
        </row>
        <row r="6469">
          <cell r="K6469">
            <v>0</v>
          </cell>
          <cell r="Y6469">
            <v>2001</v>
          </cell>
          <cell r="AT6469">
            <v>3960</v>
          </cell>
          <cell r="BK6469">
            <v>9830.184898625841</v>
          </cell>
          <cell r="BX6469">
            <v>1170.0332986578205</v>
          </cell>
          <cell r="CB6469">
            <v>1200</v>
          </cell>
          <cell r="CF6469">
            <v>98301.84898625841</v>
          </cell>
          <cell r="CG6469">
            <v>2496</v>
          </cell>
          <cell r="CK6469" t="str">
            <v>Прочие основные фонды</v>
          </cell>
        </row>
        <row r="6470">
          <cell r="K6470">
            <v>0</v>
          </cell>
          <cell r="Y6470">
            <v>2001</v>
          </cell>
          <cell r="AT6470">
            <v>3960</v>
          </cell>
          <cell r="BK6470">
            <v>9830.184898625841</v>
          </cell>
          <cell r="BX6470">
            <v>1170.0332986578205</v>
          </cell>
          <cell r="CB6470">
            <v>1200</v>
          </cell>
          <cell r="CF6470">
            <v>98301.84898625841</v>
          </cell>
          <cell r="CG6470">
            <v>2496</v>
          </cell>
          <cell r="CK6470" t="str">
            <v>Прочие основные фонды</v>
          </cell>
        </row>
        <row r="6471">
          <cell r="K6471">
            <v>0</v>
          </cell>
          <cell r="Y6471">
            <v>2001</v>
          </cell>
          <cell r="AT6471">
            <v>3960</v>
          </cell>
          <cell r="BK6471">
            <v>9830.184898625841</v>
          </cell>
          <cell r="BX6471">
            <v>1170.0332986578205</v>
          </cell>
          <cell r="CB6471">
            <v>1200</v>
          </cell>
          <cell r="CF6471">
            <v>98301.84898625841</v>
          </cell>
          <cell r="CG6471">
            <v>2496</v>
          </cell>
          <cell r="CK6471" t="str">
            <v>Прочие основные фонды</v>
          </cell>
        </row>
        <row r="6472">
          <cell r="K6472">
            <v>0</v>
          </cell>
          <cell r="Y6472">
            <v>2001</v>
          </cell>
          <cell r="AT6472">
            <v>3960</v>
          </cell>
          <cell r="BK6472">
            <v>9830.184898625841</v>
          </cell>
          <cell r="BX6472">
            <v>1170.0332986578205</v>
          </cell>
          <cell r="CB6472">
            <v>1200</v>
          </cell>
          <cell r="CF6472">
            <v>98301.84898625841</v>
          </cell>
          <cell r="CG6472">
            <v>2496</v>
          </cell>
          <cell r="CK6472" t="str">
            <v>Прочие основные фонды</v>
          </cell>
        </row>
        <row r="6473">
          <cell r="K6473">
            <v>0</v>
          </cell>
          <cell r="Y6473">
            <v>2001</v>
          </cell>
          <cell r="AT6473">
            <v>3960</v>
          </cell>
          <cell r="BK6473">
            <v>9830.184898625841</v>
          </cell>
          <cell r="BX6473">
            <v>1170.0332986578205</v>
          </cell>
          <cell r="CB6473">
            <v>1200</v>
          </cell>
          <cell r="CF6473">
            <v>98301.84898625841</v>
          </cell>
          <cell r="CG6473">
            <v>2496</v>
          </cell>
          <cell r="CK6473" t="str">
            <v>Прочие основные фонды</v>
          </cell>
        </row>
        <row r="6474">
          <cell r="K6474">
            <v>0</v>
          </cell>
          <cell r="Y6474">
            <v>2001</v>
          </cell>
          <cell r="AT6474">
            <v>3960</v>
          </cell>
          <cell r="BK6474">
            <v>9830.184898625841</v>
          </cell>
          <cell r="BX6474">
            <v>1170.0332986578205</v>
          </cell>
          <cell r="CB6474">
            <v>1200</v>
          </cell>
          <cell r="CF6474">
            <v>98301.84898625841</v>
          </cell>
          <cell r="CG6474">
            <v>2496</v>
          </cell>
          <cell r="CK6474" t="str">
            <v>Прочие основные фонды</v>
          </cell>
        </row>
        <row r="6475">
          <cell r="K6475">
            <v>0</v>
          </cell>
          <cell r="Y6475">
            <v>2001</v>
          </cell>
          <cell r="AT6475">
            <v>3960</v>
          </cell>
          <cell r="BK6475">
            <v>9830.184898625841</v>
          </cell>
          <cell r="BX6475">
            <v>1170.0332986578205</v>
          </cell>
          <cell r="CB6475">
            <v>1200</v>
          </cell>
          <cell r="CF6475">
            <v>98301.84898625841</v>
          </cell>
          <cell r="CG6475">
            <v>2496</v>
          </cell>
          <cell r="CK6475" t="str">
            <v>Прочие основные фонды</v>
          </cell>
        </row>
        <row r="6476">
          <cell r="K6476">
            <v>0</v>
          </cell>
          <cell r="Y6476">
            <v>2001</v>
          </cell>
          <cell r="AT6476">
            <v>6450</v>
          </cell>
          <cell r="BK6476">
            <v>16011.286009125422</v>
          </cell>
          <cell r="BX6476">
            <v>1905.736054632056</v>
          </cell>
          <cell r="CB6476">
            <v>1900</v>
          </cell>
          <cell r="CF6476">
            <v>160112.86009125423</v>
          </cell>
          <cell r="CG6476">
            <v>3952</v>
          </cell>
          <cell r="CK6476" t="str">
            <v>Прочие основные фонды</v>
          </cell>
        </row>
        <row r="6477">
          <cell r="K6477">
            <v>0</v>
          </cell>
          <cell r="Y6477">
            <v>2001</v>
          </cell>
          <cell r="AT6477">
            <v>7800</v>
          </cell>
          <cell r="BK6477">
            <v>19362.485406384232</v>
          </cell>
          <cell r="BX6477">
            <v>2304.6110428108586</v>
          </cell>
          <cell r="CB6477">
            <v>2300</v>
          </cell>
          <cell r="CF6477">
            <v>193624.85406384233</v>
          </cell>
          <cell r="CG6477">
            <v>4784</v>
          </cell>
          <cell r="CK6477" t="str">
            <v>Прочие основные фонды</v>
          </cell>
        </row>
        <row r="6478">
          <cell r="K6478">
            <v>0</v>
          </cell>
          <cell r="Y6478">
            <v>2000</v>
          </cell>
          <cell r="AT6478">
            <v>8515.43</v>
          </cell>
          <cell r="BK6478">
            <v>22660.41552815137</v>
          </cell>
          <cell r="BX6478">
            <v>2697.1456796368248</v>
          </cell>
          <cell r="CB6478">
            <v>2700</v>
          </cell>
          <cell r="CF6478">
            <v>226604.1552815137</v>
          </cell>
          <cell r="CG6478">
            <v>5616</v>
          </cell>
          <cell r="CK6478" t="str">
            <v>Прочие основные фонды</v>
          </cell>
        </row>
        <row r="6479">
          <cell r="K6479">
            <v>0</v>
          </cell>
          <cell r="Y6479">
            <v>2000</v>
          </cell>
          <cell r="AT6479">
            <v>8515.43</v>
          </cell>
          <cell r="BK6479">
            <v>22660.41552815137</v>
          </cell>
          <cell r="BX6479">
            <v>2697.1456796368248</v>
          </cell>
          <cell r="CB6479">
            <v>2700</v>
          </cell>
          <cell r="CF6479">
            <v>226604.1552815137</v>
          </cell>
          <cell r="CG6479">
            <v>5616</v>
          </cell>
          <cell r="CK6479" t="str">
            <v>Прочие основные фонды</v>
          </cell>
        </row>
        <row r="6480">
          <cell r="K6480">
            <v>0</v>
          </cell>
          <cell r="Y6480">
            <v>2001</v>
          </cell>
          <cell r="AT6480">
            <v>540</v>
          </cell>
          <cell r="BK6480">
            <v>247.23069671546571</v>
          </cell>
          <cell r="BX6480">
            <v>24.723069671546572</v>
          </cell>
          <cell r="CB6480">
            <v>20</v>
          </cell>
          <cell r="CF6480">
            <v>2472.3069671546573</v>
          </cell>
          <cell r="CG6480">
            <v>20</v>
          </cell>
          <cell r="CK6480" t="str">
            <v>Прочие основные фонды</v>
          </cell>
        </row>
        <row r="6481">
          <cell r="K6481">
            <v>0</v>
          </cell>
          <cell r="Y6481">
            <v>2001</v>
          </cell>
          <cell r="AT6481">
            <v>540</v>
          </cell>
          <cell r="BK6481">
            <v>247.23069671546571</v>
          </cell>
          <cell r="BX6481">
            <v>24.723069671546572</v>
          </cell>
          <cell r="CB6481">
            <v>20</v>
          </cell>
          <cell r="CF6481">
            <v>2472.3069671546573</v>
          </cell>
          <cell r="CG6481">
            <v>20</v>
          </cell>
          <cell r="CK6481" t="str">
            <v>Прочие основные фонды</v>
          </cell>
        </row>
        <row r="6482">
          <cell r="K6482">
            <v>0</v>
          </cell>
          <cell r="Y6482">
            <v>2001</v>
          </cell>
          <cell r="AT6482">
            <v>1733.33</v>
          </cell>
          <cell r="BK6482">
            <v>793.57848803299657</v>
          </cell>
          <cell r="BX6482">
            <v>79.35784880329966</v>
          </cell>
          <cell r="CB6482">
            <v>80</v>
          </cell>
          <cell r="CF6482">
            <v>7935.7848803299657</v>
          </cell>
          <cell r="CG6482">
            <v>80</v>
          </cell>
          <cell r="CK6482" t="str">
            <v>Прочие основные фонды</v>
          </cell>
        </row>
        <row r="6483">
          <cell r="K6483">
            <v>0</v>
          </cell>
          <cell r="Y6483">
            <v>2001</v>
          </cell>
          <cell r="AT6483">
            <v>1733.33</v>
          </cell>
          <cell r="BK6483">
            <v>793.57848803299657</v>
          </cell>
          <cell r="BX6483">
            <v>79.35784880329966</v>
          </cell>
          <cell r="CB6483">
            <v>80</v>
          </cell>
          <cell r="CF6483">
            <v>7935.7848803299657</v>
          </cell>
          <cell r="CG6483">
            <v>80</v>
          </cell>
          <cell r="CK6483" t="str">
            <v>Прочие основные фонды</v>
          </cell>
        </row>
        <row r="6484">
          <cell r="K6484">
            <v>0</v>
          </cell>
          <cell r="Y6484">
            <v>2001</v>
          </cell>
          <cell r="AT6484">
            <v>1733.33</v>
          </cell>
          <cell r="BK6484">
            <v>793.57848803299657</v>
          </cell>
          <cell r="BX6484">
            <v>79.35784880329966</v>
          </cell>
          <cell r="CB6484">
            <v>80</v>
          </cell>
          <cell r="CF6484">
            <v>7935.7848803299657</v>
          </cell>
          <cell r="CG6484">
            <v>80</v>
          </cell>
          <cell r="CK6484" t="str">
            <v>Прочие основные фонды</v>
          </cell>
        </row>
        <row r="6485">
          <cell r="K6485">
            <v>0</v>
          </cell>
          <cell r="Y6485">
            <v>2001</v>
          </cell>
          <cell r="AT6485">
            <v>1733.34</v>
          </cell>
          <cell r="BK6485">
            <v>793.58306637923204</v>
          </cell>
          <cell r="BX6485">
            <v>79.358306637923206</v>
          </cell>
          <cell r="CB6485">
            <v>80</v>
          </cell>
          <cell r="CF6485">
            <v>7935.8306637923206</v>
          </cell>
          <cell r="CG6485">
            <v>80</v>
          </cell>
          <cell r="CK6485" t="str">
            <v>Прочие основные фонды</v>
          </cell>
        </row>
        <row r="6486">
          <cell r="K6486">
            <v>0</v>
          </cell>
          <cell r="Y6486">
            <v>2001</v>
          </cell>
          <cell r="AT6486">
            <v>1733.33</v>
          </cell>
          <cell r="BK6486">
            <v>793.57848803299657</v>
          </cell>
          <cell r="BX6486">
            <v>79.35784880329966</v>
          </cell>
          <cell r="CB6486">
            <v>80</v>
          </cell>
          <cell r="CF6486">
            <v>7935.7848803299657</v>
          </cell>
          <cell r="CG6486">
            <v>80</v>
          </cell>
          <cell r="CK6486" t="str">
            <v>Прочие основные фонды</v>
          </cell>
        </row>
        <row r="6487">
          <cell r="K6487">
            <v>0</v>
          </cell>
          <cell r="Y6487">
            <v>2001</v>
          </cell>
          <cell r="AT6487">
            <v>415</v>
          </cell>
          <cell r="BK6487">
            <v>190.00136877207086</v>
          </cell>
          <cell r="BX6487">
            <v>19.000136877207087</v>
          </cell>
          <cell r="CB6487">
            <v>20</v>
          </cell>
          <cell r="CF6487">
            <v>1900.0136877207087</v>
          </cell>
          <cell r="CG6487">
            <v>20</v>
          </cell>
          <cell r="CK6487" t="str">
            <v>Прочие основные фонды</v>
          </cell>
        </row>
        <row r="6488">
          <cell r="K6488">
            <v>0</v>
          </cell>
          <cell r="Y6488">
            <v>2001</v>
          </cell>
          <cell r="AT6488">
            <v>415</v>
          </cell>
          <cell r="BK6488">
            <v>190.00136877207086</v>
          </cell>
          <cell r="BX6488">
            <v>19.000136877207087</v>
          </cell>
          <cell r="CB6488">
            <v>20</v>
          </cell>
          <cell r="CF6488">
            <v>1900.0136877207087</v>
          </cell>
          <cell r="CG6488">
            <v>20</v>
          </cell>
          <cell r="CK6488" t="str">
            <v>Прочие основные фонды</v>
          </cell>
        </row>
        <row r="6489">
          <cell r="K6489">
            <v>0</v>
          </cell>
          <cell r="Y6489">
            <v>2001</v>
          </cell>
          <cell r="AT6489">
            <v>415</v>
          </cell>
          <cell r="BK6489">
            <v>190.00136877207086</v>
          </cell>
          <cell r="BX6489">
            <v>19.000136877207087</v>
          </cell>
          <cell r="CB6489">
            <v>20</v>
          </cell>
          <cell r="CF6489">
            <v>1900.0136877207087</v>
          </cell>
          <cell r="CG6489">
            <v>20</v>
          </cell>
          <cell r="CK6489" t="str">
            <v>Прочие основные фонды</v>
          </cell>
        </row>
        <row r="6490">
          <cell r="K6490">
            <v>0</v>
          </cell>
          <cell r="Y6490">
            <v>2001</v>
          </cell>
          <cell r="AT6490">
            <v>415</v>
          </cell>
          <cell r="BK6490">
            <v>190.00136877207086</v>
          </cell>
          <cell r="BX6490">
            <v>19.000136877207087</v>
          </cell>
          <cell r="CB6490">
            <v>20</v>
          </cell>
          <cell r="CF6490">
            <v>1900.0136877207087</v>
          </cell>
          <cell r="CG6490">
            <v>20</v>
          </cell>
          <cell r="CK6490" t="str">
            <v>Прочие основные фонды</v>
          </cell>
        </row>
        <row r="6491">
          <cell r="K6491">
            <v>0</v>
          </cell>
          <cell r="Y6491">
            <v>2001</v>
          </cell>
          <cell r="AT6491">
            <v>1674.17</v>
          </cell>
          <cell r="BK6491">
            <v>766.4929917039467</v>
          </cell>
          <cell r="BX6491">
            <v>76.64929917039467</v>
          </cell>
          <cell r="CB6491">
            <v>80</v>
          </cell>
          <cell r="CF6491">
            <v>7664.929917039467</v>
          </cell>
          <cell r="CG6491">
            <v>80</v>
          </cell>
          <cell r="CK6491" t="str">
            <v>Прочие основные фонды</v>
          </cell>
        </row>
        <row r="6492">
          <cell r="K6492">
            <v>0</v>
          </cell>
          <cell r="Y6492">
            <v>2001</v>
          </cell>
          <cell r="AT6492">
            <v>1674.17</v>
          </cell>
          <cell r="BK6492">
            <v>766.4929917039467</v>
          </cell>
          <cell r="BX6492">
            <v>76.64929917039467</v>
          </cell>
          <cell r="CB6492">
            <v>80</v>
          </cell>
          <cell r="CF6492">
            <v>7664.929917039467</v>
          </cell>
          <cell r="CG6492">
            <v>80</v>
          </cell>
          <cell r="CK6492" t="str">
            <v>Прочие основные фонды</v>
          </cell>
        </row>
        <row r="6493">
          <cell r="K6493">
            <v>0</v>
          </cell>
          <cell r="Y6493">
            <v>2001</v>
          </cell>
          <cell r="AT6493">
            <v>1674.17</v>
          </cell>
          <cell r="BK6493">
            <v>766.4929917039467</v>
          </cell>
          <cell r="BX6493">
            <v>76.64929917039467</v>
          </cell>
          <cell r="CB6493">
            <v>80</v>
          </cell>
          <cell r="CF6493">
            <v>7664.929917039467</v>
          </cell>
          <cell r="CG6493">
            <v>80</v>
          </cell>
          <cell r="CK6493" t="str">
            <v>Прочие основные фонды</v>
          </cell>
        </row>
        <row r="6494">
          <cell r="K6494">
            <v>0</v>
          </cell>
          <cell r="Y6494">
            <v>2001</v>
          </cell>
          <cell r="AT6494">
            <v>487.5</v>
          </cell>
          <cell r="BK6494">
            <v>223.19437897923987</v>
          </cell>
          <cell r="BX6494">
            <v>22.31943789792399</v>
          </cell>
          <cell r="CB6494">
            <v>20</v>
          </cell>
          <cell r="CF6494">
            <v>2231.9437897923985</v>
          </cell>
          <cell r="CG6494">
            <v>20</v>
          </cell>
          <cell r="CK6494" t="str">
            <v>Прочие основные фонды</v>
          </cell>
        </row>
        <row r="6495">
          <cell r="K6495">
            <v>0</v>
          </cell>
          <cell r="Y6495">
            <v>2001</v>
          </cell>
          <cell r="AT6495">
            <v>400</v>
          </cell>
          <cell r="BK6495">
            <v>1386.1491941894819</v>
          </cell>
          <cell r="BX6495">
            <v>164.985779091105</v>
          </cell>
          <cell r="CB6495">
            <v>150</v>
          </cell>
          <cell r="CF6495">
            <v>13861.491941894819</v>
          </cell>
          <cell r="CG6495">
            <v>312</v>
          </cell>
          <cell r="CK6495" t="str">
            <v>Прочие основные фонды</v>
          </cell>
        </row>
        <row r="6496">
          <cell r="K6496">
            <v>24779.439999999999</v>
          </cell>
          <cell r="Y6496">
            <v>2009</v>
          </cell>
          <cell r="AT6496">
            <v>33590</v>
          </cell>
          <cell r="BK6496">
            <v>38831.920790217009</v>
          </cell>
          <cell r="BX6496">
            <v>35597.088939054665</v>
          </cell>
          <cell r="CB6496">
            <v>36000</v>
          </cell>
          <cell r="CF6496">
            <v>38831.920790217009</v>
          </cell>
          <cell r="CG6496">
            <v>504720</v>
          </cell>
          <cell r="CK6496" t="str">
            <v>Машины и оборудование</v>
          </cell>
        </row>
        <row r="6497">
          <cell r="K6497">
            <v>0</v>
          </cell>
          <cell r="Y6497">
            <v>1985</v>
          </cell>
          <cell r="AT6497">
            <v>125.13</v>
          </cell>
          <cell r="BK6497">
            <v>590.03440564700122</v>
          </cell>
          <cell r="BX6497">
            <v>59.003440564700128</v>
          </cell>
          <cell r="CB6497">
            <v>60</v>
          </cell>
          <cell r="CF6497">
            <v>15340.894546822032</v>
          </cell>
          <cell r="CG6497">
            <v>60</v>
          </cell>
          <cell r="CK6497" t="str">
            <v>Прочие основные фонды</v>
          </cell>
        </row>
        <row r="6498">
          <cell r="K6498">
            <v>0</v>
          </cell>
          <cell r="Y6498">
            <v>1984</v>
          </cell>
          <cell r="AT6498">
            <v>15.64</v>
          </cell>
          <cell r="BK6498">
            <v>73.748406491801333</v>
          </cell>
          <cell r="BX6498">
            <v>7.3748406491801335</v>
          </cell>
          <cell r="CB6498">
            <v>10</v>
          </cell>
          <cell r="CF6498">
            <v>1991.206975278636</v>
          </cell>
          <cell r="CG6498">
            <v>10</v>
          </cell>
          <cell r="CK6498" t="str">
            <v>Прочие основные фонды</v>
          </cell>
        </row>
        <row r="6499">
          <cell r="K6499">
            <v>0</v>
          </cell>
          <cell r="Y6499">
            <v>1984</v>
          </cell>
          <cell r="AT6499">
            <v>85.87</v>
          </cell>
          <cell r="BK6499">
            <v>404.90893001604729</v>
          </cell>
          <cell r="BX6499">
            <v>40.490893001604732</v>
          </cell>
          <cell r="CB6499">
            <v>40</v>
          </cell>
          <cell r="CF6499">
            <v>10932.541110433276</v>
          </cell>
          <cell r="CG6499">
            <v>40</v>
          </cell>
          <cell r="CK6499" t="str">
            <v>Прочие основные фонды</v>
          </cell>
        </row>
        <row r="6500">
          <cell r="K6500">
            <v>0</v>
          </cell>
          <cell r="Y6500">
            <v>1985</v>
          </cell>
          <cell r="AT6500">
            <v>230.01</v>
          </cell>
          <cell r="BK6500">
            <v>1084.5825432979043</v>
          </cell>
          <cell r="BX6500">
            <v>108.45825432979044</v>
          </cell>
          <cell r="CB6500">
            <v>100</v>
          </cell>
          <cell r="CF6500">
            <v>28199.146125745512</v>
          </cell>
          <cell r="CG6500">
            <v>100</v>
          </cell>
          <cell r="CK6500" t="str">
            <v>Прочие основные фонды</v>
          </cell>
        </row>
        <row r="6501">
          <cell r="K6501">
            <v>0</v>
          </cell>
          <cell r="Y6501">
            <v>1984</v>
          </cell>
          <cell r="AT6501">
            <v>40.479999999999997</v>
          </cell>
          <cell r="BK6501">
            <v>190.87822856701519</v>
          </cell>
          <cell r="BX6501">
            <v>19.087822856701518</v>
          </cell>
          <cell r="CB6501">
            <v>20</v>
          </cell>
          <cell r="CF6501">
            <v>5153.7121713094102</v>
          </cell>
          <cell r="CG6501">
            <v>20</v>
          </cell>
          <cell r="CK6501" t="str">
            <v>Прочие основные фонды</v>
          </cell>
        </row>
        <row r="6502">
          <cell r="K6502">
            <v>4609.42</v>
          </cell>
          <cell r="Y6502">
            <v>2007</v>
          </cell>
          <cell r="AT6502">
            <v>12225</v>
          </cell>
          <cell r="BK6502">
            <v>14671.036352981249</v>
          </cell>
          <cell r="BX6502">
            <v>11104.541324443549</v>
          </cell>
          <cell r="CB6502">
            <v>11000</v>
          </cell>
          <cell r="CF6502">
            <v>44013.109058943752</v>
          </cell>
          <cell r="CG6502">
            <v>133100</v>
          </cell>
          <cell r="CK6502" t="str">
            <v>Машины и оборудование</v>
          </cell>
        </row>
        <row r="6503">
          <cell r="K6503">
            <v>0</v>
          </cell>
          <cell r="Y6503">
            <v>2006</v>
          </cell>
          <cell r="AT6503">
            <v>10110.719999999999</v>
          </cell>
          <cell r="BK6503">
            <v>12376.678268448499</v>
          </cell>
          <cell r="BX6503">
            <v>7532.3054517892388</v>
          </cell>
          <cell r="CB6503">
            <v>7500</v>
          </cell>
          <cell r="CF6503">
            <v>61883.391342242496</v>
          </cell>
          <cell r="CG6503">
            <v>76875</v>
          </cell>
          <cell r="CK6503" t="str">
            <v>Машины и оборудование</v>
          </cell>
        </row>
        <row r="6504">
          <cell r="K6504">
            <v>0</v>
          </cell>
          <cell r="Y6504">
            <v>2006</v>
          </cell>
          <cell r="AT6504">
            <v>10597.98</v>
          </cell>
          <cell r="BK6504">
            <v>12973.140266514336</v>
          </cell>
          <cell r="BX6504">
            <v>7895.3054314582268</v>
          </cell>
          <cell r="CB6504">
            <v>7900</v>
          </cell>
          <cell r="CF6504">
            <v>64865.701332571683</v>
          </cell>
          <cell r="CG6504">
            <v>80975</v>
          </cell>
          <cell r="CK6504" t="str">
            <v>Машины и оборудование</v>
          </cell>
        </row>
        <row r="6505">
          <cell r="K6505">
            <v>17238.099999999999</v>
          </cell>
          <cell r="Y6505">
            <v>2009</v>
          </cell>
          <cell r="AT6505">
            <v>22372.880000000001</v>
          </cell>
          <cell r="BK6505">
            <v>21218.702672936808</v>
          </cell>
          <cell r="BX6505">
            <v>15580.119180487947</v>
          </cell>
          <cell r="CB6505">
            <v>16000</v>
          </cell>
          <cell r="CF6505">
            <v>21218.702672936808</v>
          </cell>
          <cell r="CG6505">
            <v>64640</v>
          </cell>
          <cell r="CK6505" t="str">
            <v>Прочие основные фонды</v>
          </cell>
        </row>
        <row r="6506">
          <cell r="K6506">
            <v>0</v>
          </cell>
          <cell r="Y6506">
            <v>2001</v>
          </cell>
          <cell r="AT6506">
            <v>31665.29</v>
          </cell>
          <cell r="BK6506">
            <v>60462.326023380374</v>
          </cell>
          <cell r="BX6506">
            <v>21695.631472238598</v>
          </cell>
          <cell r="CB6506">
            <v>22000</v>
          </cell>
          <cell r="CF6506">
            <v>544160.93421042338</v>
          </cell>
          <cell r="CG6506">
            <v>151360</v>
          </cell>
          <cell r="CK6506" t="str">
            <v>Машины и оборудование</v>
          </cell>
        </row>
        <row r="6507">
          <cell r="K6507">
            <v>0</v>
          </cell>
          <cell r="Y6507">
            <v>2001</v>
          </cell>
          <cell r="AT6507">
            <v>10396.09</v>
          </cell>
          <cell r="BK6507">
            <v>34297.880693425766</v>
          </cell>
          <cell r="BX6507">
            <v>12307.071671632824</v>
          </cell>
          <cell r="CB6507">
            <v>12000</v>
          </cell>
          <cell r="CF6507">
            <v>308680.9262408319</v>
          </cell>
          <cell r="CG6507">
            <v>82560</v>
          </cell>
          <cell r="CK6507" t="str">
            <v>Машины и оборудование</v>
          </cell>
        </row>
        <row r="6508">
          <cell r="K6508">
            <v>0</v>
          </cell>
          <cell r="Y6508">
            <v>2006</v>
          </cell>
          <cell r="AT6508">
            <v>12250</v>
          </cell>
          <cell r="BK6508">
            <v>9521.1359282491467</v>
          </cell>
          <cell r="BX6508">
            <v>1140.0657848262576</v>
          </cell>
          <cell r="CB6508">
            <v>1100</v>
          </cell>
          <cell r="CF6508">
            <v>47605.679641245733</v>
          </cell>
          <cell r="CG6508">
            <v>1254</v>
          </cell>
          <cell r="CK6508" t="str">
            <v>Прочие основные фонды</v>
          </cell>
        </row>
        <row r="6509">
          <cell r="K6509">
            <v>0</v>
          </cell>
          <cell r="Y6509">
            <v>1992</v>
          </cell>
          <cell r="AT6509">
            <v>13970.02</v>
          </cell>
          <cell r="BK6509">
            <v>6096.2792037032923</v>
          </cell>
          <cell r="BX6509">
            <v>609.62792037032921</v>
          </cell>
          <cell r="CB6509">
            <v>600</v>
          </cell>
          <cell r="CF6509">
            <v>109733.02566665926</v>
          </cell>
          <cell r="CG6509">
            <v>600</v>
          </cell>
          <cell r="CK6509" t="str">
            <v>Прочие основные фонды</v>
          </cell>
        </row>
        <row r="6510">
          <cell r="K6510">
            <v>11075.49</v>
          </cell>
          <cell r="Y6510">
            <v>2008</v>
          </cell>
          <cell r="AT6510">
            <v>23296.61</v>
          </cell>
          <cell r="BK6510">
            <v>25966.650261242026</v>
          </cell>
          <cell r="BX6510">
            <v>8578.9624847611703</v>
          </cell>
          <cell r="CB6510">
            <v>8600</v>
          </cell>
          <cell r="CF6510">
            <v>77899.950783726075</v>
          </cell>
          <cell r="CG6510">
            <v>20038</v>
          </cell>
          <cell r="CK6510" t="str">
            <v>Прочие основные фонды</v>
          </cell>
        </row>
        <row r="6511">
          <cell r="K6511">
            <v>0</v>
          </cell>
          <cell r="Y6511">
            <v>2005</v>
          </cell>
          <cell r="AT6511">
            <v>19937.12</v>
          </cell>
          <cell r="BK6511">
            <v>14158.652864704854</v>
          </cell>
          <cell r="BX6511">
            <v>1415.8652864704854</v>
          </cell>
          <cell r="CB6511">
            <v>1400</v>
          </cell>
          <cell r="CF6511">
            <v>84951.917188229127</v>
          </cell>
          <cell r="CG6511">
            <v>1400</v>
          </cell>
          <cell r="CK6511" t="str">
            <v>Прочие основные фонды</v>
          </cell>
        </row>
        <row r="6512">
          <cell r="K6512">
            <v>0</v>
          </cell>
          <cell r="Y6512">
            <v>2002</v>
          </cell>
          <cell r="AT6512">
            <v>67513.33</v>
          </cell>
          <cell r="BK6512">
            <v>32767.305815244395</v>
          </cell>
          <cell r="BX6512">
            <v>3276.7305815244399</v>
          </cell>
          <cell r="CB6512">
            <v>3300</v>
          </cell>
          <cell r="CF6512">
            <v>294905.75233719958</v>
          </cell>
          <cell r="CG6512">
            <v>3300</v>
          </cell>
          <cell r="CK6512" t="str">
            <v>Прочие основные фонды</v>
          </cell>
        </row>
        <row r="6513">
          <cell r="K6513">
            <v>27292.61</v>
          </cell>
          <cell r="Y6513">
            <v>2000</v>
          </cell>
          <cell r="AT6513">
            <v>51280</v>
          </cell>
          <cell r="BK6513">
            <v>21655.771836601252</v>
          </cell>
          <cell r="BX6513">
            <v>2165.5771836601252</v>
          </cell>
          <cell r="CB6513">
            <v>2200</v>
          </cell>
          <cell r="CF6513">
            <v>238213.49020261379</v>
          </cell>
          <cell r="CG6513">
            <v>2200</v>
          </cell>
          <cell r="CK6513" t="str">
            <v>Прочие основные фонды</v>
          </cell>
        </row>
        <row r="6514">
          <cell r="K6514">
            <v>0</v>
          </cell>
          <cell r="Y6514">
            <v>2007</v>
          </cell>
          <cell r="AT6514">
            <v>11016.95</v>
          </cell>
          <cell r="BK6514">
            <v>10391.328673893795</v>
          </cell>
          <cell r="BX6514">
            <v>2097.0393427799777</v>
          </cell>
          <cell r="CB6514">
            <v>2100</v>
          </cell>
          <cell r="CF6514">
            <v>41565.31469557518</v>
          </cell>
          <cell r="CG6514">
            <v>3465</v>
          </cell>
          <cell r="CK6514" t="str">
            <v>Прочие основные фонды</v>
          </cell>
        </row>
        <row r="6515">
          <cell r="K6515">
            <v>0</v>
          </cell>
          <cell r="Y6515">
            <v>2003</v>
          </cell>
          <cell r="AT6515">
            <v>14673.61</v>
          </cell>
          <cell r="BK6515">
            <v>8377.8524995209191</v>
          </cell>
          <cell r="BX6515">
            <v>837.78524995209193</v>
          </cell>
          <cell r="CB6515">
            <v>850</v>
          </cell>
          <cell r="CF6515">
            <v>58644.967496646437</v>
          </cell>
          <cell r="CG6515">
            <v>850</v>
          </cell>
          <cell r="CK6515" t="str">
            <v>Прочие основные фонды</v>
          </cell>
        </row>
        <row r="6516">
          <cell r="K6516">
            <v>10544.74</v>
          </cell>
          <cell r="Y6516">
            <v>2007</v>
          </cell>
          <cell r="AT6516">
            <v>42881.36</v>
          </cell>
          <cell r="BK6516">
            <v>65141.958713674336</v>
          </cell>
          <cell r="BX6516">
            <v>44362.54173317409</v>
          </cell>
          <cell r="CB6516">
            <v>44000</v>
          </cell>
          <cell r="CF6516">
            <v>260567.83485469734</v>
          </cell>
          <cell r="CG6516">
            <v>491040</v>
          </cell>
          <cell r="CK6516" t="str">
            <v>Машины и оборудование</v>
          </cell>
        </row>
        <row r="6517">
          <cell r="K6517">
            <v>20397.46</v>
          </cell>
          <cell r="Y6517">
            <v>2010</v>
          </cell>
          <cell r="AT6517">
            <v>23927.8</v>
          </cell>
          <cell r="BK6517">
            <v>27170.569114903556</v>
          </cell>
          <cell r="BX6517">
            <v>24907.167753381396</v>
          </cell>
          <cell r="CB6517">
            <v>25000</v>
          </cell>
          <cell r="CF6517">
            <v>27170.569114903556</v>
          </cell>
          <cell r="CG6517">
            <v>350500</v>
          </cell>
          <cell r="CK6517" t="str">
            <v>Машины и оборудование</v>
          </cell>
        </row>
        <row r="6518">
          <cell r="K6518">
            <v>0</v>
          </cell>
          <cell r="Y6518">
            <v>2001</v>
          </cell>
          <cell r="AT6518">
            <v>16250</v>
          </cell>
          <cell r="BK6518">
            <v>7485.5398571476408</v>
          </cell>
          <cell r="BX6518">
            <v>748.55398571476417</v>
          </cell>
          <cell r="CB6518">
            <v>750</v>
          </cell>
          <cell r="CF6518">
            <v>74855.398571476413</v>
          </cell>
          <cell r="CG6518">
            <v>750</v>
          </cell>
          <cell r="CK6518" t="str">
            <v>Прочие основные фонды</v>
          </cell>
        </row>
        <row r="6519">
          <cell r="K6519">
            <v>0</v>
          </cell>
          <cell r="Y6519">
            <v>2002</v>
          </cell>
          <cell r="AT6519">
            <v>38333.33</v>
          </cell>
          <cell r="BK6519">
            <v>85062.10193153478</v>
          </cell>
          <cell r="BX6519">
            <v>13442.440745247972</v>
          </cell>
          <cell r="CB6519">
            <v>13000</v>
          </cell>
          <cell r="CF6519">
            <v>765558.91738381307</v>
          </cell>
          <cell r="CG6519">
            <v>33540</v>
          </cell>
          <cell r="CK6519" t="str">
            <v>Прочие основные фонды</v>
          </cell>
        </row>
        <row r="6520">
          <cell r="K6520">
            <v>0</v>
          </cell>
          <cell r="Y6520">
            <v>2002</v>
          </cell>
          <cell r="AT6520">
            <v>16062.5</v>
          </cell>
          <cell r="BK6520">
            <v>49473.691807578602</v>
          </cell>
          <cell r="BX6520">
            <v>17752.591665316897</v>
          </cell>
          <cell r="CB6520">
            <v>18000</v>
          </cell>
          <cell r="CF6520">
            <v>445263.22626820742</v>
          </cell>
          <cell r="CG6520">
            <v>123840</v>
          </cell>
          <cell r="CK6520" t="str">
            <v>Машины и оборудование</v>
          </cell>
        </row>
        <row r="6521">
          <cell r="K6521">
            <v>0</v>
          </cell>
          <cell r="Y6521">
            <v>2001</v>
          </cell>
          <cell r="AT6521">
            <v>27733.33</v>
          </cell>
          <cell r="BK6521">
            <v>12697.278700259123</v>
          </cell>
          <cell r="BX6521">
            <v>1269.7278700259124</v>
          </cell>
          <cell r="CB6521">
            <v>1300</v>
          </cell>
          <cell r="CF6521">
            <v>126972.78700259123</v>
          </cell>
          <cell r="CG6521">
            <v>1300</v>
          </cell>
          <cell r="CK6521" t="str">
            <v>Прочие основные фонды</v>
          </cell>
        </row>
        <row r="6522">
          <cell r="K6522">
            <v>0</v>
          </cell>
          <cell r="Y6522">
            <v>2001</v>
          </cell>
          <cell r="AT6522">
            <v>27733.34</v>
          </cell>
          <cell r="BK6522">
            <v>12697.283278605359</v>
          </cell>
          <cell r="BX6522">
            <v>1269.728327860536</v>
          </cell>
          <cell r="CB6522">
            <v>1300</v>
          </cell>
          <cell r="CF6522">
            <v>126972.83278605359</v>
          </cell>
          <cell r="CG6522">
            <v>1300</v>
          </cell>
          <cell r="CK6522" t="str">
            <v>Прочие основные фонды</v>
          </cell>
        </row>
        <row r="6523">
          <cell r="K6523">
            <v>0</v>
          </cell>
          <cell r="Y6523">
            <v>2001</v>
          </cell>
          <cell r="AT6523">
            <v>27733.33</v>
          </cell>
          <cell r="BK6523">
            <v>12697.278700259123</v>
          </cell>
          <cell r="BX6523">
            <v>1269.7278700259124</v>
          </cell>
          <cell r="CB6523">
            <v>1300</v>
          </cell>
          <cell r="CF6523">
            <v>126972.78700259123</v>
          </cell>
          <cell r="CG6523">
            <v>1300</v>
          </cell>
          <cell r="CK6523" t="str">
            <v>Прочие основные фонды</v>
          </cell>
        </row>
        <row r="6524">
          <cell r="K6524">
            <v>0</v>
          </cell>
          <cell r="Y6524">
            <v>2002</v>
          </cell>
          <cell r="AT6524">
            <v>21583.33</v>
          </cell>
          <cell r="BK6524">
            <v>10475.376857004963</v>
          </cell>
          <cell r="BX6524">
            <v>1047.5376857004965</v>
          </cell>
          <cell r="CB6524">
            <v>1000</v>
          </cell>
          <cell r="CF6524">
            <v>94278.391713044664</v>
          </cell>
          <cell r="CG6524">
            <v>1000</v>
          </cell>
          <cell r="CK6524" t="str">
            <v>Прочие основные фонды</v>
          </cell>
        </row>
        <row r="6525">
          <cell r="K6525">
            <v>0</v>
          </cell>
          <cell r="Y6525">
            <v>2003</v>
          </cell>
          <cell r="AT6525">
            <v>25000</v>
          </cell>
          <cell r="BK6525">
            <v>13416.100937543431</v>
          </cell>
          <cell r="BX6525">
            <v>1341.6100937543433</v>
          </cell>
          <cell r="CB6525">
            <v>1300</v>
          </cell>
          <cell r="CF6525">
            <v>107328.80750034745</v>
          </cell>
          <cell r="CG6525">
            <v>1300</v>
          </cell>
          <cell r="CK6525" t="str">
            <v>Прочие основные фонды</v>
          </cell>
        </row>
        <row r="6526">
          <cell r="K6526">
            <v>0</v>
          </cell>
          <cell r="Y6526">
            <v>2003</v>
          </cell>
          <cell r="AT6526">
            <v>25000</v>
          </cell>
          <cell r="BK6526">
            <v>13416.100937543431</v>
          </cell>
          <cell r="BX6526">
            <v>1341.6100937543433</v>
          </cell>
          <cell r="CB6526">
            <v>1300</v>
          </cell>
          <cell r="CF6526">
            <v>107328.80750034745</v>
          </cell>
          <cell r="CG6526">
            <v>1300</v>
          </cell>
          <cell r="CK6526" t="str">
            <v>Прочие основные фонды</v>
          </cell>
        </row>
        <row r="6527">
          <cell r="K6527">
            <v>0</v>
          </cell>
          <cell r="Y6527">
            <v>2003</v>
          </cell>
          <cell r="AT6527">
            <v>22460</v>
          </cell>
          <cell r="BK6527">
            <v>13830.456882416971</v>
          </cell>
          <cell r="BX6527">
            <v>1383.0456882416972</v>
          </cell>
          <cell r="CB6527">
            <v>1400</v>
          </cell>
          <cell r="CF6527">
            <v>96813.198176918799</v>
          </cell>
          <cell r="CG6527">
            <v>1400</v>
          </cell>
          <cell r="CK6527" t="str">
            <v>Прочие основные фонды</v>
          </cell>
        </row>
        <row r="6528">
          <cell r="K6528">
            <v>571.78</v>
          </cell>
          <cell r="Y6528">
            <v>2004</v>
          </cell>
          <cell r="AT6528">
            <v>24000</v>
          </cell>
          <cell r="BK6528">
            <v>15450.82973369693</v>
          </cell>
          <cell r="BX6528">
            <v>1545.082973369693</v>
          </cell>
          <cell r="CB6528">
            <v>1500</v>
          </cell>
          <cell r="CF6528">
            <v>108155.80813587851</v>
          </cell>
          <cell r="CG6528">
            <v>1500</v>
          </cell>
          <cell r="CK6528" t="str">
            <v>Прочие основные фонды</v>
          </cell>
        </row>
        <row r="6529">
          <cell r="K6529">
            <v>11786.76</v>
          </cell>
          <cell r="Y6529">
            <v>2008</v>
          </cell>
          <cell r="AT6529">
            <v>26500</v>
          </cell>
          <cell r="BK6529">
            <v>29200.889841060034</v>
          </cell>
          <cell r="BX6529">
            <v>9647.5030836771148</v>
          </cell>
          <cell r="CB6529">
            <v>9600</v>
          </cell>
          <cell r="CF6529">
            <v>87602.669523180099</v>
          </cell>
          <cell r="CG6529">
            <v>22368</v>
          </cell>
          <cell r="CK6529" t="str">
            <v>Прочие основные фонды</v>
          </cell>
        </row>
        <row r="6530">
          <cell r="K6530">
            <v>0</v>
          </cell>
          <cell r="Y6530">
            <v>2002</v>
          </cell>
          <cell r="AT6530">
            <v>12608.33</v>
          </cell>
          <cell r="BK6530">
            <v>19303.837264295991</v>
          </cell>
          <cell r="BX6530">
            <v>9778.1987070059586</v>
          </cell>
          <cell r="CB6530">
            <v>9800</v>
          </cell>
          <cell r="CF6530">
            <v>173734.53537866392</v>
          </cell>
          <cell r="CG6530">
            <v>122010</v>
          </cell>
          <cell r="CK6530" t="str">
            <v>Машины и оборудование</v>
          </cell>
        </row>
        <row r="6531">
          <cell r="K6531">
            <v>30487.63</v>
          </cell>
          <cell r="Y6531">
            <v>2010</v>
          </cell>
          <cell r="AT6531">
            <v>33813.550000000003</v>
          </cell>
          <cell r="BK6531">
            <v>37389.918248089903</v>
          </cell>
          <cell r="BX6531">
            <v>34275.210141975607</v>
          </cell>
          <cell r="CB6531">
            <v>34000</v>
          </cell>
          <cell r="CF6531">
            <v>37389.918248089903</v>
          </cell>
          <cell r="CG6531">
            <v>476680</v>
          </cell>
          <cell r="CK6531" t="str">
            <v>Машины и оборудование</v>
          </cell>
        </row>
        <row r="6532">
          <cell r="K6532">
            <v>0</v>
          </cell>
          <cell r="Y6532">
            <v>2001</v>
          </cell>
          <cell r="AT6532">
            <v>27500</v>
          </cell>
          <cell r="BK6532">
            <v>12667.836681326777</v>
          </cell>
          <cell r="BX6532">
            <v>1266.7836681326778</v>
          </cell>
          <cell r="CB6532">
            <v>1300</v>
          </cell>
          <cell r="CF6532">
            <v>126678.36681326777</v>
          </cell>
          <cell r="CG6532">
            <v>1300</v>
          </cell>
          <cell r="CK6532" t="str">
            <v>Прочие основные фонды</v>
          </cell>
        </row>
        <row r="6533">
          <cell r="K6533">
            <v>5467.37</v>
          </cell>
          <cell r="Y6533">
            <v>2007</v>
          </cell>
          <cell r="AT6533">
            <v>19618.650000000001</v>
          </cell>
          <cell r="BK6533">
            <v>18504.562541183044</v>
          </cell>
          <cell r="BX6533">
            <v>3734.3439792529166</v>
          </cell>
          <cell r="CB6533">
            <v>3700</v>
          </cell>
          <cell r="CF6533">
            <v>74018.250164732177</v>
          </cell>
          <cell r="CG6533">
            <v>6105</v>
          </cell>
          <cell r="CK6533" t="str">
            <v>Прочие основные фонды</v>
          </cell>
        </row>
        <row r="6534">
          <cell r="K6534">
            <v>0</v>
          </cell>
          <cell r="Y6534">
            <v>2001</v>
          </cell>
          <cell r="AT6534">
            <v>27787.09</v>
          </cell>
          <cell r="BK6534">
            <v>63194.804474619632</v>
          </cell>
          <cell r="BX6534">
            <v>9986.7319907207275</v>
          </cell>
          <cell r="CB6534">
            <v>10000</v>
          </cell>
          <cell r="CF6534">
            <v>568753.24027157668</v>
          </cell>
          <cell r="CG6534">
            <v>25800</v>
          </cell>
          <cell r="CK6534" t="str">
            <v>Прочие основные фонды</v>
          </cell>
        </row>
        <row r="6535">
          <cell r="K6535">
            <v>4601.28</v>
          </cell>
          <cell r="Y6535">
            <v>2007</v>
          </cell>
          <cell r="AT6535">
            <v>11694.92</v>
          </cell>
          <cell r="BK6535">
            <v>14448.289515841348</v>
          </cell>
          <cell r="BX6535">
            <v>10935.94372858206</v>
          </cell>
          <cell r="CB6535">
            <v>11000</v>
          </cell>
          <cell r="CF6535">
            <v>43344.868547524049</v>
          </cell>
          <cell r="CG6535">
            <v>133100</v>
          </cell>
          <cell r="CK6535" t="str">
            <v>Машины и оборудование</v>
          </cell>
        </row>
        <row r="6536">
          <cell r="K6536">
            <v>17902.490000000002</v>
          </cell>
          <cell r="Y6536">
            <v>2008</v>
          </cell>
          <cell r="AT6536">
            <v>66101.69</v>
          </cell>
          <cell r="BK6536">
            <v>79280.32505452694</v>
          </cell>
          <cell r="BX6536">
            <v>60007.461272796485</v>
          </cell>
          <cell r="CB6536">
            <v>60000</v>
          </cell>
          <cell r="CF6536">
            <v>237840.97516358082</v>
          </cell>
          <cell r="CG6536">
            <v>726000</v>
          </cell>
          <cell r="CK6536" t="str">
            <v>Машины и оборудование</v>
          </cell>
        </row>
        <row r="6537">
          <cell r="K6537">
            <v>10802.82</v>
          </cell>
          <cell r="Y6537">
            <v>2007</v>
          </cell>
          <cell r="AT6537">
            <v>27457.63</v>
          </cell>
          <cell r="BK6537">
            <v>32951.483672532398</v>
          </cell>
          <cell r="BX6537">
            <v>24941.054151843022</v>
          </cell>
          <cell r="CB6537">
            <v>25000</v>
          </cell>
          <cell r="CF6537">
            <v>98854.451017597195</v>
          </cell>
          <cell r="CG6537">
            <v>302500</v>
          </cell>
          <cell r="CK6537" t="str">
            <v>Машины и оборудование</v>
          </cell>
        </row>
        <row r="6538">
          <cell r="K6538">
            <v>8035.39</v>
          </cell>
          <cell r="Y6538">
            <v>2007</v>
          </cell>
          <cell r="AT6538">
            <v>20423.73</v>
          </cell>
          <cell r="BK6538">
            <v>20884.766215720745</v>
          </cell>
          <cell r="BX6538">
            <v>6899.9899511530539</v>
          </cell>
          <cell r="CB6538">
            <v>6900</v>
          </cell>
          <cell r="CF6538">
            <v>62654.298647162235</v>
          </cell>
          <cell r="CG6538">
            <v>16077</v>
          </cell>
          <cell r="CK6538" t="str">
            <v>Прочие основные фонды</v>
          </cell>
        </row>
        <row r="6539">
          <cell r="K6539">
            <v>45434.14</v>
          </cell>
          <cell r="Y6539">
            <v>2010</v>
          </cell>
          <cell r="AT6539">
            <v>54899.54</v>
          </cell>
          <cell r="BK6539">
            <v>59072.32231823184</v>
          </cell>
          <cell r="BX6539">
            <v>51351.749300475247</v>
          </cell>
          <cell r="CB6539">
            <v>50000</v>
          </cell>
          <cell r="CF6539">
            <v>59072.32231823184</v>
          </cell>
          <cell r="CG6539">
            <v>451000</v>
          </cell>
          <cell r="CK6539" t="str">
            <v>Прочие основные фонды</v>
          </cell>
        </row>
        <row r="6540">
          <cell r="K6540">
            <v>6301.86</v>
          </cell>
          <cell r="Y6540">
            <v>2007</v>
          </cell>
          <cell r="AT6540">
            <v>16016.95</v>
          </cell>
          <cell r="BK6540">
            <v>16378.509519998963</v>
          </cell>
          <cell r="BX6540">
            <v>5411.1954108344025</v>
          </cell>
          <cell r="CB6540">
            <v>5400</v>
          </cell>
          <cell r="CF6540">
            <v>49135.528559996892</v>
          </cell>
          <cell r="CG6540">
            <v>12582</v>
          </cell>
          <cell r="CK6540" t="str">
            <v>Прочие основные фонды</v>
          </cell>
        </row>
        <row r="6541">
          <cell r="K6541">
            <v>25301.9</v>
          </cell>
          <cell r="Y6541">
            <v>2010</v>
          </cell>
          <cell r="AT6541">
            <v>28338.14</v>
          </cell>
          <cell r="BK6541">
            <v>30492.054031403146</v>
          </cell>
          <cell r="BX6541">
            <v>26506.835228888431</v>
          </cell>
          <cell r="CB6541">
            <v>27000</v>
          </cell>
          <cell r="CF6541">
            <v>30492.054031403146</v>
          </cell>
          <cell r="CG6541">
            <v>243540</v>
          </cell>
          <cell r="CK6541" t="str">
            <v>Прочие основные фонды</v>
          </cell>
        </row>
        <row r="6542">
          <cell r="K6542">
            <v>19972.79</v>
          </cell>
          <cell r="Y6542">
            <v>2010</v>
          </cell>
          <cell r="AT6542">
            <v>22369.49</v>
          </cell>
          <cell r="BK6542">
            <v>24069.741265126522</v>
          </cell>
          <cell r="BX6542">
            <v>20923.899225011504</v>
          </cell>
          <cell r="CB6542">
            <v>21000</v>
          </cell>
          <cell r="CF6542">
            <v>24069.741265126522</v>
          </cell>
          <cell r="CG6542">
            <v>189420</v>
          </cell>
          <cell r="CK6542" t="str">
            <v>Прочие основные фонды</v>
          </cell>
        </row>
        <row r="6543">
          <cell r="K6543">
            <v>62324.46</v>
          </cell>
          <cell r="Y6543">
            <v>2010</v>
          </cell>
          <cell r="AT6543">
            <v>67118.64</v>
          </cell>
          <cell r="BK6543">
            <v>70998.86419821062</v>
          </cell>
          <cell r="BX6543">
            <v>61719.528399169416</v>
          </cell>
          <cell r="CB6543">
            <v>60000</v>
          </cell>
          <cell r="CF6543">
            <v>70998.86419821062</v>
          </cell>
          <cell r="CG6543">
            <v>541200</v>
          </cell>
          <cell r="CK6543" t="str">
            <v>Прочие основные фонды</v>
          </cell>
        </row>
        <row r="6544">
          <cell r="K6544">
            <v>11889.23</v>
          </cell>
          <cell r="Y6544">
            <v>2007</v>
          </cell>
          <cell r="AT6544">
            <v>22457.63</v>
          </cell>
          <cell r="BK6544">
            <v>29648.433169722146</v>
          </cell>
          <cell r="BX6544">
            <v>22440.967591991568</v>
          </cell>
          <cell r="CB6544">
            <v>22000</v>
          </cell>
          <cell r="CF6544">
            <v>88945.299509166434</v>
          </cell>
          <cell r="CG6544">
            <v>266200</v>
          </cell>
          <cell r="CK6544" t="str">
            <v>Машины и оборудование</v>
          </cell>
        </row>
        <row r="6545">
          <cell r="K6545">
            <v>4361.1499999999996</v>
          </cell>
          <cell r="Y6545">
            <v>2004</v>
          </cell>
          <cell r="AT6545">
            <v>18115.830000000002</v>
          </cell>
          <cell r="BK6545">
            <v>20563.986682723578</v>
          </cell>
          <cell r="BX6545">
            <v>2056.398668272358</v>
          </cell>
          <cell r="CB6545">
            <v>2100</v>
          </cell>
          <cell r="CF6545">
            <v>143947.90677906506</v>
          </cell>
          <cell r="CG6545">
            <v>2100</v>
          </cell>
          <cell r="CK6545" t="str">
            <v>Прочие основные фонды</v>
          </cell>
        </row>
        <row r="6546">
          <cell r="K6546">
            <v>4361.1499999999996</v>
          </cell>
          <cell r="Y6546">
            <v>2004</v>
          </cell>
          <cell r="AT6546">
            <v>18115.830000000002</v>
          </cell>
          <cell r="BK6546">
            <v>20563.986682723578</v>
          </cell>
          <cell r="BX6546">
            <v>2056.398668272358</v>
          </cell>
          <cell r="CB6546">
            <v>2100</v>
          </cell>
          <cell r="CF6546">
            <v>143947.90677906506</v>
          </cell>
          <cell r="CG6546">
            <v>2100</v>
          </cell>
          <cell r="CK6546" t="str">
            <v>Прочие основные фонды</v>
          </cell>
        </row>
        <row r="6547">
          <cell r="K6547">
            <v>4361.1499999999996</v>
          </cell>
          <cell r="Y6547">
            <v>2004</v>
          </cell>
          <cell r="AT6547">
            <v>18115.830000000002</v>
          </cell>
          <cell r="BK6547">
            <v>20563.986682723578</v>
          </cell>
          <cell r="BX6547">
            <v>2056.398668272358</v>
          </cell>
          <cell r="CB6547">
            <v>2100</v>
          </cell>
          <cell r="CF6547">
            <v>143947.90677906506</v>
          </cell>
          <cell r="CG6547">
            <v>2100</v>
          </cell>
          <cell r="CK6547" t="str">
            <v>Прочие основные фонды</v>
          </cell>
        </row>
        <row r="6548">
          <cell r="K6548">
            <v>4361.1499999999996</v>
          </cell>
          <cell r="Y6548">
            <v>2004</v>
          </cell>
          <cell r="AT6548">
            <v>18115.830000000002</v>
          </cell>
          <cell r="BK6548">
            <v>20563.986682723578</v>
          </cell>
          <cell r="BX6548">
            <v>2056.398668272358</v>
          </cell>
          <cell r="CB6548">
            <v>2100</v>
          </cell>
          <cell r="CF6548">
            <v>143947.90677906506</v>
          </cell>
          <cell r="CG6548">
            <v>2100</v>
          </cell>
          <cell r="CK6548" t="str">
            <v>Прочие основные фонды</v>
          </cell>
        </row>
        <row r="6549">
          <cell r="K6549">
            <v>4361.1499999999996</v>
          </cell>
          <cell r="Y6549">
            <v>2004</v>
          </cell>
          <cell r="AT6549">
            <v>18115.830000000002</v>
          </cell>
          <cell r="BK6549">
            <v>20563.986682723578</v>
          </cell>
          <cell r="BX6549">
            <v>2056.398668272358</v>
          </cell>
          <cell r="CB6549">
            <v>2100</v>
          </cell>
          <cell r="CF6549">
            <v>143947.90677906506</v>
          </cell>
          <cell r="CG6549">
            <v>2100</v>
          </cell>
          <cell r="CK6549" t="str">
            <v>Прочие основные фонды</v>
          </cell>
        </row>
        <row r="6550">
          <cell r="K6550">
            <v>4361.1499999999996</v>
          </cell>
          <cell r="Y6550">
            <v>2004</v>
          </cell>
          <cell r="AT6550">
            <v>18115.830000000002</v>
          </cell>
          <cell r="BK6550">
            <v>20563.986682723578</v>
          </cell>
          <cell r="BX6550">
            <v>2056.398668272358</v>
          </cell>
          <cell r="CB6550">
            <v>2100</v>
          </cell>
          <cell r="CF6550">
            <v>143947.90677906506</v>
          </cell>
          <cell r="CG6550">
            <v>2100</v>
          </cell>
          <cell r="CK6550" t="str">
            <v>Прочие основные фонды</v>
          </cell>
        </row>
        <row r="6551">
          <cell r="K6551">
            <v>4361.1499999999996</v>
          </cell>
          <cell r="Y6551">
            <v>2004</v>
          </cell>
          <cell r="AT6551">
            <v>18115.830000000002</v>
          </cell>
          <cell r="BK6551">
            <v>20563.986682723578</v>
          </cell>
          <cell r="BX6551">
            <v>2056.398668272358</v>
          </cell>
          <cell r="CB6551">
            <v>2100</v>
          </cell>
          <cell r="CF6551">
            <v>143947.90677906506</v>
          </cell>
          <cell r="CG6551">
            <v>2100</v>
          </cell>
          <cell r="CK6551" t="str">
            <v>Прочие основные фонды</v>
          </cell>
        </row>
        <row r="6552">
          <cell r="K6552">
            <v>4361.1499999999996</v>
          </cell>
          <cell r="Y6552">
            <v>2004</v>
          </cell>
          <cell r="AT6552">
            <v>18115.830000000002</v>
          </cell>
          <cell r="BK6552">
            <v>20563.986682723578</v>
          </cell>
          <cell r="BX6552">
            <v>2056.398668272358</v>
          </cell>
          <cell r="CB6552">
            <v>2100</v>
          </cell>
          <cell r="CF6552">
            <v>143947.90677906506</v>
          </cell>
          <cell r="CG6552">
            <v>2100</v>
          </cell>
          <cell r="CK6552" t="str">
            <v>Прочие основные фонды</v>
          </cell>
        </row>
        <row r="6553">
          <cell r="K6553">
            <v>4361.1499999999996</v>
          </cell>
          <cell r="Y6553">
            <v>2004</v>
          </cell>
          <cell r="AT6553">
            <v>18115.830000000002</v>
          </cell>
          <cell r="BK6553">
            <v>20563.986682723578</v>
          </cell>
          <cell r="BX6553">
            <v>2056.398668272358</v>
          </cell>
          <cell r="CB6553">
            <v>2100</v>
          </cell>
          <cell r="CF6553">
            <v>143947.90677906506</v>
          </cell>
          <cell r="CG6553">
            <v>2100</v>
          </cell>
          <cell r="CK6553" t="str">
            <v>Прочие основные фонды</v>
          </cell>
        </row>
        <row r="6554">
          <cell r="K6554">
            <v>4361.1499999999996</v>
          </cell>
          <cell r="Y6554">
            <v>2004</v>
          </cell>
          <cell r="AT6554">
            <v>18115.830000000002</v>
          </cell>
          <cell r="BK6554">
            <v>20563.986682723578</v>
          </cell>
          <cell r="BX6554">
            <v>2056.398668272358</v>
          </cell>
          <cell r="CB6554">
            <v>2100</v>
          </cell>
          <cell r="CF6554">
            <v>143947.90677906506</v>
          </cell>
          <cell r="CG6554">
            <v>2100</v>
          </cell>
          <cell r="CK6554" t="str">
            <v>Прочие основные фонды</v>
          </cell>
        </row>
        <row r="6555">
          <cell r="K6555">
            <v>4361.1499999999996</v>
          </cell>
          <cell r="Y6555">
            <v>2004</v>
          </cell>
          <cell r="AT6555">
            <v>18115.830000000002</v>
          </cell>
          <cell r="BK6555">
            <v>20563.986682723578</v>
          </cell>
          <cell r="BX6555">
            <v>2056.398668272358</v>
          </cell>
          <cell r="CB6555">
            <v>2100</v>
          </cell>
          <cell r="CF6555">
            <v>143947.90677906506</v>
          </cell>
          <cell r="CG6555">
            <v>2100</v>
          </cell>
          <cell r="CK6555" t="str">
            <v>Прочие основные фонды</v>
          </cell>
        </row>
        <row r="6556">
          <cell r="K6556">
            <v>4361.1499999999996</v>
          </cell>
          <cell r="Y6556">
            <v>2004</v>
          </cell>
          <cell r="AT6556">
            <v>18115.830000000002</v>
          </cell>
          <cell r="BK6556">
            <v>20563.986682723578</v>
          </cell>
          <cell r="BX6556">
            <v>2056.398668272358</v>
          </cell>
          <cell r="CB6556">
            <v>2100</v>
          </cell>
          <cell r="CF6556">
            <v>143947.90677906506</v>
          </cell>
          <cell r="CG6556">
            <v>2100</v>
          </cell>
          <cell r="CK6556" t="str">
            <v>Прочие основные фонды</v>
          </cell>
        </row>
        <row r="6557">
          <cell r="K6557">
            <v>4361.1499999999996</v>
          </cell>
          <cell r="Y6557">
            <v>2004</v>
          </cell>
          <cell r="AT6557">
            <v>18115.830000000002</v>
          </cell>
          <cell r="BK6557">
            <v>20563.986682723578</v>
          </cell>
          <cell r="BX6557">
            <v>2056.398668272358</v>
          </cell>
          <cell r="CB6557">
            <v>2100</v>
          </cell>
          <cell r="CF6557">
            <v>143947.90677906506</v>
          </cell>
          <cell r="CG6557">
            <v>2100</v>
          </cell>
          <cell r="CK6557" t="str">
            <v>Прочие основные фонды</v>
          </cell>
        </row>
        <row r="6558">
          <cell r="K6558">
            <v>4361.1499999999996</v>
          </cell>
          <cell r="Y6558">
            <v>2004</v>
          </cell>
          <cell r="AT6558">
            <v>18115.830000000002</v>
          </cell>
          <cell r="BK6558">
            <v>20563.986682723578</v>
          </cell>
          <cell r="BX6558">
            <v>2056.398668272358</v>
          </cell>
          <cell r="CB6558">
            <v>2100</v>
          </cell>
          <cell r="CF6558">
            <v>143947.90677906506</v>
          </cell>
          <cell r="CG6558">
            <v>2100</v>
          </cell>
          <cell r="CK6558" t="str">
            <v>Прочие основные фонды</v>
          </cell>
        </row>
        <row r="6559">
          <cell r="K6559">
            <v>4361.1499999999996</v>
          </cell>
          <cell r="Y6559">
            <v>2004</v>
          </cell>
          <cell r="AT6559">
            <v>18115.830000000002</v>
          </cell>
          <cell r="BK6559">
            <v>20563.986682723578</v>
          </cell>
          <cell r="BX6559">
            <v>2056.398668272358</v>
          </cell>
          <cell r="CB6559">
            <v>2100</v>
          </cell>
          <cell r="CF6559">
            <v>143947.90677906506</v>
          </cell>
          <cell r="CG6559">
            <v>2100</v>
          </cell>
          <cell r="CK6559" t="str">
            <v>Прочие основные фонды</v>
          </cell>
        </row>
        <row r="6560">
          <cell r="K6560">
            <v>4361.1499999999996</v>
          </cell>
          <cell r="Y6560">
            <v>2004</v>
          </cell>
          <cell r="AT6560">
            <v>18115.830000000002</v>
          </cell>
          <cell r="BK6560">
            <v>20563.986682723578</v>
          </cell>
          <cell r="BX6560">
            <v>2056.398668272358</v>
          </cell>
          <cell r="CB6560">
            <v>2100</v>
          </cell>
          <cell r="CF6560">
            <v>143947.90677906506</v>
          </cell>
          <cell r="CG6560">
            <v>2100</v>
          </cell>
          <cell r="CK6560" t="str">
            <v>Прочие основные фонды</v>
          </cell>
        </row>
        <row r="6561">
          <cell r="K6561">
            <v>4361.1499999999996</v>
          </cell>
          <cell r="Y6561">
            <v>2004</v>
          </cell>
          <cell r="AT6561">
            <v>18115.830000000002</v>
          </cell>
          <cell r="BK6561">
            <v>20563.986682723578</v>
          </cell>
          <cell r="BX6561">
            <v>2056.398668272358</v>
          </cell>
          <cell r="CB6561">
            <v>2100</v>
          </cell>
          <cell r="CF6561">
            <v>143947.90677906506</v>
          </cell>
          <cell r="CG6561">
            <v>2100</v>
          </cell>
          <cell r="CK6561" t="str">
            <v>Прочие основные фонды</v>
          </cell>
        </row>
        <row r="6562">
          <cell r="K6562">
            <v>4361.1499999999996</v>
          </cell>
          <cell r="Y6562">
            <v>2004</v>
          </cell>
          <cell r="AT6562">
            <v>18115.830000000002</v>
          </cell>
          <cell r="BK6562">
            <v>20563.986682723578</v>
          </cell>
          <cell r="BX6562">
            <v>2056.398668272358</v>
          </cell>
          <cell r="CB6562">
            <v>2100</v>
          </cell>
          <cell r="CF6562">
            <v>143947.90677906506</v>
          </cell>
          <cell r="CG6562">
            <v>2100</v>
          </cell>
          <cell r="CK6562" t="str">
            <v>Прочие основные фонды</v>
          </cell>
        </row>
        <row r="6563">
          <cell r="K6563">
            <v>4361.1499999999996</v>
          </cell>
          <cell r="Y6563">
            <v>2004</v>
          </cell>
          <cell r="AT6563">
            <v>18115.830000000002</v>
          </cell>
          <cell r="BK6563">
            <v>20563.986682723578</v>
          </cell>
          <cell r="BX6563">
            <v>2056.398668272358</v>
          </cell>
          <cell r="CB6563">
            <v>2100</v>
          </cell>
          <cell r="CF6563">
            <v>143947.90677906506</v>
          </cell>
          <cell r="CG6563">
            <v>2100</v>
          </cell>
          <cell r="CK6563" t="str">
            <v>Прочие основные фонды</v>
          </cell>
        </row>
        <row r="6564">
          <cell r="K6564">
            <v>4361.1499999999996</v>
          </cell>
          <cell r="Y6564">
            <v>2004</v>
          </cell>
          <cell r="AT6564">
            <v>18115.830000000002</v>
          </cell>
          <cell r="BK6564">
            <v>20563.986682723578</v>
          </cell>
          <cell r="BX6564">
            <v>2056.398668272358</v>
          </cell>
          <cell r="CB6564">
            <v>2100</v>
          </cell>
          <cell r="CF6564">
            <v>143947.90677906506</v>
          </cell>
          <cell r="CG6564">
            <v>2100</v>
          </cell>
          <cell r="CK6564" t="str">
            <v>Прочие основные фонды</v>
          </cell>
        </row>
        <row r="6565">
          <cell r="K6565">
            <v>4361.1499999999996</v>
          </cell>
          <cell r="Y6565">
            <v>2004</v>
          </cell>
          <cell r="AT6565">
            <v>18115.830000000002</v>
          </cell>
          <cell r="BK6565">
            <v>20563.986682723578</v>
          </cell>
          <cell r="BX6565">
            <v>2056.398668272358</v>
          </cell>
          <cell r="CB6565">
            <v>2100</v>
          </cell>
          <cell r="CF6565">
            <v>143947.90677906506</v>
          </cell>
          <cell r="CG6565">
            <v>2100</v>
          </cell>
          <cell r="CK6565" t="str">
            <v>Прочие основные фонды</v>
          </cell>
        </row>
        <row r="6566">
          <cell r="K6566">
            <v>4361.1499999999996</v>
          </cell>
          <cell r="Y6566">
            <v>2004</v>
          </cell>
          <cell r="AT6566">
            <v>18115.830000000002</v>
          </cell>
          <cell r="BK6566">
            <v>20563.986682723578</v>
          </cell>
          <cell r="BX6566">
            <v>2056.398668272358</v>
          </cell>
          <cell r="CB6566">
            <v>2100</v>
          </cell>
          <cell r="CF6566">
            <v>143947.90677906506</v>
          </cell>
          <cell r="CG6566">
            <v>2100</v>
          </cell>
          <cell r="CK6566" t="str">
            <v>Прочие основные фонды</v>
          </cell>
        </row>
        <row r="6567">
          <cell r="K6567">
            <v>0</v>
          </cell>
          <cell r="Y6567">
            <v>2000</v>
          </cell>
          <cell r="AT6567">
            <v>8717.51</v>
          </cell>
          <cell r="BK6567">
            <v>10160.739257408273</v>
          </cell>
          <cell r="BX6567">
            <v>1016.0739257408273</v>
          </cell>
          <cell r="CB6567">
            <v>1000</v>
          </cell>
          <cell r="CF6567">
            <v>101607.39257408274</v>
          </cell>
          <cell r="CG6567">
            <v>1000</v>
          </cell>
          <cell r="CK6567" t="str">
            <v>Прочие основные фонды</v>
          </cell>
        </row>
        <row r="6568">
          <cell r="K6568">
            <v>0</v>
          </cell>
          <cell r="Y6568">
            <v>1999</v>
          </cell>
          <cell r="AT6568">
            <v>39662.5</v>
          </cell>
          <cell r="BK6568">
            <v>50176.313809565181</v>
          </cell>
          <cell r="BX6568">
            <v>5017.6313809565181</v>
          </cell>
          <cell r="CB6568">
            <v>5000</v>
          </cell>
          <cell r="CF6568">
            <v>602115.76571478217</v>
          </cell>
          <cell r="CG6568">
            <v>5000</v>
          </cell>
          <cell r="CK6568" t="str">
            <v>Прочие основные фонды</v>
          </cell>
        </row>
        <row r="6569">
          <cell r="K6569">
            <v>0</v>
          </cell>
          <cell r="Y6569">
            <v>1999</v>
          </cell>
          <cell r="AT6569">
            <v>39662.5</v>
          </cell>
          <cell r="BK6569">
            <v>50176.313809565181</v>
          </cell>
          <cell r="BX6569">
            <v>5017.6313809565181</v>
          </cell>
          <cell r="CB6569">
            <v>5000</v>
          </cell>
          <cell r="CF6569">
            <v>602115.76571478217</v>
          </cell>
          <cell r="CG6569">
            <v>5000</v>
          </cell>
          <cell r="CK6569" t="str">
            <v>Прочие основные фонды</v>
          </cell>
        </row>
        <row r="6570">
          <cell r="K6570">
            <v>0</v>
          </cell>
          <cell r="Y6570">
            <v>2000</v>
          </cell>
          <cell r="AT6570">
            <v>51562.5</v>
          </cell>
          <cell r="BK6570">
            <v>59947.721385345125</v>
          </cell>
          <cell r="BX6570">
            <v>5994.772138534513</v>
          </cell>
          <cell r="CB6570">
            <v>6000</v>
          </cell>
          <cell r="CF6570">
            <v>599477.21385345119</v>
          </cell>
          <cell r="CG6570">
            <v>6000</v>
          </cell>
          <cell r="CK6570" t="str">
            <v>Прочие основные фонды</v>
          </cell>
        </row>
        <row r="6571">
          <cell r="K6571">
            <v>0</v>
          </cell>
          <cell r="Y6571">
            <v>1999</v>
          </cell>
          <cell r="AT6571">
            <v>60575.11</v>
          </cell>
          <cell r="BK6571">
            <v>76632.479758182919</v>
          </cell>
          <cell r="BX6571">
            <v>7663.2479758182926</v>
          </cell>
          <cell r="CB6571">
            <v>7700</v>
          </cell>
          <cell r="CF6571">
            <v>919589.75709819503</v>
          </cell>
          <cell r="CG6571">
            <v>7700</v>
          </cell>
          <cell r="CK6571" t="str">
            <v>Прочие основные фонды</v>
          </cell>
        </row>
        <row r="6572">
          <cell r="K6572">
            <v>30292.82</v>
          </cell>
          <cell r="Y6572">
            <v>2006</v>
          </cell>
          <cell r="AT6572">
            <v>77109.289999999994</v>
          </cell>
          <cell r="BK6572">
            <v>90814.866061139575</v>
          </cell>
          <cell r="BX6572">
            <v>18327.044886757689</v>
          </cell>
          <cell r="CB6572">
            <v>18000</v>
          </cell>
          <cell r="CF6572">
            <v>363259.4642445583</v>
          </cell>
          <cell r="CG6572">
            <v>29700</v>
          </cell>
          <cell r="CK6572" t="str">
            <v>Прочие основные фонды</v>
          </cell>
        </row>
        <row r="6573">
          <cell r="K6573">
            <v>30292.82</v>
          </cell>
          <cell r="Y6573">
            <v>2006</v>
          </cell>
          <cell r="AT6573">
            <v>77109.289999999994</v>
          </cell>
          <cell r="BK6573">
            <v>90814.866061139575</v>
          </cell>
          <cell r="BX6573">
            <v>18327.044886757689</v>
          </cell>
          <cell r="CB6573">
            <v>18000</v>
          </cell>
          <cell r="CF6573">
            <v>363259.4642445583</v>
          </cell>
          <cell r="CG6573">
            <v>29700</v>
          </cell>
          <cell r="CK6573" t="str">
            <v>Прочие основные фонды</v>
          </cell>
        </row>
        <row r="6574">
          <cell r="K6574">
            <v>61097.42</v>
          </cell>
          <cell r="Y6574">
            <v>2008</v>
          </cell>
          <cell r="AT6574">
            <v>92737.29</v>
          </cell>
          <cell r="BK6574">
            <v>124991.38032486929</v>
          </cell>
          <cell r="BX6574">
            <v>63601.836069148943</v>
          </cell>
          <cell r="CB6574">
            <v>65000</v>
          </cell>
          <cell r="CF6574">
            <v>249982.76064973857</v>
          </cell>
          <cell r="CG6574">
            <v>204100</v>
          </cell>
          <cell r="CK6574" t="str">
            <v>Прочие основные фонды</v>
          </cell>
        </row>
        <row r="6575">
          <cell r="K6575">
            <v>61097.42</v>
          </cell>
          <cell r="Y6575">
            <v>2008</v>
          </cell>
          <cell r="AT6575">
            <v>92737.29</v>
          </cell>
          <cell r="BK6575">
            <v>124991.38032486929</v>
          </cell>
          <cell r="BX6575">
            <v>63601.836069148943</v>
          </cell>
          <cell r="CB6575">
            <v>65000</v>
          </cell>
          <cell r="CF6575">
            <v>249982.76064973857</v>
          </cell>
          <cell r="CG6575">
            <v>204100</v>
          </cell>
          <cell r="CK6575" t="str">
            <v>Прочие основные фонды</v>
          </cell>
        </row>
        <row r="6576">
          <cell r="K6576">
            <v>66023.899999999994</v>
          </cell>
          <cell r="Y6576">
            <v>2008</v>
          </cell>
          <cell r="AT6576">
            <v>93533.9</v>
          </cell>
          <cell r="BK6576">
            <v>105746.71814687397</v>
          </cell>
          <cell r="BX6576">
            <v>53809.194001594522</v>
          </cell>
          <cell r="CB6576">
            <v>55000</v>
          </cell>
          <cell r="CF6576">
            <v>211493.43629374795</v>
          </cell>
          <cell r="CG6576">
            <v>172700</v>
          </cell>
          <cell r="CK6576" t="str">
            <v>Прочие основные фонды</v>
          </cell>
        </row>
        <row r="6577">
          <cell r="K6577">
            <v>66023.899999999994</v>
          </cell>
          <cell r="Y6577">
            <v>2008</v>
          </cell>
          <cell r="AT6577">
            <v>93533.9</v>
          </cell>
          <cell r="BK6577">
            <v>105746.71814687397</v>
          </cell>
          <cell r="BX6577">
            <v>53809.194001594522</v>
          </cell>
          <cell r="CB6577">
            <v>55000</v>
          </cell>
          <cell r="CF6577">
            <v>211493.43629374795</v>
          </cell>
          <cell r="CG6577">
            <v>172700</v>
          </cell>
          <cell r="CK6577" t="str">
            <v>Прочие основные фонды</v>
          </cell>
        </row>
        <row r="6578">
          <cell r="K6578">
            <v>67870.83</v>
          </cell>
          <cell r="Y6578">
            <v>2009</v>
          </cell>
          <cell r="AT6578">
            <v>88754.23</v>
          </cell>
          <cell r="BK6578">
            <v>84258.968076411635</v>
          </cell>
          <cell r="BX6578">
            <v>42875.157159019807</v>
          </cell>
          <cell r="CB6578">
            <v>43000</v>
          </cell>
          <cell r="CF6578">
            <v>168517.93615282327</v>
          </cell>
          <cell r="CG6578">
            <v>135020</v>
          </cell>
          <cell r="CK6578" t="str">
            <v>Прочие основные фонды</v>
          </cell>
        </row>
        <row r="6579">
          <cell r="K6579">
            <v>67870.84</v>
          </cell>
          <cell r="Y6579">
            <v>2009</v>
          </cell>
          <cell r="AT6579">
            <v>88754.240000000005</v>
          </cell>
          <cell r="BK6579">
            <v>84258.977569927403</v>
          </cell>
          <cell r="BX6579">
            <v>42875.161989793189</v>
          </cell>
          <cell r="CB6579">
            <v>43000</v>
          </cell>
          <cell r="CF6579">
            <v>168517.95513985481</v>
          </cell>
          <cell r="CG6579">
            <v>135020</v>
          </cell>
          <cell r="CK6579" t="str">
            <v>Прочие основные фонды</v>
          </cell>
        </row>
        <row r="6580">
          <cell r="K6580">
            <v>67870.84</v>
          </cell>
          <cell r="Y6580">
            <v>2009</v>
          </cell>
          <cell r="AT6580">
            <v>88754.240000000005</v>
          </cell>
          <cell r="BK6580">
            <v>84258.977569927403</v>
          </cell>
          <cell r="BX6580">
            <v>42875.161989793189</v>
          </cell>
          <cell r="CB6580">
            <v>43000</v>
          </cell>
          <cell r="CF6580">
            <v>168517.95513985481</v>
          </cell>
          <cell r="CG6580">
            <v>135020</v>
          </cell>
          <cell r="CK6580" t="str">
            <v>Прочие основные фонды</v>
          </cell>
        </row>
        <row r="6581">
          <cell r="K6581">
            <v>28798.21</v>
          </cell>
          <cell r="Y6581">
            <v>2008</v>
          </cell>
          <cell r="AT6581">
            <v>45330.51</v>
          </cell>
          <cell r="BK6581">
            <v>60593.282828386196</v>
          </cell>
          <cell r="BX6581">
            <v>20019.043464730064</v>
          </cell>
          <cell r="CB6581">
            <v>20000</v>
          </cell>
          <cell r="CF6581">
            <v>181779.84848515858</v>
          </cell>
          <cell r="CG6581">
            <v>46600</v>
          </cell>
          <cell r="CK6581" t="str">
            <v>Прочие основные фонды</v>
          </cell>
        </row>
        <row r="6582">
          <cell r="K6582">
            <v>28798.21</v>
          </cell>
          <cell r="Y6582">
            <v>2008</v>
          </cell>
          <cell r="AT6582">
            <v>45330.51</v>
          </cell>
          <cell r="BK6582">
            <v>60593.282828386196</v>
          </cell>
          <cell r="BX6582">
            <v>20019.043464730064</v>
          </cell>
          <cell r="CB6582">
            <v>20000</v>
          </cell>
          <cell r="CF6582">
            <v>181779.84848515858</v>
          </cell>
          <cell r="CG6582">
            <v>46600</v>
          </cell>
          <cell r="CK6582" t="str">
            <v>Прочие основные фонды</v>
          </cell>
        </row>
        <row r="6583">
          <cell r="K6583">
            <v>39770.49</v>
          </cell>
          <cell r="Y6583">
            <v>2008</v>
          </cell>
          <cell r="AT6583">
            <v>62601.68</v>
          </cell>
          <cell r="BK6583">
            <v>83679.651999770736</v>
          </cell>
          <cell r="BX6583">
            <v>27646.407527405332</v>
          </cell>
          <cell r="CB6583">
            <v>28000</v>
          </cell>
          <cell r="CF6583">
            <v>251038.95599931222</v>
          </cell>
          <cell r="CG6583">
            <v>65240</v>
          </cell>
          <cell r="CK6583" t="str">
            <v>Прочие основные фонды</v>
          </cell>
        </row>
        <row r="6584">
          <cell r="K6584">
            <v>51818.74</v>
          </cell>
          <cell r="Y6584">
            <v>2007</v>
          </cell>
          <cell r="AT6584">
            <v>89889.82</v>
          </cell>
          <cell r="BK6584">
            <v>117899.78314217806</v>
          </cell>
          <cell r="BX6584">
            <v>38952.186992248702</v>
          </cell>
          <cell r="CB6584">
            <v>39000</v>
          </cell>
          <cell r="CF6584">
            <v>353699.34942653414</v>
          </cell>
          <cell r="CG6584">
            <v>90870</v>
          </cell>
          <cell r="CK6584" t="str">
            <v>Прочие основные фонды</v>
          </cell>
        </row>
        <row r="6585">
          <cell r="K6585">
            <v>51818.76</v>
          </cell>
          <cell r="Y6585">
            <v>2007</v>
          </cell>
          <cell r="AT6585">
            <v>89889.84</v>
          </cell>
          <cell r="BK6585">
            <v>117899.80937424373</v>
          </cell>
          <cell r="BX6585">
            <v>38952.195658900164</v>
          </cell>
          <cell r="CB6585">
            <v>39000</v>
          </cell>
          <cell r="CF6585">
            <v>353699.42812273122</v>
          </cell>
          <cell r="CG6585">
            <v>90870</v>
          </cell>
          <cell r="CK6585" t="str">
            <v>Прочие основные фонды</v>
          </cell>
        </row>
        <row r="6586">
          <cell r="K6586">
            <v>28012.29</v>
          </cell>
          <cell r="Y6586">
            <v>2008</v>
          </cell>
          <cell r="AT6586">
            <v>44093.23</v>
          </cell>
          <cell r="BK6586">
            <v>58939.410922292358</v>
          </cell>
          <cell r="BX6586">
            <v>19472.6308587823</v>
          </cell>
          <cell r="CB6586">
            <v>19000</v>
          </cell>
          <cell r="CF6586">
            <v>176818.23276687707</v>
          </cell>
          <cell r="CG6586">
            <v>44270</v>
          </cell>
          <cell r="CK6586" t="str">
            <v>Прочие основные фонды</v>
          </cell>
        </row>
        <row r="6587">
          <cell r="K6587">
            <v>28012.29</v>
          </cell>
          <cell r="Y6587">
            <v>2008</v>
          </cell>
          <cell r="AT6587">
            <v>44093.23</v>
          </cell>
          <cell r="BK6587">
            <v>58939.410922292358</v>
          </cell>
          <cell r="BX6587">
            <v>19472.6308587823</v>
          </cell>
          <cell r="CB6587">
            <v>19000</v>
          </cell>
          <cell r="CF6587">
            <v>176818.23276687707</v>
          </cell>
          <cell r="CG6587">
            <v>44270</v>
          </cell>
          <cell r="CK6587" t="str">
            <v>Прочие основные фонды</v>
          </cell>
        </row>
        <row r="6588">
          <cell r="K6588">
            <v>97936.24</v>
          </cell>
          <cell r="Y6588">
            <v>2008</v>
          </cell>
          <cell r="AT6588">
            <v>163227.12</v>
          </cell>
          <cell r="BK6588">
            <v>218772.27250500329</v>
          </cell>
          <cell r="BX6588">
            <v>72278.830717250894</v>
          </cell>
          <cell r="CB6588">
            <v>70000</v>
          </cell>
          <cell r="CF6588">
            <v>656316.8175150099</v>
          </cell>
          <cell r="CG6588">
            <v>163100</v>
          </cell>
          <cell r="CK6588" t="str">
            <v>Прочие основные фонды</v>
          </cell>
        </row>
        <row r="6589">
          <cell r="K6589">
            <v>97936.24</v>
          </cell>
          <cell r="Y6589">
            <v>2008</v>
          </cell>
          <cell r="AT6589">
            <v>163227.12</v>
          </cell>
          <cell r="BK6589">
            <v>218772.27250500329</v>
          </cell>
          <cell r="BX6589">
            <v>72278.830717250894</v>
          </cell>
          <cell r="CB6589">
            <v>70000</v>
          </cell>
          <cell r="CF6589">
            <v>656316.8175150099</v>
          </cell>
          <cell r="CG6589">
            <v>163100</v>
          </cell>
          <cell r="CK6589" t="str">
            <v>Прочие основные фонды</v>
          </cell>
        </row>
        <row r="6590">
          <cell r="K6590">
            <v>97936.24</v>
          </cell>
          <cell r="Y6590">
            <v>2008</v>
          </cell>
          <cell r="AT6590">
            <v>163227.12</v>
          </cell>
          <cell r="BK6590">
            <v>218772.27250500329</v>
          </cell>
          <cell r="BX6590">
            <v>72278.830717250894</v>
          </cell>
          <cell r="CB6590">
            <v>70000</v>
          </cell>
          <cell r="CF6590">
            <v>656316.8175150099</v>
          </cell>
          <cell r="CG6590">
            <v>163100</v>
          </cell>
          <cell r="CK6590" t="str">
            <v>Прочие основные фонды</v>
          </cell>
        </row>
        <row r="6591">
          <cell r="K6591">
            <v>190041.3</v>
          </cell>
          <cell r="Y6591">
            <v>2008</v>
          </cell>
          <cell r="AT6591">
            <v>299138.98</v>
          </cell>
          <cell r="BK6591">
            <v>399859.00931039511</v>
          </cell>
          <cell r="BX6591">
            <v>132106.96819018837</v>
          </cell>
          <cell r="CB6591">
            <v>130000</v>
          </cell>
          <cell r="CF6591">
            <v>1199577.0279311854</v>
          </cell>
          <cell r="CG6591">
            <v>302900</v>
          </cell>
          <cell r="CK6591" t="str">
            <v>Прочие основные фонды</v>
          </cell>
        </row>
        <row r="6592">
          <cell r="K6592">
            <v>190041.3</v>
          </cell>
          <cell r="Y6592">
            <v>2008</v>
          </cell>
          <cell r="AT6592">
            <v>299138.98</v>
          </cell>
          <cell r="BK6592">
            <v>399859.00931039511</v>
          </cell>
          <cell r="BX6592">
            <v>132106.96819018837</v>
          </cell>
          <cell r="CB6592">
            <v>130000</v>
          </cell>
          <cell r="CF6592">
            <v>1199577.0279311854</v>
          </cell>
          <cell r="CG6592">
            <v>302900</v>
          </cell>
          <cell r="CK6592" t="str">
            <v>Прочие основные фонды</v>
          </cell>
        </row>
        <row r="6593">
          <cell r="K6593">
            <v>25036.76</v>
          </cell>
          <cell r="Y6593">
            <v>2007</v>
          </cell>
          <cell r="AT6593">
            <v>50669.49</v>
          </cell>
          <cell r="BK6593">
            <v>63266.019659350444</v>
          </cell>
          <cell r="BX6593">
            <v>12767.504180679078</v>
          </cell>
          <cell r="CB6593">
            <v>13000</v>
          </cell>
          <cell r="CF6593">
            <v>253064.07863740178</v>
          </cell>
          <cell r="CG6593">
            <v>21450</v>
          </cell>
          <cell r="CK6593" t="str">
            <v>Прочие основные фонды</v>
          </cell>
        </row>
        <row r="6594">
          <cell r="K6594">
            <v>25036.76</v>
          </cell>
          <cell r="Y6594">
            <v>2007</v>
          </cell>
          <cell r="AT6594">
            <v>50669.49</v>
          </cell>
          <cell r="BK6594">
            <v>63266.019659350444</v>
          </cell>
          <cell r="BX6594">
            <v>12767.504180679078</v>
          </cell>
          <cell r="CB6594">
            <v>13000</v>
          </cell>
          <cell r="CF6594">
            <v>253064.07863740178</v>
          </cell>
          <cell r="CG6594">
            <v>21450</v>
          </cell>
          <cell r="CK6594" t="str">
            <v>Прочие основные фонды</v>
          </cell>
        </row>
        <row r="6595">
          <cell r="K6595">
            <v>25036.76</v>
          </cell>
          <cell r="Y6595">
            <v>2007</v>
          </cell>
          <cell r="AT6595">
            <v>50669.49</v>
          </cell>
          <cell r="BK6595">
            <v>63266.019659350444</v>
          </cell>
          <cell r="BX6595">
            <v>12767.504180679078</v>
          </cell>
          <cell r="CB6595">
            <v>13000</v>
          </cell>
          <cell r="CF6595">
            <v>253064.07863740178</v>
          </cell>
          <cell r="CG6595">
            <v>21450</v>
          </cell>
          <cell r="CK6595" t="str">
            <v>Прочие основные фонды</v>
          </cell>
        </row>
        <row r="6596">
          <cell r="K6596">
            <v>25036.76</v>
          </cell>
          <cell r="Y6596">
            <v>2007</v>
          </cell>
          <cell r="AT6596">
            <v>50669.49</v>
          </cell>
          <cell r="BK6596">
            <v>63266.019659350444</v>
          </cell>
          <cell r="BX6596">
            <v>12767.504180679078</v>
          </cell>
          <cell r="CB6596">
            <v>13000</v>
          </cell>
          <cell r="CF6596">
            <v>253064.07863740178</v>
          </cell>
          <cell r="CG6596">
            <v>21450</v>
          </cell>
          <cell r="CK6596" t="str">
            <v>Прочие основные фонды</v>
          </cell>
        </row>
        <row r="6597">
          <cell r="K6597">
            <v>25036.76</v>
          </cell>
          <cell r="Y6597">
            <v>2007</v>
          </cell>
          <cell r="AT6597">
            <v>50669.49</v>
          </cell>
          <cell r="BK6597">
            <v>63266.019659350444</v>
          </cell>
          <cell r="BX6597">
            <v>12767.504180679078</v>
          </cell>
          <cell r="CB6597">
            <v>13000</v>
          </cell>
          <cell r="CF6597">
            <v>253064.07863740178</v>
          </cell>
          <cell r="CG6597">
            <v>21450</v>
          </cell>
          <cell r="CK6597" t="str">
            <v>Прочие основные фонды</v>
          </cell>
        </row>
        <row r="6598">
          <cell r="K6598">
            <v>25036.77</v>
          </cell>
          <cell r="Y6598">
            <v>2007</v>
          </cell>
          <cell r="AT6598">
            <v>50669.5</v>
          </cell>
          <cell r="BK6598">
            <v>63266.032145369085</v>
          </cell>
          <cell r="BX6598">
            <v>12767.506700440808</v>
          </cell>
          <cell r="CB6598">
            <v>13000</v>
          </cell>
          <cell r="CF6598">
            <v>253064.12858147634</v>
          </cell>
          <cell r="CG6598">
            <v>21450</v>
          </cell>
          <cell r="CK6598" t="str">
            <v>Прочие основные фонды</v>
          </cell>
        </row>
        <row r="6599">
          <cell r="K6599">
            <v>7853.54</v>
          </cell>
          <cell r="Y6599">
            <v>2005</v>
          </cell>
          <cell r="AT6599">
            <v>19725.79</v>
          </cell>
          <cell r="BK6599">
            <v>21597.312812809283</v>
          </cell>
          <cell r="BX6599">
            <v>2586.0735071557201</v>
          </cell>
          <cell r="CB6599">
            <v>2600</v>
          </cell>
          <cell r="CF6599">
            <v>107986.56406404641</v>
          </cell>
          <cell r="CG6599">
            <v>2963.9999999999995</v>
          </cell>
          <cell r="CK6599" t="str">
            <v>Прочие основные фонды</v>
          </cell>
        </row>
        <row r="6600">
          <cell r="K6600">
            <v>7711.59</v>
          </cell>
          <cell r="Y6600">
            <v>2005</v>
          </cell>
          <cell r="AT6600">
            <v>19830.509999999998</v>
          </cell>
          <cell r="BK6600">
            <v>21716.442957495201</v>
          </cell>
          <cell r="BX6600">
            <v>2171.6442957495201</v>
          </cell>
          <cell r="CB6600">
            <v>2200</v>
          </cell>
          <cell r="CF6600">
            <v>130298.65774497121</v>
          </cell>
          <cell r="CG6600">
            <v>2200</v>
          </cell>
          <cell r="CK6600" t="str">
            <v>Прочие основные фонды</v>
          </cell>
        </row>
        <row r="6601">
          <cell r="K6601">
            <v>8278.9599999999991</v>
          </cell>
          <cell r="Y6601">
            <v>2005</v>
          </cell>
          <cell r="AT6601">
            <v>19437.099999999999</v>
          </cell>
          <cell r="BK6601">
            <v>21443.365938688938</v>
          </cell>
          <cell r="BX6601">
            <v>2567.6398281085781</v>
          </cell>
          <cell r="CB6601">
            <v>2600</v>
          </cell>
          <cell r="CF6601">
            <v>107216.82969344468</v>
          </cell>
          <cell r="CG6601">
            <v>2963.9999999999995</v>
          </cell>
          <cell r="CK6601" t="str">
            <v>Прочие основные фонды</v>
          </cell>
        </row>
        <row r="6602">
          <cell r="K6602">
            <v>8278.9500000000007</v>
          </cell>
          <cell r="Y6602">
            <v>2005</v>
          </cell>
          <cell r="AT6602">
            <v>19437.09</v>
          </cell>
          <cell r="BK6602">
            <v>21443.354906505156</v>
          </cell>
          <cell r="BX6602">
            <v>2567.6385071091345</v>
          </cell>
          <cell r="CB6602">
            <v>2600</v>
          </cell>
          <cell r="CF6602">
            <v>107216.77453252577</v>
          </cell>
          <cell r="CG6602">
            <v>2963.9999999999995</v>
          </cell>
          <cell r="CK6602" t="str">
            <v>Прочие основные фонды</v>
          </cell>
        </row>
        <row r="6603">
          <cell r="K6603">
            <v>8636.5499999999993</v>
          </cell>
          <cell r="Y6603">
            <v>2005</v>
          </cell>
          <cell r="AT6603">
            <v>19432.349999999999</v>
          </cell>
          <cell r="BK6603">
            <v>21182.201616107388</v>
          </cell>
          <cell r="BX6603">
            <v>2536.3678758293181</v>
          </cell>
          <cell r="CB6603">
            <v>2500</v>
          </cell>
          <cell r="CF6603">
            <v>105911.00808053694</v>
          </cell>
          <cell r="CG6603">
            <v>2849.9999999999995</v>
          </cell>
          <cell r="CK6603" t="str">
            <v>Прочие основные фонды</v>
          </cell>
        </row>
        <row r="6604">
          <cell r="K6604">
            <v>11809.38</v>
          </cell>
          <cell r="Y6604">
            <v>2006</v>
          </cell>
          <cell r="AT6604">
            <v>23618.639999999999</v>
          </cell>
          <cell r="BK6604">
            <v>27669.850406033624</v>
          </cell>
          <cell r="BX6604">
            <v>3313.2023276324339</v>
          </cell>
          <cell r="CB6604">
            <v>3300</v>
          </cell>
          <cell r="CF6604">
            <v>138349.25203016811</v>
          </cell>
          <cell r="CG6604">
            <v>3761.9999999999995</v>
          </cell>
          <cell r="CK6604" t="str">
            <v>Прочие основные фонды</v>
          </cell>
        </row>
        <row r="6605">
          <cell r="K6605">
            <v>11809.38</v>
          </cell>
          <cell r="Y6605">
            <v>2006</v>
          </cell>
          <cell r="AT6605">
            <v>23618.639999999999</v>
          </cell>
          <cell r="BK6605">
            <v>27669.850406033624</v>
          </cell>
          <cell r="BX6605">
            <v>3313.2023276324339</v>
          </cell>
          <cell r="CB6605">
            <v>3300</v>
          </cell>
          <cell r="CF6605">
            <v>138349.25203016811</v>
          </cell>
          <cell r="CG6605">
            <v>3761.9999999999995</v>
          </cell>
          <cell r="CK6605" t="str">
            <v>Прочие основные фонды</v>
          </cell>
        </row>
        <row r="6606">
          <cell r="K6606">
            <v>11809.38</v>
          </cell>
          <cell r="Y6606">
            <v>2006</v>
          </cell>
          <cell r="AT6606">
            <v>23618.639999999999</v>
          </cell>
          <cell r="BK6606">
            <v>27669.850406033624</v>
          </cell>
          <cell r="BX6606">
            <v>3313.2023276324339</v>
          </cell>
          <cell r="CB6606">
            <v>3300</v>
          </cell>
          <cell r="CF6606">
            <v>138349.25203016811</v>
          </cell>
          <cell r="CG6606">
            <v>3761.9999999999995</v>
          </cell>
          <cell r="CK6606" t="str">
            <v>Прочие основные фонды</v>
          </cell>
        </row>
        <row r="6607">
          <cell r="K6607">
            <v>11809.38</v>
          </cell>
          <cell r="Y6607">
            <v>2006</v>
          </cell>
          <cell r="AT6607">
            <v>23618.639999999999</v>
          </cell>
          <cell r="BK6607">
            <v>27669.850406033624</v>
          </cell>
          <cell r="BX6607">
            <v>3313.2023276324339</v>
          </cell>
          <cell r="CB6607">
            <v>3300</v>
          </cell>
          <cell r="CF6607">
            <v>138349.25203016811</v>
          </cell>
          <cell r="CG6607">
            <v>3761.9999999999995</v>
          </cell>
          <cell r="CK6607" t="str">
            <v>Прочие основные фонды</v>
          </cell>
        </row>
        <row r="6608">
          <cell r="K6608">
            <v>11809.4</v>
          </cell>
          <cell r="Y6608">
            <v>2006</v>
          </cell>
          <cell r="AT6608">
            <v>23618.66</v>
          </cell>
          <cell r="BK6608">
            <v>27669.873836553252</v>
          </cell>
          <cell r="BX6608">
            <v>3313.2051332150818</v>
          </cell>
          <cell r="CB6608">
            <v>3300</v>
          </cell>
          <cell r="CF6608">
            <v>138349.36918276627</v>
          </cell>
          <cell r="CG6608">
            <v>3761.9999999999995</v>
          </cell>
          <cell r="CK6608" t="str">
            <v>Прочие основные фонды</v>
          </cell>
        </row>
        <row r="6609">
          <cell r="K6609">
            <v>10265.14</v>
          </cell>
          <cell r="Y6609">
            <v>2005</v>
          </cell>
          <cell r="AT6609">
            <v>23096.74</v>
          </cell>
          <cell r="BK6609">
            <v>25176.5639953383</v>
          </cell>
          <cell r="BX6609">
            <v>3014.65491164898</v>
          </cell>
          <cell r="CB6609">
            <v>3000</v>
          </cell>
          <cell r="CF6609">
            <v>125882.81997669151</v>
          </cell>
          <cell r="CG6609">
            <v>3419.9999999999995</v>
          </cell>
          <cell r="CK6609" t="str">
            <v>Прочие основные фонды</v>
          </cell>
        </row>
        <row r="6610">
          <cell r="K6610">
            <v>10265.14</v>
          </cell>
          <cell r="Y6610">
            <v>2005</v>
          </cell>
          <cell r="AT6610">
            <v>23096.74</v>
          </cell>
          <cell r="BK6610">
            <v>25176.5639953383</v>
          </cell>
          <cell r="BX6610">
            <v>3014.65491164898</v>
          </cell>
          <cell r="CB6610">
            <v>3000</v>
          </cell>
          <cell r="CF6610">
            <v>125882.81997669151</v>
          </cell>
          <cell r="CG6610">
            <v>3419.9999999999995</v>
          </cell>
          <cell r="CK6610" t="str">
            <v>Прочие основные фонды</v>
          </cell>
        </row>
        <row r="6611">
          <cell r="K6611">
            <v>10265.14</v>
          </cell>
          <cell r="Y6611">
            <v>2005</v>
          </cell>
          <cell r="AT6611">
            <v>23096.74</v>
          </cell>
          <cell r="BK6611">
            <v>25176.5639953383</v>
          </cell>
          <cell r="BX6611">
            <v>3014.65491164898</v>
          </cell>
          <cell r="CB6611">
            <v>3000</v>
          </cell>
          <cell r="CF6611">
            <v>125882.81997669151</v>
          </cell>
          <cell r="CG6611">
            <v>3419.9999999999995</v>
          </cell>
          <cell r="CK6611" t="str">
            <v>Прочие основные фонды</v>
          </cell>
        </row>
        <row r="6612">
          <cell r="K6612">
            <v>10265.14</v>
          </cell>
          <cell r="Y6612">
            <v>2005</v>
          </cell>
          <cell r="AT6612">
            <v>23096.74</v>
          </cell>
          <cell r="BK6612">
            <v>25176.5639953383</v>
          </cell>
          <cell r="BX6612">
            <v>3014.65491164898</v>
          </cell>
          <cell r="CB6612">
            <v>3000</v>
          </cell>
          <cell r="CF6612">
            <v>125882.81997669151</v>
          </cell>
          <cell r="CG6612">
            <v>3419.9999999999995</v>
          </cell>
          <cell r="CK6612" t="str">
            <v>Прочие основные фонды</v>
          </cell>
        </row>
        <row r="6613">
          <cell r="K6613">
            <v>10265.14</v>
          </cell>
          <cell r="Y6613">
            <v>2005</v>
          </cell>
          <cell r="AT6613">
            <v>23096.74</v>
          </cell>
          <cell r="BK6613">
            <v>25176.5639953383</v>
          </cell>
          <cell r="BX6613">
            <v>3014.65491164898</v>
          </cell>
          <cell r="CB6613">
            <v>3000</v>
          </cell>
          <cell r="CF6613">
            <v>125882.81997669151</v>
          </cell>
          <cell r="CG6613">
            <v>3419.9999999999995</v>
          </cell>
          <cell r="CK6613" t="str">
            <v>Прочие основные фонды</v>
          </cell>
        </row>
        <row r="6614">
          <cell r="K6614">
            <v>10265.11</v>
          </cell>
          <cell r="Y6614">
            <v>2005</v>
          </cell>
          <cell r="AT6614">
            <v>23096.71</v>
          </cell>
          <cell r="BK6614">
            <v>25176.531293886932</v>
          </cell>
          <cell r="BX6614">
            <v>3014.6509959601271</v>
          </cell>
          <cell r="CB6614">
            <v>3000</v>
          </cell>
          <cell r="CF6614">
            <v>125882.65646943466</v>
          </cell>
          <cell r="CG6614">
            <v>3419.9999999999995</v>
          </cell>
          <cell r="CK6614" t="str">
            <v>Прочие основные фонды</v>
          </cell>
        </row>
        <row r="6615">
          <cell r="K6615">
            <v>15211.93</v>
          </cell>
          <cell r="Y6615">
            <v>2006</v>
          </cell>
          <cell r="AT6615">
            <v>30423.73</v>
          </cell>
          <cell r="BK6615">
            <v>35642.190147000729</v>
          </cell>
          <cell r="BX6615">
            <v>4267.8144487261206</v>
          </cell>
          <cell r="CB6615">
            <v>4300</v>
          </cell>
          <cell r="CF6615">
            <v>178210.95073500363</v>
          </cell>
          <cell r="CG6615">
            <v>4902</v>
          </cell>
          <cell r="CK6615" t="str">
            <v>Прочие основные фонды</v>
          </cell>
        </row>
        <row r="6616">
          <cell r="K6616">
            <v>15748.92</v>
          </cell>
          <cell r="Y6616">
            <v>2006</v>
          </cell>
          <cell r="AT6616">
            <v>30372.880000000001</v>
          </cell>
          <cell r="BK6616">
            <v>35838.872053149411</v>
          </cell>
          <cell r="BX6616">
            <v>7232.5231021828695</v>
          </cell>
          <cell r="CB6616">
            <v>7200</v>
          </cell>
          <cell r="CF6616">
            <v>143355.48821259764</v>
          </cell>
          <cell r="CG6616">
            <v>11880</v>
          </cell>
          <cell r="CK6616" t="str">
            <v>Прочие основные фонды</v>
          </cell>
        </row>
        <row r="6617">
          <cell r="K6617">
            <v>15748.92</v>
          </cell>
          <cell r="Y6617">
            <v>2006</v>
          </cell>
          <cell r="AT6617">
            <v>30372.880000000001</v>
          </cell>
          <cell r="BK6617">
            <v>35838.872053149411</v>
          </cell>
          <cell r="BX6617">
            <v>7232.5231021828695</v>
          </cell>
          <cell r="CB6617">
            <v>7200</v>
          </cell>
          <cell r="CF6617">
            <v>143355.48821259764</v>
          </cell>
          <cell r="CG6617">
            <v>11880</v>
          </cell>
          <cell r="CK6617" t="str">
            <v>Прочие основные фонды</v>
          </cell>
        </row>
        <row r="6618">
          <cell r="K6618">
            <v>9188.2999999999993</v>
          </cell>
          <cell r="Y6618">
            <v>2005</v>
          </cell>
          <cell r="AT6618">
            <v>23627.119999999999</v>
          </cell>
          <cell r="BK6618">
            <v>25874.120419993938</v>
          </cell>
          <cell r="BX6618">
            <v>2587.4120419993942</v>
          </cell>
          <cell r="CB6618">
            <v>2600</v>
          </cell>
          <cell r="CF6618">
            <v>155244.72251996363</v>
          </cell>
          <cell r="CG6618">
            <v>2600</v>
          </cell>
          <cell r="CK6618" t="str">
            <v>Прочие основные фонды</v>
          </cell>
        </row>
        <row r="6619">
          <cell r="K6619">
            <v>15186.46</v>
          </cell>
          <cell r="Y6619">
            <v>2006</v>
          </cell>
          <cell r="AT6619">
            <v>30372.880000000001</v>
          </cell>
          <cell r="BK6619">
            <v>35582.618050845034</v>
          </cell>
          <cell r="BX6619">
            <v>4260.6812548436574</v>
          </cell>
          <cell r="CB6619">
            <v>4300</v>
          </cell>
          <cell r="CF6619">
            <v>177913.09025422519</v>
          </cell>
          <cell r="CG6619">
            <v>4902</v>
          </cell>
          <cell r="CK6619" t="str">
            <v>Прочие основные фонды</v>
          </cell>
        </row>
        <row r="6620">
          <cell r="K6620">
            <v>7772.5</v>
          </cell>
          <cell r="Y6620">
            <v>2005</v>
          </cell>
          <cell r="AT6620">
            <v>19521.900000000001</v>
          </cell>
          <cell r="BK6620">
            <v>21374.078351253946</v>
          </cell>
          <cell r="BX6620">
            <v>2559.3432962301263</v>
          </cell>
          <cell r="CB6620">
            <v>2600</v>
          </cell>
          <cell r="CF6620">
            <v>106870.39175626973</v>
          </cell>
          <cell r="CG6620">
            <v>2963.9999999999995</v>
          </cell>
          <cell r="CK6620" t="str">
            <v>Прочие основные фонды</v>
          </cell>
        </row>
        <row r="6621">
          <cell r="K6621">
            <v>9146.08</v>
          </cell>
          <cell r="Y6621">
            <v>2005</v>
          </cell>
          <cell r="AT6621">
            <v>22970.93</v>
          </cell>
          <cell r="BK6621">
            <v>25150.341801831266</v>
          </cell>
          <cell r="BX6621">
            <v>3011.5150525139197</v>
          </cell>
          <cell r="CB6621">
            <v>3000</v>
          </cell>
          <cell r="CF6621">
            <v>125751.70900915633</v>
          </cell>
          <cell r="CG6621">
            <v>3419.9999999999995</v>
          </cell>
          <cell r="CK6621" t="str">
            <v>Прочие основные фонды</v>
          </cell>
        </row>
        <row r="6622">
          <cell r="K6622">
            <v>7872.72</v>
          </cell>
          <cell r="Y6622">
            <v>2005</v>
          </cell>
          <cell r="AT6622">
            <v>23618.639999999999</v>
          </cell>
          <cell r="BK6622">
            <v>25929.684881502038</v>
          </cell>
          <cell r="BX6622">
            <v>3104.8339995880383</v>
          </cell>
          <cell r="CB6622">
            <v>3100</v>
          </cell>
          <cell r="CF6622">
            <v>129648.42440751019</v>
          </cell>
          <cell r="CG6622">
            <v>3533.9999999999995</v>
          </cell>
          <cell r="CK6622" t="str">
            <v>Прочие основные фонды</v>
          </cell>
        </row>
        <row r="6623">
          <cell r="K6623">
            <v>7872.72</v>
          </cell>
          <cell r="Y6623">
            <v>2005</v>
          </cell>
          <cell r="AT6623">
            <v>23618.639999999999</v>
          </cell>
          <cell r="BK6623">
            <v>25929.684881502038</v>
          </cell>
          <cell r="BX6623">
            <v>3104.8339995880383</v>
          </cell>
          <cell r="CB6623">
            <v>3100</v>
          </cell>
          <cell r="CF6623">
            <v>129648.42440751019</v>
          </cell>
          <cell r="CG6623">
            <v>3533.9999999999995</v>
          </cell>
          <cell r="CK6623" t="str">
            <v>Прочие основные фонды</v>
          </cell>
        </row>
        <row r="6624">
          <cell r="K6624">
            <v>7872.73</v>
          </cell>
          <cell r="Y6624">
            <v>2005</v>
          </cell>
          <cell r="AT6624">
            <v>23618.65</v>
          </cell>
          <cell r="BK6624">
            <v>25929.69585998551</v>
          </cell>
          <cell r="BX6624">
            <v>3104.8353141573784</v>
          </cell>
          <cell r="CB6624">
            <v>3100</v>
          </cell>
          <cell r="CF6624">
            <v>129648.47929992755</v>
          </cell>
          <cell r="CG6624">
            <v>3533.9999999999995</v>
          </cell>
          <cell r="CK6624" t="str">
            <v>Прочие основные фонды</v>
          </cell>
        </row>
        <row r="6625">
          <cell r="K6625">
            <v>7872.72</v>
          </cell>
          <cell r="Y6625">
            <v>2005</v>
          </cell>
          <cell r="AT6625">
            <v>23618.639999999999</v>
          </cell>
          <cell r="BK6625">
            <v>25929.684881502038</v>
          </cell>
          <cell r="BX6625">
            <v>3104.8339995880383</v>
          </cell>
          <cell r="CB6625">
            <v>3100</v>
          </cell>
          <cell r="CF6625">
            <v>129648.42440751019</v>
          </cell>
          <cell r="CG6625">
            <v>3533.9999999999995</v>
          </cell>
          <cell r="CK6625" t="str">
            <v>Прочие основные фонды</v>
          </cell>
        </row>
        <row r="6626">
          <cell r="K6626">
            <v>7872.73</v>
          </cell>
          <cell r="Y6626">
            <v>2005</v>
          </cell>
          <cell r="AT6626">
            <v>23618.65</v>
          </cell>
          <cell r="BK6626">
            <v>25929.69585998551</v>
          </cell>
          <cell r="BX6626">
            <v>3104.8353141573784</v>
          </cell>
          <cell r="CB6626">
            <v>3100</v>
          </cell>
          <cell r="CF6626">
            <v>129648.47929992755</v>
          </cell>
          <cell r="CG6626">
            <v>3533.9999999999995</v>
          </cell>
          <cell r="CK6626" t="str">
            <v>Прочие основные фонды</v>
          </cell>
        </row>
        <row r="6627">
          <cell r="K6627">
            <v>0</v>
          </cell>
          <cell r="Y6627">
            <v>2001</v>
          </cell>
          <cell r="AT6627">
            <v>106925.1</v>
          </cell>
          <cell r="BK6627">
            <v>116949.72665842564</v>
          </cell>
          <cell r="BX6627">
            <v>11694.972665842564</v>
          </cell>
          <cell r="CB6627">
            <v>12000</v>
          </cell>
          <cell r="CF6627">
            <v>1052547.5399258309</v>
          </cell>
          <cell r="CG6627">
            <v>12000</v>
          </cell>
          <cell r="CK6627" t="str">
            <v>Прочие основные фонды</v>
          </cell>
        </row>
        <row r="6628">
          <cell r="K6628">
            <v>0</v>
          </cell>
          <cell r="Y6628">
            <v>2001</v>
          </cell>
          <cell r="AT6628">
            <v>146163.44</v>
          </cell>
          <cell r="BK6628">
            <v>159866.80728337122</v>
          </cell>
          <cell r="BX6628">
            <v>15986.680728337124</v>
          </cell>
          <cell r="CB6628">
            <v>16000</v>
          </cell>
          <cell r="CF6628">
            <v>1438801.265550341</v>
          </cell>
          <cell r="CG6628">
            <v>16000</v>
          </cell>
          <cell r="CK6628" t="str">
            <v>Прочие основные фонды</v>
          </cell>
        </row>
        <row r="6629">
          <cell r="K6629">
            <v>0</v>
          </cell>
          <cell r="Y6629">
            <v>2001</v>
          </cell>
          <cell r="AT6629">
            <v>146163.44</v>
          </cell>
          <cell r="BK6629">
            <v>159866.80728337122</v>
          </cell>
          <cell r="BX6629">
            <v>15986.680728337124</v>
          </cell>
          <cell r="CB6629">
            <v>16000</v>
          </cell>
          <cell r="CF6629">
            <v>1438801.265550341</v>
          </cell>
          <cell r="CG6629">
            <v>16000</v>
          </cell>
          <cell r="CK6629" t="str">
            <v>Прочие основные фонды</v>
          </cell>
        </row>
        <row r="6630">
          <cell r="K6630">
            <v>12076.49</v>
          </cell>
          <cell r="Y6630">
            <v>2005</v>
          </cell>
          <cell r="AT6630">
            <v>36228.81</v>
          </cell>
          <cell r="BK6630">
            <v>39773.739170917965</v>
          </cell>
          <cell r="BX6630">
            <v>4762.5282849738651</v>
          </cell>
          <cell r="CB6630">
            <v>4800</v>
          </cell>
          <cell r="CF6630">
            <v>198868.69585458981</v>
          </cell>
          <cell r="CG6630">
            <v>5471.9999999999991</v>
          </cell>
          <cell r="CK6630" t="str">
            <v>Прочие основные фонды</v>
          </cell>
        </row>
        <row r="6631">
          <cell r="K6631">
            <v>13271.48</v>
          </cell>
          <cell r="Y6631">
            <v>2005</v>
          </cell>
          <cell r="AT6631">
            <v>39813.56</v>
          </cell>
          <cell r="BK6631">
            <v>43709.251032691733</v>
          </cell>
          <cell r="BX6631">
            <v>5233.7685291209964</v>
          </cell>
          <cell r="CB6631">
            <v>5200</v>
          </cell>
          <cell r="CF6631">
            <v>218546.25516345867</v>
          </cell>
          <cell r="CG6631">
            <v>5927.9999999999991</v>
          </cell>
          <cell r="CK6631" t="str">
            <v>Прочие основные фонды</v>
          </cell>
        </row>
        <row r="6632">
          <cell r="K6632">
            <v>13503.03</v>
          </cell>
          <cell r="Y6632">
            <v>2005</v>
          </cell>
          <cell r="AT6632">
            <v>40508.47</v>
          </cell>
          <cell r="BK6632">
            <v>44472.156827479441</v>
          </cell>
          <cell r="BX6632">
            <v>5325.119267125122</v>
          </cell>
          <cell r="CB6632">
            <v>5300</v>
          </cell>
          <cell r="CF6632">
            <v>222360.78413739719</v>
          </cell>
          <cell r="CG6632">
            <v>6041.9999999999991</v>
          </cell>
          <cell r="CK6632" t="str">
            <v>Прочие основные фонды</v>
          </cell>
        </row>
        <row r="6633">
          <cell r="K6633">
            <v>13503.03</v>
          </cell>
          <cell r="Y6633">
            <v>2005</v>
          </cell>
          <cell r="AT6633">
            <v>40508.47</v>
          </cell>
          <cell r="BK6633">
            <v>44472.156827479441</v>
          </cell>
          <cell r="BX6633">
            <v>5325.119267125122</v>
          </cell>
          <cell r="CB6633">
            <v>5300</v>
          </cell>
          <cell r="CF6633">
            <v>222360.78413739719</v>
          </cell>
          <cell r="CG6633">
            <v>6041.9999999999991</v>
          </cell>
          <cell r="CK6633" t="str">
            <v>Прочие основные фонды</v>
          </cell>
        </row>
        <row r="6634">
          <cell r="K6634">
            <v>13503.04</v>
          </cell>
          <cell r="Y6634">
            <v>2005</v>
          </cell>
          <cell r="AT6634">
            <v>40508.480000000003</v>
          </cell>
          <cell r="BK6634">
            <v>44472.167805962912</v>
          </cell>
          <cell r="BX6634">
            <v>5325.1205816944621</v>
          </cell>
          <cell r="CB6634">
            <v>5300</v>
          </cell>
          <cell r="CF6634">
            <v>222360.83902981455</v>
          </cell>
          <cell r="CG6634">
            <v>6041.9999999999991</v>
          </cell>
          <cell r="CK6634" t="str">
            <v>Прочие основные фонды</v>
          </cell>
        </row>
        <row r="6635">
          <cell r="K6635">
            <v>1098.1099999999999</v>
          </cell>
          <cell r="Y6635">
            <v>2002</v>
          </cell>
          <cell r="AT6635">
            <v>23720</v>
          </cell>
          <cell r="BK6635">
            <v>24300.179571831632</v>
          </cell>
          <cell r="BX6635">
            <v>2430.0179571831632</v>
          </cell>
          <cell r="CB6635">
            <v>2400</v>
          </cell>
          <cell r="CF6635">
            <v>218701.61614648468</v>
          </cell>
          <cell r="CG6635">
            <v>2400</v>
          </cell>
          <cell r="CK6635" t="str">
            <v>Прочие основные фонды</v>
          </cell>
        </row>
        <row r="6636">
          <cell r="K6636">
            <v>10975.1</v>
          </cell>
          <cell r="Y6636">
            <v>2007</v>
          </cell>
          <cell r="AT6636">
            <v>22211.86</v>
          </cell>
          <cell r="BK6636">
            <v>27733.769797776527</v>
          </cell>
          <cell r="BX6636">
            <v>5596.8594791591231</v>
          </cell>
          <cell r="CB6636">
            <v>5600</v>
          </cell>
          <cell r="CF6636">
            <v>110935.07919110611</v>
          </cell>
          <cell r="CG6636">
            <v>9240</v>
          </cell>
          <cell r="CK6636" t="str">
            <v>Прочие основные фонды</v>
          </cell>
        </row>
        <row r="6637">
          <cell r="K6637">
            <v>10975.1</v>
          </cell>
          <cell r="Y6637">
            <v>2007</v>
          </cell>
          <cell r="AT6637">
            <v>22211.86</v>
          </cell>
          <cell r="BK6637">
            <v>27733.769797776527</v>
          </cell>
          <cell r="BX6637">
            <v>5596.8594791591231</v>
          </cell>
          <cell r="CB6637">
            <v>5600</v>
          </cell>
          <cell r="CF6637">
            <v>110935.07919110611</v>
          </cell>
          <cell r="CG6637">
            <v>9240</v>
          </cell>
          <cell r="CK6637" t="str">
            <v>Прочие основные фонды</v>
          </cell>
        </row>
        <row r="6638">
          <cell r="K6638">
            <v>2809.56</v>
          </cell>
          <cell r="Y6638">
            <v>2002</v>
          </cell>
          <cell r="AT6638">
            <v>30342.66</v>
          </cell>
          <cell r="BK6638">
            <v>30701.118712486925</v>
          </cell>
          <cell r="BX6638">
            <v>3070.1118712486928</v>
          </cell>
          <cell r="CB6638">
            <v>3100</v>
          </cell>
          <cell r="CF6638">
            <v>245608.9496998954</v>
          </cell>
          <cell r="CG6638">
            <v>3100</v>
          </cell>
          <cell r="CK6638" t="str">
            <v>Прочие основные фонды</v>
          </cell>
        </row>
        <row r="6639">
          <cell r="K6639">
            <v>11670.23</v>
          </cell>
          <cell r="Y6639">
            <v>2007</v>
          </cell>
          <cell r="AT6639">
            <v>23618.639999999999</v>
          </cell>
          <cell r="BK6639">
            <v>29490.277927942847</v>
          </cell>
          <cell r="BX6639">
            <v>5951.3345198847301</v>
          </cell>
          <cell r="CB6639">
            <v>6000</v>
          </cell>
          <cell r="CF6639">
            <v>117961.11171177139</v>
          </cell>
          <cell r="CG6639">
            <v>9900</v>
          </cell>
          <cell r="CK6639" t="str">
            <v>Прочие основные фонды</v>
          </cell>
        </row>
        <row r="6640">
          <cell r="K6640">
            <v>11670.23</v>
          </cell>
          <cell r="Y6640">
            <v>2007</v>
          </cell>
          <cell r="AT6640">
            <v>23618.639999999999</v>
          </cell>
          <cell r="BK6640">
            <v>29490.277927942847</v>
          </cell>
          <cell r="BX6640">
            <v>5951.3345198847301</v>
          </cell>
          <cell r="CB6640">
            <v>6000</v>
          </cell>
          <cell r="CF6640">
            <v>117961.11171177139</v>
          </cell>
          <cell r="CG6640">
            <v>9900</v>
          </cell>
          <cell r="CK6640" t="str">
            <v>Прочие основные фонды</v>
          </cell>
        </row>
        <row r="6641">
          <cell r="K6641">
            <v>10946.5</v>
          </cell>
          <cell r="Y6641">
            <v>2005</v>
          </cell>
          <cell r="AT6641">
            <v>32838.980000000003</v>
          </cell>
          <cell r="BK6641">
            <v>36052.21990893413</v>
          </cell>
          <cell r="BX6641">
            <v>4316.9116264015047</v>
          </cell>
          <cell r="CB6641">
            <v>4300</v>
          </cell>
          <cell r="CF6641">
            <v>180261.09954467067</v>
          </cell>
          <cell r="CG6641">
            <v>4902</v>
          </cell>
          <cell r="CK6641" t="str">
            <v>Прочие основные фонды</v>
          </cell>
        </row>
        <row r="6642">
          <cell r="K6642">
            <v>10446.18</v>
          </cell>
          <cell r="Y6642">
            <v>2005</v>
          </cell>
          <cell r="AT6642">
            <v>31338.98</v>
          </cell>
          <cell r="BK6642">
            <v>34405.447388490393</v>
          </cell>
          <cell r="BX6642">
            <v>4119.7262254054231</v>
          </cell>
          <cell r="CB6642">
            <v>4100</v>
          </cell>
          <cell r="CF6642">
            <v>172027.23694245197</v>
          </cell>
          <cell r="CG6642">
            <v>4674</v>
          </cell>
          <cell r="CK6642" t="str">
            <v>Прочие основные фонды</v>
          </cell>
        </row>
        <row r="6643">
          <cell r="K6643">
            <v>15660.95</v>
          </cell>
          <cell r="Y6643">
            <v>2006</v>
          </cell>
          <cell r="AT6643">
            <v>31322.03</v>
          </cell>
          <cell r="BK6643">
            <v>36694.571936118984</v>
          </cell>
          <cell r="BX6643">
            <v>4393.8271933596907</v>
          </cell>
          <cell r="CB6643">
            <v>4400</v>
          </cell>
          <cell r="CF6643">
            <v>183472.85968059493</v>
          </cell>
          <cell r="CG6643">
            <v>5016</v>
          </cell>
          <cell r="CK6643" t="str">
            <v>Прочие основные фонды</v>
          </cell>
        </row>
        <row r="6644">
          <cell r="K6644">
            <v>10958.55</v>
          </cell>
          <cell r="Y6644">
            <v>2004</v>
          </cell>
          <cell r="AT6644">
            <v>35865.300000000003</v>
          </cell>
          <cell r="BK6644">
            <v>39181.946868040832</v>
          </cell>
          <cell r="BX6644">
            <v>3918.1946868040832</v>
          </cell>
          <cell r="CB6644">
            <v>3900</v>
          </cell>
          <cell r="CF6644">
            <v>235091.68120824499</v>
          </cell>
          <cell r="CG6644">
            <v>3900</v>
          </cell>
          <cell r="CK6644" t="str">
            <v>Прочие основные фонды</v>
          </cell>
        </row>
        <row r="6645">
          <cell r="K6645">
            <v>11231.64</v>
          </cell>
          <cell r="Y6645">
            <v>2005</v>
          </cell>
          <cell r="AT6645">
            <v>28881.360000000001</v>
          </cell>
          <cell r="BK6645">
            <v>31628.05227777216</v>
          </cell>
          <cell r="BX6645">
            <v>3162.8052277772163</v>
          </cell>
          <cell r="CB6645">
            <v>3200</v>
          </cell>
          <cell r="CF6645">
            <v>189768.31366663295</v>
          </cell>
          <cell r="CG6645">
            <v>3200</v>
          </cell>
          <cell r="CK6645" t="str">
            <v>Прочие основные фонды</v>
          </cell>
        </row>
        <row r="6646">
          <cell r="K6646">
            <v>13615.32</v>
          </cell>
          <cell r="Y6646">
            <v>2007</v>
          </cell>
          <cell r="AT6646">
            <v>23618.639999999999</v>
          </cell>
          <cell r="BK6646">
            <v>30978.2857960242</v>
          </cell>
          <cell r="BX6646">
            <v>10234.726043311743</v>
          </cell>
          <cell r="CB6646">
            <v>10000</v>
          </cell>
          <cell r="CF6646">
            <v>92934.857388072603</v>
          </cell>
          <cell r="CG6646">
            <v>23300</v>
          </cell>
          <cell r="CK6646" t="str">
            <v>Прочие основные фонды</v>
          </cell>
        </row>
        <row r="6647">
          <cell r="K6647">
            <v>11700.73</v>
          </cell>
          <cell r="Y6647">
            <v>2005</v>
          </cell>
          <cell r="AT6647">
            <v>35101.69</v>
          </cell>
          <cell r="BK6647">
            <v>38536.332342089612</v>
          </cell>
          <cell r="BX6647">
            <v>4614.3605455267307</v>
          </cell>
          <cell r="CB6647">
            <v>4600</v>
          </cell>
          <cell r="CF6647">
            <v>192681.66171044807</v>
          </cell>
          <cell r="CG6647">
            <v>5244</v>
          </cell>
          <cell r="CK6647" t="str">
            <v>Прочие основные фонды</v>
          </cell>
        </row>
        <row r="6648">
          <cell r="K6648">
            <v>19618.55</v>
          </cell>
          <cell r="Y6648">
            <v>2006</v>
          </cell>
          <cell r="AT6648">
            <v>39237.29</v>
          </cell>
          <cell r="BK6648">
            <v>45967.504675889853</v>
          </cell>
          <cell r="BX6648">
            <v>5504.1729988682173</v>
          </cell>
          <cell r="CB6648">
            <v>5500</v>
          </cell>
          <cell r="CF6648">
            <v>229837.52337944927</v>
          </cell>
          <cell r="CG6648">
            <v>6269.9999999999991</v>
          </cell>
          <cell r="CK6648" t="str">
            <v>Прочие основные фонды</v>
          </cell>
        </row>
        <row r="6649">
          <cell r="K6649">
            <v>18292.7</v>
          </cell>
          <cell r="Y6649">
            <v>2005</v>
          </cell>
          <cell r="AT6649">
            <v>42033.9</v>
          </cell>
          <cell r="BK6649">
            <v>45824.238441142035</v>
          </cell>
          <cell r="BX6649">
            <v>5487.018225153427</v>
          </cell>
          <cell r="CB6649">
            <v>5500</v>
          </cell>
          <cell r="CF6649">
            <v>229121.19220571016</v>
          </cell>
          <cell r="CG6649">
            <v>6269.9999999999991</v>
          </cell>
          <cell r="CK6649" t="str">
            <v>Прочие основные фонды</v>
          </cell>
        </row>
        <row r="6650">
          <cell r="K6650">
            <v>6300.75</v>
          </cell>
          <cell r="Y6650">
            <v>2004</v>
          </cell>
          <cell r="AT6650">
            <v>20621.25</v>
          </cell>
          <cell r="BK6650">
            <v>22528.20196269338</v>
          </cell>
          <cell r="BX6650">
            <v>2252.8201962693379</v>
          </cell>
          <cell r="CB6650">
            <v>2300</v>
          </cell>
          <cell r="CF6650">
            <v>135169.21177616029</v>
          </cell>
          <cell r="CG6650">
            <v>2300</v>
          </cell>
          <cell r="CK6650" t="str">
            <v>Прочие основные фонды</v>
          </cell>
        </row>
        <row r="6651">
          <cell r="K6651">
            <v>11236.43</v>
          </cell>
          <cell r="Y6651">
            <v>2007</v>
          </cell>
          <cell r="AT6651">
            <v>22211.87</v>
          </cell>
          <cell r="BK6651">
            <v>27806.937065851376</v>
          </cell>
          <cell r="BX6651">
            <v>5611.625121222025</v>
          </cell>
          <cell r="CB6651">
            <v>5600</v>
          </cell>
          <cell r="CF6651">
            <v>111227.7482634055</v>
          </cell>
          <cell r="CG6651">
            <v>9240</v>
          </cell>
          <cell r="CK6651" t="str">
            <v>Прочие основные фонды</v>
          </cell>
        </row>
        <row r="6652">
          <cell r="K6652">
            <v>11236.42</v>
          </cell>
          <cell r="Y6652">
            <v>2007</v>
          </cell>
          <cell r="AT6652">
            <v>22211.86</v>
          </cell>
          <cell r="BK6652">
            <v>27806.924546897746</v>
          </cell>
          <cell r="BX6652">
            <v>5611.6225948137944</v>
          </cell>
          <cell r="CB6652">
            <v>5600</v>
          </cell>
          <cell r="CF6652">
            <v>111227.69818759098</v>
          </cell>
          <cell r="CG6652">
            <v>9240</v>
          </cell>
          <cell r="CK6652" t="str">
            <v>Прочие основные фонды</v>
          </cell>
        </row>
        <row r="6653">
          <cell r="K6653">
            <v>7316.75</v>
          </cell>
          <cell r="Y6653">
            <v>2004</v>
          </cell>
          <cell r="AT6653">
            <v>23945</v>
          </cell>
          <cell r="BK6653">
            <v>26159.316045181207</v>
          </cell>
          <cell r="BX6653">
            <v>2615.9316045181208</v>
          </cell>
          <cell r="CB6653">
            <v>2600</v>
          </cell>
          <cell r="CF6653">
            <v>156955.89627108723</v>
          </cell>
          <cell r="CG6653">
            <v>2600</v>
          </cell>
          <cell r="CK6653" t="str">
            <v>Прочие основные фонды</v>
          </cell>
        </row>
        <row r="6654">
          <cell r="K6654">
            <v>7231.74</v>
          </cell>
          <cell r="Y6654">
            <v>2004</v>
          </cell>
          <cell r="AT6654">
            <v>23666.49</v>
          </cell>
          <cell r="BK6654">
            <v>25855.050807689317</v>
          </cell>
          <cell r="BX6654">
            <v>2585.5050807689317</v>
          </cell>
          <cell r="CB6654">
            <v>2600</v>
          </cell>
          <cell r="CF6654">
            <v>155130.3048461359</v>
          </cell>
          <cell r="CG6654">
            <v>2600</v>
          </cell>
          <cell r="CK6654" t="str">
            <v>Прочие основные фонды</v>
          </cell>
        </row>
        <row r="6655">
          <cell r="K6655">
            <v>6739.66</v>
          </cell>
          <cell r="Y6655">
            <v>2004</v>
          </cell>
          <cell r="AT6655">
            <v>22056.91</v>
          </cell>
          <cell r="BK6655">
            <v>24096.624751309995</v>
          </cell>
          <cell r="BX6655">
            <v>2409.6624751309996</v>
          </cell>
          <cell r="CB6655">
            <v>2400</v>
          </cell>
          <cell r="CF6655">
            <v>144579.74850785997</v>
          </cell>
          <cell r="CG6655">
            <v>2400</v>
          </cell>
          <cell r="CK6655" t="str">
            <v>Прочие основные фонды</v>
          </cell>
        </row>
        <row r="6656">
          <cell r="K6656">
            <v>6739.66</v>
          </cell>
          <cell r="Y6656">
            <v>2004</v>
          </cell>
          <cell r="AT6656">
            <v>22056.91</v>
          </cell>
          <cell r="BK6656">
            <v>24096.624751309995</v>
          </cell>
          <cell r="BX6656">
            <v>2409.6624751309996</v>
          </cell>
          <cell r="CB6656">
            <v>2400</v>
          </cell>
          <cell r="CF6656">
            <v>144579.74850785997</v>
          </cell>
          <cell r="CG6656">
            <v>2400</v>
          </cell>
          <cell r="CK6656" t="str">
            <v>Прочие основные фонды</v>
          </cell>
        </row>
        <row r="6657">
          <cell r="K6657">
            <v>6739.66</v>
          </cell>
          <cell r="Y6657">
            <v>2004</v>
          </cell>
          <cell r="AT6657">
            <v>22056.91</v>
          </cell>
          <cell r="BK6657">
            <v>24096.624751309995</v>
          </cell>
          <cell r="BX6657">
            <v>2409.6624751309996</v>
          </cell>
          <cell r="CB6657">
            <v>2400</v>
          </cell>
          <cell r="CF6657">
            <v>144579.74850785997</v>
          </cell>
          <cell r="CG6657">
            <v>2400</v>
          </cell>
          <cell r="CK6657" t="str">
            <v>Прочие основные фонды</v>
          </cell>
        </row>
        <row r="6658">
          <cell r="K6658">
            <v>6739.66</v>
          </cell>
          <cell r="Y6658">
            <v>2004</v>
          </cell>
          <cell r="AT6658">
            <v>22056.91</v>
          </cell>
          <cell r="BK6658">
            <v>24096.624751309995</v>
          </cell>
          <cell r="BX6658">
            <v>2409.6624751309996</v>
          </cell>
          <cell r="CB6658">
            <v>2400</v>
          </cell>
          <cell r="CF6658">
            <v>144579.74850785997</v>
          </cell>
          <cell r="CG6658">
            <v>2400</v>
          </cell>
          <cell r="CK6658" t="str">
            <v>Прочие основные фонды</v>
          </cell>
        </row>
        <row r="6659">
          <cell r="K6659">
            <v>7231.74</v>
          </cell>
          <cell r="Y6659">
            <v>2004</v>
          </cell>
          <cell r="AT6659">
            <v>23666.49</v>
          </cell>
          <cell r="BK6659">
            <v>25855.050807689317</v>
          </cell>
          <cell r="BX6659">
            <v>2585.5050807689317</v>
          </cell>
          <cell r="CB6659">
            <v>2600</v>
          </cell>
          <cell r="CF6659">
            <v>155130.3048461359</v>
          </cell>
          <cell r="CG6659">
            <v>2600</v>
          </cell>
          <cell r="CK6659" t="str">
            <v>Прочие основные фонды</v>
          </cell>
        </row>
        <row r="6660">
          <cell r="K6660">
            <v>11948.11</v>
          </cell>
          <cell r="Y6660">
            <v>2007</v>
          </cell>
          <cell r="AT6660">
            <v>23618.65</v>
          </cell>
          <cell r="BK6660">
            <v>29568.078425201064</v>
          </cell>
          <cell r="BX6660">
            <v>5967.0351784586628</v>
          </cell>
          <cell r="CB6660">
            <v>6000</v>
          </cell>
          <cell r="CF6660">
            <v>118272.31370080425</v>
          </cell>
          <cell r="CG6660">
            <v>9900</v>
          </cell>
          <cell r="CK6660" t="str">
            <v>Прочие основные фонды</v>
          </cell>
        </row>
        <row r="6661">
          <cell r="K6661">
            <v>11948.1</v>
          </cell>
          <cell r="Y6661">
            <v>2007</v>
          </cell>
          <cell r="AT6661">
            <v>23618.639999999999</v>
          </cell>
          <cell r="BK6661">
            <v>29568.065906247426</v>
          </cell>
          <cell r="BX6661">
            <v>5967.0326520504304</v>
          </cell>
          <cell r="CB6661">
            <v>6000</v>
          </cell>
          <cell r="CF6661">
            <v>118272.2636249897</v>
          </cell>
          <cell r="CG6661">
            <v>9900</v>
          </cell>
          <cell r="CK6661" t="str">
            <v>Прочие основные фонды</v>
          </cell>
        </row>
        <row r="6662">
          <cell r="K6662">
            <v>3693.9</v>
          </cell>
          <cell r="Y6662">
            <v>2002</v>
          </cell>
          <cell r="AT6662">
            <v>44326.47</v>
          </cell>
          <cell r="BK6662">
            <v>44870.464623835644</v>
          </cell>
          <cell r="BX6662">
            <v>4487.0464623835642</v>
          </cell>
          <cell r="CB6662">
            <v>4500</v>
          </cell>
          <cell r="CF6662">
            <v>358963.71699068515</v>
          </cell>
          <cell r="CG6662">
            <v>4500</v>
          </cell>
          <cell r="CK6662" t="str">
            <v>Прочие основные фонды</v>
          </cell>
        </row>
        <row r="6663">
          <cell r="K6663">
            <v>15007.69</v>
          </cell>
          <cell r="Y6663">
            <v>2007</v>
          </cell>
          <cell r="AT6663">
            <v>30372.880000000001</v>
          </cell>
          <cell r="BK6663">
            <v>37923.63458150244</v>
          </cell>
          <cell r="BX6663">
            <v>7653.2420669571375</v>
          </cell>
          <cell r="CB6663">
            <v>7700</v>
          </cell>
          <cell r="CF6663">
            <v>151694.53832600976</v>
          </cell>
          <cell r="CG6663">
            <v>12705</v>
          </cell>
          <cell r="CK6663" t="str">
            <v>Прочие основные фонды</v>
          </cell>
        </row>
        <row r="6664">
          <cell r="K6664">
            <v>15365.02</v>
          </cell>
          <cell r="Y6664">
            <v>2007</v>
          </cell>
          <cell r="AT6664">
            <v>30372.880000000001</v>
          </cell>
          <cell r="BK6664">
            <v>38023.667645662252</v>
          </cell>
          <cell r="BX6664">
            <v>7673.4294056224007</v>
          </cell>
          <cell r="CB6664">
            <v>7700</v>
          </cell>
          <cell r="CF6664">
            <v>152094.67058264901</v>
          </cell>
          <cell r="CG6664">
            <v>12705</v>
          </cell>
          <cell r="CK6664" t="str">
            <v>Прочие основные фонды</v>
          </cell>
        </row>
        <row r="6665">
          <cell r="K6665">
            <v>15365.02</v>
          </cell>
          <cell r="Y6665">
            <v>2007</v>
          </cell>
          <cell r="AT6665">
            <v>30372.880000000001</v>
          </cell>
          <cell r="BK6665">
            <v>38023.667645662252</v>
          </cell>
          <cell r="BX6665">
            <v>7673.4294056224007</v>
          </cell>
          <cell r="CB6665">
            <v>7700</v>
          </cell>
          <cell r="CF6665">
            <v>152094.67058264901</v>
          </cell>
          <cell r="CG6665">
            <v>12705</v>
          </cell>
          <cell r="CK6665" t="str">
            <v>Прочие основные фонды</v>
          </cell>
        </row>
        <row r="6666">
          <cell r="K6666">
            <v>16794.34</v>
          </cell>
          <cell r="Y6666">
            <v>2007</v>
          </cell>
          <cell r="AT6666">
            <v>30372.880000000001</v>
          </cell>
          <cell r="BK6666">
            <v>39725.074202972886</v>
          </cell>
          <cell r="BX6666">
            <v>13124.523874391996</v>
          </cell>
          <cell r="CB6666">
            <v>13000</v>
          </cell>
          <cell r="CF6666">
            <v>119175.22260891866</v>
          </cell>
          <cell r="CG6666">
            <v>30290</v>
          </cell>
          <cell r="CK6666" t="str">
            <v>Прочие основные фонды</v>
          </cell>
        </row>
        <row r="6667">
          <cell r="K6667">
            <v>18327.580000000002</v>
          </cell>
          <cell r="Y6667">
            <v>2007</v>
          </cell>
          <cell r="AT6667">
            <v>36228.82</v>
          </cell>
          <cell r="BK6667">
            <v>45354.691780118366</v>
          </cell>
          <cell r="BX6667">
            <v>9152.8789077295587</v>
          </cell>
          <cell r="CB6667">
            <v>9200</v>
          </cell>
          <cell r="CF6667">
            <v>181418.76712047347</v>
          </cell>
          <cell r="CG6667">
            <v>15180</v>
          </cell>
          <cell r="CK6667" t="str">
            <v>Прочие основные фонды</v>
          </cell>
        </row>
        <row r="6668">
          <cell r="K6668">
            <v>18327.57</v>
          </cell>
          <cell r="Y6668">
            <v>2007</v>
          </cell>
          <cell r="AT6668">
            <v>36228.81</v>
          </cell>
          <cell r="BK6668">
            <v>45354.679261164732</v>
          </cell>
          <cell r="BX6668">
            <v>9152.8763813213263</v>
          </cell>
          <cell r="CB6668">
            <v>9200</v>
          </cell>
          <cell r="CF6668">
            <v>181418.71704465893</v>
          </cell>
          <cell r="CG6668">
            <v>15180</v>
          </cell>
          <cell r="CK6668" t="str">
            <v>Прочие основные фонды</v>
          </cell>
        </row>
        <row r="6669">
          <cell r="K6669">
            <v>21037.87</v>
          </cell>
          <cell r="Y6669">
            <v>2006</v>
          </cell>
          <cell r="AT6669">
            <v>42076.27</v>
          </cell>
          <cell r="BK6669">
            <v>49293.443506648997</v>
          </cell>
          <cell r="BX6669">
            <v>5902.4226501649009</v>
          </cell>
          <cell r="CB6669">
            <v>5900</v>
          </cell>
          <cell r="CF6669">
            <v>246467.21753324498</v>
          </cell>
          <cell r="CG6669">
            <v>6725.9999999999991</v>
          </cell>
          <cell r="CK6669" t="str">
            <v>Прочие основные фонды</v>
          </cell>
        </row>
        <row r="6670">
          <cell r="K6670">
            <v>20769.54</v>
          </cell>
          <cell r="Y6670">
            <v>2007</v>
          </cell>
          <cell r="AT6670">
            <v>42033.9</v>
          </cell>
          <cell r="BK6670">
            <v>52483.60588905021</v>
          </cell>
          <cell r="BX6670">
            <v>10591.541260435941</v>
          </cell>
          <cell r="CB6670">
            <v>11000</v>
          </cell>
          <cell r="CF6670">
            <v>209934.42355620084</v>
          </cell>
          <cell r="CG6670">
            <v>18150</v>
          </cell>
          <cell r="CK6670" t="str">
            <v>Прочие основные фонды</v>
          </cell>
        </row>
        <row r="6671">
          <cell r="K6671">
            <v>16591.330000000002</v>
          </cell>
          <cell r="Y6671">
            <v>2007</v>
          </cell>
          <cell r="AT6671">
            <v>32796.61</v>
          </cell>
          <cell r="BK6671">
            <v>41057.923994840239</v>
          </cell>
          <cell r="BX6671">
            <v>8285.7625479944509</v>
          </cell>
          <cell r="CB6671">
            <v>8300</v>
          </cell>
          <cell r="CF6671">
            <v>164231.69597936096</v>
          </cell>
          <cell r="CG6671">
            <v>13695</v>
          </cell>
          <cell r="CK6671" t="str">
            <v>Прочие основные фонды</v>
          </cell>
        </row>
        <row r="6672">
          <cell r="K6672">
            <v>13503.03</v>
          </cell>
          <cell r="Y6672">
            <v>2005</v>
          </cell>
          <cell r="AT6672">
            <v>40508.47</v>
          </cell>
          <cell r="BK6672">
            <v>44472.156827479441</v>
          </cell>
          <cell r="BX6672">
            <v>5325.119267125122</v>
          </cell>
          <cell r="CB6672">
            <v>5300</v>
          </cell>
          <cell r="CF6672">
            <v>222360.78413739719</v>
          </cell>
          <cell r="CG6672">
            <v>6041.9999999999991</v>
          </cell>
          <cell r="CK6672" t="str">
            <v>Прочие основные фонды</v>
          </cell>
        </row>
        <row r="6673">
          <cell r="K6673">
            <v>0</v>
          </cell>
          <cell r="Y6673">
            <v>1999</v>
          </cell>
          <cell r="AT6673">
            <v>29110</v>
          </cell>
          <cell r="BK6673">
            <v>36826.536274729086</v>
          </cell>
          <cell r="BX6673">
            <v>3682.6536274729087</v>
          </cell>
          <cell r="CB6673">
            <v>3700</v>
          </cell>
          <cell r="CF6673">
            <v>441918.435296749</v>
          </cell>
          <cell r="CG6673">
            <v>3700</v>
          </cell>
          <cell r="CK6673" t="str">
            <v>Прочие основные фонды</v>
          </cell>
        </row>
        <row r="6674">
          <cell r="K6674">
            <v>0</v>
          </cell>
          <cell r="Y6674">
            <v>1999</v>
          </cell>
          <cell r="AT6674">
            <v>29110</v>
          </cell>
          <cell r="BK6674">
            <v>36826.536274729086</v>
          </cell>
          <cell r="BX6674">
            <v>3682.6536274729087</v>
          </cell>
          <cell r="CB6674">
            <v>3700</v>
          </cell>
          <cell r="CF6674">
            <v>441918.435296749</v>
          </cell>
          <cell r="CG6674">
            <v>3700</v>
          </cell>
          <cell r="CK6674" t="str">
            <v>Прочие основные фонды</v>
          </cell>
        </row>
        <row r="6675">
          <cell r="K6675">
            <v>0</v>
          </cell>
          <cell r="Y6675">
            <v>1999</v>
          </cell>
          <cell r="AT6675">
            <v>29110</v>
          </cell>
          <cell r="BK6675">
            <v>36826.536274729086</v>
          </cell>
          <cell r="BX6675">
            <v>3682.6536274729087</v>
          </cell>
          <cell r="CB6675">
            <v>3700</v>
          </cell>
          <cell r="CF6675">
            <v>441918.435296749</v>
          </cell>
          <cell r="CG6675">
            <v>3700</v>
          </cell>
          <cell r="CK6675" t="str">
            <v>Прочие основные фонды</v>
          </cell>
        </row>
        <row r="6676">
          <cell r="K6676">
            <v>0</v>
          </cell>
          <cell r="Y6676">
            <v>1999</v>
          </cell>
          <cell r="AT6676">
            <v>43070.19</v>
          </cell>
          <cell r="BK6676">
            <v>54487.321002901896</v>
          </cell>
          <cell r="BX6676">
            <v>5448.7321002901899</v>
          </cell>
          <cell r="CB6676">
            <v>5400</v>
          </cell>
          <cell r="CF6676">
            <v>653847.8520348228</v>
          </cell>
          <cell r="CG6676">
            <v>5400</v>
          </cell>
          <cell r="CK6676" t="str">
            <v>Прочие основные фонды</v>
          </cell>
        </row>
        <row r="6677">
          <cell r="K6677">
            <v>0</v>
          </cell>
          <cell r="Y6677">
            <v>1999</v>
          </cell>
          <cell r="AT6677">
            <v>28210.69</v>
          </cell>
          <cell r="BK6677">
            <v>35688.83540433312</v>
          </cell>
          <cell r="BX6677">
            <v>3568.8835404333122</v>
          </cell>
          <cell r="CB6677">
            <v>3600</v>
          </cell>
          <cell r="CF6677">
            <v>428266.02485199744</v>
          </cell>
          <cell r="CG6677">
            <v>3600</v>
          </cell>
          <cell r="CK6677" t="str">
            <v>Прочие основные фонды</v>
          </cell>
        </row>
        <row r="6678">
          <cell r="K6678">
            <v>0</v>
          </cell>
          <cell r="Y6678">
            <v>1999</v>
          </cell>
          <cell r="AT6678">
            <v>28210.69</v>
          </cell>
          <cell r="BK6678">
            <v>35688.83540433312</v>
          </cell>
          <cell r="BX6678">
            <v>3568.8835404333122</v>
          </cell>
          <cell r="CB6678">
            <v>3600</v>
          </cell>
          <cell r="CF6678">
            <v>428266.02485199744</v>
          </cell>
          <cell r="CG6678">
            <v>3600</v>
          </cell>
          <cell r="CK6678" t="str">
            <v>Прочие основные фонды</v>
          </cell>
        </row>
        <row r="6679">
          <cell r="K6679">
            <v>0</v>
          </cell>
          <cell r="Y6679">
            <v>1999</v>
          </cell>
          <cell r="AT6679">
            <v>30683.17</v>
          </cell>
          <cell r="BK6679">
            <v>38816.725284392967</v>
          </cell>
          <cell r="BX6679">
            <v>3881.6725284392969</v>
          </cell>
          <cell r="CB6679">
            <v>3900</v>
          </cell>
          <cell r="CF6679">
            <v>465800.70341271558</v>
          </cell>
          <cell r="CG6679">
            <v>3900</v>
          </cell>
          <cell r="CK6679" t="str">
            <v>Прочие основные фонды</v>
          </cell>
        </row>
        <row r="6680">
          <cell r="K6680">
            <v>0</v>
          </cell>
          <cell r="Y6680">
            <v>1999</v>
          </cell>
          <cell r="AT6680">
            <v>30683.17</v>
          </cell>
          <cell r="BK6680">
            <v>38816.725284392967</v>
          </cell>
          <cell r="BX6680">
            <v>3881.6725284392969</v>
          </cell>
          <cell r="CB6680">
            <v>3900</v>
          </cell>
          <cell r="CF6680">
            <v>465800.70341271558</v>
          </cell>
          <cell r="CG6680">
            <v>3900</v>
          </cell>
          <cell r="CK6680" t="str">
            <v>Прочие основные фонды</v>
          </cell>
        </row>
        <row r="6681">
          <cell r="K6681">
            <v>0</v>
          </cell>
          <cell r="Y6681">
            <v>1999</v>
          </cell>
          <cell r="AT6681">
            <v>30683.17</v>
          </cell>
          <cell r="BK6681">
            <v>38816.725284392967</v>
          </cell>
          <cell r="BX6681">
            <v>3881.6725284392969</v>
          </cell>
          <cell r="CB6681">
            <v>3900</v>
          </cell>
          <cell r="CF6681">
            <v>465800.70341271558</v>
          </cell>
          <cell r="CG6681">
            <v>3900</v>
          </cell>
          <cell r="CK6681" t="str">
            <v>Прочие основные фонды</v>
          </cell>
        </row>
        <row r="6682">
          <cell r="K6682">
            <v>0</v>
          </cell>
          <cell r="Y6682">
            <v>1999</v>
          </cell>
          <cell r="AT6682">
            <v>31910</v>
          </cell>
          <cell r="BK6682">
            <v>39638.384816030572</v>
          </cell>
          <cell r="BX6682">
            <v>3963.8384816030575</v>
          </cell>
          <cell r="CB6682">
            <v>4000</v>
          </cell>
          <cell r="CF6682">
            <v>436022.23297633626</v>
          </cell>
          <cell r="CG6682">
            <v>4000</v>
          </cell>
          <cell r="CK6682" t="str">
            <v>Прочие основные фонды</v>
          </cell>
        </row>
        <row r="6683">
          <cell r="K6683">
            <v>0</v>
          </cell>
          <cell r="Y6683">
            <v>1999</v>
          </cell>
          <cell r="AT6683">
            <v>24960</v>
          </cell>
          <cell r="BK6683">
            <v>31576.446080976915</v>
          </cell>
          <cell r="BX6683">
            <v>3157.6446080976916</v>
          </cell>
          <cell r="CB6683">
            <v>3200</v>
          </cell>
          <cell r="CF6683">
            <v>378917.35297172295</v>
          </cell>
          <cell r="CG6683">
            <v>3200</v>
          </cell>
          <cell r="CK6683" t="str">
            <v>Прочие основные фонды</v>
          </cell>
        </row>
        <row r="6684">
          <cell r="K6684">
            <v>0</v>
          </cell>
          <cell r="Y6684">
            <v>1999</v>
          </cell>
          <cell r="AT6684">
            <v>60575.11</v>
          </cell>
          <cell r="BK6684">
            <v>76632.479758182919</v>
          </cell>
          <cell r="BX6684">
            <v>7663.2479758182926</v>
          </cell>
          <cell r="CB6684">
            <v>7700</v>
          </cell>
          <cell r="CF6684">
            <v>919589.75709819503</v>
          </cell>
          <cell r="CG6684">
            <v>7700</v>
          </cell>
          <cell r="CK6684" t="str">
            <v>Прочие основные фонды</v>
          </cell>
        </row>
        <row r="6685">
          <cell r="K6685">
            <v>0</v>
          </cell>
          <cell r="Y6685">
            <v>1999</v>
          </cell>
          <cell r="AT6685">
            <v>60575.11</v>
          </cell>
          <cell r="BK6685">
            <v>76632.479758182919</v>
          </cell>
          <cell r="BX6685">
            <v>7663.2479758182926</v>
          </cell>
          <cell r="CB6685">
            <v>7700</v>
          </cell>
          <cell r="CF6685">
            <v>919589.75709819503</v>
          </cell>
          <cell r="CG6685">
            <v>7700</v>
          </cell>
          <cell r="CK6685" t="str">
            <v>Прочие основные фонды</v>
          </cell>
        </row>
        <row r="6686">
          <cell r="K6686">
            <v>0</v>
          </cell>
          <cell r="Y6686">
            <v>1999</v>
          </cell>
          <cell r="AT6686">
            <v>60575.11</v>
          </cell>
          <cell r="BK6686">
            <v>76632.479758182919</v>
          </cell>
          <cell r="BX6686">
            <v>7663.2479758182926</v>
          </cell>
          <cell r="CB6686">
            <v>7700</v>
          </cell>
          <cell r="CF6686">
            <v>919589.75709819503</v>
          </cell>
          <cell r="CG6686">
            <v>7700</v>
          </cell>
          <cell r="CK6686" t="str">
            <v>Прочие основные фонды</v>
          </cell>
        </row>
        <row r="6687">
          <cell r="K6687">
            <v>39690.800000000003</v>
          </cell>
          <cell r="Y6687">
            <v>2010</v>
          </cell>
          <cell r="AT6687">
            <v>41650.839999999997</v>
          </cell>
          <cell r="BK6687">
            <v>41771.894673433344</v>
          </cell>
          <cell r="BX6687">
            <v>41771.894673433344</v>
          </cell>
          <cell r="CB6687">
            <v>42000</v>
          </cell>
          <cell r="CF6687">
            <v>0</v>
          </cell>
          <cell r="CG6687">
            <v>210000</v>
          </cell>
          <cell r="CK6687" t="str">
            <v>Прочие основные фонды</v>
          </cell>
        </row>
        <row r="6688">
          <cell r="K6688">
            <v>36547.75</v>
          </cell>
          <cell r="Y6688">
            <v>2008</v>
          </cell>
          <cell r="AT6688">
            <v>56483.05</v>
          </cell>
          <cell r="BK6688">
            <v>76570.488249394752</v>
          </cell>
          <cell r="BX6688">
            <v>25297.654473048817</v>
          </cell>
          <cell r="CB6688">
            <v>25000</v>
          </cell>
          <cell r="CF6688">
            <v>229711.46474818425</v>
          </cell>
          <cell r="CG6688">
            <v>58250</v>
          </cell>
          <cell r="CK6688" t="str">
            <v>Прочие основные фонды</v>
          </cell>
        </row>
        <row r="6689">
          <cell r="K6689">
            <v>0</v>
          </cell>
          <cell r="Y6689">
            <v>1999</v>
          </cell>
          <cell r="AT6689">
            <v>44791.66</v>
          </cell>
          <cell r="BK6689">
            <v>56665.121669369015</v>
          </cell>
          <cell r="BX6689">
            <v>5666.5121669369018</v>
          </cell>
          <cell r="CB6689">
            <v>5700</v>
          </cell>
          <cell r="CF6689">
            <v>623316.33836305921</v>
          </cell>
          <cell r="CG6689">
            <v>5700</v>
          </cell>
          <cell r="CK6689" t="str">
            <v>Прочие основные фонды</v>
          </cell>
        </row>
        <row r="6690">
          <cell r="K6690">
            <v>0</v>
          </cell>
          <cell r="Y6690">
            <v>1999</v>
          </cell>
          <cell r="AT6690">
            <v>44791.66</v>
          </cell>
          <cell r="BK6690">
            <v>56665.121669369015</v>
          </cell>
          <cell r="BX6690">
            <v>5666.5121669369018</v>
          </cell>
          <cell r="CB6690">
            <v>5700</v>
          </cell>
          <cell r="CF6690">
            <v>623316.33836305921</v>
          </cell>
          <cell r="CG6690">
            <v>5700</v>
          </cell>
          <cell r="CK6690" t="str">
            <v>Прочие основные фонды</v>
          </cell>
        </row>
        <row r="6691">
          <cell r="K6691">
            <v>0</v>
          </cell>
          <cell r="Y6691">
            <v>1999</v>
          </cell>
          <cell r="AT6691">
            <v>44791.66</v>
          </cell>
          <cell r="BK6691">
            <v>56665.121669369015</v>
          </cell>
          <cell r="BX6691">
            <v>5666.5121669369018</v>
          </cell>
          <cell r="CB6691">
            <v>5700</v>
          </cell>
          <cell r="CF6691">
            <v>623316.33836305921</v>
          </cell>
          <cell r="CG6691">
            <v>5700</v>
          </cell>
          <cell r="CK6691" t="str">
            <v>Прочие основные фонды</v>
          </cell>
        </row>
        <row r="6692">
          <cell r="K6692">
            <v>0</v>
          </cell>
          <cell r="Y6692">
            <v>1999</v>
          </cell>
          <cell r="AT6692">
            <v>44791.66</v>
          </cell>
          <cell r="BK6692">
            <v>56665.121669369015</v>
          </cell>
          <cell r="BX6692">
            <v>5666.5121669369018</v>
          </cell>
          <cell r="CB6692">
            <v>5700</v>
          </cell>
          <cell r="CF6692">
            <v>623316.33836305921</v>
          </cell>
          <cell r="CG6692">
            <v>5700</v>
          </cell>
          <cell r="CK6692" t="str">
            <v>Прочие основные фонды</v>
          </cell>
        </row>
        <row r="6693">
          <cell r="K6693">
            <v>1445.31</v>
          </cell>
          <cell r="Y6693">
            <v>2002</v>
          </cell>
          <cell r="AT6693">
            <v>31223.64</v>
          </cell>
          <cell r="BK6693">
            <v>31987.354927749788</v>
          </cell>
          <cell r="BX6693">
            <v>3198.7354927749789</v>
          </cell>
          <cell r="CB6693">
            <v>3200</v>
          </cell>
          <cell r="CF6693">
            <v>287886.19434974808</v>
          </cell>
          <cell r="CG6693">
            <v>3200</v>
          </cell>
          <cell r="CK6693" t="str">
            <v>Прочие основные фонды</v>
          </cell>
        </row>
        <row r="6694">
          <cell r="K6694">
            <v>53769.48</v>
          </cell>
          <cell r="Y6694">
            <v>2008</v>
          </cell>
          <cell r="AT6694">
            <v>81614.41</v>
          </cell>
          <cell r="BK6694">
            <v>109999.95536099681</v>
          </cell>
          <cell r="BX6694">
            <v>55973.45281170401</v>
          </cell>
          <cell r="CB6694">
            <v>55000</v>
          </cell>
          <cell r="CF6694">
            <v>219999.91072199363</v>
          </cell>
          <cell r="CG6694">
            <v>172700</v>
          </cell>
          <cell r="CK6694" t="str">
            <v>Прочие основные фонды</v>
          </cell>
        </row>
        <row r="6695">
          <cell r="K6695">
            <v>41306.47</v>
          </cell>
          <cell r="Y6695">
            <v>2008</v>
          </cell>
          <cell r="AT6695">
            <v>62697.45</v>
          </cell>
          <cell r="BK6695">
            <v>84503.664257921235</v>
          </cell>
          <cell r="BX6695">
            <v>42999.67075653885</v>
          </cell>
          <cell r="CB6695">
            <v>43000</v>
          </cell>
          <cell r="CF6695">
            <v>169007.32851584247</v>
          </cell>
          <cell r="CG6695">
            <v>135020</v>
          </cell>
          <cell r="CK6695" t="str">
            <v>Прочие основные фонды</v>
          </cell>
        </row>
        <row r="6696">
          <cell r="K6696">
            <v>41306.480000000003</v>
          </cell>
          <cell r="Y6696">
            <v>2008</v>
          </cell>
          <cell r="AT6696">
            <v>62697.46</v>
          </cell>
          <cell r="BK6696">
            <v>84503.677735927806</v>
          </cell>
          <cell r="BX6696">
            <v>42999.677614819491</v>
          </cell>
          <cell r="CB6696">
            <v>43000</v>
          </cell>
          <cell r="CF6696">
            <v>169007.35547185561</v>
          </cell>
          <cell r="CG6696">
            <v>135020</v>
          </cell>
          <cell r="CK6696" t="str">
            <v>Прочие основные фонды</v>
          </cell>
        </row>
        <row r="6697">
          <cell r="K6697">
            <v>41306.480000000003</v>
          </cell>
          <cell r="Y6697">
            <v>2008</v>
          </cell>
          <cell r="AT6697">
            <v>62697.46</v>
          </cell>
          <cell r="BK6697">
            <v>84503.677735927806</v>
          </cell>
          <cell r="BX6697">
            <v>42999.677614819491</v>
          </cell>
          <cell r="CB6697">
            <v>43000</v>
          </cell>
          <cell r="CF6697">
            <v>169007.35547185561</v>
          </cell>
          <cell r="CG6697">
            <v>135020</v>
          </cell>
          <cell r="CK6697" t="str">
            <v>Прочие основные фонды</v>
          </cell>
        </row>
        <row r="6698">
          <cell r="K6698">
            <v>41306.480000000003</v>
          </cell>
          <cell r="Y6698">
            <v>2008</v>
          </cell>
          <cell r="AT6698">
            <v>62697.46</v>
          </cell>
          <cell r="BK6698">
            <v>84503.677735927806</v>
          </cell>
          <cell r="BX6698">
            <v>42999.677614819491</v>
          </cell>
          <cell r="CB6698">
            <v>43000</v>
          </cell>
          <cell r="CF6698">
            <v>169007.35547185561</v>
          </cell>
          <cell r="CG6698">
            <v>135020</v>
          </cell>
          <cell r="CK6698" t="str">
            <v>Прочие основные фонды</v>
          </cell>
        </row>
        <row r="6699">
          <cell r="K6699">
            <v>41306.480000000003</v>
          </cell>
          <cell r="Y6699">
            <v>2008</v>
          </cell>
          <cell r="AT6699">
            <v>62697.46</v>
          </cell>
          <cell r="BK6699">
            <v>84503.677735927806</v>
          </cell>
          <cell r="BX6699">
            <v>42999.677614819491</v>
          </cell>
          <cell r="CB6699">
            <v>43000</v>
          </cell>
          <cell r="CF6699">
            <v>169007.35547185561</v>
          </cell>
          <cell r="CG6699">
            <v>135020</v>
          </cell>
          <cell r="CK6699" t="str">
            <v>Прочие основные фонды</v>
          </cell>
        </row>
        <row r="6700">
          <cell r="K6700">
            <v>41306.480000000003</v>
          </cell>
          <cell r="Y6700">
            <v>2008</v>
          </cell>
          <cell r="AT6700">
            <v>62697.46</v>
          </cell>
          <cell r="BK6700">
            <v>84503.677735927806</v>
          </cell>
          <cell r="BX6700">
            <v>42999.677614819491</v>
          </cell>
          <cell r="CB6700">
            <v>43000</v>
          </cell>
          <cell r="CF6700">
            <v>169007.35547185561</v>
          </cell>
          <cell r="CG6700">
            <v>135020</v>
          </cell>
          <cell r="CK6700" t="str">
            <v>Прочие основные фонды</v>
          </cell>
        </row>
        <row r="6701">
          <cell r="K6701">
            <v>42738.06</v>
          </cell>
          <cell r="Y6701">
            <v>2009</v>
          </cell>
          <cell r="AT6701">
            <v>52648.3</v>
          </cell>
          <cell r="BK6701">
            <v>51188.076474311012</v>
          </cell>
          <cell r="BX6701">
            <v>37585.536890852498</v>
          </cell>
          <cell r="CB6701">
            <v>38000</v>
          </cell>
          <cell r="CF6701">
            <v>51188.076474311012</v>
          </cell>
          <cell r="CG6701">
            <v>153520</v>
          </cell>
          <cell r="CK6701" t="str">
            <v>Прочие основные фонды</v>
          </cell>
        </row>
        <row r="6702">
          <cell r="K6702">
            <v>26368.65</v>
          </cell>
          <cell r="Y6702">
            <v>2009</v>
          </cell>
          <cell r="AT6702">
            <v>32483.05</v>
          </cell>
          <cell r="BK6702">
            <v>31582.118463822539</v>
          </cell>
          <cell r="BX6702">
            <v>23189.597272892119</v>
          </cell>
          <cell r="CB6702">
            <v>23000</v>
          </cell>
          <cell r="CF6702">
            <v>31582.118463822539</v>
          </cell>
          <cell r="CG6702">
            <v>92920</v>
          </cell>
          <cell r="CK6702" t="str">
            <v>Прочие основные фонды</v>
          </cell>
        </row>
        <row r="6703">
          <cell r="K6703">
            <v>22372.89</v>
          </cell>
          <cell r="Y6703">
            <v>2010</v>
          </cell>
          <cell r="AT6703">
            <v>23771.19</v>
          </cell>
          <cell r="BK6703">
            <v>24377.312905416933</v>
          </cell>
          <cell r="BX6703">
            <v>24377.312905416933</v>
          </cell>
          <cell r="CB6703">
            <v>24000</v>
          </cell>
          <cell r="CF6703">
            <v>0</v>
          </cell>
          <cell r="CG6703">
            <v>120000</v>
          </cell>
          <cell r="CK6703" t="str">
            <v>Прочие основные фонды</v>
          </cell>
        </row>
        <row r="6704">
          <cell r="K6704">
            <v>22372.89</v>
          </cell>
          <cell r="Y6704">
            <v>2010</v>
          </cell>
          <cell r="AT6704">
            <v>23771.19</v>
          </cell>
          <cell r="BK6704">
            <v>24377.312905416933</v>
          </cell>
          <cell r="BX6704">
            <v>24377.312905416933</v>
          </cell>
          <cell r="CB6704">
            <v>24000</v>
          </cell>
          <cell r="CF6704">
            <v>0</v>
          </cell>
          <cell r="CG6704">
            <v>120000</v>
          </cell>
          <cell r="CK6704" t="str">
            <v>Прочие основные фонды</v>
          </cell>
        </row>
        <row r="6705">
          <cell r="K6705">
            <v>26904.41</v>
          </cell>
          <cell r="Y6705">
            <v>2008</v>
          </cell>
          <cell r="AT6705">
            <v>38114.410000000003</v>
          </cell>
          <cell r="BK6705">
            <v>43091.047968751387</v>
          </cell>
          <cell r="BX6705">
            <v>21926.870171630977</v>
          </cell>
          <cell r="CB6705">
            <v>22000</v>
          </cell>
          <cell r="CF6705">
            <v>86182.095937502774</v>
          </cell>
          <cell r="CG6705">
            <v>69080</v>
          </cell>
          <cell r="CK6705" t="str">
            <v>Прочие основные фонды</v>
          </cell>
        </row>
        <row r="6706">
          <cell r="K6706">
            <v>26482.080000000002</v>
          </cell>
          <cell r="Y6706">
            <v>2009</v>
          </cell>
          <cell r="AT6706">
            <v>32622.880000000001</v>
          </cell>
          <cell r="BK6706">
            <v>31718.070217884931</v>
          </cell>
          <cell r="BX6706">
            <v>23289.421685521738</v>
          </cell>
          <cell r="CB6706">
            <v>23000</v>
          </cell>
          <cell r="CF6706">
            <v>31718.070217884931</v>
          </cell>
          <cell r="CG6706">
            <v>92920</v>
          </cell>
          <cell r="CK6706" t="str">
            <v>Прочие основные фонды</v>
          </cell>
        </row>
        <row r="6707">
          <cell r="K6707">
            <v>26482.080000000002</v>
          </cell>
          <cell r="Y6707">
            <v>2009</v>
          </cell>
          <cell r="AT6707">
            <v>32622.880000000001</v>
          </cell>
          <cell r="BK6707">
            <v>31718.070217884931</v>
          </cell>
          <cell r="BX6707">
            <v>23289.421685521738</v>
          </cell>
          <cell r="CB6707">
            <v>23000</v>
          </cell>
          <cell r="CF6707">
            <v>31718.070217884931</v>
          </cell>
          <cell r="CG6707">
            <v>92920</v>
          </cell>
          <cell r="CK6707" t="str">
            <v>Прочие основные фонды</v>
          </cell>
        </row>
        <row r="6708">
          <cell r="K6708">
            <v>31808.560000000001</v>
          </cell>
          <cell r="Y6708">
            <v>2010</v>
          </cell>
          <cell r="AT6708">
            <v>33796.61</v>
          </cell>
          <cell r="BK6708">
            <v>34658.363216664504</v>
          </cell>
          <cell r="BX6708">
            <v>34658.363216664504</v>
          </cell>
          <cell r="CB6708">
            <v>35000</v>
          </cell>
          <cell r="CF6708">
            <v>0</v>
          </cell>
          <cell r="CG6708">
            <v>175000</v>
          </cell>
          <cell r="CK6708" t="str">
            <v>Прочие основные фонды</v>
          </cell>
        </row>
        <row r="6709">
          <cell r="K6709">
            <v>26879.37</v>
          </cell>
          <cell r="Y6709">
            <v>2010</v>
          </cell>
          <cell r="AT6709">
            <v>28559.32</v>
          </cell>
          <cell r="BK6709">
            <v>29287.531671991681</v>
          </cell>
          <cell r="BX6709">
            <v>29287.531671991681</v>
          </cell>
          <cell r="CB6709">
            <v>29000</v>
          </cell>
          <cell r="CF6709">
            <v>0</v>
          </cell>
          <cell r="CG6709">
            <v>145000</v>
          </cell>
          <cell r="CK6709" t="str">
            <v>Прочие основные фонды</v>
          </cell>
        </row>
        <row r="6710">
          <cell r="K6710">
            <v>26879.37</v>
          </cell>
          <cell r="Y6710">
            <v>2010</v>
          </cell>
          <cell r="AT6710">
            <v>28559.32</v>
          </cell>
          <cell r="BK6710">
            <v>29287.531671991681</v>
          </cell>
          <cell r="BX6710">
            <v>29287.531671991681</v>
          </cell>
          <cell r="CB6710">
            <v>29000</v>
          </cell>
          <cell r="CF6710">
            <v>0</v>
          </cell>
          <cell r="CG6710">
            <v>145000</v>
          </cell>
          <cell r="CK6710" t="str">
            <v>Прочие основные фонды</v>
          </cell>
        </row>
        <row r="6711">
          <cell r="K6711">
            <v>25882.35</v>
          </cell>
          <cell r="Y6711">
            <v>2010</v>
          </cell>
          <cell r="AT6711">
            <v>27500</v>
          </cell>
          <cell r="BK6711">
            <v>28201.200903234785</v>
          </cell>
          <cell r="BX6711">
            <v>28201.200903234785</v>
          </cell>
          <cell r="CB6711">
            <v>28000</v>
          </cell>
          <cell r="CF6711">
            <v>0</v>
          </cell>
          <cell r="CG6711">
            <v>140000</v>
          </cell>
          <cell r="CK6711" t="str">
            <v>Прочие основные фонды</v>
          </cell>
        </row>
        <row r="6712">
          <cell r="K6712">
            <v>27215.360000000001</v>
          </cell>
          <cell r="Y6712">
            <v>2010</v>
          </cell>
          <cell r="AT6712">
            <v>28559.32</v>
          </cell>
          <cell r="BK6712">
            <v>28642.325268467059</v>
          </cell>
          <cell r="BX6712">
            <v>28642.325268467059</v>
          </cell>
          <cell r="CB6712">
            <v>29000</v>
          </cell>
          <cell r="CF6712">
            <v>0</v>
          </cell>
          <cell r="CG6712">
            <v>145000</v>
          </cell>
          <cell r="CK6712" t="str">
            <v>Прочие основные фонды</v>
          </cell>
        </row>
        <row r="6713">
          <cell r="K6713">
            <v>27016.73</v>
          </cell>
          <cell r="Y6713">
            <v>2008</v>
          </cell>
          <cell r="AT6713">
            <v>38273.730000000003</v>
          </cell>
          <cell r="BK6713">
            <v>43271.170546075329</v>
          </cell>
          <cell r="BX6713">
            <v>22018.525505027039</v>
          </cell>
          <cell r="CB6713">
            <v>22000</v>
          </cell>
          <cell r="CF6713">
            <v>86542.341092150658</v>
          </cell>
          <cell r="CG6713">
            <v>69080</v>
          </cell>
          <cell r="CK6713" t="str">
            <v>Прочие основные фонды</v>
          </cell>
        </row>
        <row r="6714">
          <cell r="K6714">
            <v>32754.639999999999</v>
          </cell>
          <cell r="Y6714">
            <v>2009</v>
          </cell>
          <cell r="AT6714">
            <v>40350</v>
          </cell>
          <cell r="BK6714">
            <v>39230.875179985851</v>
          </cell>
          <cell r="BX6714">
            <v>28805.800254631165</v>
          </cell>
          <cell r="CB6714">
            <v>29000</v>
          </cell>
          <cell r="CF6714">
            <v>39230.875179985851</v>
          </cell>
          <cell r="CG6714">
            <v>117160</v>
          </cell>
          <cell r="CK6714" t="str">
            <v>Прочие основные фонды</v>
          </cell>
        </row>
        <row r="6715">
          <cell r="K6715">
            <v>33554.11</v>
          </cell>
          <cell r="Y6715">
            <v>2009</v>
          </cell>
          <cell r="AT6715">
            <v>41334.75</v>
          </cell>
          <cell r="BK6715">
            <v>40188.312709936064</v>
          </cell>
          <cell r="BX6715">
            <v>29508.811699507205</v>
          </cell>
          <cell r="CB6715">
            <v>30000</v>
          </cell>
          <cell r="CF6715">
            <v>40188.312709936064</v>
          </cell>
          <cell r="CG6715">
            <v>121200</v>
          </cell>
          <cell r="CK6715" t="str">
            <v>Прочие основные фонды</v>
          </cell>
        </row>
        <row r="6716">
          <cell r="K6716">
            <v>31572.79</v>
          </cell>
          <cell r="Y6716">
            <v>2009</v>
          </cell>
          <cell r="AT6716">
            <v>38894.07</v>
          </cell>
          <cell r="BK6716">
            <v>37815.326032506375</v>
          </cell>
          <cell r="BX6716">
            <v>27766.414163807742</v>
          </cell>
          <cell r="CB6716">
            <v>28000</v>
          </cell>
          <cell r="CF6716">
            <v>37815.326032506375</v>
          </cell>
          <cell r="CG6716">
            <v>113120</v>
          </cell>
          <cell r="CK6716" t="str">
            <v>Прочие основные фонды</v>
          </cell>
        </row>
        <row r="6717">
          <cell r="K6717">
            <v>33688.85</v>
          </cell>
          <cell r="Y6717">
            <v>2009</v>
          </cell>
          <cell r="AT6717">
            <v>41500.85</v>
          </cell>
          <cell r="BK6717">
            <v>40349.805854109436</v>
          </cell>
          <cell r="BX6717">
            <v>29627.390222984133</v>
          </cell>
          <cell r="CB6717">
            <v>30000</v>
          </cell>
          <cell r="CF6717">
            <v>40349.805854109436</v>
          </cell>
          <cell r="CG6717">
            <v>121200</v>
          </cell>
          <cell r="CK6717" t="str">
            <v>Прочие основные фонды</v>
          </cell>
        </row>
        <row r="6718">
          <cell r="K6718">
            <v>33688.85</v>
          </cell>
          <cell r="Y6718">
            <v>2009</v>
          </cell>
          <cell r="AT6718">
            <v>41500.85</v>
          </cell>
          <cell r="BK6718">
            <v>40349.805854109436</v>
          </cell>
          <cell r="BX6718">
            <v>29627.390222984133</v>
          </cell>
          <cell r="CB6718">
            <v>30000</v>
          </cell>
          <cell r="CF6718">
            <v>40349.805854109436</v>
          </cell>
          <cell r="CG6718">
            <v>121200</v>
          </cell>
          <cell r="CK6718" t="str">
            <v>Прочие основные фонды</v>
          </cell>
        </row>
        <row r="6719">
          <cell r="K6719">
            <v>32629.53</v>
          </cell>
          <cell r="Y6719">
            <v>2009</v>
          </cell>
          <cell r="AT6719">
            <v>40195.769999999997</v>
          </cell>
          <cell r="BK6719">
            <v>39080.922816193801</v>
          </cell>
          <cell r="BX6719">
            <v>28695.695705107704</v>
          </cell>
          <cell r="CB6719">
            <v>29000</v>
          </cell>
          <cell r="CF6719">
            <v>39080.922816193801</v>
          </cell>
          <cell r="CG6719">
            <v>117160</v>
          </cell>
          <cell r="CK6719" t="str">
            <v>Прочие основные фонды</v>
          </cell>
        </row>
        <row r="6720">
          <cell r="K6720">
            <v>32629.53</v>
          </cell>
          <cell r="Y6720">
            <v>2009</v>
          </cell>
          <cell r="AT6720">
            <v>40195.769999999997</v>
          </cell>
          <cell r="BK6720">
            <v>39080.922816193801</v>
          </cell>
          <cell r="BX6720">
            <v>28695.695705107704</v>
          </cell>
          <cell r="CB6720">
            <v>29000</v>
          </cell>
          <cell r="CF6720">
            <v>39080.922816193801</v>
          </cell>
          <cell r="CG6720">
            <v>117160</v>
          </cell>
          <cell r="CK6720" t="str">
            <v>Прочие основные фонды</v>
          </cell>
        </row>
        <row r="6721">
          <cell r="K6721">
            <v>32590.26</v>
          </cell>
          <cell r="Y6721">
            <v>2009</v>
          </cell>
          <cell r="AT6721">
            <v>38474.58</v>
          </cell>
          <cell r="BK6721">
            <v>40973.371601954423</v>
          </cell>
          <cell r="BX6721">
            <v>30085.251800010999</v>
          </cell>
          <cell r="CB6721">
            <v>30000</v>
          </cell>
          <cell r="CF6721">
            <v>40973.371601954423</v>
          </cell>
          <cell r="CG6721">
            <v>121200</v>
          </cell>
          <cell r="CK6721" t="str">
            <v>Прочие основные фонды</v>
          </cell>
        </row>
        <row r="6722">
          <cell r="K6722">
            <v>29990.01</v>
          </cell>
          <cell r="Y6722">
            <v>2010</v>
          </cell>
          <cell r="AT6722">
            <v>31864.41</v>
          </cell>
          <cell r="BK6722">
            <v>32676.895566292493</v>
          </cell>
          <cell r="BX6722">
            <v>32676.895566292493</v>
          </cell>
          <cell r="CB6722">
            <v>33000</v>
          </cell>
          <cell r="CF6722">
            <v>0</v>
          </cell>
          <cell r="CG6722">
            <v>165000</v>
          </cell>
          <cell r="CK6722" t="str">
            <v>Прочие основные фонды</v>
          </cell>
        </row>
        <row r="6723">
          <cell r="K6723">
            <v>29990.01</v>
          </cell>
          <cell r="Y6723">
            <v>2010</v>
          </cell>
          <cell r="AT6723">
            <v>31864.41</v>
          </cell>
          <cell r="BK6723">
            <v>32676.895566292493</v>
          </cell>
          <cell r="BX6723">
            <v>32676.895566292493</v>
          </cell>
          <cell r="CB6723">
            <v>33000</v>
          </cell>
          <cell r="CF6723">
            <v>0</v>
          </cell>
          <cell r="CG6723">
            <v>165000</v>
          </cell>
          <cell r="CK6723" t="str">
            <v>Прочие основные фонды</v>
          </cell>
        </row>
        <row r="6724">
          <cell r="K6724">
            <v>31966.1</v>
          </cell>
          <cell r="Y6724">
            <v>2010</v>
          </cell>
          <cell r="AT6724">
            <v>33135.589999999997</v>
          </cell>
          <cell r="BK6724">
            <v>33493.90319405662</v>
          </cell>
          <cell r="BX6724">
            <v>33493.90319405662</v>
          </cell>
          <cell r="CB6724">
            <v>33000</v>
          </cell>
          <cell r="CF6724">
            <v>0</v>
          </cell>
          <cell r="CG6724">
            <v>165000</v>
          </cell>
          <cell r="CK6724" t="str">
            <v>Прочие основные фонды</v>
          </cell>
        </row>
        <row r="6725">
          <cell r="K6725">
            <v>42753.87</v>
          </cell>
          <cell r="Y6725">
            <v>2009</v>
          </cell>
          <cell r="AT6725">
            <v>52667.79</v>
          </cell>
          <cell r="BK6725">
            <v>51207.025910674281</v>
          </cell>
          <cell r="BX6725">
            <v>37599.450770578958</v>
          </cell>
          <cell r="CB6725">
            <v>38000</v>
          </cell>
          <cell r="CF6725">
            <v>51207.025910674281</v>
          </cell>
          <cell r="CG6725">
            <v>153520</v>
          </cell>
          <cell r="CK6725" t="str">
            <v>Прочие основные фонды</v>
          </cell>
        </row>
        <row r="6726">
          <cell r="K6726">
            <v>42544.04</v>
          </cell>
          <cell r="Y6726">
            <v>2009</v>
          </cell>
          <cell r="AT6726">
            <v>52409.32</v>
          </cell>
          <cell r="BK6726">
            <v>50955.724688672519</v>
          </cell>
          <cell r="BX6726">
            <v>37414.929452318371</v>
          </cell>
          <cell r="CB6726">
            <v>37000</v>
          </cell>
          <cell r="CF6726">
            <v>50955.724688672519</v>
          </cell>
          <cell r="CG6726">
            <v>149480</v>
          </cell>
          <cell r="CK6726" t="str">
            <v>Прочие основные фонды</v>
          </cell>
        </row>
        <row r="6727">
          <cell r="K6727">
            <v>41991.69</v>
          </cell>
          <cell r="Y6727">
            <v>2009</v>
          </cell>
          <cell r="AT6727">
            <v>51728.81</v>
          </cell>
          <cell r="BK6727">
            <v>50294.088929843965</v>
          </cell>
          <cell r="BX6727">
            <v>36929.114455260649</v>
          </cell>
          <cell r="CB6727">
            <v>37000</v>
          </cell>
          <cell r="CF6727">
            <v>50294.088929843965</v>
          </cell>
          <cell r="CG6727">
            <v>149480</v>
          </cell>
          <cell r="CK6727" t="str">
            <v>Прочие основные фонды</v>
          </cell>
        </row>
        <row r="6728">
          <cell r="K6728">
            <v>42941.02</v>
          </cell>
          <cell r="Y6728">
            <v>2009</v>
          </cell>
          <cell r="AT6728">
            <v>52898.3</v>
          </cell>
          <cell r="BK6728">
            <v>51431.142615450946</v>
          </cell>
          <cell r="BX6728">
            <v>37764.011489703989</v>
          </cell>
          <cell r="CB6728">
            <v>38000</v>
          </cell>
          <cell r="CF6728">
            <v>51431.142615450946</v>
          </cell>
          <cell r="CG6728">
            <v>153520</v>
          </cell>
          <cell r="CK6728" t="str">
            <v>Прочие основные фонды</v>
          </cell>
        </row>
        <row r="6729">
          <cell r="K6729">
            <v>41417.18</v>
          </cell>
          <cell r="Y6729">
            <v>2009</v>
          </cell>
          <cell r="AT6729">
            <v>51021.18</v>
          </cell>
          <cell r="BK6729">
            <v>49606.085356024552</v>
          </cell>
          <cell r="BX6729">
            <v>36423.93853371952</v>
          </cell>
          <cell r="CB6729">
            <v>36000</v>
          </cell>
          <cell r="CF6729">
            <v>49606.085356024552</v>
          </cell>
          <cell r="CG6729">
            <v>145440</v>
          </cell>
          <cell r="CK6729" t="str">
            <v>Прочие основные фонды</v>
          </cell>
        </row>
        <row r="6730">
          <cell r="K6730">
            <v>44843.12</v>
          </cell>
          <cell r="Y6730">
            <v>2009</v>
          </cell>
          <cell r="AT6730">
            <v>55241.52</v>
          </cell>
          <cell r="BK6730">
            <v>53709.372388418633</v>
          </cell>
          <cell r="BX6730">
            <v>39436.832487787178</v>
          </cell>
          <cell r="CB6730">
            <v>39000</v>
          </cell>
          <cell r="CF6730">
            <v>53709.372388418633</v>
          </cell>
          <cell r="CG6730">
            <v>157560</v>
          </cell>
          <cell r="CK6730" t="str">
            <v>Прочие основные фонды</v>
          </cell>
        </row>
        <row r="6731">
          <cell r="K6731">
            <v>44929.05</v>
          </cell>
          <cell r="Y6731">
            <v>2009</v>
          </cell>
          <cell r="AT6731">
            <v>55347.45</v>
          </cell>
          <cell r="BK6731">
            <v>53812.36437374245</v>
          </cell>
          <cell r="BX6731">
            <v>39512.455744812534</v>
          </cell>
          <cell r="CB6731">
            <v>40000</v>
          </cell>
          <cell r="CF6731">
            <v>53812.36437374245</v>
          </cell>
          <cell r="CG6731">
            <v>161600</v>
          </cell>
          <cell r="CK6731" t="str">
            <v>Прочие основные фонды</v>
          </cell>
        </row>
        <row r="6732">
          <cell r="K6732">
            <v>43609.19</v>
          </cell>
          <cell r="Y6732">
            <v>2010</v>
          </cell>
          <cell r="AT6732">
            <v>45762.71</v>
          </cell>
          <cell r="BK6732">
            <v>45895.715478748447</v>
          </cell>
          <cell r="BX6732">
            <v>45895.715478748447</v>
          </cell>
          <cell r="CB6732">
            <v>46000</v>
          </cell>
          <cell r="CF6732">
            <v>0</v>
          </cell>
          <cell r="CG6732">
            <v>230000</v>
          </cell>
          <cell r="CK6732" t="str">
            <v>Прочие основные фонды</v>
          </cell>
        </row>
        <row r="6733">
          <cell r="K6733">
            <v>43609.19</v>
          </cell>
          <cell r="Y6733">
            <v>2010</v>
          </cell>
          <cell r="AT6733">
            <v>45762.71</v>
          </cell>
          <cell r="BK6733">
            <v>45895.715478748447</v>
          </cell>
          <cell r="BX6733">
            <v>45895.715478748447</v>
          </cell>
          <cell r="CB6733">
            <v>46000</v>
          </cell>
          <cell r="CF6733">
            <v>0</v>
          </cell>
          <cell r="CG6733">
            <v>230000</v>
          </cell>
          <cell r="CK6733" t="str">
            <v>Прочие основные фонды</v>
          </cell>
        </row>
        <row r="6734">
          <cell r="K6734">
            <v>43609.19</v>
          </cell>
          <cell r="Y6734">
            <v>2010</v>
          </cell>
          <cell r="AT6734">
            <v>45762.71</v>
          </cell>
          <cell r="BK6734">
            <v>45895.715478748447</v>
          </cell>
          <cell r="BX6734">
            <v>45895.715478748447</v>
          </cell>
          <cell r="CB6734">
            <v>46000</v>
          </cell>
          <cell r="CF6734">
            <v>0</v>
          </cell>
          <cell r="CG6734">
            <v>230000</v>
          </cell>
          <cell r="CK6734" t="str">
            <v>Прочие основные фонды</v>
          </cell>
        </row>
        <row r="6735">
          <cell r="K6735">
            <v>43609.19</v>
          </cell>
          <cell r="Y6735">
            <v>2010</v>
          </cell>
          <cell r="AT6735">
            <v>45762.71</v>
          </cell>
          <cell r="BK6735">
            <v>45895.715478748447</v>
          </cell>
          <cell r="BX6735">
            <v>45895.715478748447</v>
          </cell>
          <cell r="CB6735">
            <v>46000</v>
          </cell>
          <cell r="CF6735">
            <v>0</v>
          </cell>
          <cell r="CG6735">
            <v>230000</v>
          </cell>
          <cell r="CK6735" t="str">
            <v>Прочие основные фонды</v>
          </cell>
        </row>
        <row r="6736">
          <cell r="K6736">
            <v>52926.35</v>
          </cell>
          <cell r="Y6736">
            <v>2009</v>
          </cell>
          <cell r="AT6736">
            <v>65199.15</v>
          </cell>
          <cell r="BK6736">
            <v>63390.823184415727</v>
          </cell>
          <cell r="BX6736">
            <v>46545.568566833601</v>
          </cell>
          <cell r="CB6736">
            <v>47000</v>
          </cell>
          <cell r="CF6736">
            <v>63390.823184415727</v>
          </cell>
          <cell r="CG6736">
            <v>189880</v>
          </cell>
          <cell r="CK6736" t="str">
            <v>Прочие основные фонды</v>
          </cell>
        </row>
        <row r="6737">
          <cell r="K6737">
            <v>50488.52</v>
          </cell>
          <cell r="Y6737">
            <v>2010</v>
          </cell>
          <cell r="AT6737">
            <v>53644.07</v>
          </cell>
          <cell r="BK6737">
            <v>55011.898012261459</v>
          </cell>
          <cell r="BX6737">
            <v>55011.898012261459</v>
          </cell>
          <cell r="CB6737">
            <v>55000</v>
          </cell>
          <cell r="CF6737">
            <v>0</v>
          </cell>
          <cell r="CG6737">
            <v>275000</v>
          </cell>
          <cell r="CK6737" t="str">
            <v>Прочие основные фонды</v>
          </cell>
        </row>
        <row r="6738">
          <cell r="K6738">
            <v>111011.95</v>
          </cell>
          <cell r="Y6738">
            <v>2008</v>
          </cell>
          <cell r="AT6738">
            <v>157266.95000000001</v>
          </cell>
          <cell r="BK6738">
            <v>177801.45846017887</v>
          </cell>
          <cell r="BX6738">
            <v>90474.232578659357</v>
          </cell>
          <cell r="CB6738">
            <v>90000</v>
          </cell>
          <cell r="CF6738">
            <v>355602.91692035773</v>
          </cell>
          <cell r="CG6738">
            <v>282600</v>
          </cell>
          <cell r="CK6738" t="str">
            <v>Прочие основные фонды</v>
          </cell>
        </row>
        <row r="6739">
          <cell r="K6739">
            <v>111011.95</v>
          </cell>
          <cell r="Y6739">
            <v>2008</v>
          </cell>
          <cell r="AT6739">
            <v>157266.95000000001</v>
          </cell>
          <cell r="BK6739">
            <v>177801.45846017887</v>
          </cell>
          <cell r="BX6739">
            <v>90474.232578659357</v>
          </cell>
          <cell r="CB6739">
            <v>90000</v>
          </cell>
          <cell r="CF6739">
            <v>355602.91692035773</v>
          </cell>
          <cell r="CG6739">
            <v>282600</v>
          </cell>
          <cell r="CK6739" t="str">
            <v>Прочие основные фонды</v>
          </cell>
        </row>
        <row r="6740">
          <cell r="K6740">
            <v>177626.79</v>
          </cell>
          <cell r="Y6740">
            <v>2009</v>
          </cell>
          <cell r="AT6740">
            <v>228761.87</v>
          </cell>
          <cell r="BK6740">
            <v>231121.66529613556</v>
          </cell>
          <cell r="BX6740">
            <v>117606.20796399623</v>
          </cell>
          <cell r="CB6740">
            <v>120000</v>
          </cell>
          <cell r="CF6740">
            <v>462243.33059227112</v>
          </cell>
          <cell r="CG6740">
            <v>376800</v>
          </cell>
          <cell r="CK6740" t="str">
            <v>Прочие основные фонды</v>
          </cell>
        </row>
        <row r="6741">
          <cell r="K6741">
            <v>177626.78</v>
          </cell>
          <cell r="Y6741">
            <v>2009</v>
          </cell>
          <cell r="AT6741">
            <v>228761.86</v>
          </cell>
          <cell r="BK6741">
            <v>231121.65519298046</v>
          </cell>
          <cell r="BX6741">
            <v>117606.202823008</v>
          </cell>
          <cell r="CB6741">
            <v>120000</v>
          </cell>
          <cell r="CF6741">
            <v>462243.31038596091</v>
          </cell>
          <cell r="CG6741">
            <v>376800</v>
          </cell>
          <cell r="CK6741" t="str">
            <v>Прочие основные фонды</v>
          </cell>
        </row>
        <row r="6742">
          <cell r="K6742">
            <v>115659.98</v>
          </cell>
          <cell r="Y6742">
            <v>2009</v>
          </cell>
          <cell r="AT6742">
            <v>142479.66</v>
          </cell>
          <cell r="BK6742">
            <v>138527.92458852101</v>
          </cell>
          <cell r="BX6742">
            <v>101716.00065198915</v>
          </cell>
          <cell r="CB6742">
            <v>100000</v>
          </cell>
          <cell r="CF6742">
            <v>138527.92458852101</v>
          </cell>
          <cell r="CG6742">
            <v>404000</v>
          </cell>
          <cell r="CK6742" t="str">
            <v>Прочие основные фонды</v>
          </cell>
        </row>
        <row r="6743">
          <cell r="K6743">
            <v>115659.98</v>
          </cell>
          <cell r="Y6743">
            <v>2009</v>
          </cell>
          <cell r="AT6743">
            <v>142479.66</v>
          </cell>
          <cell r="BK6743">
            <v>138527.92458852101</v>
          </cell>
          <cell r="BX6743">
            <v>101716.00065198915</v>
          </cell>
          <cell r="CB6743">
            <v>100000</v>
          </cell>
          <cell r="CF6743">
            <v>138527.92458852101</v>
          </cell>
          <cell r="CG6743">
            <v>404000</v>
          </cell>
          <cell r="CK6743" t="str">
            <v>Прочие основные фонды</v>
          </cell>
        </row>
        <row r="6744">
          <cell r="K6744">
            <v>129798.75</v>
          </cell>
          <cell r="Y6744">
            <v>2009</v>
          </cell>
          <cell r="AT6744">
            <v>151135.59</v>
          </cell>
          <cell r="BK6744">
            <v>154998.52004852952</v>
          </cell>
          <cell r="BX6744">
            <v>113809.75794695478</v>
          </cell>
          <cell r="CB6744">
            <v>115000</v>
          </cell>
          <cell r="CF6744">
            <v>154998.52004852952</v>
          </cell>
          <cell r="CG6744">
            <v>464600</v>
          </cell>
          <cell r="CK6744" t="str">
            <v>Прочие основные фонды</v>
          </cell>
        </row>
        <row r="6745">
          <cell r="K6745">
            <v>129798.76</v>
          </cell>
          <cell r="Y6745">
            <v>2009</v>
          </cell>
          <cell r="AT6745">
            <v>151135.6</v>
          </cell>
          <cell r="BK6745">
            <v>154998.53030412321</v>
          </cell>
          <cell r="BX6745">
            <v>113809.76547726303</v>
          </cell>
          <cell r="CB6745">
            <v>115000</v>
          </cell>
          <cell r="CF6745">
            <v>154998.53030412321</v>
          </cell>
          <cell r="CG6745">
            <v>464600</v>
          </cell>
          <cell r="CK6745" t="str">
            <v>Прочие основные фонды</v>
          </cell>
        </row>
        <row r="6746">
          <cell r="K6746">
            <v>136911.03</v>
          </cell>
          <cell r="Y6746">
            <v>2010</v>
          </cell>
          <cell r="AT6746">
            <v>151135.59</v>
          </cell>
          <cell r="BK6746">
            <v>158837.29493649342</v>
          </cell>
          <cell r="BX6746">
            <v>116628.43028444052</v>
          </cell>
          <cell r="CB6746">
            <v>115000</v>
          </cell>
          <cell r="CF6746">
            <v>158837.29493649342</v>
          </cell>
          <cell r="CG6746">
            <v>464600</v>
          </cell>
          <cell r="CK6746" t="str">
            <v>Прочие основные фонды</v>
          </cell>
        </row>
        <row r="6747">
          <cell r="K6747">
            <v>136911.04000000001</v>
          </cell>
          <cell r="Y6747">
            <v>2010</v>
          </cell>
          <cell r="AT6747">
            <v>151135.6</v>
          </cell>
          <cell r="BK6747">
            <v>158837.30544608252</v>
          </cell>
          <cell r="BX6747">
            <v>116628.43800124835</v>
          </cell>
          <cell r="CB6747">
            <v>115000</v>
          </cell>
          <cell r="CF6747">
            <v>158837.30544608252</v>
          </cell>
          <cell r="CG6747">
            <v>464600</v>
          </cell>
          <cell r="CK6747" t="str">
            <v>Прочие основные фонды</v>
          </cell>
        </row>
        <row r="6748">
          <cell r="K6748">
            <v>144023.31</v>
          </cell>
          <cell r="Y6748">
            <v>2010</v>
          </cell>
          <cell r="AT6748">
            <v>151135.59</v>
          </cell>
          <cell r="BK6748">
            <v>151574.8529174251</v>
          </cell>
          <cell r="BX6748">
            <v>151574.8529174251</v>
          </cell>
          <cell r="CB6748">
            <v>150000</v>
          </cell>
          <cell r="CF6748">
            <v>0</v>
          </cell>
          <cell r="CG6748">
            <v>750000</v>
          </cell>
          <cell r="CK6748" t="str">
            <v>Прочие основные фонды</v>
          </cell>
        </row>
        <row r="6749">
          <cell r="K6749">
            <v>144023.32</v>
          </cell>
          <cell r="Y6749">
            <v>2010</v>
          </cell>
          <cell r="AT6749">
            <v>151135.6</v>
          </cell>
          <cell r="BK6749">
            <v>151574.86294648927</v>
          </cell>
          <cell r="BX6749">
            <v>151574.86294648927</v>
          </cell>
          <cell r="CB6749">
            <v>150000</v>
          </cell>
          <cell r="CF6749">
            <v>0</v>
          </cell>
          <cell r="CG6749">
            <v>750000</v>
          </cell>
          <cell r="CK6749" t="str">
            <v>Прочие основные фонды</v>
          </cell>
        </row>
        <row r="6750">
          <cell r="K6750">
            <v>8286.85</v>
          </cell>
          <cell r="Y6750">
            <v>2004</v>
          </cell>
          <cell r="AT6750">
            <v>27120.85</v>
          </cell>
          <cell r="BK6750">
            <v>29628.853061764574</v>
          </cell>
          <cell r="BX6750">
            <v>2962.8853061764576</v>
          </cell>
          <cell r="CB6750">
            <v>3000</v>
          </cell>
          <cell r="CF6750">
            <v>177773.11837058744</v>
          </cell>
          <cell r="CG6750">
            <v>3000</v>
          </cell>
          <cell r="CK6750" t="str">
            <v>Прочие основные фонды</v>
          </cell>
        </row>
        <row r="6751">
          <cell r="K6751">
            <v>28872.46</v>
          </cell>
          <cell r="Y6751">
            <v>2007</v>
          </cell>
          <cell r="AT6751">
            <v>50084.74</v>
          </cell>
          <cell r="BK6751">
            <v>65691.30948012101</v>
          </cell>
          <cell r="BX6751">
            <v>21703.349255100948</v>
          </cell>
          <cell r="CB6751">
            <v>22000</v>
          </cell>
          <cell r="CF6751">
            <v>197073.92844036303</v>
          </cell>
          <cell r="CG6751">
            <v>51260</v>
          </cell>
          <cell r="CK6751" t="str">
            <v>Прочие основные фонды</v>
          </cell>
        </row>
        <row r="6752">
          <cell r="K6752">
            <v>28872.47</v>
          </cell>
          <cell r="Y6752">
            <v>2007</v>
          </cell>
          <cell r="AT6752">
            <v>50084.75</v>
          </cell>
          <cell r="BK6752">
            <v>65691.322596153856</v>
          </cell>
          <cell r="BX6752">
            <v>21703.353588426678</v>
          </cell>
          <cell r="CB6752">
            <v>22000</v>
          </cell>
          <cell r="CF6752">
            <v>197073.96778846157</v>
          </cell>
          <cell r="CG6752">
            <v>51260</v>
          </cell>
          <cell r="CK6752" t="str">
            <v>Прочие основные фонды</v>
          </cell>
        </row>
        <row r="6753">
          <cell r="K6753">
            <v>31903.71</v>
          </cell>
          <cell r="Y6753">
            <v>2008</v>
          </cell>
          <cell r="AT6753">
            <v>48135.59</v>
          </cell>
          <cell r="BK6753">
            <v>64877.17979306895</v>
          </cell>
          <cell r="BX6753">
            <v>33012.738503268374</v>
          </cell>
          <cell r="CB6753">
            <v>33000</v>
          </cell>
          <cell r="CF6753">
            <v>129754.3595861379</v>
          </cell>
          <cell r="CG6753">
            <v>103620</v>
          </cell>
          <cell r="CK6753" t="str">
            <v>Прочие основные фонды</v>
          </cell>
        </row>
        <row r="6754">
          <cell r="K6754">
            <v>31041.41</v>
          </cell>
          <cell r="Y6754">
            <v>2008</v>
          </cell>
          <cell r="AT6754">
            <v>45491.54</v>
          </cell>
          <cell r="BK6754">
            <v>56338.496285578134</v>
          </cell>
          <cell r="BX6754">
            <v>28667.831300241658</v>
          </cell>
          <cell r="CB6754">
            <v>29000</v>
          </cell>
          <cell r="CF6754">
            <v>112676.99257115627</v>
          </cell>
          <cell r="CG6754">
            <v>91060</v>
          </cell>
          <cell r="CK6754" t="str">
            <v>Прочие основные фонды</v>
          </cell>
        </row>
        <row r="6755">
          <cell r="K6755">
            <v>30451.73</v>
          </cell>
          <cell r="Y6755">
            <v>2006</v>
          </cell>
          <cell r="AT6755">
            <v>58728.81</v>
          </cell>
          <cell r="BK6755">
            <v>69297.81790280412</v>
          </cell>
          <cell r="BX6755">
            <v>13984.761243869802</v>
          </cell>
          <cell r="CB6755">
            <v>14000</v>
          </cell>
          <cell r="CF6755">
            <v>277191.27161121648</v>
          </cell>
          <cell r="CG6755">
            <v>23100</v>
          </cell>
          <cell r="CK6755" t="str">
            <v>Прочие основные фонды</v>
          </cell>
        </row>
        <row r="6756">
          <cell r="K6756">
            <v>7151.85</v>
          </cell>
          <cell r="Y6756">
            <v>2004</v>
          </cell>
          <cell r="AT6756">
            <v>25747.83</v>
          </cell>
          <cell r="BK6756">
            <v>28298.621328247624</v>
          </cell>
          <cell r="BX6756">
            <v>2829.8621328247627</v>
          </cell>
          <cell r="CB6756">
            <v>2800</v>
          </cell>
          <cell r="CF6756">
            <v>198090.34929773337</v>
          </cell>
          <cell r="CG6756">
            <v>2800</v>
          </cell>
          <cell r="CK6756" t="str">
            <v>Прочие основные фонды</v>
          </cell>
        </row>
        <row r="6757">
          <cell r="K6757">
            <v>3137.32</v>
          </cell>
          <cell r="Y6757">
            <v>2002</v>
          </cell>
          <cell r="AT6757">
            <v>33879.919999999998</v>
          </cell>
          <cell r="BK6757">
            <v>34280.166797820624</v>
          </cell>
          <cell r="BX6757">
            <v>3428.0166797820625</v>
          </cell>
          <cell r="CB6757">
            <v>3400</v>
          </cell>
          <cell r="CF6757">
            <v>274241.33438256499</v>
          </cell>
          <cell r="CG6757">
            <v>3400</v>
          </cell>
          <cell r="CK6757" t="str">
            <v>Прочие основные фонды</v>
          </cell>
        </row>
        <row r="6758">
          <cell r="K6758">
            <v>9848.92</v>
          </cell>
          <cell r="Y6758">
            <v>2004</v>
          </cell>
          <cell r="AT6758">
            <v>32232.67</v>
          </cell>
          <cell r="BK6758">
            <v>35213.389079558612</v>
          </cell>
          <cell r="BX6758">
            <v>3521.3389079558615</v>
          </cell>
          <cell r="CB6758">
            <v>3500</v>
          </cell>
          <cell r="CF6758">
            <v>211280.33447735169</v>
          </cell>
          <cell r="CG6758">
            <v>3500</v>
          </cell>
          <cell r="CK6758" t="str">
            <v>Прочие основные фонды</v>
          </cell>
        </row>
        <row r="6759">
          <cell r="K6759">
            <v>10393.52</v>
          </cell>
          <cell r="Y6759">
            <v>2004</v>
          </cell>
          <cell r="AT6759">
            <v>34016.269999999997</v>
          </cell>
          <cell r="BK6759">
            <v>37161.927651209691</v>
          </cell>
          <cell r="BX6759">
            <v>3716.1927651209694</v>
          </cell>
          <cell r="CB6759">
            <v>3700</v>
          </cell>
          <cell r="CF6759">
            <v>222971.56590725813</v>
          </cell>
          <cell r="CG6759">
            <v>3700</v>
          </cell>
          <cell r="CK6759" t="str">
            <v>Прочие основные фонды</v>
          </cell>
        </row>
        <row r="6760">
          <cell r="K6760">
            <v>10393.52</v>
          </cell>
          <cell r="Y6760">
            <v>2004</v>
          </cell>
          <cell r="AT6760">
            <v>34016.269999999997</v>
          </cell>
          <cell r="BK6760">
            <v>37161.927651209691</v>
          </cell>
          <cell r="BX6760">
            <v>3716.1927651209694</v>
          </cell>
          <cell r="CB6760">
            <v>3700</v>
          </cell>
          <cell r="CF6760">
            <v>222971.56590725813</v>
          </cell>
          <cell r="CG6760">
            <v>3700</v>
          </cell>
          <cell r="CK6760" t="str">
            <v>Прочие основные фонды</v>
          </cell>
        </row>
        <row r="6761">
          <cell r="K6761">
            <v>10393.52</v>
          </cell>
          <cell r="Y6761">
            <v>2004</v>
          </cell>
          <cell r="AT6761">
            <v>34016.269999999997</v>
          </cell>
          <cell r="BK6761">
            <v>37161.927651209691</v>
          </cell>
          <cell r="BX6761">
            <v>3716.1927651209694</v>
          </cell>
          <cell r="CB6761">
            <v>3700</v>
          </cell>
          <cell r="CF6761">
            <v>222971.56590725813</v>
          </cell>
          <cell r="CG6761">
            <v>3700</v>
          </cell>
          <cell r="CK6761" t="str">
            <v>Прочие основные фонды</v>
          </cell>
        </row>
        <row r="6762">
          <cell r="K6762">
            <v>23872.28</v>
          </cell>
          <cell r="Y6762">
            <v>2006</v>
          </cell>
          <cell r="AT6762">
            <v>60765.17</v>
          </cell>
          <cell r="BK6762">
            <v>71565.705957510145</v>
          </cell>
          <cell r="BX6762">
            <v>14442.436159656792</v>
          </cell>
          <cell r="CB6762">
            <v>14000</v>
          </cell>
          <cell r="CF6762">
            <v>286262.82383004058</v>
          </cell>
          <cell r="CG6762">
            <v>23100</v>
          </cell>
          <cell r="CK6762" t="str">
            <v>Прочие основные фонды</v>
          </cell>
        </row>
        <row r="6763">
          <cell r="K6763">
            <v>23872.27</v>
          </cell>
          <cell r="Y6763">
            <v>2006</v>
          </cell>
          <cell r="AT6763">
            <v>60765.16</v>
          </cell>
          <cell r="BK6763">
            <v>71565.694180087987</v>
          </cell>
          <cell r="BX6763">
            <v>14442.433782894552</v>
          </cell>
          <cell r="CB6763">
            <v>14000</v>
          </cell>
          <cell r="CF6763">
            <v>286262.77672035195</v>
          </cell>
          <cell r="CG6763">
            <v>23100</v>
          </cell>
          <cell r="CK6763" t="str">
            <v>Прочие основные фонды</v>
          </cell>
        </row>
        <row r="6764">
          <cell r="K6764">
            <v>31199.25</v>
          </cell>
          <cell r="Y6764">
            <v>2006</v>
          </cell>
          <cell r="AT6764">
            <v>60169.49</v>
          </cell>
          <cell r="BK6764">
            <v>70997.766876675931</v>
          </cell>
          <cell r="BX6764">
            <v>14327.822270116008</v>
          </cell>
          <cell r="CB6764">
            <v>14000</v>
          </cell>
          <cell r="CF6764">
            <v>283991.06750670372</v>
          </cell>
          <cell r="CG6764">
            <v>23100</v>
          </cell>
          <cell r="CK6764" t="str">
            <v>Прочие основные фонды</v>
          </cell>
        </row>
        <row r="6765">
          <cell r="K6765">
            <v>31199.25</v>
          </cell>
          <cell r="Y6765">
            <v>2006</v>
          </cell>
          <cell r="AT6765">
            <v>60169.49</v>
          </cell>
          <cell r="BK6765">
            <v>70997.766876675931</v>
          </cell>
          <cell r="BX6765">
            <v>14327.822270116008</v>
          </cell>
          <cell r="CB6765">
            <v>14000</v>
          </cell>
          <cell r="CF6765">
            <v>283991.06750670372</v>
          </cell>
          <cell r="CG6765">
            <v>23100</v>
          </cell>
          <cell r="CK6765" t="str">
            <v>Прочие основные фонды</v>
          </cell>
        </row>
        <row r="6766">
          <cell r="K6766">
            <v>24082.58</v>
          </cell>
          <cell r="Y6766">
            <v>2005</v>
          </cell>
          <cell r="AT6766">
            <v>55338.98</v>
          </cell>
          <cell r="BK6766">
            <v>60329.082350426448</v>
          </cell>
          <cell r="BX6766">
            <v>7223.8358044673705</v>
          </cell>
          <cell r="CB6766">
            <v>7200</v>
          </cell>
          <cell r="CF6766">
            <v>301645.41175213223</v>
          </cell>
          <cell r="CG6766">
            <v>8208</v>
          </cell>
          <cell r="CK6766" t="str">
            <v>Прочие основные фонды</v>
          </cell>
        </row>
        <row r="6767">
          <cell r="K6767">
            <v>8929.64</v>
          </cell>
          <cell r="Y6767">
            <v>2004</v>
          </cell>
          <cell r="AT6767">
            <v>32147.9</v>
          </cell>
          <cell r="BK6767">
            <v>35332.734781858191</v>
          </cell>
          <cell r="BX6767">
            <v>3533.2734781858194</v>
          </cell>
          <cell r="CB6767">
            <v>3500</v>
          </cell>
          <cell r="CF6767">
            <v>247329.14347300734</v>
          </cell>
          <cell r="CG6767">
            <v>3500</v>
          </cell>
          <cell r="CK6767" t="str">
            <v>Прочие основные фонды</v>
          </cell>
        </row>
        <row r="6768">
          <cell r="K6768">
            <v>1799.16</v>
          </cell>
          <cell r="Y6768">
            <v>2002</v>
          </cell>
          <cell r="AT6768">
            <v>38871.949999999997</v>
          </cell>
          <cell r="BK6768">
            <v>39822.738840946899</v>
          </cell>
          <cell r="BX6768">
            <v>3982.2738840946899</v>
          </cell>
          <cell r="CB6768">
            <v>4000</v>
          </cell>
          <cell r="CF6768">
            <v>358404.64956852212</v>
          </cell>
          <cell r="CG6768">
            <v>4000</v>
          </cell>
          <cell r="CK6768" t="str">
            <v>Прочие основные фонды</v>
          </cell>
        </row>
        <row r="6769">
          <cell r="K6769">
            <v>28055.75</v>
          </cell>
          <cell r="Y6769">
            <v>2008</v>
          </cell>
          <cell r="AT6769">
            <v>42584.75</v>
          </cell>
          <cell r="BK6769">
            <v>57395.753998089422</v>
          </cell>
          <cell r="BX6769">
            <v>29205.816652025209</v>
          </cell>
          <cell r="CB6769">
            <v>29000</v>
          </cell>
          <cell r="CF6769">
            <v>114791.50799617884</v>
          </cell>
          <cell r="CG6769">
            <v>91060</v>
          </cell>
          <cell r="CK6769" t="str">
            <v>Прочие основные фонды</v>
          </cell>
        </row>
        <row r="6770">
          <cell r="K6770">
            <v>27742.93</v>
          </cell>
          <cell r="Y6770">
            <v>2008</v>
          </cell>
          <cell r="AT6770">
            <v>43669.49</v>
          </cell>
          <cell r="BK6770">
            <v>58372.997756729019</v>
          </cell>
          <cell r="BX6770">
            <v>19285.497083368238</v>
          </cell>
          <cell r="CB6770">
            <v>19000</v>
          </cell>
          <cell r="CF6770">
            <v>175118.99327018706</v>
          </cell>
          <cell r="CG6770">
            <v>44270</v>
          </cell>
          <cell r="CK6770" t="str">
            <v>Прочие основные фонды</v>
          </cell>
        </row>
        <row r="6771">
          <cell r="K6771">
            <v>42499.65</v>
          </cell>
          <cell r="Y6771">
            <v>2008</v>
          </cell>
          <cell r="AT6771">
            <v>62283.9</v>
          </cell>
          <cell r="BK6771">
            <v>77134.809434926137</v>
          </cell>
          <cell r="BX6771">
            <v>39250.030619344194</v>
          </cell>
          <cell r="CB6771">
            <v>39000</v>
          </cell>
          <cell r="CF6771">
            <v>154269.61886985227</v>
          </cell>
          <cell r="CG6771">
            <v>122460</v>
          </cell>
          <cell r="CK6771" t="str">
            <v>Прочие основные фонды</v>
          </cell>
        </row>
        <row r="6772">
          <cell r="K6772">
            <v>42181.51</v>
          </cell>
          <cell r="Y6772">
            <v>2008</v>
          </cell>
          <cell r="AT6772">
            <v>61817.8</v>
          </cell>
          <cell r="BK6772">
            <v>76557.573027481849</v>
          </cell>
          <cell r="BX6772">
            <v>38956.304001844706</v>
          </cell>
          <cell r="CB6772">
            <v>39000</v>
          </cell>
          <cell r="CF6772">
            <v>153115.1460549637</v>
          </cell>
          <cell r="CG6772">
            <v>122460</v>
          </cell>
          <cell r="CK6772" t="str">
            <v>Прочие основные фонды</v>
          </cell>
        </row>
        <row r="6773">
          <cell r="K6773">
            <v>25943.82</v>
          </cell>
          <cell r="Y6773">
            <v>2008</v>
          </cell>
          <cell r="AT6773">
            <v>38021.19</v>
          </cell>
          <cell r="BK6773">
            <v>47086.923669505595</v>
          </cell>
          <cell r="BX6773">
            <v>23960.170632922851</v>
          </cell>
          <cell r="CB6773">
            <v>24000</v>
          </cell>
          <cell r="CF6773">
            <v>94173.84733901119</v>
          </cell>
          <cell r="CG6773">
            <v>75360</v>
          </cell>
          <cell r="CK6773" t="str">
            <v>Прочие основные фонды</v>
          </cell>
        </row>
        <row r="6774">
          <cell r="K6774">
            <v>67119.199999999997</v>
          </cell>
          <cell r="Y6774">
            <v>2008</v>
          </cell>
          <cell r="AT6774">
            <v>98364.41</v>
          </cell>
          <cell r="BK6774">
            <v>121818.31934944574</v>
          </cell>
          <cell r="BX6774">
            <v>61987.224697774654</v>
          </cell>
          <cell r="CB6774">
            <v>60000</v>
          </cell>
          <cell r="CF6774">
            <v>243636.63869889147</v>
          </cell>
          <cell r="CG6774">
            <v>188400</v>
          </cell>
          <cell r="CK6774" t="str">
            <v>Прочие основные фонды</v>
          </cell>
        </row>
        <row r="6775">
          <cell r="K6775">
            <v>52142.25</v>
          </cell>
          <cell r="Y6775">
            <v>2008</v>
          </cell>
          <cell r="AT6775">
            <v>76415.25</v>
          </cell>
          <cell r="BK6775">
            <v>94635.624080576832</v>
          </cell>
          <cell r="BX6775">
            <v>48155.316258051302</v>
          </cell>
          <cell r="CB6775">
            <v>48000</v>
          </cell>
          <cell r="CF6775">
            <v>189271.24816115366</v>
          </cell>
          <cell r="CG6775">
            <v>150720</v>
          </cell>
          <cell r="CK6775" t="str">
            <v>Прочие основные фонды</v>
          </cell>
        </row>
        <row r="6776">
          <cell r="K6776">
            <v>52142.25</v>
          </cell>
          <cell r="Y6776">
            <v>2008</v>
          </cell>
          <cell r="AT6776">
            <v>76415.25</v>
          </cell>
          <cell r="BK6776">
            <v>94635.624080576832</v>
          </cell>
          <cell r="BX6776">
            <v>48155.316258051302</v>
          </cell>
          <cell r="CB6776">
            <v>48000</v>
          </cell>
          <cell r="CF6776">
            <v>189271.24816115366</v>
          </cell>
          <cell r="CG6776">
            <v>150720</v>
          </cell>
          <cell r="CK6776" t="str">
            <v>Прочие основные фонды</v>
          </cell>
        </row>
        <row r="6777">
          <cell r="K6777">
            <v>52142.25</v>
          </cell>
          <cell r="Y6777">
            <v>2008</v>
          </cell>
          <cell r="AT6777">
            <v>76415.25</v>
          </cell>
          <cell r="BK6777">
            <v>94635.624080576832</v>
          </cell>
          <cell r="BX6777">
            <v>48155.316258051302</v>
          </cell>
          <cell r="CB6777">
            <v>48000</v>
          </cell>
          <cell r="CF6777">
            <v>189271.24816115366</v>
          </cell>
          <cell r="CG6777">
            <v>150720</v>
          </cell>
          <cell r="CK6777" t="str">
            <v>Прочие основные фонды</v>
          </cell>
        </row>
        <row r="6778">
          <cell r="K6778">
            <v>2266.35</v>
          </cell>
          <cell r="Y6778">
            <v>2002</v>
          </cell>
          <cell r="AT6778">
            <v>48962.43</v>
          </cell>
          <cell r="BK6778">
            <v>50160.027035127998</v>
          </cell>
          <cell r="BX6778">
            <v>5016.0027035128005</v>
          </cell>
          <cell r="CB6778">
            <v>5000</v>
          </cell>
          <cell r="CF6778">
            <v>451440.24331615196</v>
          </cell>
          <cell r="CG6778">
            <v>5000</v>
          </cell>
          <cell r="CK6778" t="str">
            <v>Прочие основные фонды</v>
          </cell>
        </row>
        <row r="6779">
          <cell r="K6779">
            <v>11237.22</v>
          </cell>
          <cell r="Y6779">
            <v>2004</v>
          </cell>
          <cell r="AT6779">
            <v>36776.22</v>
          </cell>
          <cell r="BK6779">
            <v>40177.104277599254</v>
          </cell>
          <cell r="BX6779">
            <v>4017.7104277599256</v>
          </cell>
          <cell r="CB6779">
            <v>4000</v>
          </cell>
          <cell r="CF6779">
            <v>241062.62566559552</v>
          </cell>
          <cell r="CG6779">
            <v>4000</v>
          </cell>
          <cell r="CK6779" t="str">
            <v>Прочие основные фонды</v>
          </cell>
        </row>
        <row r="6780">
          <cell r="K6780">
            <v>999.03</v>
          </cell>
          <cell r="Y6780">
            <v>2002</v>
          </cell>
          <cell r="AT6780">
            <v>21586.67</v>
          </cell>
          <cell r="BK6780">
            <v>22114.669365846148</v>
          </cell>
          <cell r="BX6780">
            <v>2211.4669365846148</v>
          </cell>
          <cell r="CB6780">
            <v>2200</v>
          </cell>
          <cell r="CF6780">
            <v>199032.02429261533</v>
          </cell>
          <cell r="CG6780">
            <v>2200</v>
          </cell>
          <cell r="CK6780" t="str">
            <v>Прочие основные фонды</v>
          </cell>
        </row>
        <row r="6781">
          <cell r="K6781">
            <v>999.02</v>
          </cell>
          <cell r="Y6781">
            <v>2002</v>
          </cell>
          <cell r="AT6781">
            <v>21586.66</v>
          </cell>
          <cell r="BK6781">
            <v>22114.659121251054</v>
          </cell>
          <cell r="BX6781">
            <v>2211.4659121251057</v>
          </cell>
          <cell r="CB6781">
            <v>2200</v>
          </cell>
          <cell r="CF6781">
            <v>199031.93209125948</v>
          </cell>
          <cell r="CG6781">
            <v>2200</v>
          </cell>
          <cell r="CK6781" t="str">
            <v>Прочие основные фонды</v>
          </cell>
        </row>
        <row r="6782">
          <cell r="K6782">
            <v>0</v>
          </cell>
          <cell r="Y6782">
            <v>1999</v>
          </cell>
          <cell r="AT6782">
            <v>30420.85</v>
          </cell>
          <cell r="BK6782">
            <v>38484.86898086885</v>
          </cell>
          <cell r="BX6782">
            <v>3848.486898086885</v>
          </cell>
          <cell r="CB6782">
            <v>3800</v>
          </cell>
          <cell r="CF6782">
            <v>423333.55878955737</v>
          </cell>
          <cell r="CG6782">
            <v>3800</v>
          </cell>
          <cell r="CK6782" t="str">
            <v>Прочие основные фонды</v>
          </cell>
        </row>
        <row r="6783">
          <cell r="K6783">
            <v>0</v>
          </cell>
          <cell r="Y6783">
            <v>1999</v>
          </cell>
          <cell r="AT6783">
            <v>30420.85</v>
          </cell>
          <cell r="BK6783">
            <v>38484.86898086885</v>
          </cell>
          <cell r="BX6783">
            <v>3848.486898086885</v>
          </cell>
          <cell r="CB6783">
            <v>3800</v>
          </cell>
          <cell r="CF6783">
            <v>423333.55878955737</v>
          </cell>
          <cell r="CG6783">
            <v>3800</v>
          </cell>
          <cell r="CK6783" t="str">
            <v>Прочие основные фонды</v>
          </cell>
        </row>
        <row r="6784">
          <cell r="K6784">
            <v>0</v>
          </cell>
          <cell r="Y6784">
            <v>1999</v>
          </cell>
          <cell r="AT6784">
            <v>34795.85</v>
          </cell>
          <cell r="BK6784">
            <v>44019.602618860597</v>
          </cell>
          <cell r="BX6784">
            <v>4401.9602618860599</v>
          </cell>
          <cell r="CB6784">
            <v>4400</v>
          </cell>
          <cell r="CF6784">
            <v>484215.62880746659</v>
          </cell>
          <cell r="CG6784">
            <v>4400</v>
          </cell>
          <cell r="CK6784" t="str">
            <v>Прочие основные фонды</v>
          </cell>
        </row>
        <row r="6785">
          <cell r="K6785">
            <v>0</v>
          </cell>
          <cell r="Y6785">
            <v>1999</v>
          </cell>
          <cell r="AT6785">
            <v>34795.85</v>
          </cell>
          <cell r="BK6785">
            <v>44019.602618860597</v>
          </cell>
          <cell r="BX6785">
            <v>4401.9602618860599</v>
          </cell>
          <cell r="CB6785">
            <v>4400</v>
          </cell>
          <cell r="CF6785">
            <v>484215.62880746659</v>
          </cell>
          <cell r="CG6785">
            <v>4400</v>
          </cell>
          <cell r="CK6785" t="str">
            <v>Прочие основные фонды</v>
          </cell>
        </row>
        <row r="6786">
          <cell r="K6786">
            <v>5022.68</v>
          </cell>
          <cell r="Y6786">
            <v>2004</v>
          </cell>
          <cell r="AT6786">
            <v>20091.919999999998</v>
          </cell>
          <cell r="BK6786">
            <v>22772.29961482143</v>
          </cell>
          <cell r="BX6786">
            <v>2277.2299614821432</v>
          </cell>
          <cell r="CB6786">
            <v>2300</v>
          </cell>
          <cell r="CF6786">
            <v>159406.09730374999</v>
          </cell>
          <cell r="CG6786">
            <v>2300</v>
          </cell>
          <cell r="CK6786" t="str">
            <v>Прочие основные фонды</v>
          </cell>
        </row>
        <row r="6787">
          <cell r="K6787">
            <v>5022.68</v>
          </cell>
          <cell r="Y6787">
            <v>2004</v>
          </cell>
          <cell r="AT6787">
            <v>20091.919999999998</v>
          </cell>
          <cell r="BK6787">
            <v>22772.29961482143</v>
          </cell>
          <cell r="BX6787">
            <v>2277.2299614821432</v>
          </cell>
          <cell r="CB6787">
            <v>2300</v>
          </cell>
          <cell r="CF6787">
            <v>159406.09730374999</v>
          </cell>
          <cell r="CG6787">
            <v>2300</v>
          </cell>
          <cell r="CK6787" t="str">
            <v>Прочие основные фонды</v>
          </cell>
        </row>
        <row r="6788">
          <cell r="K6788">
            <v>4861.47</v>
          </cell>
          <cell r="Y6788">
            <v>2004</v>
          </cell>
          <cell r="AT6788">
            <v>20193.830000000002</v>
          </cell>
          <cell r="BK6788">
            <v>22922.805700494198</v>
          </cell>
          <cell r="BX6788">
            <v>2292.28057004942</v>
          </cell>
          <cell r="CB6788">
            <v>2300</v>
          </cell>
          <cell r="CF6788">
            <v>160459.63990345938</v>
          </cell>
          <cell r="CG6788">
            <v>2300</v>
          </cell>
          <cell r="CK6788" t="str">
            <v>Прочие основные фонды</v>
          </cell>
        </row>
        <row r="6789">
          <cell r="K6789">
            <v>4861.47</v>
          </cell>
          <cell r="Y6789">
            <v>2004</v>
          </cell>
          <cell r="AT6789">
            <v>20193.830000000002</v>
          </cell>
          <cell r="BK6789">
            <v>22922.805700494198</v>
          </cell>
          <cell r="BX6789">
            <v>2292.28057004942</v>
          </cell>
          <cell r="CB6789">
            <v>2300</v>
          </cell>
          <cell r="CF6789">
            <v>160459.63990345938</v>
          </cell>
          <cell r="CG6789">
            <v>2300</v>
          </cell>
          <cell r="CK6789" t="str">
            <v>Прочие основные фонды</v>
          </cell>
        </row>
        <row r="6790">
          <cell r="K6790">
            <v>4861.47</v>
          </cell>
          <cell r="Y6790">
            <v>2004</v>
          </cell>
          <cell r="AT6790">
            <v>20193.830000000002</v>
          </cell>
          <cell r="BK6790">
            <v>22922.805700494198</v>
          </cell>
          <cell r="BX6790">
            <v>2292.28057004942</v>
          </cell>
          <cell r="CB6790">
            <v>2300</v>
          </cell>
          <cell r="CF6790">
            <v>160459.63990345938</v>
          </cell>
          <cell r="CG6790">
            <v>2300</v>
          </cell>
          <cell r="CK6790" t="str">
            <v>Прочие основные фонды</v>
          </cell>
        </row>
        <row r="6791">
          <cell r="K6791">
            <v>4861.47</v>
          </cell>
          <cell r="Y6791">
            <v>2004</v>
          </cell>
          <cell r="AT6791">
            <v>20193.830000000002</v>
          </cell>
          <cell r="BK6791">
            <v>22922.805700494198</v>
          </cell>
          <cell r="BX6791">
            <v>2292.28057004942</v>
          </cell>
          <cell r="CB6791">
            <v>2300</v>
          </cell>
          <cell r="CF6791">
            <v>160459.63990345938</v>
          </cell>
          <cell r="CG6791">
            <v>2300</v>
          </cell>
          <cell r="CK6791" t="str">
            <v>Прочие основные фонды</v>
          </cell>
        </row>
        <row r="6792">
          <cell r="K6792">
            <v>4406.8500000000004</v>
          </cell>
          <cell r="Y6792">
            <v>2004</v>
          </cell>
          <cell r="AT6792">
            <v>17628.48</v>
          </cell>
          <cell r="BK6792">
            <v>19980.222313939499</v>
          </cell>
          <cell r="BX6792">
            <v>1998.0222313939501</v>
          </cell>
          <cell r="CB6792">
            <v>2000</v>
          </cell>
          <cell r="CF6792">
            <v>139861.55619757649</v>
          </cell>
          <cell r="CG6792">
            <v>2000</v>
          </cell>
          <cell r="CK6792" t="str">
            <v>Прочие основные фонды</v>
          </cell>
        </row>
        <row r="6793">
          <cell r="K6793">
            <v>4406.8500000000004</v>
          </cell>
          <cell r="Y6793">
            <v>2004</v>
          </cell>
          <cell r="AT6793">
            <v>17628.48</v>
          </cell>
          <cell r="BK6793">
            <v>19980.222313939499</v>
          </cell>
          <cell r="BX6793">
            <v>1998.0222313939501</v>
          </cell>
          <cell r="CB6793">
            <v>2000</v>
          </cell>
          <cell r="CF6793">
            <v>139861.55619757649</v>
          </cell>
          <cell r="CG6793">
            <v>2000</v>
          </cell>
          <cell r="CK6793" t="str">
            <v>Прочие основные фонды</v>
          </cell>
        </row>
        <row r="6794">
          <cell r="K6794">
            <v>4406.8500000000004</v>
          </cell>
          <cell r="Y6794">
            <v>2004</v>
          </cell>
          <cell r="AT6794">
            <v>17628.48</v>
          </cell>
          <cell r="BK6794">
            <v>19980.222313939499</v>
          </cell>
          <cell r="BX6794">
            <v>1998.0222313939501</v>
          </cell>
          <cell r="CB6794">
            <v>2000</v>
          </cell>
          <cell r="CF6794">
            <v>139861.55619757649</v>
          </cell>
          <cell r="CG6794">
            <v>2000</v>
          </cell>
          <cell r="CK6794" t="str">
            <v>Прочие основные фонды</v>
          </cell>
        </row>
        <row r="6795">
          <cell r="K6795">
            <v>4406.8500000000004</v>
          </cell>
          <cell r="Y6795">
            <v>2004</v>
          </cell>
          <cell r="AT6795">
            <v>17628.48</v>
          </cell>
          <cell r="BK6795">
            <v>19980.222313939499</v>
          </cell>
          <cell r="BX6795">
            <v>1998.0222313939501</v>
          </cell>
          <cell r="CB6795">
            <v>2000</v>
          </cell>
          <cell r="CF6795">
            <v>139861.55619757649</v>
          </cell>
          <cell r="CG6795">
            <v>2000</v>
          </cell>
          <cell r="CK6795" t="str">
            <v>Прочие основные фонды</v>
          </cell>
        </row>
        <row r="6796">
          <cell r="K6796">
            <v>4406.8500000000004</v>
          </cell>
          <cell r="Y6796">
            <v>2004</v>
          </cell>
          <cell r="AT6796">
            <v>17628.48</v>
          </cell>
          <cell r="BK6796">
            <v>19980.222313939499</v>
          </cell>
          <cell r="BX6796">
            <v>1998.0222313939501</v>
          </cell>
          <cell r="CB6796">
            <v>2000</v>
          </cell>
          <cell r="CF6796">
            <v>139861.55619757649</v>
          </cell>
          <cell r="CG6796">
            <v>2000</v>
          </cell>
          <cell r="CK6796" t="str">
            <v>Прочие основные фонды</v>
          </cell>
        </row>
        <row r="6797">
          <cell r="K6797">
            <v>4406.8500000000004</v>
          </cell>
          <cell r="Y6797">
            <v>2004</v>
          </cell>
          <cell r="AT6797">
            <v>17628.48</v>
          </cell>
          <cell r="BK6797">
            <v>19980.222313939499</v>
          </cell>
          <cell r="BX6797">
            <v>1998.0222313939501</v>
          </cell>
          <cell r="CB6797">
            <v>2000</v>
          </cell>
          <cell r="CF6797">
            <v>139861.55619757649</v>
          </cell>
          <cell r="CG6797">
            <v>2000</v>
          </cell>
          <cell r="CK6797" t="str">
            <v>Прочие основные фонды</v>
          </cell>
        </row>
        <row r="6798">
          <cell r="K6798">
            <v>4406.8500000000004</v>
          </cell>
          <cell r="Y6798">
            <v>2004</v>
          </cell>
          <cell r="AT6798">
            <v>17628.48</v>
          </cell>
          <cell r="BK6798">
            <v>19980.222313939499</v>
          </cell>
          <cell r="BX6798">
            <v>1998.0222313939501</v>
          </cell>
          <cell r="CB6798">
            <v>2000</v>
          </cell>
          <cell r="CF6798">
            <v>139861.55619757649</v>
          </cell>
          <cell r="CG6798">
            <v>2000</v>
          </cell>
          <cell r="CK6798" t="str">
            <v>Прочие основные фонды</v>
          </cell>
        </row>
        <row r="6799">
          <cell r="K6799">
            <v>4406.8500000000004</v>
          </cell>
          <cell r="Y6799">
            <v>2004</v>
          </cell>
          <cell r="AT6799">
            <v>17628.48</v>
          </cell>
          <cell r="BK6799">
            <v>19980.222313939499</v>
          </cell>
          <cell r="BX6799">
            <v>1998.0222313939501</v>
          </cell>
          <cell r="CB6799">
            <v>2000</v>
          </cell>
          <cell r="CF6799">
            <v>139861.55619757649</v>
          </cell>
          <cell r="CG6799">
            <v>2000</v>
          </cell>
          <cell r="CK6799" t="str">
            <v>Прочие основные фонды</v>
          </cell>
        </row>
        <row r="6800">
          <cell r="K6800">
            <v>4406.8500000000004</v>
          </cell>
          <cell r="Y6800">
            <v>2004</v>
          </cell>
          <cell r="AT6800">
            <v>17628.48</v>
          </cell>
          <cell r="BK6800">
            <v>19980.222313939499</v>
          </cell>
          <cell r="BX6800">
            <v>1998.0222313939501</v>
          </cell>
          <cell r="CB6800">
            <v>2000</v>
          </cell>
          <cell r="CF6800">
            <v>139861.55619757649</v>
          </cell>
          <cell r="CG6800">
            <v>2000</v>
          </cell>
          <cell r="CK6800" t="str">
            <v>Прочие основные фонды</v>
          </cell>
        </row>
        <row r="6801">
          <cell r="K6801">
            <v>4406.8500000000004</v>
          </cell>
          <cell r="Y6801">
            <v>2004</v>
          </cell>
          <cell r="AT6801">
            <v>17628.48</v>
          </cell>
          <cell r="BK6801">
            <v>19980.222313939499</v>
          </cell>
          <cell r="BX6801">
            <v>1998.0222313939501</v>
          </cell>
          <cell r="CB6801">
            <v>2000</v>
          </cell>
          <cell r="CF6801">
            <v>139861.55619757649</v>
          </cell>
          <cell r="CG6801">
            <v>2000</v>
          </cell>
          <cell r="CK6801" t="str">
            <v>Прочие основные фонды</v>
          </cell>
        </row>
        <row r="6802">
          <cell r="K6802">
            <v>4406.8500000000004</v>
          </cell>
          <cell r="Y6802">
            <v>2004</v>
          </cell>
          <cell r="AT6802">
            <v>17628.48</v>
          </cell>
          <cell r="BK6802">
            <v>19980.222313939499</v>
          </cell>
          <cell r="BX6802">
            <v>1998.0222313939501</v>
          </cell>
          <cell r="CB6802">
            <v>2000</v>
          </cell>
          <cell r="CF6802">
            <v>139861.55619757649</v>
          </cell>
          <cell r="CG6802">
            <v>2000</v>
          </cell>
          <cell r="CK6802" t="str">
            <v>Прочие основные фонды</v>
          </cell>
        </row>
        <row r="6803">
          <cell r="K6803">
            <v>4406.8500000000004</v>
          </cell>
          <cell r="Y6803">
            <v>2004</v>
          </cell>
          <cell r="AT6803">
            <v>17628.48</v>
          </cell>
          <cell r="BK6803">
            <v>19980.222313939499</v>
          </cell>
          <cell r="BX6803">
            <v>1998.0222313939501</v>
          </cell>
          <cell r="CB6803">
            <v>2000</v>
          </cell>
          <cell r="CF6803">
            <v>139861.55619757649</v>
          </cell>
          <cell r="CG6803">
            <v>2000</v>
          </cell>
          <cell r="CK6803" t="str">
            <v>Прочие основные фонды</v>
          </cell>
        </row>
        <row r="6804">
          <cell r="K6804">
            <v>4406.8500000000004</v>
          </cell>
          <cell r="Y6804">
            <v>2004</v>
          </cell>
          <cell r="AT6804">
            <v>17628.48</v>
          </cell>
          <cell r="BK6804">
            <v>19980.222313939499</v>
          </cell>
          <cell r="BX6804">
            <v>1998.0222313939501</v>
          </cell>
          <cell r="CB6804">
            <v>2000</v>
          </cell>
          <cell r="CF6804">
            <v>139861.55619757649</v>
          </cell>
          <cell r="CG6804">
            <v>2000</v>
          </cell>
          <cell r="CK6804" t="str">
            <v>Прочие основные фонды</v>
          </cell>
        </row>
        <row r="6805">
          <cell r="K6805">
            <v>4406.8500000000004</v>
          </cell>
          <cell r="Y6805">
            <v>2004</v>
          </cell>
          <cell r="AT6805">
            <v>17628.48</v>
          </cell>
          <cell r="BK6805">
            <v>19980.222313939499</v>
          </cell>
          <cell r="BX6805">
            <v>1998.0222313939501</v>
          </cell>
          <cell r="CB6805">
            <v>2000</v>
          </cell>
          <cell r="CF6805">
            <v>139861.55619757649</v>
          </cell>
          <cell r="CG6805">
            <v>2000</v>
          </cell>
          <cell r="CK6805" t="str">
            <v>Прочие основные фонды</v>
          </cell>
        </row>
        <row r="6806">
          <cell r="K6806">
            <v>4406.8500000000004</v>
          </cell>
          <cell r="Y6806">
            <v>2004</v>
          </cell>
          <cell r="AT6806">
            <v>17628.48</v>
          </cell>
          <cell r="BK6806">
            <v>19980.222313939499</v>
          </cell>
          <cell r="BX6806">
            <v>1998.0222313939501</v>
          </cell>
          <cell r="CB6806">
            <v>2000</v>
          </cell>
          <cell r="CF6806">
            <v>139861.55619757649</v>
          </cell>
          <cell r="CG6806">
            <v>2000</v>
          </cell>
          <cell r="CK6806" t="str">
            <v>Прочие основные фонды</v>
          </cell>
        </row>
        <row r="6807">
          <cell r="K6807">
            <v>4406.8500000000004</v>
          </cell>
          <cell r="Y6807">
            <v>2004</v>
          </cell>
          <cell r="AT6807">
            <v>17628.48</v>
          </cell>
          <cell r="BK6807">
            <v>19980.222313939499</v>
          </cell>
          <cell r="BX6807">
            <v>1998.0222313939501</v>
          </cell>
          <cell r="CB6807">
            <v>2000</v>
          </cell>
          <cell r="CF6807">
            <v>139861.55619757649</v>
          </cell>
          <cell r="CG6807">
            <v>2000</v>
          </cell>
          <cell r="CK6807" t="str">
            <v>Прочие основные фонды</v>
          </cell>
        </row>
        <row r="6808">
          <cell r="K6808">
            <v>2772.07</v>
          </cell>
          <cell r="Y6808">
            <v>2004</v>
          </cell>
          <cell r="AT6808">
            <v>11088.34</v>
          </cell>
          <cell r="BK6808">
            <v>12567.589394692446</v>
          </cell>
          <cell r="BX6808">
            <v>1256.7589394692448</v>
          </cell>
          <cell r="CB6808">
            <v>1300</v>
          </cell>
          <cell r="CF6808">
            <v>87973.125762847121</v>
          </cell>
          <cell r="CG6808">
            <v>1300</v>
          </cell>
          <cell r="CK6808" t="str">
            <v>Прочие основные фонды</v>
          </cell>
        </row>
        <row r="6809">
          <cell r="K6809">
            <v>2772.07</v>
          </cell>
          <cell r="Y6809">
            <v>2004</v>
          </cell>
          <cell r="AT6809">
            <v>11088.34</v>
          </cell>
          <cell r="BK6809">
            <v>12567.589394692446</v>
          </cell>
          <cell r="BX6809">
            <v>1256.7589394692448</v>
          </cell>
          <cell r="CB6809">
            <v>1300</v>
          </cell>
          <cell r="CF6809">
            <v>87973.125762847121</v>
          </cell>
          <cell r="CG6809">
            <v>1300</v>
          </cell>
          <cell r="CK6809" t="str">
            <v>Прочие основные фонды</v>
          </cell>
        </row>
        <row r="6810">
          <cell r="K6810">
            <v>2772.07</v>
          </cell>
          <cell r="Y6810">
            <v>2004</v>
          </cell>
          <cell r="AT6810">
            <v>11088.34</v>
          </cell>
          <cell r="BK6810">
            <v>12567.589394692446</v>
          </cell>
          <cell r="BX6810">
            <v>1256.7589394692448</v>
          </cell>
          <cell r="CB6810">
            <v>1300</v>
          </cell>
          <cell r="CF6810">
            <v>87973.125762847121</v>
          </cell>
          <cell r="CG6810">
            <v>1300</v>
          </cell>
          <cell r="CK6810" t="str">
            <v>Прочие основные фонды</v>
          </cell>
        </row>
        <row r="6811">
          <cell r="K6811">
            <v>2772.07</v>
          </cell>
          <cell r="Y6811">
            <v>2004</v>
          </cell>
          <cell r="AT6811">
            <v>11088.34</v>
          </cell>
          <cell r="BK6811">
            <v>12567.589394692446</v>
          </cell>
          <cell r="BX6811">
            <v>1256.7589394692448</v>
          </cell>
          <cell r="CB6811">
            <v>1300</v>
          </cell>
          <cell r="CF6811">
            <v>87973.125762847121</v>
          </cell>
          <cell r="CG6811">
            <v>1300</v>
          </cell>
          <cell r="CK6811" t="str">
            <v>Прочие основные фонды</v>
          </cell>
        </row>
        <row r="6812">
          <cell r="K6812">
            <v>2772.07</v>
          </cell>
          <cell r="Y6812">
            <v>2004</v>
          </cell>
          <cell r="AT6812">
            <v>11088.34</v>
          </cell>
          <cell r="BK6812">
            <v>12567.589394692446</v>
          </cell>
          <cell r="BX6812">
            <v>1256.7589394692448</v>
          </cell>
          <cell r="CB6812">
            <v>1300</v>
          </cell>
          <cell r="CF6812">
            <v>87973.125762847121</v>
          </cell>
          <cell r="CG6812">
            <v>1300</v>
          </cell>
          <cell r="CK6812" t="str">
            <v>Прочие основные фонды</v>
          </cell>
        </row>
        <row r="6813">
          <cell r="K6813">
            <v>2772.07</v>
          </cell>
          <cell r="Y6813">
            <v>2004</v>
          </cell>
          <cell r="AT6813">
            <v>11088.34</v>
          </cell>
          <cell r="BK6813">
            <v>12567.589394692446</v>
          </cell>
          <cell r="BX6813">
            <v>1256.7589394692448</v>
          </cell>
          <cell r="CB6813">
            <v>1300</v>
          </cell>
          <cell r="CF6813">
            <v>87973.125762847121</v>
          </cell>
          <cell r="CG6813">
            <v>1300</v>
          </cell>
          <cell r="CK6813" t="str">
            <v>Прочие основные фонды</v>
          </cell>
        </row>
        <row r="6814">
          <cell r="K6814">
            <v>2772.07</v>
          </cell>
          <cell r="Y6814">
            <v>2004</v>
          </cell>
          <cell r="AT6814">
            <v>11088.34</v>
          </cell>
          <cell r="BK6814">
            <v>12567.589394692446</v>
          </cell>
          <cell r="BX6814">
            <v>1256.7589394692448</v>
          </cell>
          <cell r="CB6814">
            <v>1300</v>
          </cell>
          <cell r="CF6814">
            <v>87973.125762847121</v>
          </cell>
          <cell r="CG6814">
            <v>1300</v>
          </cell>
          <cell r="CK6814" t="str">
            <v>Прочие основные фонды</v>
          </cell>
        </row>
        <row r="6815">
          <cell r="K6815">
            <v>2772.07</v>
          </cell>
          <cell r="Y6815">
            <v>2004</v>
          </cell>
          <cell r="AT6815">
            <v>11088.34</v>
          </cell>
          <cell r="BK6815">
            <v>12567.589394692446</v>
          </cell>
          <cell r="BX6815">
            <v>1256.7589394692448</v>
          </cell>
          <cell r="CB6815">
            <v>1300</v>
          </cell>
          <cell r="CF6815">
            <v>87973.125762847121</v>
          </cell>
          <cell r="CG6815">
            <v>1300</v>
          </cell>
          <cell r="CK6815" t="str">
            <v>Прочие основные фонды</v>
          </cell>
        </row>
        <row r="6816">
          <cell r="K6816">
            <v>2772.07</v>
          </cell>
          <cell r="Y6816">
            <v>2004</v>
          </cell>
          <cell r="AT6816">
            <v>11088.34</v>
          </cell>
          <cell r="BK6816">
            <v>12567.589394692446</v>
          </cell>
          <cell r="BX6816">
            <v>1256.7589394692448</v>
          </cell>
          <cell r="CB6816">
            <v>1300</v>
          </cell>
          <cell r="CF6816">
            <v>87973.125762847121</v>
          </cell>
          <cell r="CG6816">
            <v>1300</v>
          </cell>
          <cell r="CK6816" t="str">
            <v>Прочие основные фонды</v>
          </cell>
        </row>
        <row r="6817">
          <cell r="K6817">
            <v>2772.07</v>
          </cell>
          <cell r="Y6817">
            <v>2004</v>
          </cell>
          <cell r="AT6817">
            <v>11088.34</v>
          </cell>
          <cell r="BK6817">
            <v>12567.589394692446</v>
          </cell>
          <cell r="BX6817">
            <v>1256.7589394692448</v>
          </cell>
          <cell r="CB6817">
            <v>1300</v>
          </cell>
          <cell r="CF6817">
            <v>87973.125762847121</v>
          </cell>
          <cell r="CG6817">
            <v>1300</v>
          </cell>
          <cell r="CK6817" t="str">
            <v>Прочие основные фонды</v>
          </cell>
        </row>
        <row r="6818">
          <cell r="K6818">
            <v>2772.07</v>
          </cell>
          <cell r="Y6818">
            <v>2004</v>
          </cell>
          <cell r="AT6818">
            <v>11088.34</v>
          </cell>
          <cell r="BK6818">
            <v>12567.589394692446</v>
          </cell>
          <cell r="BX6818">
            <v>1256.7589394692448</v>
          </cell>
          <cell r="CB6818">
            <v>1300</v>
          </cell>
          <cell r="CF6818">
            <v>87973.125762847121</v>
          </cell>
          <cell r="CG6818">
            <v>1300</v>
          </cell>
          <cell r="CK6818" t="str">
            <v>Прочие основные фонды</v>
          </cell>
        </row>
        <row r="6819">
          <cell r="K6819">
            <v>2772.07</v>
          </cell>
          <cell r="Y6819">
            <v>2004</v>
          </cell>
          <cell r="AT6819">
            <v>11088.34</v>
          </cell>
          <cell r="BK6819">
            <v>12567.589394692446</v>
          </cell>
          <cell r="BX6819">
            <v>1256.7589394692448</v>
          </cell>
          <cell r="CB6819">
            <v>1300</v>
          </cell>
          <cell r="CF6819">
            <v>87973.125762847121</v>
          </cell>
          <cell r="CG6819">
            <v>1300</v>
          </cell>
          <cell r="CK6819" t="str">
            <v>Прочие основные фонды</v>
          </cell>
        </row>
        <row r="6820">
          <cell r="K6820">
            <v>2772.07</v>
          </cell>
          <cell r="Y6820">
            <v>2004</v>
          </cell>
          <cell r="AT6820">
            <v>11088.34</v>
          </cell>
          <cell r="BK6820">
            <v>12567.589394692446</v>
          </cell>
          <cell r="BX6820">
            <v>1256.7589394692448</v>
          </cell>
          <cell r="CB6820">
            <v>1300</v>
          </cell>
          <cell r="CF6820">
            <v>87973.125762847121</v>
          </cell>
          <cell r="CG6820">
            <v>1300</v>
          </cell>
          <cell r="CK6820" t="str">
            <v>Прочие основные фонды</v>
          </cell>
        </row>
        <row r="6821">
          <cell r="K6821">
            <v>2772.07</v>
          </cell>
          <cell r="Y6821">
            <v>2004</v>
          </cell>
          <cell r="AT6821">
            <v>11088.34</v>
          </cell>
          <cell r="BK6821">
            <v>12567.589394692446</v>
          </cell>
          <cell r="BX6821">
            <v>1256.7589394692448</v>
          </cell>
          <cell r="CB6821">
            <v>1300</v>
          </cell>
          <cell r="CF6821">
            <v>87973.125762847121</v>
          </cell>
          <cell r="CG6821">
            <v>1300</v>
          </cell>
          <cell r="CK6821" t="str">
            <v>Прочие основные фонды</v>
          </cell>
        </row>
        <row r="6822">
          <cell r="K6822">
            <v>2772.07</v>
          </cell>
          <cell r="Y6822">
            <v>2004</v>
          </cell>
          <cell r="AT6822">
            <v>11088.34</v>
          </cell>
          <cell r="BK6822">
            <v>12567.589394692446</v>
          </cell>
          <cell r="BX6822">
            <v>1256.7589394692448</v>
          </cell>
          <cell r="CB6822">
            <v>1300</v>
          </cell>
          <cell r="CF6822">
            <v>87973.125762847121</v>
          </cell>
          <cell r="CG6822">
            <v>1300</v>
          </cell>
          <cell r="CK6822" t="str">
            <v>Прочие основные фонды</v>
          </cell>
        </row>
        <row r="6823">
          <cell r="K6823">
            <v>2772.07</v>
          </cell>
          <cell r="Y6823">
            <v>2004</v>
          </cell>
          <cell r="AT6823">
            <v>11088.34</v>
          </cell>
          <cell r="BK6823">
            <v>12567.589394692446</v>
          </cell>
          <cell r="BX6823">
            <v>1256.7589394692448</v>
          </cell>
          <cell r="CB6823">
            <v>1300</v>
          </cell>
          <cell r="CF6823">
            <v>87973.125762847121</v>
          </cell>
          <cell r="CG6823">
            <v>1300</v>
          </cell>
          <cell r="CK6823" t="str">
            <v>Прочие основные фонды</v>
          </cell>
        </row>
        <row r="6824">
          <cell r="K6824">
            <v>3003.89</v>
          </cell>
          <cell r="Y6824">
            <v>2004</v>
          </cell>
          <cell r="AT6824">
            <v>12477.35</v>
          </cell>
          <cell r="BK6824">
            <v>14163.527657064622</v>
          </cell>
          <cell r="BX6824">
            <v>1416.3527657064624</v>
          </cell>
          <cell r="CB6824">
            <v>1400</v>
          </cell>
          <cell r="CF6824">
            <v>99144.693599452352</v>
          </cell>
          <cell r="CG6824">
            <v>1400</v>
          </cell>
          <cell r="CK6824" t="str">
            <v>Прочие основные фонды</v>
          </cell>
        </row>
        <row r="6825">
          <cell r="K6825">
            <v>3103.44</v>
          </cell>
          <cell r="Y6825">
            <v>2004</v>
          </cell>
          <cell r="AT6825">
            <v>12414.39</v>
          </cell>
          <cell r="BK6825">
            <v>14070.542218724891</v>
          </cell>
          <cell r="BX6825">
            <v>1407.0542218724893</v>
          </cell>
          <cell r="CB6825">
            <v>1400</v>
          </cell>
          <cell r="CF6825">
            <v>98493.79553107424</v>
          </cell>
          <cell r="CG6825">
            <v>1400</v>
          </cell>
          <cell r="CK6825" t="str">
            <v>Прочие основные фонды</v>
          </cell>
        </row>
        <row r="6826">
          <cell r="K6826">
            <v>3103.44</v>
          </cell>
          <cell r="Y6826">
            <v>2004</v>
          </cell>
          <cell r="AT6826">
            <v>12414.39</v>
          </cell>
          <cell r="BK6826">
            <v>14070.542218724891</v>
          </cell>
          <cell r="BX6826">
            <v>1407.0542218724893</v>
          </cell>
          <cell r="CB6826">
            <v>1400</v>
          </cell>
          <cell r="CF6826">
            <v>98493.79553107424</v>
          </cell>
          <cell r="CG6826">
            <v>1400</v>
          </cell>
          <cell r="CK6826" t="str">
            <v>Прочие основные фонды</v>
          </cell>
        </row>
        <row r="6827">
          <cell r="K6827">
            <v>3103.44</v>
          </cell>
          <cell r="Y6827">
            <v>2004</v>
          </cell>
          <cell r="AT6827">
            <v>12414.39</v>
          </cell>
          <cell r="BK6827">
            <v>14070.542218724891</v>
          </cell>
          <cell r="BX6827">
            <v>1407.0542218724893</v>
          </cell>
          <cell r="CB6827">
            <v>1400</v>
          </cell>
          <cell r="CF6827">
            <v>98493.79553107424</v>
          </cell>
          <cell r="CG6827">
            <v>1400</v>
          </cell>
          <cell r="CK6827" t="str">
            <v>Прочие основные фонды</v>
          </cell>
        </row>
        <row r="6828">
          <cell r="K6828">
            <v>3103.44</v>
          </cell>
          <cell r="Y6828">
            <v>2004</v>
          </cell>
          <cell r="AT6828">
            <v>12414.39</v>
          </cell>
          <cell r="BK6828">
            <v>14070.542218724891</v>
          </cell>
          <cell r="BX6828">
            <v>1407.0542218724893</v>
          </cell>
          <cell r="CB6828">
            <v>1400</v>
          </cell>
          <cell r="CF6828">
            <v>98493.79553107424</v>
          </cell>
          <cell r="CG6828">
            <v>1400</v>
          </cell>
          <cell r="CK6828" t="str">
            <v>Прочие основные фонды</v>
          </cell>
        </row>
        <row r="6829">
          <cell r="K6829">
            <v>3103.44</v>
          </cell>
          <cell r="Y6829">
            <v>2004</v>
          </cell>
          <cell r="AT6829">
            <v>12414.39</v>
          </cell>
          <cell r="BK6829">
            <v>14070.542218724891</v>
          </cell>
          <cell r="BX6829">
            <v>1407.0542218724893</v>
          </cell>
          <cell r="CB6829">
            <v>1400</v>
          </cell>
          <cell r="CF6829">
            <v>98493.79553107424</v>
          </cell>
          <cell r="CG6829">
            <v>1400</v>
          </cell>
          <cell r="CK6829" t="str">
            <v>Прочие основные фонды</v>
          </cell>
        </row>
        <row r="6830">
          <cell r="K6830">
            <v>3103.44</v>
          </cell>
          <cell r="Y6830">
            <v>2004</v>
          </cell>
          <cell r="AT6830">
            <v>12414.39</v>
          </cell>
          <cell r="BK6830">
            <v>14070.542218724891</v>
          </cell>
          <cell r="BX6830">
            <v>1407.0542218724893</v>
          </cell>
          <cell r="CB6830">
            <v>1400</v>
          </cell>
          <cell r="CF6830">
            <v>98493.79553107424</v>
          </cell>
          <cell r="CG6830">
            <v>1400</v>
          </cell>
          <cell r="CK6830" t="str">
            <v>Прочие основные фонды</v>
          </cell>
        </row>
        <row r="6831">
          <cell r="K6831">
            <v>3103.44</v>
          </cell>
          <cell r="Y6831">
            <v>2004</v>
          </cell>
          <cell r="AT6831">
            <v>12414.39</v>
          </cell>
          <cell r="BK6831">
            <v>14070.542218724891</v>
          </cell>
          <cell r="BX6831">
            <v>1407.0542218724893</v>
          </cell>
          <cell r="CB6831">
            <v>1400</v>
          </cell>
          <cell r="CF6831">
            <v>98493.79553107424</v>
          </cell>
          <cell r="CG6831">
            <v>1400</v>
          </cell>
          <cell r="CK6831" t="str">
            <v>Прочие основные фонды</v>
          </cell>
        </row>
        <row r="6832">
          <cell r="K6832">
            <v>3103.44</v>
          </cell>
          <cell r="Y6832">
            <v>2004</v>
          </cell>
          <cell r="AT6832">
            <v>12414.39</v>
          </cell>
          <cell r="BK6832">
            <v>14070.542218724891</v>
          </cell>
          <cell r="BX6832">
            <v>1407.0542218724893</v>
          </cell>
          <cell r="CB6832">
            <v>1400</v>
          </cell>
          <cell r="CF6832">
            <v>98493.79553107424</v>
          </cell>
          <cell r="CG6832">
            <v>1400</v>
          </cell>
          <cell r="CK6832" t="str">
            <v>Прочие основные фонды</v>
          </cell>
        </row>
        <row r="6833">
          <cell r="K6833">
            <v>3103.43</v>
          </cell>
          <cell r="Y6833">
            <v>2004</v>
          </cell>
          <cell r="AT6833">
            <v>12414.38</v>
          </cell>
          <cell r="BK6833">
            <v>14070.530884666416</v>
          </cell>
          <cell r="BX6833">
            <v>1407.0530884666416</v>
          </cell>
          <cell r="CB6833">
            <v>1400</v>
          </cell>
          <cell r="CF6833">
            <v>98493.716192664913</v>
          </cell>
          <cell r="CG6833">
            <v>1400</v>
          </cell>
          <cell r="CK6833" t="str">
            <v>Прочие основные фонды</v>
          </cell>
        </row>
        <row r="6834">
          <cell r="K6834">
            <v>3103.44</v>
          </cell>
          <cell r="Y6834">
            <v>2004</v>
          </cell>
          <cell r="AT6834">
            <v>12414.39</v>
          </cell>
          <cell r="BK6834">
            <v>14070.542218724891</v>
          </cell>
          <cell r="BX6834">
            <v>1407.0542218724893</v>
          </cell>
          <cell r="CB6834">
            <v>1400</v>
          </cell>
          <cell r="CF6834">
            <v>98493.79553107424</v>
          </cell>
          <cell r="CG6834">
            <v>1400</v>
          </cell>
          <cell r="CK6834" t="str">
            <v>Прочие основные фонды</v>
          </cell>
        </row>
        <row r="6835">
          <cell r="K6835">
            <v>3103.44</v>
          </cell>
          <cell r="Y6835">
            <v>2004</v>
          </cell>
          <cell r="AT6835">
            <v>12414.39</v>
          </cell>
          <cell r="BK6835">
            <v>14070.542218724891</v>
          </cell>
          <cell r="BX6835">
            <v>1407.0542218724893</v>
          </cell>
          <cell r="CB6835">
            <v>1400</v>
          </cell>
          <cell r="CF6835">
            <v>98493.79553107424</v>
          </cell>
          <cell r="CG6835">
            <v>1400</v>
          </cell>
          <cell r="CK6835" t="str">
            <v>Прочие основные фонды</v>
          </cell>
        </row>
        <row r="6836">
          <cell r="K6836">
            <v>3103.44</v>
          </cell>
          <cell r="Y6836">
            <v>2004</v>
          </cell>
          <cell r="AT6836">
            <v>12414.39</v>
          </cell>
          <cell r="BK6836">
            <v>14070.542218724891</v>
          </cell>
          <cell r="BX6836">
            <v>1407.0542218724893</v>
          </cell>
          <cell r="CB6836">
            <v>1400</v>
          </cell>
          <cell r="CF6836">
            <v>98493.79553107424</v>
          </cell>
          <cell r="CG6836">
            <v>1400</v>
          </cell>
          <cell r="CK6836" t="str">
            <v>Прочие основные фонды</v>
          </cell>
        </row>
        <row r="6837">
          <cell r="K6837">
            <v>3103.44</v>
          </cell>
          <cell r="Y6837">
            <v>2004</v>
          </cell>
          <cell r="AT6837">
            <v>12414.39</v>
          </cell>
          <cell r="BK6837">
            <v>14070.542218724891</v>
          </cell>
          <cell r="BX6837">
            <v>1407.0542218724893</v>
          </cell>
          <cell r="CB6837">
            <v>1400</v>
          </cell>
          <cell r="CF6837">
            <v>98493.79553107424</v>
          </cell>
          <cell r="CG6837">
            <v>1400</v>
          </cell>
          <cell r="CK6837" t="str">
            <v>Прочие основные фонды</v>
          </cell>
        </row>
        <row r="6838">
          <cell r="K6838">
            <v>3103.44</v>
          </cell>
          <cell r="Y6838">
            <v>2004</v>
          </cell>
          <cell r="AT6838">
            <v>12414.39</v>
          </cell>
          <cell r="BK6838">
            <v>14070.542218724891</v>
          </cell>
          <cell r="BX6838">
            <v>1407.0542218724893</v>
          </cell>
          <cell r="CB6838">
            <v>1400</v>
          </cell>
          <cell r="CF6838">
            <v>98493.79553107424</v>
          </cell>
          <cell r="CG6838">
            <v>1400</v>
          </cell>
          <cell r="CK6838" t="str">
            <v>Прочие основные фонды</v>
          </cell>
        </row>
        <row r="6839">
          <cell r="K6839">
            <v>3103.44</v>
          </cell>
          <cell r="Y6839">
            <v>2004</v>
          </cell>
          <cell r="AT6839">
            <v>12414.39</v>
          </cell>
          <cell r="BK6839">
            <v>14070.542218724891</v>
          </cell>
          <cell r="BX6839">
            <v>1407.0542218724893</v>
          </cell>
          <cell r="CB6839">
            <v>1400</v>
          </cell>
          <cell r="CF6839">
            <v>98493.79553107424</v>
          </cell>
          <cell r="CG6839">
            <v>1400</v>
          </cell>
          <cell r="CK6839" t="str">
            <v>Прочие основные фонды</v>
          </cell>
        </row>
        <row r="6840">
          <cell r="K6840">
            <v>11708.23</v>
          </cell>
          <cell r="Y6840">
            <v>2004</v>
          </cell>
          <cell r="AT6840">
            <v>38318.980000000003</v>
          </cell>
          <cell r="BK6840">
            <v>41862.531148422546</v>
          </cell>
          <cell r="BX6840">
            <v>4186.2531148422549</v>
          </cell>
          <cell r="CB6840">
            <v>4200</v>
          </cell>
          <cell r="CF6840">
            <v>251175.18689053529</v>
          </cell>
          <cell r="CG6840">
            <v>4200</v>
          </cell>
          <cell r="CK6840" t="str">
            <v>Прочие основные фонды</v>
          </cell>
        </row>
        <row r="6841">
          <cell r="K6841">
            <v>11708.23</v>
          </cell>
          <cell r="Y6841">
            <v>2004</v>
          </cell>
          <cell r="AT6841">
            <v>38318.980000000003</v>
          </cell>
          <cell r="BK6841">
            <v>41862.531148422546</v>
          </cell>
          <cell r="BX6841">
            <v>4186.2531148422549</v>
          </cell>
          <cell r="CB6841">
            <v>4200</v>
          </cell>
          <cell r="CF6841">
            <v>251175.18689053529</v>
          </cell>
          <cell r="CG6841">
            <v>4200</v>
          </cell>
          <cell r="CK6841" t="str">
            <v>Прочие основные фонды</v>
          </cell>
        </row>
        <row r="6842">
          <cell r="K6842">
            <v>0</v>
          </cell>
          <cell r="Y6842">
            <v>2000</v>
          </cell>
          <cell r="AT6842">
            <v>31175</v>
          </cell>
          <cell r="BK6842">
            <v>36336.18388160185</v>
          </cell>
          <cell r="BX6842">
            <v>3633.6183881601851</v>
          </cell>
          <cell r="CB6842">
            <v>3600</v>
          </cell>
          <cell r="CF6842">
            <v>363361.83881601848</v>
          </cell>
          <cell r="CG6842">
            <v>3600</v>
          </cell>
          <cell r="CK6842" t="str">
            <v>Прочие основные фонды</v>
          </cell>
        </row>
        <row r="6843">
          <cell r="K6843">
            <v>0</v>
          </cell>
          <cell r="Y6843">
            <v>2000</v>
          </cell>
          <cell r="AT6843">
            <v>33778.339999999997</v>
          </cell>
          <cell r="BK6843">
            <v>39370.520399527406</v>
          </cell>
          <cell r="BX6843">
            <v>3937.0520399527409</v>
          </cell>
          <cell r="CB6843">
            <v>3900</v>
          </cell>
          <cell r="CF6843">
            <v>393705.20399527403</v>
          </cell>
          <cell r="CG6843">
            <v>3900</v>
          </cell>
          <cell r="CK6843" t="str">
            <v>Прочие основные фонды</v>
          </cell>
        </row>
        <row r="6844">
          <cell r="K6844">
            <v>0</v>
          </cell>
          <cell r="Y6844">
            <v>2000</v>
          </cell>
          <cell r="AT6844">
            <v>33778.339999999997</v>
          </cell>
          <cell r="BK6844">
            <v>39370.520399527406</v>
          </cell>
          <cell r="BX6844">
            <v>3937.0520399527409</v>
          </cell>
          <cell r="CB6844">
            <v>3900</v>
          </cell>
          <cell r="CF6844">
            <v>393705.20399527403</v>
          </cell>
          <cell r="CG6844">
            <v>3900</v>
          </cell>
          <cell r="CK6844" t="str">
            <v>Прочие основные фонды</v>
          </cell>
        </row>
        <row r="6845">
          <cell r="K6845">
            <v>0</v>
          </cell>
          <cell r="Y6845">
            <v>2000</v>
          </cell>
          <cell r="AT6845">
            <v>40131.65</v>
          </cell>
          <cell r="BK6845">
            <v>46775.654013539272</v>
          </cell>
          <cell r="BX6845">
            <v>4677.565401353927</v>
          </cell>
          <cell r="CB6845">
            <v>4700</v>
          </cell>
          <cell r="CF6845">
            <v>467756.54013539269</v>
          </cell>
          <cell r="CG6845">
            <v>4700</v>
          </cell>
          <cell r="CK6845" t="str">
            <v>Прочие основные фонды</v>
          </cell>
        </row>
        <row r="6846">
          <cell r="K6846">
            <v>0</v>
          </cell>
          <cell r="Y6846">
            <v>2000</v>
          </cell>
          <cell r="AT6846">
            <v>40949.58</v>
          </cell>
          <cell r="BK6846">
            <v>47728.9965919604</v>
          </cell>
          <cell r="BX6846">
            <v>4772.8996591960404</v>
          </cell>
          <cell r="CB6846">
            <v>4800</v>
          </cell>
          <cell r="CF6846">
            <v>477289.965919604</v>
          </cell>
          <cell r="CG6846">
            <v>4800</v>
          </cell>
          <cell r="CK6846" t="str">
            <v>Прочие основные фонды</v>
          </cell>
        </row>
        <row r="6847">
          <cell r="K6847">
            <v>0</v>
          </cell>
          <cell r="Y6847">
            <v>2000</v>
          </cell>
          <cell r="AT6847">
            <v>40949.58</v>
          </cell>
          <cell r="BK6847">
            <v>47728.9965919604</v>
          </cell>
          <cell r="BX6847">
            <v>4772.8996591960404</v>
          </cell>
          <cell r="CB6847">
            <v>4800</v>
          </cell>
          <cell r="CF6847">
            <v>477289.965919604</v>
          </cell>
          <cell r="CG6847">
            <v>4800</v>
          </cell>
          <cell r="CK6847" t="str">
            <v>Прочие основные фонды</v>
          </cell>
        </row>
        <row r="6848">
          <cell r="K6848">
            <v>0</v>
          </cell>
          <cell r="Y6848">
            <v>2000</v>
          </cell>
          <cell r="AT6848">
            <v>26023.87</v>
          </cell>
          <cell r="BK6848">
            <v>30255.9361576425</v>
          </cell>
          <cell r="BX6848">
            <v>3025.59361576425</v>
          </cell>
          <cell r="CB6848">
            <v>3000</v>
          </cell>
          <cell r="CF6848">
            <v>302559.36157642503</v>
          </cell>
          <cell r="CG6848">
            <v>3000</v>
          </cell>
          <cell r="CK6848" t="str">
            <v>Прочие основные фонды</v>
          </cell>
        </row>
        <row r="6849">
          <cell r="K6849">
            <v>0</v>
          </cell>
          <cell r="Y6849">
            <v>2000</v>
          </cell>
          <cell r="AT6849">
            <v>51401.13</v>
          </cell>
          <cell r="BK6849">
            <v>59760.108996497547</v>
          </cell>
          <cell r="BX6849">
            <v>5976.0108996497547</v>
          </cell>
          <cell r="CB6849">
            <v>6000</v>
          </cell>
          <cell r="CF6849">
            <v>597601.08996497549</v>
          </cell>
          <cell r="CG6849">
            <v>6000</v>
          </cell>
          <cell r="CK6849" t="str">
            <v>Прочие основные фонды</v>
          </cell>
        </row>
        <row r="6850">
          <cell r="K6850">
            <v>0</v>
          </cell>
          <cell r="Y6850">
            <v>2000</v>
          </cell>
          <cell r="AT6850">
            <v>23480.83</v>
          </cell>
          <cell r="BK6850">
            <v>27565.453668403901</v>
          </cell>
          <cell r="BX6850">
            <v>2756.5453668403902</v>
          </cell>
          <cell r="CB6850">
            <v>2800</v>
          </cell>
          <cell r="CF6850">
            <v>303219.9903524429</v>
          </cell>
          <cell r="CG6850">
            <v>2800</v>
          </cell>
          <cell r="CK6850" t="str">
            <v>Прочие основные фонды</v>
          </cell>
        </row>
        <row r="6851">
          <cell r="K6851">
            <v>0</v>
          </cell>
          <cell r="Y6851">
            <v>1998</v>
          </cell>
          <cell r="AT6851">
            <v>34657.06</v>
          </cell>
          <cell r="BK6851">
            <v>43844.021891633885</v>
          </cell>
          <cell r="BX6851">
            <v>4384.4021891633884</v>
          </cell>
          <cell r="CB6851">
            <v>4400</v>
          </cell>
          <cell r="CF6851">
            <v>526128.2626996066</v>
          </cell>
          <cell r="CG6851">
            <v>4400</v>
          </cell>
          <cell r="CK6851" t="str">
            <v>Прочие основные фонды</v>
          </cell>
        </row>
        <row r="6852">
          <cell r="K6852">
            <v>0</v>
          </cell>
          <cell r="Y6852">
            <v>1999</v>
          </cell>
          <cell r="AT6852">
            <v>30345.69</v>
          </cell>
          <cell r="BK6852">
            <v>38389.785419673091</v>
          </cell>
          <cell r="BX6852">
            <v>3838.9785419673094</v>
          </cell>
          <cell r="CB6852">
            <v>3800</v>
          </cell>
          <cell r="CF6852">
            <v>460677.4250360771</v>
          </cell>
          <cell r="CG6852">
            <v>3800</v>
          </cell>
          <cell r="CK6852" t="str">
            <v>Прочие основные фонды</v>
          </cell>
        </row>
        <row r="6853">
          <cell r="K6853">
            <v>0</v>
          </cell>
          <cell r="Y6853">
            <v>2000</v>
          </cell>
          <cell r="AT6853">
            <v>8897.34</v>
          </cell>
          <cell r="BK6853">
            <v>10344.247454849679</v>
          </cell>
          <cell r="BX6853">
            <v>1034.4247454849681</v>
          </cell>
          <cell r="CB6853">
            <v>1000</v>
          </cell>
          <cell r="CF6853">
            <v>103442.4745484968</v>
          </cell>
          <cell r="CG6853">
            <v>1000</v>
          </cell>
          <cell r="CK6853" t="str">
            <v>Прочие основные фонды</v>
          </cell>
        </row>
        <row r="6854">
          <cell r="K6854">
            <v>3817.25</v>
          </cell>
          <cell r="Y6854">
            <v>2004</v>
          </cell>
          <cell r="AT6854">
            <v>13742.75</v>
          </cell>
          <cell r="BK6854">
            <v>15104.21958894303</v>
          </cell>
          <cell r="BX6854">
            <v>1510.4219588943031</v>
          </cell>
          <cell r="CB6854">
            <v>1500</v>
          </cell>
          <cell r="CF6854">
            <v>105729.53712260121</v>
          </cell>
          <cell r="CG6854">
            <v>1500</v>
          </cell>
          <cell r="CK6854" t="str">
            <v>Прочие основные фонды</v>
          </cell>
        </row>
        <row r="6855">
          <cell r="K6855">
            <v>4351.7</v>
          </cell>
          <cell r="Y6855">
            <v>2004</v>
          </cell>
          <cell r="AT6855">
            <v>15664.82</v>
          </cell>
          <cell r="BK6855">
            <v>17216.705615780433</v>
          </cell>
          <cell r="BX6855">
            <v>1721.6705615780434</v>
          </cell>
          <cell r="CB6855">
            <v>1700</v>
          </cell>
          <cell r="CF6855">
            <v>120516.93931046303</v>
          </cell>
          <cell r="CG6855">
            <v>1700</v>
          </cell>
          <cell r="CK6855" t="str">
            <v>Прочие основные фонды</v>
          </cell>
        </row>
        <row r="6856">
          <cell r="K6856">
            <v>4351.7</v>
          </cell>
          <cell r="Y6856">
            <v>2004</v>
          </cell>
          <cell r="AT6856">
            <v>15664.82</v>
          </cell>
          <cell r="BK6856">
            <v>17216.705615780433</v>
          </cell>
          <cell r="BX6856">
            <v>1721.6705615780434</v>
          </cell>
          <cell r="CB6856">
            <v>1700</v>
          </cell>
          <cell r="CF6856">
            <v>120516.93931046303</v>
          </cell>
          <cell r="CG6856">
            <v>1700</v>
          </cell>
          <cell r="CK6856" t="str">
            <v>Прочие основные фонды</v>
          </cell>
        </row>
        <row r="6857">
          <cell r="K6857">
            <v>4351.7</v>
          </cell>
          <cell r="Y6857">
            <v>2004</v>
          </cell>
          <cell r="AT6857">
            <v>15664.82</v>
          </cell>
          <cell r="BK6857">
            <v>17216.705615780433</v>
          </cell>
          <cell r="BX6857">
            <v>1721.6705615780434</v>
          </cell>
          <cell r="CB6857">
            <v>1700</v>
          </cell>
          <cell r="CF6857">
            <v>120516.93931046303</v>
          </cell>
          <cell r="CG6857">
            <v>1700</v>
          </cell>
          <cell r="CK6857" t="str">
            <v>Прочие основные фонды</v>
          </cell>
        </row>
        <row r="6858">
          <cell r="K6858">
            <v>4351.7</v>
          </cell>
          <cell r="Y6858">
            <v>2004</v>
          </cell>
          <cell r="AT6858">
            <v>15664.82</v>
          </cell>
          <cell r="BK6858">
            <v>17216.705615780433</v>
          </cell>
          <cell r="BX6858">
            <v>1721.6705615780434</v>
          </cell>
          <cell r="CB6858">
            <v>1700</v>
          </cell>
          <cell r="CF6858">
            <v>120516.93931046303</v>
          </cell>
          <cell r="CG6858">
            <v>1700</v>
          </cell>
          <cell r="CK6858" t="str">
            <v>Прочие основные фонды</v>
          </cell>
        </row>
        <row r="6859">
          <cell r="K6859">
            <v>4351.7</v>
          </cell>
          <cell r="Y6859">
            <v>2004</v>
          </cell>
          <cell r="AT6859">
            <v>15664.82</v>
          </cell>
          <cell r="BK6859">
            <v>17216.705615780433</v>
          </cell>
          <cell r="BX6859">
            <v>1721.6705615780434</v>
          </cell>
          <cell r="CB6859">
            <v>1700</v>
          </cell>
          <cell r="CF6859">
            <v>120516.93931046303</v>
          </cell>
          <cell r="CG6859">
            <v>1700</v>
          </cell>
          <cell r="CK6859" t="str">
            <v>Прочие основные фонды</v>
          </cell>
        </row>
        <row r="6860">
          <cell r="K6860">
            <v>4351.7</v>
          </cell>
          <cell r="Y6860">
            <v>2004</v>
          </cell>
          <cell r="AT6860">
            <v>15664.82</v>
          </cell>
          <cell r="BK6860">
            <v>17216.705615780433</v>
          </cell>
          <cell r="BX6860">
            <v>1721.6705615780434</v>
          </cell>
          <cell r="CB6860">
            <v>1700</v>
          </cell>
          <cell r="CF6860">
            <v>120516.93931046303</v>
          </cell>
          <cell r="CG6860">
            <v>1700</v>
          </cell>
          <cell r="CK6860" t="str">
            <v>Прочие основные фонды</v>
          </cell>
        </row>
        <row r="6861">
          <cell r="K6861">
            <v>3232.2</v>
          </cell>
          <cell r="Y6861">
            <v>2003</v>
          </cell>
          <cell r="AT6861">
            <v>15866.46</v>
          </cell>
          <cell r="BK6861">
            <v>17032.304217669949</v>
          </cell>
          <cell r="BX6861">
            <v>1703.2304217669951</v>
          </cell>
          <cell r="CB6861">
            <v>1700</v>
          </cell>
          <cell r="CF6861">
            <v>119226.12952368964</v>
          </cell>
          <cell r="CG6861">
            <v>1700</v>
          </cell>
          <cell r="CK6861" t="str">
            <v>Прочие основные фонды</v>
          </cell>
        </row>
        <row r="6862">
          <cell r="K6862">
            <v>3232.21</v>
          </cell>
          <cell r="Y6862">
            <v>2003</v>
          </cell>
          <cell r="AT6862">
            <v>15866.47</v>
          </cell>
          <cell r="BK6862">
            <v>17032.31495245529</v>
          </cell>
          <cell r="BX6862">
            <v>1703.231495245529</v>
          </cell>
          <cell r="CB6862">
            <v>1700</v>
          </cell>
          <cell r="CF6862">
            <v>119226.20466718703</v>
          </cell>
          <cell r="CG6862">
            <v>1700</v>
          </cell>
          <cell r="CK6862" t="str">
            <v>Прочие основные фонды</v>
          </cell>
        </row>
        <row r="6863">
          <cell r="K6863">
            <v>3290.68</v>
          </cell>
          <cell r="Y6863">
            <v>2003</v>
          </cell>
          <cell r="AT6863">
            <v>16154.56</v>
          </cell>
          <cell r="BK6863">
            <v>17341.573383262697</v>
          </cell>
          <cell r="BX6863">
            <v>1734.1573383262698</v>
          </cell>
          <cell r="CB6863">
            <v>1700</v>
          </cell>
          <cell r="CF6863">
            <v>121391.01368283888</v>
          </cell>
          <cell r="CG6863">
            <v>1700</v>
          </cell>
          <cell r="CK6863" t="str">
            <v>Прочие основные фонды</v>
          </cell>
        </row>
        <row r="6864">
          <cell r="K6864">
            <v>3290.63</v>
          </cell>
          <cell r="Y6864">
            <v>2003</v>
          </cell>
          <cell r="AT6864">
            <v>16154.51</v>
          </cell>
          <cell r="BK6864">
            <v>17341.519709336008</v>
          </cell>
          <cell r="BX6864">
            <v>1734.1519709336008</v>
          </cell>
          <cell r="CB6864">
            <v>1700</v>
          </cell>
          <cell r="CF6864">
            <v>121390.63796535206</v>
          </cell>
          <cell r="CG6864">
            <v>1700</v>
          </cell>
          <cell r="CK6864" t="str">
            <v>Прочие основные фонды</v>
          </cell>
        </row>
        <row r="6865">
          <cell r="K6865">
            <v>5432.59</v>
          </cell>
          <cell r="Y6865">
            <v>2004</v>
          </cell>
          <cell r="AT6865">
            <v>19557.61</v>
          </cell>
          <cell r="BK6865">
            <v>21495.147337680457</v>
          </cell>
          <cell r="BX6865">
            <v>2149.514733768046</v>
          </cell>
          <cell r="CB6865">
            <v>2100</v>
          </cell>
          <cell r="CF6865">
            <v>150466.03136376321</v>
          </cell>
          <cell r="CG6865">
            <v>2100</v>
          </cell>
          <cell r="CK6865" t="str">
            <v>Прочие основные фонды</v>
          </cell>
        </row>
        <row r="6866">
          <cell r="K6866">
            <v>5423.97</v>
          </cell>
          <cell r="Y6866">
            <v>2004</v>
          </cell>
          <cell r="AT6866">
            <v>19526.37</v>
          </cell>
          <cell r="BK6866">
            <v>21460.812446922886</v>
          </cell>
          <cell r="BX6866">
            <v>2146.0812446922887</v>
          </cell>
          <cell r="CB6866">
            <v>2100</v>
          </cell>
          <cell r="CF6866">
            <v>150225.68712846021</v>
          </cell>
          <cell r="CG6866">
            <v>2100</v>
          </cell>
          <cell r="CK6866" t="str">
            <v>Прочие основные фонды</v>
          </cell>
        </row>
        <row r="6867">
          <cell r="K6867">
            <v>5423.97</v>
          </cell>
          <cell r="Y6867">
            <v>2004</v>
          </cell>
          <cell r="AT6867">
            <v>19526.37</v>
          </cell>
          <cell r="BK6867">
            <v>21460.812446922886</v>
          </cell>
          <cell r="BX6867">
            <v>2146.0812446922887</v>
          </cell>
          <cell r="CB6867">
            <v>2100</v>
          </cell>
          <cell r="CF6867">
            <v>150225.68712846021</v>
          </cell>
          <cell r="CG6867">
            <v>2100</v>
          </cell>
          <cell r="CK6867" t="str">
            <v>Прочие основные фонды</v>
          </cell>
        </row>
        <row r="6868">
          <cell r="K6868">
            <v>5423.97</v>
          </cell>
          <cell r="Y6868">
            <v>2004</v>
          </cell>
          <cell r="AT6868">
            <v>19526.37</v>
          </cell>
          <cell r="BK6868">
            <v>21460.812446922886</v>
          </cell>
          <cell r="BX6868">
            <v>2146.0812446922887</v>
          </cell>
          <cell r="CB6868">
            <v>2100</v>
          </cell>
          <cell r="CF6868">
            <v>150225.68712846021</v>
          </cell>
          <cell r="CG6868">
            <v>2100</v>
          </cell>
          <cell r="CK6868" t="str">
            <v>Прочие основные фонды</v>
          </cell>
        </row>
        <row r="6869">
          <cell r="K6869">
            <v>7174.93</v>
          </cell>
          <cell r="Y6869">
            <v>2004</v>
          </cell>
          <cell r="AT6869">
            <v>25830.19</v>
          </cell>
          <cell r="BK6869">
            <v>28389.140585699392</v>
          </cell>
          <cell r="BX6869">
            <v>2838.9140585699392</v>
          </cell>
          <cell r="CB6869">
            <v>2800</v>
          </cell>
          <cell r="CF6869">
            <v>198723.98409989575</v>
          </cell>
          <cell r="CG6869">
            <v>2800</v>
          </cell>
          <cell r="CK6869" t="str">
            <v>Прочие основные фонды</v>
          </cell>
        </row>
        <row r="6870">
          <cell r="K6870">
            <v>6505.3</v>
          </cell>
          <cell r="Y6870">
            <v>2003</v>
          </cell>
          <cell r="AT6870">
            <v>31933.78</v>
          </cell>
          <cell r="BK6870">
            <v>34280.227333642433</v>
          </cell>
          <cell r="BX6870">
            <v>3428.0227333642433</v>
          </cell>
          <cell r="CB6870">
            <v>3400</v>
          </cell>
          <cell r="CF6870">
            <v>239961.59133549704</v>
          </cell>
          <cell r="CG6870">
            <v>3400</v>
          </cell>
          <cell r="CK6870" t="str">
            <v>Прочие основные фонды</v>
          </cell>
        </row>
        <row r="6871">
          <cell r="K6871">
            <v>6505.3</v>
          </cell>
          <cell r="Y6871">
            <v>2003</v>
          </cell>
          <cell r="AT6871">
            <v>31933.78</v>
          </cell>
          <cell r="BK6871">
            <v>34280.227333642433</v>
          </cell>
          <cell r="BX6871">
            <v>3428.0227333642433</v>
          </cell>
          <cell r="CB6871">
            <v>3400</v>
          </cell>
          <cell r="CF6871">
            <v>239961.59133549704</v>
          </cell>
          <cell r="CG6871">
            <v>3400</v>
          </cell>
          <cell r="CK6871" t="str">
            <v>Прочие основные фонды</v>
          </cell>
        </row>
        <row r="6872">
          <cell r="K6872">
            <v>6269.57</v>
          </cell>
          <cell r="Y6872">
            <v>2003</v>
          </cell>
          <cell r="AT6872">
            <v>30777.85</v>
          </cell>
          <cell r="BK6872">
            <v>33039.361292047062</v>
          </cell>
          <cell r="BX6872">
            <v>3303.9361292047065</v>
          </cell>
          <cell r="CB6872">
            <v>3300</v>
          </cell>
          <cell r="CF6872">
            <v>231275.52904432942</v>
          </cell>
          <cell r="CG6872">
            <v>3300</v>
          </cell>
          <cell r="CK6872" t="str">
            <v>Прочие основные фонды</v>
          </cell>
        </row>
        <row r="6873">
          <cell r="K6873">
            <v>6623.25</v>
          </cell>
          <cell r="Y6873">
            <v>2003</v>
          </cell>
          <cell r="AT6873">
            <v>32513.55</v>
          </cell>
          <cell r="BK6873">
            <v>34902.597983193657</v>
          </cell>
          <cell r="BX6873">
            <v>3490.2597983193659</v>
          </cell>
          <cell r="CB6873">
            <v>3500</v>
          </cell>
          <cell r="CF6873">
            <v>244318.18588235561</v>
          </cell>
          <cell r="CG6873">
            <v>3500</v>
          </cell>
          <cell r="CK6873" t="str">
            <v>Прочие основные фонды</v>
          </cell>
        </row>
        <row r="6874">
          <cell r="K6874">
            <v>1671.25</v>
          </cell>
          <cell r="Y6874">
            <v>2002</v>
          </cell>
          <cell r="AT6874">
            <v>22566.25</v>
          </cell>
          <cell r="BK6874">
            <v>22926.700738538264</v>
          </cell>
          <cell r="BX6874">
            <v>2292.6700738538266</v>
          </cell>
          <cell r="CB6874">
            <v>2300</v>
          </cell>
          <cell r="CF6874">
            <v>183413.60590830611</v>
          </cell>
          <cell r="CG6874">
            <v>2300</v>
          </cell>
          <cell r="CK6874" t="str">
            <v>Прочие основные фонды</v>
          </cell>
        </row>
        <row r="6875">
          <cell r="K6875">
            <v>1671.25</v>
          </cell>
          <cell r="Y6875">
            <v>2002</v>
          </cell>
          <cell r="AT6875">
            <v>22566.25</v>
          </cell>
          <cell r="BK6875">
            <v>22926.700738538264</v>
          </cell>
          <cell r="BX6875">
            <v>2292.6700738538266</v>
          </cell>
          <cell r="CB6875">
            <v>2300</v>
          </cell>
          <cell r="CF6875">
            <v>183413.60590830611</v>
          </cell>
          <cell r="CG6875">
            <v>2300</v>
          </cell>
          <cell r="CK6875" t="str">
            <v>Прочие основные фонды</v>
          </cell>
        </row>
        <row r="6876">
          <cell r="K6876">
            <v>1671.25</v>
          </cell>
          <cell r="Y6876">
            <v>2002</v>
          </cell>
          <cell r="AT6876">
            <v>22566.25</v>
          </cell>
          <cell r="BK6876">
            <v>22926.700738538264</v>
          </cell>
          <cell r="BX6876">
            <v>2292.6700738538266</v>
          </cell>
          <cell r="CB6876">
            <v>2300</v>
          </cell>
          <cell r="CF6876">
            <v>183413.60590830611</v>
          </cell>
          <cell r="CG6876">
            <v>2300</v>
          </cell>
          <cell r="CK6876" t="str">
            <v>Прочие основные фонды</v>
          </cell>
        </row>
        <row r="6877">
          <cell r="K6877">
            <v>2137.88</v>
          </cell>
          <cell r="Y6877">
            <v>2002</v>
          </cell>
          <cell r="AT6877">
            <v>28855.88</v>
          </cell>
          <cell r="BK6877">
            <v>29316.795006134009</v>
          </cell>
          <cell r="BX6877">
            <v>2931.6795006134012</v>
          </cell>
          <cell r="CB6877">
            <v>2900</v>
          </cell>
          <cell r="CF6877">
            <v>234534.36004907207</v>
          </cell>
          <cell r="CG6877">
            <v>2900</v>
          </cell>
          <cell r="CK6877" t="str">
            <v>Прочие основные фонды</v>
          </cell>
        </row>
        <row r="6878">
          <cell r="K6878">
            <v>2552.34</v>
          </cell>
          <cell r="Y6878">
            <v>2002</v>
          </cell>
          <cell r="AT6878">
            <v>30628.74</v>
          </cell>
          <cell r="BK6878">
            <v>31004.629844033596</v>
          </cell>
          <cell r="BX6878">
            <v>3100.4629844033598</v>
          </cell>
          <cell r="CB6878">
            <v>3100</v>
          </cell>
          <cell r="CF6878">
            <v>248037.03875226877</v>
          </cell>
          <cell r="CG6878">
            <v>3100</v>
          </cell>
          <cell r="CK6878" t="str">
            <v>Прочие основные фонды</v>
          </cell>
        </row>
        <row r="6879">
          <cell r="K6879">
            <v>1432.44</v>
          </cell>
          <cell r="Y6879">
            <v>2002</v>
          </cell>
          <cell r="AT6879">
            <v>19337.439999999999</v>
          </cell>
          <cell r="BK6879">
            <v>19646.316952503821</v>
          </cell>
          <cell r="BX6879">
            <v>1964.6316952503821</v>
          </cell>
          <cell r="CB6879">
            <v>2000</v>
          </cell>
          <cell r="CF6879">
            <v>157170.53562003057</v>
          </cell>
          <cell r="CG6879">
            <v>2000</v>
          </cell>
          <cell r="CK6879" t="str">
            <v>Прочие основные фонды</v>
          </cell>
        </row>
        <row r="6880">
          <cell r="K6880">
            <v>1432.44</v>
          </cell>
          <cell r="Y6880">
            <v>2002</v>
          </cell>
          <cell r="AT6880">
            <v>19337.439999999999</v>
          </cell>
          <cell r="BK6880">
            <v>19646.316952503821</v>
          </cell>
          <cell r="BX6880">
            <v>1964.6316952503821</v>
          </cell>
          <cell r="CB6880">
            <v>2000</v>
          </cell>
          <cell r="CF6880">
            <v>157170.53562003057</v>
          </cell>
          <cell r="CG6880">
            <v>2000</v>
          </cell>
          <cell r="CK6880" t="str">
            <v>Прочие основные фонды</v>
          </cell>
        </row>
        <row r="6881">
          <cell r="K6881">
            <v>1432.44</v>
          </cell>
          <cell r="Y6881">
            <v>2002</v>
          </cell>
          <cell r="AT6881">
            <v>19337.439999999999</v>
          </cell>
          <cell r="BK6881">
            <v>19646.316952503821</v>
          </cell>
          <cell r="BX6881">
            <v>1964.6316952503821</v>
          </cell>
          <cell r="CB6881">
            <v>2000</v>
          </cell>
          <cell r="CF6881">
            <v>157170.53562003057</v>
          </cell>
          <cell r="CG6881">
            <v>2000</v>
          </cell>
          <cell r="CK6881" t="str">
            <v>Прочие основные фонды</v>
          </cell>
        </row>
        <row r="6882">
          <cell r="K6882">
            <v>1432.44</v>
          </cell>
          <cell r="Y6882">
            <v>2002</v>
          </cell>
          <cell r="AT6882">
            <v>19337.439999999999</v>
          </cell>
          <cell r="BK6882">
            <v>19646.316952503821</v>
          </cell>
          <cell r="BX6882">
            <v>1964.6316952503821</v>
          </cell>
          <cell r="CB6882">
            <v>2000</v>
          </cell>
          <cell r="CF6882">
            <v>157170.53562003057</v>
          </cell>
          <cell r="CG6882">
            <v>2000</v>
          </cell>
          <cell r="CK6882" t="str">
            <v>Прочие основные фонды</v>
          </cell>
        </row>
        <row r="6883">
          <cell r="K6883">
            <v>0</v>
          </cell>
          <cell r="Y6883">
            <v>2002</v>
          </cell>
          <cell r="AT6883">
            <v>568761.23</v>
          </cell>
          <cell r="BK6883">
            <v>283384.80289725336</v>
          </cell>
          <cell r="BX6883">
            <v>28338.480289725339</v>
          </cell>
          <cell r="CB6883">
            <v>28000</v>
          </cell>
          <cell r="CF6883">
            <v>2267078.4231780269</v>
          </cell>
          <cell r="CG6883">
            <v>28000</v>
          </cell>
          <cell r="CK6883" t="str">
            <v>Прочие основные фонды</v>
          </cell>
        </row>
        <row r="6884">
          <cell r="K6884">
            <v>0</v>
          </cell>
          <cell r="Y6884">
            <v>2005</v>
          </cell>
          <cell r="AT6884">
            <v>560801.59</v>
          </cell>
          <cell r="BK6884">
            <v>398261.88731293875</v>
          </cell>
          <cell r="BX6884">
            <v>39826.188731293878</v>
          </cell>
          <cell r="CB6884">
            <v>40000</v>
          </cell>
          <cell r="CF6884">
            <v>2389571.3238776326</v>
          </cell>
          <cell r="CG6884">
            <v>40000</v>
          </cell>
          <cell r="CK6884" t="str">
            <v>Прочие основные фонды</v>
          </cell>
        </row>
        <row r="6885">
          <cell r="K6885">
            <v>0</v>
          </cell>
          <cell r="Y6885">
            <v>2002</v>
          </cell>
          <cell r="AT6885">
            <v>44166.67</v>
          </cell>
          <cell r="BK6885">
            <v>21436.104288308401</v>
          </cell>
          <cell r="BX6885">
            <v>2143.6104288308402</v>
          </cell>
          <cell r="CB6885">
            <v>2100</v>
          </cell>
          <cell r="CF6885">
            <v>192924.93859477562</v>
          </cell>
          <cell r="CG6885">
            <v>2100</v>
          </cell>
          <cell r="CK6885" t="str">
            <v>Прочие основные фонды</v>
          </cell>
        </row>
        <row r="6886">
          <cell r="K6886">
            <v>0</v>
          </cell>
          <cell r="Y6886">
            <v>2002</v>
          </cell>
          <cell r="AT6886">
            <v>44166.8</v>
          </cell>
          <cell r="BK6886">
            <v>21436.167383252112</v>
          </cell>
          <cell r="BX6886">
            <v>2143.6167383252114</v>
          </cell>
          <cell r="CB6886">
            <v>2100</v>
          </cell>
          <cell r="CF6886">
            <v>192925.50644926901</v>
          </cell>
          <cell r="CG6886">
            <v>2100</v>
          </cell>
          <cell r="CK6886" t="str">
            <v>Прочие основные фонды</v>
          </cell>
        </row>
        <row r="6887">
          <cell r="K6887">
            <v>0</v>
          </cell>
          <cell r="Y6887">
            <v>2002</v>
          </cell>
          <cell r="AT6887">
            <v>58009.66</v>
          </cell>
          <cell r="BK6887">
            <v>29559.687006201893</v>
          </cell>
          <cell r="BX6887">
            <v>2955.9687006201893</v>
          </cell>
          <cell r="CB6887">
            <v>3000</v>
          </cell>
          <cell r="CF6887">
            <v>236477.49604961515</v>
          </cell>
          <cell r="CG6887">
            <v>3000</v>
          </cell>
          <cell r="CK6887" t="str">
            <v>Прочие основные фонды</v>
          </cell>
        </row>
        <row r="6888">
          <cell r="K6888">
            <v>0</v>
          </cell>
          <cell r="Y6888">
            <v>2006</v>
          </cell>
          <cell r="AT6888">
            <v>625238.17000000004</v>
          </cell>
          <cell r="BK6888">
            <v>528423.29687262303</v>
          </cell>
          <cell r="BX6888">
            <v>106639.34112365659</v>
          </cell>
          <cell r="CB6888">
            <v>105000</v>
          </cell>
          <cell r="CF6888">
            <v>2113693.1874904921</v>
          </cell>
          <cell r="CG6888">
            <v>173250</v>
          </cell>
          <cell r="CK6888" t="str">
            <v>Прочие основные фонды</v>
          </cell>
        </row>
        <row r="6889">
          <cell r="K6889">
            <v>0</v>
          </cell>
          <cell r="Y6889">
            <v>2006</v>
          </cell>
          <cell r="AT6889">
            <v>18122.03</v>
          </cell>
          <cell r="BK6889">
            <v>14085.086606188479</v>
          </cell>
          <cell r="BX6889">
            <v>1686.555620783264</v>
          </cell>
          <cell r="CB6889">
            <v>1700</v>
          </cell>
          <cell r="CF6889">
            <v>70425.433030942397</v>
          </cell>
          <cell r="CG6889">
            <v>1937.9999999999998</v>
          </cell>
          <cell r="CK6889" t="str">
            <v>Прочие основные фонды</v>
          </cell>
        </row>
        <row r="6890">
          <cell r="K6890">
            <v>0</v>
          </cell>
          <cell r="Y6890">
            <v>2005</v>
          </cell>
          <cell r="AT6890">
            <v>17355.93</v>
          </cell>
          <cell r="BK6890">
            <v>12632.641103885329</v>
          </cell>
          <cell r="BX6890">
            <v>1512.6390383524206</v>
          </cell>
          <cell r="CB6890">
            <v>1500</v>
          </cell>
          <cell r="CF6890">
            <v>63163.205519426643</v>
          </cell>
          <cell r="CG6890">
            <v>1709.9999999999998</v>
          </cell>
          <cell r="CK6890" t="str">
            <v>Прочие основные фонды</v>
          </cell>
        </row>
        <row r="6891">
          <cell r="K6891">
            <v>11691.89</v>
          </cell>
          <cell r="Y6891">
            <v>2008</v>
          </cell>
          <cell r="AT6891">
            <v>43169.49</v>
          </cell>
          <cell r="BK6891">
            <v>47569.340452254437</v>
          </cell>
          <cell r="BX6891">
            <v>15716.142939462956</v>
          </cell>
          <cell r="CB6891">
            <v>16000</v>
          </cell>
          <cell r="CF6891">
            <v>142708.02135676332</v>
          </cell>
          <cell r="CG6891">
            <v>37280</v>
          </cell>
          <cell r="CK6891" t="str">
            <v>Прочие основные фонды</v>
          </cell>
        </row>
        <row r="6892">
          <cell r="K6892">
            <v>0</v>
          </cell>
          <cell r="Y6892">
            <v>2007</v>
          </cell>
          <cell r="AT6892">
            <v>25822.03</v>
          </cell>
          <cell r="BK6892">
            <v>24355.670195212449</v>
          </cell>
          <cell r="BX6892">
            <v>4915.1364779221904</v>
          </cell>
          <cell r="CB6892">
            <v>4900</v>
          </cell>
          <cell r="CF6892">
            <v>97422.680780849798</v>
          </cell>
          <cell r="CG6892">
            <v>8085</v>
          </cell>
          <cell r="CK6892" t="str">
            <v>Прочие основные фонды</v>
          </cell>
        </row>
        <row r="6893">
          <cell r="K6893">
            <v>61890.92</v>
          </cell>
          <cell r="Y6893">
            <v>2010</v>
          </cell>
          <cell r="AT6893">
            <v>72457.63</v>
          </cell>
          <cell r="BK6893">
            <v>68783.160047954691</v>
          </cell>
          <cell r="BX6893">
            <v>50504.964779233967</v>
          </cell>
          <cell r="CB6893">
            <v>50000</v>
          </cell>
          <cell r="CF6893">
            <v>68783.160047954691</v>
          </cell>
          <cell r="CG6893">
            <v>202000</v>
          </cell>
          <cell r="CK6893" t="str">
            <v>Прочие основные фонды</v>
          </cell>
        </row>
        <row r="6894">
          <cell r="K6894">
            <v>61890.92</v>
          </cell>
          <cell r="Y6894">
            <v>2010</v>
          </cell>
          <cell r="AT6894">
            <v>72457.63</v>
          </cell>
          <cell r="BK6894">
            <v>68783.160047954691</v>
          </cell>
          <cell r="BX6894">
            <v>50504.964779233967</v>
          </cell>
          <cell r="CB6894">
            <v>50000</v>
          </cell>
          <cell r="CF6894">
            <v>68783.160047954691</v>
          </cell>
          <cell r="CG6894">
            <v>202000</v>
          </cell>
          <cell r="CK6894" t="str">
            <v>Прочие основные фонды</v>
          </cell>
        </row>
        <row r="6895">
          <cell r="K6895">
            <v>0</v>
          </cell>
          <cell r="Y6895">
            <v>2006</v>
          </cell>
          <cell r="AT6895">
            <v>26694.91</v>
          </cell>
          <cell r="BK6895">
            <v>22002.229550585664</v>
          </cell>
          <cell r="BX6895">
            <v>2634.5584486502175</v>
          </cell>
          <cell r="CB6895">
            <v>2600</v>
          </cell>
          <cell r="CF6895">
            <v>110011.14775292831</v>
          </cell>
          <cell r="CG6895">
            <v>2963.9999999999995</v>
          </cell>
          <cell r="CK6895" t="str">
            <v>Прочие основные фонды</v>
          </cell>
        </row>
        <row r="6896">
          <cell r="K6896">
            <v>0</v>
          </cell>
          <cell r="Y6896">
            <v>2003</v>
          </cell>
          <cell r="AT6896">
            <v>10506.32</v>
          </cell>
          <cell r="BK6896">
            <v>6469.5995437611346</v>
          </cell>
          <cell r="BX6896">
            <v>646.9599543761135</v>
          </cell>
          <cell r="CB6896">
            <v>650</v>
          </cell>
          <cell r="CF6896">
            <v>45287.196806327942</v>
          </cell>
          <cell r="CG6896">
            <v>650</v>
          </cell>
          <cell r="CK6896" t="str">
            <v>Прочие основные фонды</v>
          </cell>
        </row>
        <row r="6897">
          <cell r="K6897">
            <v>3311.71</v>
          </cell>
          <cell r="Y6897">
            <v>2007</v>
          </cell>
          <cell r="AT6897">
            <v>17662.150000000001</v>
          </cell>
          <cell r="BK6897">
            <v>17519.943919884012</v>
          </cell>
          <cell r="BX6897">
            <v>5788.3069287588296</v>
          </cell>
          <cell r="CB6897">
            <v>5800</v>
          </cell>
          <cell r="CF6897">
            <v>52559.831759652036</v>
          </cell>
          <cell r="CG6897">
            <v>13514</v>
          </cell>
          <cell r="CK6897" t="str">
            <v>Прочие основные фонды</v>
          </cell>
        </row>
        <row r="6898">
          <cell r="K6898">
            <v>0</v>
          </cell>
          <cell r="Y6898">
            <v>2000</v>
          </cell>
          <cell r="AT6898">
            <v>13571.67</v>
          </cell>
          <cell r="BK6898">
            <v>6062.8919175341362</v>
          </cell>
          <cell r="BX6898">
            <v>606.28919175341366</v>
          </cell>
          <cell r="CB6898">
            <v>600</v>
          </cell>
          <cell r="CF6898">
            <v>60628.919175341362</v>
          </cell>
          <cell r="CG6898">
            <v>600</v>
          </cell>
          <cell r="CK6898" t="str">
            <v>Прочие основные фонды</v>
          </cell>
        </row>
        <row r="6899">
          <cell r="K6899">
            <v>0</v>
          </cell>
          <cell r="Y6899">
            <v>2004</v>
          </cell>
          <cell r="AT6899">
            <v>50533.23</v>
          </cell>
          <cell r="BK6899">
            <v>32557.355712814024</v>
          </cell>
          <cell r="BX6899">
            <v>3255.7355712814024</v>
          </cell>
          <cell r="CB6899">
            <v>3300</v>
          </cell>
          <cell r="CF6899">
            <v>227901.48998969817</v>
          </cell>
          <cell r="CG6899">
            <v>3300</v>
          </cell>
          <cell r="CK6899" t="str">
            <v>Прочие основные фонды</v>
          </cell>
        </row>
        <row r="6900">
          <cell r="K6900">
            <v>0</v>
          </cell>
          <cell r="Y6900">
            <v>2004</v>
          </cell>
          <cell r="AT6900">
            <v>45776</v>
          </cell>
          <cell r="BK6900">
            <v>29492.385804544349</v>
          </cell>
          <cell r="BX6900">
            <v>2949.2385804544351</v>
          </cell>
          <cell r="CB6900">
            <v>2900</v>
          </cell>
          <cell r="CF6900">
            <v>206446.70063181044</v>
          </cell>
          <cell r="CG6900">
            <v>2900</v>
          </cell>
          <cell r="CK6900" t="str">
            <v>Прочие основные фонды</v>
          </cell>
        </row>
        <row r="6901">
          <cell r="K6901">
            <v>0</v>
          </cell>
          <cell r="Y6901">
            <v>2004</v>
          </cell>
          <cell r="AT6901">
            <v>33344.51</v>
          </cell>
          <cell r="BK6901">
            <v>21483.073081603616</v>
          </cell>
          <cell r="BX6901">
            <v>2148.3073081603616</v>
          </cell>
          <cell r="CB6901">
            <v>2100</v>
          </cell>
          <cell r="CF6901">
            <v>150381.5115712253</v>
          </cell>
          <cell r="CG6901">
            <v>2100</v>
          </cell>
          <cell r="CK6901" t="str">
            <v>Прочие основные фонды</v>
          </cell>
        </row>
        <row r="6902">
          <cell r="K6902">
            <v>0</v>
          </cell>
          <cell r="Y6902">
            <v>2004</v>
          </cell>
          <cell r="AT6902">
            <v>45599.35</v>
          </cell>
          <cell r="BK6902">
            <v>29568.019780466093</v>
          </cell>
          <cell r="BX6902">
            <v>2956.8019780466093</v>
          </cell>
          <cell r="CB6902">
            <v>3000</v>
          </cell>
          <cell r="CF6902">
            <v>177408.11868279654</v>
          </cell>
          <cell r="CG6902">
            <v>3000</v>
          </cell>
          <cell r="CK6902" t="str">
            <v>Прочие основные фонды</v>
          </cell>
        </row>
        <row r="6903">
          <cell r="K6903">
            <v>0</v>
          </cell>
          <cell r="Y6903">
            <v>2004</v>
          </cell>
          <cell r="AT6903">
            <v>36338.44</v>
          </cell>
          <cell r="BK6903">
            <v>25405.179744603687</v>
          </cell>
          <cell r="BX6903">
            <v>2540.5179744603688</v>
          </cell>
          <cell r="CB6903">
            <v>2500</v>
          </cell>
          <cell r="CF6903">
            <v>152431.07846762211</v>
          </cell>
          <cell r="CG6903">
            <v>2500</v>
          </cell>
          <cell r="CK6903" t="str">
            <v>Прочие основные фонды</v>
          </cell>
        </row>
        <row r="6904">
          <cell r="K6904">
            <v>0</v>
          </cell>
          <cell r="Y6904">
            <v>2005</v>
          </cell>
          <cell r="AT6904">
            <v>40772.03</v>
          </cell>
          <cell r="BK6904">
            <v>28954.885126805289</v>
          </cell>
          <cell r="BX6904">
            <v>2895.4885126805293</v>
          </cell>
          <cell r="CB6904">
            <v>2900</v>
          </cell>
          <cell r="CF6904">
            <v>173729.31076083175</v>
          </cell>
          <cell r="CG6904">
            <v>2900</v>
          </cell>
          <cell r="CK6904" t="str">
            <v>Прочие основные фонды</v>
          </cell>
        </row>
        <row r="6905">
          <cell r="K6905">
            <v>0</v>
          </cell>
          <cell r="Y6905">
            <v>2005</v>
          </cell>
          <cell r="AT6905">
            <v>42271.71</v>
          </cell>
          <cell r="BK6905">
            <v>30767.774546078515</v>
          </cell>
          <cell r="BX6905">
            <v>3684.1493808693854</v>
          </cell>
          <cell r="CB6905">
            <v>3700</v>
          </cell>
          <cell r="CF6905">
            <v>153838.87273039258</v>
          </cell>
          <cell r="CG6905">
            <v>4218</v>
          </cell>
          <cell r="CK6905" t="str">
            <v>Прочие основные фонды</v>
          </cell>
        </row>
        <row r="6906">
          <cell r="K6906">
            <v>0</v>
          </cell>
          <cell r="Y6906">
            <v>2005</v>
          </cell>
          <cell r="AT6906">
            <v>50395.99</v>
          </cell>
          <cell r="BK6906">
            <v>37167.059182466735</v>
          </cell>
          <cell r="BX6906">
            <v>4450.4030628134205</v>
          </cell>
          <cell r="CB6906">
            <v>4500</v>
          </cell>
          <cell r="CF6906">
            <v>185835.29591233368</v>
          </cell>
          <cell r="CG6906">
            <v>5130</v>
          </cell>
          <cell r="CK6906" t="str">
            <v>Прочие основные фонды</v>
          </cell>
        </row>
        <row r="6907">
          <cell r="K6907">
            <v>0</v>
          </cell>
          <cell r="Y6907">
            <v>2006</v>
          </cell>
          <cell r="AT6907">
            <v>42796.61</v>
          </cell>
          <cell r="BK6907">
            <v>33263.04825128708</v>
          </cell>
          <cell r="BX6907">
            <v>3982.9347565349608</v>
          </cell>
          <cell r="CB6907">
            <v>4000</v>
          </cell>
          <cell r="CF6907">
            <v>166315.2412564354</v>
          </cell>
          <cell r="CG6907">
            <v>4560</v>
          </cell>
          <cell r="CK6907" t="str">
            <v>Прочие основные фонды</v>
          </cell>
        </row>
        <row r="6908">
          <cell r="K6908">
            <v>0</v>
          </cell>
          <cell r="Y6908">
            <v>2003</v>
          </cell>
          <cell r="AT6908">
            <v>326156.92</v>
          </cell>
          <cell r="BK6908">
            <v>200841.46121825118</v>
          </cell>
          <cell r="BX6908">
            <v>20084.146121825121</v>
          </cell>
          <cell r="CB6908">
            <v>20000</v>
          </cell>
          <cell r="CF6908">
            <v>1405890.2285277583</v>
          </cell>
          <cell r="CG6908">
            <v>20000</v>
          </cell>
          <cell r="CK6908" t="str">
            <v>Прочие основные фонды</v>
          </cell>
        </row>
        <row r="6909">
          <cell r="K6909">
            <v>0</v>
          </cell>
          <cell r="Y6909">
            <v>2001</v>
          </cell>
          <cell r="AT6909">
            <v>603992.06999999995</v>
          </cell>
          <cell r="BK6909">
            <v>286047.57537590736</v>
          </cell>
          <cell r="BX6909">
            <v>28604.757537590736</v>
          </cell>
          <cell r="CB6909">
            <v>29000</v>
          </cell>
          <cell r="CF6909">
            <v>2574428.178383166</v>
          </cell>
          <cell r="CG6909">
            <v>29000</v>
          </cell>
          <cell r="CK6909" t="str">
            <v>Прочие основные фонды</v>
          </cell>
        </row>
        <row r="6910">
          <cell r="K6910">
            <v>0</v>
          </cell>
          <cell r="Y6910">
            <v>2000</v>
          </cell>
          <cell r="AT6910">
            <v>8359.17</v>
          </cell>
          <cell r="BK6910">
            <v>3749.4009671997965</v>
          </cell>
          <cell r="BX6910">
            <v>374.94009671997969</v>
          </cell>
          <cell r="CB6910">
            <v>350</v>
          </cell>
          <cell r="CF6910">
            <v>37494.009671997963</v>
          </cell>
          <cell r="CG6910">
            <v>350</v>
          </cell>
          <cell r="CK6910" t="str">
            <v>Прочие основные фонды</v>
          </cell>
        </row>
        <row r="6911">
          <cell r="K6911">
            <v>0</v>
          </cell>
          <cell r="Y6911">
            <v>1999</v>
          </cell>
          <cell r="AT6911">
            <v>8479.17</v>
          </cell>
          <cell r="BK6911">
            <v>3700.1656214998147</v>
          </cell>
          <cell r="BX6911">
            <v>370.0165621499815</v>
          </cell>
          <cell r="CB6911">
            <v>350</v>
          </cell>
          <cell r="CF6911">
            <v>40701.821836497962</v>
          </cell>
          <cell r="CG6911">
            <v>350</v>
          </cell>
          <cell r="CK6911" t="str">
            <v>Прочие основные фонды</v>
          </cell>
        </row>
        <row r="6912">
          <cell r="K6912">
            <v>0</v>
          </cell>
          <cell r="Y6912">
            <v>2000</v>
          </cell>
          <cell r="AT6912">
            <v>10996.66</v>
          </cell>
          <cell r="BK6912">
            <v>4912.5539475886853</v>
          </cell>
          <cell r="BX6912">
            <v>491.25539475886853</v>
          </cell>
          <cell r="CB6912">
            <v>500</v>
          </cell>
          <cell r="CF6912">
            <v>49125.53947588685</v>
          </cell>
          <cell r="CG6912">
            <v>500</v>
          </cell>
          <cell r="CK6912" t="str">
            <v>Прочие основные фонды</v>
          </cell>
        </row>
        <row r="6913">
          <cell r="K6913">
            <v>0</v>
          </cell>
          <cell r="Y6913">
            <v>1999</v>
          </cell>
          <cell r="AT6913">
            <v>9186.67</v>
          </cell>
          <cell r="BK6913">
            <v>4008.9065922801055</v>
          </cell>
          <cell r="BX6913">
            <v>400.89065922801058</v>
          </cell>
          <cell r="CB6913">
            <v>400</v>
          </cell>
          <cell r="CF6913">
            <v>48106.879107361267</v>
          </cell>
          <cell r="CG6913">
            <v>400</v>
          </cell>
          <cell r="CK6913" t="str">
            <v>Прочие основные фонды</v>
          </cell>
        </row>
        <row r="6914">
          <cell r="K6914">
            <v>0</v>
          </cell>
          <cell r="Y6914">
            <v>1999</v>
          </cell>
          <cell r="AT6914">
            <v>8479.17</v>
          </cell>
          <cell r="BK6914">
            <v>3700.1656214998147</v>
          </cell>
          <cell r="BX6914">
            <v>370.0165621499815</v>
          </cell>
          <cell r="CB6914">
            <v>350</v>
          </cell>
          <cell r="CF6914">
            <v>40701.821836497962</v>
          </cell>
          <cell r="CG6914">
            <v>350</v>
          </cell>
          <cell r="CK6914" t="str">
            <v>Прочие основные фонды</v>
          </cell>
        </row>
        <row r="6915">
          <cell r="K6915">
            <v>0</v>
          </cell>
          <cell r="Y6915">
            <v>2001</v>
          </cell>
          <cell r="AT6915">
            <v>10146.25</v>
          </cell>
          <cell r="BK6915">
            <v>4645.3045491653593</v>
          </cell>
          <cell r="BX6915">
            <v>464.53045491653597</v>
          </cell>
          <cell r="CB6915">
            <v>450</v>
          </cell>
          <cell r="CF6915">
            <v>46453.045491653596</v>
          </cell>
          <cell r="CG6915">
            <v>450</v>
          </cell>
          <cell r="CK6915" t="str">
            <v>Прочие основные фонды</v>
          </cell>
        </row>
        <row r="6916">
          <cell r="K6916">
            <v>0</v>
          </cell>
          <cell r="Y6916">
            <v>2001</v>
          </cell>
          <cell r="AT6916">
            <v>15272.25</v>
          </cell>
          <cell r="BK6916">
            <v>7195.3607701460087</v>
          </cell>
          <cell r="BX6916">
            <v>719.53607701460089</v>
          </cell>
          <cell r="CB6916">
            <v>700</v>
          </cell>
          <cell r="CF6916">
            <v>64758.246931314075</v>
          </cell>
          <cell r="CG6916">
            <v>700</v>
          </cell>
          <cell r="CK6916" t="str">
            <v>Прочие основные фонды</v>
          </cell>
        </row>
        <row r="6917">
          <cell r="K6917">
            <v>0</v>
          </cell>
          <cell r="Y6917">
            <v>1999</v>
          </cell>
          <cell r="AT6917">
            <v>17875</v>
          </cell>
          <cell r="BK6917">
            <v>7800.3460815515182</v>
          </cell>
          <cell r="BX6917">
            <v>780.03460815515189</v>
          </cell>
          <cell r="CB6917">
            <v>800</v>
          </cell>
          <cell r="CF6917">
            <v>85803.806897066694</v>
          </cell>
          <cell r="CG6917">
            <v>800</v>
          </cell>
          <cell r="CK6917" t="str">
            <v>Прочие основные фонды</v>
          </cell>
        </row>
        <row r="6918">
          <cell r="K6918">
            <v>0</v>
          </cell>
          <cell r="Y6918">
            <v>2000</v>
          </cell>
          <cell r="AT6918">
            <v>11300</v>
          </cell>
          <cell r="BK6918">
            <v>4772.0402058033187</v>
          </cell>
          <cell r="BX6918">
            <v>477.20402058033187</v>
          </cell>
          <cell r="CB6918">
            <v>500</v>
          </cell>
          <cell r="CF6918">
            <v>52492.442263836507</v>
          </cell>
          <cell r="CG6918">
            <v>500</v>
          </cell>
          <cell r="CK6918" t="str">
            <v>Прочие основные фонды</v>
          </cell>
        </row>
        <row r="6919">
          <cell r="K6919">
            <v>0</v>
          </cell>
          <cell r="Y6919">
            <v>2000</v>
          </cell>
          <cell r="AT6919">
            <v>11300</v>
          </cell>
          <cell r="BK6919">
            <v>4772.0402058033187</v>
          </cell>
          <cell r="BX6919">
            <v>477.20402058033187</v>
          </cell>
          <cell r="CB6919">
            <v>500</v>
          </cell>
          <cell r="CF6919">
            <v>52492.442263836507</v>
          </cell>
          <cell r="CG6919">
            <v>500</v>
          </cell>
          <cell r="CK6919" t="str">
            <v>Прочие основные фонды</v>
          </cell>
        </row>
        <row r="6920">
          <cell r="K6920">
            <v>0</v>
          </cell>
          <cell r="Y6920">
            <v>2001</v>
          </cell>
          <cell r="AT6920">
            <v>35660</v>
          </cell>
          <cell r="BK6920">
            <v>16800.835833842862</v>
          </cell>
          <cell r="BX6920">
            <v>1680.0835833842864</v>
          </cell>
          <cell r="CB6920">
            <v>1700</v>
          </cell>
          <cell r="CF6920">
            <v>151207.52250458577</v>
          </cell>
          <cell r="CG6920">
            <v>1700</v>
          </cell>
          <cell r="CK6920" t="str">
            <v>Прочие основные фонды</v>
          </cell>
        </row>
        <row r="6921">
          <cell r="K6921">
            <v>0</v>
          </cell>
          <cell r="Y6921">
            <v>1998</v>
          </cell>
          <cell r="AT6921">
            <v>14167.5</v>
          </cell>
          <cell r="BK6921">
            <v>6182.45611806328</v>
          </cell>
          <cell r="BX6921">
            <v>618.24561180632804</v>
          </cell>
          <cell r="CB6921">
            <v>600</v>
          </cell>
          <cell r="CF6921">
            <v>74189.473416759356</v>
          </cell>
          <cell r="CG6921">
            <v>600</v>
          </cell>
          <cell r="CK6921" t="str">
            <v>Прочие основные фонды</v>
          </cell>
        </row>
        <row r="6922">
          <cell r="K6922">
            <v>0</v>
          </cell>
          <cell r="Y6922">
            <v>2002</v>
          </cell>
          <cell r="AT6922">
            <v>41750</v>
          </cell>
          <cell r="BK6922">
            <v>20015.248404001475</v>
          </cell>
          <cell r="BX6922">
            <v>2001.5248404001477</v>
          </cell>
          <cell r="CB6922">
            <v>2000</v>
          </cell>
          <cell r="CF6922">
            <v>180137.23563601327</v>
          </cell>
          <cell r="CG6922">
            <v>2000</v>
          </cell>
          <cell r="CK6922" t="str">
            <v>Прочие основные фонды</v>
          </cell>
        </row>
        <row r="6923">
          <cell r="K6923">
            <v>0</v>
          </cell>
          <cell r="Y6923">
            <v>2001</v>
          </cell>
          <cell r="AT6923">
            <v>39166.65</v>
          </cell>
          <cell r="BK6923">
            <v>18549.12642826053</v>
          </cell>
          <cell r="BX6923">
            <v>1854.9126428260531</v>
          </cell>
          <cell r="CB6923">
            <v>1900</v>
          </cell>
          <cell r="CF6923">
            <v>166942.13785434476</v>
          </cell>
          <cell r="CG6923">
            <v>1900</v>
          </cell>
          <cell r="CK6923" t="str">
            <v>Прочие основные фонды</v>
          </cell>
        </row>
        <row r="6924">
          <cell r="K6924">
            <v>206836.58</v>
          </cell>
          <cell r="Y6924">
            <v>2009</v>
          </cell>
          <cell r="AT6924">
            <v>381852.3</v>
          </cell>
          <cell r="BK6924">
            <v>311492.23316854046</v>
          </cell>
          <cell r="BX6924">
            <v>158502.75354433202</v>
          </cell>
          <cell r="CB6924">
            <v>160000</v>
          </cell>
          <cell r="CF6924">
            <v>622984.46633708093</v>
          </cell>
          <cell r="CG6924">
            <v>502400</v>
          </cell>
          <cell r="CK6924" t="str">
            <v>Прочие основные фонды</v>
          </cell>
        </row>
        <row r="6925">
          <cell r="K6925">
            <v>311080.52</v>
          </cell>
          <cell r="Y6925">
            <v>2010</v>
          </cell>
          <cell r="AT6925">
            <v>373296.6</v>
          </cell>
          <cell r="BK6925">
            <v>354365.98993311427</v>
          </cell>
          <cell r="BX6925">
            <v>260198.01689908694</v>
          </cell>
          <cell r="CB6925">
            <v>260000</v>
          </cell>
          <cell r="CF6925">
            <v>354365.98993311427</v>
          </cell>
          <cell r="CG6925">
            <v>1050400</v>
          </cell>
          <cell r="CK6925" t="str">
            <v>Прочие основные фонды</v>
          </cell>
        </row>
        <row r="6926">
          <cell r="K6926">
            <v>1107.05</v>
          </cell>
          <cell r="Y6926">
            <v>2007</v>
          </cell>
          <cell r="AT6926">
            <v>53131.35</v>
          </cell>
          <cell r="BK6926">
            <v>47867.598007104658</v>
          </cell>
          <cell r="BX6926">
            <v>9660.0001227428093</v>
          </cell>
          <cell r="CB6926">
            <v>9700</v>
          </cell>
          <cell r="CF6926">
            <v>191470.39202841863</v>
          </cell>
          <cell r="CG6926">
            <v>16005</v>
          </cell>
          <cell r="CK6926" t="str">
            <v>Прочие основные фонды</v>
          </cell>
        </row>
        <row r="6927">
          <cell r="K6927">
            <v>18773.95</v>
          </cell>
          <cell r="Y6927">
            <v>2007</v>
          </cell>
          <cell r="AT6927">
            <v>150193.21</v>
          </cell>
          <cell r="BK6927">
            <v>141664.16382911353</v>
          </cell>
          <cell r="BX6927">
            <v>28588.771882273697</v>
          </cell>
          <cell r="CB6927">
            <v>29000</v>
          </cell>
          <cell r="CF6927">
            <v>566656.65531645413</v>
          </cell>
          <cell r="CG6927">
            <v>47850</v>
          </cell>
          <cell r="CK6927" t="str">
            <v>Прочие основные фонды</v>
          </cell>
        </row>
        <row r="6928">
          <cell r="K6928">
            <v>4338.01</v>
          </cell>
          <cell r="Y6928">
            <v>2006</v>
          </cell>
          <cell r="AT6928">
            <v>12146.95</v>
          </cell>
          <cell r="BK6928">
            <v>17410.580125283705</v>
          </cell>
          <cell r="BX6928">
            <v>7445.8004677289127</v>
          </cell>
          <cell r="CB6928">
            <v>7400</v>
          </cell>
          <cell r="CF6928">
            <v>87052.90062641853</v>
          </cell>
          <cell r="CG6928">
            <v>39886</v>
          </cell>
          <cell r="CK6928" t="str">
            <v>Прочие основные фонды</v>
          </cell>
        </row>
        <row r="6929">
          <cell r="K6929">
            <v>0</v>
          </cell>
          <cell r="Y6929">
            <v>2001</v>
          </cell>
          <cell r="AT6929">
            <v>6857.5</v>
          </cell>
          <cell r="BK6929">
            <v>3139.600930974641</v>
          </cell>
          <cell r="BX6929">
            <v>313.9600930974641</v>
          </cell>
          <cell r="CB6929">
            <v>300</v>
          </cell>
          <cell r="CF6929">
            <v>31396.009309746409</v>
          </cell>
          <cell r="CG6929">
            <v>300</v>
          </cell>
          <cell r="CK6929" t="str">
            <v>Прочие основные фонды</v>
          </cell>
        </row>
        <row r="6930">
          <cell r="K6930">
            <v>0</v>
          </cell>
          <cell r="Y6930">
            <v>2001</v>
          </cell>
          <cell r="AT6930">
            <v>8083.34</v>
          </cell>
          <cell r="BK6930">
            <v>3700.83292590369</v>
          </cell>
          <cell r="BX6930">
            <v>370.08329259036901</v>
          </cell>
          <cell r="CB6930">
            <v>350</v>
          </cell>
          <cell r="CF6930">
            <v>37008.329259036902</v>
          </cell>
          <cell r="CG6930">
            <v>350</v>
          </cell>
          <cell r="CK6930" t="str">
            <v>Прочие основные фонды</v>
          </cell>
        </row>
        <row r="6931">
          <cell r="K6931">
            <v>0</v>
          </cell>
          <cell r="Y6931">
            <v>2001</v>
          </cell>
          <cell r="AT6931">
            <v>8083.34</v>
          </cell>
          <cell r="BK6931">
            <v>3700.83292590369</v>
          </cell>
          <cell r="BX6931">
            <v>370.08329259036901</v>
          </cell>
          <cell r="CB6931">
            <v>350</v>
          </cell>
          <cell r="CF6931">
            <v>37008.329259036902</v>
          </cell>
          <cell r="CG6931">
            <v>350</v>
          </cell>
          <cell r="CK6931" t="str">
            <v>Прочие основные фонды</v>
          </cell>
        </row>
        <row r="6932">
          <cell r="K6932">
            <v>44112.94</v>
          </cell>
          <cell r="Y6932">
            <v>2010</v>
          </cell>
          <cell r="AT6932">
            <v>49014.400000000001</v>
          </cell>
          <cell r="BK6932">
            <v>49328.204567606306</v>
          </cell>
          <cell r="BX6932">
            <v>45218.996368558248</v>
          </cell>
          <cell r="CB6932">
            <v>45000</v>
          </cell>
          <cell r="CF6932">
            <v>49328.204567606306</v>
          </cell>
          <cell r="CG6932">
            <v>630900</v>
          </cell>
          <cell r="CK6932" t="str">
            <v>Машины и оборудование</v>
          </cell>
        </row>
        <row r="6933">
          <cell r="K6933">
            <v>3962.25</v>
          </cell>
          <cell r="Y6933">
            <v>2006</v>
          </cell>
          <cell r="AT6933">
            <v>29715.25</v>
          </cell>
          <cell r="BK6933">
            <v>41992.669199445576</v>
          </cell>
          <cell r="BX6933">
            <v>28597.567169203434</v>
          </cell>
          <cell r="CB6933">
            <v>29000</v>
          </cell>
          <cell r="CF6933">
            <v>167970.6767977823</v>
          </cell>
          <cell r="CG6933">
            <v>323640</v>
          </cell>
          <cell r="CK6933" t="str">
            <v>Машины и оборудование</v>
          </cell>
        </row>
        <row r="6934">
          <cell r="K6934">
            <v>58377.99</v>
          </cell>
          <cell r="Y6934">
            <v>2010</v>
          </cell>
          <cell r="AT6934">
            <v>64864.41</v>
          </cell>
          <cell r="BK6934">
            <v>65279.690981366461</v>
          </cell>
          <cell r="BX6934">
            <v>59841.669391825119</v>
          </cell>
          <cell r="CB6934">
            <v>60000</v>
          </cell>
          <cell r="CF6934">
            <v>65279.690981366461</v>
          </cell>
          <cell r="CG6934">
            <v>841200</v>
          </cell>
          <cell r="CK6934" t="str">
            <v>Машины и оборудование</v>
          </cell>
        </row>
        <row r="6935">
          <cell r="K6935">
            <v>0</v>
          </cell>
          <cell r="Y6935">
            <v>2005</v>
          </cell>
          <cell r="AT6935">
            <v>64365.52</v>
          </cell>
          <cell r="BK6935">
            <v>47469.592147118179</v>
          </cell>
          <cell r="BX6935">
            <v>5684.0337365647247</v>
          </cell>
          <cell r="CB6935">
            <v>5700</v>
          </cell>
          <cell r="CF6935">
            <v>237347.9607355909</v>
          </cell>
          <cell r="CG6935">
            <v>6497.9999999999991</v>
          </cell>
          <cell r="CK6935" t="str">
            <v>Прочие основные фонды</v>
          </cell>
        </row>
        <row r="6936">
          <cell r="K6936">
            <v>2037825</v>
          </cell>
          <cell r="Y6936">
            <v>2010</v>
          </cell>
          <cell r="AT6936">
            <v>2264250</v>
          </cell>
          <cell r="BK6936">
            <v>2463127.4530357462</v>
          </cell>
          <cell r="BX6936">
            <v>2257940.5095003713</v>
          </cell>
          <cell r="CB6936">
            <v>2260000</v>
          </cell>
          <cell r="CF6936">
            <v>2463127.4530357462</v>
          </cell>
          <cell r="CG6936">
            <v>31685200</v>
          </cell>
          <cell r="CK6936" t="str">
            <v>Машины и оборудование</v>
          </cell>
        </row>
        <row r="6937">
          <cell r="K6937">
            <v>0</v>
          </cell>
          <cell r="Y6937">
            <v>2006</v>
          </cell>
          <cell r="AT6937">
            <v>427035</v>
          </cell>
          <cell r="BK6937">
            <v>331906.79845876526</v>
          </cell>
          <cell r="BX6937">
            <v>39742.693259043343</v>
          </cell>
          <cell r="CB6937">
            <v>40000</v>
          </cell>
          <cell r="CF6937">
            <v>1659533.9922938263</v>
          </cell>
          <cell r="CG6937">
            <v>45599.999999999993</v>
          </cell>
          <cell r="CK6937" t="str">
            <v>Прочие основные фонды</v>
          </cell>
        </row>
        <row r="6938">
          <cell r="K6938">
            <v>0</v>
          </cell>
          <cell r="Y6938">
            <v>2001</v>
          </cell>
          <cell r="AT6938">
            <v>17966.32</v>
          </cell>
          <cell r="BK6938">
            <v>59272.928558709013</v>
          </cell>
          <cell r="BX6938">
            <v>21268.841258154771</v>
          </cell>
          <cell r="CB6938">
            <v>21000</v>
          </cell>
          <cell r="CF6938">
            <v>533456.35702838108</v>
          </cell>
          <cell r="CG6938">
            <v>144480</v>
          </cell>
          <cell r="CK6938" t="str">
            <v>Машины и оборудование</v>
          </cell>
        </row>
        <row r="6939">
          <cell r="K6939">
            <v>20872.79</v>
          </cell>
          <cell r="Y6939">
            <v>2008</v>
          </cell>
          <cell r="AT6939">
            <v>36834.449999999997</v>
          </cell>
          <cell r="BK6939">
            <v>48932.386926480707</v>
          </cell>
          <cell r="BX6939">
            <v>40883.844302879799</v>
          </cell>
          <cell r="CB6939">
            <v>41000</v>
          </cell>
          <cell r="CF6939">
            <v>97864.773852961414</v>
          </cell>
          <cell r="CG6939">
            <v>535050</v>
          </cell>
          <cell r="CK6939" t="str">
            <v>Машины и оборудование</v>
          </cell>
        </row>
        <row r="6940">
          <cell r="K6940">
            <v>0</v>
          </cell>
          <cell r="Y6940">
            <v>2001</v>
          </cell>
          <cell r="AT6940">
            <v>20618.03</v>
          </cell>
          <cell r="BK6940">
            <v>9764.5942446358931</v>
          </cell>
          <cell r="BX6940">
            <v>976.45942446358936</v>
          </cell>
          <cell r="CB6940">
            <v>1000</v>
          </cell>
          <cell r="CF6940">
            <v>87881.348201723042</v>
          </cell>
          <cell r="CG6940">
            <v>1000</v>
          </cell>
          <cell r="CK6940" t="str">
            <v>Прочие основные фонды</v>
          </cell>
        </row>
        <row r="6941">
          <cell r="K6941">
            <v>0</v>
          </cell>
          <cell r="Y6941">
            <v>2004</v>
          </cell>
          <cell r="AT6941">
            <v>130790.93</v>
          </cell>
          <cell r="BK6941">
            <v>218340.53044154114</v>
          </cell>
          <cell r="BX6941">
            <v>58899.744121964344</v>
          </cell>
          <cell r="CB6941">
            <v>60000</v>
          </cell>
          <cell r="CF6941">
            <v>1528383.7130907879</v>
          </cell>
          <cell r="CG6941">
            <v>231000</v>
          </cell>
          <cell r="CK6941" t="str">
            <v>Прочие основные фонды</v>
          </cell>
        </row>
        <row r="6942">
          <cell r="K6942">
            <v>2257.66</v>
          </cell>
          <cell r="Y6942">
            <v>2001</v>
          </cell>
          <cell r="AT6942">
            <v>11530</v>
          </cell>
          <cell r="BK6942">
            <v>28621.725222514127</v>
          </cell>
          <cell r="BX6942">
            <v>3406.6878620011794</v>
          </cell>
          <cell r="CB6942">
            <v>3400</v>
          </cell>
          <cell r="CF6942">
            <v>286217.25222514127</v>
          </cell>
          <cell r="CG6942">
            <v>7072</v>
          </cell>
          <cell r="CK6942" t="str">
            <v>Прочие основные фонды</v>
          </cell>
        </row>
        <row r="6943">
          <cell r="K6943">
            <v>0</v>
          </cell>
          <cell r="Y6943">
            <v>2001</v>
          </cell>
          <cell r="AT6943">
            <v>11530</v>
          </cell>
          <cell r="BK6943">
            <v>28621.725222514127</v>
          </cell>
          <cell r="BX6943">
            <v>3406.6878620011794</v>
          </cell>
          <cell r="CB6943">
            <v>3400</v>
          </cell>
          <cell r="CF6943">
            <v>286217.25222514127</v>
          </cell>
          <cell r="CG6943">
            <v>7072</v>
          </cell>
          <cell r="CK6943" t="str">
            <v>Прочие основные фонды</v>
          </cell>
        </row>
        <row r="6944">
          <cell r="K6944">
            <v>0</v>
          </cell>
          <cell r="Y6944">
            <v>2002</v>
          </cell>
          <cell r="AT6944">
            <v>15649.51</v>
          </cell>
          <cell r="BK6944">
            <v>32961.236023748097</v>
          </cell>
          <cell r="BX6944">
            <v>6870.3033895156668</v>
          </cell>
          <cell r="CB6944">
            <v>6900</v>
          </cell>
          <cell r="CF6944">
            <v>263689.88818998478</v>
          </cell>
          <cell r="CG6944">
            <v>21942</v>
          </cell>
          <cell r="CK6944" t="str">
            <v>Прочие основные фонды</v>
          </cell>
        </row>
        <row r="6945">
          <cell r="K6945">
            <v>0</v>
          </cell>
          <cell r="Y6945">
            <v>2005</v>
          </cell>
          <cell r="AT6945">
            <v>64297.599999999999</v>
          </cell>
          <cell r="BK6945">
            <v>97873.53571856099</v>
          </cell>
          <cell r="BX6945">
            <v>41856.550028063408</v>
          </cell>
          <cell r="CB6945">
            <v>42000</v>
          </cell>
          <cell r="CF6945">
            <v>489367.67859280494</v>
          </cell>
          <cell r="CG6945">
            <v>226380</v>
          </cell>
          <cell r="CK6945" t="str">
            <v>Прочие основные фонды</v>
          </cell>
        </row>
        <row r="6946">
          <cell r="K6946">
            <v>0</v>
          </cell>
          <cell r="Y6946">
            <v>2004</v>
          </cell>
          <cell r="AT6946">
            <v>16004.09</v>
          </cell>
          <cell r="BK6946">
            <v>11188.889316624885</v>
          </cell>
          <cell r="BX6946">
            <v>1118.8889316624886</v>
          </cell>
          <cell r="CB6946">
            <v>1100</v>
          </cell>
          <cell r="CF6946">
            <v>67133.335899749305</v>
          </cell>
          <cell r="CG6946">
            <v>1100</v>
          </cell>
          <cell r="CK6946" t="str">
            <v>Прочие основные фонды</v>
          </cell>
        </row>
        <row r="6947">
          <cell r="K6947">
            <v>1631.47</v>
          </cell>
          <cell r="Y6947">
            <v>2007</v>
          </cell>
          <cell r="AT6947">
            <v>13050.85</v>
          </cell>
          <cell r="BK6947">
            <v>12309.729264786247</v>
          </cell>
          <cell r="BX6947">
            <v>2484.1853604418716</v>
          </cell>
          <cell r="CB6947">
            <v>2500</v>
          </cell>
          <cell r="CF6947">
            <v>49238.917059144987</v>
          </cell>
          <cell r="CG6947">
            <v>4125</v>
          </cell>
          <cell r="CK6947" t="str">
            <v>Прочие основные фонды</v>
          </cell>
        </row>
        <row r="6948">
          <cell r="K6948">
            <v>68326.289999999994</v>
          </cell>
          <cell r="Y6948">
            <v>2010</v>
          </cell>
          <cell r="AT6948">
            <v>76271.19</v>
          </cell>
          <cell r="BK6948">
            <v>75219.409589767369</v>
          </cell>
          <cell r="BX6948">
            <v>75219.409589767369</v>
          </cell>
          <cell r="CB6948">
            <v>75000</v>
          </cell>
          <cell r="CF6948">
            <v>0</v>
          </cell>
          <cell r="CG6948">
            <v>375000</v>
          </cell>
          <cell r="CK6948" t="str">
            <v>Прочие основные фонды</v>
          </cell>
        </row>
        <row r="6949">
          <cell r="K6949">
            <v>64110.21</v>
          </cell>
          <cell r="Y6949">
            <v>2009</v>
          </cell>
          <cell r="AT6949">
            <v>90508.47</v>
          </cell>
          <cell r="BK6949">
            <v>85839.298039073226</v>
          </cell>
          <cell r="BX6949">
            <v>63028.66459050501</v>
          </cell>
          <cell r="CB6949">
            <v>65000</v>
          </cell>
          <cell r="CF6949">
            <v>85839.298039073226</v>
          </cell>
          <cell r="CG6949">
            <v>262600</v>
          </cell>
          <cell r="CK6949" t="str">
            <v>Прочие основные фонды</v>
          </cell>
        </row>
        <row r="6950">
          <cell r="K6950">
            <v>3296.4</v>
          </cell>
          <cell r="Y6950">
            <v>2007</v>
          </cell>
          <cell r="AT6950">
            <v>26372.880000000001</v>
          </cell>
          <cell r="BK6950">
            <v>24875.238986939235</v>
          </cell>
          <cell r="BX6950">
            <v>5019.9889209277726</v>
          </cell>
          <cell r="CB6950">
            <v>5000</v>
          </cell>
          <cell r="CF6950">
            <v>99500.955947756942</v>
          </cell>
          <cell r="CG6950">
            <v>8250</v>
          </cell>
          <cell r="CK6950" t="str">
            <v>Прочие основные фонды</v>
          </cell>
        </row>
        <row r="6951">
          <cell r="K6951">
            <v>0</v>
          </cell>
          <cell r="Y6951">
            <v>2004</v>
          </cell>
          <cell r="AT6951">
            <v>108803.94</v>
          </cell>
          <cell r="BK6951">
            <v>70046.297970640691</v>
          </cell>
          <cell r="BX6951">
            <v>7004.6297970640699</v>
          </cell>
          <cell r="CB6951">
            <v>7000</v>
          </cell>
          <cell r="CF6951">
            <v>490324.08579448482</v>
          </cell>
          <cell r="CG6951">
            <v>7000</v>
          </cell>
          <cell r="CK6951" t="str">
            <v>Прочие основные фонды</v>
          </cell>
        </row>
        <row r="6952">
          <cell r="K6952">
            <v>0</v>
          </cell>
          <cell r="Y6952">
            <v>2000</v>
          </cell>
          <cell r="AT6952">
            <v>107119.17</v>
          </cell>
          <cell r="BK6952">
            <v>48046.961552838307</v>
          </cell>
          <cell r="BX6952">
            <v>4804.6961552838311</v>
          </cell>
          <cell r="CB6952">
            <v>4800</v>
          </cell>
          <cell r="CF6952">
            <v>480469.61552838306</v>
          </cell>
          <cell r="CG6952">
            <v>4800</v>
          </cell>
          <cell r="CK6952" t="str">
            <v>Прочие основные фонды</v>
          </cell>
        </row>
        <row r="6953">
          <cell r="K6953">
            <v>90329.919999999998</v>
          </cell>
          <cell r="Y6953">
            <v>2008</v>
          </cell>
          <cell r="AT6953">
            <v>197083.32</v>
          </cell>
          <cell r="BK6953">
            <v>182118.18403525546</v>
          </cell>
          <cell r="BX6953">
            <v>92670.797427114725</v>
          </cell>
          <cell r="CB6953">
            <v>95000</v>
          </cell>
          <cell r="CF6953">
            <v>364236.36807051091</v>
          </cell>
          <cell r="CG6953">
            <v>298300</v>
          </cell>
          <cell r="CK6953" t="str">
            <v>Прочие основные фонды</v>
          </cell>
        </row>
        <row r="6954">
          <cell r="K6954">
            <v>0</v>
          </cell>
          <cell r="Y6954">
            <v>2004</v>
          </cell>
          <cell r="AT6954">
            <v>13753.35</v>
          </cell>
          <cell r="BK6954">
            <v>9615.3365097798669</v>
          </cell>
          <cell r="BX6954">
            <v>961.53365097798678</v>
          </cell>
          <cell r="CB6954">
            <v>950</v>
          </cell>
          <cell r="CF6954">
            <v>57692.019058679201</v>
          </cell>
          <cell r="CG6954">
            <v>950</v>
          </cell>
          <cell r="CK6954" t="str">
            <v>Прочие основные фонды</v>
          </cell>
        </row>
        <row r="6955">
          <cell r="K6955">
            <v>7379.06</v>
          </cell>
          <cell r="Y6955">
            <v>2008</v>
          </cell>
          <cell r="AT6955">
            <v>27245.759999999998</v>
          </cell>
          <cell r="BK6955">
            <v>30022.657977206029</v>
          </cell>
          <cell r="BX6955">
            <v>9919.0020232877941</v>
          </cell>
          <cell r="CB6955">
            <v>9900</v>
          </cell>
          <cell r="CF6955">
            <v>90067.973931618093</v>
          </cell>
          <cell r="CG6955">
            <v>23067</v>
          </cell>
          <cell r="CK6955" t="str">
            <v>Прочие основные фонды</v>
          </cell>
        </row>
        <row r="6956">
          <cell r="K6956">
            <v>0</v>
          </cell>
          <cell r="Y6956">
            <v>2003</v>
          </cell>
          <cell r="AT6956">
            <v>26214.22</v>
          </cell>
          <cell r="BK6956">
            <v>14966.928284859094</v>
          </cell>
          <cell r="BX6956">
            <v>1496.6928284859096</v>
          </cell>
          <cell r="CB6956">
            <v>1500</v>
          </cell>
          <cell r="CF6956">
            <v>104768.49799401365</v>
          </cell>
          <cell r="CG6956">
            <v>1500</v>
          </cell>
          <cell r="CK6956" t="str">
            <v>Прочие основные фонды</v>
          </cell>
        </row>
        <row r="6957">
          <cell r="K6957">
            <v>0</v>
          </cell>
          <cell r="Y6957">
            <v>2006</v>
          </cell>
          <cell r="AT6957">
            <v>194067.8</v>
          </cell>
          <cell r="BK6957">
            <v>237561.19473841717</v>
          </cell>
          <cell r="BX6957">
            <v>144577.03783278971</v>
          </cell>
          <cell r="CB6957">
            <v>145000</v>
          </cell>
          <cell r="CF6957">
            <v>1187805.9736920858</v>
          </cell>
          <cell r="CG6957">
            <v>1486250</v>
          </cell>
          <cell r="CK6957" t="str">
            <v>Машины и оборудование</v>
          </cell>
        </row>
        <row r="6958">
          <cell r="K6958">
            <v>43896.17</v>
          </cell>
          <cell r="Y6958">
            <v>2007</v>
          </cell>
          <cell r="AT6958">
            <v>210700.97</v>
          </cell>
          <cell r="BK6958">
            <v>252859.02580600505</v>
          </cell>
          <cell r="BX6958">
            <v>191389.58106055955</v>
          </cell>
          <cell r="CB6958">
            <v>190000</v>
          </cell>
          <cell r="CF6958">
            <v>758577.07741801511</v>
          </cell>
          <cell r="CG6958">
            <v>2299000</v>
          </cell>
          <cell r="CK6958" t="str">
            <v>Машины и оборудование</v>
          </cell>
        </row>
        <row r="6959">
          <cell r="K6959">
            <v>105484.14</v>
          </cell>
          <cell r="Y6959">
            <v>2010</v>
          </cell>
          <cell r="AT6959">
            <v>105484.14</v>
          </cell>
          <cell r="BK6959">
            <v>105484.14</v>
          </cell>
          <cell r="BX6959">
            <v>105484.14</v>
          </cell>
          <cell r="CB6959">
            <v>105000</v>
          </cell>
          <cell r="CF6959">
            <v>0</v>
          </cell>
          <cell r="CG6959">
            <v>1575000</v>
          </cell>
          <cell r="CK6959" t="str">
            <v>Машины и оборудование</v>
          </cell>
        </row>
        <row r="6960">
          <cell r="K6960">
            <v>0</v>
          </cell>
          <cell r="Y6960">
            <v>2006</v>
          </cell>
          <cell r="AT6960">
            <v>83152.3</v>
          </cell>
          <cell r="BK6960">
            <v>101787.93047196543</v>
          </cell>
          <cell r="BX6960">
            <v>61946.975350797416</v>
          </cell>
          <cell r="CB6960">
            <v>60000</v>
          </cell>
          <cell r="CF6960">
            <v>508939.65235982719</v>
          </cell>
          <cell r="CG6960">
            <v>615000</v>
          </cell>
          <cell r="CK6960" t="str">
            <v>Машины и оборудование</v>
          </cell>
        </row>
        <row r="6961">
          <cell r="K6961">
            <v>0</v>
          </cell>
          <cell r="Y6961">
            <v>2006</v>
          </cell>
          <cell r="AT6961">
            <v>487426.5</v>
          </cell>
          <cell r="BK6961">
            <v>596665.81311874057</v>
          </cell>
          <cell r="BX6961">
            <v>363124.01918919204</v>
          </cell>
          <cell r="CB6961">
            <v>365000</v>
          </cell>
          <cell r="CF6961">
            <v>2983329.0655937027</v>
          </cell>
          <cell r="CG6961">
            <v>3741250</v>
          </cell>
          <cell r="CK6961" t="str">
            <v>Машины и оборудование</v>
          </cell>
        </row>
        <row r="6962">
          <cell r="K6962">
            <v>0</v>
          </cell>
          <cell r="Y6962">
            <v>1991</v>
          </cell>
          <cell r="AT6962">
            <v>19813.68</v>
          </cell>
          <cell r="BK6962">
            <v>38754.801956764823</v>
          </cell>
          <cell r="BX6962">
            <v>3875.4801956764823</v>
          </cell>
          <cell r="CB6962">
            <v>3900</v>
          </cell>
          <cell r="CF6962">
            <v>775096.03913529648</v>
          </cell>
          <cell r="CG6962">
            <v>5499</v>
          </cell>
          <cell r="CK6962" t="str">
            <v>Машины и оборудование</v>
          </cell>
        </row>
        <row r="6963">
          <cell r="K6963">
            <v>33965.660000000003</v>
          </cell>
          <cell r="Y6963">
            <v>1999</v>
          </cell>
          <cell r="AT6963">
            <v>1039394.24</v>
          </cell>
          <cell r="BK6963">
            <v>3357951.3127031671</v>
          </cell>
          <cell r="BX6963">
            <v>878872.97099704528</v>
          </cell>
          <cell r="CB6963">
            <v>880000</v>
          </cell>
          <cell r="CF6963">
            <v>36937464.439734839</v>
          </cell>
          <cell r="CG6963">
            <v>4760800</v>
          </cell>
          <cell r="CK6963" t="str">
            <v>Машины и оборудование</v>
          </cell>
        </row>
        <row r="6964">
          <cell r="K6964">
            <v>406.5</v>
          </cell>
          <cell r="Y6964">
            <v>2003</v>
          </cell>
          <cell r="AT6964">
            <v>39067.699999999997</v>
          </cell>
          <cell r="BK6964">
            <v>105795.42654531951</v>
          </cell>
          <cell r="BX6964">
            <v>43850.018839984135</v>
          </cell>
          <cell r="CB6964">
            <v>44000</v>
          </cell>
          <cell r="CF6964">
            <v>846363.41236255609</v>
          </cell>
          <cell r="CG6964">
            <v>337480</v>
          </cell>
          <cell r="CK6964" t="str">
            <v>Машины и оборудование</v>
          </cell>
        </row>
        <row r="6965">
          <cell r="K6965">
            <v>17349.38</v>
          </cell>
          <cell r="Y6965">
            <v>2007</v>
          </cell>
          <cell r="AT6965">
            <v>55700</v>
          </cell>
          <cell r="BK6965">
            <v>75113.973835466604</v>
          </cell>
          <cell r="BX6965">
            <v>51153.616882584502</v>
          </cell>
          <cell r="CB6965">
            <v>50000</v>
          </cell>
          <cell r="CF6965">
            <v>300455.89534186642</v>
          </cell>
          <cell r="CG6965">
            <v>558000</v>
          </cell>
          <cell r="CK6965" t="str">
            <v>Машины и оборудование</v>
          </cell>
        </row>
        <row r="6966">
          <cell r="K6966">
            <v>45333.279999999999</v>
          </cell>
          <cell r="Y6966">
            <v>2009</v>
          </cell>
          <cell r="AT6966">
            <v>68000</v>
          </cell>
          <cell r="BK6966">
            <v>78611.807494336303</v>
          </cell>
          <cell r="BX6966">
            <v>72063.174988261904</v>
          </cell>
          <cell r="CB6966">
            <v>70000</v>
          </cell>
          <cell r="CF6966">
            <v>78611.807494336303</v>
          </cell>
          <cell r="CG6966">
            <v>981400</v>
          </cell>
          <cell r="CK6966" t="str">
            <v>Машины и оборудование</v>
          </cell>
        </row>
        <row r="6967">
          <cell r="K6967">
            <v>3535.6</v>
          </cell>
          <cell r="Y6967">
            <v>2007</v>
          </cell>
          <cell r="AT6967">
            <v>10270</v>
          </cell>
          <cell r="BK6967">
            <v>10187.311514012097</v>
          </cell>
          <cell r="BX6967">
            <v>3365.7234344829576</v>
          </cell>
          <cell r="CB6967">
            <v>3400</v>
          </cell>
          <cell r="CF6967">
            <v>30561.934542036292</v>
          </cell>
          <cell r="CG6967">
            <v>7922</v>
          </cell>
          <cell r="CK6967" t="str">
            <v>Прочие основные фонды</v>
          </cell>
        </row>
        <row r="6968">
          <cell r="K6968">
            <v>3535.6</v>
          </cell>
          <cell r="Y6968">
            <v>2007</v>
          </cell>
          <cell r="AT6968">
            <v>10270</v>
          </cell>
          <cell r="BK6968">
            <v>10187.311514012097</v>
          </cell>
          <cell r="BX6968">
            <v>3365.7234344829576</v>
          </cell>
          <cell r="CB6968">
            <v>3400</v>
          </cell>
          <cell r="CF6968">
            <v>30561.934542036292</v>
          </cell>
          <cell r="CG6968">
            <v>7922</v>
          </cell>
          <cell r="CK6968" t="str">
            <v>Прочие основные фонды</v>
          </cell>
        </row>
        <row r="6969">
          <cell r="K6969">
            <v>0</v>
          </cell>
          <cell r="Y6969">
            <v>2004</v>
          </cell>
          <cell r="AT6969">
            <v>36181.4</v>
          </cell>
          <cell r="BK6969">
            <v>23461.13159255463</v>
          </cell>
          <cell r="BX6969">
            <v>2346.113159255463</v>
          </cell>
          <cell r="CB6969">
            <v>2300</v>
          </cell>
          <cell r="CF6969">
            <v>140766.78955532779</v>
          </cell>
          <cell r="CG6969">
            <v>2300</v>
          </cell>
          <cell r="CK6969" t="str">
            <v>Прочие основные фонды</v>
          </cell>
        </row>
        <row r="6970">
          <cell r="K6970">
            <v>0</v>
          </cell>
          <cell r="Y6970">
            <v>2006</v>
          </cell>
          <cell r="AT6970">
            <v>23835</v>
          </cell>
          <cell r="BK6970">
            <v>18525.410191821909</v>
          </cell>
          <cell r="BX6970">
            <v>2218.2422841905181</v>
          </cell>
          <cell r="CB6970">
            <v>2200</v>
          </cell>
          <cell r="CF6970">
            <v>92627.050959109547</v>
          </cell>
          <cell r="CG6970">
            <v>2508</v>
          </cell>
          <cell r="CK6970" t="str">
            <v>Прочие основные фонды</v>
          </cell>
        </row>
        <row r="6971">
          <cell r="K6971">
            <v>2901.03</v>
          </cell>
          <cell r="Y6971">
            <v>2007</v>
          </cell>
          <cell r="AT6971">
            <v>27851.78</v>
          </cell>
          <cell r="BK6971">
            <v>26270.156452827843</v>
          </cell>
          <cell r="BX6971">
            <v>5301.4925570554942</v>
          </cell>
          <cell r="CB6971">
            <v>5300</v>
          </cell>
          <cell r="CF6971">
            <v>105080.62581131137</v>
          </cell>
          <cell r="CG6971">
            <v>8745</v>
          </cell>
          <cell r="CK6971" t="str">
            <v>Прочие основные фонды</v>
          </cell>
        </row>
        <row r="6972">
          <cell r="K6972">
            <v>0</v>
          </cell>
          <cell r="Y6972">
            <v>2006</v>
          </cell>
          <cell r="AT6972">
            <v>129125</v>
          </cell>
          <cell r="BK6972">
            <v>100360.5450396058</v>
          </cell>
          <cell r="BX6972">
            <v>12017.224038015553</v>
          </cell>
          <cell r="CB6972">
            <v>12000</v>
          </cell>
          <cell r="CF6972">
            <v>501802.72519802902</v>
          </cell>
          <cell r="CG6972">
            <v>13679.999999999998</v>
          </cell>
          <cell r="CK6972" t="str">
            <v>Прочие основные фонды</v>
          </cell>
        </row>
        <row r="6973">
          <cell r="K6973">
            <v>83549.960000000006</v>
          </cell>
          <cell r="Y6973">
            <v>2010</v>
          </cell>
          <cell r="AT6973">
            <v>93677.24</v>
          </cell>
          <cell r="BK6973">
            <v>93677.24</v>
          </cell>
          <cell r="BX6973">
            <v>93677.24</v>
          </cell>
          <cell r="CB6973">
            <v>95000</v>
          </cell>
          <cell r="CF6973">
            <v>0</v>
          </cell>
          <cell r="CG6973">
            <v>1425000</v>
          </cell>
          <cell r="CK6973" t="str">
            <v>Машины и оборудование</v>
          </cell>
        </row>
        <row r="6974">
          <cell r="K6974">
            <v>53625</v>
          </cell>
          <cell r="Y6974">
            <v>2010</v>
          </cell>
          <cell r="AT6974">
            <v>58500</v>
          </cell>
          <cell r="BK6974">
            <v>58500</v>
          </cell>
          <cell r="BX6974">
            <v>58500</v>
          </cell>
          <cell r="CB6974">
            <v>60000</v>
          </cell>
          <cell r="CF6974">
            <v>0</v>
          </cell>
          <cell r="CG6974">
            <v>900000</v>
          </cell>
          <cell r="CK6974" t="str">
            <v>Машины и оборудование</v>
          </cell>
        </row>
        <row r="6975">
          <cell r="K6975">
            <v>21500.080000000002</v>
          </cell>
          <cell r="Y6975">
            <v>2009</v>
          </cell>
          <cell r="AT6975">
            <v>43000</v>
          </cell>
          <cell r="BK6975">
            <v>45758.646265560157</v>
          </cell>
          <cell r="BX6975">
            <v>38232.129821145099</v>
          </cell>
          <cell r="CB6975">
            <v>38000</v>
          </cell>
          <cell r="CF6975">
            <v>91517.292531120314</v>
          </cell>
          <cell r="CG6975">
            <v>495900</v>
          </cell>
          <cell r="CK6975" t="str">
            <v>Машины и оборудование</v>
          </cell>
        </row>
        <row r="6976">
          <cell r="K6976">
            <v>41955.56</v>
          </cell>
          <cell r="Y6976">
            <v>2010</v>
          </cell>
          <cell r="AT6976">
            <v>47200</v>
          </cell>
          <cell r="BK6976">
            <v>47200</v>
          </cell>
          <cell r="BX6976">
            <v>47200</v>
          </cell>
          <cell r="CB6976">
            <v>47000</v>
          </cell>
          <cell r="CF6976">
            <v>0</v>
          </cell>
          <cell r="CG6976">
            <v>705000</v>
          </cell>
          <cell r="CK6976" t="str">
            <v>Машины и оборудование</v>
          </cell>
        </row>
        <row r="6977">
          <cell r="K6977">
            <v>0</v>
          </cell>
          <cell r="Y6977">
            <v>2008</v>
          </cell>
          <cell r="AT6977">
            <v>25248.2</v>
          </cell>
          <cell r="BK6977">
            <v>26669.691548947107</v>
          </cell>
          <cell r="BX6977">
            <v>20186.351174521184</v>
          </cell>
          <cell r="CB6977">
            <v>20000</v>
          </cell>
          <cell r="CF6977">
            <v>80009.074646841327</v>
          </cell>
          <cell r="CG6977">
            <v>242000</v>
          </cell>
          <cell r="CK6977" t="str">
            <v>Машины и оборудование</v>
          </cell>
        </row>
        <row r="6978">
          <cell r="K6978">
            <v>38791.4</v>
          </cell>
          <cell r="Y6978">
            <v>2009</v>
          </cell>
          <cell r="AT6978">
            <v>50597.46</v>
          </cell>
          <cell r="BK6978">
            <v>52636.537638000002</v>
          </cell>
          <cell r="BX6978">
            <v>48251.733975926087</v>
          </cell>
          <cell r="CB6978">
            <v>48000</v>
          </cell>
          <cell r="CF6978">
            <v>52636.537638000002</v>
          </cell>
          <cell r="CG6978">
            <v>672960</v>
          </cell>
          <cell r="CK6978" t="str">
            <v>Машины и оборудование</v>
          </cell>
        </row>
        <row r="6979">
          <cell r="K6979">
            <v>229780.24</v>
          </cell>
          <cell r="Y6979">
            <v>2009</v>
          </cell>
          <cell r="AT6979">
            <v>325967.38</v>
          </cell>
          <cell r="BK6979">
            <v>341738.07530368149</v>
          </cell>
          <cell r="BX6979">
            <v>285527.99363892345</v>
          </cell>
          <cell r="CB6979">
            <v>285000</v>
          </cell>
          <cell r="CF6979">
            <v>683476.15060736297</v>
          </cell>
          <cell r="CG6979">
            <v>3719250</v>
          </cell>
          <cell r="CK6979" t="str">
            <v>Машины и оборудование</v>
          </cell>
        </row>
        <row r="6980">
          <cell r="K6980">
            <v>0</v>
          </cell>
          <cell r="Y6980">
            <v>2003</v>
          </cell>
          <cell r="AT6980">
            <v>307827.53999999998</v>
          </cell>
          <cell r="BK6980">
            <v>165193.81391982752</v>
          </cell>
          <cell r="BX6980">
            <v>16519.381391982752</v>
          </cell>
          <cell r="CB6980">
            <v>17000</v>
          </cell>
          <cell r="CF6980">
            <v>1321550.5113586201</v>
          </cell>
          <cell r="CG6980">
            <v>17000</v>
          </cell>
          <cell r="CK6980" t="str">
            <v>Прочие основные фонды</v>
          </cell>
        </row>
        <row r="6981">
          <cell r="K6981">
            <v>15243.88</v>
          </cell>
          <cell r="Y6981">
            <v>2007</v>
          </cell>
          <cell r="AT6981">
            <v>38110</v>
          </cell>
          <cell r="BK6981">
            <v>45735.230708557501</v>
          </cell>
          <cell r="BX6981">
            <v>34617.101830228523</v>
          </cell>
          <cell r="CB6981">
            <v>35000</v>
          </cell>
          <cell r="CF6981">
            <v>137205.6921256725</v>
          </cell>
          <cell r="CG6981">
            <v>423500</v>
          </cell>
          <cell r="CK6981" t="str">
            <v>Машины и оборудование</v>
          </cell>
        </row>
        <row r="6982">
          <cell r="K6982">
            <v>0</v>
          </cell>
          <cell r="Y6982">
            <v>2004</v>
          </cell>
          <cell r="AT6982">
            <v>62677.59</v>
          </cell>
          <cell r="BK6982">
            <v>79477.179670226658</v>
          </cell>
          <cell r="BX6982">
            <v>37747.109107004602</v>
          </cell>
          <cell r="CB6982">
            <v>38000</v>
          </cell>
          <cell r="CF6982">
            <v>556340.25769158662</v>
          </cell>
          <cell r="CG6982">
            <v>323000</v>
          </cell>
          <cell r="CK6982" t="str">
            <v>Машины и оборудование</v>
          </cell>
        </row>
        <row r="6983">
          <cell r="K6983">
            <v>0</v>
          </cell>
          <cell r="Y6983">
            <v>2006</v>
          </cell>
          <cell r="AT6983">
            <v>72033.899999999994</v>
          </cell>
          <cell r="BK6983">
            <v>88177.736572824913</v>
          </cell>
          <cell r="BX6983">
            <v>53663.966333123739</v>
          </cell>
          <cell r="CB6983">
            <v>55000</v>
          </cell>
          <cell r="CF6983">
            <v>440888.68286412454</v>
          </cell>
          <cell r="CG6983">
            <v>563750</v>
          </cell>
          <cell r="CK6983" t="str">
            <v>Машины и оборудование</v>
          </cell>
        </row>
        <row r="6984">
          <cell r="K6984">
            <v>995.34</v>
          </cell>
          <cell r="Y6984">
            <v>2007</v>
          </cell>
          <cell r="AT6984">
            <v>11943.86</v>
          </cell>
          <cell r="BK6984">
            <v>22672.131609604399</v>
          </cell>
          <cell r="BX6984">
            <v>15440.023674018856</v>
          </cell>
          <cell r="CB6984">
            <v>15000</v>
          </cell>
          <cell r="CF6984">
            <v>90688.526438417597</v>
          </cell>
          <cell r="CG6984">
            <v>167400</v>
          </cell>
          <cell r="CK6984" t="str">
            <v>Машины и оборудование</v>
          </cell>
        </row>
        <row r="6985">
          <cell r="K6985">
            <v>995.34</v>
          </cell>
          <cell r="Y6985">
            <v>2007</v>
          </cell>
          <cell r="AT6985">
            <v>11943.86</v>
          </cell>
          <cell r="BK6985">
            <v>22672.131609604399</v>
          </cell>
          <cell r="BX6985">
            <v>15440.023674018856</v>
          </cell>
          <cell r="CB6985">
            <v>15000</v>
          </cell>
          <cell r="CF6985">
            <v>90688.526438417597</v>
          </cell>
          <cell r="CG6985">
            <v>167400</v>
          </cell>
          <cell r="CK6985" t="str">
            <v>Машины и оборудование</v>
          </cell>
        </row>
        <row r="6986">
          <cell r="K6986">
            <v>995.34</v>
          </cell>
          <cell r="Y6986">
            <v>2007</v>
          </cell>
          <cell r="AT6986">
            <v>11943.86</v>
          </cell>
          <cell r="BK6986">
            <v>22672.131609604399</v>
          </cell>
          <cell r="BX6986">
            <v>15440.023674018856</v>
          </cell>
          <cell r="CB6986">
            <v>15000</v>
          </cell>
          <cell r="CF6986">
            <v>90688.526438417597</v>
          </cell>
          <cell r="CG6986">
            <v>167400</v>
          </cell>
          <cell r="CK6986" t="str">
            <v>Машины и оборудование</v>
          </cell>
        </row>
        <row r="6987">
          <cell r="K6987">
            <v>995.34</v>
          </cell>
          <cell r="Y6987">
            <v>2007</v>
          </cell>
          <cell r="AT6987">
            <v>11943.86</v>
          </cell>
          <cell r="BK6987">
            <v>22672.131609604399</v>
          </cell>
          <cell r="BX6987">
            <v>15440.023674018856</v>
          </cell>
          <cell r="CB6987">
            <v>15000</v>
          </cell>
          <cell r="CF6987">
            <v>90688.526438417597</v>
          </cell>
          <cell r="CG6987">
            <v>167400</v>
          </cell>
          <cell r="CK6987" t="str">
            <v>Машины и оборудование</v>
          </cell>
        </row>
        <row r="6988">
          <cell r="K6988">
            <v>995.34</v>
          </cell>
          <cell r="Y6988">
            <v>2007</v>
          </cell>
          <cell r="AT6988">
            <v>11943.86</v>
          </cell>
          <cell r="BK6988">
            <v>22672.131609604399</v>
          </cell>
          <cell r="BX6988">
            <v>15440.023674018856</v>
          </cell>
          <cell r="CB6988">
            <v>15000</v>
          </cell>
          <cell r="CF6988">
            <v>90688.526438417597</v>
          </cell>
          <cell r="CG6988">
            <v>167400</v>
          </cell>
          <cell r="CK6988" t="str">
            <v>Машины и оборудование</v>
          </cell>
        </row>
        <row r="6989">
          <cell r="K6989">
            <v>995.34</v>
          </cell>
          <cell r="Y6989">
            <v>2007</v>
          </cell>
          <cell r="AT6989">
            <v>11943.86</v>
          </cell>
          <cell r="BK6989">
            <v>22672.131609604399</v>
          </cell>
          <cell r="BX6989">
            <v>15440.023674018856</v>
          </cell>
          <cell r="CB6989">
            <v>15000</v>
          </cell>
          <cell r="CF6989">
            <v>90688.526438417597</v>
          </cell>
          <cell r="CG6989">
            <v>167400</v>
          </cell>
          <cell r="CK6989" t="str">
            <v>Машины и оборудование</v>
          </cell>
        </row>
        <row r="6990">
          <cell r="K6990">
            <v>995.34</v>
          </cell>
          <cell r="Y6990">
            <v>2007</v>
          </cell>
          <cell r="AT6990">
            <v>11943.86</v>
          </cell>
          <cell r="BK6990">
            <v>22672.131609604399</v>
          </cell>
          <cell r="BX6990">
            <v>15440.023674018856</v>
          </cell>
          <cell r="CB6990">
            <v>15000</v>
          </cell>
          <cell r="CF6990">
            <v>90688.526438417597</v>
          </cell>
          <cell r="CG6990">
            <v>167400</v>
          </cell>
          <cell r="CK6990" t="str">
            <v>Машины и оборудование</v>
          </cell>
        </row>
        <row r="6991">
          <cell r="K6991">
            <v>995.34</v>
          </cell>
          <cell r="Y6991">
            <v>2007</v>
          </cell>
          <cell r="AT6991">
            <v>11943.86</v>
          </cell>
          <cell r="BK6991">
            <v>22672.131609604399</v>
          </cell>
          <cell r="BX6991">
            <v>15440.023674018856</v>
          </cell>
          <cell r="CB6991">
            <v>15000</v>
          </cell>
          <cell r="CF6991">
            <v>90688.526438417597</v>
          </cell>
          <cell r="CG6991">
            <v>167400</v>
          </cell>
          <cell r="CK6991" t="str">
            <v>Машины и оборудование</v>
          </cell>
        </row>
        <row r="6992">
          <cell r="K6992">
            <v>995.34</v>
          </cell>
          <cell r="Y6992">
            <v>2007</v>
          </cell>
          <cell r="AT6992">
            <v>11943.86</v>
          </cell>
          <cell r="BK6992">
            <v>22672.131609604399</v>
          </cell>
          <cell r="BX6992">
            <v>15440.023674018856</v>
          </cell>
          <cell r="CB6992">
            <v>15000</v>
          </cell>
          <cell r="CF6992">
            <v>90688.526438417597</v>
          </cell>
          <cell r="CG6992">
            <v>167400</v>
          </cell>
          <cell r="CK6992" t="str">
            <v>Машины и оборудование</v>
          </cell>
        </row>
        <row r="6993">
          <cell r="K6993">
            <v>995.34</v>
          </cell>
          <cell r="Y6993">
            <v>2007</v>
          </cell>
          <cell r="AT6993">
            <v>11943.86</v>
          </cell>
          <cell r="BK6993">
            <v>22672.131609604399</v>
          </cell>
          <cell r="BX6993">
            <v>15440.023674018856</v>
          </cell>
          <cell r="CB6993">
            <v>15000</v>
          </cell>
          <cell r="CF6993">
            <v>90688.526438417597</v>
          </cell>
          <cell r="CG6993">
            <v>167400</v>
          </cell>
          <cell r="CK6993" t="str">
            <v>Машины и оборудование</v>
          </cell>
        </row>
        <row r="6994">
          <cell r="K6994">
            <v>995.34</v>
          </cell>
          <cell r="Y6994">
            <v>2007</v>
          </cell>
          <cell r="AT6994">
            <v>11943.86</v>
          </cell>
          <cell r="BK6994">
            <v>22672.131609604399</v>
          </cell>
          <cell r="BX6994">
            <v>15440.023674018856</v>
          </cell>
          <cell r="CB6994">
            <v>15000</v>
          </cell>
          <cell r="CF6994">
            <v>90688.526438417597</v>
          </cell>
          <cell r="CG6994">
            <v>167400</v>
          </cell>
          <cell r="CK6994" t="str">
            <v>Машины и оборудование</v>
          </cell>
        </row>
        <row r="6995">
          <cell r="K6995">
            <v>995.34</v>
          </cell>
          <cell r="Y6995">
            <v>2007</v>
          </cell>
          <cell r="AT6995">
            <v>11943.86</v>
          </cell>
          <cell r="BK6995">
            <v>22672.131609604399</v>
          </cell>
          <cell r="BX6995">
            <v>15440.023674018856</v>
          </cell>
          <cell r="CB6995">
            <v>15000</v>
          </cell>
          <cell r="CF6995">
            <v>90688.526438417597</v>
          </cell>
          <cell r="CG6995">
            <v>167400</v>
          </cell>
          <cell r="CK6995" t="str">
            <v>Машины и оборудование</v>
          </cell>
        </row>
        <row r="6996">
          <cell r="K6996">
            <v>995.34</v>
          </cell>
          <cell r="Y6996">
            <v>2007</v>
          </cell>
          <cell r="AT6996">
            <v>11943.86</v>
          </cell>
          <cell r="BK6996">
            <v>22672.131609604399</v>
          </cell>
          <cell r="BX6996">
            <v>15440.023674018856</v>
          </cell>
          <cell r="CB6996">
            <v>15000</v>
          </cell>
          <cell r="CF6996">
            <v>90688.526438417597</v>
          </cell>
          <cell r="CG6996">
            <v>167400</v>
          </cell>
          <cell r="CK6996" t="str">
            <v>Машины и оборудование</v>
          </cell>
        </row>
        <row r="6997">
          <cell r="K6997">
            <v>995.34</v>
          </cell>
          <cell r="Y6997">
            <v>2007</v>
          </cell>
          <cell r="AT6997">
            <v>11943.86</v>
          </cell>
          <cell r="BK6997">
            <v>22672.131609604399</v>
          </cell>
          <cell r="BX6997">
            <v>15440.023674018856</v>
          </cell>
          <cell r="CB6997">
            <v>15000</v>
          </cell>
          <cell r="CF6997">
            <v>90688.526438417597</v>
          </cell>
          <cell r="CG6997">
            <v>167400</v>
          </cell>
          <cell r="CK6997" t="str">
            <v>Машины и оборудование</v>
          </cell>
        </row>
        <row r="6998">
          <cell r="K6998">
            <v>995.34</v>
          </cell>
          <cell r="Y6998">
            <v>2007</v>
          </cell>
          <cell r="AT6998">
            <v>11943.86</v>
          </cell>
          <cell r="BK6998">
            <v>22672.131609604399</v>
          </cell>
          <cell r="BX6998">
            <v>15440.023674018856</v>
          </cell>
          <cell r="CB6998">
            <v>15000</v>
          </cell>
          <cell r="CF6998">
            <v>90688.526438417597</v>
          </cell>
          <cell r="CG6998">
            <v>167400</v>
          </cell>
          <cell r="CK6998" t="str">
            <v>Машины и оборудование</v>
          </cell>
        </row>
        <row r="6999">
          <cell r="K6999">
            <v>995.34</v>
          </cell>
          <cell r="Y6999">
            <v>2007</v>
          </cell>
          <cell r="AT6999">
            <v>11943.86</v>
          </cell>
          <cell r="BK6999">
            <v>22672.131609604399</v>
          </cell>
          <cell r="BX6999">
            <v>15440.023674018856</v>
          </cell>
          <cell r="CB6999">
            <v>15000</v>
          </cell>
          <cell r="CF6999">
            <v>90688.526438417597</v>
          </cell>
          <cell r="CG6999">
            <v>167400</v>
          </cell>
          <cell r="CK6999" t="str">
            <v>Машины и оборудование</v>
          </cell>
        </row>
        <row r="7000">
          <cell r="K7000">
            <v>995.34</v>
          </cell>
          <cell r="Y7000">
            <v>2007</v>
          </cell>
          <cell r="AT7000">
            <v>11943.86</v>
          </cell>
          <cell r="BK7000">
            <v>22672.131609604399</v>
          </cell>
          <cell r="BX7000">
            <v>15440.023674018856</v>
          </cell>
          <cell r="CB7000">
            <v>15000</v>
          </cell>
          <cell r="CF7000">
            <v>90688.526438417597</v>
          </cell>
          <cell r="CG7000">
            <v>167400</v>
          </cell>
          <cell r="CK7000" t="str">
            <v>Машины и оборудование</v>
          </cell>
        </row>
        <row r="7001">
          <cell r="K7001">
            <v>995.34</v>
          </cell>
          <cell r="Y7001">
            <v>2007</v>
          </cell>
          <cell r="AT7001">
            <v>11943.86</v>
          </cell>
          <cell r="BK7001">
            <v>22672.131609604399</v>
          </cell>
          <cell r="BX7001">
            <v>15440.023674018856</v>
          </cell>
          <cell r="CB7001">
            <v>15000</v>
          </cell>
          <cell r="CF7001">
            <v>90688.526438417597</v>
          </cell>
          <cell r="CG7001">
            <v>167400</v>
          </cell>
          <cell r="CK7001" t="str">
            <v>Машины и оборудование</v>
          </cell>
        </row>
        <row r="7002">
          <cell r="K7002">
            <v>995.34</v>
          </cell>
          <cell r="Y7002">
            <v>2007</v>
          </cell>
          <cell r="AT7002">
            <v>11943.86</v>
          </cell>
          <cell r="BK7002">
            <v>22672.131609604399</v>
          </cell>
          <cell r="BX7002">
            <v>15440.023674018856</v>
          </cell>
          <cell r="CB7002">
            <v>15000</v>
          </cell>
          <cell r="CF7002">
            <v>90688.526438417597</v>
          </cell>
          <cell r="CG7002">
            <v>167400</v>
          </cell>
          <cell r="CK7002" t="str">
            <v>Машины и оборудование</v>
          </cell>
        </row>
        <row r="7003">
          <cell r="K7003">
            <v>995.34</v>
          </cell>
          <cell r="Y7003">
            <v>2007</v>
          </cell>
          <cell r="AT7003">
            <v>11943.86</v>
          </cell>
          <cell r="BK7003">
            <v>22672.131609604399</v>
          </cell>
          <cell r="BX7003">
            <v>15440.023674018856</v>
          </cell>
          <cell r="CB7003">
            <v>15000</v>
          </cell>
          <cell r="CF7003">
            <v>90688.526438417597</v>
          </cell>
          <cell r="CG7003">
            <v>167400</v>
          </cell>
          <cell r="CK7003" t="str">
            <v>Машины и оборудование</v>
          </cell>
        </row>
        <row r="7004">
          <cell r="K7004">
            <v>995.34</v>
          </cell>
          <cell r="Y7004">
            <v>2007</v>
          </cell>
          <cell r="AT7004">
            <v>11943.86</v>
          </cell>
          <cell r="BK7004">
            <v>22672.131609604399</v>
          </cell>
          <cell r="BX7004">
            <v>15440.023674018856</v>
          </cell>
          <cell r="CB7004">
            <v>15000</v>
          </cell>
          <cell r="CF7004">
            <v>90688.526438417597</v>
          </cell>
          <cell r="CG7004">
            <v>167400</v>
          </cell>
          <cell r="CK7004" t="str">
            <v>Машины и оборудование</v>
          </cell>
        </row>
        <row r="7005">
          <cell r="K7005">
            <v>995.34</v>
          </cell>
          <cell r="Y7005">
            <v>2007</v>
          </cell>
          <cell r="AT7005">
            <v>11943.86</v>
          </cell>
          <cell r="BK7005">
            <v>22672.131609604399</v>
          </cell>
          <cell r="BX7005">
            <v>15440.023674018856</v>
          </cell>
          <cell r="CB7005">
            <v>15000</v>
          </cell>
          <cell r="CF7005">
            <v>90688.526438417597</v>
          </cell>
          <cell r="CG7005">
            <v>167400</v>
          </cell>
          <cell r="CK7005" t="str">
            <v>Машины и оборудование</v>
          </cell>
        </row>
        <row r="7006">
          <cell r="K7006">
            <v>995.34</v>
          </cell>
          <cell r="Y7006">
            <v>2007</v>
          </cell>
          <cell r="AT7006">
            <v>11943.86</v>
          </cell>
          <cell r="BK7006">
            <v>22672.131609604399</v>
          </cell>
          <cell r="BX7006">
            <v>15440.023674018856</v>
          </cell>
          <cell r="CB7006">
            <v>15000</v>
          </cell>
          <cell r="CF7006">
            <v>90688.526438417597</v>
          </cell>
          <cell r="CG7006">
            <v>167400</v>
          </cell>
          <cell r="CK7006" t="str">
            <v>Машины и оборудование</v>
          </cell>
        </row>
        <row r="7007">
          <cell r="K7007">
            <v>995.34</v>
          </cell>
          <cell r="Y7007">
            <v>2007</v>
          </cell>
          <cell r="AT7007">
            <v>11943.86</v>
          </cell>
          <cell r="BK7007">
            <v>22672.131609604399</v>
          </cell>
          <cell r="BX7007">
            <v>15440.023674018856</v>
          </cell>
          <cell r="CB7007">
            <v>15000</v>
          </cell>
          <cell r="CF7007">
            <v>90688.526438417597</v>
          </cell>
          <cell r="CG7007">
            <v>167400</v>
          </cell>
          <cell r="CK7007" t="str">
            <v>Машины и оборудование</v>
          </cell>
        </row>
        <row r="7008">
          <cell r="K7008">
            <v>995.34</v>
          </cell>
          <cell r="Y7008">
            <v>2007</v>
          </cell>
          <cell r="AT7008">
            <v>11943.86</v>
          </cell>
          <cell r="BK7008">
            <v>22672.131609604399</v>
          </cell>
          <cell r="BX7008">
            <v>15440.023674018856</v>
          </cell>
          <cell r="CB7008">
            <v>15000</v>
          </cell>
          <cell r="CF7008">
            <v>90688.526438417597</v>
          </cell>
          <cell r="CG7008">
            <v>167400</v>
          </cell>
          <cell r="CK7008" t="str">
            <v>Машины и оборудование</v>
          </cell>
        </row>
        <row r="7009">
          <cell r="K7009">
            <v>995.34</v>
          </cell>
          <cell r="Y7009">
            <v>2007</v>
          </cell>
          <cell r="AT7009">
            <v>11943.86</v>
          </cell>
          <cell r="BK7009">
            <v>22672.131609604399</v>
          </cell>
          <cell r="BX7009">
            <v>15440.023674018856</v>
          </cell>
          <cell r="CB7009">
            <v>15000</v>
          </cell>
          <cell r="CF7009">
            <v>90688.526438417597</v>
          </cell>
          <cell r="CG7009">
            <v>167400</v>
          </cell>
          <cell r="CK7009" t="str">
            <v>Машины и оборудование</v>
          </cell>
        </row>
        <row r="7010">
          <cell r="K7010">
            <v>995.34</v>
          </cell>
          <cell r="Y7010">
            <v>2007</v>
          </cell>
          <cell r="AT7010">
            <v>11943.86</v>
          </cell>
          <cell r="BK7010">
            <v>22672.131609604399</v>
          </cell>
          <cell r="BX7010">
            <v>15440.023674018856</v>
          </cell>
          <cell r="CB7010">
            <v>15000</v>
          </cell>
          <cell r="CF7010">
            <v>90688.526438417597</v>
          </cell>
          <cell r="CG7010">
            <v>167400</v>
          </cell>
          <cell r="CK7010" t="str">
            <v>Машины и оборудование</v>
          </cell>
        </row>
        <row r="7011">
          <cell r="K7011">
            <v>995.34</v>
          </cell>
          <cell r="Y7011">
            <v>2007</v>
          </cell>
          <cell r="AT7011">
            <v>11943.86</v>
          </cell>
          <cell r="BK7011">
            <v>22672.131609604399</v>
          </cell>
          <cell r="BX7011">
            <v>15440.023674018856</v>
          </cell>
          <cell r="CB7011">
            <v>15000</v>
          </cell>
          <cell r="CF7011">
            <v>90688.526438417597</v>
          </cell>
          <cell r="CG7011">
            <v>167400</v>
          </cell>
          <cell r="CK7011" t="str">
            <v>Машины и оборудование</v>
          </cell>
        </row>
        <row r="7012">
          <cell r="K7012">
            <v>995.34</v>
          </cell>
          <cell r="Y7012">
            <v>2007</v>
          </cell>
          <cell r="AT7012">
            <v>11943.86</v>
          </cell>
          <cell r="BK7012">
            <v>22672.131609604399</v>
          </cell>
          <cell r="BX7012">
            <v>15440.023674018856</v>
          </cell>
          <cell r="CB7012">
            <v>15000</v>
          </cell>
          <cell r="CF7012">
            <v>90688.526438417597</v>
          </cell>
          <cell r="CG7012">
            <v>167400</v>
          </cell>
          <cell r="CK7012" t="str">
            <v>Машины и оборудование</v>
          </cell>
        </row>
        <row r="7013">
          <cell r="K7013">
            <v>995.54</v>
          </cell>
          <cell r="Y7013">
            <v>2007</v>
          </cell>
          <cell r="AT7013">
            <v>11944.06</v>
          </cell>
          <cell r="BK7013">
            <v>22672.131609604399</v>
          </cell>
          <cell r="BX7013">
            <v>15440.023674018856</v>
          </cell>
          <cell r="CB7013">
            <v>15000</v>
          </cell>
          <cell r="CF7013">
            <v>90688.526438417597</v>
          </cell>
          <cell r="CG7013">
            <v>167400</v>
          </cell>
          <cell r="CK7013" t="str">
            <v>Машины и оборудование</v>
          </cell>
        </row>
        <row r="7014">
          <cell r="K7014">
            <v>76352.11</v>
          </cell>
          <cell r="Y7014">
            <v>2010</v>
          </cell>
          <cell r="AT7014">
            <v>78473</v>
          </cell>
          <cell r="BK7014">
            <v>78473</v>
          </cell>
          <cell r="BX7014">
            <v>78473</v>
          </cell>
          <cell r="CB7014">
            <v>80000</v>
          </cell>
          <cell r="CF7014">
            <v>0</v>
          </cell>
          <cell r="CG7014">
            <v>1200000</v>
          </cell>
          <cell r="CK7014" t="str">
            <v>Машины и оборудование</v>
          </cell>
        </row>
        <row r="7015">
          <cell r="K7015">
            <v>0</v>
          </cell>
          <cell r="Y7015">
            <v>2006</v>
          </cell>
          <cell r="AT7015">
            <v>50989.46</v>
          </cell>
          <cell r="BK7015">
            <v>77383.78973249429</v>
          </cell>
          <cell r="BX7015">
            <v>33093.914943598291</v>
          </cell>
          <cell r="CB7015">
            <v>33000</v>
          </cell>
          <cell r="CF7015">
            <v>386918.94866247143</v>
          </cell>
          <cell r="CG7015">
            <v>177870</v>
          </cell>
          <cell r="CK7015" t="str">
            <v>Прочие основные фонды</v>
          </cell>
        </row>
        <row r="7016">
          <cell r="K7016">
            <v>18610.13</v>
          </cell>
          <cell r="Y7016">
            <v>2009</v>
          </cell>
          <cell r="AT7016">
            <v>27915.25</v>
          </cell>
          <cell r="BK7016">
            <v>30594.785936164531</v>
          </cell>
          <cell r="BX7016">
            <v>28046.135598715035</v>
          </cell>
          <cell r="CB7016">
            <v>28000</v>
          </cell>
          <cell r="CF7016">
            <v>30594.785936164531</v>
          </cell>
          <cell r="CG7016">
            <v>392560</v>
          </cell>
          <cell r="CK7016" t="str">
            <v>Машины и оборудование</v>
          </cell>
        </row>
        <row r="7017">
          <cell r="K7017">
            <v>0</v>
          </cell>
          <cell r="Y7017">
            <v>2005</v>
          </cell>
          <cell r="AT7017">
            <v>33312.61</v>
          </cell>
          <cell r="BK7017">
            <v>42001.800063681832</v>
          </cell>
          <cell r="BX7017">
            <v>25561.817213197341</v>
          </cell>
          <cell r="CB7017">
            <v>26000</v>
          </cell>
          <cell r="CF7017">
            <v>210009.00031840918</v>
          </cell>
          <cell r="CG7017">
            <v>266500</v>
          </cell>
          <cell r="CK7017" t="str">
            <v>Машины и оборудование</v>
          </cell>
        </row>
        <row r="7018">
          <cell r="K7018">
            <v>0</v>
          </cell>
          <cell r="Y7018">
            <v>2005</v>
          </cell>
          <cell r="AT7018">
            <v>33312.61</v>
          </cell>
          <cell r="BK7018">
            <v>42001.800063681832</v>
          </cell>
          <cell r="BX7018">
            <v>25561.817213197341</v>
          </cell>
          <cell r="CB7018">
            <v>26000</v>
          </cell>
          <cell r="CF7018">
            <v>210009.00031840918</v>
          </cell>
          <cell r="CG7018">
            <v>266500</v>
          </cell>
          <cell r="CK7018" t="str">
            <v>Машины и оборудование</v>
          </cell>
        </row>
        <row r="7019">
          <cell r="K7019">
            <v>0</v>
          </cell>
          <cell r="Y7019">
            <v>2005</v>
          </cell>
          <cell r="AT7019">
            <v>33312.61</v>
          </cell>
          <cell r="BK7019">
            <v>42001.800063681832</v>
          </cell>
          <cell r="BX7019">
            <v>25561.817213197341</v>
          </cell>
          <cell r="CB7019">
            <v>26000</v>
          </cell>
          <cell r="CF7019">
            <v>210009.00031840918</v>
          </cell>
          <cell r="CG7019">
            <v>266500</v>
          </cell>
          <cell r="CK7019" t="str">
            <v>Машины и оборудование</v>
          </cell>
        </row>
        <row r="7020">
          <cell r="K7020">
            <v>0</v>
          </cell>
          <cell r="Y7020">
            <v>2005</v>
          </cell>
          <cell r="AT7020">
            <v>33312.61</v>
          </cell>
          <cell r="BK7020">
            <v>42001.800063681832</v>
          </cell>
          <cell r="BX7020">
            <v>25561.817213197341</v>
          </cell>
          <cell r="CB7020">
            <v>26000</v>
          </cell>
          <cell r="CF7020">
            <v>210009.00031840918</v>
          </cell>
          <cell r="CG7020">
            <v>266500</v>
          </cell>
          <cell r="CK7020" t="str">
            <v>Машины и оборудование</v>
          </cell>
        </row>
        <row r="7021">
          <cell r="K7021">
            <v>0</v>
          </cell>
          <cell r="Y7021">
            <v>2005</v>
          </cell>
          <cell r="AT7021">
            <v>35483.050000000003</v>
          </cell>
          <cell r="BK7021">
            <v>44248.211541822064</v>
          </cell>
          <cell r="BX7021">
            <v>23881.544710893901</v>
          </cell>
          <cell r="CB7021">
            <v>24000</v>
          </cell>
          <cell r="CF7021">
            <v>265489.26925093238</v>
          </cell>
          <cell r="CG7021">
            <v>224640</v>
          </cell>
          <cell r="CK7021" t="str">
            <v>Машины и оборудование</v>
          </cell>
        </row>
        <row r="7022">
          <cell r="K7022">
            <v>0</v>
          </cell>
          <cell r="Y7022">
            <v>2005</v>
          </cell>
          <cell r="AT7022">
            <v>35483.050000000003</v>
          </cell>
          <cell r="BK7022">
            <v>44248.211541822064</v>
          </cell>
          <cell r="BX7022">
            <v>23881.544710893901</v>
          </cell>
          <cell r="CB7022">
            <v>24000</v>
          </cell>
          <cell r="CF7022">
            <v>265489.26925093238</v>
          </cell>
          <cell r="CG7022">
            <v>224640</v>
          </cell>
          <cell r="CK7022" t="str">
            <v>Машины и оборудование</v>
          </cell>
        </row>
        <row r="7023">
          <cell r="K7023">
            <v>0</v>
          </cell>
          <cell r="Y7023">
            <v>2005</v>
          </cell>
          <cell r="AT7023">
            <v>26476.79</v>
          </cell>
          <cell r="BK7023">
            <v>33382.939370649445</v>
          </cell>
          <cell r="BX7023">
            <v>20316.476744758551</v>
          </cell>
          <cell r="CB7023">
            <v>20000</v>
          </cell>
          <cell r="CF7023">
            <v>166914.69685324724</v>
          </cell>
          <cell r="CG7023">
            <v>205000</v>
          </cell>
          <cell r="CK7023" t="str">
            <v>Машины и оборудование</v>
          </cell>
        </row>
        <row r="7024">
          <cell r="K7024">
            <v>0</v>
          </cell>
          <cell r="Y7024">
            <v>2005</v>
          </cell>
          <cell r="AT7024">
            <v>26476.79</v>
          </cell>
          <cell r="BK7024">
            <v>33382.939370649445</v>
          </cell>
          <cell r="BX7024">
            <v>20316.476744758551</v>
          </cell>
          <cell r="CB7024">
            <v>20000</v>
          </cell>
          <cell r="CF7024">
            <v>166914.69685324724</v>
          </cell>
          <cell r="CG7024">
            <v>205000</v>
          </cell>
          <cell r="CK7024" t="str">
            <v>Машины и оборудование</v>
          </cell>
        </row>
        <row r="7025">
          <cell r="K7025">
            <v>0</v>
          </cell>
          <cell r="Y7025">
            <v>2005</v>
          </cell>
          <cell r="AT7025">
            <v>26476.79</v>
          </cell>
          <cell r="BK7025">
            <v>33382.939370649445</v>
          </cell>
          <cell r="BX7025">
            <v>20316.476744758551</v>
          </cell>
          <cell r="CB7025">
            <v>20000</v>
          </cell>
          <cell r="CF7025">
            <v>166914.69685324724</v>
          </cell>
          <cell r="CG7025">
            <v>205000</v>
          </cell>
          <cell r="CK7025" t="str">
            <v>Машины и оборудование</v>
          </cell>
        </row>
        <row r="7026">
          <cell r="K7026">
            <v>0</v>
          </cell>
          <cell r="Y7026">
            <v>2005</v>
          </cell>
          <cell r="AT7026">
            <v>26476.79</v>
          </cell>
          <cell r="BK7026">
            <v>33382.939370649445</v>
          </cell>
          <cell r="BX7026">
            <v>20316.476744758551</v>
          </cell>
          <cell r="CB7026">
            <v>20000</v>
          </cell>
          <cell r="CF7026">
            <v>166914.69685324724</v>
          </cell>
          <cell r="CG7026">
            <v>205000</v>
          </cell>
          <cell r="CK7026" t="str">
            <v>Машины и оборудование</v>
          </cell>
        </row>
        <row r="7027">
          <cell r="K7027">
            <v>3452119.4</v>
          </cell>
          <cell r="Y7027">
            <v>2010</v>
          </cell>
          <cell r="AT7027">
            <v>3883634.36</v>
          </cell>
          <cell r="BK7027">
            <v>4224748.3315309305</v>
          </cell>
          <cell r="BX7027">
            <v>3872812.3420698014</v>
          </cell>
          <cell r="CB7027">
            <v>3870000</v>
          </cell>
          <cell r="CF7027">
            <v>4224748.3315309305</v>
          </cell>
          <cell r="CG7027">
            <v>54257400</v>
          </cell>
          <cell r="CK7027" t="str">
            <v>Машины и оборудование</v>
          </cell>
        </row>
        <row r="7028">
          <cell r="K7028">
            <v>23083.7</v>
          </cell>
          <cell r="Y7028">
            <v>2010</v>
          </cell>
          <cell r="AT7028">
            <v>26381.360000000001</v>
          </cell>
          <cell r="BK7028">
            <v>26550.261205924508</v>
          </cell>
          <cell r="BX7028">
            <v>24338.533615378903</v>
          </cell>
          <cell r="CB7028">
            <v>24000</v>
          </cell>
          <cell r="CF7028">
            <v>26550.261205924508</v>
          </cell>
          <cell r="CG7028">
            <v>336480</v>
          </cell>
          <cell r="CK7028" t="str">
            <v>Машины и оборудование</v>
          </cell>
        </row>
        <row r="7029">
          <cell r="K7029">
            <v>3037.16</v>
          </cell>
          <cell r="Y7029">
            <v>2006</v>
          </cell>
          <cell r="AT7029">
            <v>22780</v>
          </cell>
          <cell r="BK7029">
            <v>32191.989108736092</v>
          </cell>
          <cell r="BX7029">
            <v>21923.173458559297</v>
          </cell>
          <cell r="CB7029">
            <v>22000</v>
          </cell>
          <cell r="CF7029">
            <v>128767.95643494437</v>
          </cell>
          <cell r="CG7029">
            <v>245520</v>
          </cell>
          <cell r="CK7029" t="str">
            <v>Машины и оборудование</v>
          </cell>
        </row>
        <row r="7030">
          <cell r="K7030">
            <v>3037.16</v>
          </cell>
          <cell r="Y7030">
            <v>2006</v>
          </cell>
          <cell r="AT7030">
            <v>22780</v>
          </cell>
          <cell r="BK7030">
            <v>32191.989108736092</v>
          </cell>
          <cell r="BX7030">
            <v>21923.173458559297</v>
          </cell>
          <cell r="CB7030">
            <v>22000</v>
          </cell>
          <cell r="CF7030">
            <v>128767.95643494437</v>
          </cell>
          <cell r="CG7030">
            <v>245520</v>
          </cell>
          <cell r="CK7030" t="str">
            <v>Машины и оборудование</v>
          </cell>
        </row>
        <row r="7031">
          <cell r="K7031">
            <v>2253.16</v>
          </cell>
          <cell r="Y7031">
            <v>2006</v>
          </cell>
          <cell r="AT7031">
            <v>16900</v>
          </cell>
          <cell r="BK7031">
            <v>23882.555572328358</v>
          </cell>
          <cell r="BX7031">
            <v>16264.338518421955</v>
          </cell>
          <cell r="CB7031">
            <v>16000</v>
          </cell>
          <cell r="CF7031">
            <v>95530.222289313431</v>
          </cell>
          <cell r="CG7031">
            <v>178560</v>
          </cell>
          <cell r="CK7031" t="str">
            <v>Машины и оборудование</v>
          </cell>
        </row>
        <row r="7032">
          <cell r="K7032">
            <v>2253.16</v>
          </cell>
          <cell r="Y7032">
            <v>2006</v>
          </cell>
          <cell r="AT7032">
            <v>16900</v>
          </cell>
          <cell r="BK7032">
            <v>23882.555572328358</v>
          </cell>
          <cell r="BX7032">
            <v>16264.338518421955</v>
          </cell>
          <cell r="CB7032">
            <v>16000</v>
          </cell>
          <cell r="CF7032">
            <v>95530.222289313431</v>
          </cell>
          <cell r="CG7032">
            <v>178560</v>
          </cell>
          <cell r="CK7032" t="str">
            <v>Машины и оборудование</v>
          </cell>
        </row>
        <row r="7033">
          <cell r="K7033">
            <v>1133.23</v>
          </cell>
          <cell r="Y7033">
            <v>2001</v>
          </cell>
          <cell r="AT7033">
            <v>15114.79</v>
          </cell>
          <cell r="BK7033">
            <v>49807.416457091196</v>
          </cell>
          <cell r="BX7033">
            <v>17872.341722670419</v>
          </cell>
          <cell r="CB7033">
            <v>18000</v>
          </cell>
          <cell r="CF7033">
            <v>448266.74811382079</v>
          </cell>
          <cell r="CG7033">
            <v>123840</v>
          </cell>
          <cell r="CK7033" t="str">
            <v>Машины и оборудование</v>
          </cell>
        </row>
        <row r="7034">
          <cell r="K7034">
            <v>1133.23</v>
          </cell>
          <cell r="Y7034">
            <v>2001</v>
          </cell>
          <cell r="AT7034">
            <v>15114.79</v>
          </cell>
          <cell r="BK7034">
            <v>49807.416457091196</v>
          </cell>
          <cell r="BX7034">
            <v>17872.341722670419</v>
          </cell>
          <cell r="CB7034">
            <v>18000</v>
          </cell>
          <cell r="CF7034">
            <v>448266.74811382079</v>
          </cell>
          <cell r="CG7034">
            <v>123840</v>
          </cell>
          <cell r="CK7034" t="str">
            <v>Машины и оборудование</v>
          </cell>
        </row>
        <row r="7035">
          <cell r="K7035">
            <v>26936.959999999999</v>
          </cell>
          <cell r="Y7035">
            <v>2009</v>
          </cell>
          <cell r="AT7035">
            <v>37586.44</v>
          </cell>
          <cell r="BK7035">
            <v>39484.795542506392</v>
          </cell>
          <cell r="BX7035">
            <v>36195.576990904097</v>
          </cell>
          <cell r="CB7035">
            <v>36000</v>
          </cell>
          <cell r="CF7035">
            <v>39484.795542506392</v>
          </cell>
          <cell r="CG7035">
            <v>504720</v>
          </cell>
          <cell r="CK7035" t="str">
            <v>Машины и оборудование</v>
          </cell>
        </row>
        <row r="7036">
          <cell r="K7036">
            <v>0</v>
          </cell>
          <cell r="Y7036">
            <v>2002</v>
          </cell>
          <cell r="AT7036">
            <v>23000</v>
          </cell>
          <cell r="BK7036">
            <v>69814.267387595755</v>
          </cell>
          <cell r="BX7036">
            <v>25051.378542067545</v>
          </cell>
          <cell r="CB7036">
            <v>25000</v>
          </cell>
          <cell r="CF7036">
            <v>628328.40648836177</v>
          </cell>
          <cell r="CG7036">
            <v>172000</v>
          </cell>
          <cell r="CK7036" t="str">
            <v>Машины и оборудование</v>
          </cell>
        </row>
        <row r="7037">
          <cell r="K7037">
            <v>13439.75</v>
          </cell>
          <cell r="Y7037">
            <v>2008</v>
          </cell>
          <cell r="AT7037">
            <v>27327.75</v>
          </cell>
          <cell r="BK7037">
            <v>30624.406180249924</v>
          </cell>
          <cell r="BX7037">
            <v>23179.683819406888</v>
          </cell>
          <cell r="CB7037">
            <v>23000</v>
          </cell>
          <cell r="CF7037">
            <v>91873.218540749775</v>
          </cell>
          <cell r="CG7037">
            <v>278300</v>
          </cell>
          <cell r="CK7037" t="str">
            <v>Машины и оборудование</v>
          </cell>
        </row>
        <row r="7038">
          <cell r="K7038">
            <v>13439.75</v>
          </cell>
          <cell r="Y7038">
            <v>2008</v>
          </cell>
          <cell r="AT7038">
            <v>27327.75</v>
          </cell>
          <cell r="BK7038">
            <v>30624.406180249924</v>
          </cell>
          <cell r="BX7038">
            <v>23179.683819406888</v>
          </cell>
          <cell r="CB7038">
            <v>23000</v>
          </cell>
          <cell r="CF7038">
            <v>91873.218540749775</v>
          </cell>
          <cell r="CG7038">
            <v>278300</v>
          </cell>
          <cell r="CK7038" t="str">
            <v>Машины и оборудование</v>
          </cell>
        </row>
        <row r="7039">
          <cell r="K7039">
            <v>0</v>
          </cell>
          <cell r="Y7039">
            <v>2006</v>
          </cell>
          <cell r="AT7039">
            <v>193954.55</v>
          </cell>
          <cell r="BK7039">
            <v>323385.55642239243</v>
          </cell>
          <cell r="BX7039">
            <v>196808.76700817983</v>
          </cell>
          <cell r="CB7039">
            <v>195000</v>
          </cell>
          <cell r="CF7039">
            <v>1616927.7821119621</v>
          </cell>
          <cell r="CG7039">
            <v>1998750</v>
          </cell>
          <cell r="CK7039" t="str">
            <v>Машины и оборудование</v>
          </cell>
        </row>
        <row r="7040">
          <cell r="K7040">
            <v>0</v>
          </cell>
          <cell r="Y7040">
            <v>2006</v>
          </cell>
          <cell r="AT7040">
            <v>193954.55</v>
          </cell>
          <cell r="BK7040">
            <v>323385.55642239243</v>
          </cell>
          <cell r="BX7040">
            <v>196808.76700817983</v>
          </cell>
          <cell r="CB7040">
            <v>195000</v>
          </cell>
          <cell r="CF7040">
            <v>1616927.7821119621</v>
          </cell>
          <cell r="CG7040">
            <v>1998750</v>
          </cell>
          <cell r="CK7040" t="str">
            <v>Машины и оборудование</v>
          </cell>
        </row>
        <row r="7041">
          <cell r="K7041">
            <v>0</v>
          </cell>
          <cell r="Y7041">
            <v>2006</v>
          </cell>
          <cell r="AT7041">
            <v>193954.55</v>
          </cell>
          <cell r="BK7041">
            <v>323385.55642239243</v>
          </cell>
          <cell r="BX7041">
            <v>196808.76700817983</v>
          </cell>
          <cell r="CB7041">
            <v>195000</v>
          </cell>
          <cell r="CF7041">
            <v>1616927.7821119621</v>
          </cell>
          <cell r="CG7041">
            <v>1998750</v>
          </cell>
          <cell r="CK7041" t="str">
            <v>Машины и оборудование</v>
          </cell>
        </row>
        <row r="7042">
          <cell r="K7042">
            <v>0</v>
          </cell>
          <cell r="Y7042">
            <v>2006</v>
          </cell>
          <cell r="AT7042">
            <v>193954.55</v>
          </cell>
          <cell r="BK7042">
            <v>323385.55642239243</v>
          </cell>
          <cell r="BX7042">
            <v>196808.76700817983</v>
          </cell>
          <cell r="CB7042">
            <v>195000</v>
          </cell>
          <cell r="CF7042">
            <v>1616927.7821119621</v>
          </cell>
          <cell r="CG7042">
            <v>1998750</v>
          </cell>
          <cell r="CK7042" t="str">
            <v>Машины и оборудование</v>
          </cell>
        </row>
        <row r="7043">
          <cell r="K7043">
            <v>0</v>
          </cell>
          <cell r="Y7043">
            <v>2001</v>
          </cell>
          <cell r="AT7043">
            <v>18285.5</v>
          </cell>
          <cell r="BK7043">
            <v>8615.0219753150213</v>
          </cell>
          <cell r="BX7043">
            <v>861.50219753150213</v>
          </cell>
          <cell r="CB7043">
            <v>850</v>
          </cell>
          <cell r="CF7043">
            <v>77535.197777835187</v>
          </cell>
          <cell r="CG7043">
            <v>850</v>
          </cell>
          <cell r="CK7043" t="str">
            <v>Прочие основные фонды</v>
          </cell>
        </row>
        <row r="7044">
          <cell r="K7044">
            <v>0</v>
          </cell>
          <cell r="Y7044">
            <v>2001</v>
          </cell>
          <cell r="AT7044">
            <v>18578.78</v>
          </cell>
          <cell r="BK7044">
            <v>8558.28911921092</v>
          </cell>
          <cell r="BX7044">
            <v>855.82891192109207</v>
          </cell>
          <cell r="CB7044">
            <v>850</v>
          </cell>
          <cell r="CF7044">
            <v>85582.891192109208</v>
          </cell>
          <cell r="CG7044">
            <v>850</v>
          </cell>
          <cell r="CK7044" t="str">
            <v>Прочие основные фонды</v>
          </cell>
        </row>
        <row r="7045">
          <cell r="K7045">
            <v>0</v>
          </cell>
          <cell r="Y7045">
            <v>2001</v>
          </cell>
          <cell r="AT7045">
            <v>18578.78</v>
          </cell>
          <cell r="BK7045">
            <v>8558.28911921092</v>
          </cell>
          <cell r="BX7045">
            <v>855.82891192109207</v>
          </cell>
          <cell r="CB7045">
            <v>850</v>
          </cell>
          <cell r="CF7045">
            <v>85582.891192109208</v>
          </cell>
          <cell r="CG7045">
            <v>850</v>
          </cell>
          <cell r="CK7045" t="str">
            <v>Прочие основные фонды</v>
          </cell>
        </row>
        <row r="7046">
          <cell r="K7046">
            <v>0</v>
          </cell>
          <cell r="Y7046">
            <v>2002</v>
          </cell>
          <cell r="AT7046">
            <v>22664.81</v>
          </cell>
          <cell r="BK7046">
            <v>11292.722456756937</v>
          </cell>
          <cell r="BX7046">
            <v>1129.2722456756937</v>
          </cell>
          <cell r="CB7046">
            <v>1100</v>
          </cell>
          <cell r="CF7046">
            <v>90341.779654055499</v>
          </cell>
          <cell r="CG7046">
            <v>1100</v>
          </cell>
          <cell r="CK7046" t="str">
            <v>Прочие основные фонды</v>
          </cell>
        </row>
        <row r="7047">
          <cell r="K7047">
            <v>0</v>
          </cell>
          <cell r="Y7047">
            <v>2002</v>
          </cell>
          <cell r="AT7047">
            <v>22664.81</v>
          </cell>
          <cell r="BK7047">
            <v>11292.722456756937</v>
          </cell>
          <cell r="BX7047">
            <v>1129.2722456756937</v>
          </cell>
          <cell r="CB7047">
            <v>1100</v>
          </cell>
          <cell r="CF7047">
            <v>90341.779654055499</v>
          </cell>
          <cell r="CG7047">
            <v>1100</v>
          </cell>
          <cell r="CK7047" t="str">
            <v>Прочие основные фонды</v>
          </cell>
        </row>
        <row r="7048">
          <cell r="K7048">
            <v>0</v>
          </cell>
          <cell r="Y7048">
            <v>2002</v>
          </cell>
          <cell r="AT7048">
            <v>22664.81</v>
          </cell>
          <cell r="BK7048">
            <v>11292.722456756937</v>
          </cell>
          <cell r="BX7048">
            <v>1129.2722456756937</v>
          </cell>
          <cell r="CB7048">
            <v>1100</v>
          </cell>
          <cell r="CF7048">
            <v>90341.779654055499</v>
          </cell>
          <cell r="CG7048">
            <v>1100</v>
          </cell>
          <cell r="CK7048" t="str">
            <v>Прочие основные фонды</v>
          </cell>
        </row>
        <row r="7049">
          <cell r="K7049">
            <v>0</v>
          </cell>
          <cell r="Y7049">
            <v>2002</v>
          </cell>
          <cell r="AT7049">
            <v>22664.81</v>
          </cell>
          <cell r="BK7049">
            <v>11292.722456756937</v>
          </cell>
          <cell r="BX7049">
            <v>1129.2722456756937</v>
          </cell>
          <cell r="CB7049">
            <v>1100</v>
          </cell>
          <cell r="CF7049">
            <v>90341.779654055499</v>
          </cell>
          <cell r="CG7049">
            <v>1100</v>
          </cell>
          <cell r="CK7049" t="str">
            <v>Прочие основные фонды</v>
          </cell>
        </row>
        <row r="7050">
          <cell r="K7050">
            <v>527216.19999999995</v>
          </cell>
          <cell r="Y7050">
            <v>2008</v>
          </cell>
          <cell r="AT7050">
            <v>776950</v>
          </cell>
          <cell r="BK7050">
            <v>814985.71538303478</v>
          </cell>
          <cell r="BX7050">
            <v>414705.29994760308</v>
          </cell>
          <cell r="CB7050">
            <v>415000</v>
          </cell>
          <cell r="CF7050">
            <v>1629971.4307660696</v>
          </cell>
          <cell r="CG7050">
            <v>1303100</v>
          </cell>
          <cell r="CK7050" t="str">
            <v>Прочие основные фонды</v>
          </cell>
        </row>
        <row r="7051">
          <cell r="K7051">
            <v>0</v>
          </cell>
          <cell r="Y7051">
            <v>2001</v>
          </cell>
          <cell r="AT7051">
            <v>16649.47</v>
          </cell>
          <cell r="BK7051">
            <v>7669.5551560236272</v>
          </cell>
          <cell r="BX7051">
            <v>766.95551560236277</v>
          </cell>
          <cell r="CB7051">
            <v>750</v>
          </cell>
          <cell r="CF7051">
            <v>76695.551560236272</v>
          </cell>
          <cell r="CG7051">
            <v>750</v>
          </cell>
          <cell r="CK7051" t="str">
            <v>Прочие основные фонды</v>
          </cell>
        </row>
        <row r="7052">
          <cell r="K7052">
            <v>0</v>
          </cell>
          <cell r="Y7052">
            <v>2005</v>
          </cell>
          <cell r="AT7052">
            <v>56637.3</v>
          </cell>
          <cell r="BK7052">
            <v>41223.874721382526</v>
          </cell>
          <cell r="BX7052">
            <v>4936.1682725660658</v>
          </cell>
          <cell r="CB7052">
            <v>4900</v>
          </cell>
          <cell r="CF7052">
            <v>206119.37360691262</v>
          </cell>
          <cell r="CG7052">
            <v>5585.9999999999991</v>
          </cell>
          <cell r="CK7052" t="str">
            <v>Прочие основные фонды</v>
          </cell>
        </row>
        <row r="7053">
          <cell r="K7053">
            <v>0</v>
          </cell>
          <cell r="Y7053">
            <v>2000</v>
          </cell>
          <cell r="AT7053">
            <v>18735</v>
          </cell>
          <cell r="BK7053">
            <v>8403.3495096388979</v>
          </cell>
          <cell r="BX7053">
            <v>840.33495096388981</v>
          </cell>
          <cell r="CB7053">
            <v>850</v>
          </cell>
          <cell r="CF7053">
            <v>84033.495096388971</v>
          </cell>
          <cell r="CG7053">
            <v>850</v>
          </cell>
          <cell r="CK7053" t="str">
            <v>Прочие основные фонды</v>
          </cell>
        </row>
        <row r="7054">
          <cell r="K7054">
            <v>0</v>
          </cell>
          <cell r="Y7054">
            <v>2002</v>
          </cell>
          <cell r="AT7054">
            <v>21301.52</v>
          </cell>
          <cell r="BK7054">
            <v>10613.464364671798</v>
          </cell>
          <cell r="BX7054">
            <v>1061.3464364671797</v>
          </cell>
          <cell r="CB7054">
            <v>1100</v>
          </cell>
          <cell r="CF7054">
            <v>84907.714917374382</v>
          </cell>
          <cell r="CG7054">
            <v>1100</v>
          </cell>
          <cell r="CK7054" t="str">
            <v>Прочие основные фонды</v>
          </cell>
        </row>
        <row r="7055">
          <cell r="K7055">
            <v>53803.54</v>
          </cell>
          <cell r="Y7055">
            <v>2007</v>
          </cell>
          <cell r="AT7055">
            <v>258256.46</v>
          </cell>
          <cell r="BK7055">
            <v>309929.64523944765</v>
          </cell>
          <cell r="BX7055">
            <v>234586.46481591021</v>
          </cell>
          <cell r="CB7055">
            <v>235000</v>
          </cell>
          <cell r="CF7055">
            <v>929788.93571834289</v>
          </cell>
          <cell r="CG7055">
            <v>2843500</v>
          </cell>
          <cell r="CK7055" t="str">
            <v>Машины и оборудование</v>
          </cell>
        </row>
        <row r="7056">
          <cell r="K7056">
            <v>0</v>
          </cell>
          <cell r="Y7056">
            <v>2002</v>
          </cell>
          <cell r="AT7056">
            <v>19800</v>
          </cell>
          <cell r="BK7056">
            <v>27179.487296775606</v>
          </cell>
          <cell r="BX7056">
            <v>9752.7862187639003</v>
          </cell>
          <cell r="CB7056">
            <v>9800</v>
          </cell>
          <cell r="CF7056">
            <v>244615.38567098044</v>
          </cell>
          <cell r="CG7056">
            <v>67424</v>
          </cell>
          <cell r="CK7056" t="str">
            <v>Машины и оборудование</v>
          </cell>
        </row>
        <row r="7057">
          <cell r="K7057">
            <v>0</v>
          </cell>
          <cell r="Y7057">
            <v>2002</v>
          </cell>
          <cell r="AT7057">
            <v>19800</v>
          </cell>
          <cell r="BK7057">
            <v>27179.487296775606</v>
          </cell>
          <cell r="BX7057">
            <v>9752.7862187639003</v>
          </cell>
          <cell r="CB7057">
            <v>9800</v>
          </cell>
          <cell r="CF7057">
            <v>244615.38567098044</v>
          </cell>
          <cell r="CG7057">
            <v>67424</v>
          </cell>
          <cell r="CK7057" t="str">
            <v>Машины и оборудование</v>
          </cell>
        </row>
        <row r="7058">
          <cell r="K7058">
            <v>0</v>
          </cell>
          <cell r="Y7058">
            <v>2002</v>
          </cell>
          <cell r="AT7058">
            <v>19800</v>
          </cell>
          <cell r="BK7058">
            <v>27179.487296775606</v>
          </cell>
          <cell r="BX7058">
            <v>9752.7862187639003</v>
          </cell>
          <cell r="CB7058">
            <v>9800</v>
          </cell>
          <cell r="CF7058">
            <v>244615.38567098044</v>
          </cell>
          <cell r="CG7058">
            <v>67424</v>
          </cell>
          <cell r="CK7058" t="str">
            <v>Машины и оборудование</v>
          </cell>
        </row>
        <row r="7059">
          <cell r="K7059">
            <v>0</v>
          </cell>
          <cell r="Y7059">
            <v>2001</v>
          </cell>
          <cell r="AT7059">
            <v>20211.669999999998</v>
          </cell>
          <cell r="BK7059">
            <v>31656.57407885147</v>
          </cell>
          <cell r="BX7059">
            <v>11359.294457556893</v>
          </cell>
          <cell r="CB7059">
            <v>11000</v>
          </cell>
          <cell r="CF7059">
            <v>284909.16670966323</v>
          </cell>
          <cell r="CG7059">
            <v>75680</v>
          </cell>
          <cell r="CK7059" t="str">
            <v>Машины и оборудование</v>
          </cell>
        </row>
        <row r="7060">
          <cell r="K7060">
            <v>0</v>
          </cell>
          <cell r="Y7060">
            <v>2001</v>
          </cell>
          <cell r="AT7060">
            <v>20211.669999999998</v>
          </cell>
          <cell r="BK7060">
            <v>31656.57407885147</v>
          </cell>
          <cell r="BX7060">
            <v>11359.294457556893</v>
          </cell>
          <cell r="CB7060">
            <v>11000</v>
          </cell>
          <cell r="CF7060">
            <v>284909.16670966323</v>
          </cell>
          <cell r="CG7060">
            <v>75680</v>
          </cell>
          <cell r="CK7060" t="str">
            <v>Машины и оборудование</v>
          </cell>
        </row>
        <row r="7061">
          <cell r="K7061">
            <v>0</v>
          </cell>
          <cell r="Y7061">
            <v>2005</v>
          </cell>
          <cell r="AT7061">
            <v>12548.6</v>
          </cell>
          <cell r="BK7061">
            <v>9254.5966228087218</v>
          </cell>
          <cell r="BX7061">
            <v>1108.1502292944438</v>
          </cell>
          <cell r="CB7061">
            <v>1100</v>
          </cell>
          <cell r="CF7061">
            <v>46272.983114043607</v>
          </cell>
          <cell r="CG7061">
            <v>1254</v>
          </cell>
          <cell r="CK7061" t="str">
            <v>Прочие основные фонды</v>
          </cell>
        </row>
        <row r="7062">
          <cell r="K7062">
            <v>0</v>
          </cell>
          <cell r="Y7062">
            <v>2006</v>
          </cell>
          <cell r="AT7062">
            <v>230491.53</v>
          </cell>
          <cell r="BK7062">
            <v>282148.00829341979</v>
          </cell>
          <cell r="BX7062">
            <v>171712.06481934452</v>
          </cell>
          <cell r="CB7062">
            <v>170000</v>
          </cell>
          <cell r="CF7062">
            <v>1410740.041467099</v>
          </cell>
          <cell r="CG7062">
            <v>1742500</v>
          </cell>
          <cell r="CK7062" t="str">
            <v>Машины и оборудование</v>
          </cell>
        </row>
        <row r="7063">
          <cell r="K7063">
            <v>0</v>
          </cell>
          <cell r="Y7063">
            <v>1991</v>
          </cell>
          <cell r="AT7063">
            <v>475619.76</v>
          </cell>
          <cell r="BK7063">
            <v>2074883.0563633691</v>
          </cell>
          <cell r="BX7063">
            <v>207488.30563633691</v>
          </cell>
          <cell r="CB7063">
            <v>205000</v>
          </cell>
          <cell r="CF7063">
            <v>39422778.070904016</v>
          </cell>
          <cell r="CG7063">
            <v>342350</v>
          </cell>
          <cell r="CK7063" t="str">
            <v>Машины и оборудование</v>
          </cell>
        </row>
        <row r="7064">
          <cell r="K7064">
            <v>0</v>
          </cell>
          <cell r="Y7064">
            <v>2003</v>
          </cell>
          <cell r="AT7064">
            <v>42903.94</v>
          </cell>
          <cell r="BK7064">
            <v>24495.872588156257</v>
          </cell>
          <cell r="BX7064">
            <v>2449.5872588156258</v>
          </cell>
          <cell r="CB7064">
            <v>2400</v>
          </cell>
          <cell r="CF7064">
            <v>171471.1081170938</v>
          </cell>
          <cell r="CG7064">
            <v>2400</v>
          </cell>
          <cell r="CK7064" t="str">
            <v>Прочие основные фонды</v>
          </cell>
        </row>
        <row r="7065">
          <cell r="K7065">
            <v>30562.48</v>
          </cell>
          <cell r="Y7065">
            <v>2008</v>
          </cell>
          <cell r="AT7065">
            <v>62143.73</v>
          </cell>
          <cell r="BK7065">
            <v>67915.257377250906</v>
          </cell>
          <cell r="BX7065">
            <v>55976.04714252182</v>
          </cell>
          <cell r="CB7065">
            <v>55000</v>
          </cell>
          <cell r="CF7065">
            <v>203745.77213175272</v>
          </cell>
          <cell r="CG7065">
            <v>953700</v>
          </cell>
          <cell r="CK7065" t="str">
            <v>Машины и оборудование</v>
          </cell>
        </row>
        <row r="7066">
          <cell r="K7066">
            <v>30562.49</v>
          </cell>
          <cell r="Y7066">
            <v>2008</v>
          </cell>
          <cell r="AT7066">
            <v>62143.74</v>
          </cell>
          <cell r="BK7066">
            <v>67915.26830598939</v>
          </cell>
          <cell r="BX7066">
            <v>55976.056150035067</v>
          </cell>
          <cell r="CB7066">
            <v>55000</v>
          </cell>
          <cell r="CF7066">
            <v>203745.80491796817</v>
          </cell>
          <cell r="CG7066">
            <v>953700</v>
          </cell>
          <cell r="CK7066" t="str">
            <v>Машины и оборудование</v>
          </cell>
        </row>
        <row r="7067">
          <cell r="K7067">
            <v>163959.92000000001</v>
          </cell>
          <cell r="Y7067">
            <v>2008</v>
          </cell>
          <cell r="AT7067">
            <v>204949.76000000001</v>
          </cell>
          <cell r="BK7067">
            <v>231271.35520192</v>
          </cell>
          <cell r="BX7067">
            <v>203967.94126106292</v>
          </cell>
          <cell r="CB7067">
            <v>205000</v>
          </cell>
          <cell r="CF7067">
            <v>462542.71040384</v>
          </cell>
          <cell r="CG7067">
            <v>3735099.9999999995</v>
          </cell>
          <cell r="CK7067" t="str">
            <v>Машины и оборудование</v>
          </cell>
        </row>
        <row r="7068">
          <cell r="K7068">
            <v>163959.92000000001</v>
          </cell>
          <cell r="Y7068">
            <v>2008</v>
          </cell>
          <cell r="AT7068">
            <v>204949.76000000001</v>
          </cell>
          <cell r="BK7068">
            <v>231271.35520192</v>
          </cell>
          <cell r="BX7068">
            <v>203967.94126106292</v>
          </cell>
          <cell r="CB7068">
            <v>205000</v>
          </cell>
          <cell r="CF7068">
            <v>462542.71040384</v>
          </cell>
          <cell r="CG7068">
            <v>3735099.9999999995</v>
          </cell>
          <cell r="CK7068" t="str">
            <v>Машины и оборудование</v>
          </cell>
        </row>
        <row r="7069">
          <cell r="K7069">
            <v>163959.92000000001</v>
          </cell>
          <cell r="Y7069">
            <v>2008</v>
          </cell>
          <cell r="AT7069">
            <v>204949.76000000001</v>
          </cell>
          <cell r="BK7069">
            <v>231271.35520192</v>
          </cell>
          <cell r="BX7069">
            <v>203967.94126106292</v>
          </cell>
          <cell r="CB7069">
            <v>205000</v>
          </cell>
          <cell r="CF7069">
            <v>462542.71040384</v>
          </cell>
          <cell r="CG7069">
            <v>3735099.9999999995</v>
          </cell>
          <cell r="CK7069" t="str">
            <v>Машины и оборудование</v>
          </cell>
        </row>
        <row r="7070">
          <cell r="K7070">
            <v>19708.13</v>
          </cell>
          <cell r="Y7070">
            <v>2009</v>
          </cell>
          <cell r="AT7070">
            <v>50677.97</v>
          </cell>
          <cell r="BK7070">
            <v>51265.366515567017</v>
          </cell>
          <cell r="BX7070">
            <v>45213.084244888909</v>
          </cell>
          <cell r="CB7070">
            <v>45000</v>
          </cell>
          <cell r="CF7070">
            <v>102530.73303113403</v>
          </cell>
          <cell r="CG7070">
            <v>819900</v>
          </cell>
          <cell r="CK7070" t="str">
            <v>Машины и оборудование</v>
          </cell>
        </row>
        <row r="7071">
          <cell r="K7071">
            <v>553955.43999999994</v>
          </cell>
          <cell r="Y7071">
            <v>2008</v>
          </cell>
          <cell r="AT7071">
            <v>729600</v>
          </cell>
          <cell r="BK7071">
            <v>823302.16319999995</v>
          </cell>
          <cell r="BX7071">
            <v>687883.00691453298</v>
          </cell>
          <cell r="CB7071">
            <v>690000</v>
          </cell>
          <cell r="CF7071">
            <v>1646604.3263999999</v>
          </cell>
          <cell r="CG7071">
            <v>9004500</v>
          </cell>
          <cell r="CK7071" t="str">
            <v>Машины и оборудование</v>
          </cell>
        </row>
        <row r="7072">
          <cell r="K7072">
            <v>111341.57</v>
          </cell>
          <cell r="Y7072">
            <v>2008</v>
          </cell>
          <cell r="AT7072">
            <v>215500</v>
          </cell>
          <cell r="BK7072">
            <v>235471.42732894019</v>
          </cell>
          <cell r="BX7072">
            <v>196740.39582735827</v>
          </cell>
          <cell r="CB7072">
            <v>195000</v>
          </cell>
          <cell r="CF7072">
            <v>470942.85465788038</v>
          </cell>
          <cell r="CG7072">
            <v>2544750</v>
          </cell>
          <cell r="CK7072" t="str">
            <v>Машины и оборудование</v>
          </cell>
        </row>
        <row r="7073">
          <cell r="K7073">
            <v>329891.67</v>
          </cell>
          <cell r="Y7073">
            <v>2008</v>
          </cell>
          <cell r="AT7073">
            <v>412364.55</v>
          </cell>
          <cell r="BK7073">
            <v>465324.32297422498</v>
          </cell>
          <cell r="BX7073">
            <v>388786.41255339677</v>
          </cell>
          <cell r="CB7073">
            <v>390000</v>
          </cell>
          <cell r="CF7073">
            <v>930648.64594844996</v>
          </cell>
          <cell r="CG7073">
            <v>5089500</v>
          </cell>
          <cell r="CK7073" t="str">
            <v>Машины и оборудование</v>
          </cell>
        </row>
        <row r="7074">
          <cell r="K7074">
            <v>0</v>
          </cell>
          <cell r="Y7074">
            <v>2006</v>
          </cell>
          <cell r="AT7074">
            <v>12711.86</v>
          </cell>
          <cell r="BK7074">
            <v>15560.771281724719</v>
          </cell>
          <cell r="BX7074">
            <v>9470.1082000472343</v>
          </cell>
          <cell r="CB7074">
            <v>9500</v>
          </cell>
          <cell r="CF7074">
            <v>77803.8564086236</v>
          </cell>
          <cell r="CG7074">
            <v>97375</v>
          </cell>
          <cell r="CK7074" t="str">
            <v>Машины и оборудование</v>
          </cell>
        </row>
        <row r="7075">
          <cell r="K7075">
            <v>0</v>
          </cell>
          <cell r="Y7075">
            <v>2006</v>
          </cell>
          <cell r="AT7075">
            <v>12711.86</v>
          </cell>
          <cell r="BK7075">
            <v>15560.771281724719</v>
          </cell>
          <cell r="BX7075">
            <v>9470.1082000472343</v>
          </cell>
          <cell r="CB7075">
            <v>9500</v>
          </cell>
          <cell r="CF7075">
            <v>77803.8564086236</v>
          </cell>
          <cell r="CG7075">
            <v>97375</v>
          </cell>
          <cell r="CK7075" t="str">
            <v>Машины и оборудование</v>
          </cell>
        </row>
        <row r="7076">
          <cell r="K7076">
            <v>0</v>
          </cell>
          <cell r="Y7076">
            <v>2006</v>
          </cell>
          <cell r="AT7076">
            <v>16949.16</v>
          </cell>
          <cell r="BK7076">
            <v>20747.711363825383</v>
          </cell>
          <cell r="BX7076">
            <v>12626.820866491022</v>
          </cell>
          <cell r="CB7076">
            <v>13000</v>
          </cell>
          <cell r="CF7076">
            <v>103738.55681912691</v>
          </cell>
          <cell r="CG7076">
            <v>133250</v>
          </cell>
          <cell r="CK7076" t="str">
            <v>Машины и оборудование</v>
          </cell>
        </row>
        <row r="7077">
          <cell r="K7077">
            <v>0</v>
          </cell>
          <cell r="Y7077">
            <v>2006</v>
          </cell>
          <cell r="AT7077">
            <v>16949.150000000001</v>
          </cell>
          <cell r="BK7077">
            <v>20747.699122681068</v>
          </cell>
          <cell r="BX7077">
            <v>12626.813416669991</v>
          </cell>
          <cell r="CB7077">
            <v>13000</v>
          </cell>
          <cell r="CF7077">
            <v>103738.49561340534</v>
          </cell>
          <cell r="CG7077">
            <v>133250</v>
          </cell>
          <cell r="CK7077" t="str">
            <v>Машины и оборудование</v>
          </cell>
        </row>
        <row r="7078">
          <cell r="K7078">
            <v>44449.87</v>
          </cell>
          <cell r="Y7078">
            <v>2007</v>
          </cell>
          <cell r="AT7078">
            <v>127000</v>
          </cell>
          <cell r="BK7078">
            <v>152709.02601919373</v>
          </cell>
          <cell r="BX7078">
            <v>115585.81474723644</v>
          </cell>
          <cell r="CB7078">
            <v>115000</v>
          </cell>
          <cell r="CF7078">
            <v>458127.07805758121</v>
          </cell>
          <cell r="CG7078">
            <v>1391500</v>
          </cell>
          <cell r="CK7078" t="str">
            <v>Машины и оборудование</v>
          </cell>
        </row>
        <row r="7079">
          <cell r="K7079">
            <v>645066.67000000004</v>
          </cell>
          <cell r="Y7079">
            <v>2010</v>
          </cell>
          <cell r="AT7079">
            <v>656000</v>
          </cell>
          <cell r="BK7079">
            <v>656000</v>
          </cell>
          <cell r="BX7079">
            <v>656000</v>
          </cell>
          <cell r="CB7079">
            <v>655000</v>
          </cell>
          <cell r="CF7079">
            <v>0</v>
          </cell>
          <cell r="CG7079">
            <v>9825000</v>
          </cell>
          <cell r="CK7079" t="str">
            <v>Машины и оборудование</v>
          </cell>
        </row>
        <row r="7080">
          <cell r="K7080">
            <v>81163.710000000006</v>
          </cell>
          <cell r="Y7080">
            <v>2007</v>
          </cell>
          <cell r="AT7080">
            <v>256306.69</v>
          </cell>
          <cell r="BK7080">
            <v>308191.69285120803</v>
          </cell>
          <cell r="BX7080">
            <v>233271.00463635713</v>
          </cell>
          <cell r="CB7080">
            <v>235000</v>
          </cell>
          <cell r="CF7080">
            <v>924575.0785536241</v>
          </cell>
          <cell r="CG7080">
            <v>2843500</v>
          </cell>
          <cell r="CK7080" t="str">
            <v>Машины и оборудование</v>
          </cell>
        </row>
        <row r="7081">
          <cell r="K7081">
            <v>0</v>
          </cell>
          <cell r="Y7081">
            <v>2006</v>
          </cell>
          <cell r="AT7081">
            <v>16949.150000000001</v>
          </cell>
          <cell r="BK7081">
            <v>20747.699122681068</v>
          </cell>
          <cell r="BX7081">
            <v>12626.813416669991</v>
          </cell>
          <cell r="CB7081">
            <v>13000</v>
          </cell>
          <cell r="CF7081">
            <v>103738.49561340534</v>
          </cell>
          <cell r="CG7081">
            <v>133250</v>
          </cell>
          <cell r="CK7081" t="str">
            <v>Машины и оборудование</v>
          </cell>
        </row>
        <row r="7082">
          <cell r="K7082">
            <v>0</v>
          </cell>
          <cell r="Y7082">
            <v>2006</v>
          </cell>
          <cell r="AT7082">
            <v>26186.44</v>
          </cell>
          <cell r="BK7082">
            <v>32055.199122914149</v>
          </cell>
          <cell r="BX7082">
            <v>19508.429149946969</v>
          </cell>
          <cell r="CB7082">
            <v>20000</v>
          </cell>
          <cell r="CF7082">
            <v>160275.99561457074</v>
          </cell>
          <cell r="CG7082">
            <v>205000</v>
          </cell>
          <cell r="CK7082" t="str">
            <v>Машины и оборудование</v>
          </cell>
        </row>
        <row r="7083">
          <cell r="K7083">
            <v>0</v>
          </cell>
          <cell r="Y7083">
            <v>2002</v>
          </cell>
          <cell r="AT7083">
            <v>12580.3</v>
          </cell>
          <cell r="BK7083">
            <v>25831.821417872103</v>
          </cell>
          <cell r="BX7083">
            <v>2583.1821417872106</v>
          </cell>
          <cell r="CB7083">
            <v>2600</v>
          </cell>
          <cell r="CF7083">
            <v>206654.57134297682</v>
          </cell>
          <cell r="CG7083">
            <v>2937.9999999999995</v>
          </cell>
          <cell r="CK7083" t="str">
            <v>Машины и оборудование</v>
          </cell>
        </row>
        <row r="7084">
          <cell r="K7084">
            <v>0</v>
          </cell>
          <cell r="Y7084">
            <v>2002</v>
          </cell>
          <cell r="AT7084">
            <v>12580.3</v>
          </cell>
          <cell r="BK7084">
            <v>25831.821417872103</v>
          </cell>
          <cell r="BX7084">
            <v>2583.1821417872106</v>
          </cell>
          <cell r="CB7084">
            <v>2600</v>
          </cell>
          <cell r="CF7084">
            <v>206654.57134297682</v>
          </cell>
          <cell r="CG7084">
            <v>2937.9999999999995</v>
          </cell>
          <cell r="CK7084" t="str">
            <v>Машины и оборудование</v>
          </cell>
        </row>
        <row r="7085">
          <cell r="K7085">
            <v>0</v>
          </cell>
          <cell r="Y7085">
            <v>2006</v>
          </cell>
          <cell r="AT7085">
            <v>13126.13</v>
          </cell>
          <cell r="BK7085">
            <v>19867.201544424934</v>
          </cell>
          <cell r="BX7085">
            <v>7105.4919784669701</v>
          </cell>
          <cell r="CB7085">
            <v>7100</v>
          </cell>
          <cell r="CF7085">
            <v>79468.806177699735</v>
          </cell>
          <cell r="CG7085">
            <v>24069</v>
          </cell>
          <cell r="CK7085" t="str">
            <v>Машины и оборудование</v>
          </cell>
        </row>
        <row r="7086">
          <cell r="K7086">
            <v>0</v>
          </cell>
          <cell r="Y7086">
            <v>2006</v>
          </cell>
          <cell r="AT7086">
            <v>13126.13</v>
          </cell>
          <cell r="BK7086">
            <v>19867.201544424934</v>
          </cell>
          <cell r="BX7086">
            <v>7105.4919784669701</v>
          </cell>
          <cell r="CB7086">
            <v>7100</v>
          </cell>
          <cell r="CF7086">
            <v>79468.806177699735</v>
          </cell>
          <cell r="CG7086">
            <v>24069</v>
          </cell>
          <cell r="CK7086" t="str">
            <v>Машины и оборудование</v>
          </cell>
        </row>
        <row r="7087">
          <cell r="K7087">
            <v>0</v>
          </cell>
          <cell r="Y7087">
            <v>2006</v>
          </cell>
          <cell r="AT7087">
            <v>13126.13</v>
          </cell>
          <cell r="BK7087">
            <v>19867.201544424934</v>
          </cell>
          <cell r="BX7087">
            <v>7105.4919784669701</v>
          </cell>
          <cell r="CB7087">
            <v>7100</v>
          </cell>
          <cell r="CF7087">
            <v>79468.806177699735</v>
          </cell>
          <cell r="CG7087">
            <v>24069</v>
          </cell>
          <cell r="CK7087" t="str">
            <v>Машины и оборудование</v>
          </cell>
        </row>
        <row r="7088">
          <cell r="K7088">
            <v>0</v>
          </cell>
          <cell r="Y7088">
            <v>2006</v>
          </cell>
          <cell r="AT7088">
            <v>13126.13</v>
          </cell>
          <cell r="BK7088">
            <v>19867.201544424934</v>
          </cell>
          <cell r="BX7088">
            <v>7105.4919784669701</v>
          </cell>
          <cell r="CB7088">
            <v>7100</v>
          </cell>
          <cell r="CF7088">
            <v>79468.806177699735</v>
          </cell>
          <cell r="CG7088">
            <v>24069</v>
          </cell>
          <cell r="CK7088" t="str">
            <v>Машины и оборудование</v>
          </cell>
        </row>
        <row r="7089">
          <cell r="K7089">
            <v>0</v>
          </cell>
          <cell r="Y7089">
            <v>2006</v>
          </cell>
          <cell r="AT7089">
            <v>13126.13</v>
          </cell>
          <cell r="BK7089">
            <v>19867.201544424934</v>
          </cell>
          <cell r="BX7089">
            <v>7105.4919784669701</v>
          </cell>
          <cell r="CB7089">
            <v>7100</v>
          </cell>
          <cell r="CF7089">
            <v>79468.806177699735</v>
          </cell>
          <cell r="CG7089">
            <v>24069</v>
          </cell>
          <cell r="CK7089" t="str">
            <v>Машины и оборудование</v>
          </cell>
        </row>
        <row r="7090">
          <cell r="K7090">
            <v>0</v>
          </cell>
          <cell r="Y7090">
            <v>2006</v>
          </cell>
          <cell r="AT7090">
            <v>13126.13</v>
          </cell>
          <cell r="BK7090">
            <v>19867.201544424934</v>
          </cell>
          <cell r="BX7090">
            <v>7105.4919784669701</v>
          </cell>
          <cell r="CB7090">
            <v>7100</v>
          </cell>
          <cell r="CF7090">
            <v>79468.806177699735</v>
          </cell>
          <cell r="CG7090">
            <v>24069</v>
          </cell>
          <cell r="CK7090" t="str">
            <v>Машины и оборудование</v>
          </cell>
        </row>
        <row r="7091">
          <cell r="K7091">
            <v>0</v>
          </cell>
          <cell r="Y7091">
            <v>2006</v>
          </cell>
          <cell r="AT7091">
            <v>13126.13</v>
          </cell>
          <cell r="BK7091">
            <v>19867.201544424934</v>
          </cell>
          <cell r="BX7091">
            <v>7105.4919784669701</v>
          </cell>
          <cell r="CB7091">
            <v>7100</v>
          </cell>
          <cell r="CF7091">
            <v>79468.806177699735</v>
          </cell>
          <cell r="CG7091">
            <v>24069</v>
          </cell>
          <cell r="CK7091" t="str">
            <v>Машины и оборудование</v>
          </cell>
        </row>
        <row r="7092">
          <cell r="K7092">
            <v>0</v>
          </cell>
          <cell r="Y7092">
            <v>2006</v>
          </cell>
          <cell r="AT7092">
            <v>13126.13</v>
          </cell>
          <cell r="BK7092">
            <v>19867.201544424934</v>
          </cell>
          <cell r="BX7092">
            <v>7105.4919784669701</v>
          </cell>
          <cell r="CB7092">
            <v>7100</v>
          </cell>
          <cell r="CF7092">
            <v>79468.806177699735</v>
          </cell>
          <cell r="CG7092">
            <v>24069</v>
          </cell>
          <cell r="CK7092" t="str">
            <v>Машины и оборудование</v>
          </cell>
        </row>
        <row r="7093">
          <cell r="K7093">
            <v>0</v>
          </cell>
          <cell r="Y7093">
            <v>2006</v>
          </cell>
          <cell r="AT7093">
            <v>13126.13</v>
          </cell>
          <cell r="BK7093">
            <v>19867.201544424934</v>
          </cell>
          <cell r="BX7093">
            <v>7105.4919784669701</v>
          </cell>
          <cell r="CB7093">
            <v>7100</v>
          </cell>
          <cell r="CF7093">
            <v>79468.806177699735</v>
          </cell>
          <cell r="CG7093">
            <v>24069</v>
          </cell>
          <cell r="CK7093" t="str">
            <v>Машины и оборудование</v>
          </cell>
        </row>
        <row r="7094">
          <cell r="K7094">
            <v>0</v>
          </cell>
          <cell r="Y7094">
            <v>2006</v>
          </cell>
          <cell r="AT7094">
            <v>13126.13</v>
          </cell>
          <cell r="BK7094">
            <v>19867.201544424934</v>
          </cell>
          <cell r="BX7094">
            <v>7105.4919784669701</v>
          </cell>
          <cell r="CB7094">
            <v>7100</v>
          </cell>
          <cell r="CF7094">
            <v>79468.806177699735</v>
          </cell>
          <cell r="CG7094">
            <v>24069</v>
          </cell>
          <cell r="CK7094" t="str">
            <v>Машины и оборудование</v>
          </cell>
        </row>
        <row r="7095">
          <cell r="K7095">
            <v>0</v>
          </cell>
          <cell r="Y7095">
            <v>2006</v>
          </cell>
          <cell r="AT7095">
            <v>13126.13</v>
          </cell>
          <cell r="BK7095">
            <v>19867.201544424934</v>
          </cell>
          <cell r="BX7095">
            <v>7105.4919784669701</v>
          </cell>
          <cell r="CB7095">
            <v>7100</v>
          </cell>
          <cell r="CF7095">
            <v>79468.806177699735</v>
          </cell>
          <cell r="CG7095">
            <v>24069</v>
          </cell>
          <cell r="CK7095" t="str">
            <v>Машины и оборудование</v>
          </cell>
        </row>
        <row r="7096">
          <cell r="K7096">
            <v>0</v>
          </cell>
          <cell r="Y7096">
            <v>2006</v>
          </cell>
          <cell r="AT7096">
            <v>13126.22</v>
          </cell>
          <cell r="BK7096">
            <v>19867.337764936157</v>
          </cell>
          <cell r="BX7096">
            <v>7105.5406976460472</v>
          </cell>
          <cell r="CB7096">
            <v>7100</v>
          </cell>
          <cell r="CF7096">
            <v>79469.351059744629</v>
          </cell>
          <cell r="CG7096">
            <v>24069</v>
          </cell>
          <cell r="CK7096" t="str">
            <v>Машины и оборудование</v>
          </cell>
        </row>
        <row r="7097">
          <cell r="K7097">
            <v>28675</v>
          </cell>
          <cell r="Y7097">
            <v>2008</v>
          </cell>
          <cell r="AT7097">
            <v>55500</v>
          </cell>
          <cell r="BK7097">
            <v>64533.552526419364</v>
          </cell>
          <cell r="BX7097">
            <v>41138.385197581432</v>
          </cell>
          <cell r="CB7097">
            <v>41000</v>
          </cell>
          <cell r="CF7097">
            <v>129067.10505283873</v>
          </cell>
          <cell r="CG7097">
            <v>208690</v>
          </cell>
          <cell r="CK7097" t="str">
            <v>Машины и оборудование</v>
          </cell>
        </row>
        <row r="7098">
          <cell r="K7098">
            <v>0</v>
          </cell>
          <cell r="Y7098">
            <v>2006</v>
          </cell>
          <cell r="AT7098">
            <v>38135.589999999997</v>
          </cell>
          <cell r="BK7098">
            <v>59476.69873322748</v>
          </cell>
          <cell r="BX7098">
            <v>36196.841543888244</v>
          </cell>
          <cell r="CB7098">
            <v>36000</v>
          </cell>
          <cell r="CF7098">
            <v>297383.49366613739</v>
          </cell>
          <cell r="CG7098">
            <v>369000</v>
          </cell>
          <cell r="CK7098" t="str">
            <v>Машины и оборудование</v>
          </cell>
        </row>
        <row r="7099">
          <cell r="K7099">
            <v>60179.33</v>
          </cell>
          <cell r="Y7099">
            <v>2008</v>
          </cell>
          <cell r="AT7099">
            <v>106198.81</v>
          </cell>
          <cell r="BK7099">
            <v>98134.811327032279</v>
          </cell>
          <cell r="BX7099">
            <v>49935.876909880782</v>
          </cell>
          <cell r="CB7099">
            <v>50000</v>
          </cell>
          <cell r="CF7099">
            <v>196269.62265406456</v>
          </cell>
          <cell r="CG7099">
            <v>157000</v>
          </cell>
          <cell r="CK7099" t="str">
            <v>Прочие основные фонды</v>
          </cell>
        </row>
        <row r="7100">
          <cell r="K7100">
            <v>18868.68</v>
          </cell>
          <cell r="Y7100">
            <v>2009</v>
          </cell>
          <cell r="AT7100">
            <v>26638.12</v>
          </cell>
          <cell r="BK7100">
            <v>30210.291891999997</v>
          </cell>
          <cell r="BX7100">
            <v>27693.671223836369</v>
          </cell>
          <cell r="CB7100">
            <v>28000</v>
          </cell>
          <cell r="CF7100">
            <v>30210.291891999997</v>
          </cell>
          <cell r="CG7100">
            <v>392560</v>
          </cell>
          <cell r="CK7100" t="str">
            <v>Машины и оборудование</v>
          </cell>
        </row>
        <row r="7101">
          <cell r="K7101">
            <v>0</v>
          </cell>
          <cell r="Y7101">
            <v>2002</v>
          </cell>
          <cell r="AT7101">
            <v>23232.85</v>
          </cell>
          <cell r="BK7101">
            <v>31891.765224388539</v>
          </cell>
          <cell r="BX7101">
            <v>13218.477883169489</v>
          </cell>
          <cell r="CB7101">
            <v>13000</v>
          </cell>
          <cell r="CF7101">
            <v>255134.12179510831</v>
          </cell>
          <cell r="CG7101">
            <v>99710</v>
          </cell>
          <cell r="CK7101" t="str">
            <v>Машины и оборудование</v>
          </cell>
        </row>
        <row r="7102">
          <cell r="K7102">
            <v>1286.31</v>
          </cell>
          <cell r="Y7102">
            <v>2007</v>
          </cell>
          <cell r="AT7102">
            <v>12346.77</v>
          </cell>
          <cell r="BK7102">
            <v>11645.631969916511</v>
          </cell>
          <cell r="BX7102">
            <v>2350.1661028011881</v>
          </cell>
          <cell r="CB7102">
            <v>2400</v>
          </cell>
          <cell r="CF7102">
            <v>46582.527879666042</v>
          </cell>
          <cell r="CG7102">
            <v>3960</v>
          </cell>
          <cell r="CK7102" t="str">
            <v>Прочие основные фонды</v>
          </cell>
        </row>
        <row r="7103">
          <cell r="K7103">
            <v>3887.02</v>
          </cell>
          <cell r="Y7103">
            <v>2007</v>
          </cell>
          <cell r="AT7103">
            <v>15548.5</v>
          </cell>
          <cell r="BK7103">
            <v>15899.484937625693</v>
          </cell>
          <cell r="BX7103">
            <v>5252.9334139994626</v>
          </cell>
          <cell r="CB7103">
            <v>5300</v>
          </cell>
          <cell r="CF7103">
            <v>47698.454812877084</v>
          </cell>
          <cell r="CG7103">
            <v>12349</v>
          </cell>
          <cell r="CK7103" t="str">
            <v>Прочие основные фонды</v>
          </cell>
        </row>
        <row r="7104">
          <cell r="K7104">
            <v>3887.02</v>
          </cell>
          <cell r="Y7104">
            <v>2007</v>
          </cell>
          <cell r="AT7104">
            <v>15548.5</v>
          </cell>
          <cell r="BK7104">
            <v>15899.484937625693</v>
          </cell>
          <cell r="BX7104">
            <v>5252.9334139994626</v>
          </cell>
          <cell r="CB7104">
            <v>5300</v>
          </cell>
          <cell r="CF7104">
            <v>47698.454812877084</v>
          </cell>
          <cell r="CG7104">
            <v>12349</v>
          </cell>
          <cell r="CK7104" t="str">
            <v>Прочие основные фонды</v>
          </cell>
        </row>
        <row r="7105">
          <cell r="K7105">
            <v>3586.13</v>
          </cell>
          <cell r="Y7105">
            <v>2007</v>
          </cell>
          <cell r="AT7105">
            <v>15648.5</v>
          </cell>
          <cell r="BK7105">
            <v>16001.742293239584</v>
          </cell>
          <cell r="BX7105">
            <v>5286.717595200219</v>
          </cell>
          <cell r="CB7105">
            <v>5300</v>
          </cell>
          <cell r="CF7105">
            <v>48005.22687971875</v>
          </cell>
          <cell r="CG7105">
            <v>12349</v>
          </cell>
          <cell r="CK7105" t="str">
            <v>Прочие основные фонды</v>
          </cell>
        </row>
        <row r="7106">
          <cell r="K7106">
            <v>4012.26</v>
          </cell>
          <cell r="Y7106">
            <v>2007</v>
          </cell>
          <cell r="AT7106">
            <v>16048.5</v>
          </cell>
          <cell r="BK7106">
            <v>16410.771715695144</v>
          </cell>
          <cell r="BX7106">
            <v>5421.85432000324</v>
          </cell>
          <cell r="CB7106">
            <v>5400</v>
          </cell>
          <cell r="CF7106">
            <v>49232.315147085435</v>
          </cell>
          <cell r="CG7106">
            <v>12582</v>
          </cell>
          <cell r="CK7106" t="str">
            <v>Прочие основные фонды</v>
          </cell>
        </row>
        <row r="7107">
          <cell r="K7107">
            <v>0</v>
          </cell>
          <cell r="Y7107">
            <v>2003</v>
          </cell>
          <cell r="AT7107">
            <v>15659.7</v>
          </cell>
          <cell r="BK7107">
            <v>8834.5738329958658</v>
          </cell>
          <cell r="BX7107">
            <v>883.45738329958658</v>
          </cell>
          <cell r="CB7107">
            <v>900</v>
          </cell>
          <cell r="CF7107">
            <v>70676.590663966927</v>
          </cell>
          <cell r="CG7107">
            <v>900</v>
          </cell>
          <cell r="CK7107" t="str">
            <v>Прочие основные фонды</v>
          </cell>
        </row>
        <row r="7108">
          <cell r="K7108">
            <v>0</v>
          </cell>
          <cell r="Y7108">
            <v>2003</v>
          </cell>
          <cell r="AT7108">
            <v>15659.7</v>
          </cell>
          <cell r="BK7108">
            <v>8834.5738329958658</v>
          </cell>
          <cell r="BX7108">
            <v>883.45738329958658</v>
          </cell>
          <cell r="CB7108">
            <v>900</v>
          </cell>
          <cell r="CF7108">
            <v>70676.590663966927</v>
          </cell>
          <cell r="CG7108">
            <v>900</v>
          </cell>
          <cell r="CK7108" t="str">
            <v>Прочие основные фонды</v>
          </cell>
        </row>
        <row r="7109">
          <cell r="K7109">
            <v>0</v>
          </cell>
          <cell r="Y7109">
            <v>2005</v>
          </cell>
          <cell r="AT7109">
            <v>53706</v>
          </cell>
          <cell r="BK7109">
            <v>67714.558367539998</v>
          </cell>
          <cell r="BX7109">
            <v>41210.309106730943</v>
          </cell>
          <cell r="CB7109">
            <v>41000</v>
          </cell>
          <cell r="CF7109">
            <v>338572.7918377</v>
          </cell>
          <cell r="CG7109">
            <v>420250</v>
          </cell>
          <cell r="CK7109" t="str">
            <v>Машины и оборудование</v>
          </cell>
        </row>
        <row r="7110">
          <cell r="K7110">
            <v>23571.19</v>
          </cell>
          <cell r="Y7110">
            <v>2007</v>
          </cell>
          <cell r="AT7110">
            <v>59910</v>
          </cell>
          <cell r="BK7110">
            <v>71897.078765407496</v>
          </cell>
          <cell r="BX7110">
            <v>54419.065091812925</v>
          </cell>
          <cell r="CB7110">
            <v>55000</v>
          </cell>
          <cell r="CF7110">
            <v>215691.23629622249</v>
          </cell>
          <cell r="CG7110">
            <v>665500</v>
          </cell>
          <cell r="CK7110" t="str">
            <v>Машины и оборудование</v>
          </cell>
        </row>
        <row r="7111">
          <cell r="K7111">
            <v>31402.01</v>
          </cell>
          <cell r="Y7111">
            <v>2008</v>
          </cell>
          <cell r="AT7111">
            <v>59860</v>
          </cell>
          <cell r="BK7111">
            <v>65407.515730442508</v>
          </cell>
          <cell r="BX7111">
            <v>54649.095564852287</v>
          </cell>
          <cell r="CB7111">
            <v>55000</v>
          </cell>
          <cell r="CF7111">
            <v>130815.03146088502</v>
          </cell>
          <cell r="CG7111">
            <v>717750</v>
          </cell>
          <cell r="CK7111" t="str">
            <v>Машины и оборудование</v>
          </cell>
        </row>
        <row r="7112">
          <cell r="K7112">
            <v>158339.09</v>
          </cell>
          <cell r="Y7112">
            <v>2008</v>
          </cell>
          <cell r="AT7112">
            <v>249237.29</v>
          </cell>
          <cell r="BK7112">
            <v>272384.91636016255</v>
          </cell>
          <cell r="BX7112">
            <v>224500.81922527635</v>
          </cell>
          <cell r="CB7112">
            <v>225000</v>
          </cell>
          <cell r="CF7112">
            <v>817154.74908048764</v>
          </cell>
          <cell r="CG7112">
            <v>3901500</v>
          </cell>
          <cell r="CK7112" t="str">
            <v>Машины и оборудование</v>
          </cell>
        </row>
        <row r="7113">
          <cell r="K7113">
            <v>56876.83</v>
          </cell>
          <cell r="Y7113">
            <v>2008</v>
          </cell>
          <cell r="AT7113">
            <v>160593.22</v>
          </cell>
          <cell r="BK7113">
            <v>175508.13041543335</v>
          </cell>
          <cell r="BX7113">
            <v>144654.55571285114</v>
          </cell>
          <cell r="CB7113">
            <v>145000</v>
          </cell>
          <cell r="CF7113">
            <v>526524.39124630007</v>
          </cell>
          <cell r="CG7113">
            <v>2514300</v>
          </cell>
          <cell r="CK7113" t="str">
            <v>Машины и оборудование</v>
          </cell>
        </row>
        <row r="7114">
          <cell r="K7114">
            <v>104015.99</v>
          </cell>
          <cell r="Y7114">
            <v>2008</v>
          </cell>
          <cell r="AT7114">
            <v>163728.81</v>
          </cell>
          <cell r="BK7114">
            <v>178934.93472665723</v>
          </cell>
          <cell r="BX7114">
            <v>147478.94256023894</v>
          </cell>
          <cell r="CB7114">
            <v>145000</v>
          </cell>
          <cell r="CF7114">
            <v>536804.80417997169</v>
          </cell>
          <cell r="CG7114">
            <v>2514300</v>
          </cell>
          <cell r="CK7114" t="str">
            <v>Машины и оборудование</v>
          </cell>
        </row>
        <row r="7115">
          <cell r="K7115">
            <v>5774.72</v>
          </cell>
          <cell r="Y7115">
            <v>2007</v>
          </cell>
          <cell r="AT7115">
            <v>18540.2</v>
          </cell>
          <cell r="BK7115">
            <v>25002.299779251669</v>
          </cell>
          <cell r="BX7115">
            <v>17026.899241050145</v>
          </cell>
          <cell r="CB7115">
            <v>17000</v>
          </cell>
          <cell r="CF7115">
            <v>100009.19911700668</v>
          </cell>
          <cell r="CG7115">
            <v>189720</v>
          </cell>
          <cell r="CK7115" t="str">
            <v>Машины и оборудование</v>
          </cell>
        </row>
        <row r="7116">
          <cell r="K7116">
            <v>5829.4</v>
          </cell>
          <cell r="Y7116">
            <v>2007</v>
          </cell>
          <cell r="AT7116">
            <v>18715</v>
          </cell>
          <cell r="BK7116">
            <v>25238.025499654534</v>
          </cell>
          <cell r="BX7116">
            <v>17187.431597083822</v>
          </cell>
          <cell r="CB7116">
            <v>17000</v>
          </cell>
          <cell r="CF7116">
            <v>100952.10199861813</v>
          </cell>
          <cell r="CG7116">
            <v>189720</v>
          </cell>
          <cell r="CK7116" t="str">
            <v>Машины и оборудование</v>
          </cell>
        </row>
        <row r="7117">
          <cell r="K7117">
            <v>0</v>
          </cell>
          <cell r="Y7117">
            <v>2001</v>
          </cell>
          <cell r="AT7117">
            <v>8624.11</v>
          </cell>
          <cell r="BK7117">
            <v>4084.3346755779708</v>
          </cell>
          <cell r="BX7117">
            <v>408.43346755779709</v>
          </cell>
          <cell r="CB7117">
            <v>400</v>
          </cell>
          <cell r="CF7117">
            <v>36759.012080201734</v>
          </cell>
          <cell r="CG7117">
            <v>400</v>
          </cell>
          <cell r="CK7117" t="str">
            <v>Прочие основные фонды</v>
          </cell>
        </row>
        <row r="7118">
          <cell r="K7118">
            <v>0</v>
          </cell>
          <cell r="Y7118">
            <v>2006</v>
          </cell>
          <cell r="AT7118">
            <v>41930</v>
          </cell>
          <cell r="BK7118">
            <v>34559.15322644118</v>
          </cell>
          <cell r="BX7118">
            <v>4138.131042655833</v>
          </cell>
          <cell r="CB7118">
            <v>4100</v>
          </cell>
          <cell r="CF7118">
            <v>172795.7661322059</v>
          </cell>
          <cell r="CG7118">
            <v>4674</v>
          </cell>
          <cell r="CK7118" t="str">
            <v>Прочие основные фонды</v>
          </cell>
        </row>
        <row r="7119">
          <cell r="K7119">
            <v>60918.96</v>
          </cell>
          <cell r="Y7119">
            <v>2008</v>
          </cell>
          <cell r="AT7119">
            <v>107503.94</v>
          </cell>
          <cell r="BK7119">
            <v>121310.61726222999</v>
          </cell>
          <cell r="BX7119">
            <v>101357.09087494454</v>
          </cell>
          <cell r="CB7119">
            <v>100000</v>
          </cell>
          <cell r="CF7119">
            <v>242621.23452445999</v>
          </cell>
          <cell r="CG7119">
            <v>1305000</v>
          </cell>
          <cell r="CK7119" t="str">
            <v>Машины и оборудование</v>
          </cell>
        </row>
        <row r="7120">
          <cell r="K7120">
            <v>0</v>
          </cell>
          <cell r="Y7120">
            <v>1965</v>
          </cell>
          <cell r="AT7120">
            <v>82617.539999999994</v>
          </cell>
          <cell r="BK7120">
            <v>36052.889757002842</v>
          </cell>
          <cell r="BX7120">
            <v>3605.2889757002845</v>
          </cell>
          <cell r="CB7120">
            <v>3600</v>
          </cell>
          <cell r="CF7120">
            <v>1658432.9288221307</v>
          </cell>
          <cell r="CG7120">
            <v>3600</v>
          </cell>
          <cell r="CK7120" t="str">
            <v>Прочие основные фонды</v>
          </cell>
        </row>
        <row r="7121">
          <cell r="K7121">
            <v>0</v>
          </cell>
          <cell r="Y7121">
            <v>2006</v>
          </cell>
          <cell r="AT7121">
            <v>83559.320000000007</v>
          </cell>
          <cell r="BK7121">
            <v>64945.277044250412</v>
          </cell>
          <cell r="BX7121">
            <v>7776.581366150891</v>
          </cell>
          <cell r="CB7121">
            <v>7800</v>
          </cell>
          <cell r="CF7121">
            <v>324726.38522125204</v>
          </cell>
          <cell r="CG7121">
            <v>8892</v>
          </cell>
          <cell r="CK7121" t="str">
            <v>Прочие основные фонды</v>
          </cell>
        </row>
        <row r="7122">
          <cell r="K7122">
            <v>579000.04</v>
          </cell>
          <cell r="Y7122">
            <v>2009</v>
          </cell>
          <cell r="AT7122">
            <v>772000</v>
          </cell>
          <cell r="BK7122">
            <v>932498.67193358403</v>
          </cell>
          <cell r="BX7122">
            <v>779118.55338786321</v>
          </cell>
          <cell r="CB7122">
            <v>780000</v>
          </cell>
          <cell r="CF7122">
            <v>1864997.3438671681</v>
          </cell>
          <cell r="CG7122">
            <v>10179000</v>
          </cell>
          <cell r="CK7122" t="str">
            <v>Машины и оборудование</v>
          </cell>
        </row>
        <row r="7123">
          <cell r="K7123">
            <v>0</v>
          </cell>
          <cell r="Y7123">
            <v>2006</v>
          </cell>
          <cell r="AT7123">
            <v>24152.54</v>
          </cell>
          <cell r="BK7123">
            <v>38877.447454691886</v>
          </cell>
          <cell r="BX7123">
            <v>23660.371794679806</v>
          </cell>
          <cell r="CB7123">
            <v>24000</v>
          </cell>
          <cell r="CF7123">
            <v>194387.23727345944</v>
          </cell>
          <cell r="CG7123">
            <v>246000</v>
          </cell>
          <cell r="CK7123" t="str">
            <v>Машины и оборудование</v>
          </cell>
        </row>
        <row r="7124">
          <cell r="K7124">
            <v>1776400.82</v>
          </cell>
          <cell r="Y7124">
            <v>2008</v>
          </cell>
          <cell r="AT7124">
            <v>2339650</v>
          </cell>
          <cell r="BK7124">
            <v>2610099.7518180618</v>
          </cell>
          <cell r="BX7124">
            <v>2180782.8837094018</v>
          </cell>
          <cell r="CB7124">
            <v>2180000</v>
          </cell>
          <cell r="CF7124">
            <v>5220199.5036361236</v>
          </cell>
          <cell r="CG7124">
            <v>28449000</v>
          </cell>
          <cell r="CK7124" t="str">
            <v>Машины и оборудование</v>
          </cell>
        </row>
        <row r="7125">
          <cell r="K7125">
            <v>639705.9</v>
          </cell>
          <cell r="Y7125">
            <v>2010</v>
          </cell>
          <cell r="AT7125">
            <v>725000</v>
          </cell>
          <cell r="BK7125">
            <v>823254.23182679049</v>
          </cell>
          <cell r="BX7125">
            <v>754674.33784976101</v>
          </cell>
          <cell r="CB7125">
            <v>755000</v>
          </cell>
          <cell r="CF7125">
            <v>823254.23182679049</v>
          </cell>
          <cell r="CG7125">
            <v>10585100</v>
          </cell>
          <cell r="CK7125" t="str">
            <v>Машины и оборудование</v>
          </cell>
        </row>
        <row r="7126">
          <cell r="K7126">
            <v>313055.44</v>
          </cell>
          <cell r="Y7126">
            <v>2008</v>
          </cell>
          <cell r="AT7126">
            <v>490000</v>
          </cell>
          <cell r="BK7126">
            <v>650936.00132418296</v>
          </cell>
          <cell r="BX7126">
            <v>543868.13725767878</v>
          </cell>
          <cell r="CB7126">
            <v>545000</v>
          </cell>
          <cell r="CF7126">
            <v>1301872.0026483659</v>
          </cell>
          <cell r="CG7126">
            <v>7112250</v>
          </cell>
          <cell r="CK7126" t="str">
            <v>Машины и оборудование</v>
          </cell>
        </row>
        <row r="7127">
          <cell r="K7127">
            <v>9957762.6899999995</v>
          </cell>
          <cell r="Y7127">
            <v>2010</v>
          </cell>
          <cell r="AT7127">
            <v>10390708.890000001</v>
          </cell>
          <cell r="BK7127">
            <v>10427112.955886619</v>
          </cell>
          <cell r="BX7127">
            <v>10427112.955886619</v>
          </cell>
          <cell r="CB7127">
            <v>10430000</v>
          </cell>
          <cell r="CF7127">
            <v>0</v>
          </cell>
          <cell r="CG7127">
            <v>156450000</v>
          </cell>
          <cell r="CK7127" t="str">
            <v>Машины и оборудование</v>
          </cell>
        </row>
        <row r="7128">
          <cell r="K7128">
            <v>4815677.93</v>
          </cell>
          <cell r="Y7128">
            <v>2008</v>
          </cell>
          <cell r="AT7128">
            <v>9631355.9299999997</v>
          </cell>
          <cell r="BK7128">
            <v>11921524.884200873</v>
          </cell>
          <cell r="BX7128">
            <v>9023429.7388329748</v>
          </cell>
          <cell r="CB7128">
            <v>9020000</v>
          </cell>
          <cell r="CF7128">
            <v>35764574.65260262</v>
          </cell>
          <cell r="CG7128">
            <v>109142000</v>
          </cell>
          <cell r="CK7128" t="str">
            <v>Машины и оборудование</v>
          </cell>
        </row>
        <row r="7129">
          <cell r="K7129">
            <v>0</v>
          </cell>
          <cell r="Y7129">
            <v>2001</v>
          </cell>
          <cell r="AT7129">
            <v>49500</v>
          </cell>
          <cell r="BK7129">
            <v>164234.50317779579</v>
          </cell>
          <cell r="BX7129">
            <v>50529.313491847919</v>
          </cell>
          <cell r="CB7129">
            <v>50000</v>
          </cell>
          <cell r="CF7129">
            <v>1642345.0317779579</v>
          </cell>
          <cell r="CG7129">
            <v>306000</v>
          </cell>
          <cell r="CK7129" t="str">
            <v>Машины и оборудование</v>
          </cell>
        </row>
        <row r="7130">
          <cell r="K7130">
            <v>243184.2</v>
          </cell>
          <cell r="Y7130">
            <v>2008</v>
          </cell>
          <cell r="AT7130">
            <v>521109</v>
          </cell>
          <cell r="BK7130">
            <v>580833.65566859604</v>
          </cell>
          <cell r="BX7130">
            <v>191898.07278704536</v>
          </cell>
          <cell r="CB7130">
            <v>190000</v>
          </cell>
          <cell r="CF7130">
            <v>1742500.9670057881</v>
          </cell>
          <cell r="CG7130">
            <v>442700</v>
          </cell>
          <cell r="CK7130" t="str">
            <v>Прочие основные фонды</v>
          </cell>
        </row>
        <row r="7131">
          <cell r="K7131">
            <v>0</v>
          </cell>
          <cell r="Y7131">
            <v>1987</v>
          </cell>
          <cell r="AT7131">
            <v>63735.14</v>
          </cell>
          <cell r="BK7131">
            <v>27812.931443699996</v>
          </cell>
          <cell r="BX7131">
            <v>2781.2931443699999</v>
          </cell>
          <cell r="CB7131">
            <v>2800</v>
          </cell>
          <cell r="CF7131">
            <v>639697.42320509988</v>
          </cell>
          <cell r="CG7131">
            <v>2800</v>
          </cell>
          <cell r="CK7131" t="str">
            <v>Прочие основные фонды</v>
          </cell>
        </row>
        <row r="7132">
          <cell r="K7132">
            <v>29112.27</v>
          </cell>
          <cell r="Y7132">
            <v>2007</v>
          </cell>
          <cell r="AT7132">
            <v>199628.4</v>
          </cell>
          <cell r="BK7132">
            <v>264672.8180108919</v>
          </cell>
          <cell r="BX7132">
            <v>166781.32380890421</v>
          </cell>
          <cell r="CB7132">
            <v>165000</v>
          </cell>
          <cell r="CF7132">
            <v>794018.45403267571</v>
          </cell>
          <cell r="CG7132">
            <v>1178100</v>
          </cell>
          <cell r="CK7132" t="str">
            <v>Прочие основные фонды</v>
          </cell>
        </row>
        <row r="7133">
          <cell r="K7133">
            <v>0</v>
          </cell>
          <cell r="Y7133">
            <v>2003</v>
          </cell>
          <cell r="AT7133">
            <v>173340.22</v>
          </cell>
          <cell r="BK7133">
            <v>225231.88450245105</v>
          </cell>
          <cell r="BX7133">
            <v>136421.83208530632</v>
          </cell>
          <cell r="CB7133">
            <v>135000</v>
          </cell>
          <cell r="CF7133">
            <v>1576623.1915171575</v>
          </cell>
          <cell r="CG7133">
            <v>1891350</v>
          </cell>
          <cell r="CK7133" t="str">
            <v>Машины и оборудование</v>
          </cell>
        </row>
        <row r="7134">
          <cell r="K7134">
            <v>0</v>
          </cell>
          <cell r="Y7134">
            <v>2001</v>
          </cell>
          <cell r="AT7134">
            <v>17850</v>
          </cell>
          <cell r="BK7134">
            <v>61856.907790705627</v>
          </cell>
          <cell r="BX7134">
            <v>19031.245109373998</v>
          </cell>
          <cell r="CB7134">
            <v>19000</v>
          </cell>
          <cell r="CF7134">
            <v>618569.07790705631</v>
          </cell>
          <cell r="CG7134">
            <v>116280</v>
          </cell>
          <cell r="CK7134" t="str">
            <v>Машины и оборудование</v>
          </cell>
        </row>
        <row r="7135">
          <cell r="K7135">
            <v>0</v>
          </cell>
          <cell r="Y7135">
            <v>2001</v>
          </cell>
          <cell r="AT7135">
            <v>17850</v>
          </cell>
          <cell r="BK7135">
            <v>61856.907790705627</v>
          </cell>
          <cell r="BX7135">
            <v>19031.245109373998</v>
          </cell>
          <cell r="CB7135">
            <v>19000</v>
          </cell>
          <cell r="CF7135">
            <v>618569.07790705631</v>
          </cell>
          <cell r="CG7135">
            <v>116280</v>
          </cell>
          <cell r="CK7135" t="str">
            <v>Машины и оборудование</v>
          </cell>
        </row>
        <row r="7136">
          <cell r="K7136">
            <v>17075.080000000002</v>
          </cell>
          <cell r="Y7136">
            <v>2007</v>
          </cell>
          <cell r="AT7136">
            <v>42688</v>
          </cell>
          <cell r="BK7136">
            <v>52738.161770429848</v>
          </cell>
          <cell r="BX7136">
            <v>39917.636536693797</v>
          </cell>
          <cell r="CB7136">
            <v>40000</v>
          </cell>
          <cell r="CF7136">
            <v>158214.48531128955</v>
          </cell>
          <cell r="CG7136">
            <v>484000</v>
          </cell>
          <cell r="CK7136" t="str">
            <v>Машины и оборудование</v>
          </cell>
        </row>
        <row r="7137">
          <cell r="K7137">
            <v>0</v>
          </cell>
          <cell r="Y7137">
            <v>2001</v>
          </cell>
          <cell r="AT7137">
            <v>19826.37</v>
          </cell>
          <cell r="BK7137">
            <v>65409.444593468863</v>
          </cell>
          <cell r="BX7137">
            <v>23470.800712413111</v>
          </cell>
          <cell r="CB7137">
            <v>23000</v>
          </cell>
          <cell r="CF7137">
            <v>588685.00134121976</v>
          </cell>
          <cell r="CG7137">
            <v>158240</v>
          </cell>
          <cell r="CK7137" t="str">
            <v>Машины и оборудование</v>
          </cell>
        </row>
        <row r="7138">
          <cell r="K7138">
            <v>0</v>
          </cell>
          <cell r="Y7138">
            <v>2001</v>
          </cell>
          <cell r="AT7138">
            <v>16439.98</v>
          </cell>
          <cell r="BK7138">
            <v>54237.359684487696</v>
          </cell>
          <cell r="BX7138">
            <v>19461.933490399773</v>
          </cell>
          <cell r="CB7138">
            <v>19000</v>
          </cell>
          <cell r="CF7138">
            <v>488136.23716038925</v>
          </cell>
          <cell r="CG7138">
            <v>130720</v>
          </cell>
          <cell r="CK7138" t="str">
            <v>Машины и оборудование</v>
          </cell>
        </row>
        <row r="7139">
          <cell r="K7139">
            <v>927.5</v>
          </cell>
          <cell r="Y7139">
            <v>2007</v>
          </cell>
          <cell r="AT7139">
            <v>22260</v>
          </cell>
          <cell r="BK7139">
            <v>20054.68958793913</v>
          </cell>
          <cell r="BX7139">
            <v>4047.1699426469481</v>
          </cell>
          <cell r="CB7139">
            <v>4000</v>
          </cell>
          <cell r="CF7139">
            <v>80218.758351756522</v>
          </cell>
          <cell r="CG7139">
            <v>6600</v>
          </cell>
          <cell r="CK7139" t="str">
            <v>Прочие основные фонды</v>
          </cell>
        </row>
        <row r="7140">
          <cell r="K7140">
            <v>0</v>
          </cell>
          <cell r="Y7140">
            <v>2005</v>
          </cell>
          <cell r="AT7140">
            <v>131745.22</v>
          </cell>
          <cell r="BK7140">
            <v>97162.143034537075</v>
          </cell>
          <cell r="BX7140">
            <v>11634.245712784448</v>
          </cell>
          <cell r="CB7140">
            <v>12000</v>
          </cell>
          <cell r="CF7140">
            <v>485810.71517268539</v>
          </cell>
          <cell r="CG7140">
            <v>13679.999999999998</v>
          </cell>
          <cell r="CK7140" t="str">
            <v>Прочие основные фонды</v>
          </cell>
        </row>
        <row r="7141">
          <cell r="K7141">
            <v>0</v>
          </cell>
          <cell r="Y7141">
            <v>2005</v>
          </cell>
          <cell r="AT7141">
            <v>141884.89000000001</v>
          </cell>
          <cell r="BK7141">
            <v>104640.15299089835</v>
          </cell>
          <cell r="BX7141">
            <v>12529.666527494457</v>
          </cell>
          <cell r="CB7141">
            <v>13000</v>
          </cell>
          <cell r="CF7141">
            <v>523200.76495449175</v>
          </cell>
          <cell r="CG7141">
            <v>14819.999999999998</v>
          </cell>
          <cell r="CK7141" t="str">
            <v>Прочие основные фонды</v>
          </cell>
        </row>
        <row r="7142">
          <cell r="K7142">
            <v>32165.91</v>
          </cell>
          <cell r="Y7142">
            <v>2009</v>
          </cell>
          <cell r="AT7142">
            <v>38508.47</v>
          </cell>
          <cell r="BK7142">
            <v>36521.886110313324</v>
          </cell>
          <cell r="BX7142">
            <v>26816.688421796596</v>
          </cell>
          <cell r="CB7142">
            <v>27000</v>
          </cell>
          <cell r="CF7142">
            <v>36521.886110313324</v>
          </cell>
          <cell r="CG7142">
            <v>109080</v>
          </cell>
          <cell r="CK7142" t="str">
            <v>Прочие основные фонды</v>
          </cell>
        </row>
        <row r="7143">
          <cell r="K7143">
            <v>41970.73</v>
          </cell>
          <cell r="Y7143">
            <v>2008</v>
          </cell>
          <cell r="AT7143">
            <v>55807.33</v>
          </cell>
          <cell r="BK7143">
            <v>58949.322219813781</v>
          </cell>
          <cell r="BX7143">
            <v>44618.878236563054</v>
          </cell>
          <cell r="CB7143">
            <v>45000</v>
          </cell>
          <cell r="CF7143">
            <v>176847.96665944136</v>
          </cell>
          <cell r="CG7143">
            <v>544500</v>
          </cell>
          <cell r="CK7143" t="str">
            <v>Машины и оборудование</v>
          </cell>
        </row>
        <row r="7144">
          <cell r="K7144">
            <v>41970.73</v>
          </cell>
          <cell r="Y7144">
            <v>2008</v>
          </cell>
          <cell r="AT7144">
            <v>55807.33</v>
          </cell>
          <cell r="BK7144">
            <v>58949.322219813781</v>
          </cell>
          <cell r="BX7144">
            <v>44618.878236563054</v>
          </cell>
          <cell r="CB7144">
            <v>45000</v>
          </cell>
          <cell r="CF7144">
            <v>176847.96665944136</v>
          </cell>
          <cell r="CG7144">
            <v>544500</v>
          </cell>
          <cell r="CK7144" t="str">
            <v>Машины и оборудование</v>
          </cell>
        </row>
        <row r="7145">
          <cell r="K7145">
            <v>41970.73</v>
          </cell>
          <cell r="Y7145">
            <v>2008</v>
          </cell>
          <cell r="AT7145">
            <v>55807.33</v>
          </cell>
          <cell r="BK7145">
            <v>58949.322219813781</v>
          </cell>
          <cell r="BX7145">
            <v>44618.878236563054</v>
          </cell>
          <cell r="CB7145">
            <v>45000</v>
          </cell>
          <cell r="CF7145">
            <v>176847.96665944136</v>
          </cell>
          <cell r="CG7145">
            <v>544500</v>
          </cell>
          <cell r="CK7145" t="str">
            <v>Машины и оборудование</v>
          </cell>
        </row>
        <row r="7146">
          <cell r="K7146">
            <v>41970.73</v>
          </cell>
          <cell r="Y7146">
            <v>2008</v>
          </cell>
          <cell r="AT7146">
            <v>55807.33</v>
          </cell>
          <cell r="BK7146">
            <v>58949.322219813781</v>
          </cell>
          <cell r="BX7146">
            <v>44618.878236563054</v>
          </cell>
          <cell r="CB7146">
            <v>45000</v>
          </cell>
          <cell r="CF7146">
            <v>176847.96665944136</v>
          </cell>
          <cell r="CG7146">
            <v>544500</v>
          </cell>
          <cell r="CK7146" t="str">
            <v>Машины и оборудование</v>
          </cell>
        </row>
        <row r="7147">
          <cell r="K7147">
            <v>41970.73</v>
          </cell>
          <cell r="Y7147">
            <v>2008</v>
          </cell>
          <cell r="AT7147">
            <v>55807.33</v>
          </cell>
          <cell r="BK7147">
            <v>58949.322219813781</v>
          </cell>
          <cell r="BX7147">
            <v>44618.878236563054</v>
          </cell>
          <cell r="CB7147">
            <v>45000</v>
          </cell>
          <cell r="CF7147">
            <v>176847.96665944136</v>
          </cell>
          <cell r="CG7147">
            <v>544500</v>
          </cell>
          <cell r="CK7147" t="str">
            <v>Машины и оборудование</v>
          </cell>
        </row>
        <row r="7148">
          <cell r="K7148">
            <v>41970.73</v>
          </cell>
          <cell r="Y7148">
            <v>2008</v>
          </cell>
          <cell r="AT7148">
            <v>55807.33</v>
          </cell>
          <cell r="BK7148">
            <v>58949.322219813781</v>
          </cell>
          <cell r="BX7148">
            <v>44618.878236563054</v>
          </cell>
          <cell r="CB7148">
            <v>45000</v>
          </cell>
          <cell r="CF7148">
            <v>176847.96665944136</v>
          </cell>
          <cell r="CG7148">
            <v>544500</v>
          </cell>
          <cell r="CK7148" t="str">
            <v>Машины и оборудование</v>
          </cell>
        </row>
        <row r="7149">
          <cell r="K7149">
            <v>41970.73</v>
          </cell>
          <cell r="Y7149">
            <v>2008</v>
          </cell>
          <cell r="AT7149">
            <v>55807.33</v>
          </cell>
          <cell r="BK7149">
            <v>58949.322219813781</v>
          </cell>
          <cell r="BX7149">
            <v>44618.878236563054</v>
          </cell>
          <cell r="CB7149">
            <v>45000</v>
          </cell>
          <cell r="CF7149">
            <v>176847.96665944136</v>
          </cell>
          <cell r="CG7149">
            <v>544500</v>
          </cell>
          <cell r="CK7149" t="str">
            <v>Машины и оборудование</v>
          </cell>
        </row>
        <row r="7150">
          <cell r="K7150">
            <v>41970.73</v>
          </cell>
          <cell r="Y7150">
            <v>2008</v>
          </cell>
          <cell r="AT7150">
            <v>55807.33</v>
          </cell>
          <cell r="BK7150">
            <v>58949.322219813781</v>
          </cell>
          <cell r="BX7150">
            <v>44618.878236563054</v>
          </cell>
          <cell r="CB7150">
            <v>45000</v>
          </cell>
          <cell r="CF7150">
            <v>176847.96665944136</v>
          </cell>
          <cell r="CG7150">
            <v>544500</v>
          </cell>
          <cell r="CK7150" t="str">
            <v>Машины и оборудование</v>
          </cell>
        </row>
        <row r="7151">
          <cell r="K7151">
            <v>41970.73</v>
          </cell>
          <cell r="Y7151">
            <v>2008</v>
          </cell>
          <cell r="AT7151">
            <v>55807.33</v>
          </cell>
          <cell r="BK7151">
            <v>58949.322219813781</v>
          </cell>
          <cell r="BX7151">
            <v>44618.878236563054</v>
          </cell>
          <cell r="CB7151">
            <v>45000</v>
          </cell>
          <cell r="CF7151">
            <v>176847.96665944136</v>
          </cell>
          <cell r="CG7151">
            <v>544500</v>
          </cell>
          <cell r="CK7151" t="str">
            <v>Машины и оборудование</v>
          </cell>
        </row>
        <row r="7152">
          <cell r="K7152">
            <v>41970.73</v>
          </cell>
          <cell r="Y7152">
            <v>2008</v>
          </cell>
          <cell r="AT7152">
            <v>55807.33</v>
          </cell>
          <cell r="BK7152">
            <v>58949.322219813781</v>
          </cell>
          <cell r="BX7152">
            <v>44618.878236563054</v>
          </cell>
          <cell r="CB7152">
            <v>45000</v>
          </cell>
          <cell r="CF7152">
            <v>176847.96665944136</v>
          </cell>
          <cell r="CG7152">
            <v>544500</v>
          </cell>
          <cell r="CK7152" t="str">
            <v>Машины и оборудование</v>
          </cell>
        </row>
        <row r="7153">
          <cell r="K7153">
            <v>48111.79</v>
          </cell>
          <cell r="Y7153">
            <v>2008</v>
          </cell>
          <cell r="AT7153">
            <v>64683.46</v>
          </cell>
          <cell r="BK7153">
            <v>68325.184627761904</v>
          </cell>
          <cell r="BX7153">
            <v>51715.490163381706</v>
          </cell>
          <cell r="CB7153">
            <v>50000</v>
          </cell>
          <cell r="CF7153">
            <v>204975.55388328573</v>
          </cell>
          <cell r="CG7153">
            <v>605000</v>
          </cell>
          <cell r="CK7153" t="str">
            <v>Машины и оборудование</v>
          </cell>
        </row>
        <row r="7154">
          <cell r="K7154">
            <v>48111.79</v>
          </cell>
          <cell r="Y7154">
            <v>2008</v>
          </cell>
          <cell r="AT7154">
            <v>64683.46</v>
          </cell>
          <cell r="BK7154">
            <v>68325.184627761904</v>
          </cell>
          <cell r="BX7154">
            <v>51715.490163381706</v>
          </cell>
          <cell r="CB7154">
            <v>50000</v>
          </cell>
          <cell r="CF7154">
            <v>204975.55388328573</v>
          </cell>
          <cell r="CG7154">
            <v>605000</v>
          </cell>
          <cell r="CK7154" t="str">
            <v>Машины и оборудование</v>
          </cell>
        </row>
        <row r="7155">
          <cell r="K7155">
            <v>48111.79</v>
          </cell>
          <cell r="Y7155">
            <v>2008</v>
          </cell>
          <cell r="AT7155">
            <v>64683.46</v>
          </cell>
          <cell r="BK7155">
            <v>68325.184627761904</v>
          </cell>
          <cell r="BX7155">
            <v>51715.490163381706</v>
          </cell>
          <cell r="CB7155">
            <v>50000</v>
          </cell>
          <cell r="CF7155">
            <v>204975.55388328573</v>
          </cell>
          <cell r="CG7155">
            <v>605000</v>
          </cell>
          <cell r="CK7155" t="str">
            <v>Машины и оборудование</v>
          </cell>
        </row>
        <row r="7156">
          <cell r="K7156">
            <v>48111.79</v>
          </cell>
          <cell r="Y7156">
            <v>2008</v>
          </cell>
          <cell r="AT7156">
            <v>64683.46</v>
          </cell>
          <cell r="BK7156">
            <v>68325.184627761904</v>
          </cell>
          <cell r="BX7156">
            <v>51715.490163381706</v>
          </cell>
          <cell r="CB7156">
            <v>50000</v>
          </cell>
          <cell r="CF7156">
            <v>204975.55388328573</v>
          </cell>
          <cell r="CG7156">
            <v>605000</v>
          </cell>
          <cell r="CK7156" t="str">
            <v>Машины и оборудование</v>
          </cell>
        </row>
        <row r="7157">
          <cell r="K7157">
            <v>1381.18</v>
          </cell>
          <cell r="Y7157">
            <v>2007</v>
          </cell>
          <cell r="AT7157">
            <v>11050</v>
          </cell>
          <cell r="BK7157">
            <v>10422.501858184565</v>
          </cell>
          <cell r="BX7157">
            <v>2103.3302990136795</v>
          </cell>
          <cell r="CB7157">
            <v>2100</v>
          </cell>
          <cell r="CF7157">
            <v>41690.007432738261</v>
          </cell>
          <cell r="CG7157">
            <v>3465</v>
          </cell>
          <cell r="CK7157" t="str">
            <v>Прочие основные фонды</v>
          </cell>
        </row>
        <row r="7158">
          <cell r="K7158">
            <v>1381.18</v>
          </cell>
          <cell r="Y7158">
            <v>2007</v>
          </cell>
          <cell r="AT7158">
            <v>11050</v>
          </cell>
          <cell r="BK7158">
            <v>10422.501858184565</v>
          </cell>
          <cell r="BX7158">
            <v>2103.3302990136795</v>
          </cell>
          <cell r="CB7158">
            <v>2100</v>
          </cell>
          <cell r="CF7158">
            <v>41690.007432738261</v>
          </cell>
          <cell r="CG7158">
            <v>3465</v>
          </cell>
          <cell r="CK7158" t="str">
            <v>Прочие основные фонды</v>
          </cell>
        </row>
        <row r="7159">
          <cell r="K7159">
            <v>1381.18</v>
          </cell>
          <cell r="Y7159">
            <v>2007</v>
          </cell>
          <cell r="AT7159">
            <v>11050</v>
          </cell>
          <cell r="BK7159">
            <v>10422.501858184565</v>
          </cell>
          <cell r="BX7159">
            <v>2103.3302990136795</v>
          </cell>
          <cell r="CB7159">
            <v>2100</v>
          </cell>
          <cell r="CF7159">
            <v>41690.007432738261</v>
          </cell>
          <cell r="CG7159">
            <v>3465</v>
          </cell>
          <cell r="CK7159" t="str">
            <v>Прочие основные фонды</v>
          </cell>
        </row>
        <row r="7160">
          <cell r="K7160">
            <v>1980.34</v>
          </cell>
          <cell r="Y7160">
            <v>2001</v>
          </cell>
          <cell r="AT7160">
            <v>19798.18</v>
          </cell>
          <cell r="BK7160">
            <v>9327.7053277866271</v>
          </cell>
          <cell r="BX7160">
            <v>932.77053277866275</v>
          </cell>
          <cell r="CB7160">
            <v>950</v>
          </cell>
          <cell r="CF7160">
            <v>83949.347950079638</v>
          </cell>
          <cell r="CG7160">
            <v>950</v>
          </cell>
          <cell r="CK7160" t="str">
            <v>Прочие основные фонды</v>
          </cell>
        </row>
        <row r="7161">
          <cell r="K7161">
            <v>1980.34</v>
          </cell>
          <cell r="Y7161">
            <v>2001</v>
          </cell>
          <cell r="AT7161">
            <v>19798.18</v>
          </cell>
          <cell r="BK7161">
            <v>9327.7053277866271</v>
          </cell>
          <cell r="BX7161">
            <v>932.77053277866275</v>
          </cell>
          <cell r="CB7161">
            <v>950</v>
          </cell>
          <cell r="CF7161">
            <v>83949.347950079638</v>
          </cell>
          <cell r="CG7161">
            <v>950</v>
          </cell>
          <cell r="CK7161" t="str">
            <v>Прочие основные фонды</v>
          </cell>
        </row>
        <row r="7162">
          <cell r="K7162">
            <v>0</v>
          </cell>
          <cell r="Y7162">
            <v>2000</v>
          </cell>
          <cell r="AT7162">
            <v>2432</v>
          </cell>
          <cell r="BK7162">
            <v>1086.4509042323473</v>
          </cell>
          <cell r="BX7162">
            <v>108.64509042323473</v>
          </cell>
          <cell r="CB7162">
            <v>100</v>
          </cell>
          <cell r="CF7162">
            <v>10864.509042323472</v>
          </cell>
          <cell r="CG7162">
            <v>100</v>
          </cell>
          <cell r="CK7162" t="str">
            <v>Прочие основные фонды</v>
          </cell>
        </row>
        <row r="7163">
          <cell r="K7163">
            <v>0</v>
          </cell>
          <cell r="Y7163">
            <v>2000</v>
          </cell>
          <cell r="AT7163">
            <v>2432</v>
          </cell>
          <cell r="BK7163">
            <v>1086.4509042323473</v>
          </cell>
          <cell r="BX7163">
            <v>108.64509042323473</v>
          </cell>
          <cell r="CB7163">
            <v>100</v>
          </cell>
          <cell r="CF7163">
            <v>10864.509042323472</v>
          </cell>
          <cell r="CG7163">
            <v>100</v>
          </cell>
          <cell r="CK7163" t="str">
            <v>Прочие основные фонды</v>
          </cell>
        </row>
        <row r="7164">
          <cell r="K7164">
            <v>0</v>
          </cell>
          <cell r="Y7164">
            <v>2001</v>
          </cell>
          <cell r="AT7164">
            <v>5000</v>
          </cell>
          <cell r="BK7164">
            <v>8327.7487719697347</v>
          </cell>
          <cell r="BX7164">
            <v>2562.1621537386</v>
          </cell>
          <cell r="CB7164">
            <v>2600</v>
          </cell>
          <cell r="CF7164">
            <v>83277.487719697354</v>
          </cell>
          <cell r="CG7164">
            <v>15912</v>
          </cell>
          <cell r="CK7164" t="str">
            <v>Машины и оборудование</v>
          </cell>
        </row>
        <row r="7165">
          <cell r="K7165">
            <v>0</v>
          </cell>
          <cell r="Y7165">
            <v>2001</v>
          </cell>
          <cell r="AT7165">
            <v>8220.83</v>
          </cell>
          <cell r="BK7165">
            <v>3893.3433167053349</v>
          </cell>
          <cell r="BX7165">
            <v>389.33433167053352</v>
          </cell>
          <cell r="CB7165">
            <v>400</v>
          </cell>
          <cell r="CF7165">
            <v>35040.089850348013</v>
          </cell>
          <cell r="CG7165">
            <v>400</v>
          </cell>
          <cell r="CK7165" t="str">
            <v>Прочие основные фонды</v>
          </cell>
        </row>
        <row r="7166">
          <cell r="K7166">
            <v>0</v>
          </cell>
          <cell r="Y7166">
            <v>2001</v>
          </cell>
          <cell r="AT7166">
            <v>8220.83</v>
          </cell>
          <cell r="BK7166">
            <v>3893.3433167053349</v>
          </cell>
          <cell r="BX7166">
            <v>389.33433167053352</v>
          </cell>
          <cell r="CB7166">
            <v>400</v>
          </cell>
          <cell r="CF7166">
            <v>35040.089850348013</v>
          </cell>
          <cell r="CG7166">
            <v>400</v>
          </cell>
          <cell r="CK7166" t="str">
            <v>Прочие основные фонды</v>
          </cell>
        </row>
        <row r="7167">
          <cell r="K7167">
            <v>0</v>
          </cell>
          <cell r="Y7167">
            <v>2001</v>
          </cell>
          <cell r="AT7167">
            <v>8220.83</v>
          </cell>
          <cell r="BK7167">
            <v>3893.3433167053349</v>
          </cell>
          <cell r="BX7167">
            <v>389.33433167053352</v>
          </cell>
          <cell r="CB7167">
            <v>400</v>
          </cell>
          <cell r="CF7167">
            <v>35040.089850348013</v>
          </cell>
          <cell r="CG7167">
            <v>400</v>
          </cell>
          <cell r="CK7167" t="str">
            <v>Прочие основные фонды</v>
          </cell>
        </row>
        <row r="7168">
          <cell r="K7168">
            <v>0</v>
          </cell>
          <cell r="Y7168">
            <v>2001</v>
          </cell>
          <cell r="AT7168">
            <v>163015</v>
          </cell>
          <cell r="BK7168">
            <v>77203.075695850683</v>
          </cell>
          <cell r="BX7168">
            <v>7720.3075695850684</v>
          </cell>
          <cell r="CB7168">
            <v>7700</v>
          </cell>
          <cell r="CF7168">
            <v>694827.68126265611</v>
          </cell>
          <cell r="CG7168">
            <v>7700</v>
          </cell>
          <cell r="CK7168" t="str">
            <v>Прочие основные фонды</v>
          </cell>
        </row>
        <row r="7169">
          <cell r="K7169">
            <v>0</v>
          </cell>
          <cell r="Y7169">
            <v>2001</v>
          </cell>
          <cell r="AT7169">
            <v>133240</v>
          </cell>
          <cell r="BK7169">
            <v>61001.885241423428</v>
          </cell>
          <cell r="BX7169">
            <v>6100.1885241423433</v>
          </cell>
          <cell r="CB7169">
            <v>6100</v>
          </cell>
          <cell r="CF7169">
            <v>610018.85241423431</v>
          </cell>
          <cell r="CG7169">
            <v>6100</v>
          </cell>
          <cell r="CK7169" t="str">
            <v>Прочие основные фонды</v>
          </cell>
        </row>
        <row r="7170">
          <cell r="K7170">
            <v>120644.16</v>
          </cell>
          <cell r="Y7170">
            <v>2008</v>
          </cell>
          <cell r="AT7170">
            <v>198900</v>
          </cell>
          <cell r="BK7170">
            <v>183796.91799697871</v>
          </cell>
          <cell r="BX7170">
            <v>93525.020830038382</v>
          </cell>
          <cell r="CB7170">
            <v>95000</v>
          </cell>
          <cell r="CF7170">
            <v>367593.83599395741</v>
          </cell>
          <cell r="CG7170">
            <v>298300</v>
          </cell>
          <cell r="CK7170" t="str">
            <v>Прочие основные фонды</v>
          </cell>
        </row>
        <row r="7171">
          <cell r="K7171">
            <v>0</v>
          </cell>
          <cell r="Y7171">
            <v>2000</v>
          </cell>
          <cell r="AT7171">
            <v>67317.5</v>
          </cell>
          <cell r="BK7171">
            <v>29593.288408100037</v>
          </cell>
          <cell r="BX7171">
            <v>2959.3288408100038</v>
          </cell>
          <cell r="CB7171">
            <v>3000</v>
          </cell>
          <cell r="CF7171">
            <v>325526.17248910043</v>
          </cell>
          <cell r="CG7171">
            <v>3000</v>
          </cell>
          <cell r="CK7171" t="str">
            <v>Прочие основные фонды</v>
          </cell>
        </row>
        <row r="7172">
          <cell r="K7172">
            <v>0</v>
          </cell>
          <cell r="Y7172">
            <v>2000</v>
          </cell>
          <cell r="AT7172">
            <v>67317.5</v>
          </cell>
          <cell r="BK7172">
            <v>29593.288408100037</v>
          </cell>
          <cell r="BX7172">
            <v>2959.3288408100038</v>
          </cell>
          <cell r="CB7172">
            <v>3000</v>
          </cell>
          <cell r="CF7172">
            <v>325526.17248910043</v>
          </cell>
          <cell r="CG7172">
            <v>3000</v>
          </cell>
          <cell r="CK7172" t="str">
            <v>Прочие основные фонды</v>
          </cell>
        </row>
        <row r="7173">
          <cell r="K7173">
            <v>0</v>
          </cell>
          <cell r="Y7173">
            <v>2007</v>
          </cell>
          <cell r="AT7173">
            <v>27132.49</v>
          </cell>
          <cell r="BK7173">
            <v>35823.35736255013</v>
          </cell>
          <cell r="BX7173">
            <v>17413.709589934588</v>
          </cell>
          <cell r="CB7173">
            <v>17000</v>
          </cell>
          <cell r="CF7173">
            <v>107470.07208765039</v>
          </cell>
          <cell r="CG7173">
            <v>71570</v>
          </cell>
          <cell r="CK7173" t="str">
            <v>Машины и оборудование</v>
          </cell>
        </row>
        <row r="7174">
          <cell r="K7174">
            <v>0</v>
          </cell>
          <cell r="Y7174">
            <v>2006</v>
          </cell>
          <cell r="AT7174">
            <v>16423.73</v>
          </cell>
          <cell r="BK7174">
            <v>25933.826079171045</v>
          </cell>
          <cell r="BX7174">
            <v>6574.2394895587031</v>
          </cell>
          <cell r="CB7174">
            <v>6600</v>
          </cell>
          <cell r="CF7174">
            <v>129669.13039585523</v>
          </cell>
          <cell r="CG7174">
            <v>17490</v>
          </cell>
          <cell r="CK7174" t="str">
            <v>Машины и оборудование</v>
          </cell>
        </row>
        <row r="7175">
          <cell r="K7175">
            <v>2915014.58</v>
          </cell>
          <cell r="Y7175">
            <v>2010</v>
          </cell>
          <cell r="AT7175">
            <v>3747875.86</v>
          </cell>
          <cell r="BK7175">
            <v>3960249.5231610127</v>
          </cell>
          <cell r="BX7175">
            <v>3442656.9449077677</v>
          </cell>
          <cell r="CB7175">
            <v>3440000</v>
          </cell>
          <cell r="CF7175">
            <v>3960249.5231610127</v>
          </cell>
          <cell r="CG7175">
            <v>31028800</v>
          </cell>
          <cell r="CK7175" t="str">
            <v>Транспортные средства</v>
          </cell>
        </row>
        <row r="7176">
          <cell r="K7176">
            <v>523000</v>
          </cell>
          <cell r="Y7176">
            <v>2010</v>
          </cell>
          <cell r="AT7176">
            <v>523000</v>
          </cell>
          <cell r="BK7176">
            <v>523000</v>
          </cell>
          <cell r="BX7176">
            <v>523000</v>
          </cell>
          <cell r="CB7176">
            <v>525000</v>
          </cell>
          <cell r="CF7176">
            <v>0</v>
          </cell>
          <cell r="CG7176">
            <v>5250000</v>
          </cell>
          <cell r="CK7176" t="str">
            <v>Прочие основные фонды</v>
          </cell>
        </row>
        <row r="7177">
          <cell r="K7177">
            <v>14286.93</v>
          </cell>
          <cell r="Y7177">
            <v>2009</v>
          </cell>
          <cell r="AT7177">
            <v>27822.03</v>
          </cell>
          <cell r="BK7177">
            <v>25454.849575491327</v>
          </cell>
          <cell r="BX7177">
            <v>12952.694543074189</v>
          </cell>
          <cell r="CB7177">
            <v>13000</v>
          </cell>
          <cell r="CF7177">
            <v>50909.699150982655</v>
          </cell>
          <cell r="CG7177">
            <v>40820</v>
          </cell>
          <cell r="CK7177" t="str">
            <v>Прочие основные фонды</v>
          </cell>
        </row>
        <row r="7178">
          <cell r="K7178">
            <v>14286.94</v>
          </cell>
          <cell r="Y7178">
            <v>2009</v>
          </cell>
          <cell r="AT7178">
            <v>27822.04</v>
          </cell>
          <cell r="BK7178">
            <v>25454.858724661815</v>
          </cell>
          <cell r="BX7178">
            <v>12952.699198627555</v>
          </cell>
          <cell r="CB7178">
            <v>13000</v>
          </cell>
          <cell r="CF7178">
            <v>50909.717449323631</v>
          </cell>
          <cell r="CG7178">
            <v>40820</v>
          </cell>
          <cell r="CK7178" t="str">
            <v>Прочие основные фонды</v>
          </cell>
        </row>
        <row r="7179">
          <cell r="K7179">
            <v>0</v>
          </cell>
          <cell r="Y7179">
            <v>2000</v>
          </cell>
          <cell r="AT7179">
            <v>24652.5</v>
          </cell>
          <cell r="BK7179">
            <v>11013.047251886488</v>
          </cell>
          <cell r="BX7179">
            <v>1101.3047251886489</v>
          </cell>
          <cell r="CB7179">
            <v>1100</v>
          </cell>
          <cell r="CF7179">
            <v>110130.47251886487</v>
          </cell>
          <cell r="CG7179">
            <v>1100</v>
          </cell>
          <cell r="CK7179" t="str">
            <v>Прочие основные фонды</v>
          </cell>
        </row>
        <row r="7180">
          <cell r="K7180">
            <v>0</v>
          </cell>
          <cell r="Y7180">
            <v>2000</v>
          </cell>
          <cell r="AT7180">
            <v>24652.5</v>
          </cell>
          <cell r="BK7180">
            <v>11013.047251886488</v>
          </cell>
          <cell r="BX7180">
            <v>1101.3047251886489</v>
          </cell>
          <cell r="CB7180">
            <v>1100</v>
          </cell>
          <cell r="CF7180">
            <v>110130.47251886487</v>
          </cell>
          <cell r="CG7180">
            <v>1100</v>
          </cell>
          <cell r="CK7180" t="str">
            <v>Прочие основные фонды</v>
          </cell>
        </row>
        <row r="7181">
          <cell r="K7181">
            <v>0</v>
          </cell>
          <cell r="Y7181">
            <v>2000</v>
          </cell>
          <cell r="AT7181">
            <v>24652.5</v>
          </cell>
          <cell r="BK7181">
            <v>11013.047251886488</v>
          </cell>
          <cell r="BX7181">
            <v>1101.3047251886489</v>
          </cell>
          <cell r="CB7181">
            <v>1100</v>
          </cell>
          <cell r="CF7181">
            <v>110130.47251886487</v>
          </cell>
          <cell r="CG7181">
            <v>1100</v>
          </cell>
          <cell r="CK7181" t="str">
            <v>Прочие основные фонды</v>
          </cell>
        </row>
        <row r="7182">
          <cell r="K7182">
            <v>272119.07</v>
          </cell>
          <cell r="Y7182">
            <v>2008</v>
          </cell>
          <cell r="AT7182">
            <v>567900.81999999995</v>
          </cell>
          <cell r="BK7182">
            <v>524778.38332808926</v>
          </cell>
          <cell r="BX7182">
            <v>267033.36359927541</v>
          </cell>
          <cell r="CB7182">
            <v>265000</v>
          </cell>
          <cell r="CF7182">
            <v>1049556.7666561785</v>
          </cell>
          <cell r="CG7182">
            <v>832100</v>
          </cell>
          <cell r="CK7182" t="str">
            <v>Прочие основные фонды</v>
          </cell>
        </row>
        <row r="7183">
          <cell r="K7183">
            <v>0</v>
          </cell>
          <cell r="Y7183">
            <v>2005</v>
          </cell>
          <cell r="AT7183">
            <v>14376.82</v>
          </cell>
          <cell r="BK7183">
            <v>10464.274013271584</v>
          </cell>
          <cell r="BX7183">
            <v>1252.997631320583</v>
          </cell>
          <cell r="CB7183">
            <v>1300</v>
          </cell>
          <cell r="CF7183">
            <v>52321.370066357922</v>
          </cell>
          <cell r="CG7183">
            <v>1481.9999999999998</v>
          </cell>
          <cell r="CK7183" t="str">
            <v>Прочие основные фонды</v>
          </cell>
        </row>
        <row r="7184">
          <cell r="K7184">
            <v>0</v>
          </cell>
          <cell r="Y7184">
            <v>2004</v>
          </cell>
          <cell r="AT7184">
            <v>11379.88</v>
          </cell>
          <cell r="BK7184">
            <v>14247.746315798449</v>
          </cell>
          <cell r="BX7184">
            <v>9376.1581097345443</v>
          </cell>
          <cell r="CB7184">
            <v>9400</v>
          </cell>
          <cell r="CF7184">
            <v>85486.477894790703</v>
          </cell>
          <cell r="CG7184">
            <v>139308</v>
          </cell>
          <cell r="CK7184" t="str">
            <v>Машины и оборудование</v>
          </cell>
        </row>
        <row r="7185">
          <cell r="K7185">
            <v>0</v>
          </cell>
          <cell r="Y7185">
            <v>2005</v>
          </cell>
          <cell r="AT7185">
            <v>82790.8</v>
          </cell>
          <cell r="BK7185">
            <v>58795.161868474825</v>
          </cell>
          <cell r="BX7185">
            <v>5879.5161868474825</v>
          </cell>
          <cell r="CB7185">
            <v>5900</v>
          </cell>
          <cell r="CF7185">
            <v>352770.97121084895</v>
          </cell>
          <cell r="CG7185">
            <v>5900</v>
          </cell>
          <cell r="CK7185" t="str">
            <v>Прочие основные фонды</v>
          </cell>
        </row>
        <row r="7186">
          <cell r="K7186">
            <v>0</v>
          </cell>
          <cell r="Y7186">
            <v>2002</v>
          </cell>
          <cell r="AT7186">
            <v>12496.89</v>
          </cell>
          <cell r="BK7186">
            <v>6226.5648969755839</v>
          </cell>
          <cell r="BX7186">
            <v>622.65648969755841</v>
          </cell>
          <cell r="CB7186">
            <v>600</v>
          </cell>
          <cell r="CF7186">
            <v>49812.519175804671</v>
          </cell>
          <cell r="CG7186">
            <v>600</v>
          </cell>
          <cell r="CK7186" t="str">
            <v>Прочие основные фонды</v>
          </cell>
        </row>
        <row r="7187">
          <cell r="K7187">
            <v>0</v>
          </cell>
          <cell r="Y7187">
            <v>2005</v>
          </cell>
          <cell r="AT7187">
            <v>37370.129999999997</v>
          </cell>
          <cell r="BK7187">
            <v>27200.123548293766</v>
          </cell>
          <cell r="BX7187">
            <v>3256.9569885511714</v>
          </cell>
          <cell r="CB7187">
            <v>3300</v>
          </cell>
          <cell r="CF7187">
            <v>136000.61774146883</v>
          </cell>
          <cell r="CG7187">
            <v>3761.9999999999995</v>
          </cell>
          <cell r="CK7187" t="str">
            <v>Прочие основные фонды</v>
          </cell>
        </row>
        <row r="7188">
          <cell r="K7188">
            <v>0</v>
          </cell>
          <cell r="Y7188">
            <v>2004</v>
          </cell>
          <cell r="AT7188">
            <v>1165772.17</v>
          </cell>
          <cell r="BK7188">
            <v>2135365.8466641721</v>
          </cell>
          <cell r="BX7188">
            <v>1014176.4960942518</v>
          </cell>
          <cell r="CB7188">
            <v>1010000</v>
          </cell>
          <cell r="CF7188">
            <v>14947560.926649205</v>
          </cell>
          <cell r="CG7188">
            <v>8585000</v>
          </cell>
          <cell r="CK7188" t="str">
            <v>Машины и оборудование</v>
          </cell>
        </row>
        <row r="7189">
          <cell r="K7189">
            <v>0</v>
          </cell>
          <cell r="Y7189">
            <v>2004</v>
          </cell>
          <cell r="AT7189">
            <v>1165772.17</v>
          </cell>
          <cell r="BK7189">
            <v>2135365.8466641721</v>
          </cell>
          <cell r="BX7189">
            <v>1014176.4960942518</v>
          </cell>
          <cell r="CB7189">
            <v>1010000</v>
          </cell>
          <cell r="CF7189">
            <v>14947560.926649205</v>
          </cell>
          <cell r="CG7189">
            <v>8585000</v>
          </cell>
          <cell r="CK7189" t="str">
            <v>Машины и оборудование</v>
          </cell>
        </row>
        <row r="7190">
          <cell r="K7190">
            <v>0</v>
          </cell>
          <cell r="Y7190">
            <v>2000</v>
          </cell>
          <cell r="AT7190">
            <v>1599578.41</v>
          </cell>
          <cell r="BK7190">
            <v>4689600.679773408</v>
          </cell>
          <cell r="BX7190">
            <v>1227404.1218615347</v>
          </cell>
          <cell r="CB7190">
            <v>1230000</v>
          </cell>
          <cell r="CF7190">
            <v>51585607.477507487</v>
          </cell>
          <cell r="CG7190">
            <v>6654300</v>
          </cell>
          <cell r="CK7190" t="str">
            <v>Машины и оборудование</v>
          </cell>
        </row>
        <row r="7191">
          <cell r="K7191">
            <v>0</v>
          </cell>
          <cell r="Y7191">
            <v>2000</v>
          </cell>
          <cell r="AT7191">
            <v>1599578.41</v>
          </cell>
          <cell r="BK7191">
            <v>4689600.679773408</v>
          </cell>
          <cell r="BX7191">
            <v>1227404.1218615347</v>
          </cell>
          <cell r="CB7191">
            <v>1230000</v>
          </cell>
          <cell r="CF7191">
            <v>51585607.477507487</v>
          </cell>
          <cell r="CG7191">
            <v>6654300</v>
          </cell>
          <cell r="CK7191" t="str">
            <v>Машины и оборудование</v>
          </cell>
        </row>
        <row r="7192">
          <cell r="K7192">
            <v>0</v>
          </cell>
          <cell r="Y7192">
            <v>2000</v>
          </cell>
          <cell r="AT7192">
            <v>1599578.41</v>
          </cell>
          <cell r="BK7192">
            <v>4689600.679773408</v>
          </cell>
          <cell r="BX7192">
            <v>1227404.1218615347</v>
          </cell>
          <cell r="CB7192">
            <v>1230000</v>
          </cell>
          <cell r="CF7192">
            <v>51585607.477507487</v>
          </cell>
          <cell r="CG7192">
            <v>6654300</v>
          </cell>
          <cell r="CK7192" t="str">
            <v>Машины и оборудование</v>
          </cell>
        </row>
        <row r="7193">
          <cell r="K7193">
            <v>14891.48</v>
          </cell>
          <cell r="Y7193">
            <v>2009</v>
          </cell>
          <cell r="AT7193">
            <v>36732.199999999997</v>
          </cell>
          <cell r="BK7193">
            <v>38103.307549422534</v>
          </cell>
          <cell r="BX7193">
            <v>31835.963686298255</v>
          </cell>
          <cell r="CB7193">
            <v>32000</v>
          </cell>
          <cell r="CF7193">
            <v>76206.615098845068</v>
          </cell>
          <cell r="CG7193">
            <v>417600</v>
          </cell>
          <cell r="CK7193" t="str">
            <v>Машины и оборудование</v>
          </cell>
        </row>
        <row r="7194">
          <cell r="K7194">
            <v>0</v>
          </cell>
          <cell r="Y7194">
            <v>2003</v>
          </cell>
          <cell r="AT7194">
            <v>17301.41</v>
          </cell>
          <cell r="BK7194">
            <v>30306.547150122311</v>
          </cell>
          <cell r="BX7194">
            <v>12561.437737939008</v>
          </cell>
          <cell r="CB7194">
            <v>13000</v>
          </cell>
          <cell r="CF7194">
            <v>242452.37720097849</v>
          </cell>
          <cell r="CG7194">
            <v>99710</v>
          </cell>
          <cell r="CK7194" t="str">
            <v>Машины и оборудование</v>
          </cell>
        </row>
        <row r="7195">
          <cell r="K7195">
            <v>0</v>
          </cell>
          <cell r="Y7195">
            <v>2002</v>
          </cell>
          <cell r="AT7195">
            <v>203904.51</v>
          </cell>
          <cell r="BK7195">
            <v>571764.71778894088</v>
          </cell>
          <cell r="BX7195">
            <v>236984.66432613929</v>
          </cell>
          <cell r="CB7195">
            <v>235000</v>
          </cell>
          <cell r="CF7195">
            <v>4574117.742311527</v>
          </cell>
          <cell r="CG7195">
            <v>1802450</v>
          </cell>
          <cell r="CK7195" t="str">
            <v>Машины и оборудование</v>
          </cell>
        </row>
        <row r="7196">
          <cell r="K7196">
            <v>0</v>
          </cell>
          <cell r="Y7196">
            <v>2003</v>
          </cell>
          <cell r="AT7196">
            <v>15932.58</v>
          </cell>
          <cell r="BK7196">
            <v>20821.184635558213</v>
          </cell>
          <cell r="BX7196">
            <v>8629.9509189928049</v>
          </cell>
          <cell r="CB7196">
            <v>8600</v>
          </cell>
          <cell r="CF7196">
            <v>166569.4770844657</v>
          </cell>
          <cell r="CG7196">
            <v>65962</v>
          </cell>
          <cell r="CK7196" t="str">
            <v>Машины и оборудование</v>
          </cell>
        </row>
        <row r="7197">
          <cell r="K7197">
            <v>0</v>
          </cell>
          <cell r="Y7197">
            <v>1986</v>
          </cell>
          <cell r="AT7197">
            <v>33684.31</v>
          </cell>
          <cell r="BK7197">
            <v>65885.224910277786</v>
          </cell>
          <cell r="BX7197">
            <v>6588.5224910277793</v>
          </cell>
          <cell r="CB7197">
            <v>6600</v>
          </cell>
          <cell r="CF7197">
            <v>1581245.3978466669</v>
          </cell>
          <cell r="CG7197">
            <v>6600</v>
          </cell>
          <cell r="CK7197" t="str">
            <v>Машины и оборудование</v>
          </cell>
        </row>
        <row r="7198">
          <cell r="K7198">
            <v>0</v>
          </cell>
          <cell r="Y7198">
            <v>1999</v>
          </cell>
          <cell r="AT7198">
            <v>31028.400000000001</v>
          </cell>
          <cell r="BK7198">
            <v>108224.0960472411</v>
          </cell>
          <cell r="BX7198">
            <v>10822.409604724111</v>
          </cell>
          <cell r="CB7198">
            <v>11000</v>
          </cell>
          <cell r="CF7198">
            <v>1298689.152566893</v>
          </cell>
          <cell r="CG7198">
            <v>14850.000000000002</v>
          </cell>
          <cell r="CK7198" t="str">
            <v>Прочие основные фонды</v>
          </cell>
        </row>
        <row r="7199">
          <cell r="K7199">
            <v>24500</v>
          </cell>
          <cell r="Y7199">
            <v>2010</v>
          </cell>
          <cell r="AT7199">
            <v>24500</v>
          </cell>
          <cell r="BK7199">
            <v>24500</v>
          </cell>
          <cell r="BX7199">
            <v>24500</v>
          </cell>
          <cell r="CB7199">
            <v>25000</v>
          </cell>
          <cell r="CF7199">
            <v>0</v>
          </cell>
          <cell r="CG7199">
            <v>125000</v>
          </cell>
          <cell r="CK7199" t="str">
            <v>Прочие основные фонды</v>
          </cell>
        </row>
        <row r="7200">
          <cell r="K7200">
            <v>46868.01</v>
          </cell>
          <cell r="Y7200">
            <v>2008</v>
          </cell>
          <cell r="AT7200">
            <v>64276.05</v>
          </cell>
          <cell r="BK7200">
            <v>72530.990963475007</v>
          </cell>
          <cell r="BX7200">
            <v>60600.88068337291</v>
          </cell>
          <cell r="CB7200">
            <v>60000</v>
          </cell>
          <cell r="CF7200">
            <v>145061.98192695001</v>
          </cell>
          <cell r="CG7200">
            <v>783000</v>
          </cell>
          <cell r="CK7200" t="str">
            <v>Машины и оборудование</v>
          </cell>
        </row>
        <row r="7201">
          <cell r="K7201">
            <v>46868.01</v>
          </cell>
          <cell r="Y7201">
            <v>2008</v>
          </cell>
          <cell r="AT7201">
            <v>64276.05</v>
          </cell>
          <cell r="BK7201">
            <v>72530.990963475007</v>
          </cell>
          <cell r="BX7201">
            <v>60600.88068337291</v>
          </cell>
          <cell r="CB7201">
            <v>60000</v>
          </cell>
          <cell r="CF7201">
            <v>145061.98192695001</v>
          </cell>
          <cell r="CG7201">
            <v>783000</v>
          </cell>
          <cell r="CK7201" t="str">
            <v>Машины и оборудование</v>
          </cell>
        </row>
        <row r="7202">
          <cell r="K7202">
            <v>0</v>
          </cell>
          <cell r="Y7202">
            <v>1999</v>
          </cell>
          <cell r="AT7202">
            <v>151164</v>
          </cell>
          <cell r="BK7202">
            <v>65965.399444568044</v>
          </cell>
          <cell r="BX7202">
            <v>6596.5399444568047</v>
          </cell>
          <cell r="CB7202">
            <v>6600</v>
          </cell>
          <cell r="CF7202">
            <v>791584.79333481658</v>
          </cell>
          <cell r="CG7202">
            <v>6600</v>
          </cell>
          <cell r="CK7202" t="str">
            <v>Прочие основные фонды</v>
          </cell>
        </row>
        <row r="7203">
          <cell r="K7203">
            <v>7962.33</v>
          </cell>
          <cell r="Y7203">
            <v>2007</v>
          </cell>
          <cell r="AT7203">
            <v>42465.24</v>
          </cell>
          <cell r="BK7203">
            <v>42123.332852705651</v>
          </cell>
          <cell r="BX7203">
            <v>13916.869855788029</v>
          </cell>
          <cell r="CB7203">
            <v>14000</v>
          </cell>
          <cell r="CF7203">
            <v>126369.99855811696</v>
          </cell>
          <cell r="CG7203">
            <v>32620</v>
          </cell>
          <cell r="CK7203" t="str">
            <v>Прочие основные фонды</v>
          </cell>
        </row>
        <row r="7204">
          <cell r="K7204">
            <v>0</v>
          </cell>
          <cell r="Y7204">
            <v>2006</v>
          </cell>
          <cell r="AT7204">
            <v>14400</v>
          </cell>
          <cell r="BK7204">
            <v>11192.192438105119</v>
          </cell>
          <cell r="BX7204">
            <v>1340.1589633876008</v>
          </cell>
          <cell r="CB7204">
            <v>1300</v>
          </cell>
          <cell r="CF7204">
            <v>55960.962190525599</v>
          </cell>
          <cell r="CG7204">
            <v>1481.9999999999998</v>
          </cell>
          <cell r="CK7204" t="str">
            <v>Прочие основные фонды</v>
          </cell>
        </row>
        <row r="7205">
          <cell r="K7205">
            <v>0</v>
          </cell>
          <cell r="Y7205">
            <v>2006</v>
          </cell>
          <cell r="AT7205">
            <v>14400</v>
          </cell>
          <cell r="BK7205">
            <v>11192.192438105119</v>
          </cell>
          <cell r="BX7205">
            <v>1340.1589633876008</v>
          </cell>
          <cell r="CB7205">
            <v>1300</v>
          </cell>
          <cell r="CF7205">
            <v>55960.962190525599</v>
          </cell>
          <cell r="CG7205">
            <v>1481.9999999999998</v>
          </cell>
          <cell r="CK7205" t="str">
            <v>Прочие основные фонды</v>
          </cell>
        </row>
        <row r="7206">
          <cell r="K7206">
            <v>0</v>
          </cell>
          <cell r="Y7206">
            <v>2001</v>
          </cell>
          <cell r="AT7206">
            <v>23059.67</v>
          </cell>
          <cell r="BK7206">
            <v>38407.027704905464</v>
          </cell>
          <cell r="BX7206">
            <v>11816.522750340277</v>
          </cell>
          <cell r="CB7206">
            <v>12000</v>
          </cell>
          <cell r="CF7206">
            <v>384070.27704905462</v>
          </cell>
          <cell r="CG7206">
            <v>73440</v>
          </cell>
          <cell r="CK7206" t="str">
            <v>Машины и оборудование</v>
          </cell>
        </row>
        <row r="7207">
          <cell r="K7207">
            <v>0</v>
          </cell>
          <cell r="Y7207">
            <v>2001</v>
          </cell>
          <cell r="AT7207">
            <v>23059.67</v>
          </cell>
          <cell r="BK7207">
            <v>38407.027704905464</v>
          </cell>
          <cell r="BX7207">
            <v>11816.522750340277</v>
          </cell>
          <cell r="CB7207">
            <v>12000</v>
          </cell>
          <cell r="CF7207">
            <v>384070.27704905462</v>
          </cell>
          <cell r="CG7207">
            <v>73440</v>
          </cell>
          <cell r="CK7207" t="str">
            <v>Машины и оборудование</v>
          </cell>
        </row>
        <row r="7208">
          <cell r="K7208">
            <v>2261.16</v>
          </cell>
          <cell r="Y7208">
            <v>1999</v>
          </cell>
          <cell r="AT7208">
            <v>10720</v>
          </cell>
          <cell r="BK7208">
            <v>20967.910906834008</v>
          </cell>
          <cell r="BX7208">
            <v>5487.908679490597</v>
          </cell>
          <cell r="CB7208">
            <v>5500</v>
          </cell>
          <cell r="CF7208">
            <v>230647.01997517407</v>
          </cell>
          <cell r="CG7208">
            <v>29755</v>
          </cell>
          <cell r="CK7208" t="str">
            <v>Машины и оборудование</v>
          </cell>
        </row>
        <row r="7209">
          <cell r="K7209">
            <v>2261.16</v>
          </cell>
          <cell r="Y7209">
            <v>1999</v>
          </cell>
          <cell r="AT7209">
            <v>10720</v>
          </cell>
          <cell r="BK7209">
            <v>20967.910906834008</v>
          </cell>
          <cell r="BX7209">
            <v>5487.908679490597</v>
          </cell>
          <cell r="CB7209">
            <v>5500</v>
          </cell>
          <cell r="CF7209">
            <v>230647.01997517407</v>
          </cell>
          <cell r="CG7209">
            <v>29755</v>
          </cell>
          <cell r="CK7209" t="str">
            <v>Машины и оборудование</v>
          </cell>
        </row>
        <row r="7210">
          <cell r="K7210">
            <v>0</v>
          </cell>
          <cell r="Y7210">
            <v>1999</v>
          </cell>
          <cell r="AT7210">
            <v>15472.15</v>
          </cell>
          <cell r="BK7210">
            <v>6751.7831958420875</v>
          </cell>
          <cell r="BX7210">
            <v>675.17831958420879</v>
          </cell>
          <cell r="CB7210">
            <v>700</v>
          </cell>
          <cell r="CF7210">
            <v>81021.398350105053</v>
          </cell>
          <cell r="CG7210">
            <v>700</v>
          </cell>
          <cell r="CK7210" t="str">
            <v>Прочие основные фонды</v>
          </cell>
        </row>
        <row r="7211">
          <cell r="K7211">
            <v>0</v>
          </cell>
          <cell r="Y7211">
            <v>1999</v>
          </cell>
          <cell r="AT7211">
            <v>15472.15</v>
          </cell>
          <cell r="BK7211">
            <v>6751.7831958420875</v>
          </cell>
          <cell r="BX7211">
            <v>675.17831958420879</v>
          </cell>
          <cell r="CB7211">
            <v>700</v>
          </cell>
          <cell r="CF7211">
            <v>81021.398350105053</v>
          </cell>
          <cell r="CG7211">
            <v>700</v>
          </cell>
          <cell r="CK7211" t="str">
            <v>Прочие основные фонды</v>
          </cell>
        </row>
        <row r="7212">
          <cell r="K7212">
            <v>0</v>
          </cell>
          <cell r="Y7212">
            <v>1999</v>
          </cell>
          <cell r="AT7212">
            <v>15472.15</v>
          </cell>
          <cell r="BK7212">
            <v>6751.7831958420875</v>
          </cell>
          <cell r="BX7212">
            <v>675.17831958420879</v>
          </cell>
          <cell r="CB7212">
            <v>700</v>
          </cell>
          <cell r="CF7212">
            <v>81021.398350105053</v>
          </cell>
          <cell r="CG7212">
            <v>700</v>
          </cell>
          <cell r="CK7212" t="str">
            <v>Прочие основные фонды</v>
          </cell>
        </row>
        <row r="7213">
          <cell r="K7213">
            <v>0</v>
          </cell>
          <cell r="Y7213">
            <v>1999</v>
          </cell>
          <cell r="AT7213">
            <v>15472.15</v>
          </cell>
          <cell r="BK7213">
            <v>6751.7831958420875</v>
          </cell>
          <cell r="BX7213">
            <v>675.17831958420879</v>
          </cell>
          <cell r="CB7213">
            <v>700</v>
          </cell>
          <cell r="CF7213">
            <v>81021.398350105053</v>
          </cell>
          <cell r="CG7213">
            <v>700</v>
          </cell>
          <cell r="CK7213" t="str">
            <v>Прочие основные фонды</v>
          </cell>
        </row>
        <row r="7214">
          <cell r="K7214">
            <v>0</v>
          </cell>
          <cell r="Y7214">
            <v>1999</v>
          </cell>
          <cell r="AT7214">
            <v>15472.15</v>
          </cell>
          <cell r="BK7214">
            <v>6751.7831958420875</v>
          </cell>
          <cell r="BX7214">
            <v>675.17831958420879</v>
          </cell>
          <cell r="CB7214">
            <v>700</v>
          </cell>
          <cell r="CF7214">
            <v>81021.398350105053</v>
          </cell>
          <cell r="CG7214">
            <v>700</v>
          </cell>
          <cell r="CK7214" t="str">
            <v>Прочие основные фонды</v>
          </cell>
        </row>
        <row r="7215">
          <cell r="K7215">
            <v>52436.04</v>
          </cell>
          <cell r="Y7215">
            <v>2008</v>
          </cell>
          <cell r="AT7215">
            <v>71912.12</v>
          </cell>
          <cell r="BK7215">
            <v>81147.757615539987</v>
          </cell>
          <cell r="BX7215">
            <v>67800.33626534912</v>
          </cell>
          <cell r="CB7215">
            <v>70000</v>
          </cell>
          <cell r="CF7215">
            <v>162295.51523107997</v>
          </cell>
          <cell r="CG7215">
            <v>913500</v>
          </cell>
          <cell r="CK7215" t="str">
            <v>Машины и оборудование</v>
          </cell>
        </row>
        <row r="7216">
          <cell r="K7216">
            <v>35072.25</v>
          </cell>
          <cell r="Y7216">
            <v>2010</v>
          </cell>
          <cell r="AT7216">
            <v>41949.15</v>
          </cell>
          <cell r="BK7216">
            <v>47634.227943499049</v>
          </cell>
          <cell r="BX7216">
            <v>43666.133792565939</v>
          </cell>
          <cell r="CB7216">
            <v>44000</v>
          </cell>
          <cell r="CF7216">
            <v>47634.227943499049</v>
          </cell>
          <cell r="CG7216">
            <v>616880</v>
          </cell>
          <cell r="CK7216" t="str">
            <v>Машины и оборудование</v>
          </cell>
        </row>
        <row r="7217">
          <cell r="K7217">
            <v>0</v>
          </cell>
          <cell r="Y7217">
            <v>1999</v>
          </cell>
          <cell r="AT7217">
            <v>25140.959999999999</v>
          </cell>
          <cell r="BK7217">
            <v>87689.267566482522</v>
          </cell>
          <cell r="BX7217">
            <v>8768.9267566482522</v>
          </cell>
          <cell r="CB7217">
            <v>8800</v>
          </cell>
          <cell r="CF7217">
            <v>1052271.2107977902</v>
          </cell>
          <cell r="CG7217">
            <v>11880</v>
          </cell>
          <cell r="CK7217" t="str">
            <v>Прочие основные фонды</v>
          </cell>
        </row>
        <row r="7218">
          <cell r="K7218">
            <v>0</v>
          </cell>
          <cell r="Y7218">
            <v>1999</v>
          </cell>
          <cell r="AT7218">
            <v>25140.959999999999</v>
          </cell>
          <cell r="BK7218">
            <v>87689.267566482522</v>
          </cell>
          <cell r="BX7218">
            <v>8768.9267566482522</v>
          </cell>
          <cell r="CB7218">
            <v>8800</v>
          </cell>
          <cell r="CF7218">
            <v>1052271.2107977902</v>
          </cell>
          <cell r="CG7218">
            <v>11880</v>
          </cell>
          <cell r="CK7218" t="str">
            <v>Прочие основные фонды</v>
          </cell>
        </row>
        <row r="7219">
          <cell r="K7219">
            <v>0</v>
          </cell>
          <cell r="Y7219">
            <v>1999</v>
          </cell>
          <cell r="AT7219">
            <v>25140.959999999999</v>
          </cell>
          <cell r="BK7219">
            <v>87689.267566482522</v>
          </cell>
          <cell r="BX7219">
            <v>8768.9267566482522</v>
          </cell>
          <cell r="CB7219">
            <v>8800</v>
          </cell>
          <cell r="CF7219">
            <v>1052271.2107977902</v>
          </cell>
          <cell r="CG7219">
            <v>11880</v>
          </cell>
          <cell r="CK7219" t="str">
            <v>Прочие основные фонды</v>
          </cell>
        </row>
        <row r="7220">
          <cell r="K7220">
            <v>0</v>
          </cell>
          <cell r="Y7220">
            <v>1999</v>
          </cell>
          <cell r="AT7220">
            <v>25140.959999999999</v>
          </cell>
          <cell r="BK7220">
            <v>87689.267566482522</v>
          </cell>
          <cell r="BX7220">
            <v>8768.9267566482522</v>
          </cell>
          <cell r="CB7220">
            <v>8800</v>
          </cell>
          <cell r="CF7220">
            <v>1052271.2107977902</v>
          </cell>
          <cell r="CG7220">
            <v>11880</v>
          </cell>
          <cell r="CK7220" t="str">
            <v>Прочие основные фонды</v>
          </cell>
        </row>
        <row r="7221">
          <cell r="K7221">
            <v>0</v>
          </cell>
          <cell r="Y7221">
            <v>1999</v>
          </cell>
          <cell r="AT7221">
            <v>25140.959999999999</v>
          </cell>
          <cell r="BK7221">
            <v>87689.267566482522</v>
          </cell>
          <cell r="BX7221">
            <v>8768.9267566482522</v>
          </cell>
          <cell r="CB7221">
            <v>8800</v>
          </cell>
          <cell r="CF7221">
            <v>1052271.2107977902</v>
          </cell>
          <cell r="CG7221">
            <v>11880</v>
          </cell>
          <cell r="CK7221" t="str">
            <v>Прочие основные фонды</v>
          </cell>
        </row>
        <row r="7222">
          <cell r="K7222">
            <v>0</v>
          </cell>
          <cell r="Y7222">
            <v>2005</v>
          </cell>
          <cell r="AT7222">
            <v>223455.86</v>
          </cell>
          <cell r="BK7222">
            <v>381146.86018082401</v>
          </cell>
          <cell r="BX7222">
            <v>231961.63870487845</v>
          </cell>
          <cell r="CB7222">
            <v>230000</v>
          </cell>
          <cell r="CF7222">
            <v>1905734.3009041201</v>
          </cell>
          <cell r="CG7222">
            <v>2357500</v>
          </cell>
          <cell r="CK7222" t="str">
            <v>Машины и оборудование</v>
          </cell>
        </row>
        <row r="7223">
          <cell r="K7223">
            <v>112147.24</v>
          </cell>
          <cell r="Y7223">
            <v>2008</v>
          </cell>
          <cell r="AT7223">
            <v>153802.1</v>
          </cell>
          <cell r="BK7223">
            <v>173554.82680195</v>
          </cell>
          <cell r="BX7223">
            <v>145008.01948707469</v>
          </cell>
          <cell r="CB7223">
            <v>145000</v>
          </cell>
          <cell r="CF7223">
            <v>347109.65360389999</v>
          </cell>
          <cell r="CG7223">
            <v>1892250</v>
          </cell>
          <cell r="CK7223" t="str">
            <v>Машины и оборудование</v>
          </cell>
        </row>
        <row r="7224">
          <cell r="K7224">
            <v>65254.64</v>
          </cell>
          <cell r="Y7224">
            <v>2008</v>
          </cell>
          <cell r="AT7224">
            <v>89492.1</v>
          </cell>
          <cell r="BK7224">
            <v>118884.95862062024</v>
          </cell>
          <cell r="BX7224">
            <v>99330.411686281455</v>
          </cell>
          <cell r="CB7224">
            <v>100000</v>
          </cell>
          <cell r="CF7224">
            <v>237769.91724124047</v>
          </cell>
          <cell r="CG7224">
            <v>1305000</v>
          </cell>
          <cell r="CK7224" t="str">
            <v>Машины и оборудование</v>
          </cell>
        </row>
        <row r="7225">
          <cell r="K7225">
            <v>0</v>
          </cell>
          <cell r="Y7225">
            <v>2004</v>
          </cell>
          <cell r="AT7225">
            <v>225065.09</v>
          </cell>
          <cell r="BK7225">
            <v>285389.69981816044</v>
          </cell>
          <cell r="BX7225">
            <v>135543.76465986986</v>
          </cell>
          <cell r="CB7225">
            <v>135000</v>
          </cell>
          <cell r="CF7225">
            <v>1997727.8987271232</v>
          </cell>
          <cell r="CG7225">
            <v>1147500</v>
          </cell>
          <cell r="CK7225" t="str">
            <v>Машины и оборудование</v>
          </cell>
        </row>
        <row r="7226">
          <cell r="K7226">
            <v>0</v>
          </cell>
          <cell r="Y7226">
            <v>2006</v>
          </cell>
          <cell r="AT7226">
            <v>170910</v>
          </cell>
          <cell r="BK7226">
            <v>210029.04432246523</v>
          </cell>
          <cell r="BX7226">
            <v>143032.57728076511</v>
          </cell>
          <cell r="CB7226">
            <v>145000</v>
          </cell>
          <cell r="CF7226">
            <v>840116.17728986091</v>
          </cell>
          <cell r="CG7226">
            <v>1618200</v>
          </cell>
          <cell r="CK7226" t="str">
            <v>Машины и оборудование</v>
          </cell>
        </row>
        <row r="7227">
          <cell r="K7227">
            <v>0</v>
          </cell>
          <cell r="Y7227">
            <v>2006</v>
          </cell>
          <cell r="AT7227">
            <v>170910</v>
          </cell>
          <cell r="BK7227">
            <v>210029.04432246523</v>
          </cell>
          <cell r="BX7227">
            <v>143032.57728076511</v>
          </cell>
          <cell r="CB7227">
            <v>145000</v>
          </cell>
          <cell r="CF7227">
            <v>840116.17728986091</v>
          </cell>
          <cell r="CG7227">
            <v>1618200</v>
          </cell>
          <cell r="CK7227" t="str">
            <v>Машины и оборудование</v>
          </cell>
        </row>
        <row r="7228">
          <cell r="K7228">
            <v>0</v>
          </cell>
          <cell r="Y7228">
            <v>2006</v>
          </cell>
          <cell r="AT7228">
            <v>170910</v>
          </cell>
          <cell r="BK7228">
            <v>210029.04432246523</v>
          </cell>
          <cell r="BX7228">
            <v>143032.57728076511</v>
          </cell>
          <cell r="CB7228">
            <v>145000</v>
          </cell>
          <cell r="CF7228">
            <v>840116.17728986091</v>
          </cell>
          <cell r="CG7228">
            <v>1618200</v>
          </cell>
          <cell r="CK7228" t="str">
            <v>Машины и оборудование</v>
          </cell>
        </row>
        <row r="7229">
          <cell r="K7229">
            <v>176298.94</v>
          </cell>
          <cell r="Y7229">
            <v>2010</v>
          </cell>
          <cell r="AT7229">
            <v>199152.54</v>
          </cell>
          <cell r="BK7229">
            <v>176604.03128782549</v>
          </cell>
          <cell r="BX7229">
            <v>161892.31129488986</v>
          </cell>
          <cell r="CB7229">
            <v>160000</v>
          </cell>
          <cell r="CF7229">
            <v>176604.03128782549</v>
          </cell>
          <cell r="CG7229">
            <v>2243200</v>
          </cell>
          <cell r="CK7229" t="str">
            <v>Машины и оборудование</v>
          </cell>
        </row>
        <row r="7230">
          <cell r="K7230">
            <v>176298.94</v>
          </cell>
          <cell r="Y7230">
            <v>2010</v>
          </cell>
          <cell r="AT7230">
            <v>199152.54</v>
          </cell>
          <cell r="BK7230">
            <v>176604.03128782549</v>
          </cell>
          <cell r="BX7230">
            <v>161892.31129488986</v>
          </cell>
          <cell r="CB7230">
            <v>160000</v>
          </cell>
          <cell r="CF7230">
            <v>176604.03128782549</v>
          </cell>
          <cell r="CG7230">
            <v>2243200</v>
          </cell>
          <cell r="CK7230" t="str">
            <v>Машины и оборудование</v>
          </cell>
        </row>
        <row r="7231">
          <cell r="K7231">
            <v>150636.98000000001</v>
          </cell>
          <cell r="Y7231">
            <v>2008</v>
          </cell>
          <cell r="AT7231">
            <v>248347.46</v>
          </cell>
          <cell r="BK7231">
            <v>280242.60011407</v>
          </cell>
          <cell r="BX7231">
            <v>234147.47470447741</v>
          </cell>
          <cell r="CB7231">
            <v>235000</v>
          </cell>
          <cell r="CF7231">
            <v>560485.20022813999</v>
          </cell>
          <cell r="CG7231">
            <v>3066750</v>
          </cell>
          <cell r="CK7231" t="str">
            <v>Машины и оборудование</v>
          </cell>
        </row>
        <row r="7232">
          <cell r="K7232">
            <v>150636.98000000001</v>
          </cell>
          <cell r="Y7232">
            <v>2008</v>
          </cell>
          <cell r="AT7232">
            <v>248347.46</v>
          </cell>
          <cell r="BK7232">
            <v>280242.60011407</v>
          </cell>
          <cell r="BX7232">
            <v>234147.47470447741</v>
          </cell>
          <cell r="CB7232">
            <v>235000</v>
          </cell>
          <cell r="CF7232">
            <v>560485.20022813999</v>
          </cell>
          <cell r="CG7232">
            <v>3066750</v>
          </cell>
          <cell r="CK7232" t="str">
            <v>Машины и оборудование</v>
          </cell>
        </row>
        <row r="7233">
          <cell r="K7233">
            <v>0</v>
          </cell>
          <cell r="Y7233">
            <v>2000</v>
          </cell>
          <cell r="AT7233">
            <v>283176.26</v>
          </cell>
          <cell r="BK7233">
            <v>519979.30724684038</v>
          </cell>
          <cell r="BX7233">
            <v>136093.62258713995</v>
          </cell>
          <cell r="CB7233">
            <v>135000</v>
          </cell>
          <cell r="CF7233">
            <v>5719772.3797152443</v>
          </cell>
          <cell r="CG7233">
            <v>730350</v>
          </cell>
          <cell r="CK7233" t="str">
            <v>Машины и оборудование</v>
          </cell>
        </row>
        <row r="7234">
          <cell r="K7234">
            <v>31478.639999999999</v>
          </cell>
          <cell r="Y7234">
            <v>2010</v>
          </cell>
          <cell r="AT7234">
            <v>31478.639999999999</v>
          </cell>
          <cell r="BK7234">
            <v>31478.639999999999</v>
          </cell>
          <cell r="BX7234">
            <v>31478.639999999999</v>
          </cell>
          <cell r="CB7234">
            <v>31000</v>
          </cell>
          <cell r="CF7234">
            <v>0</v>
          </cell>
          <cell r="CG7234">
            <v>155000</v>
          </cell>
          <cell r="CK7234" t="str">
            <v>Прочие основные фонды</v>
          </cell>
        </row>
        <row r="7235">
          <cell r="K7235">
            <v>31478.65</v>
          </cell>
          <cell r="Y7235">
            <v>2010</v>
          </cell>
          <cell r="AT7235">
            <v>31478.65</v>
          </cell>
          <cell r="BK7235">
            <v>31478.65</v>
          </cell>
          <cell r="BX7235">
            <v>31478.65</v>
          </cell>
          <cell r="CB7235">
            <v>31000</v>
          </cell>
          <cell r="CF7235">
            <v>0</v>
          </cell>
          <cell r="CG7235">
            <v>155000</v>
          </cell>
          <cell r="CK7235" t="str">
            <v>Прочие основные фонды</v>
          </cell>
        </row>
        <row r="7236">
          <cell r="K7236">
            <v>0</v>
          </cell>
          <cell r="Y7236">
            <v>2006</v>
          </cell>
          <cell r="AT7236">
            <v>29688.04</v>
          </cell>
          <cell r="BK7236">
            <v>23074.601165983495</v>
          </cell>
          <cell r="BX7236">
            <v>2762.9647855145577</v>
          </cell>
          <cell r="CB7236">
            <v>2800</v>
          </cell>
          <cell r="CF7236">
            <v>115373.00582991747</v>
          </cell>
          <cell r="CG7236">
            <v>3191.9999999999995</v>
          </cell>
          <cell r="CK7236" t="str">
            <v>Прочие основные фонды</v>
          </cell>
        </row>
        <row r="7237">
          <cell r="K7237">
            <v>0</v>
          </cell>
          <cell r="Y7237">
            <v>2006</v>
          </cell>
          <cell r="AT7237">
            <v>29688.07</v>
          </cell>
          <cell r="BK7237">
            <v>23074.624483051073</v>
          </cell>
          <cell r="BX7237">
            <v>2762.9675775123978</v>
          </cell>
          <cell r="CB7237">
            <v>2800</v>
          </cell>
          <cell r="CF7237">
            <v>115373.12241525536</v>
          </cell>
          <cell r="CG7237">
            <v>3191.9999999999995</v>
          </cell>
          <cell r="CK7237" t="str">
            <v>Прочие основные фонды</v>
          </cell>
        </row>
        <row r="7238">
          <cell r="K7238">
            <v>0</v>
          </cell>
          <cell r="Y7238">
            <v>2006</v>
          </cell>
          <cell r="AT7238">
            <v>29688.07</v>
          </cell>
          <cell r="BK7238">
            <v>23074.624483051073</v>
          </cell>
          <cell r="BX7238">
            <v>2762.9675775123978</v>
          </cell>
          <cell r="CB7238">
            <v>2800</v>
          </cell>
          <cell r="CF7238">
            <v>115373.12241525536</v>
          </cell>
          <cell r="CG7238">
            <v>3191.9999999999995</v>
          </cell>
          <cell r="CK7238" t="str">
            <v>Прочие основные фонды</v>
          </cell>
        </row>
        <row r="7239">
          <cell r="K7239">
            <v>0</v>
          </cell>
          <cell r="Y7239">
            <v>2006</v>
          </cell>
          <cell r="AT7239">
            <v>29688.07</v>
          </cell>
          <cell r="BK7239">
            <v>23074.624483051073</v>
          </cell>
          <cell r="BX7239">
            <v>2762.9675775123978</v>
          </cell>
          <cell r="CB7239">
            <v>2800</v>
          </cell>
          <cell r="CF7239">
            <v>115373.12241525536</v>
          </cell>
          <cell r="CG7239">
            <v>3191.9999999999995</v>
          </cell>
          <cell r="CK7239" t="str">
            <v>Прочие основные фонды</v>
          </cell>
        </row>
        <row r="7240">
          <cell r="K7240">
            <v>1604.67</v>
          </cell>
          <cell r="Y7240">
            <v>2007</v>
          </cell>
          <cell r="AT7240">
            <v>12836.31</v>
          </cell>
          <cell r="BK7240">
            <v>12107.372382555031</v>
          </cell>
          <cell r="BX7240">
            <v>2443.3483937133287</v>
          </cell>
          <cell r="CB7240">
            <v>2400</v>
          </cell>
          <cell r="CF7240">
            <v>48429.489530220126</v>
          </cell>
          <cell r="CG7240">
            <v>3960</v>
          </cell>
          <cell r="CK7240" t="str">
            <v>Прочие основные фонды</v>
          </cell>
        </row>
        <row r="7241">
          <cell r="K7241">
            <v>1604.67</v>
          </cell>
          <cell r="Y7241">
            <v>2007</v>
          </cell>
          <cell r="AT7241">
            <v>12836.31</v>
          </cell>
          <cell r="BK7241">
            <v>12107.372382555031</v>
          </cell>
          <cell r="BX7241">
            <v>2443.3483937133287</v>
          </cell>
          <cell r="CB7241">
            <v>2400</v>
          </cell>
          <cell r="CF7241">
            <v>48429.489530220126</v>
          </cell>
          <cell r="CG7241">
            <v>3960</v>
          </cell>
          <cell r="CK7241" t="str">
            <v>Прочие основные фонды</v>
          </cell>
        </row>
        <row r="7242">
          <cell r="K7242">
            <v>1604.67</v>
          </cell>
          <cell r="Y7242">
            <v>2007</v>
          </cell>
          <cell r="AT7242">
            <v>12836.31</v>
          </cell>
          <cell r="BK7242">
            <v>12107.372382555031</v>
          </cell>
          <cell r="BX7242">
            <v>2443.3483937133287</v>
          </cell>
          <cell r="CB7242">
            <v>2400</v>
          </cell>
          <cell r="CF7242">
            <v>48429.489530220126</v>
          </cell>
          <cell r="CG7242">
            <v>3960</v>
          </cell>
          <cell r="CK7242" t="str">
            <v>Прочие основные фонды</v>
          </cell>
        </row>
        <row r="7243">
          <cell r="K7243">
            <v>2674.43</v>
          </cell>
          <cell r="Y7243">
            <v>2007</v>
          </cell>
          <cell r="AT7243">
            <v>21393.83</v>
          </cell>
          <cell r="BK7243">
            <v>20178.935106668298</v>
          </cell>
          <cell r="BX7243">
            <v>4072.2435159228803</v>
          </cell>
          <cell r="CB7243">
            <v>4100</v>
          </cell>
          <cell r="CF7243">
            <v>80715.74042667319</v>
          </cell>
          <cell r="CG7243">
            <v>6765</v>
          </cell>
          <cell r="CK7243" t="str">
            <v>Прочие основные фонды</v>
          </cell>
        </row>
        <row r="7244">
          <cell r="K7244">
            <v>0</v>
          </cell>
          <cell r="Y7244">
            <v>2004</v>
          </cell>
          <cell r="AT7244">
            <v>21545.17</v>
          </cell>
          <cell r="BK7244">
            <v>13970.550298052594</v>
          </cell>
          <cell r="BX7244">
            <v>1397.0550298052594</v>
          </cell>
          <cell r="CB7244">
            <v>1400</v>
          </cell>
          <cell r="CF7244">
            <v>83823.30178831557</v>
          </cell>
          <cell r="CG7244">
            <v>1400</v>
          </cell>
          <cell r="CK7244" t="str">
            <v>Прочие основные фонды</v>
          </cell>
        </row>
        <row r="7245">
          <cell r="K7245">
            <v>0</v>
          </cell>
          <cell r="Y7245">
            <v>2004</v>
          </cell>
          <cell r="AT7245">
            <v>157294.81</v>
          </cell>
          <cell r="BK7245">
            <v>359837.13149747031</v>
          </cell>
          <cell r="BX7245">
            <v>170902.03149816726</v>
          </cell>
          <cell r="CB7245">
            <v>170000</v>
          </cell>
          <cell r="CF7245">
            <v>2518859.9204822923</v>
          </cell>
          <cell r="CG7245">
            <v>1445000</v>
          </cell>
          <cell r="CK7245" t="str">
            <v>Машины и оборудование</v>
          </cell>
        </row>
        <row r="7246">
          <cell r="K7246">
            <v>0</v>
          </cell>
          <cell r="Y7246">
            <v>2004</v>
          </cell>
          <cell r="AT7246">
            <v>157294.81</v>
          </cell>
          <cell r="BK7246">
            <v>359837.13149747031</v>
          </cell>
          <cell r="BX7246">
            <v>170902.03149816726</v>
          </cell>
          <cell r="CB7246">
            <v>170000</v>
          </cell>
          <cell r="CF7246">
            <v>2518859.9204822923</v>
          </cell>
          <cell r="CG7246">
            <v>1445000</v>
          </cell>
          <cell r="CK7246" t="str">
            <v>Машины и оборудование</v>
          </cell>
        </row>
        <row r="7247">
          <cell r="K7247">
            <v>0</v>
          </cell>
          <cell r="Y7247">
            <v>1999</v>
          </cell>
          <cell r="AT7247">
            <v>255438.69</v>
          </cell>
          <cell r="BK7247">
            <v>1204488.2572796179</v>
          </cell>
          <cell r="BX7247">
            <v>265590.62800361344</v>
          </cell>
          <cell r="CB7247">
            <v>265000</v>
          </cell>
          <cell r="CF7247">
            <v>14453859.087355416</v>
          </cell>
          <cell r="CG7247">
            <v>1256100</v>
          </cell>
          <cell r="CK7247" t="str">
            <v>Машины и оборудование</v>
          </cell>
        </row>
        <row r="7248">
          <cell r="K7248">
            <v>0</v>
          </cell>
          <cell r="Y7248">
            <v>2002</v>
          </cell>
          <cell r="AT7248">
            <v>187092.68</v>
          </cell>
          <cell r="BK7248">
            <v>544972.46413760085</v>
          </cell>
          <cell r="BX7248">
            <v>195551.88366182073</v>
          </cell>
          <cell r="CB7248">
            <v>195000</v>
          </cell>
          <cell r="CF7248">
            <v>4904752.1772384075</v>
          </cell>
          <cell r="CG7248">
            <v>1341600</v>
          </cell>
          <cell r="CK7248" t="str">
            <v>Машины и оборудование</v>
          </cell>
        </row>
        <row r="7249">
          <cell r="K7249">
            <v>201948.92</v>
          </cell>
          <cell r="Y7249">
            <v>2009</v>
          </cell>
          <cell r="AT7249">
            <v>327484.76</v>
          </cell>
          <cell r="BK7249">
            <v>416582.08062369138</v>
          </cell>
          <cell r="BX7249">
            <v>348061.43728851707</v>
          </cell>
          <cell r="CB7249">
            <v>350000</v>
          </cell>
          <cell r="CF7249">
            <v>833164.16124738276</v>
          </cell>
          <cell r="CG7249">
            <v>4567500</v>
          </cell>
          <cell r="CK7249" t="str">
            <v>Машины и оборудование</v>
          </cell>
        </row>
        <row r="7250">
          <cell r="K7250">
            <v>201948.92</v>
          </cell>
          <cell r="Y7250">
            <v>2009</v>
          </cell>
          <cell r="AT7250">
            <v>327484.76</v>
          </cell>
          <cell r="BK7250">
            <v>416582.08062369138</v>
          </cell>
          <cell r="BX7250">
            <v>348061.43728851707</v>
          </cell>
          <cell r="CB7250">
            <v>350000</v>
          </cell>
          <cell r="CF7250">
            <v>833164.16124738276</v>
          </cell>
          <cell r="CG7250">
            <v>4567500</v>
          </cell>
          <cell r="CK7250" t="str">
            <v>Машины и оборудование</v>
          </cell>
        </row>
        <row r="7251">
          <cell r="K7251">
            <v>0</v>
          </cell>
          <cell r="Y7251">
            <v>2002</v>
          </cell>
          <cell r="AT7251">
            <v>4128678.78</v>
          </cell>
          <cell r="BK7251">
            <v>3960249.5231610127</v>
          </cell>
          <cell r="BX7251">
            <v>825457.99261586706</v>
          </cell>
          <cell r="CB7251">
            <v>825000</v>
          </cell>
          <cell r="CF7251">
            <v>31681996.185288101</v>
          </cell>
          <cell r="CG7251">
            <v>2623500</v>
          </cell>
          <cell r="CK7251" t="str">
            <v>Транспортные средства</v>
          </cell>
        </row>
        <row r="7252">
          <cell r="K7252">
            <v>232125.02</v>
          </cell>
          <cell r="Y7252">
            <v>2010</v>
          </cell>
          <cell r="AT7252">
            <v>309500</v>
          </cell>
          <cell r="BK7252">
            <v>351444.3927591609</v>
          </cell>
          <cell r="BX7252">
            <v>322167.87250276003</v>
          </cell>
          <cell r="CB7252">
            <v>320000</v>
          </cell>
          <cell r="CF7252">
            <v>351444.3927591609</v>
          </cell>
          <cell r="CG7252">
            <v>4486400</v>
          </cell>
          <cell r="CK7252" t="str">
            <v>Машины и оборудование</v>
          </cell>
        </row>
        <row r="7253">
          <cell r="K7253">
            <v>232125.02</v>
          </cell>
          <cell r="Y7253">
            <v>2010</v>
          </cell>
          <cell r="AT7253">
            <v>309500</v>
          </cell>
          <cell r="BK7253">
            <v>351444.3927591609</v>
          </cell>
          <cell r="BX7253">
            <v>322167.87250276003</v>
          </cell>
          <cell r="CB7253">
            <v>320000</v>
          </cell>
          <cell r="CF7253">
            <v>351444.3927591609</v>
          </cell>
          <cell r="CG7253">
            <v>4486400</v>
          </cell>
          <cell r="CK7253" t="str">
            <v>Машины и оборудование</v>
          </cell>
        </row>
        <row r="7254">
          <cell r="K7254">
            <v>46742.86</v>
          </cell>
          <cell r="Y7254">
            <v>2008</v>
          </cell>
          <cell r="AT7254">
            <v>64104.36</v>
          </cell>
          <cell r="BK7254">
            <v>67481.350119925191</v>
          </cell>
          <cell r="BX7254">
            <v>56381.819587021004</v>
          </cell>
          <cell r="CB7254">
            <v>55000</v>
          </cell>
          <cell r="CF7254">
            <v>134962.70023985038</v>
          </cell>
          <cell r="CG7254">
            <v>717750</v>
          </cell>
          <cell r="CK7254" t="str">
            <v>Машины и оборудование</v>
          </cell>
        </row>
        <row r="7255">
          <cell r="K7255">
            <v>46742.84</v>
          </cell>
          <cell r="Y7255">
            <v>2008</v>
          </cell>
          <cell r="AT7255">
            <v>64104.34</v>
          </cell>
          <cell r="BK7255">
            <v>67481.329066333783</v>
          </cell>
          <cell r="BX7255">
            <v>56381.801996386108</v>
          </cell>
          <cell r="CB7255">
            <v>55000</v>
          </cell>
          <cell r="CF7255">
            <v>134962.65813266757</v>
          </cell>
          <cell r="CG7255">
            <v>717750</v>
          </cell>
          <cell r="CK7255" t="str">
            <v>Машины и оборудование</v>
          </cell>
        </row>
        <row r="7256">
          <cell r="K7256">
            <v>46742.84</v>
          </cell>
          <cell r="Y7256">
            <v>2008</v>
          </cell>
          <cell r="AT7256">
            <v>64104.34</v>
          </cell>
          <cell r="BK7256">
            <v>67481.329066333783</v>
          </cell>
          <cell r="BX7256">
            <v>56381.801996386108</v>
          </cell>
          <cell r="CB7256">
            <v>55000</v>
          </cell>
          <cell r="CF7256">
            <v>134962.65813266757</v>
          </cell>
          <cell r="CG7256">
            <v>717750</v>
          </cell>
          <cell r="CK7256" t="str">
            <v>Машины и оборудование</v>
          </cell>
        </row>
        <row r="7257">
          <cell r="K7257">
            <v>46742.84</v>
          </cell>
          <cell r="Y7257">
            <v>2008</v>
          </cell>
          <cell r="AT7257">
            <v>64104.34</v>
          </cell>
          <cell r="BK7257">
            <v>67481.329066333783</v>
          </cell>
          <cell r="BX7257">
            <v>56381.801996386108</v>
          </cell>
          <cell r="CB7257">
            <v>55000</v>
          </cell>
          <cell r="CF7257">
            <v>134962.65813266757</v>
          </cell>
          <cell r="CG7257">
            <v>717750</v>
          </cell>
          <cell r="CK7257" t="str">
            <v>Машины и оборудование</v>
          </cell>
        </row>
        <row r="7258">
          <cell r="K7258">
            <v>46742.84</v>
          </cell>
          <cell r="Y7258">
            <v>2008</v>
          </cell>
          <cell r="AT7258">
            <v>64104.34</v>
          </cell>
          <cell r="BK7258">
            <v>67481.329066333783</v>
          </cell>
          <cell r="BX7258">
            <v>56381.801996386108</v>
          </cell>
          <cell r="CB7258">
            <v>55000</v>
          </cell>
          <cell r="CF7258">
            <v>134962.65813266757</v>
          </cell>
          <cell r="CG7258">
            <v>717750</v>
          </cell>
          <cell r="CK7258" t="str">
            <v>Машины и оборудование</v>
          </cell>
        </row>
        <row r="7259">
          <cell r="K7259">
            <v>46742.84</v>
          </cell>
          <cell r="Y7259">
            <v>2008</v>
          </cell>
          <cell r="AT7259">
            <v>64104.34</v>
          </cell>
          <cell r="BK7259">
            <v>67481.329066333783</v>
          </cell>
          <cell r="BX7259">
            <v>56381.801996386108</v>
          </cell>
          <cell r="CB7259">
            <v>55000</v>
          </cell>
          <cell r="CF7259">
            <v>134962.65813266757</v>
          </cell>
          <cell r="CG7259">
            <v>717750</v>
          </cell>
          <cell r="CK7259" t="str">
            <v>Машины и оборудование</v>
          </cell>
        </row>
        <row r="7260">
          <cell r="K7260">
            <v>46742.84</v>
          </cell>
          <cell r="Y7260">
            <v>2008</v>
          </cell>
          <cell r="AT7260">
            <v>64104.34</v>
          </cell>
          <cell r="BK7260">
            <v>67481.329066333783</v>
          </cell>
          <cell r="BX7260">
            <v>56381.801996386108</v>
          </cell>
          <cell r="CB7260">
            <v>55000</v>
          </cell>
          <cell r="CF7260">
            <v>134962.65813266757</v>
          </cell>
          <cell r="CG7260">
            <v>717750</v>
          </cell>
          <cell r="CK7260" t="str">
            <v>Машины и оборудование</v>
          </cell>
        </row>
        <row r="7261">
          <cell r="K7261">
            <v>46742.84</v>
          </cell>
          <cell r="Y7261">
            <v>2008</v>
          </cell>
          <cell r="AT7261">
            <v>64104.34</v>
          </cell>
          <cell r="BK7261">
            <v>67481.329066333783</v>
          </cell>
          <cell r="BX7261">
            <v>56381.801996386108</v>
          </cell>
          <cell r="CB7261">
            <v>55000</v>
          </cell>
          <cell r="CF7261">
            <v>134962.65813266757</v>
          </cell>
          <cell r="CG7261">
            <v>717750</v>
          </cell>
          <cell r="CK7261" t="str">
            <v>Машины и оборудование</v>
          </cell>
        </row>
        <row r="7262">
          <cell r="K7262">
            <v>46742.84</v>
          </cell>
          <cell r="Y7262">
            <v>2008</v>
          </cell>
          <cell r="AT7262">
            <v>64104.34</v>
          </cell>
          <cell r="BK7262">
            <v>67481.329066333783</v>
          </cell>
          <cell r="BX7262">
            <v>56381.801996386108</v>
          </cell>
          <cell r="CB7262">
            <v>55000</v>
          </cell>
          <cell r="CF7262">
            <v>134962.65813266757</v>
          </cell>
          <cell r="CG7262">
            <v>717750</v>
          </cell>
          <cell r="CK7262" t="str">
            <v>Машины и оборудование</v>
          </cell>
        </row>
        <row r="7263">
          <cell r="K7263">
            <v>46742.84</v>
          </cell>
          <cell r="Y7263">
            <v>2008</v>
          </cell>
          <cell r="AT7263">
            <v>64104.34</v>
          </cell>
          <cell r="BK7263">
            <v>67481.329066333783</v>
          </cell>
          <cell r="BX7263">
            <v>56381.801996386108</v>
          </cell>
          <cell r="CB7263">
            <v>55000</v>
          </cell>
          <cell r="CF7263">
            <v>134962.65813266757</v>
          </cell>
          <cell r="CG7263">
            <v>717750</v>
          </cell>
          <cell r="CK7263" t="str">
            <v>Машины и оборудование</v>
          </cell>
        </row>
        <row r="7264">
          <cell r="K7264">
            <v>46742.84</v>
          </cell>
          <cell r="Y7264">
            <v>2008</v>
          </cell>
          <cell r="AT7264">
            <v>64104.34</v>
          </cell>
          <cell r="BK7264">
            <v>67481.329066333783</v>
          </cell>
          <cell r="BX7264">
            <v>56381.801996386108</v>
          </cell>
          <cell r="CB7264">
            <v>55000</v>
          </cell>
          <cell r="CF7264">
            <v>134962.65813266757</v>
          </cell>
          <cell r="CG7264">
            <v>717750</v>
          </cell>
          <cell r="CK7264" t="str">
            <v>Машины и оборудование</v>
          </cell>
        </row>
        <row r="7265">
          <cell r="K7265">
            <v>46742.84</v>
          </cell>
          <cell r="Y7265">
            <v>2008</v>
          </cell>
          <cell r="AT7265">
            <v>64104.34</v>
          </cell>
          <cell r="BK7265">
            <v>67481.329066333783</v>
          </cell>
          <cell r="BX7265">
            <v>56381.801996386108</v>
          </cell>
          <cell r="CB7265">
            <v>55000</v>
          </cell>
          <cell r="CF7265">
            <v>134962.65813266757</v>
          </cell>
          <cell r="CG7265">
            <v>717750</v>
          </cell>
          <cell r="CK7265" t="str">
            <v>Машины и оборудование</v>
          </cell>
        </row>
        <row r="7266">
          <cell r="K7266">
            <v>21417.14</v>
          </cell>
          <cell r="Y7266">
            <v>2008</v>
          </cell>
          <cell r="AT7266">
            <v>29372.1</v>
          </cell>
          <cell r="BK7266">
            <v>39019.096580600068</v>
          </cell>
          <cell r="BX7266">
            <v>32601.121049686255</v>
          </cell>
          <cell r="CB7266">
            <v>33000</v>
          </cell>
          <cell r="CF7266">
            <v>78038.193161200135</v>
          </cell>
          <cell r="CG7266">
            <v>430650</v>
          </cell>
          <cell r="CK7266" t="str">
            <v>Машины и оборудование</v>
          </cell>
        </row>
        <row r="7267">
          <cell r="K7267">
            <v>9386.02</v>
          </cell>
          <cell r="Y7267">
            <v>2008</v>
          </cell>
          <cell r="AT7267">
            <v>12872.1</v>
          </cell>
          <cell r="BK7267">
            <v>17099.823066622481</v>
          </cell>
          <cell r="BX7267">
            <v>14287.193978764422</v>
          </cell>
          <cell r="CB7267">
            <v>14000</v>
          </cell>
          <cell r="CF7267">
            <v>34199.646133244962</v>
          </cell>
          <cell r="CG7267">
            <v>182700</v>
          </cell>
          <cell r="CK7267" t="str">
            <v>Машины и оборудование</v>
          </cell>
        </row>
        <row r="7268">
          <cell r="K7268">
            <v>0</v>
          </cell>
          <cell r="Y7268">
            <v>1999</v>
          </cell>
          <cell r="AT7268">
            <v>14798.17</v>
          </cell>
          <cell r="BK7268">
            <v>28944.655797032072</v>
          </cell>
          <cell r="BX7268">
            <v>6382.3198474715946</v>
          </cell>
          <cell r="CB7268">
            <v>6400</v>
          </cell>
          <cell r="CF7268">
            <v>347335.86956438486</v>
          </cell>
          <cell r="CG7268">
            <v>30336</v>
          </cell>
          <cell r="CK7268" t="str">
            <v>Машины и оборудование</v>
          </cell>
        </row>
        <row r="7269">
          <cell r="K7269">
            <v>0</v>
          </cell>
          <cell r="Y7269">
            <v>1999</v>
          </cell>
          <cell r="AT7269">
            <v>9500</v>
          </cell>
          <cell r="BK7269">
            <v>33135.092768199145</v>
          </cell>
          <cell r="BX7269">
            <v>3313.5092768199147</v>
          </cell>
          <cell r="CB7269">
            <v>3300</v>
          </cell>
          <cell r="CF7269">
            <v>397621.11321838974</v>
          </cell>
          <cell r="CG7269">
            <v>4455</v>
          </cell>
          <cell r="CK7269" t="str">
            <v>Прочие основные фонды</v>
          </cell>
        </row>
        <row r="7270">
          <cell r="K7270">
            <v>22656.03</v>
          </cell>
          <cell r="Y7270">
            <v>2009</v>
          </cell>
          <cell r="AT7270">
            <v>30208.05</v>
          </cell>
          <cell r="BK7270">
            <v>32966.663738433861</v>
          </cell>
          <cell r="BX7270">
            <v>24584.509702337553</v>
          </cell>
          <cell r="CB7270">
            <v>25000</v>
          </cell>
          <cell r="CF7270">
            <v>65933.327476867722</v>
          </cell>
          <cell r="CG7270">
            <v>201750</v>
          </cell>
          <cell r="CK7270" t="str">
            <v>Прочие основные фонды</v>
          </cell>
        </row>
        <row r="7271">
          <cell r="K7271">
            <v>22296.41</v>
          </cell>
          <cell r="Y7271">
            <v>2009</v>
          </cell>
          <cell r="AT7271">
            <v>30208.05</v>
          </cell>
          <cell r="BK7271">
            <v>32966.663738433861</v>
          </cell>
          <cell r="BX7271">
            <v>24584.509702337553</v>
          </cell>
          <cell r="CB7271">
            <v>25000</v>
          </cell>
          <cell r="CF7271">
            <v>65933.327476867722</v>
          </cell>
          <cell r="CG7271">
            <v>201750</v>
          </cell>
          <cell r="CK7271" t="str">
            <v>Прочие основные фонды</v>
          </cell>
        </row>
        <row r="7272">
          <cell r="K7272">
            <v>30376.85</v>
          </cell>
          <cell r="Y7272">
            <v>2010</v>
          </cell>
          <cell r="AT7272">
            <v>34022.03</v>
          </cell>
          <cell r="BK7272">
            <v>36607.962873287339</v>
          </cell>
          <cell r="BX7272">
            <v>31823.413370189402</v>
          </cell>
          <cell r="CB7272">
            <v>32000</v>
          </cell>
          <cell r="CF7272">
            <v>36607.962873287339</v>
          </cell>
          <cell r="CG7272">
            <v>288640</v>
          </cell>
          <cell r="CK7272" t="str">
            <v>Прочие основные фонды</v>
          </cell>
        </row>
        <row r="7273">
          <cell r="K7273">
            <v>30376.86</v>
          </cell>
          <cell r="Y7273">
            <v>2010</v>
          </cell>
          <cell r="AT7273">
            <v>34022.04</v>
          </cell>
          <cell r="BK7273">
            <v>36607.973633363348</v>
          </cell>
          <cell r="BX7273">
            <v>31823.422723956173</v>
          </cell>
          <cell r="CB7273">
            <v>32000</v>
          </cell>
          <cell r="CF7273">
            <v>36607.973633363348</v>
          </cell>
          <cell r="CG7273">
            <v>288640</v>
          </cell>
          <cell r="CK7273" t="str">
            <v>Прочие основные фонды</v>
          </cell>
        </row>
        <row r="7274">
          <cell r="K7274">
            <v>0</v>
          </cell>
          <cell r="Y7274">
            <v>2003</v>
          </cell>
          <cell r="AT7274">
            <v>50136.800000000003</v>
          </cell>
          <cell r="BK7274">
            <v>26905.614779417105</v>
          </cell>
          <cell r="BX7274">
            <v>2690.5614779417106</v>
          </cell>
          <cell r="CB7274">
            <v>2700</v>
          </cell>
          <cell r="CF7274">
            <v>215244.91823533684</v>
          </cell>
          <cell r="CG7274">
            <v>2700</v>
          </cell>
          <cell r="CK7274" t="str">
            <v>Прочие основные фонды</v>
          </cell>
        </row>
        <row r="7275">
          <cell r="K7275">
            <v>32405.98</v>
          </cell>
          <cell r="Y7275">
            <v>2008</v>
          </cell>
          <cell r="AT7275">
            <v>44442.42</v>
          </cell>
          <cell r="BK7275">
            <v>41067.771866904404</v>
          </cell>
          <cell r="BX7275">
            <v>20897.326577362062</v>
          </cell>
          <cell r="CB7275">
            <v>21000</v>
          </cell>
          <cell r="CF7275">
            <v>82135.543733808809</v>
          </cell>
          <cell r="CG7275">
            <v>65940</v>
          </cell>
          <cell r="CK7275" t="str">
            <v>Прочие основные фонды</v>
          </cell>
        </row>
        <row r="7276">
          <cell r="K7276">
            <v>32405.98</v>
          </cell>
          <cell r="Y7276">
            <v>2008</v>
          </cell>
          <cell r="AT7276">
            <v>44442.42</v>
          </cell>
          <cell r="BK7276">
            <v>41067.771866904404</v>
          </cell>
          <cell r="BX7276">
            <v>20897.326577362062</v>
          </cell>
          <cell r="CB7276">
            <v>21000</v>
          </cell>
          <cell r="CF7276">
            <v>82135.543733808809</v>
          </cell>
          <cell r="CG7276">
            <v>65940</v>
          </cell>
          <cell r="CK7276" t="str">
            <v>Прочие основные фонды</v>
          </cell>
        </row>
        <row r="7277">
          <cell r="K7277">
            <v>32405.98</v>
          </cell>
          <cell r="Y7277">
            <v>2008</v>
          </cell>
          <cell r="AT7277">
            <v>44442.42</v>
          </cell>
          <cell r="BK7277">
            <v>41067.771866904404</v>
          </cell>
          <cell r="BX7277">
            <v>20897.326577362062</v>
          </cell>
          <cell r="CB7277">
            <v>21000</v>
          </cell>
          <cell r="CF7277">
            <v>82135.543733808809</v>
          </cell>
          <cell r="CG7277">
            <v>65940</v>
          </cell>
          <cell r="CK7277" t="str">
            <v>Прочие основные фонды</v>
          </cell>
        </row>
        <row r="7278">
          <cell r="K7278">
            <v>32405.98</v>
          </cell>
          <cell r="Y7278">
            <v>2008</v>
          </cell>
          <cell r="AT7278">
            <v>44442.42</v>
          </cell>
          <cell r="BK7278">
            <v>41067.771866904404</v>
          </cell>
          <cell r="BX7278">
            <v>20897.326577362062</v>
          </cell>
          <cell r="CB7278">
            <v>21000</v>
          </cell>
          <cell r="CF7278">
            <v>82135.543733808809</v>
          </cell>
          <cell r="CG7278">
            <v>65940</v>
          </cell>
          <cell r="CK7278" t="str">
            <v>Прочие основные фонды</v>
          </cell>
        </row>
        <row r="7279">
          <cell r="K7279">
            <v>32405.98</v>
          </cell>
          <cell r="Y7279">
            <v>2008</v>
          </cell>
          <cell r="AT7279">
            <v>44442.42</v>
          </cell>
          <cell r="BK7279">
            <v>41067.771866904404</v>
          </cell>
          <cell r="BX7279">
            <v>20897.326577362062</v>
          </cell>
          <cell r="CB7279">
            <v>21000</v>
          </cell>
          <cell r="CF7279">
            <v>82135.543733808809</v>
          </cell>
          <cell r="CG7279">
            <v>65940</v>
          </cell>
          <cell r="CK7279" t="str">
            <v>Прочие основные фонды</v>
          </cell>
        </row>
        <row r="7280">
          <cell r="K7280">
            <v>119835.15</v>
          </cell>
          <cell r="Y7280">
            <v>2009</v>
          </cell>
          <cell r="AT7280">
            <v>277118.64</v>
          </cell>
          <cell r="BK7280">
            <v>352513.07459561696</v>
          </cell>
          <cell r="BX7280">
            <v>294530.68942151428</v>
          </cell>
          <cell r="CB7280">
            <v>295000</v>
          </cell>
          <cell r="CF7280">
            <v>705026.14919123391</v>
          </cell>
          <cell r="CG7280">
            <v>3849750</v>
          </cell>
          <cell r="CK7280" t="str">
            <v>Машины и оборудование</v>
          </cell>
        </row>
        <row r="7281">
          <cell r="K7281">
            <v>119835.15</v>
          </cell>
          <cell r="Y7281">
            <v>2009</v>
          </cell>
          <cell r="AT7281">
            <v>277118.64</v>
          </cell>
          <cell r="BK7281">
            <v>352513.07459561696</v>
          </cell>
          <cell r="BX7281">
            <v>294530.68942151428</v>
          </cell>
          <cell r="CB7281">
            <v>295000</v>
          </cell>
          <cell r="CF7281">
            <v>705026.14919123391</v>
          </cell>
          <cell r="CG7281">
            <v>3849750</v>
          </cell>
          <cell r="CK7281" t="str">
            <v>Машины и оборудование</v>
          </cell>
        </row>
        <row r="7282">
          <cell r="K7282">
            <v>0</v>
          </cell>
          <cell r="Y7282">
            <v>2000</v>
          </cell>
          <cell r="AT7282">
            <v>17992.5</v>
          </cell>
          <cell r="BK7282">
            <v>7909.6407573474935</v>
          </cell>
          <cell r="BX7282">
            <v>790.96407573474937</v>
          </cell>
          <cell r="CB7282">
            <v>800</v>
          </cell>
          <cell r="CF7282">
            <v>87006.048330822436</v>
          </cell>
          <cell r="CG7282">
            <v>800</v>
          </cell>
          <cell r="CK7282" t="str">
            <v>Прочие основные фонды</v>
          </cell>
        </row>
        <row r="7283">
          <cell r="K7283">
            <v>0</v>
          </cell>
          <cell r="Y7283">
            <v>2000</v>
          </cell>
          <cell r="AT7283">
            <v>71117.5</v>
          </cell>
          <cell r="BK7283">
            <v>31263.797502329326</v>
          </cell>
          <cell r="BX7283">
            <v>3126.3797502329326</v>
          </cell>
          <cell r="CB7283">
            <v>3100</v>
          </cell>
          <cell r="CF7283">
            <v>343901.77252562257</v>
          </cell>
          <cell r="CG7283">
            <v>3100</v>
          </cell>
          <cell r="CK7283" t="str">
            <v>Прочие основные фонды</v>
          </cell>
        </row>
        <row r="7284">
          <cell r="K7284">
            <v>0</v>
          </cell>
          <cell r="Y7284">
            <v>2000</v>
          </cell>
          <cell r="AT7284">
            <v>42655</v>
          </cell>
          <cell r="BK7284">
            <v>18751.464582723765</v>
          </cell>
          <cell r="BX7284">
            <v>1875.1464582723765</v>
          </cell>
          <cell r="CB7284">
            <v>1900</v>
          </cell>
          <cell r="CF7284">
            <v>206266.11040996143</v>
          </cell>
          <cell r="CG7284">
            <v>1900</v>
          </cell>
          <cell r="CK7284" t="str">
            <v>Прочие основные фонды</v>
          </cell>
        </row>
        <row r="7285">
          <cell r="K7285">
            <v>0</v>
          </cell>
          <cell r="Y7285">
            <v>2005</v>
          </cell>
          <cell r="AT7285">
            <v>49860.1</v>
          </cell>
          <cell r="BK7285">
            <v>36291.039932970052</v>
          </cell>
          <cell r="BX7285">
            <v>4345.5080607121326</v>
          </cell>
          <cell r="CB7285">
            <v>4300</v>
          </cell>
          <cell r="CF7285">
            <v>181455.19966485025</v>
          </cell>
          <cell r="CG7285">
            <v>4902</v>
          </cell>
          <cell r="CK7285" t="str">
            <v>Прочие основные фонды</v>
          </cell>
        </row>
        <row r="7286">
          <cell r="K7286">
            <v>1938.66</v>
          </cell>
          <cell r="Y7286">
            <v>2007</v>
          </cell>
          <cell r="AT7286">
            <v>15510.54</v>
          </cell>
          <cell r="BK7286">
            <v>18760.52951572667</v>
          </cell>
          <cell r="BX7286">
            <v>12776.17053604443</v>
          </cell>
          <cell r="CB7286">
            <v>13000</v>
          </cell>
          <cell r="CF7286">
            <v>75042.11806290668</v>
          </cell>
          <cell r="CG7286">
            <v>145080</v>
          </cell>
          <cell r="CK7286" t="str">
            <v>Машины и оборудование</v>
          </cell>
        </row>
        <row r="7287">
          <cell r="K7287">
            <v>1938.66</v>
          </cell>
          <cell r="Y7287">
            <v>2007</v>
          </cell>
          <cell r="AT7287">
            <v>15510.54</v>
          </cell>
          <cell r="BK7287">
            <v>18760.52951572667</v>
          </cell>
          <cell r="BX7287">
            <v>12776.17053604443</v>
          </cell>
          <cell r="CB7287">
            <v>13000</v>
          </cell>
          <cell r="CF7287">
            <v>75042.11806290668</v>
          </cell>
          <cell r="CG7287">
            <v>145080</v>
          </cell>
          <cell r="CK7287" t="str">
            <v>Машины и оборудование</v>
          </cell>
        </row>
        <row r="7288">
          <cell r="K7288">
            <v>0</v>
          </cell>
          <cell r="Y7288">
            <v>2005</v>
          </cell>
          <cell r="AT7288">
            <v>33276.839999999997</v>
          </cell>
          <cell r="BK7288">
            <v>24541.680433016121</v>
          </cell>
          <cell r="BX7288">
            <v>2938.6336225710047</v>
          </cell>
          <cell r="CB7288">
            <v>2900</v>
          </cell>
          <cell r="CF7288">
            <v>122708.40216508061</v>
          </cell>
          <cell r="CG7288">
            <v>3305.9999999999995</v>
          </cell>
          <cell r="CK7288" t="str">
            <v>Прочие основные фонды</v>
          </cell>
        </row>
        <row r="7289">
          <cell r="K7289">
            <v>0</v>
          </cell>
          <cell r="Y7289">
            <v>2000</v>
          </cell>
          <cell r="AT7289">
            <v>13060.82</v>
          </cell>
          <cell r="BK7289">
            <v>38291.358502643285</v>
          </cell>
          <cell r="BX7289">
            <v>3829.1358502643288</v>
          </cell>
          <cell r="CB7289">
            <v>3800</v>
          </cell>
          <cell r="CF7289">
            <v>421204.94352907612</v>
          </cell>
          <cell r="CG7289">
            <v>3800</v>
          </cell>
          <cell r="CK7289" t="str">
            <v>Машины и оборудование</v>
          </cell>
        </row>
        <row r="7290">
          <cell r="K7290">
            <v>0</v>
          </cell>
          <cell r="Y7290">
            <v>2000</v>
          </cell>
          <cell r="AT7290">
            <v>15886.66</v>
          </cell>
          <cell r="BK7290">
            <v>46576.079715485168</v>
          </cell>
          <cell r="BX7290">
            <v>4657.6079715485166</v>
          </cell>
          <cell r="CB7290">
            <v>4700</v>
          </cell>
          <cell r="CF7290">
            <v>512336.87687033683</v>
          </cell>
          <cell r="CG7290">
            <v>4700</v>
          </cell>
          <cell r="CK7290" t="str">
            <v>Машины и оборудование</v>
          </cell>
        </row>
        <row r="7291">
          <cell r="K7291">
            <v>0</v>
          </cell>
          <cell r="Y7291">
            <v>2001</v>
          </cell>
          <cell r="AT7291">
            <v>28314</v>
          </cell>
          <cell r="BK7291">
            <v>64980.409581510314</v>
          </cell>
          <cell r="BX7291">
            <v>6498.0409581510321</v>
          </cell>
          <cell r="CB7291">
            <v>6500</v>
          </cell>
          <cell r="CF7291">
            <v>649804.09581510315</v>
          </cell>
          <cell r="CG7291">
            <v>6500</v>
          </cell>
          <cell r="CK7291" t="str">
            <v>Машины и оборудование</v>
          </cell>
        </row>
        <row r="7292">
          <cell r="K7292">
            <v>0</v>
          </cell>
          <cell r="Y7292">
            <v>2003</v>
          </cell>
          <cell r="AT7292">
            <v>22085.279999999999</v>
          </cell>
          <cell r="BK7292">
            <v>41958.117344441154</v>
          </cell>
          <cell r="BX7292">
            <v>4926.7644626640349</v>
          </cell>
          <cell r="CB7292">
            <v>4900</v>
          </cell>
          <cell r="CF7292">
            <v>293706.82141108811</v>
          </cell>
          <cell r="CG7292">
            <v>7399</v>
          </cell>
          <cell r="CK7292" t="str">
            <v>Машины и оборудование</v>
          </cell>
        </row>
        <row r="7293">
          <cell r="K7293">
            <v>0</v>
          </cell>
          <cell r="Y7293">
            <v>2002</v>
          </cell>
          <cell r="AT7293">
            <v>40000</v>
          </cell>
          <cell r="BK7293">
            <v>132336.57876589141</v>
          </cell>
          <cell r="BX7293">
            <v>47486.192345484873</v>
          </cell>
          <cell r="CB7293">
            <v>47000</v>
          </cell>
          <cell r="CF7293">
            <v>1191029.2088930227</v>
          </cell>
          <cell r="CG7293">
            <v>323360</v>
          </cell>
          <cell r="CK7293" t="str">
            <v>Машины и оборудование</v>
          </cell>
        </row>
        <row r="7294">
          <cell r="K7294">
            <v>0</v>
          </cell>
          <cell r="Y7294">
            <v>2002</v>
          </cell>
          <cell r="AT7294">
            <v>16985</v>
          </cell>
          <cell r="BK7294">
            <v>23173.166251824525</v>
          </cell>
          <cell r="BX7294">
            <v>12863.958728260463</v>
          </cell>
          <cell r="CB7294">
            <v>13000</v>
          </cell>
          <cell r="CF7294">
            <v>185385.3300145962</v>
          </cell>
          <cell r="CG7294">
            <v>171860</v>
          </cell>
          <cell r="CK7294" t="str">
            <v>Машины и оборудование</v>
          </cell>
        </row>
        <row r="7295">
          <cell r="K7295">
            <v>0</v>
          </cell>
          <cell r="Y7295">
            <v>2006</v>
          </cell>
          <cell r="AT7295">
            <v>22203.39</v>
          </cell>
          <cell r="BK7295">
            <v>34312.14692838661</v>
          </cell>
          <cell r="BX7295">
            <v>23367.029179394689</v>
          </cell>
          <cell r="CB7295">
            <v>23000</v>
          </cell>
          <cell r="CF7295">
            <v>137248.58771354644</v>
          </cell>
          <cell r="CG7295">
            <v>256680</v>
          </cell>
          <cell r="CK7295" t="str">
            <v>Машины и оборудование</v>
          </cell>
        </row>
        <row r="7296">
          <cell r="K7296">
            <v>0</v>
          </cell>
          <cell r="Y7296">
            <v>2007</v>
          </cell>
          <cell r="AT7296">
            <v>19043.29</v>
          </cell>
          <cell r="BK7296">
            <v>25140.841259591416</v>
          </cell>
          <cell r="BX7296">
            <v>19029.160856906856</v>
          </cell>
          <cell r="CB7296">
            <v>19000</v>
          </cell>
          <cell r="CF7296">
            <v>75422.523778774252</v>
          </cell>
          <cell r="CG7296">
            <v>229900</v>
          </cell>
          <cell r="CK7296" t="str">
            <v>Машины и оборудование</v>
          </cell>
        </row>
        <row r="7297">
          <cell r="K7297">
            <v>398060.7</v>
          </cell>
          <cell r="Y7297">
            <v>2010</v>
          </cell>
          <cell r="AT7297">
            <v>466955.79</v>
          </cell>
          <cell r="BK7297">
            <v>530239.07612899598</v>
          </cell>
          <cell r="BX7297">
            <v>486068.34706670628</v>
          </cell>
          <cell r="CB7297">
            <v>485000</v>
          </cell>
          <cell r="CF7297">
            <v>530239.07612899598</v>
          </cell>
          <cell r="CG7297">
            <v>6799700</v>
          </cell>
          <cell r="CK7297" t="str">
            <v>Машины и оборудование</v>
          </cell>
        </row>
        <row r="7298">
          <cell r="K7298">
            <v>0</v>
          </cell>
          <cell r="Y7298">
            <v>2001</v>
          </cell>
          <cell r="AT7298">
            <v>20894.349999999999</v>
          </cell>
          <cell r="BK7298">
            <v>47518.9867983394</v>
          </cell>
          <cell r="BX7298">
            <v>7509.4683743535452</v>
          </cell>
          <cell r="CB7298">
            <v>7500</v>
          </cell>
          <cell r="CF7298">
            <v>427670.8811850546</v>
          </cell>
          <cell r="CG7298">
            <v>19350</v>
          </cell>
          <cell r="CK7298" t="str">
            <v>Прочие основные фонды</v>
          </cell>
        </row>
        <row r="7299">
          <cell r="K7299">
            <v>0</v>
          </cell>
          <cell r="Y7299">
            <v>2001</v>
          </cell>
          <cell r="AT7299">
            <v>23000</v>
          </cell>
          <cell r="BK7299">
            <v>52415.271768061459</v>
          </cell>
          <cell r="BX7299">
            <v>8283.2327075029061</v>
          </cell>
          <cell r="CB7299">
            <v>8300</v>
          </cell>
          <cell r="CF7299">
            <v>471737.44591255311</v>
          </cell>
          <cell r="CG7299">
            <v>21414</v>
          </cell>
          <cell r="CK7299" t="str">
            <v>Прочие основные фонды</v>
          </cell>
        </row>
        <row r="7300">
          <cell r="K7300">
            <v>218777.14</v>
          </cell>
          <cell r="Y7300">
            <v>2010</v>
          </cell>
          <cell r="AT7300">
            <v>251800.1</v>
          </cell>
          <cell r="BK7300">
            <v>266357.02250516182</v>
          </cell>
          <cell r="BX7300">
            <v>231544.96907064415</v>
          </cell>
          <cell r="CB7300">
            <v>230000</v>
          </cell>
          <cell r="CF7300">
            <v>266357.02250516182</v>
          </cell>
          <cell r="CG7300">
            <v>2074600</v>
          </cell>
          <cell r="CK7300" t="str">
            <v>Прочие основные фонды</v>
          </cell>
        </row>
        <row r="7301">
          <cell r="K7301">
            <v>218777.14</v>
          </cell>
          <cell r="Y7301">
            <v>2010</v>
          </cell>
          <cell r="AT7301">
            <v>251800.1</v>
          </cell>
          <cell r="BK7301">
            <v>266357.02250516182</v>
          </cell>
          <cell r="BX7301">
            <v>231544.96907064415</v>
          </cell>
          <cell r="CB7301">
            <v>230000</v>
          </cell>
          <cell r="CF7301">
            <v>266357.02250516182</v>
          </cell>
          <cell r="CG7301">
            <v>2074600</v>
          </cell>
          <cell r="CK7301" t="str">
            <v>Прочие основные фонды</v>
          </cell>
        </row>
        <row r="7302">
          <cell r="K7302">
            <v>218777.14</v>
          </cell>
          <cell r="Y7302">
            <v>2010</v>
          </cell>
          <cell r="AT7302">
            <v>251800.1</v>
          </cell>
          <cell r="BK7302">
            <v>266357.02250516182</v>
          </cell>
          <cell r="BX7302">
            <v>231544.96907064415</v>
          </cell>
          <cell r="CB7302">
            <v>230000</v>
          </cell>
          <cell r="CF7302">
            <v>266357.02250516182</v>
          </cell>
          <cell r="CG7302">
            <v>2074600</v>
          </cell>
          <cell r="CK7302" t="str">
            <v>Прочие основные фонды</v>
          </cell>
        </row>
        <row r="7303">
          <cell r="K7303">
            <v>15985.6</v>
          </cell>
          <cell r="Y7303">
            <v>2009</v>
          </cell>
          <cell r="AT7303">
            <v>25661.01</v>
          </cell>
          <cell r="BK7303">
            <v>20932.714848804757</v>
          </cell>
          <cell r="BX7303">
            <v>10651.607293523281</v>
          </cell>
          <cell r="CB7303">
            <v>11000</v>
          </cell>
          <cell r="CF7303">
            <v>41865.429697609514</v>
          </cell>
          <cell r="CG7303">
            <v>34540</v>
          </cell>
          <cell r="CK7303" t="str">
            <v>Прочие основные фонды</v>
          </cell>
        </row>
        <row r="7304">
          <cell r="K7304">
            <v>47635.62</v>
          </cell>
          <cell r="Y7304">
            <v>2008</v>
          </cell>
          <cell r="AT7304">
            <v>71453.539999999994</v>
          </cell>
          <cell r="BK7304">
            <v>81137.810433411651</v>
          </cell>
          <cell r="BX7304">
            <v>60507.5874117372</v>
          </cell>
          <cell r="CB7304">
            <v>60000</v>
          </cell>
          <cell r="CF7304">
            <v>162275.6208668233</v>
          </cell>
          <cell r="CG7304">
            <v>484200</v>
          </cell>
          <cell r="CK7304" t="str">
            <v>Прочие основные фонды</v>
          </cell>
        </row>
        <row r="7305">
          <cell r="K7305">
            <v>188488.49</v>
          </cell>
          <cell r="Y7305">
            <v>2010</v>
          </cell>
          <cell r="AT7305">
            <v>209050.85</v>
          </cell>
          <cell r="BK7305">
            <v>231161.59620015364</v>
          </cell>
          <cell r="BX7305">
            <v>211905.04440109426</v>
          </cell>
          <cell r="CB7305">
            <v>210000</v>
          </cell>
          <cell r="CF7305">
            <v>231161.59620015364</v>
          </cell>
          <cell r="CG7305">
            <v>2944200</v>
          </cell>
          <cell r="CK7305" t="str">
            <v>Машины и оборудование</v>
          </cell>
        </row>
        <row r="7306">
          <cell r="K7306">
            <v>30508.5</v>
          </cell>
          <cell r="Y7306">
            <v>2006</v>
          </cell>
          <cell r="AT7306">
            <v>206779.66</v>
          </cell>
          <cell r="BK7306">
            <v>306024.79309078696</v>
          </cell>
          <cell r="BX7306">
            <v>208406.96108860135</v>
          </cell>
          <cell r="CB7306">
            <v>210000</v>
          </cell>
          <cell r="CF7306">
            <v>1224099.1723631478</v>
          </cell>
          <cell r="CG7306">
            <v>2343600</v>
          </cell>
          <cell r="CK7306" t="str">
            <v>Машины и оборудование</v>
          </cell>
        </row>
        <row r="7307">
          <cell r="K7307">
            <v>0</v>
          </cell>
          <cell r="Y7307">
            <v>1991</v>
          </cell>
          <cell r="AT7307">
            <v>1491.12</v>
          </cell>
          <cell r="BK7307">
            <v>650.699415335558</v>
          </cell>
          <cell r="BX7307">
            <v>65.069941533555806</v>
          </cell>
          <cell r="CB7307">
            <v>70</v>
          </cell>
          <cell r="CF7307">
            <v>12363.288891375601</v>
          </cell>
          <cell r="CG7307">
            <v>70</v>
          </cell>
          <cell r="CK7307" t="str">
            <v>Прочие основные фонды</v>
          </cell>
        </row>
        <row r="7308">
          <cell r="K7308">
            <v>144071.82</v>
          </cell>
          <cell r="Y7308">
            <v>2008</v>
          </cell>
          <cell r="AT7308">
            <v>207822.87</v>
          </cell>
          <cell r="BK7308">
            <v>229004.2540876581</v>
          </cell>
          <cell r="BX7308">
            <v>75659.312422023708</v>
          </cell>
          <cell r="CB7308">
            <v>75000</v>
          </cell>
          <cell r="CF7308">
            <v>687012.76226297428</v>
          </cell>
          <cell r="CG7308">
            <v>174750</v>
          </cell>
          <cell r="CK7308" t="str">
            <v>Прочие основные фонды</v>
          </cell>
        </row>
        <row r="7309">
          <cell r="K7309">
            <v>0</v>
          </cell>
          <cell r="Y7309">
            <v>1981</v>
          </cell>
          <cell r="AT7309">
            <v>195.12</v>
          </cell>
          <cell r="BK7309">
            <v>381.64727389379215</v>
          </cell>
          <cell r="BX7309">
            <v>30191.807688356439</v>
          </cell>
          <cell r="CB7309">
            <v>30000</v>
          </cell>
          <cell r="CF7309">
            <v>11449.418216813765</v>
          </cell>
          <cell r="CG7309">
            <v>60600</v>
          </cell>
          <cell r="CK7309" t="str">
            <v>Машины и оборудование</v>
          </cell>
        </row>
        <row r="7310">
          <cell r="K7310">
            <v>0</v>
          </cell>
          <cell r="Y7310">
            <v>2000</v>
          </cell>
          <cell r="AT7310">
            <v>9375</v>
          </cell>
          <cell r="BK7310">
            <v>27071.036265799881</v>
          </cell>
          <cell r="BX7310">
            <v>3222.1178123096165</v>
          </cell>
          <cell r="CB7310">
            <v>3200</v>
          </cell>
          <cell r="CF7310">
            <v>270710.3626579988</v>
          </cell>
          <cell r="CG7310">
            <v>6656</v>
          </cell>
          <cell r="CK7310" t="str">
            <v>Прочие основные фонды</v>
          </cell>
        </row>
        <row r="7311">
          <cell r="K7311">
            <v>487.48</v>
          </cell>
          <cell r="Y7311">
            <v>2007</v>
          </cell>
          <cell r="AT7311">
            <v>11694.92</v>
          </cell>
          <cell r="BK7311">
            <v>10536.297859648746</v>
          </cell>
          <cell r="BX7311">
            <v>2126.2950901015565</v>
          </cell>
          <cell r="CB7311">
            <v>2100</v>
          </cell>
          <cell r="CF7311">
            <v>42145.191438594986</v>
          </cell>
          <cell r="CG7311">
            <v>3465</v>
          </cell>
          <cell r="CK7311" t="str">
            <v>Прочие основные фонды</v>
          </cell>
        </row>
        <row r="7312">
          <cell r="K7312">
            <v>16836.16</v>
          </cell>
          <cell r="Y7312">
            <v>2009</v>
          </cell>
          <cell r="AT7312">
            <v>25254.240000000002</v>
          </cell>
          <cell r="BK7312">
            <v>24092.211914479933</v>
          </cell>
          <cell r="BX7312">
            <v>17690.032172792438</v>
          </cell>
          <cell r="CB7312">
            <v>18000</v>
          </cell>
          <cell r="CF7312">
            <v>24092.211914479933</v>
          </cell>
          <cell r="CG7312">
            <v>72720</v>
          </cell>
          <cell r="CK7312" t="str">
            <v>Прочие основные фонды</v>
          </cell>
        </row>
        <row r="7313">
          <cell r="K7313">
            <v>33931.550000000003</v>
          </cell>
          <cell r="Y7313">
            <v>2010</v>
          </cell>
          <cell r="AT7313">
            <v>40584.75</v>
          </cell>
          <cell r="BK7313">
            <v>39821.336485287662</v>
          </cell>
          <cell r="BX7313">
            <v>29239.354447357666</v>
          </cell>
          <cell r="CB7313">
            <v>29000</v>
          </cell>
          <cell r="CF7313">
            <v>39821.336485287662</v>
          </cell>
          <cell r="CG7313">
            <v>117160</v>
          </cell>
          <cell r="CK7313" t="str">
            <v>Прочие основные фонды</v>
          </cell>
        </row>
        <row r="7314">
          <cell r="K7314">
            <v>65568.19</v>
          </cell>
          <cell r="Y7314">
            <v>2010</v>
          </cell>
          <cell r="AT7314">
            <v>74067.8</v>
          </cell>
          <cell r="BK7314">
            <v>70311.6751375928</v>
          </cell>
          <cell r="BX7314">
            <v>51627.297639673634</v>
          </cell>
          <cell r="CB7314">
            <v>50000</v>
          </cell>
          <cell r="CF7314">
            <v>70311.6751375928</v>
          </cell>
          <cell r="CG7314">
            <v>202000</v>
          </cell>
          <cell r="CK7314" t="str">
            <v>Прочие основные фонды</v>
          </cell>
        </row>
        <row r="7315">
          <cell r="K7315">
            <v>61822.78</v>
          </cell>
          <cell r="Y7315">
            <v>2010</v>
          </cell>
          <cell r="AT7315">
            <v>75423.73</v>
          </cell>
          <cell r="BK7315">
            <v>74004.982938307759</v>
          </cell>
          <cell r="BX7315">
            <v>54339.158802550315</v>
          </cell>
          <cell r="CB7315">
            <v>55000</v>
          </cell>
          <cell r="CF7315">
            <v>74004.982938307759</v>
          </cell>
          <cell r="CG7315">
            <v>222200</v>
          </cell>
          <cell r="CK7315" t="str">
            <v>Прочие основные фонды</v>
          </cell>
        </row>
        <row r="7316">
          <cell r="K7316">
            <v>1177</v>
          </cell>
          <cell r="Y7316">
            <v>2001</v>
          </cell>
          <cell r="AT7316">
            <v>15698.02</v>
          </cell>
          <cell r="BK7316">
            <v>7434.5025079592551</v>
          </cell>
          <cell r="BX7316">
            <v>743.45025079592551</v>
          </cell>
          <cell r="CB7316">
            <v>750</v>
          </cell>
          <cell r="CF7316">
            <v>66910.522571633293</v>
          </cell>
          <cell r="CG7316">
            <v>750</v>
          </cell>
          <cell r="CK7316" t="str">
            <v>Прочие основные фонды</v>
          </cell>
        </row>
        <row r="7317">
          <cell r="K7317">
            <v>5272.31</v>
          </cell>
          <cell r="Y7317">
            <v>2007</v>
          </cell>
          <cell r="AT7317">
            <v>13983.05</v>
          </cell>
          <cell r="BK7317">
            <v>14298.69716416805</v>
          </cell>
          <cell r="BX7317">
            <v>4724.0589493922362</v>
          </cell>
          <cell r="CB7317">
            <v>4700</v>
          </cell>
          <cell r="CF7317">
            <v>42896.091492504151</v>
          </cell>
          <cell r="CG7317">
            <v>10951</v>
          </cell>
          <cell r="CK7317" t="str">
            <v>Прочие основные фонды</v>
          </cell>
        </row>
        <row r="7318">
          <cell r="K7318">
            <v>0</v>
          </cell>
          <cell r="Y7318">
            <v>2002</v>
          </cell>
          <cell r="AT7318">
            <v>132533.32999999999</v>
          </cell>
          <cell r="BK7318">
            <v>64324.484584343627</v>
          </cell>
          <cell r="BX7318">
            <v>6432.4484584343627</v>
          </cell>
          <cell r="CB7318">
            <v>6400</v>
          </cell>
          <cell r="CF7318">
            <v>578920.36125909269</v>
          </cell>
          <cell r="CG7318">
            <v>6400</v>
          </cell>
          <cell r="CK7318" t="str">
            <v>Прочие основные фонды</v>
          </cell>
        </row>
        <row r="7319">
          <cell r="K7319">
            <v>0</v>
          </cell>
          <cell r="Y7319">
            <v>2000</v>
          </cell>
          <cell r="AT7319">
            <v>64615</v>
          </cell>
          <cell r="BK7319">
            <v>28865.553115531708</v>
          </cell>
          <cell r="BX7319">
            <v>2886.5553115531711</v>
          </cell>
          <cell r="CB7319">
            <v>2900</v>
          </cell>
          <cell r="CF7319">
            <v>288655.53115531709</v>
          </cell>
          <cell r="CG7319">
            <v>2900</v>
          </cell>
          <cell r="CK7319" t="str">
            <v>Прочие основные фонды</v>
          </cell>
        </row>
        <row r="7320">
          <cell r="K7320">
            <v>0</v>
          </cell>
          <cell r="Y7320">
            <v>2002</v>
          </cell>
          <cell r="AT7320">
            <v>15280</v>
          </cell>
          <cell r="BK7320">
            <v>7325.3412122908394</v>
          </cell>
          <cell r="BX7320">
            <v>732.53412122908401</v>
          </cell>
          <cell r="CB7320">
            <v>750</v>
          </cell>
          <cell r="CF7320">
            <v>65928.070910617549</v>
          </cell>
          <cell r="CG7320">
            <v>750</v>
          </cell>
          <cell r="CK7320" t="str">
            <v>Прочие основные фонды</v>
          </cell>
        </row>
        <row r="7321">
          <cell r="K7321">
            <v>1348.15</v>
          </cell>
          <cell r="Y7321">
            <v>2002</v>
          </cell>
          <cell r="AT7321">
            <v>45821.919999999998</v>
          </cell>
          <cell r="BK7321">
            <v>133472.26975377131</v>
          </cell>
          <cell r="BX7321">
            <v>55321.498617061421</v>
          </cell>
          <cell r="CB7321">
            <v>55000</v>
          </cell>
          <cell r="CF7321">
            <v>1067778.1580301705</v>
          </cell>
          <cell r="CG7321">
            <v>421850</v>
          </cell>
          <cell r="CK7321" t="str">
            <v>Машины и оборудование</v>
          </cell>
        </row>
        <row r="7322">
          <cell r="K7322">
            <v>821.13</v>
          </cell>
          <cell r="Y7322">
            <v>2005</v>
          </cell>
          <cell r="AT7322">
            <v>50097.93</v>
          </cell>
          <cell r="BK7322">
            <v>36947.239834539927</v>
          </cell>
          <cell r="BX7322">
            <v>4424.0817793759461</v>
          </cell>
          <cell r="CB7322">
            <v>4400</v>
          </cell>
          <cell r="CF7322">
            <v>184736.19917269965</v>
          </cell>
          <cell r="CG7322">
            <v>5016</v>
          </cell>
          <cell r="CK7322" t="str">
            <v>Прочие основные фонды</v>
          </cell>
        </row>
        <row r="7323">
          <cell r="K7323">
            <v>0</v>
          </cell>
          <cell r="Y7323">
            <v>1999</v>
          </cell>
          <cell r="AT7323">
            <v>1167738.07</v>
          </cell>
          <cell r="BK7323">
            <v>3772589.296867725</v>
          </cell>
          <cell r="BX7323">
            <v>831858.96956586675</v>
          </cell>
          <cell r="CB7323">
            <v>830000</v>
          </cell>
          <cell r="CF7323">
            <v>45271071.562412702</v>
          </cell>
          <cell r="CG7323">
            <v>3934200</v>
          </cell>
          <cell r="CK7323" t="str">
            <v>Машины и оборудование</v>
          </cell>
        </row>
        <row r="7324">
          <cell r="K7324">
            <v>0.1</v>
          </cell>
          <cell r="Y7324">
            <v>2003</v>
          </cell>
          <cell r="AT7324">
            <v>153650.38</v>
          </cell>
          <cell r="BK7324">
            <v>94615.091520791771</v>
          </cell>
          <cell r="BX7324">
            <v>9461.5091520791775</v>
          </cell>
          <cell r="CB7324">
            <v>9500</v>
          </cell>
          <cell r="CF7324">
            <v>662305.64064554241</v>
          </cell>
          <cell r="CG7324">
            <v>9500</v>
          </cell>
          <cell r="CK7324" t="str">
            <v>Прочие основные фонды</v>
          </cell>
        </row>
        <row r="7325">
          <cell r="K7325">
            <v>0</v>
          </cell>
          <cell r="Y7325">
            <v>2003</v>
          </cell>
          <cell r="AT7325">
            <v>23510.23</v>
          </cell>
          <cell r="BK7325">
            <v>14477.169292551467</v>
          </cell>
          <cell r="BX7325">
            <v>1447.7169292551469</v>
          </cell>
          <cell r="CB7325">
            <v>1400</v>
          </cell>
          <cell r="CF7325">
            <v>101340.18504786027</v>
          </cell>
          <cell r="CG7325">
            <v>1400</v>
          </cell>
          <cell r="CK7325" t="str">
            <v>Прочие основные фонды</v>
          </cell>
        </row>
        <row r="7326">
          <cell r="K7326">
            <v>0</v>
          </cell>
          <cell r="Y7326">
            <v>2002</v>
          </cell>
          <cell r="AT7326">
            <v>96604.08</v>
          </cell>
          <cell r="BK7326">
            <v>281392.96269285324</v>
          </cell>
          <cell r="BX7326">
            <v>116631.57017694789</v>
          </cell>
          <cell r="CB7326">
            <v>115000</v>
          </cell>
          <cell r="CF7326">
            <v>2251143.7015428259</v>
          </cell>
          <cell r="CG7326">
            <v>882050</v>
          </cell>
          <cell r="CK7326" t="str">
            <v>Машины и оборудование</v>
          </cell>
        </row>
        <row r="7327">
          <cell r="K7327">
            <v>1996.25</v>
          </cell>
          <cell r="Y7327">
            <v>2003</v>
          </cell>
          <cell r="AT7327">
            <v>20357.61</v>
          </cell>
          <cell r="BK7327">
            <v>54321.918465808842</v>
          </cell>
          <cell r="BX7327">
            <v>22515.313052113994</v>
          </cell>
          <cell r="CB7327">
            <v>23000</v>
          </cell>
          <cell r="CF7327">
            <v>434575.34772647073</v>
          </cell>
          <cell r="CG7327">
            <v>176410</v>
          </cell>
          <cell r="CK7327" t="str">
            <v>Машины и оборудование</v>
          </cell>
        </row>
        <row r="7328">
          <cell r="K7328">
            <v>5061.45</v>
          </cell>
          <cell r="Y7328">
            <v>2006</v>
          </cell>
          <cell r="AT7328">
            <v>17006</v>
          </cell>
          <cell r="BK7328">
            <v>27373.927190038405</v>
          </cell>
          <cell r="BX7328">
            <v>16659.460360704288</v>
          </cell>
          <cell r="CB7328">
            <v>17000</v>
          </cell>
          <cell r="CF7328">
            <v>136869.63595019202</v>
          </cell>
          <cell r="CG7328">
            <v>174250</v>
          </cell>
          <cell r="CK7328" t="str">
            <v>Машины и оборудование</v>
          </cell>
        </row>
        <row r="7329">
          <cell r="K7329">
            <v>0</v>
          </cell>
          <cell r="Y7329">
            <v>2004</v>
          </cell>
          <cell r="AT7329">
            <v>34708.21</v>
          </cell>
          <cell r="BK7329">
            <v>79400.602765036019</v>
          </cell>
          <cell r="BX7329">
            <v>37710.739462192076</v>
          </cell>
          <cell r="CB7329">
            <v>38000</v>
          </cell>
          <cell r="CF7329">
            <v>555804.21935525211</v>
          </cell>
          <cell r="CG7329">
            <v>323000</v>
          </cell>
          <cell r="CK7329" t="str">
            <v>Машины и оборудование</v>
          </cell>
        </row>
        <row r="7330">
          <cell r="K7330">
            <v>20288.919999999998</v>
          </cell>
          <cell r="Y7330">
            <v>2005</v>
          </cell>
          <cell r="AT7330">
            <v>106517</v>
          </cell>
          <cell r="BK7330">
            <v>75644.688259375835</v>
          </cell>
          <cell r="BX7330">
            <v>7564.4688259375835</v>
          </cell>
          <cell r="CB7330">
            <v>7600</v>
          </cell>
          <cell r="CF7330">
            <v>453868.12955625501</v>
          </cell>
          <cell r="CG7330">
            <v>7600</v>
          </cell>
          <cell r="CK7330" t="str">
            <v>Прочие основные фонды</v>
          </cell>
        </row>
        <row r="7331">
          <cell r="K7331">
            <v>32729.54</v>
          </cell>
          <cell r="Y7331">
            <v>2006</v>
          </cell>
          <cell r="AT7331">
            <v>249562.08</v>
          </cell>
          <cell r="BK7331">
            <v>210918.69213293437</v>
          </cell>
          <cell r="BX7331">
            <v>42564.796996717705</v>
          </cell>
          <cell r="CB7331">
            <v>43000</v>
          </cell>
          <cell r="CF7331">
            <v>843674.7685317375</v>
          </cell>
          <cell r="CG7331">
            <v>70950</v>
          </cell>
          <cell r="CK7331" t="str">
            <v>Прочие основные фонды</v>
          </cell>
        </row>
        <row r="7332">
          <cell r="K7332">
            <v>16369.18</v>
          </cell>
          <cell r="Y7332">
            <v>2006</v>
          </cell>
          <cell r="AT7332">
            <v>124815.13</v>
          </cell>
          <cell r="BK7332">
            <v>105488.15740757644</v>
          </cell>
          <cell r="BX7332">
            <v>21288.212818906344</v>
          </cell>
          <cell r="CB7332">
            <v>21000</v>
          </cell>
          <cell r="CF7332">
            <v>421952.62963030575</v>
          </cell>
          <cell r="CG7332">
            <v>34650</v>
          </cell>
          <cell r="CK7332" t="str">
            <v>Прочие основные фонды</v>
          </cell>
        </row>
        <row r="7333">
          <cell r="K7333">
            <v>10816.85</v>
          </cell>
          <cell r="Y7333">
            <v>2007</v>
          </cell>
          <cell r="AT7333">
            <v>16779.66</v>
          </cell>
          <cell r="BK7333">
            <v>15826.790726670155</v>
          </cell>
          <cell r="BX7333">
            <v>3193.9517905111202</v>
          </cell>
          <cell r="CB7333">
            <v>3200</v>
          </cell>
          <cell r="CF7333">
            <v>63307.16290668062</v>
          </cell>
          <cell r="CG7333">
            <v>5280</v>
          </cell>
          <cell r="CK7333" t="str">
            <v>Прочие основные фонды</v>
          </cell>
        </row>
        <row r="7334">
          <cell r="K7334">
            <v>14800.21</v>
          </cell>
          <cell r="Y7334">
            <v>2007</v>
          </cell>
          <cell r="AT7334">
            <v>33600.21</v>
          </cell>
          <cell r="BK7334">
            <v>46458.525716169497</v>
          </cell>
          <cell r="BX7334">
            <v>24324.745601504728</v>
          </cell>
          <cell r="CB7334">
            <v>24000</v>
          </cell>
          <cell r="CF7334">
            <v>185834.10286467799</v>
          </cell>
          <cell r="CG7334">
            <v>149760</v>
          </cell>
          <cell r="CK7334" t="str">
            <v>Прочие основные фонды</v>
          </cell>
        </row>
        <row r="7335">
          <cell r="K7335">
            <v>1409031.14</v>
          </cell>
          <cell r="Y7335">
            <v>2006</v>
          </cell>
          <cell r="AT7335">
            <v>1677417.86</v>
          </cell>
          <cell r="BK7335">
            <v>2462749.4940401064</v>
          </cell>
          <cell r="BX7335">
            <v>2022915.7761749467</v>
          </cell>
          <cell r="CB7335">
            <v>2020000</v>
          </cell>
          <cell r="CF7335">
            <v>9850997.9761604257</v>
          </cell>
          <cell r="CG7335">
            <v>42642200</v>
          </cell>
          <cell r="CK7335" t="str">
            <v>Машины и оборудование</v>
          </cell>
        </row>
        <row r="7336">
          <cell r="K7336">
            <v>1392402.18</v>
          </cell>
          <cell r="Y7336">
            <v>2006</v>
          </cell>
          <cell r="AT7336">
            <v>1657621.86</v>
          </cell>
          <cell r="BK7336">
            <v>2433685.4247067692</v>
          </cell>
          <cell r="BX7336">
            <v>1999042.3921720127</v>
          </cell>
          <cell r="CB7336">
            <v>2000000</v>
          </cell>
          <cell r="CF7336">
            <v>9734741.6988270767</v>
          </cell>
          <cell r="CG7336">
            <v>42220000</v>
          </cell>
          <cell r="CK7336" t="str">
            <v>Машины и оборудование</v>
          </cell>
        </row>
        <row r="7337">
          <cell r="K7337">
            <v>810.59</v>
          </cell>
          <cell r="Y7337">
            <v>2000</v>
          </cell>
          <cell r="AT7337">
            <v>11633.33</v>
          </cell>
          <cell r="BK7337">
            <v>5196.9744645284918</v>
          </cell>
          <cell r="BX7337">
            <v>519.69744645284925</v>
          </cell>
          <cell r="CB7337">
            <v>500</v>
          </cell>
          <cell r="CF7337">
            <v>51969.744645284918</v>
          </cell>
          <cell r="CG7337">
            <v>500</v>
          </cell>
          <cell r="CK7337" t="str">
            <v>Прочие основные фонды</v>
          </cell>
        </row>
        <row r="7338">
          <cell r="K7338">
            <v>0</v>
          </cell>
          <cell r="Y7338">
            <v>1995</v>
          </cell>
          <cell r="AT7338">
            <v>60646.46</v>
          </cell>
          <cell r="BK7338">
            <v>26465.0840067676</v>
          </cell>
          <cell r="BX7338">
            <v>2646.5084006767602</v>
          </cell>
          <cell r="CB7338">
            <v>2600</v>
          </cell>
          <cell r="CF7338">
            <v>396976.260101514</v>
          </cell>
          <cell r="CG7338">
            <v>2600</v>
          </cell>
          <cell r="CK7338" t="str">
            <v>Прочие основные фонды</v>
          </cell>
        </row>
        <row r="7339">
          <cell r="K7339">
            <v>0</v>
          </cell>
          <cell r="Y7339">
            <v>2006</v>
          </cell>
          <cell r="AT7339">
            <v>21296.61</v>
          </cell>
          <cell r="BK7339">
            <v>17552.893112181242</v>
          </cell>
          <cell r="BX7339">
            <v>2101.7925815486442</v>
          </cell>
          <cell r="CB7339">
            <v>2100</v>
          </cell>
          <cell r="CF7339">
            <v>87764.465560906217</v>
          </cell>
          <cell r="CG7339">
            <v>2394</v>
          </cell>
          <cell r="CK7339" t="str">
            <v>Прочие основные фонды</v>
          </cell>
        </row>
        <row r="7340">
          <cell r="K7340">
            <v>0</v>
          </cell>
          <cell r="Y7340">
            <v>2005</v>
          </cell>
          <cell r="AT7340">
            <v>53423.03</v>
          </cell>
          <cell r="BK7340">
            <v>39399.502176992573</v>
          </cell>
          <cell r="BX7340">
            <v>4717.7169520188663</v>
          </cell>
          <cell r="CB7340">
            <v>4700</v>
          </cell>
          <cell r="CF7340">
            <v>196997.51088496286</v>
          </cell>
          <cell r="CG7340">
            <v>5357.9999999999991</v>
          </cell>
          <cell r="CK7340" t="str">
            <v>Прочие основные фонды</v>
          </cell>
        </row>
        <row r="7341">
          <cell r="K7341">
            <v>0</v>
          </cell>
          <cell r="Y7341">
            <v>2007</v>
          </cell>
          <cell r="AT7341">
            <v>59027.83</v>
          </cell>
          <cell r="BK7341">
            <v>55675.80704611788</v>
          </cell>
          <cell r="BX7341">
            <v>11235.748717106664</v>
          </cell>
          <cell r="CB7341">
            <v>11000</v>
          </cell>
          <cell r="CF7341">
            <v>222703.22818447152</v>
          </cell>
          <cell r="CG7341">
            <v>18150</v>
          </cell>
          <cell r="CK7341" t="str">
            <v>Прочие основные фонды</v>
          </cell>
        </row>
        <row r="7342">
          <cell r="K7342">
            <v>0</v>
          </cell>
          <cell r="Y7342">
            <v>2007</v>
          </cell>
          <cell r="AT7342">
            <v>59027.81</v>
          </cell>
          <cell r="BK7342">
            <v>55675.78818186112</v>
          </cell>
          <cell r="BX7342">
            <v>11235.744910173995</v>
          </cell>
          <cell r="CB7342">
            <v>11000</v>
          </cell>
          <cell r="CF7342">
            <v>222703.15272744448</v>
          </cell>
          <cell r="CG7342">
            <v>18150</v>
          </cell>
          <cell r="CK7342" t="str">
            <v>Прочие основные фонды</v>
          </cell>
        </row>
        <row r="7343">
          <cell r="K7343">
            <v>0</v>
          </cell>
          <cell r="Y7343">
            <v>2007</v>
          </cell>
          <cell r="AT7343">
            <v>56241.7</v>
          </cell>
          <cell r="BK7343">
            <v>57511.275172297195</v>
          </cell>
          <cell r="BX7343">
            <v>19000.797838385282</v>
          </cell>
          <cell r="CB7343">
            <v>19000</v>
          </cell>
          <cell r="CF7343">
            <v>172533.82551689158</v>
          </cell>
          <cell r="CG7343">
            <v>44270</v>
          </cell>
          <cell r="CK7343" t="str">
            <v>Прочие основные фонды</v>
          </cell>
        </row>
        <row r="7344">
          <cell r="K7344">
            <v>0</v>
          </cell>
          <cell r="Y7344">
            <v>2001</v>
          </cell>
          <cell r="AT7344">
            <v>12891.67</v>
          </cell>
          <cell r="BK7344">
            <v>42103.85371159549</v>
          </cell>
          <cell r="BX7344">
            <v>12953.909088792156</v>
          </cell>
          <cell r="CB7344">
            <v>13000</v>
          </cell>
          <cell r="CF7344">
            <v>421038.53711595491</v>
          </cell>
          <cell r="CG7344">
            <v>79560</v>
          </cell>
          <cell r="CK7344" t="str">
            <v>Машины и оборудование</v>
          </cell>
        </row>
        <row r="7345">
          <cell r="K7345">
            <v>6544.39</v>
          </cell>
          <cell r="Y7345">
            <v>2006</v>
          </cell>
          <cell r="AT7345">
            <v>21990</v>
          </cell>
          <cell r="BK7345">
            <v>17091.410535689691</v>
          </cell>
          <cell r="BX7345">
            <v>2046.5344170064818</v>
          </cell>
          <cell r="CB7345">
            <v>2000</v>
          </cell>
          <cell r="CF7345">
            <v>85457.052678448454</v>
          </cell>
          <cell r="CG7345">
            <v>2280</v>
          </cell>
          <cell r="CK7345" t="str">
            <v>Прочие основные фонды</v>
          </cell>
        </row>
        <row r="7346">
          <cell r="K7346">
            <v>7893.21</v>
          </cell>
          <cell r="Y7346">
            <v>2005</v>
          </cell>
          <cell r="AT7346">
            <v>63145.47</v>
          </cell>
          <cell r="BK7346">
            <v>78743.91052820372</v>
          </cell>
          <cell r="BX7346">
            <v>47922.647232321164</v>
          </cell>
          <cell r="CB7346">
            <v>48000</v>
          </cell>
          <cell r="CF7346">
            <v>393719.55264101858</v>
          </cell>
          <cell r="CG7346">
            <v>492000</v>
          </cell>
          <cell r="CK7346" t="str">
            <v>Машины и оборудование</v>
          </cell>
        </row>
        <row r="7347">
          <cell r="K7347">
            <v>6965.81</v>
          </cell>
          <cell r="Y7347">
            <v>2005</v>
          </cell>
          <cell r="AT7347">
            <v>50155.01</v>
          </cell>
          <cell r="BK7347">
            <v>63237.335717974755</v>
          </cell>
          <cell r="BX7347">
            <v>38485.522387650941</v>
          </cell>
          <cell r="CB7347">
            <v>38000</v>
          </cell>
          <cell r="CF7347">
            <v>316186.67858987377</v>
          </cell>
          <cell r="CG7347">
            <v>389500</v>
          </cell>
          <cell r="CK7347" t="str">
            <v>Машины и оборудование</v>
          </cell>
        </row>
        <row r="7348">
          <cell r="K7348">
            <v>88201.15</v>
          </cell>
          <cell r="Y7348">
            <v>2008</v>
          </cell>
          <cell r="AT7348">
            <v>163038.43</v>
          </cell>
          <cell r="BK7348">
            <v>178147.98989127378</v>
          </cell>
          <cell r="BX7348">
            <v>148845.68563002805</v>
          </cell>
          <cell r="CB7348">
            <v>150000</v>
          </cell>
          <cell r="CF7348">
            <v>356295.97978254757</v>
          </cell>
          <cell r="CG7348">
            <v>1957500</v>
          </cell>
          <cell r="CK7348" t="str">
            <v>Машины и оборудование</v>
          </cell>
        </row>
        <row r="7349">
          <cell r="K7349">
            <v>22896.82</v>
          </cell>
          <cell r="Y7349">
            <v>2005</v>
          </cell>
          <cell r="AT7349">
            <v>183174.49</v>
          </cell>
          <cell r="BK7349">
            <v>228422.96765879399</v>
          </cell>
          <cell r="BX7349">
            <v>139015.6168958809</v>
          </cell>
          <cell r="CB7349">
            <v>140000</v>
          </cell>
          <cell r="CF7349">
            <v>1142114.8382939699</v>
          </cell>
          <cell r="CG7349">
            <v>1435000</v>
          </cell>
          <cell r="CK7349" t="str">
            <v>Машины и оборудование</v>
          </cell>
        </row>
        <row r="7350">
          <cell r="K7350">
            <v>5696.66</v>
          </cell>
          <cell r="Y7350">
            <v>2000</v>
          </cell>
          <cell r="AT7350">
            <v>12100</v>
          </cell>
          <cell r="BK7350">
            <v>5319.2526421511557</v>
          </cell>
          <cell r="BX7350">
            <v>531.92526421511559</v>
          </cell>
          <cell r="CB7350">
            <v>550</v>
          </cell>
          <cell r="CF7350">
            <v>58511.779063662711</v>
          </cell>
          <cell r="CG7350">
            <v>550</v>
          </cell>
          <cell r="CK7350" t="str">
            <v>Прочие основные фонды</v>
          </cell>
        </row>
        <row r="7351">
          <cell r="K7351">
            <v>0</v>
          </cell>
          <cell r="Y7351">
            <v>2000</v>
          </cell>
          <cell r="AT7351">
            <v>25664.17</v>
          </cell>
          <cell r="BK7351">
            <v>91729.681687604214</v>
          </cell>
          <cell r="BX7351">
            <v>28222.071201948405</v>
          </cell>
          <cell r="CB7351">
            <v>28000</v>
          </cell>
          <cell r="CF7351">
            <v>917296.81687604217</v>
          </cell>
          <cell r="CG7351">
            <v>171360</v>
          </cell>
          <cell r="CK7351" t="str">
            <v>Машины и оборудование</v>
          </cell>
        </row>
        <row r="7352">
          <cell r="K7352">
            <v>13554.57</v>
          </cell>
          <cell r="Y7352">
            <v>2007</v>
          </cell>
          <cell r="AT7352">
            <v>43516.95</v>
          </cell>
          <cell r="BK7352">
            <v>58684.578881495661</v>
          </cell>
          <cell r="BX7352">
            <v>39964.980039471913</v>
          </cell>
          <cell r="CB7352">
            <v>40000</v>
          </cell>
          <cell r="CF7352">
            <v>234738.31552598265</v>
          </cell>
          <cell r="CG7352">
            <v>446400</v>
          </cell>
          <cell r="CK7352" t="str">
            <v>Машины и оборудование</v>
          </cell>
        </row>
        <row r="7353">
          <cell r="K7353">
            <v>3543.09</v>
          </cell>
          <cell r="Y7353">
            <v>2007</v>
          </cell>
          <cell r="AT7353">
            <v>13507.89</v>
          </cell>
          <cell r="BK7353">
            <v>20520.114396764802</v>
          </cell>
          <cell r="BX7353">
            <v>13974.471281977179</v>
          </cell>
          <cell r="CB7353">
            <v>14000</v>
          </cell>
          <cell r="CF7353">
            <v>82080.457587059209</v>
          </cell>
          <cell r="CG7353">
            <v>156240</v>
          </cell>
          <cell r="CK7353" t="str">
            <v>Машины и оборудование</v>
          </cell>
        </row>
        <row r="7354">
          <cell r="K7354">
            <v>2036039.18</v>
          </cell>
          <cell r="Y7354">
            <v>2007</v>
          </cell>
          <cell r="AT7354">
            <v>3531904.7</v>
          </cell>
          <cell r="BK7354">
            <v>4238585.0510401092</v>
          </cell>
          <cell r="BX7354">
            <v>2670908.298033121</v>
          </cell>
          <cell r="CB7354">
            <v>2670000</v>
          </cell>
          <cell r="CF7354">
            <v>12715755.153120328</v>
          </cell>
          <cell r="CG7354">
            <v>19063800</v>
          </cell>
          <cell r="CK7354" t="str">
            <v>Машины и оборудование</v>
          </cell>
        </row>
        <row r="7355">
          <cell r="K7355">
            <v>604992.6</v>
          </cell>
          <cell r="Y7355">
            <v>2008</v>
          </cell>
          <cell r="AT7355">
            <v>970271</v>
          </cell>
          <cell r="BK7355">
            <v>1024897.9447599613</v>
          </cell>
          <cell r="BX7355">
            <v>775747.6232148764</v>
          </cell>
          <cell r="CB7355">
            <v>775000</v>
          </cell>
          <cell r="CF7355">
            <v>3074693.8342798841</v>
          </cell>
          <cell r="CG7355">
            <v>9377500</v>
          </cell>
          <cell r="CK7355" t="str">
            <v>Машины и оборудование</v>
          </cell>
        </row>
        <row r="7356">
          <cell r="K7356">
            <v>950186.24</v>
          </cell>
          <cell r="Y7356">
            <v>2010</v>
          </cell>
          <cell r="AT7356">
            <v>997109</v>
          </cell>
          <cell r="BK7356">
            <v>1074731.227382303</v>
          </cell>
          <cell r="BX7356">
            <v>1074731.227382303</v>
          </cell>
          <cell r="CB7356">
            <v>1070000</v>
          </cell>
          <cell r="CF7356">
            <v>0</v>
          </cell>
          <cell r="CG7356">
            <v>16050000</v>
          </cell>
          <cell r="CK7356" t="str">
            <v>Машины и оборудование</v>
          </cell>
        </row>
        <row r="7357">
          <cell r="K7357">
            <v>909890</v>
          </cell>
          <cell r="Y7357">
            <v>2010</v>
          </cell>
          <cell r="AT7357">
            <v>1004424</v>
          </cell>
          <cell r="BK7357">
            <v>1092646.2753176445</v>
          </cell>
          <cell r="BX7357">
            <v>1001625.1024906265</v>
          </cell>
          <cell r="CB7357">
            <v>1000000</v>
          </cell>
          <cell r="CF7357">
            <v>1092646.2753176445</v>
          </cell>
          <cell r="CG7357">
            <v>14020000</v>
          </cell>
          <cell r="CK7357" t="str">
            <v>Машины и оборудование</v>
          </cell>
        </row>
        <row r="7358">
          <cell r="K7358">
            <v>864715.08</v>
          </cell>
          <cell r="Y7358">
            <v>2009</v>
          </cell>
          <cell r="AT7358">
            <v>1006860</v>
          </cell>
          <cell r="BK7358">
            <v>1110956.9630387039</v>
          </cell>
          <cell r="BX7358">
            <v>1018410.4472811428</v>
          </cell>
          <cell r="CB7358">
            <v>1020000</v>
          </cell>
          <cell r="CF7358">
            <v>1110956.9630387039</v>
          </cell>
          <cell r="CG7358">
            <v>14300400</v>
          </cell>
          <cell r="CK7358" t="str">
            <v>Машины и оборудование</v>
          </cell>
        </row>
        <row r="7359">
          <cell r="K7359">
            <v>825878.84</v>
          </cell>
          <cell r="Y7359">
            <v>2009</v>
          </cell>
          <cell r="AT7359">
            <v>1017387</v>
          </cell>
          <cell r="BK7359">
            <v>1098552.822934927</v>
          </cell>
          <cell r="BX7359">
            <v>1007039.6144842783</v>
          </cell>
          <cell r="CB7359">
            <v>1010000</v>
          </cell>
          <cell r="CF7359">
            <v>1098552.822934927</v>
          </cell>
          <cell r="CG7359">
            <v>14160200</v>
          </cell>
          <cell r="CK7359" t="str">
            <v>Машины и оборудование</v>
          </cell>
        </row>
        <row r="7360">
          <cell r="K7360">
            <v>703023.46</v>
          </cell>
          <cell r="Y7360">
            <v>2009</v>
          </cell>
          <cell r="AT7360">
            <v>933703</v>
          </cell>
          <cell r="BK7360">
            <v>1187731.4181722</v>
          </cell>
          <cell r="BX7360">
            <v>992369.86838899099</v>
          </cell>
          <cell r="CB7360">
            <v>990000</v>
          </cell>
          <cell r="CF7360">
            <v>2375462.8363444</v>
          </cell>
          <cell r="CG7360">
            <v>12919500</v>
          </cell>
          <cell r="CK7360" t="str">
            <v>Машины и оборудование</v>
          </cell>
        </row>
        <row r="7361">
          <cell r="K7361">
            <v>669970.56000000006</v>
          </cell>
          <cell r="Y7361">
            <v>2008</v>
          </cell>
          <cell r="AT7361">
            <v>965212</v>
          </cell>
          <cell r="BK7361">
            <v>1282227.0198165658</v>
          </cell>
          <cell r="BX7361">
            <v>1071322.5561199156</v>
          </cell>
          <cell r="CB7361">
            <v>1070000</v>
          </cell>
          <cell r="CF7361">
            <v>2564454.0396331316</v>
          </cell>
          <cell r="CG7361">
            <v>13963500</v>
          </cell>
          <cell r="CK7361" t="str">
            <v>Машины и оборудование</v>
          </cell>
        </row>
        <row r="7362">
          <cell r="K7362">
            <v>0</v>
          </cell>
          <cell r="Y7362">
            <v>2006</v>
          </cell>
          <cell r="AT7362">
            <v>266355.94</v>
          </cell>
          <cell r="BK7362">
            <v>230922.72859903591</v>
          </cell>
          <cell r="BX7362">
            <v>46601.74480197861</v>
          </cell>
          <cell r="CB7362">
            <v>47000</v>
          </cell>
          <cell r="CF7362">
            <v>923690.91439614363</v>
          </cell>
          <cell r="CG7362">
            <v>77550</v>
          </cell>
          <cell r="CK7362" t="str">
            <v>Прочие основные фонды</v>
          </cell>
        </row>
        <row r="7363">
          <cell r="K7363">
            <v>81275.679999999993</v>
          </cell>
          <cell r="Y7363">
            <v>2008</v>
          </cell>
          <cell r="AT7363">
            <v>115140.68</v>
          </cell>
          <cell r="BK7363">
            <v>106397.69793904657</v>
          </cell>
          <cell r="BX7363">
            <v>54140.444924005948</v>
          </cell>
          <cell r="CB7363">
            <v>55000</v>
          </cell>
          <cell r="CF7363">
            <v>212795.39587809314</v>
          </cell>
          <cell r="CG7363">
            <v>172700</v>
          </cell>
          <cell r="CK7363" t="str">
            <v>Прочие основные фонды</v>
          </cell>
        </row>
        <row r="7364">
          <cell r="K7364">
            <v>688.59</v>
          </cell>
          <cell r="Y7364">
            <v>2005</v>
          </cell>
          <cell r="AT7364">
            <v>42016.59</v>
          </cell>
          <cell r="BK7364">
            <v>30987.248929437439</v>
          </cell>
          <cell r="BX7364">
            <v>3710.4293580694762</v>
          </cell>
          <cell r="CB7364">
            <v>3700</v>
          </cell>
          <cell r="CF7364">
            <v>154936.24464718718</v>
          </cell>
          <cell r="CG7364">
            <v>4218</v>
          </cell>
          <cell r="CK7364" t="str">
            <v>Прочие основные фонды</v>
          </cell>
        </row>
        <row r="7365">
          <cell r="K7365">
            <v>0</v>
          </cell>
          <cell r="Y7365">
            <v>2006</v>
          </cell>
          <cell r="AT7365">
            <v>122500</v>
          </cell>
          <cell r="BK7365">
            <v>106203.8798660991</v>
          </cell>
          <cell r="BX7365">
            <v>21432.650378446149</v>
          </cell>
          <cell r="CB7365">
            <v>21000</v>
          </cell>
          <cell r="CF7365">
            <v>424815.51946439641</v>
          </cell>
          <cell r="CG7365">
            <v>34650</v>
          </cell>
          <cell r="CK7365" t="str">
            <v>Прочие основные фонды</v>
          </cell>
        </row>
        <row r="7366">
          <cell r="K7366">
            <v>0</v>
          </cell>
          <cell r="Y7366">
            <v>2004</v>
          </cell>
          <cell r="AT7366">
            <v>142395.41</v>
          </cell>
          <cell r="BK7366">
            <v>99552.457008515965</v>
          </cell>
          <cell r="BX7366">
            <v>9955.2457008515976</v>
          </cell>
          <cell r="CB7366">
            <v>10000</v>
          </cell>
          <cell r="CF7366">
            <v>597314.74205109582</v>
          </cell>
          <cell r="CG7366">
            <v>10000</v>
          </cell>
          <cell r="CK7366" t="str">
            <v>Прочие основные фонды</v>
          </cell>
        </row>
        <row r="7367">
          <cell r="K7367">
            <v>181523.82</v>
          </cell>
          <cell r="Y7367">
            <v>2010</v>
          </cell>
          <cell r="AT7367">
            <v>217828.56</v>
          </cell>
          <cell r="BK7367">
            <v>206782.04221550582</v>
          </cell>
          <cell r="BX7367">
            <v>151832.50888431285</v>
          </cell>
          <cell r="CB7367">
            <v>150000</v>
          </cell>
          <cell r="CF7367">
            <v>206782.04221550582</v>
          </cell>
          <cell r="CG7367">
            <v>606000</v>
          </cell>
          <cell r="CK7367" t="str">
            <v>Прочие основные фонды</v>
          </cell>
        </row>
        <row r="7368">
          <cell r="K7368">
            <v>226424.62</v>
          </cell>
          <cell r="Y7368">
            <v>2010</v>
          </cell>
          <cell r="AT7368">
            <v>271709.56</v>
          </cell>
          <cell r="BK7368">
            <v>257930.62997008523</v>
          </cell>
          <cell r="BX7368">
            <v>189389.05064906427</v>
          </cell>
          <cell r="CB7368">
            <v>190000</v>
          </cell>
          <cell r="CF7368">
            <v>257930.62997008523</v>
          </cell>
          <cell r="CG7368">
            <v>767600</v>
          </cell>
          <cell r="CK7368" t="str">
            <v>Прочие основные фонды</v>
          </cell>
        </row>
        <row r="7369">
          <cell r="K7369">
            <v>136382.1</v>
          </cell>
          <cell r="Y7369">
            <v>2010</v>
          </cell>
          <cell r="AT7369">
            <v>163658.51999999999</v>
          </cell>
          <cell r="BK7369">
            <v>155359.07225189937</v>
          </cell>
          <cell r="BX7369">
            <v>114074.49827466834</v>
          </cell>
          <cell r="CB7369">
            <v>115000</v>
          </cell>
          <cell r="CF7369">
            <v>155359.07225189937</v>
          </cell>
          <cell r="CG7369">
            <v>464600</v>
          </cell>
          <cell r="CK7369" t="str">
            <v>Прочие основные фонды</v>
          </cell>
        </row>
        <row r="7370">
          <cell r="K7370">
            <v>516238.95</v>
          </cell>
          <cell r="Y7370">
            <v>2010</v>
          </cell>
          <cell r="AT7370">
            <v>619486.77</v>
          </cell>
          <cell r="BK7370">
            <v>588071.36872266582</v>
          </cell>
          <cell r="BX7370">
            <v>431799.34949640796</v>
          </cell>
          <cell r="CB7370">
            <v>430000</v>
          </cell>
          <cell r="CF7370">
            <v>588071.36872266582</v>
          </cell>
          <cell r="CG7370">
            <v>1737200</v>
          </cell>
          <cell r="CK7370" t="str">
            <v>Прочие основные фонды</v>
          </cell>
        </row>
        <row r="7371">
          <cell r="K7371">
            <v>110608.58</v>
          </cell>
          <cell r="Y7371">
            <v>2010</v>
          </cell>
          <cell r="AT7371">
            <v>120535</v>
          </cell>
          <cell r="BK7371">
            <v>106887.75001954805</v>
          </cell>
          <cell r="BX7371">
            <v>92917.845902964211</v>
          </cell>
          <cell r="CB7371">
            <v>95000</v>
          </cell>
          <cell r="CF7371">
            <v>106887.75001954805</v>
          </cell>
          <cell r="CG7371">
            <v>856900</v>
          </cell>
          <cell r="CK7371" t="str">
            <v>Машины и оборудование</v>
          </cell>
        </row>
        <row r="7372">
          <cell r="K7372">
            <v>600254.56000000006</v>
          </cell>
          <cell r="Y7372">
            <v>2007</v>
          </cell>
          <cell r="AT7372">
            <v>1041257.8</v>
          </cell>
          <cell r="BK7372">
            <v>1249597.6308077939</v>
          </cell>
          <cell r="BX7372">
            <v>787423.31252927415</v>
          </cell>
          <cell r="CB7372">
            <v>785000</v>
          </cell>
          <cell r="CF7372">
            <v>3748792.892423382</v>
          </cell>
          <cell r="CG7372">
            <v>5604900</v>
          </cell>
          <cell r="CK7372" t="str">
            <v>Машины и оборудование</v>
          </cell>
        </row>
        <row r="7373">
          <cell r="K7373">
            <v>560714.81999999995</v>
          </cell>
          <cell r="Y7373">
            <v>2010</v>
          </cell>
          <cell r="AT7373">
            <v>567390</v>
          </cell>
          <cell r="BK7373">
            <v>567390</v>
          </cell>
          <cell r="BX7373">
            <v>567390</v>
          </cell>
          <cell r="CB7373">
            <v>565000</v>
          </cell>
          <cell r="CF7373">
            <v>0</v>
          </cell>
          <cell r="CG7373">
            <v>5650000</v>
          </cell>
          <cell r="CK7373" t="str">
            <v>Машины и оборудование</v>
          </cell>
        </row>
        <row r="7374">
          <cell r="K7374">
            <v>671361.61</v>
          </cell>
          <cell r="Y7374">
            <v>2010</v>
          </cell>
          <cell r="AT7374">
            <v>750865</v>
          </cell>
          <cell r="BK7374">
            <v>805711.03841423034</v>
          </cell>
          <cell r="BX7374">
            <v>700407.05409178452</v>
          </cell>
          <cell r="CB7374">
            <v>700000</v>
          </cell>
          <cell r="CF7374">
            <v>805711.03841423034</v>
          </cell>
          <cell r="CG7374">
            <v>6314000</v>
          </cell>
          <cell r="CK7374" t="str">
            <v>Машины и оборудование</v>
          </cell>
        </row>
        <row r="7375">
          <cell r="K7375">
            <v>7145.96</v>
          </cell>
          <cell r="Y7375">
            <v>2006</v>
          </cell>
          <cell r="AT7375">
            <v>38978.81</v>
          </cell>
          <cell r="BK7375">
            <v>33793.476363783688</v>
          </cell>
          <cell r="BX7375">
            <v>6819.7486277377993</v>
          </cell>
          <cell r="CB7375">
            <v>6800</v>
          </cell>
          <cell r="CF7375">
            <v>135173.90545513475</v>
          </cell>
          <cell r="CG7375">
            <v>11220</v>
          </cell>
          <cell r="CK7375" t="str">
            <v>Прочие основные фонды</v>
          </cell>
        </row>
        <row r="7376">
          <cell r="K7376">
            <v>1894.36</v>
          </cell>
          <cell r="Y7376">
            <v>2006</v>
          </cell>
          <cell r="AT7376">
            <v>16510</v>
          </cell>
          <cell r="BK7376">
            <v>25749.183271730835</v>
          </cell>
          <cell r="BX7376">
            <v>15670.659714182866</v>
          </cell>
          <cell r="CB7376">
            <v>16000</v>
          </cell>
          <cell r="CF7376">
            <v>128745.91635865418</v>
          </cell>
          <cell r="CG7376">
            <v>164000</v>
          </cell>
          <cell r="CK7376" t="str">
            <v>Машины и оборудование</v>
          </cell>
        </row>
        <row r="7377">
          <cell r="K7377">
            <v>0</v>
          </cell>
          <cell r="Y7377">
            <v>2003</v>
          </cell>
          <cell r="AT7377">
            <v>11482.47</v>
          </cell>
          <cell r="BK7377">
            <v>29046.304640264556</v>
          </cell>
          <cell r="BX7377">
            <v>13795.331376386188</v>
          </cell>
          <cell r="CB7377">
            <v>14000</v>
          </cell>
          <cell r="CF7377">
            <v>203324.13248185191</v>
          </cell>
          <cell r="CG7377">
            <v>119000</v>
          </cell>
          <cell r="CK7377" t="str">
            <v>Машины и оборудование</v>
          </cell>
        </row>
        <row r="7378">
          <cell r="K7378">
            <v>774.47</v>
          </cell>
          <cell r="Y7378">
            <v>2005</v>
          </cell>
          <cell r="AT7378">
            <v>27868.67</v>
          </cell>
          <cell r="BK7378">
            <v>42339.677086500378</v>
          </cell>
          <cell r="BX7378">
            <v>14540.447309047104</v>
          </cell>
          <cell r="CB7378">
            <v>15000</v>
          </cell>
          <cell r="CF7378">
            <v>254038.06251900227</v>
          </cell>
          <cell r="CG7378">
            <v>69000</v>
          </cell>
          <cell r="CK7378" t="str">
            <v>Прочие основные фонды</v>
          </cell>
        </row>
        <row r="7379">
          <cell r="K7379">
            <v>774.47</v>
          </cell>
          <cell r="Y7379">
            <v>2005</v>
          </cell>
          <cell r="AT7379">
            <v>27868.67</v>
          </cell>
          <cell r="BK7379">
            <v>42339.677086500378</v>
          </cell>
          <cell r="BX7379">
            <v>14540.447309047104</v>
          </cell>
          <cell r="CB7379">
            <v>15000</v>
          </cell>
          <cell r="CF7379">
            <v>254038.06251900227</v>
          </cell>
          <cell r="CG7379">
            <v>69000</v>
          </cell>
          <cell r="CK7379" t="str">
            <v>Прочие основные фонды</v>
          </cell>
        </row>
        <row r="7380">
          <cell r="K7380">
            <v>78872.289999999994</v>
          </cell>
          <cell r="Y7380">
            <v>2009</v>
          </cell>
          <cell r="AT7380">
            <v>106915.81</v>
          </cell>
          <cell r="BK7380">
            <v>123600.66285030937</v>
          </cell>
          <cell r="BX7380">
            <v>113304.30478002591</v>
          </cell>
          <cell r="CB7380">
            <v>115000</v>
          </cell>
          <cell r="CF7380">
            <v>123600.66285030937</v>
          </cell>
          <cell r="CG7380">
            <v>1612300</v>
          </cell>
          <cell r="CK7380" t="str">
            <v>Машины и оборудование</v>
          </cell>
        </row>
        <row r="7381">
          <cell r="K7381">
            <v>1009622.77</v>
          </cell>
          <cell r="Y7381">
            <v>2008</v>
          </cell>
          <cell r="AT7381">
            <v>1430299.02</v>
          </cell>
          <cell r="BK7381">
            <v>1595633.1575781065</v>
          </cell>
          <cell r="BX7381">
            <v>1333178.7324609798</v>
          </cell>
          <cell r="CB7381">
            <v>1330000</v>
          </cell>
          <cell r="CF7381">
            <v>3191266.315156213</v>
          </cell>
          <cell r="CG7381">
            <v>17356500</v>
          </cell>
          <cell r="CK7381" t="str">
            <v>Машины и оборудование</v>
          </cell>
        </row>
        <row r="7382">
          <cell r="K7382">
            <v>1009622.77</v>
          </cell>
          <cell r="Y7382">
            <v>2008</v>
          </cell>
          <cell r="AT7382">
            <v>1430299.02</v>
          </cell>
          <cell r="BK7382">
            <v>1595633.1575781065</v>
          </cell>
          <cell r="BX7382">
            <v>1333178.7324609798</v>
          </cell>
          <cell r="CB7382">
            <v>1330000</v>
          </cell>
          <cell r="CF7382">
            <v>3191266.315156213</v>
          </cell>
          <cell r="CG7382">
            <v>17356500</v>
          </cell>
          <cell r="CK7382" t="str">
            <v>Машины и оборудование</v>
          </cell>
        </row>
        <row r="7383">
          <cell r="K7383">
            <v>166179.14000000001</v>
          </cell>
          <cell r="Y7383">
            <v>2010</v>
          </cell>
          <cell r="AT7383">
            <v>199415</v>
          </cell>
          <cell r="BK7383">
            <v>189302.27031939747</v>
          </cell>
          <cell r="BX7383">
            <v>138997.7501534475</v>
          </cell>
          <cell r="CB7383">
            <v>140000</v>
          </cell>
          <cell r="CF7383">
            <v>189302.27031939747</v>
          </cell>
          <cell r="CG7383">
            <v>565600</v>
          </cell>
          <cell r="CK7383" t="str">
            <v>Прочие основные фонды</v>
          </cell>
        </row>
        <row r="7384">
          <cell r="K7384">
            <v>810.32</v>
          </cell>
          <cell r="Y7384">
            <v>2000</v>
          </cell>
          <cell r="AT7384">
            <v>8920.83</v>
          </cell>
          <cell r="BK7384">
            <v>3985.2153865144119</v>
          </cell>
          <cell r="BX7384">
            <v>398.52153865144123</v>
          </cell>
          <cell r="CB7384">
            <v>400</v>
          </cell>
          <cell r="CF7384">
            <v>39852.153865144122</v>
          </cell>
          <cell r="CG7384">
            <v>400</v>
          </cell>
          <cell r="CK7384" t="str">
            <v>Прочие основные фонды</v>
          </cell>
        </row>
        <row r="7385">
          <cell r="K7385">
            <v>810.32</v>
          </cell>
          <cell r="Y7385">
            <v>2000</v>
          </cell>
          <cell r="AT7385">
            <v>8920.83</v>
          </cell>
          <cell r="BK7385">
            <v>3985.2153865144119</v>
          </cell>
          <cell r="BX7385">
            <v>398.52153865144123</v>
          </cell>
          <cell r="CB7385">
            <v>400</v>
          </cell>
          <cell r="CF7385">
            <v>39852.153865144122</v>
          </cell>
          <cell r="CG7385">
            <v>400</v>
          </cell>
          <cell r="CK7385" t="str">
            <v>Прочие основные фонды</v>
          </cell>
        </row>
        <row r="7386">
          <cell r="K7386">
            <v>810.32</v>
          </cell>
          <cell r="Y7386">
            <v>2000</v>
          </cell>
          <cell r="AT7386">
            <v>8920.83</v>
          </cell>
          <cell r="BK7386">
            <v>3985.2153865144119</v>
          </cell>
          <cell r="BX7386">
            <v>398.52153865144123</v>
          </cell>
          <cell r="CB7386">
            <v>400</v>
          </cell>
          <cell r="CF7386">
            <v>39852.153865144122</v>
          </cell>
          <cell r="CG7386">
            <v>400</v>
          </cell>
          <cell r="CK7386" t="str">
            <v>Прочие основные фонды</v>
          </cell>
        </row>
        <row r="7387">
          <cell r="K7387">
            <v>12798.64</v>
          </cell>
          <cell r="Y7387">
            <v>2009</v>
          </cell>
          <cell r="AT7387">
            <v>22550</v>
          </cell>
          <cell r="BK7387">
            <v>21512.402617204971</v>
          </cell>
          <cell r="BX7387">
            <v>15795.772333535655</v>
          </cell>
          <cell r="CB7387">
            <v>16000</v>
          </cell>
          <cell r="CF7387">
            <v>21512.402617204971</v>
          </cell>
          <cell r="CG7387">
            <v>64640</v>
          </cell>
          <cell r="CK7387" t="str">
            <v>Прочие основные фонды</v>
          </cell>
        </row>
        <row r="7388">
          <cell r="K7388">
            <v>12464.47</v>
          </cell>
          <cell r="Y7388">
            <v>2008</v>
          </cell>
          <cell r="AT7388">
            <v>20374.57</v>
          </cell>
          <cell r="BK7388">
            <v>22451.153740715716</v>
          </cell>
          <cell r="BX7388">
            <v>7417.4991284375556</v>
          </cell>
          <cell r="CB7388">
            <v>7400</v>
          </cell>
          <cell r="CF7388">
            <v>67353.461222147147</v>
          </cell>
          <cell r="CG7388">
            <v>17242</v>
          </cell>
          <cell r="CK7388" t="str">
            <v>Прочие основные фонды</v>
          </cell>
        </row>
        <row r="7389">
          <cell r="K7389">
            <v>2207.6999999999998</v>
          </cell>
          <cell r="Y7389">
            <v>2005</v>
          </cell>
          <cell r="AT7389">
            <v>11588.98</v>
          </cell>
          <cell r="BK7389">
            <v>8230.0926551080229</v>
          </cell>
          <cell r="BX7389">
            <v>823.00926551080238</v>
          </cell>
          <cell r="CB7389">
            <v>800</v>
          </cell>
          <cell r="CF7389">
            <v>49380.555930648137</v>
          </cell>
          <cell r="CG7389">
            <v>800</v>
          </cell>
          <cell r="CK7389" t="str">
            <v>Прочие основные фонды</v>
          </cell>
        </row>
        <row r="7390">
          <cell r="K7390">
            <v>11902.48</v>
          </cell>
          <cell r="Y7390">
            <v>2007</v>
          </cell>
          <cell r="AT7390">
            <v>21077</v>
          </cell>
          <cell r="BK7390">
            <v>21552.782842739605</v>
          </cell>
          <cell r="BX7390">
            <v>7120.6918716832288</v>
          </cell>
          <cell r="CB7390">
            <v>7100</v>
          </cell>
          <cell r="CF7390">
            <v>64658.348528218819</v>
          </cell>
          <cell r="CG7390">
            <v>16543</v>
          </cell>
          <cell r="CK7390" t="str">
            <v>Прочие основные фонды</v>
          </cell>
        </row>
        <row r="7391">
          <cell r="K7391">
            <v>6161.36</v>
          </cell>
          <cell r="Y7391">
            <v>2006</v>
          </cell>
          <cell r="AT7391">
            <v>19906.78</v>
          </cell>
          <cell r="BK7391">
            <v>15472.257818265431</v>
          </cell>
          <cell r="BX7391">
            <v>1852.6562256378486</v>
          </cell>
          <cell r="CB7391">
            <v>1900</v>
          </cell>
          <cell r="CF7391">
            <v>77361.289091327155</v>
          </cell>
          <cell r="CG7391">
            <v>2166</v>
          </cell>
          <cell r="CK7391" t="str">
            <v>Прочие основные фонды</v>
          </cell>
        </row>
        <row r="7392">
          <cell r="K7392">
            <v>855.64</v>
          </cell>
          <cell r="Y7392">
            <v>2004</v>
          </cell>
          <cell r="AT7392">
            <v>11980</v>
          </cell>
          <cell r="BK7392">
            <v>7718.4284764601816</v>
          </cell>
          <cell r="BX7392">
            <v>771.84284764601819</v>
          </cell>
          <cell r="CB7392">
            <v>750</v>
          </cell>
          <cell r="CF7392">
            <v>54028.99933522127</v>
          </cell>
          <cell r="CG7392">
            <v>750</v>
          </cell>
          <cell r="CK7392" t="str">
            <v>Прочие основные фонды</v>
          </cell>
        </row>
        <row r="7393">
          <cell r="K7393">
            <v>0</v>
          </cell>
          <cell r="Y7393">
            <v>2006</v>
          </cell>
          <cell r="AT7393">
            <v>68686.649999999994</v>
          </cell>
          <cell r="BK7393">
            <v>101653.21799227883</v>
          </cell>
          <cell r="BX7393">
            <v>69227.195720586722</v>
          </cell>
          <cell r="CB7393">
            <v>70000</v>
          </cell>
          <cell r="CF7393">
            <v>406612.87196911534</v>
          </cell>
          <cell r="CG7393">
            <v>781200</v>
          </cell>
          <cell r="CK7393" t="str">
            <v>Машины и оборудование</v>
          </cell>
        </row>
        <row r="7394">
          <cell r="K7394">
            <v>10200.719999999999</v>
          </cell>
          <cell r="Y7394">
            <v>2006</v>
          </cell>
          <cell r="AT7394">
            <v>34275.08</v>
          </cell>
          <cell r="BK7394">
            <v>26639.811888295</v>
          </cell>
          <cell r="BX7394">
            <v>3189.8649779741031</v>
          </cell>
          <cell r="CB7394">
            <v>3200</v>
          </cell>
          <cell r="CF7394">
            <v>133199.05944147499</v>
          </cell>
          <cell r="CG7394">
            <v>3647.9999999999995</v>
          </cell>
          <cell r="CK7394" t="str">
            <v>Прочие основные фонды</v>
          </cell>
        </row>
        <row r="7395">
          <cell r="K7395">
            <v>322479.68</v>
          </cell>
          <cell r="Y7395">
            <v>2001</v>
          </cell>
          <cell r="AT7395">
            <v>536813.80000000005</v>
          </cell>
          <cell r="BK7395">
            <v>1771009.6456441334</v>
          </cell>
          <cell r="BX7395">
            <v>635489.48796341394</v>
          </cell>
          <cell r="CB7395">
            <v>635000</v>
          </cell>
          <cell r="CF7395">
            <v>15939086.810797201</v>
          </cell>
          <cell r="CG7395">
            <v>4368800</v>
          </cell>
          <cell r="CK7395" t="str">
            <v>Машины и оборудование</v>
          </cell>
        </row>
        <row r="7396">
          <cell r="K7396">
            <v>208198.49</v>
          </cell>
          <cell r="Y7396">
            <v>2002</v>
          </cell>
          <cell r="AT7396">
            <v>328734.95</v>
          </cell>
          <cell r="BK7396">
            <v>957554.81053374743</v>
          </cell>
          <cell r="BX7396">
            <v>396886.68833180191</v>
          </cell>
          <cell r="CB7396">
            <v>395000</v>
          </cell>
          <cell r="CF7396">
            <v>7660438.4842699794</v>
          </cell>
          <cell r="CG7396">
            <v>3029650</v>
          </cell>
          <cell r="CK7396" t="str">
            <v>Машины и оборудование</v>
          </cell>
        </row>
        <row r="7397">
          <cell r="K7397">
            <v>758520.4</v>
          </cell>
          <cell r="Y7397">
            <v>2008</v>
          </cell>
          <cell r="AT7397">
            <v>1172258.8</v>
          </cell>
          <cell r="BK7397">
            <v>1451001.5574643451</v>
          </cell>
          <cell r="BX7397">
            <v>1098266.4325155574</v>
          </cell>
          <cell r="CB7397">
            <v>1100000</v>
          </cell>
          <cell r="CF7397">
            <v>4353004.6723930351</v>
          </cell>
          <cell r="CG7397">
            <v>13310000</v>
          </cell>
          <cell r="CK7397" t="str">
            <v>Машины и оборудование</v>
          </cell>
        </row>
        <row r="7398">
          <cell r="K7398">
            <v>1094330.32</v>
          </cell>
          <cell r="Y7398">
            <v>2008</v>
          </cell>
          <cell r="AT7398">
            <v>1550301.32</v>
          </cell>
          <cell r="BK7398">
            <v>1729507.0162525224</v>
          </cell>
          <cell r="BX7398">
            <v>1445032.6259261398</v>
          </cell>
          <cell r="CB7398">
            <v>1450000</v>
          </cell>
          <cell r="CF7398">
            <v>3459014.0325050447</v>
          </cell>
          <cell r="CG7398">
            <v>18922500</v>
          </cell>
          <cell r="CK7398" t="str">
            <v>Машины и оборудование</v>
          </cell>
        </row>
        <row r="7399">
          <cell r="K7399">
            <v>0</v>
          </cell>
          <cell r="Y7399">
            <v>2007</v>
          </cell>
          <cell r="AT7399">
            <v>10483.049999999999</v>
          </cell>
          <cell r="BK7399">
            <v>14285.903784584863</v>
          </cell>
          <cell r="BX7399">
            <v>7479.8106459640758</v>
          </cell>
          <cell r="CB7399">
            <v>7500</v>
          </cell>
          <cell r="CF7399">
            <v>57143.615138339454</v>
          </cell>
          <cell r="CG7399">
            <v>46800</v>
          </cell>
          <cell r="CK7399" t="str">
            <v>Прочие основные фонды</v>
          </cell>
        </row>
        <row r="7400">
          <cell r="K7400">
            <v>141101.69</v>
          </cell>
          <cell r="Y7400">
            <v>2010</v>
          </cell>
          <cell r="AT7400">
            <v>160169.49</v>
          </cell>
          <cell r="BK7400">
            <v>157156.64519226845</v>
          </cell>
          <cell r="BX7400">
            <v>115394.39049797051</v>
          </cell>
          <cell r="CB7400">
            <v>115000</v>
          </cell>
          <cell r="CF7400">
            <v>157156.64519226845</v>
          </cell>
          <cell r="CG7400">
            <v>464600</v>
          </cell>
          <cell r="CK7400" t="str">
            <v>Прочие основные фонды</v>
          </cell>
        </row>
        <row r="7401">
          <cell r="K7401">
            <v>28518.98</v>
          </cell>
          <cell r="Y7401">
            <v>2010</v>
          </cell>
          <cell r="AT7401">
            <v>32372.880000000001</v>
          </cell>
          <cell r="BK7401">
            <v>31763.934667032307</v>
          </cell>
          <cell r="BX7401">
            <v>23323.098277105961</v>
          </cell>
          <cell r="CB7401">
            <v>23000</v>
          </cell>
          <cell r="CF7401">
            <v>31763.934667032307</v>
          </cell>
          <cell r="CG7401">
            <v>92920</v>
          </cell>
          <cell r="CK7401" t="str">
            <v>Прочие основные фонды</v>
          </cell>
        </row>
        <row r="7402">
          <cell r="K7402">
            <v>41332.03</v>
          </cell>
          <cell r="Y7402">
            <v>2009</v>
          </cell>
          <cell r="AT7402">
            <v>48474.58</v>
          </cell>
          <cell r="BK7402">
            <v>45973.862114108204</v>
          </cell>
          <cell r="BX7402">
            <v>33756.929533618269</v>
          </cell>
          <cell r="CB7402">
            <v>34000</v>
          </cell>
          <cell r="CF7402">
            <v>45973.862114108204</v>
          </cell>
          <cell r="CG7402">
            <v>137360</v>
          </cell>
          <cell r="CK7402" t="str">
            <v>Прочие основные фонды</v>
          </cell>
        </row>
        <row r="7403">
          <cell r="K7403">
            <v>4611.96</v>
          </cell>
          <cell r="Y7403">
            <v>2006</v>
          </cell>
          <cell r="AT7403">
            <v>14900</v>
          </cell>
          <cell r="BK7403">
            <v>22612.878563808383</v>
          </cell>
          <cell r="BX7403">
            <v>9670.6129592197012</v>
          </cell>
          <cell r="CB7403">
            <v>9700</v>
          </cell>
          <cell r="CF7403">
            <v>113064.39281904191</v>
          </cell>
          <cell r="CG7403">
            <v>52283</v>
          </cell>
          <cell r="CK7403" t="str">
            <v>Прочие основные фонды</v>
          </cell>
        </row>
        <row r="7404">
          <cell r="K7404">
            <v>23560.880000000001</v>
          </cell>
          <cell r="Y7404">
            <v>2010</v>
          </cell>
          <cell r="AT7404">
            <v>26388.14</v>
          </cell>
          <cell r="BK7404">
            <v>28393.839209921</v>
          </cell>
          <cell r="BX7404">
            <v>24682.85070850945</v>
          </cell>
          <cell r="CB7404">
            <v>25000</v>
          </cell>
          <cell r="CF7404">
            <v>28393.839209921</v>
          </cell>
          <cell r="CG7404">
            <v>225500</v>
          </cell>
          <cell r="CK7404" t="str">
            <v>Прочие основные фонды</v>
          </cell>
        </row>
        <row r="7405">
          <cell r="K7405">
            <v>20212.64</v>
          </cell>
          <cell r="Y7405">
            <v>2010</v>
          </cell>
          <cell r="AT7405">
            <v>22638.14</v>
          </cell>
          <cell r="BK7405">
            <v>24358.810707070712</v>
          </cell>
          <cell r="BX7405">
            <v>21175.188169319099</v>
          </cell>
          <cell r="CB7405">
            <v>21000</v>
          </cell>
          <cell r="CF7405">
            <v>24358.810707070712</v>
          </cell>
          <cell r="CG7405">
            <v>189420</v>
          </cell>
          <cell r="CK7405" t="str">
            <v>Прочие основные фонды</v>
          </cell>
        </row>
        <row r="7406">
          <cell r="K7406">
            <v>1275.04</v>
          </cell>
          <cell r="Y7406">
            <v>2004</v>
          </cell>
          <cell r="AT7406">
            <v>15481.18</v>
          </cell>
          <cell r="BK7406">
            <v>9974.1553056098364</v>
          </cell>
          <cell r="BX7406">
            <v>997.41553056098371</v>
          </cell>
          <cell r="CB7406">
            <v>1000</v>
          </cell>
          <cell r="CF7406">
            <v>69819.087139268857</v>
          </cell>
          <cell r="CG7406">
            <v>1000</v>
          </cell>
          <cell r="CK7406" t="str">
            <v>Прочие основные фонды</v>
          </cell>
        </row>
        <row r="7407">
          <cell r="K7407">
            <v>0</v>
          </cell>
          <cell r="Y7407">
            <v>2000</v>
          </cell>
          <cell r="AT7407">
            <v>6583.33</v>
          </cell>
          <cell r="BK7407">
            <v>2940.9806049999747</v>
          </cell>
          <cell r="BX7407">
            <v>294.09806049999747</v>
          </cell>
          <cell r="CB7407">
            <v>300</v>
          </cell>
          <cell r="CF7407">
            <v>29409.806049999748</v>
          </cell>
          <cell r="CG7407">
            <v>300</v>
          </cell>
          <cell r="CK7407" t="str">
            <v>Прочие основные фонды</v>
          </cell>
        </row>
        <row r="7408">
          <cell r="K7408">
            <v>0</v>
          </cell>
          <cell r="Y7408">
            <v>1969</v>
          </cell>
          <cell r="AT7408">
            <v>793.62</v>
          </cell>
          <cell r="BK7408">
            <v>1552.2904341307469</v>
          </cell>
          <cell r="BX7408">
            <v>13934.680471549125</v>
          </cell>
          <cell r="CB7408">
            <v>14000</v>
          </cell>
          <cell r="CF7408">
            <v>63643.907799360626</v>
          </cell>
          <cell r="CG7408">
            <v>14000</v>
          </cell>
          <cell r="CK7408" t="str">
            <v>Машины и оборудование</v>
          </cell>
        </row>
        <row r="7409">
          <cell r="K7409">
            <v>0</v>
          </cell>
          <cell r="Y7409">
            <v>1987</v>
          </cell>
          <cell r="AT7409">
            <v>2690</v>
          </cell>
          <cell r="BK7409">
            <v>5261.5373450917432</v>
          </cell>
          <cell r="BX7409">
            <v>30446.050011658277</v>
          </cell>
          <cell r="CB7409">
            <v>30000</v>
          </cell>
          <cell r="CF7409">
            <v>126276.89628220184</v>
          </cell>
          <cell r="CG7409">
            <v>116700</v>
          </cell>
          <cell r="CK7409" t="str">
            <v>Машины и оборудование</v>
          </cell>
        </row>
        <row r="7410">
          <cell r="K7410">
            <v>20182.93</v>
          </cell>
          <cell r="Y7410">
            <v>2009</v>
          </cell>
          <cell r="AT7410">
            <v>24162.71</v>
          </cell>
          <cell r="BK7410">
            <v>27402.929410999997</v>
          </cell>
          <cell r="BX7410">
            <v>25774.845598843218</v>
          </cell>
          <cell r="CB7410">
            <v>26000</v>
          </cell>
          <cell r="CF7410">
            <v>27402.929410999997</v>
          </cell>
          <cell r="CG7410">
            <v>496600.00000000006</v>
          </cell>
          <cell r="CK7410" t="str">
            <v>Машины и оборудование</v>
          </cell>
        </row>
        <row r="7411">
          <cell r="K7411">
            <v>13234.38</v>
          </cell>
          <cell r="Y7411">
            <v>2009</v>
          </cell>
          <cell r="AT7411">
            <v>79406.78</v>
          </cell>
          <cell r="BK7411">
            <v>72650.616801654411</v>
          </cell>
          <cell r="BX7411">
            <v>36968.250195585744</v>
          </cell>
          <cell r="CB7411">
            <v>37000</v>
          </cell>
          <cell r="CF7411">
            <v>145301.23360330882</v>
          </cell>
          <cell r="CG7411">
            <v>116180</v>
          </cell>
          <cell r="CK7411" t="str">
            <v>Прочие основные фонды</v>
          </cell>
        </row>
        <row r="7412">
          <cell r="K7412">
            <v>13234.38</v>
          </cell>
          <cell r="Y7412">
            <v>2009</v>
          </cell>
          <cell r="AT7412">
            <v>79406.78</v>
          </cell>
          <cell r="BK7412">
            <v>72650.616801654411</v>
          </cell>
          <cell r="BX7412">
            <v>36968.250195585744</v>
          </cell>
          <cell r="CB7412">
            <v>37000</v>
          </cell>
          <cell r="CF7412">
            <v>145301.23360330882</v>
          </cell>
          <cell r="CG7412">
            <v>116180</v>
          </cell>
          <cell r="CK7412" t="str">
            <v>Прочие основные фонды</v>
          </cell>
        </row>
        <row r="7413">
          <cell r="K7413">
            <v>13234.38</v>
          </cell>
          <cell r="Y7413">
            <v>2009</v>
          </cell>
          <cell r="AT7413">
            <v>79406.78</v>
          </cell>
          <cell r="BK7413">
            <v>72650.616801654411</v>
          </cell>
          <cell r="BX7413">
            <v>36968.250195585744</v>
          </cell>
          <cell r="CB7413">
            <v>37000</v>
          </cell>
          <cell r="CF7413">
            <v>145301.23360330882</v>
          </cell>
          <cell r="CG7413">
            <v>116180</v>
          </cell>
          <cell r="CK7413" t="str">
            <v>Прочие основные фонды</v>
          </cell>
        </row>
        <row r="7414">
          <cell r="K7414">
            <v>40559.360000000001</v>
          </cell>
          <cell r="Y7414">
            <v>2008</v>
          </cell>
          <cell r="AT7414">
            <v>65048</v>
          </cell>
          <cell r="BK7414">
            <v>72503.195365903943</v>
          </cell>
          <cell r="BX7414">
            <v>23953.886497166095</v>
          </cell>
          <cell r="CB7414">
            <v>24000</v>
          </cell>
          <cell r="CF7414">
            <v>217509.58609771181</v>
          </cell>
          <cell r="CG7414">
            <v>55920</v>
          </cell>
          <cell r="CK7414" t="str">
            <v>Прочие основные фонды</v>
          </cell>
        </row>
        <row r="7415">
          <cell r="K7415">
            <v>40298.080000000002</v>
          </cell>
          <cell r="Y7415">
            <v>2010</v>
          </cell>
          <cell r="AT7415">
            <v>42313</v>
          </cell>
          <cell r="BK7415">
            <v>41729.503341587122</v>
          </cell>
          <cell r="BX7415">
            <v>41729.503341587122</v>
          </cell>
          <cell r="CB7415">
            <v>42000</v>
          </cell>
          <cell r="CF7415">
            <v>0</v>
          </cell>
          <cell r="CG7415">
            <v>210000</v>
          </cell>
          <cell r="CK7415" t="str">
            <v>Прочие основные фонды</v>
          </cell>
        </row>
        <row r="7416">
          <cell r="K7416">
            <v>37870.6</v>
          </cell>
          <cell r="Y7416">
            <v>2010</v>
          </cell>
          <cell r="AT7416">
            <v>41857</v>
          </cell>
          <cell r="BK7416">
            <v>39734.348613489557</v>
          </cell>
          <cell r="BX7416">
            <v>29175.482426963124</v>
          </cell>
          <cell r="CB7416">
            <v>29000</v>
          </cell>
          <cell r="CF7416">
            <v>39734.348613489557</v>
          </cell>
          <cell r="CG7416">
            <v>117160</v>
          </cell>
          <cell r="CK7416" t="str">
            <v>Прочие основные фонды</v>
          </cell>
        </row>
        <row r="7417">
          <cell r="K7417">
            <v>35924.6</v>
          </cell>
          <cell r="Y7417">
            <v>2009</v>
          </cell>
          <cell r="AT7417">
            <v>41912</v>
          </cell>
          <cell r="BK7417">
            <v>39749.834014580483</v>
          </cell>
          <cell r="BX7417">
            <v>29186.852791978985</v>
          </cell>
          <cell r="CB7417">
            <v>29000</v>
          </cell>
          <cell r="CF7417">
            <v>39749.834014580483</v>
          </cell>
          <cell r="CG7417">
            <v>117160</v>
          </cell>
          <cell r="CK7417" t="str">
            <v>Прочие основные фонды</v>
          </cell>
        </row>
        <row r="7418">
          <cell r="K7418">
            <v>43911.6</v>
          </cell>
          <cell r="Y7418">
            <v>2009</v>
          </cell>
          <cell r="AT7418">
            <v>54094</v>
          </cell>
          <cell r="BK7418">
            <v>51604.962624172316</v>
          </cell>
          <cell r="BX7418">
            <v>37891.641180056664</v>
          </cell>
          <cell r="CB7418">
            <v>38000</v>
          </cell>
          <cell r="CF7418">
            <v>51604.962624172316</v>
          </cell>
          <cell r="CG7418">
            <v>153520</v>
          </cell>
          <cell r="CK7418" t="str">
            <v>Прочие основные фонды</v>
          </cell>
        </row>
        <row r="7419">
          <cell r="K7419">
            <v>39670.15</v>
          </cell>
          <cell r="Y7419">
            <v>2009</v>
          </cell>
          <cell r="AT7419">
            <v>52687</v>
          </cell>
          <cell r="BK7419">
            <v>42978.898618525782</v>
          </cell>
          <cell r="BX7419">
            <v>21869.802999720632</v>
          </cell>
          <cell r="CB7419">
            <v>22000</v>
          </cell>
          <cell r="CF7419">
            <v>85957.797237051564</v>
          </cell>
          <cell r="CG7419">
            <v>69080</v>
          </cell>
          <cell r="CK7419" t="str">
            <v>Прочие основные фонды</v>
          </cell>
        </row>
        <row r="7420">
          <cell r="K7420">
            <v>46578.78</v>
          </cell>
          <cell r="Y7420">
            <v>2008</v>
          </cell>
          <cell r="AT7420">
            <v>67105</v>
          </cell>
          <cell r="BK7420">
            <v>62009.513233721744</v>
          </cell>
          <cell r="BX7420">
            <v>31553.527012567749</v>
          </cell>
          <cell r="CB7420">
            <v>32000</v>
          </cell>
          <cell r="CF7420">
            <v>124019.02646744349</v>
          </cell>
          <cell r="CG7420">
            <v>100480</v>
          </cell>
          <cell r="CK7420" t="str">
            <v>Прочие основные фонды</v>
          </cell>
        </row>
        <row r="7421">
          <cell r="K7421">
            <v>64260.13</v>
          </cell>
          <cell r="Y7421">
            <v>2005</v>
          </cell>
          <cell r="AT7421">
            <v>245357.17</v>
          </cell>
          <cell r="BK7421">
            <v>180950.99348643716</v>
          </cell>
          <cell r="BX7421">
            <v>21667.166392628325</v>
          </cell>
          <cell r="CB7421">
            <v>22000</v>
          </cell>
          <cell r="CF7421">
            <v>904754.96743218577</v>
          </cell>
          <cell r="CG7421">
            <v>25079.999999999996</v>
          </cell>
          <cell r="CK7421" t="str">
            <v>Прочие основные фонды</v>
          </cell>
        </row>
        <row r="7422">
          <cell r="K7422">
            <v>4664.7</v>
          </cell>
          <cell r="Y7422">
            <v>2001</v>
          </cell>
          <cell r="AT7422">
            <v>15112.82</v>
          </cell>
          <cell r="BK7422">
            <v>7157.3547614499648</v>
          </cell>
          <cell r="BX7422">
            <v>715.73547614499648</v>
          </cell>
          <cell r="CB7422">
            <v>700</v>
          </cell>
          <cell r="CF7422">
            <v>64416.192853049681</v>
          </cell>
          <cell r="CG7422">
            <v>700</v>
          </cell>
          <cell r="CK7422" t="str">
            <v>Прочие основные фонды</v>
          </cell>
        </row>
        <row r="7423">
          <cell r="K7423">
            <v>4664.7</v>
          </cell>
          <cell r="Y7423">
            <v>2001</v>
          </cell>
          <cell r="AT7423">
            <v>15112.82</v>
          </cell>
          <cell r="BK7423">
            <v>7157.3547614499648</v>
          </cell>
          <cell r="BX7423">
            <v>715.73547614499648</v>
          </cell>
          <cell r="CB7423">
            <v>700</v>
          </cell>
          <cell r="CF7423">
            <v>64416.192853049681</v>
          </cell>
          <cell r="CG7423">
            <v>700</v>
          </cell>
          <cell r="CK7423" t="str">
            <v>Прочие основные фонды</v>
          </cell>
        </row>
        <row r="7424">
          <cell r="K7424">
            <v>359534.09</v>
          </cell>
          <cell r="Y7424">
            <v>2007</v>
          </cell>
          <cell r="AT7424">
            <v>877263.05</v>
          </cell>
          <cell r="BK7424">
            <v>1302457.7778927316</v>
          </cell>
          <cell r="BX7424">
            <v>1237334.8889980949</v>
          </cell>
          <cell r="CB7424">
            <v>1240000</v>
          </cell>
          <cell r="CF7424">
            <v>3907373.3336781948</v>
          </cell>
          <cell r="CG7424">
            <v>33480000</v>
          </cell>
          <cell r="CK7424" t="str">
            <v>Сооружения</v>
          </cell>
        </row>
        <row r="7425">
          <cell r="K7425">
            <v>22059.89</v>
          </cell>
          <cell r="Y7425">
            <v>2005</v>
          </cell>
          <cell r="AT7425">
            <v>102946.19</v>
          </cell>
          <cell r="BK7425">
            <v>73108.822535749918</v>
          </cell>
          <cell r="BX7425">
            <v>7310.8822535749923</v>
          </cell>
          <cell r="CB7425">
            <v>7300</v>
          </cell>
          <cell r="CF7425">
            <v>438652.93521449948</v>
          </cell>
          <cell r="CG7425">
            <v>7300</v>
          </cell>
          <cell r="CK7425" t="str">
            <v>Прочие основные фонды</v>
          </cell>
        </row>
        <row r="7426">
          <cell r="K7426">
            <v>1729.34</v>
          </cell>
          <cell r="Y7426">
            <v>2008</v>
          </cell>
          <cell r="AT7426">
            <v>21330</v>
          </cell>
          <cell r="BK7426">
            <v>23503.961521124926</v>
          </cell>
          <cell r="BX7426">
            <v>7765.3298405597307</v>
          </cell>
          <cell r="CB7426">
            <v>7800</v>
          </cell>
          <cell r="CF7426">
            <v>70511.88456337477</v>
          </cell>
          <cell r="CG7426">
            <v>18174</v>
          </cell>
          <cell r="CK7426" t="str">
            <v>Прочие основные фонды</v>
          </cell>
        </row>
        <row r="7427">
          <cell r="K7427">
            <v>0</v>
          </cell>
          <cell r="Y7427">
            <v>2006</v>
          </cell>
          <cell r="AT7427">
            <v>19844.54</v>
          </cell>
          <cell r="BK7427">
            <v>16771.716371252001</v>
          </cell>
          <cell r="BX7427">
            <v>3384.6440797145319</v>
          </cell>
          <cell r="CB7427">
            <v>3400</v>
          </cell>
          <cell r="CF7427">
            <v>67086.865485008006</v>
          </cell>
          <cell r="CG7427">
            <v>5610</v>
          </cell>
          <cell r="CK7427" t="str">
            <v>Прочие основные фонды</v>
          </cell>
        </row>
        <row r="7428">
          <cell r="K7428">
            <v>0</v>
          </cell>
          <cell r="Y7428">
            <v>2006</v>
          </cell>
          <cell r="AT7428">
            <v>19650</v>
          </cell>
          <cell r="BK7428">
            <v>17035.96930097018</v>
          </cell>
          <cell r="BX7428">
            <v>3437.9720811140146</v>
          </cell>
          <cell r="CB7428">
            <v>3400</v>
          </cell>
          <cell r="CF7428">
            <v>68143.877203880722</v>
          </cell>
          <cell r="CG7428">
            <v>5610</v>
          </cell>
          <cell r="CK7428" t="str">
            <v>Прочие основные фонды</v>
          </cell>
        </row>
        <row r="7429">
          <cell r="K7429">
            <v>0</v>
          </cell>
          <cell r="Y7429">
            <v>2002</v>
          </cell>
          <cell r="AT7429">
            <v>12260.21</v>
          </cell>
          <cell r="BK7429">
            <v>6108.6392866984525</v>
          </cell>
          <cell r="BX7429">
            <v>610.86392866984522</v>
          </cell>
          <cell r="CB7429">
            <v>600</v>
          </cell>
          <cell r="CF7429">
            <v>48869.11429358762</v>
          </cell>
          <cell r="CG7429">
            <v>600</v>
          </cell>
          <cell r="CK7429" t="str">
            <v>Прочие основные фонды</v>
          </cell>
        </row>
        <row r="7430">
          <cell r="K7430">
            <v>0</v>
          </cell>
          <cell r="Y7430">
            <v>2000</v>
          </cell>
          <cell r="AT7430">
            <v>3180</v>
          </cell>
          <cell r="BK7430">
            <v>1420.6060343169672</v>
          </cell>
          <cell r="BX7430">
            <v>142.06060343169673</v>
          </cell>
          <cell r="CB7430">
            <v>150</v>
          </cell>
          <cell r="CF7430">
            <v>14206.060343169673</v>
          </cell>
          <cell r="CG7430">
            <v>150</v>
          </cell>
          <cell r="CK7430" t="str">
            <v>Прочие основные фонды</v>
          </cell>
        </row>
        <row r="7431">
          <cell r="K7431">
            <v>0</v>
          </cell>
          <cell r="Y7431">
            <v>2001</v>
          </cell>
          <cell r="AT7431">
            <v>405</v>
          </cell>
          <cell r="BK7431">
            <v>185.42302253659926</v>
          </cell>
          <cell r="BX7431">
            <v>18.542302253659926</v>
          </cell>
          <cell r="CB7431">
            <v>20</v>
          </cell>
          <cell r="CF7431">
            <v>1854.2302253659927</v>
          </cell>
          <cell r="CG7431">
            <v>20</v>
          </cell>
          <cell r="CK7431" t="str">
            <v>Прочие основные фонды</v>
          </cell>
        </row>
        <row r="7432">
          <cell r="K7432">
            <v>0</v>
          </cell>
          <cell r="Y7432">
            <v>2001</v>
          </cell>
          <cell r="AT7432">
            <v>365</v>
          </cell>
          <cell r="BK7432">
            <v>167.10963759471292</v>
          </cell>
          <cell r="BX7432">
            <v>16.710963759471294</v>
          </cell>
          <cell r="CB7432">
            <v>20</v>
          </cell>
          <cell r="CF7432">
            <v>1671.0963759471292</v>
          </cell>
          <cell r="CG7432">
            <v>20</v>
          </cell>
          <cell r="CK7432" t="str">
            <v>Прочие основные фонды</v>
          </cell>
        </row>
        <row r="7433">
          <cell r="K7433">
            <v>0</v>
          </cell>
          <cell r="Y7433">
            <v>2001</v>
          </cell>
          <cell r="AT7433">
            <v>386.67</v>
          </cell>
          <cell r="BK7433">
            <v>177.03091388697987</v>
          </cell>
          <cell r="BX7433">
            <v>17.703091388697988</v>
          </cell>
          <cell r="CB7433">
            <v>20</v>
          </cell>
          <cell r="CF7433">
            <v>1770.3091388697987</v>
          </cell>
          <cell r="CG7433">
            <v>20</v>
          </cell>
          <cell r="CK7433" t="str">
            <v>Прочие основные фонды</v>
          </cell>
        </row>
        <row r="7434">
          <cell r="K7434">
            <v>0</v>
          </cell>
          <cell r="Y7434">
            <v>2001</v>
          </cell>
          <cell r="AT7434">
            <v>400</v>
          </cell>
          <cell r="BK7434">
            <v>183.13384941886349</v>
          </cell>
          <cell r="BX7434">
            <v>18.313384941886351</v>
          </cell>
          <cell r="CB7434">
            <v>20</v>
          </cell>
          <cell r="CF7434">
            <v>1831.338494188635</v>
          </cell>
          <cell r="CG7434">
            <v>20</v>
          </cell>
          <cell r="CK7434" t="str">
            <v>Прочие основные фонды</v>
          </cell>
        </row>
        <row r="7435">
          <cell r="K7435">
            <v>0</v>
          </cell>
          <cell r="Y7435">
            <v>2001</v>
          </cell>
          <cell r="AT7435">
            <v>400</v>
          </cell>
          <cell r="BK7435">
            <v>183.13384941886349</v>
          </cell>
          <cell r="BX7435">
            <v>18.313384941886351</v>
          </cell>
          <cell r="CB7435">
            <v>20</v>
          </cell>
          <cell r="CF7435">
            <v>1831.338494188635</v>
          </cell>
          <cell r="CG7435">
            <v>20</v>
          </cell>
          <cell r="CK7435" t="str">
            <v>Прочие основные фонды</v>
          </cell>
        </row>
        <row r="7436">
          <cell r="K7436">
            <v>0</v>
          </cell>
          <cell r="Y7436">
            <v>2001</v>
          </cell>
          <cell r="AT7436">
            <v>400</v>
          </cell>
          <cell r="BK7436">
            <v>183.13384941886349</v>
          </cell>
          <cell r="BX7436">
            <v>18.313384941886351</v>
          </cell>
          <cell r="CB7436">
            <v>20</v>
          </cell>
          <cell r="CF7436">
            <v>1831.338494188635</v>
          </cell>
          <cell r="CG7436">
            <v>20</v>
          </cell>
          <cell r="CK7436" t="str">
            <v>Прочие основные фонды</v>
          </cell>
        </row>
        <row r="7437">
          <cell r="K7437">
            <v>0</v>
          </cell>
          <cell r="Y7437">
            <v>2001</v>
          </cell>
          <cell r="AT7437">
            <v>400</v>
          </cell>
          <cell r="BK7437">
            <v>183.13384941886349</v>
          </cell>
          <cell r="BX7437">
            <v>18.313384941886351</v>
          </cell>
          <cell r="CB7437">
            <v>20</v>
          </cell>
          <cell r="CF7437">
            <v>1831.338494188635</v>
          </cell>
          <cell r="CG7437">
            <v>20</v>
          </cell>
          <cell r="CK7437" t="str">
            <v>Прочие основные фонды</v>
          </cell>
        </row>
        <row r="7438">
          <cell r="K7438">
            <v>0</v>
          </cell>
          <cell r="Y7438">
            <v>2001</v>
          </cell>
          <cell r="AT7438">
            <v>400</v>
          </cell>
          <cell r="BK7438">
            <v>183.13384941886349</v>
          </cell>
          <cell r="BX7438">
            <v>18.313384941886351</v>
          </cell>
          <cell r="CB7438">
            <v>20</v>
          </cell>
          <cell r="CF7438">
            <v>1831.338494188635</v>
          </cell>
          <cell r="CG7438">
            <v>20</v>
          </cell>
          <cell r="CK7438" t="str">
            <v>Прочие основные фонды</v>
          </cell>
        </row>
        <row r="7439">
          <cell r="K7439">
            <v>0</v>
          </cell>
          <cell r="Y7439">
            <v>2001</v>
          </cell>
          <cell r="AT7439">
            <v>400</v>
          </cell>
          <cell r="BK7439">
            <v>183.13384941886349</v>
          </cell>
          <cell r="BX7439">
            <v>18.313384941886351</v>
          </cell>
          <cell r="CB7439">
            <v>20</v>
          </cell>
          <cell r="CF7439">
            <v>1831.338494188635</v>
          </cell>
          <cell r="CG7439">
            <v>20</v>
          </cell>
          <cell r="CK7439" t="str">
            <v>Прочие основные фонды</v>
          </cell>
        </row>
        <row r="7440">
          <cell r="K7440">
            <v>0</v>
          </cell>
          <cell r="Y7440">
            <v>2001</v>
          </cell>
          <cell r="AT7440">
            <v>400</v>
          </cell>
          <cell r="BK7440">
            <v>183.13384941886349</v>
          </cell>
          <cell r="BX7440">
            <v>18.313384941886351</v>
          </cell>
          <cell r="CB7440">
            <v>20</v>
          </cell>
          <cell r="CF7440">
            <v>1831.338494188635</v>
          </cell>
          <cell r="CG7440">
            <v>20</v>
          </cell>
          <cell r="CK7440" t="str">
            <v>Прочие основные фонды</v>
          </cell>
        </row>
        <row r="7441">
          <cell r="K7441">
            <v>0</v>
          </cell>
          <cell r="Y7441">
            <v>2001</v>
          </cell>
          <cell r="AT7441">
            <v>400</v>
          </cell>
          <cell r="BK7441">
            <v>183.13384941886349</v>
          </cell>
          <cell r="BX7441">
            <v>18.313384941886351</v>
          </cell>
          <cell r="CB7441">
            <v>20</v>
          </cell>
          <cell r="CF7441">
            <v>1831.338494188635</v>
          </cell>
          <cell r="CG7441">
            <v>20</v>
          </cell>
          <cell r="CK7441" t="str">
            <v>Прочие основные фонды</v>
          </cell>
        </row>
        <row r="7442">
          <cell r="K7442">
            <v>0</v>
          </cell>
          <cell r="Y7442">
            <v>2001</v>
          </cell>
          <cell r="AT7442">
            <v>400</v>
          </cell>
          <cell r="BK7442">
            <v>183.13384941886349</v>
          </cell>
          <cell r="BX7442">
            <v>18.313384941886351</v>
          </cell>
          <cell r="CB7442">
            <v>20</v>
          </cell>
          <cell r="CF7442">
            <v>1831.338494188635</v>
          </cell>
          <cell r="CG7442">
            <v>20</v>
          </cell>
          <cell r="CK7442" t="str">
            <v>Прочие основные фонды</v>
          </cell>
        </row>
        <row r="7443">
          <cell r="K7443">
            <v>0</v>
          </cell>
          <cell r="Y7443">
            <v>2001</v>
          </cell>
          <cell r="AT7443">
            <v>400</v>
          </cell>
          <cell r="BK7443">
            <v>183.13384941886349</v>
          </cell>
          <cell r="BX7443">
            <v>18.313384941886351</v>
          </cell>
          <cell r="CB7443">
            <v>20</v>
          </cell>
          <cell r="CF7443">
            <v>1831.338494188635</v>
          </cell>
          <cell r="CG7443">
            <v>20</v>
          </cell>
          <cell r="CK7443" t="str">
            <v>Прочие основные фонды</v>
          </cell>
        </row>
        <row r="7444">
          <cell r="K7444">
            <v>0</v>
          </cell>
          <cell r="Y7444">
            <v>2001</v>
          </cell>
          <cell r="AT7444">
            <v>400</v>
          </cell>
          <cell r="BK7444">
            <v>183.13384941886349</v>
          </cell>
          <cell r="BX7444">
            <v>18.313384941886351</v>
          </cell>
          <cell r="CB7444">
            <v>20</v>
          </cell>
          <cell r="CF7444">
            <v>1831.338494188635</v>
          </cell>
          <cell r="CG7444">
            <v>20</v>
          </cell>
          <cell r="CK7444" t="str">
            <v>Прочие основные фонды</v>
          </cell>
        </row>
        <row r="7445">
          <cell r="K7445">
            <v>0</v>
          </cell>
          <cell r="Y7445">
            <v>2001</v>
          </cell>
          <cell r="AT7445">
            <v>400</v>
          </cell>
          <cell r="BK7445">
            <v>183.13384941886349</v>
          </cell>
          <cell r="BX7445">
            <v>18.313384941886351</v>
          </cell>
          <cell r="CB7445">
            <v>20</v>
          </cell>
          <cell r="CF7445">
            <v>1831.338494188635</v>
          </cell>
          <cell r="CG7445">
            <v>20</v>
          </cell>
          <cell r="CK7445" t="str">
            <v>Прочие основные фонды</v>
          </cell>
        </row>
        <row r="7446">
          <cell r="K7446">
            <v>0</v>
          </cell>
          <cell r="Y7446">
            <v>2001</v>
          </cell>
          <cell r="AT7446">
            <v>400</v>
          </cell>
          <cell r="BK7446">
            <v>183.13384941886349</v>
          </cell>
          <cell r="BX7446">
            <v>18.313384941886351</v>
          </cell>
          <cell r="CB7446">
            <v>20</v>
          </cell>
          <cell r="CF7446">
            <v>1831.338494188635</v>
          </cell>
          <cell r="CG7446">
            <v>20</v>
          </cell>
          <cell r="CK7446" t="str">
            <v>Прочие основные фонды</v>
          </cell>
        </row>
        <row r="7447">
          <cell r="K7447">
            <v>0</v>
          </cell>
          <cell r="Y7447">
            <v>2001</v>
          </cell>
          <cell r="AT7447">
            <v>400</v>
          </cell>
          <cell r="BK7447">
            <v>183.13384941886349</v>
          </cell>
          <cell r="BX7447">
            <v>18.313384941886351</v>
          </cell>
          <cell r="CB7447">
            <v>20</v>
          </cell>
          <cell r="CF7447">
            <v>1831.338494188635</v>
          </cell>
          <cell r="CG7447">
            <v>20</v>
          </cell>
          <cell r="CK7447" t="str">
            <v>Прочие основные фонды</v>
          </cell>
        </row>
        <row r="7448">
          <cell r="K7448">
            <v>0</v>
          </cell>
          <cell r="Y7448">
            <v>2001</v>
          </cell>
          <cell r="AT7448">
            <v>400</v>
          </cell>
          <cell r="BK7448">
            <v>183.13384941886349</v>
          </cell>
          <cell r="BX7448">
            <v>18.313384941886351</v>
          </cell>
          <cell r="CB7448">
            <v>20</v>
          </cell>
          <cell r="CF7448">
            <v>1831.338494188635</v>
          </cell>
          <cell r="CG7448">
            <v>20</v>
          </cell>
          <cell r="CK7448" t="str">
            <v>Прочие основные фонды</v>
          </cell>
        </row>
        <row r="7449">
          <cell r="K7449">
            <v>0</v>
          </cell>
          <cell r="Y7449">
            <v>2001</v>
          </cell>
          <cell r="AT7449">
            <v>400</v>
          </cell>
          <cell r="BK7449">
            <v>183.13384941886349</v>
          </cell>
          <cell r="BX7449">
            <v>18.313384941886351</v>
          </cell>
          <cell r="CB7449">
            <v>20</v>
          </cell>
          <cell r="CF7449">
            <v>1831.338494188635</v>
          </cell>
          <cell r="CG7449">
            <v>20</v>
          </cell>
          <cell r="CK7449" t="str">
            <v>Прочие основные фонды</v>
          </cell>
        </row>
        <row r="7450">
          <cell r="K7450">
            <v>0</v>
          </cell>
          <cell r="Y7450">
            <v>2001</v>
          </cell>
          <cell r="AT7450">
            <v>2431.67</v>
          </cell>
          <cell r="BK7450">
            <v>1113.3027190409193</v>
          </cell>
          <cell r="BX7450">
            <v>111.33027190409194</v>
          </cell>
          <cell r="CB7450">
            <v>100</v>
          </cell>
          <cell r="CF7450">
            <v>11133.027190409193</v>
          </cell>
          <cell r="CG7450">
            <v>100</v>
          </cell>
          <cell r="CK7450" t="str">
            <v>Прочие основные фонды</v>
          </cell>
        </row>
        <row r="7451">
          <cell r="K7451">
            <v>0</v>
          </cell>
          <cell r="Y7451">
            <v>2001</v>
          </cell>
          <cell r="AT7451">
            <v>330</v>
          </cell>
          <cell r="BK7451">
            <v>151.08542577056238</v>
          </cell>
          <cell r="BX7451">
            <v>15.108542577056239</v>
          </cell>
          <cell r="CB7451">
            <v>20</v>
          </cell>
          <cell r="CF7451">
            <v>1510.8542577056237</v>
          </cell>
          <cell r="CG7451">
            <v>20</v>
          </cell>
          <cell r="CK7451" t="str">
            <v>Прочие основные фонды</v>
          </cell>
        </row>
        <row r="7452">
          <cell r="K7452">
            <v>0</v>
          </cell>
          <cell r="Y7452">
            <v>2001</v>
          </cell>
          <cell r="AT7452">
            <v>330</v>
          </cell>
          <cell r="BK7452">
            <v>151.08542577056238</v>
          </cell>
          <cell r="BX7452">
            <v>15.108542577056239</v>
          </cell>
          <cell r="CB7452">
            <v>20</v>
          </cell>
          <cell r="CF7452">
            <v>1510.8542577056237</v>
          </cell>
          <cell r="CG7452">
            <v>20</v>
          </cell>
          <cell r="CK7452" t="str">
            <v>Прочие основные фонды</v>
          </cell>
        </row>
        <row r="7453">
          <cell r="K7453">
            <v>0</v>
          </cell>
          <cell r="Y7453">
            <v>2001</v>
          </cell>
          <cell r="AT7453">
            <v>330</v>
          </cell>
          <cell r="BK7453">
            <v>151.08542577056238</v>
          </cell>
          <cell r="BX7453">
            <v>15.108542577056239</v>
          </cell>
          <cell r="CB7453">
            <v>20</v>
          </cell>
          <cell r="CF7453">
            <v>1510.8542577056237</v>
          </cell>
          <cell r="CG7453">
            <v>20</v>
          </cell>
          <cell r="CK7453" t="str">
            <v>Прочие основные фонды</v>
          </cell>
        </row>
        <row r="7454">
          <cell r="K7454">
            <v>0</v>
          </cell>
          <cell r="Y7454">
            <v>2001</v>
          </cell>
          <cell r="AT7454">
            <v>330</v>
          </cell>
          <cell r="BK7454">
            <v>151.08542577056238</v>
          </cell>
          <cell r="BX7454">
            <v>15.108542577056239</v>
          </cell>
          <cell r="CB7454">
            <v>20</v>
          </cell>
          <cell r="CF7454">
            <v>1510.8542577056237</v>
          </cell>
          <cell r="CG7454">
            <v>20</v>
          </cell>
          <cell r="CK7454" t="str">
            <v>Прочие основные фонды</v>
          </cell>
        </row>
        <row r="7455">
          <cell r="K7455">
            <v>0</v>
          </cell>
          <cell r="Y7455">
            <v>2001</v>
          </cell>
          <cell r="AT7455">
            <v>350</v>
          </cell>
          <cell r="BK7455">
            <v>160.24211824150555</v>
          </cell>
          <cell r="BX7455">
            <v>16.024211824150555</v>
          </cell>
          <cell r="CB7455">
            <v>20</v>
          </cell>
          <cell r="CF7455">
            <v>1602.4211824150555</v>
          </cell>
          <cell r="CG7455">
            <v>20</v>
          </cell>
          <cell r="CK7455" t="str">
            <v>Прочие основные фонды</v>
          </cell>
        </row>
        <row r="7456">
          <cell r="K7456">
            <v>0</v>
          </cell>
          <cell r="Y7456">
            <v>2001</v>
          </cell>
          <cell r="AT7456">
            <v>350</v>
          </cell>
          <cell r="BK7456">
            <v>160.24211824150555</v>
          </cell>
          <cell r="BX7456">
            <v>16.024211824150555</v>
          </cell>
          <cell r="CB7456">
            <v>20</v>
          </cell>
          <cell r="CF7456">
            <v>1602.4211824150555</v>
          </cell>
          <cell r="CG7456">
            <v>20</v>
          </cell>
          <cell r="CK7456" t="str">
            <v>Прочие основные фонды</v>
          </cell>
        </row>
        <row r="7457">
          <cell r="K7457">
            <v>0</v>
          </cell>
          <cell r="Y7457">
            <v>2001</v>
          </cell>
          <cell r="AT7457">
            <v>350</v>
          </cell>
          <cell r="BK7457">
            <v>160.24211824150555</v>
          </cell>
          <cell r="BX7457">
            <v>16.024211824150555</v>
          </cell>
          <cell r="CB7457">
            <v>20</v>
          </cell>
          <cell r="CF7457">
            <v>1602.4211824150555</v>
          </cell>
          <cell r="CG7457">
            <v>20</v>
          </cell>
          <cell r="CK7457" t="str">
            <v>Прочие основные фонды</v>
          </cell>
        </row>
        <row r="7458">
          <cell r="K7458">
            <v>0</v>
          </cell>
          <cell r="Y7458">
            <v>2001</v>
          </cell>
          <cell r="AT7458">
            <v>369.17</v>
          </cell>
          <cell r="BK7458">
            <v>169.01880797490458</v>
          </cell>
          <cell r="BX7458">
            <v>16.90188079749046</v>
          </cell>
          <cell r="CB7458">
            <v>20</v>
          </cell>
          <cell r="CF7458">
            <v>1690.1880797490458</v>
          </cell>
          <cell r="CG7458">
            <v>20</v>
          </cell>
          <cell r="CK7458" t="str">
            <v>Прочие основные фонды</v>
          </cell>
        </row>
        <row r="7459">
          <cell r="K7459">
            <v>0</v>
          </cell>
          <cell r="Y7459">
            <v>2001</v>
          </cell>
          <cell r="AT7459">
            <v>369.17</v>
          </cell>
          <cell r="BK7459">
            <v>169.01880797490458</v>
          </cell>
          <cell r="BX7459">
            <v>16.90188079749046</v>
          </cell>
          <cell r="CB7459">
            <v>20</v>
          </cell>
          <cell r="CF7459">
            <v>1690.1880797490458</v>
          </cell>
          <cell r="CG7459">
            <v>20</v>
          </cell>
          <cell r="CK7459" t="str">
            <v>Прочие основные фонды</v>
          </cell>
        </row>
        <row r="7460">
          <cell r="K7460">
            <v>0</v>
          </cell>
          <cell r="Y7460">
            <v>2001</v>
          </cell>
          <cell r="AT7460">
            <v>320</v>
          </cell>
          <cell r="BK7460">
            <v>146.50707953509078</v>
          </cell>
          <cell r="BX7460">
            <v>14.650707953509079</v>
          </cell>
          <cell r="CB7460">
            <v>10</v>
          </cell>
          <cell r="CF7460">
            <v>1465.0707953509077</v>
          </cell>
          <cell r="CG7460">
            <v>10</v>
          </cell>
          <cell r="CK7460" t="str">
            <v>Прочие основные фонды</v>
          </cell>
        </row>
        <row r="7461">
          <cell r="K7461">
            <v>0</v>
          </cell>
          <cell r="Y7461">
            <v>2001</v>
          </cell>
          <cell r="AT7461">
            <v>320</v>
          </cell>
          <cell r="BK7461">
            <v>146.50707953509078</v>
          </cell>
          <cell r="BX7461">
            <v>14.650707953509079</v>
          </cell>
          <cell r="CB7461">
            <v>10</v>
          </cell>
          <cell r="CF7461">
            <v>1465.0707953509077</v>
          </cell>
          <cell r="CG7461">
            <v>10</v>
          </cell>
          <cell r="CK7461" t="str">
            <v>Прочие основные фонды</v>
          </cell>
        </row>
        <row r="7462">
          <cell r="K7462">
            <v>0</v>
          </cell>
          <cell r="Y7462">
            <v>2001</v>
          </cell>
          <cell r="AT7462">
            <v>320</v>
          </cell>
          <cell r="BK7462">
            <v>146.50707953509078</v>
          </cell>
          <cell r="BX7462">
            <v>14.650707953509079</v>
          </cell>
          <cell r="CB7462">
            <v>10</v>
          </cell>
          <cell r="CF7462">
            <v>1465.0707953509077</v>
          </cell>
          <cell r="CG7462">
            <v>10</v>
          </cell>
          <cell r="CK7462" t="str">
            <v>Прочие основные фонды</v>
          </cell>
        </row>
        <row r="7463">
          <cell r="K7463">
            <v>0</v>
          </cell>
          <cell r="Y7463">
            <v>2001</v>
          </cell>
          <cell r="AT7463">
            <v>300</v>
          </cell>
          <cell r="BK7463">
            <v>137.35038706414761</v>
          </cell>
          <cell r="BX7463">
            <v>13.735038706414763</v>
          </cell>
          <cell r="CB7463">
            <v>10</v>
          </cell>
          <cell r="CF7463">
            <v>1373.5038706414762</v>
          </cell>
          <cell r="CG7463">
            <v>10</v>
          </cell>
          <cell r="CK7463" t="str">
            <v>Прочие основные фонды</v>
          </cell>
        </row>
        <row r="7464">
          <cell r="K7464">
            <v>0</v>
          </cell>
          <cell r="Y7464">
            <v>2001</v>
          </cell>
          <cell r="AT7464">
            <v>300</v>
          </cell>
          <cell r="BK7464">
            <v>137.35038706414761</v>
          </cell>
          <cell r="BX7464">
            <v>13.735038706414763</v>
          </cell>
          <cell r="CB7464">
            <v>10</v>
          </cell>
          <cell r="CF7464">
            <v>1373.5038706414762</v>
          </cell>
          <cell r="CG7464">
            <v>10</v>
          </cell>
          <cell r="CK7464" t="str">
            <v>Прочие основные фонды</v>
          </cell>
        </row>
        <row r="7465">
          <cell r="K7465">
            <v>0</v>
          </cell>
          <cell r="Y7465">
            <v>2000</v>
          </cell>
          <cell r="AT7465">
            <v>320</v>
          </cell>
          <cell r="BK7465">
            <v>142.95406634636149</v>
          </cell>
          <cell r="BX7465">
            <v>14.29540663463615</v>
          </cell>
          <cell r="CB7465">
            <v>10</v>
          </cell>
          <cell r="CF7465">
            <v>1429.5406634636149</v>
          </cell>
          <cell r="CG7465">
            <v>10</v>
          </cell>
          <cell r="CK7465" t="str">
            <v>Прочие основные фонды</v>
          </cell>
        </row>
        <row r="7466">
          <cell r="K7466">
            <v>0</v>
          </cell>
          <cell r="Y7466">
            <v>2000</v>
          </cell>
          <cell r="AT7466">
            <v>320</v>
          </cell>
          <cell r="BK7466">
            <v>142.95406634636149</v>
          </cell>
          <cell r="BX7466">
            <v>14.29540663463615</v>
          </cell>
          <cell r="CB7466">
            <v>10</v>
          </cell>
          <cell r="CF7466">
            <v>1429.5406634636149</v>
          </cell>
          <cell r="CG7466">
            <v>10</v>
          </cell>
          <cell r="CK7466" t="str">
            <v>Прочие основные фонды</v>
          </cell>
        </row>
        <row r="7467">
          <cell r="K7467">
            <v>0</v>
          </cell>
          <cell r="Y7467">
            <v>2000</v>
          </cell>
          <cell r="AT7467">
            <v>320</v>
          </cell>
          <cell r="BK7467">
            <v>142.95406634636149</v>
          </cell>
          <cell r="BX7467">
            <v>14.29540663463615</v>
          </cell>
          <cell r="CB7467">
            <v>10</v>
          </cell>
          <cell r="CF7467">
            <v>1429.5406634636149</v>
          </cell>
          <cell r="CG7467">
            <v>10</v>
          </cell>
          <cell r="CK7467" t="str">
            <v>Прочие основные фонды</v>
          </cell>
        </row>
        <row r="7468">
          <cell r="K7468">
            <v>0</v>
          </cell>
          <cell r="Y7468">
            <v>2001</v>
          </cell>
          <cell r="AT7468">
            <v>362.5</v>
          </cell>
          <cell r="BK7468">
            <v>165.96505103584502</v>
          </cell>
          <cell r="BX7468">
            <v>16.596505103584501</v>
          </cell>
          <cell r="CB7468">
            <v>20</v>
          </cell>
          <cell r="CF7468">
            <v>1659.6505103584502</v>
          </cell>
          <cell r="CG7468">
            <v>20</v>
          </cell>
          <cell r="CK7468" t="str">
            <v>Прочие основные фонды</v>
          </cell>
        </row>
        <row r="7469">
          <cell r="K7469">
            <v>0</v>
          </cell>
          <cell r="Y7469">
            <v>2001</v>
          </cell>
          <cell r="AT7469">
            <v>362.5</v>
          </cell>
          <cell r="BK7469">
            <v>165.96505103584502</v>
          </cell>
          <cell r="BX7469">
            <v>16.596505103584501</v>
          </cell>
          <cell r="CB7469">
            <v>20</v>
          </cell>
          <cell r="CF7469">
            <v>1659.6505103584502</v>
          </cell>
          <cell r="CG7469">
            <v>20</v>
          </cell>
          <cell r="CK7469" t="str">
            <v>Прочие основные фонды</v>
          </cell>
        </row>
        <row r="7470">
          <cell r="K7470">
            <v>0</v>
          </cell>
          <cell r="Y7470">
            <v>2001</v>
          </cell>
          <cell r="AT7470">
            <v>362.5</v>
          </cell>
          <cell r="BK7470">
            <v>165.96505103584502</v>
          </cell>
          <cell r="BX7470">
            <v>16.596505103584501</v>
          </cell>
          <cell r="CB7470">
            <v>20</v>
          </cell>
          <cell r="CF7470">
            <v>1659.6505103584502</v>
          </cell>
          <cell r="CG7470">
            <v>20</v>
          </cell>
          <cell r="CK7470" t="str">
            <v>Прочие основные фонды</v>
          </cell>
        </row>
        <row r="7471">
          <cell r="K7471">
            <v>0</v>
          </cell>
          <cell r="Y7471">
            <v>2001</v>
          </cell>
          <cell r="AT7471">
            <v>362.5</v>
          </cell>
          <cell r="BK7471">
            <v>165.96505103584502</v>
          </cell>
          <cell r="BX7471">
            <v>16.596505103584501</v>
          </cell>
          <cell r="CB7471">
            <v>20</v>
          </cell>
          <cell r="CF7471">
            <v>1659.6505103584502</v>
          </cell>
          <cell r="CG7471">
            <v>20</v>
          </cell>
          <cell r="CK7471" t="str">
            <v>Прочие основные фонды</v>
          </cell>
        </row>
        <row r="7472">
          <cell r="K7472">
            <v>0</v>
          </cell>
          <cell r="Y7472">
            <v>2001</v>
          </cell>
          <cell r="AT7472">
            <v>362.5</v>
          </cell>
          <cell r="BK7472">
            <v>165.96505103584502</v>
          </cell>
          <cell r="BX7472">
            <v>16.596505103584501</v>
          </cell>
          <cell r="CB7472">
            <v>20</v>
          </cell>
          <cell r="CF7472">
            <v>1659.6505103584502</v>
          </cell>
          <cell r="CG7472">
            <v>20</v>
          </cell>
          <cell r="CK7472" t="str">
            <v>Прочие основные фонды</v>
          </cell>
        </row>
        <row r="7473">
          <cell r="K7473">
            <v>0</v>
          </cell>
          <cell r="Y7473">
            <v>2001</v>
          </cell>
          <cell r="AT7473">
            <v>350</v>
          </cell>
          <cell r="BK7473">
            <v>160.24211824150555</v>
          </cell>
          <cell r="BX7473">
            <v>16.024211824150555</v>
          </cell>
          <cell r="CB7473">
            <v>20</v>
          </cell>
          <cell r="CF7473">
            <v>1602.4211824150555</v>
          </cell>
          <cell r="CG7473">
            <v>20</v>
          </cell>
          <cell r="CK7473" t="str">
            <v>Прочие основные фонды</v>
          </cell>
        </row>
        <row r="7474">
          <cell r="K7474">
            <v>0</v>
          </cell>
          <cell r="Y7474">
            <v>2001</v>
          </cell>
          <cell r="AT7474">
            <v>350</v>
          </cell>
          <cell r="BK7474">
            <v>160.24211824150555</v>
          </cell>
          <cell r="BX7474">
            <v>16.024211824150555</v>
          </cell>
          <cell r="CB7474">
            <v>20</v>
          </cell>
          <cell r="CF7474">
            <v>1602.4211824150555</v>
          </cell>
          <cell r="CG7474">
            <v>20</v>
          </cell>
          <cell r="CK7474" t="str">
            <v>Прочие основные фонды</v>
          </cell>
        </row>
        <row r="7475">
          <cell r="K7475">
            <v>0</v>
          </cell>
          <cell r="Y7475">
            <v>2001</v>
          </cell>
          <cell r="AT7475">
            <v>350</v>
          </cell>
          <cell r="BK7475">
            <v>160.24211824150555</v>
          </cell>
          <cell r="BX7475">
            <v>16.024211824150555</v>
          </cell>
          <cell r="CB7475">
            <v>20</v>
          </cell>
          <cell r="CF7475">
            <v>1602.4211824150555</v>
          </cell>
          <cell r="CG7475">
            <v>20</v>
          </cell>
          <cell r="CK7475" t="str">
            <v>Прочие основные фонды</v>
          </cell>
        </row>
        <row r="7476">
          <cell r="K7476">
            <v>0</v>
          </cell>
          <cell r="Y7476">
            <v>2001</v>
          </cell>
          <cell r="AT7476">
            <v>350</v>
          </cell>
          <cell r="BK7476">
            <v>160.24211824150555</v>
          </cell>
          <cell r="BX7476">
            <v>16.024211824150555</v>
          </cell>
          <cell r="CB7476">
            <v>20</v>
          </cell>
          <cell r="CF7476">
            <v>1602.4211824150555</v>
          </cell>
          <cell r="CG7476">
            <v>20</v>
          </cell>
          <cell r="CK7476" t="str">
            <v>Прочие основные фонды</v>
          </cell>
        </row>
        <row r="7477">
          <cell r="K7477">
            <v>0</v>
          </cell>
          <cell r="Y7477">
            <v>2001</v>
          </cell>
          <cell r="AT7477">
            <v>350</v>
          </cell>
          <cell r="BK7477">
            <v>160.24211824150555</v>
          </cell>
          <cell r="BX7477">
            <v>16.024211824150555</v>
          </cell>
          <cell r="CB7477">
            <v>20</v>
          </cell>
          <cell r="CF7477">
            <v>1602.4211824150555</v>
          </cell>
          <cell r="CG7477">
            <v>20</v>
          </cell>
          <cell r="CK7477" t="str">
            <v>Прочие основные фонды</v>
          </cell>
        </row>
        <row r="7478">
          <cell r="K7478">
            <v>0</v>
          </cell>
          <cell r="Y7478">
            <v>2001</v>
          </cell>
          <cell r="AT7478">
            <v>393.33</v>
          </cell>
          <cell r="BK7478">
            <v>180.08009247980394</v>
          </cell>
          <cell r="BX7478">
            <v>18.008009247980393</v>
          </cell>
          <cell r="CB7478">
            <v>20</v>
          </cell>
          <cell r="CF7478">
            <v>1800.8009247980394</v>
          </cell>
          <cell r="CG7478">
            <v>20</v>
          </cell>
          <cell r="CK7478" t="str">
            <v>Прочие основные фонды</v>
          </cell>
        </row>
        <row r="7479">
          <cell r="K7479">
            <v>0</v>
          </cell>
          <cell r="Y7479">
            <v>2001</v>
          </cell>
          <cell r="AT7479">
            <v>393.33</v>
          </cell>
          <cell r="BK7479">
            <v>180.08009247980394</v>
          </cell>
          <cell r="BX7479">
            <v>18.008009247980393</v>
          </cell>
          <cell r="CB7479">
            <v>20</v>
          </cell>
          <cell r="CF7479">
            <v>1800.8009247980394</v>
          </cell>
          <cell r="CG7479">
            <v>20</v>
          </cell>
          <cell r="CK7479" t="str">
            <v>Прочие основные фонды</v>
          </cell>
        </row>
        <row r="7480">
          <cell r="K7480">
            <v>0</v>
          </cell>
          <cell r="Y7480">
            <v>2001</v>
          </cell>
          <cell r="AT7480">
            <v>393.33</v>
          </cell>
          <cell r="BK7480">
            <v>180.08009247980394</v>
          </cell>
          <cell r="BX7480">
            <v>18.008009247980393</v>
          </cell>
          <cell r="CB7480">
            <v>20</v>
          </cell>
          <cell r="CF7480">
            <v>1800.8009247980394</v>
          </cell>
          <cell r="CG7480">
            <v>20</v>
          </cell>
          <cell r="CK7480" t="str">
            <v>Прочие основные фонды</v>
          </cell>
        </row>
        <row r="7481">
          <cell r="K7481">
            <v>0</v>
          </cell>
          <cell r="Y7481">
            <v>2001</v>
          </cell>
          <cell r="AT7481">
            <v>369.17</v>
          </cell>
          <cell r="BK7481">
            <v>169.01880797490458</v>
          </cell>
          <cell r="BX7481">
            <v>16.90188079749046</v>
          </cell>
          <cell r="CB7481">
            <v>20</v>
          </cell>
          <cell r="CF7481">
            <v>1690.1880797490458</v>
          </cell>
          <cell r="CG7481">
            <v>20</v>
          </cell>
          <cell r="CK7481" t="str">
            <v>Прочие основные фонды</v>
          </cell>
        </row>
        <row r="7482">
          <cell r="K7482">
            <v>0</v>
          </cell>
          <cell r="Y7482">
            <v>2001</v>
          </cell>
          <cell r="AT7482">
            <v>369.17</v>
          </cell>
          <cell r="BK7482">
            <v>169.01880797490458</v>
          </cell>
          <cell r="BX7482">
            <v>16.90188079749046</v>
          </cell>
          <cell r="CB7482">
            <v>20</v>
          </cell>
          <cell r="CF7482">
            <v>1690.1880797490458</v>
          </cell>
          <cell r="CG7482">
            <v>20</v>
          </cell>
          <cell r="CK7482" t="str">
            <v>Прочие основные фонды</v>
          </cell>
        </row>
        <row r="7483">
          <cell r="K7483">
            <v>0</v>
          </cell>
          <cell r="Y7483">
            <v>2001</v>
          </cell>
          <cell r="AT7483">
            <v>369.17</v>
          </cell>
          <cell r="BK7483">
            <v>169.01880797490458</v>
          </cell>
          <cell r="BX7483">
            <v>16.90188079749046</v>
          </cell>
          <cell r="CB7483">
            <v>20</v>
          </cell>
          <cell r="CF7483">
            <v>1690.1880797490458</v>
          </cell>
          <cell r="CG7483">
            <v>20</v>
          </cell>
          <cell r="CK7483" t="str">
            <v>Прочие основные фонды</v>
          </cell>
        </row>
        <row r="7484">
          <cell r="K7484">
            <v>0</v>
          </cell>
          <cell r="Y7484">
            <v>2001</v>
          </cell>
          <cell r="AT7484">
            <v>369.17</v>
          </cell>
          <cell r="BK7484">
            <v>169.01880797490458</v>
          </cell>
          <cell r="BX7484">
            <v>16.90188079749046</v>
          </cell>
          <cell r="CB7484">
            <v>20</v>
          </cell>
          <cell r="CF7484">
            <v>1690.1880797490458</v>
          </cell>
          <cell r="CG7484">
            <v>20</v>
          </cell>
          <cell r="CK7484" t="str">
            <v>Прочие основные фонды</v>
          </cell>
        </row>
        <row r="7485">
          <cell r="K7485">
            <v>0</v>
          </cell>
          <cell r="Y7485">
            <v>2001</v>
          </cell>
          <cell r="AT7485">
            <v>369.17</v>
          </cell>
          <cell r="BK7485">
            <v>169.01880797490458</v>
          </cell>
          <cell r="BX7485">
            <v>16.90188079749046</v>
          </cell>
          <cell r="CB7485">
            <v>20</v>
          </cell>
          <cell r="CF7485">
            <v>1690.1880797490458</v>
          </cell>
          <cell r="CG7485">
            <v>20</v>
          </cell>
          <cell r="CK7485" t="str">
            <v>Прочие основные фонды</v>
          </cell>
        </row>
        <row r="7486">
          <cell r="K7486">
            <v>0</v>
          </cell>
          <cell r="Y7486">
            <v>2001</v>
          </cell>
          <cell r="AT7486">
            <v>399</v>
          </cell>
          <cell r="BK7486">
            <v>182.67601479531632</v>
          </cell>
          <cell r="BX7486">
            <v>18.267601479531631</v>
          </cell>
          <cell r="CB7486">
            <v>20</v>
          </cell>
          <cell r="CF7486">
            <v>1826.7601479531631</v>
          </cell>
          <cell r="CG7486">
            <v>20</v>
          </cell>
          <cell r="CK7486" t="str">
            <v>Прочие основные фонды</v>
          </cell>
        </row>
        <row r="7487">
          <cell r="K7487">
            <v>0</v>
          </cell>
          <cell r="Y7487">
            <v>2001</v>
          </cell>
          <cell r="AT7487">
            <v>399</v>
          </cell>
          <cell r="BK7487">
            <v>182.67601479531632</v>
          </cell>
          <cell r="BX7487">
            <v>18.267601479531631</v>
          </cell>
          <cell r="CB7487">
            <v>20</v>
          </cell>
          <cell r="CF7487">
            <v>1826.7601479531631</v>
          </cell>
          <cell r="CG7487">
            <v>20</v>
          </cell>
          <cell r="CK7487" t="str">
            <v>Прочие основные фонды</v>
          </cell>
        </row>
        <row r="7488">
          <cell r="K7488">
            <v>0</v>
          </cell>
          <cell r="Y7488">
            <v>2001</v>
          </cell>
          <cell r="AT7488">
            <v>399</v>
          </cell>
          <cell r="BK7488">
            <v>182.67601479531632</v>
          </cell>
          <cell r="BX7488">
            <v>18.267601479531631</v>
          </cell>
          <cell r="CB7488">
            <v>20</v>
          </cell>
          <cell r="CF7488">
            <v>1826.7601479531631</v>
          </cell>
          <cell r="CG7488">
            <v>20</v>
          </cell>
          <cell r="CK7488" t="str">
            <v>Прочие основные фонды</v>
          </cell>
        </row>
        <row r="7489">
          <cell r="K7489">
            <v>0</v>
          </cell>
          <cell r="Y7489">
            <v>2001</v>
          </cell>
          <cell r="AT7489">
            <v>399</v>
          </cell>
          <cell r="BK7489">
            <v>182.67601479531632</v>
          </cell>
          <cell r="BX7489">
            <v>18.267601479531631</v>
          </cell>
          <cell r="CB7489">
            <v>20</v>
          </cell>
          <cell r="CF7489">
            <v>1826.7601479531631</v>
          </cell>
          <cell r="CG7489">
            <v>20</v>
          </cell>
          <cell r="CK7489" t="str">
            <v>Прочие основные фонды</v>
          </cell>
        </row>
        <row r="7490">
          <cell r="K7490">
            <v>0</v>
          </cell>
          <cell r="Y7490">
            <v>2001</v>
          </cell>
          <cell r="AT7490">
            <v>399</v>
          </cell>
          <cell r="BK7490">
            <v>182.67601479531632</v>
          </cell>
          <cell r="BX7490">
            <v>18.267601479531631</v>
          </cell>
          <cell r="CB7490">
            <v>20</v>
          </cell>
          <cell r="CF7490">
            <v>1826.7601479531631</v>
          </cell>
          <cell r="CG7490">
            <v>20</v>
          </cell>
          <cell r="CK7490" t="str">
            <v>Прочие основные фонды</v>
          </cell>
        </row>
        <row r="7491">
          <cell r="K7491">
            <v>0</v>
          </cell>
          <cell r="Y7491">
            <v>2001</v>
          </cell>
          <cell r="AT7491">
            <v>399</v>
          </cell>
          <cell r="BK7491">
            <v>182.67601479531632</v>
          </cell>
          <cell r="BX7491">
            <v>18.267601479531631</v>
          </cell>
          <cell r="CB7491">
            <v>20</v>
          </cell>
          <cell r="CF7491">
            <v>1826.7601479531631</v>
          </cell>
          <cell r="CG7491">
            <v>20</v>
          </cell>
          <cell r="CK7491" t="str">
            <v>Прочие основные фонды</v>
          </cell>
        </row>
        <row r="7492">
          <cell r="K7492">
            <v>0</v>
          </cell>
          <cell r="Y7492">
            <v>2001</v>
          </cell>
          <cell r="AT7492">
            <v>399</v>
          </cell>
          <cell r="BK7492">
            <v>182.67601479531632</v>
          </cell>
          <cell r="BX7492">
            <v>18.267601479531631</v>
          </cell>
          <cell r="CB7492">
            <v>20</v>
          </cell>
          <cell r="CF7492">
            <v>1826.7601479531631</v>
          </cell>
          <cell r="CG7492">
            <v>20</v>
          </cell>
          <cell r="CK7492" t="str">
            <v>Прочие основные фонды</v>
          </cell>
        </row>
        <row r="7493">
          <cell r="K7493">
            <v>0</v>
          </cell>
          <cell r="Y7493">
            <v>2001</v>
          </cell>
          <cell r="AT7493">
            <v>399</v>
          </cell>
          <cell r="BK7493">
            <v>182.67601479531632</v>
          </cell>
          <cell r="BX7493">
            <v>18.267601479531631</v>
          </cell>
          <cell r="CB7493">
            <v>20</v>
          </cell>
          <cell r="CF7493">
            <v>1826.7601479531631</v>
          </cell>
          <cell r="CG7493">
            <v>20</v>
          </cell>
          <cell r="CK7493" t="str">
            <v>Прочие основные фонды</v>
          </cell>
        </row>
        <row r="7494">
          <cell r="K7494">
            <v>0</v>
          </cell>
          <cell r="Y7494">
            <v>2001</v>
          </cell>
          <cell r="AT7494">
            <v>399</v>
          </cell>
          <cell r="BK7494">
            <v>182.67601479531632</v>
          </cell>
          <cell r="BX7494">
            <v>18.267601479531631</v>
          </cell>
          <cell r="CB7494">
            <v>20</v>
          </cell>
          <cell r="CF7494">
            <v>1826.7601479531631</v>
          </cell>
          <cell r="CG7494">
            <v>20</v>
          </cell>
          <cell r="CK7494" t="str">
            <v>Прочие основные фонды</v>
          </cell>
        </row>
        <row r="7495">
          <cell r="K7495">
            <v>0</v>
          </cell>
          <cell r="Y7495">
            <v>2001</v>
          </cell>
          <cell r="AT7495">
            <v>399</v>
          </cell>
          <cell r="BK7495">
            <v>182.67601479531632</v>
          </cell>
          <cell r="BX7495">
            <v>18.267601479531631</v>
          </cell>
          <cell r="CB7495">
            <v>20</v>
          </cell>
          <cell r="CF7495">
            <v>1826.7601479531631</v>
          </cell>
          <cell r="CG7495">
            <v>20</v>
          </cell>
          <cell r="CK7495" t="str">
            <v>Прочие основные фонды</v>
          </cell>
        </row>
        <row r="7496">
          <cell r="K7496">
            <v>0</v>
          </cell>
          <cell r="Y7496">
            <v>2001</v>
          </cell>
          <cell r="AT7496">
            <v>399</v>
          </cell>
          <cell r="BK7496">
            <v>182.67601479531632</v>
          </cell>
          <cell r="BX7496">
            <v>18.267601479531631</v>
          </cell>
          <cell r="CB7496">
            <v>20</v>
          </cell>
          <cell r="CF7496">
            <v>1826.7601479531631</v>
          </cell>
          <cell r="CG7496">
            <v>20</v>
          </cell>
          <cell r="CK7496" t="str">
            <v>Прочие основные фонды</v>
          </cell>
        </row>
        <row r="7497">
          <cell r="K7497">
            <v>0</v>
          </cell>
          <cell r="Y7497">
            <v>2001</v>
          </cell>
          <cell r="AT7497">
            <v>399</v>
          </cell>
          <cell r="BK7497">
            <v>182.67601479531632</v>
          </cell>
          <cell r="BX7497">
            <v>18.267601479531631</v>
          </cell>
          <cell r="CB7497">
            <v>20</v>
          </cell>
          <cell r="CF7497">
            <v>1826.7601479531631</v>
          </cell>
          <cell r="CG7497">
            <v>20</v>
          </cell>
          <cell r="CK7497" t="str">
            <v>Прочие основные фонды</v>
          </cell>
        </row>
        <row r="7498">
          <cell r="K7498">
            <v>0</v>
          </cell>
          <cell r="Y7498">
            <v>2001</v>
          </cell>
          <cell r="AT7498">
            <v>399</v>
          </cell>
          <cell r="BK7498">
            <v>182.67601479531632</v>
          </cell>
          <cell r="BX7498">
            <v>18.267601479531631</v>
          </cell>
          <cell r="CB7498">
            <v>20</v>
          </cell>
          <cell r="CF7498">
            <v>1826.7601479531631</v>
          </cell>
          <cell r="CG7498">
            <v>20</v>
          </cell>
          <cell r="CK7498" t="str">
            <v>Прочие основные фонды</v>
          </cell>
        </row>
        <row r="7499">
          <cell r="K7499">
            <v>0</v>
          </cell>
          <cell r="Y7499">
            <v>2000</v>
          </cell>
          <cell r="AT7499">
            <v>8625</v>
          </cell>
          <cell r="BK7499">
            <v>3853.0588194917741</v>
          </cell>
          <cell r="BX7499">
            <v>385.30588194917743</v>
          </cell>
          <cell r="CB7499">
            <v>400</v>
          </cell>
          <cell r="CF7499">
            <v>38530.588194917742</v>
          </cell>
          <cell r="CG7499">
            <v>400</v>
          </cell>
          <cell r="CK7499" t="str">
            <v>Прочие основные фонды</v>
          </cell>
        </row>
        <row r="7500">
          <cell r="K7500">
            <v>0</v>
          </cell>
          <cell r="Y7500">
            <v>1989</v>
          </cell>
          <cell r="AT7500">
            <v>5333.33</v>
          </cell>
          <cell r="BK7500">
            <v>25148.630997117569</v>
          </cell>
          <cell r="BX7500">
            <v>2514.8630997117571</v>
          </cell>
          <cell r="CB7500">
            <v>2500</v>
          </cell>
          <cell r="CF7500">
            <v>553269.88193658646</v>
          </cell>
          <cell r="CG7500">
            <v>2500</v>
          </cell>
          <cell r="CK7500" t="str">
            <v>Машины и оборудование</v>
          </cell>
        </row>
        <row r="7501">
          <cell r="K7501">
            <v>0</v>
          </cell>
          <cell r="Y7501">
            <v>2000</v>
          </cell>
          <cell r="AT7501">
            <v>5015</v>
          </cell>
          <cell r="BK7501">
            <v>2240.3582585218837</v>
          </cell>
          <cell r="BX7501">
            <v>224.0358258521884</v>
          </cell>
          <cell r="CB7501">
            <v>200</v>
          </cell>
          <cell r="CF7501">
            <v>22403.582585218835</v>
          </cell>
          <cell r="CG7501">
            <v>200</v>
          </cell>
          <cell r="CK7501" t="str">
            <v>Прочие основные фонды</v>
          </cell>
        </row>
        <row r="7502">
          <cell r="K7502">
            <v>0</v>
          </cell>
          <cell r="Y7502">
            <v>2001</v>
          </cell>
          <cell r="AT7502">
            <v>393.33</v>
          </cell>
          <cell r="BK7502">
            <v>180.08009247980394</v>
          </cell>
          <cell r="BX7502">
            <v>18.008009247980393</v>
          </cell>
          <cell r="CB7502">
            <v>20</v>
          </cell>
          <cell r="CF7502">
            <v>1800.8009247980394</v>
          </cell>
          <cell r="CG7502">
            <v>20</v>
          </cell>
          <cell r="CK7502" t="str">
            <v>Прочие основные фонды</v>
          </cell>
        </row>
        <row r="7503">
          <cell r="K7503">
            <v>0</v>
          </cell>
          <cell r="Y7503">
            <v>2000</v>
          </cell>
          <cell r="AT7503">
            <v>1047</v>
          </cell>
          <cell r="BK7503">
            <v>467.72783582700146</v>
          </cell>
          <cell r="BX7503">
            <v>46.77278358270015</v>
          </cell>
          <cell r="CB7503">
            <v>50</v>
          </cell>
          <cell r="CF7503">
            <v>4677.2783582700149</v>
          </cell>
          <cell r="CG7503">
            <v>50</v>
          </cell>
          <cell r="CK7503" t="str">
            <v>Прочие основные фонды</v>
          </cell>
        </row>
        <row r="7504">
          <cell r="K7504">
            <v>16389.560000000001</v>
          </cell>
          <cell r="Y7504">
            <v>2008</v>
          </cell>
          <cell r="AT7504">
            <v>24440.68</v>
          </cell>
          <cell r="BK7504">
            <v>27753.184246766159</v>
          </cell>
          <cell r="BX7504">
            <v>20696.617431442828</v>
          </cell>
          <cell r="CB7504">
            <v>21000</v>
          </cell>
          <cell r="CF7504">
            <v>55506.368493532318</v>
          </cell>
          <cell r="CG7504">
            <v>169470</v>
          </cell>
          <cell r="CK7504" t="str">
            <v>Прочие основные фонды</v>
          </cell>
        </row>
        <row r="7505">
          <cell r="K7505">
            <v>21466.78</v>
          </cell>
          <cell r="Y7505">
            <v>2008</v>
          </cell>
          <cell r="AT7505">
            <v>32011.86</v>
          </cell>
          <cell r="BK7505">
            <v>36350.504513854925</v>
          </cell>
          <cell r="BX7505">
            <v>27107.969978286503</v>
          </cell>
          <cell r="CB7505">
            <v>27000</v>
          </cell>
          <cell r="CF7505">
            <v>72701.00902770985</v>
          </cell>
          <cell r="CG7505">
            <v>217890</v>
          </cell>
          <cell r="CK7505" t="str">
            <v>Прочие основные фонды</v>
          </cell>
        </row>
        <row r="7506">
          <cell r="K7506">
            <v>23524.36</v>
          </cell>
          <cell r="Y7506">
            <v>2005</v>
          </cell>
          <cell r="AT7506">
            <v>59083.91</v>
          </cell>
          <cell r="BK7506">
            <v>64689.611238580081</v>
          </cell>
          <cell r="BX7506">
            <v>7745.9678091560818</v>
          </cell>
          <cell r="CB7506">
            <v>7700</v>
          </cell>
          <cell r="CF7506">
            <v>323448.0561929004</v>
          </cell>
          <cell r="CG7506">
            <v>8778</v>
          </cell>
          <cell r="CK7506" t="str">
            <v>Прочие основные фонды</v>
          </cell>
        </row>
        <row r="7507">
          <cell r="K7507">
            <v>20824.650000000001</v>
          </cell>
          <cell r="Y7507">
            <v>2005</v>
          </cell>
          <cell r="AT7507">
            <v>62474.57</v>
          </cell>
          <cell r="BK7507">
            <v>68587.603401692089</v>
          </cell>
          <cell r="BX7507">
            <v>8212.7154250051171</v>
          </cell>
          <cell r="CB7507">
            <v>8200</v>
          </cell>
          <cell r="CF7507">
            <v>342938.01700846048</v>
          </cell>
          <cell r="CG7507">
            <v>9348</v>
          </cell>
          <cell r="CK7507" t="str">
            <v>Прочие основные фонды</v>
          </cell>
        </row>
        <row r="7508">
          <cell r="K7508">
            <v>20824.66</v>
          </cell>
          <cell r="Y7508">
            <v>2005</v>
          </cell>
          <cell r="AT7508">
            <v>62474.58</v>
          </cell>
          <cell r="BK7508">
            <v>68587.614380175568</v>
          </cell>
          <cell r="BX7508">
            <v>8212.7167395744582</v>
          </cell>
          <cell r="CB7508">
            <v>8200</v>
          </cell>
          <cell r="CF7508">
            <v>342938.07190087787</v>
          </cell>
          <cell r="CG7508">
            <v>9348</v>
          </cell>
          <cell r="CK7508" t="str">
            <v>Прочие основные фонды</v>
          </cell>
        </row>
        <row r="7509">
          <cell r="K7509">
            <v>2384.1999999999998</v>
          </cell>
          <cell r="Y7509">
            <v>2006</v>
          </cell>
          <cell r="AT7509">
            <v>11186.44</v>
          </cell>
          <cell r="BK7509">
            <v>9698.3128970557191</v>
          </cell>
          <cell r="BX7509">
            <v>1957.1841428527766</v>
          </cell>
          <cell r="CB7509">
            <v>2000</v>
          </cell>
          <cell r="CF7509">
            <v>38793.251588222876</v>
          </cell>
          <cell r="CG7509">
            <v>3300</v>
          </cell>
          <cell r="CK7509" t="str">
            <v>Прочие основные фонды</v>
          </cell>
        </row>
        <row r="7510">
          <cell r="K7510">
            <v>0</v>
          </cell>
          <cell r="Y7510">
            <v>2000</v>
          </cell>
          <cell r="AT7510">
            <v>10165</v>
          </cell>
          <cell r="BK7510">
            <v>27050.08717629746</v>
          </cell>
          <cell r="BX7510">
            <v>3219.624356433947</v>
          </cell>
          <cell r="CB7510">
            <v>3200</v>
          </cell>
          <cell r="CF7510">
            <v>270500.8717629746</v>
          </cell>
          <cell r="CG7510">
            <v>6656</v>
          </cell>
          <cell r="CK7510" t="str">
            <v>Прочие основные фонды</v>
          </cell>
        </row>
        <row r="7511">
          <cell r="K7511">
            <v>30158.73</v>
          </cell>
          <cell r="Y7511">
            <v>2008</v>
          </cell>
          <cell r="AT7511">
            <v>43449.15</v>
          </cell>
          <cell r="BK7511">
            <v>57719.624412111472</v>
          </cell>
          <cell r="BX7511">
            <v>48225.731175366265</v>
          </cell>
          <cell r="CB7511">
            <v>48000</v>
          </cell>
          <cell r="CF7511">
            <v>115439.24882422294</v>
          </cell>
          <cell r="CG7511">
            <v>626400</v>
          </cell>
          <cell r="CK7511" t="str">
            <v>Машины и оборудование</v>
          </cell>
        </row>
        <row r="7512">
          <cell r="K7512">
            <v>18576.349999999999</v>
          </cell>
          <cell r="Y7512">
            <v>2008</v>
          </cell>
          <cell r="AT7512">
            <v>26762.71</v>
          </cell>
          <cell r="BK7512">
            <v>35552.676391834131</v>
          </cell>
          <cell r="BX7512">
            <v>29704.867827892758</v>
          </cell>
          <cell r="CB7512">
            <v>30000</v>
          </cell>
          <cell r="CF7512">
            <v>71105.352783668262</v>
          </cell>
          <cell r="CG7512">
            <v>391500</v>
          </cell>
          <cell r="CK7512" t="str">
            <v>Машины и оборудование</v>
          </cell>
        </row>
        <row r="7513">
          <cell r="K7513">
            <v>0.25</v>
          </cell>
          <cell r="Y7513">
            <v>2000</v>
          </cell>
          <cell r="AT7513">
            <v>10236.25</v>
          </cell>
          <cell r="BK7513">
            <v>4572.8548801185707</v>
          </cell>
          <cell r="BX7513">
            <v>457.28548801185707</v>
          </cell>
          <cell r="CB7513">
            <v>450</v>
          </cell>
          <cell r="CF7513">
            <v>45728.548801185709</v>
          </cell>
          <cell r="CG7513">
            <v>450</v>
          </cell>
          <cell r="CK7513" t="str">
            <v>Прочие основные фонды</v>
          </cell>
        </row>
        <row r="7514">
          <cell r="K7514">
            <v>325952.84000000003</v>
          </cell>
          <cell r="Y7514">
            <v>2008</v>
          </cell>
          <cell r="AT7514">
            <v>469592.96</v>
          </cell>
          <cell r="BK7514">
            <v>514885.05541818246</v>
          </cell>
          <cell r="BX7514">
            <v>383969.5985299077</v>
          </cell>
          <cell r="CB7514">
            <v>385000</v>
          </cell>
          <cell r="CF7514">
            <v>1029770.1108363649</v>
          </cell>
          <cell r="CG7514">
            <v>3106950</v>
          </cell>
          <cell r="CK7514" t="str">
            <v>Прочие основные фонды</v>
          </cell>
        </row>
        <row r="7515">
          <cell r="K7515">
            <v>943.23</v>
          </cell>
          <cell r="Y7515">
            <v>2000</v>
          </cell>
          <cell r="AT7515">
            <v>11333.33</v>
          </cell>
          <cell r="BK7515">
            <v>5062.9550273287778</v>
          </cell>
          <cell r="BX7515">
            <v>506.29550273287782</v>
          </cell>
          <cell r="CB7515">
            <v>500</v>
          </cell>
          <cell r="CF7515">
            <v>50629.550273287779</v>
          </cell>
          <cell r="CG7515">
            <v>500</v>
          </cell>
          <cell r="CK7515" t="str">
            <v>Прочие основные фонды</v>
          </cell>
        </row>
        <row r="7516">
          <cell r="K7516">
            <v>0</v>
          </cell>
          <cell r="Y7516">
            <v>2004</v>
          </cell>
          <cell r="AT7516">
            <v>25680.32</v>
          </cell>
          <cell r="BK7516">
            <v>16651.908628712888</v>
          </cell>
          <cell r="BX7516">
            <v>1665.190862871289</v>
          </cell>
          <cell r="CB7516">
            <v>1700</v>
          </cell>
          <cell r="CF7516">
            <v>99911.451772277331</v>
          </cell>
          <cell r="CG7516">
            <v>1700</v>
          </cell>
          <cell r="CK7516" t="str">
            <v>Прочие основные фонды</v>
          </cell>
        </row>
        <row r="7517">
          <cell r="K7517">
            <v>25629.33</v>
          </cell>
          <cell r="Y7517">
            <v>2008</v>
          </cell>
          <cell r="AT7517">
            <v>36923.730000000003</v>
          </cell>
          <cell r="BK7517">
            <v>34119.998868539886</v>
          </cell>
          <cell r="BX7517">
            <v>17361.953832944764</v>
          </cell>
          <cell r="CB7517">
            <v>17000</v>
          </cell>
          <cell r="CF7517">
            <v>68239.997737079771</v>
          </cell>
          <cell r="CG7517">
            <v>53380</v>
          </cell>
          <cell r="CK7517" t="str">
            <v>Прочие основные фонды</v>
          </cell>
        </row>
        <row r="7518">
          <cell r="K7518">
            <v>33329.29</v>
          </cell>
          <cell r="Y7518">
            <v>2008</v>
          </cell>
          <cell r="AT7518">
            <v>48016.95</v>
          </cell>
          <cell r="BK7518">
            <v>44370.876931196712</v>
          </cell>
          <cell r="BX7518">
            <v>22578.110854423889</v>
          </cell>
          <cell r="CB7518">
            <v>23000</v>
          </cell>
          <cell r="CF7518">
            <v>88741.753862393423</v>
          </cell>
          <cell r="CG7518">
            <v>72220</v>
          </cell>
          <cell r="CK7518" t="str">
            <v>Прочие основные фонды</v>
          </cell>
        </row>
        <row r="7519">
          <cell r="K7519">
            <v>0</v>
          </cell>
          <cell r="Y7519">
            <v>2001</v>
          </cell>
          <cell r="AT7519">
            <v>27960</v>
          </cell>
          <cell r="BK7519">
            <v>13173.061410943534</v>
          </cell>
          <cell r="BX7519">
            <v>1317.3061410943535</v>
          </cell>
          <cell r="CB7519">
            <v>1300</v>
          </cell>
          <cell r="CF7519">
            <v>118557.55269849181</v>
          </cell>
          <cell r="CG7519">
            <v>1300</v>
          </cell>
          <cell r="CK7519" t="str">
            <v>Прочие основные фонды</v>
          </cell>
        </row>
        <row r="7520">
          <cell r="K7520">
            <v>50941.17</v>
          </cell>
          <cell r="Y7520">
            <v>2008</v>
          </cell>
          <cell r="AT7520">
            <v>73389.83</v>
          </cell>
          <cell r="BK7520">
            <v>67817.116974973396</v>
          </cell>
          <cell r="BX7520">
            <v>34508.724884177864</v>
          </cell>
          <cell r="CB7520">
            <v>35000</v>
          </cell>
          <cell r="CF7520">
            <v>135634.23394994679</v>
          </cell>
          <cell r="CG7520">
            <v>109900</v>
          </cell>
          <cell r="CK7520" t="str">
            <v>Прочие основные фонды</v>
          </cell>
        </row>
        <row r="7521">
          <cell r="K7521">
            <v>0</v>
          </cell>
          <cell r="Y7521">
            <v>2004</v>
          </cell>
          <cell r="AT7521">
            <v>49615.23</v>
          </cell>
          <cell r="BK7521">
            <v>34687.340354177373</v>
          </cell>
          <cell r="BX7521">
            <v>3468.7340354177377</v>
          </cell>
          <cell r="CB7521">
            <v>3500</v>
          </cell>
          <cell r="CF7521">
            <v>208124.04212506424</v>
          </cell>
          <cell r="CG7521">
            <v>3500</v>
          </cell>
          <cell r="CK7521" t="str">
            <v>Прочие основные фонды</v>
          </cell>
        </row>
        <row r="7522">
          <cell r="K7522">
            <v>0</v>
          </cell>
          <cell r="Y7522">
            <v>1998</v>
          </cell>
          <cell r="AT7522">
            <v>12093.33</v>
          </cell>
          <cell r="BK7522">
            <v>5277.3235959949325</v>
          </cell>
          <cell r="BX7522">
            <v>527.73235959949329</v>
          </cell>
          <cell r="CB7522">
            <v>550</v>
          </cell>
          <cell r="CF7522">
            <v>63327.88315193919</v>
          </cell>
          <cell r="CG7522">
            <v>550</v>
          </cell>
          <cell r="CK7522" t="str">
            <v>Прочие основные фонды</v>
          </cell>
        </row>
        <row r="7523">
          <cell r="K7523">
            <v>0</v>
          </cell>
          <cell r="Y7523">
            <v>1993</v>
          </cell>
          <cell r="AT7523">
            <v>14518.52</v>
          </cell>
          <cell r="BK7523">
            <v>6335.6352778700611</v>
          </cell>
          <cell r="BX7523">
            <v>633.56352778700614</v>
          </cell>
          <cell r="CB7523">
            <v>650</v>
          </cell>
          <cell r="CF7523">
            <v>114041.4350016611</v>
          </cell>
          <cell r="CG7523">
            <v>650</v>
          </cell>
          <cell r="CK7523" t="str">
            <v>Прочие основные фонды</v>
          </cell>
        </row>
        <row r="7524">
          <cell r="K7524">
            <v>0</v>
          </cell>
          <cell r="Y7524">
            <v>2000</v>
          </cell>
          <cell r="AT7524">
            <v>24250</v>
          </cell>
          <cell r="BK7524">
            <v>70023.747140869033</v>
          </cell>
          <cell r="BX7524">
            <v>8334.544741174208</v>
          </cell>
          <cell r="CB7524">
            <v>8300</v>
          </cell>
          <cell r="CF7524">
            <v>700237.47140869033</v>
          </cell>
          <cell r="CG7524">
            <v>17264</v>
          </cell>
          <cell r="CK7524" t="str">
            <v>Прочие основные фонды</v>
          </cell>
        </row>
        <row r="7525">
          <cell r="K7525">
            <v>0</v>
          </cell>
          <cell r="Y7525">
            <v>2000</v>
          </cell>
          <cell r="AT7525">
            <v>21916.67</v>
          </cell>
          <cell r="BK7525">
            <v>63286.07662886061</v>
          </cell>
          <cell r="BX7525">
            <v>7532.5965646412578</v>
          </cell>
          <cell r="CB7525">
            <v>7500</v>
          </cell>
          <cell r="CF7525">
            <v>632860.7662886061</v>
          </cell>
          <cell r="CG7525">
            <v>15600</v>
          </cell>
          <cell r="CK7525" t="str">
            <v>Прочие основные фонды</v>
          </cell>
        </row>
        <row r="7526">
          <cell r="K7526">
            <v>0</v>
          </cell>
          <cell r="Y7526">
            <v>2000</v>
          </cell>
          <cell r="AT7526">
            <v>27750</v>
          </cell>
          <cell r="BK7526">
            <v>80130.26734676765</v>
          </cell>
          <cell r="BX7526">
            <v>9537.468724436465</v>
          </cell>
          <cell r="CB7526">
            <v>9500</v>
          </cell>
          <cell r="CF7526">
            <v>801302.6734676765</v>
          </cell>
          <cell r="CG7526">
            <v>19760</v>
          </cell>
          <cell r="CK7526" t="str">
            <v>Прочие основные фонды</v>
          </cell>
        </row>
        <row r="7527">
          <cell r="K7527">
            <v>0</v>
          </cell>
          <cell r="Y7527">
            <v>2004</v>
          </cell>
          <cell r="AT7527">
            <v>46224.57</v>
          </cell>
          <cell r="BK7527">
            <v>75614.846767684052</v>
          </cell>
          <cell r="BX7527">
            <v>25967.928214495947</v>
          </cell>
          <cell r="CB7527">
            <v>26000</v>
          </cell>
          <cell r="CF7527">
            <v>453689.08060610434</v>
          </cell>
          <cell r="CG7527">
            <v>119599.99999999999</v>
          </cell>
          <cell r="CK7527" t="str">
            <v>Прочие основные фонды</v>
          </cell>
        </row>
        <row r="7528">
          <cell r="K7528">
            <v>5571.53</v>
          </cell>
          <cell r="Y7528">
            <v>2005</v>
          </cell>
          <cell r="AT7528">
            <v>36000</v>
          </cell>
          <cell r="BK7528">
            <v>54693.258598778266</v>
          </cell>
          <cell r="BX7528">
            <v>18782.959614710566</v>
          </cell>
          <cell r="CB7528">
            <v>19000</v>
          </cell>
          <cell r="CF7528">
            <v>328159.55159266957</v>
          </cell>
          <cell r="CG7528">
            <v>87400</v>
          </cell>
          <cell r="CK7528" t="str">
            <v>Прочие основные фонды</v>
          </cell>
        </row>
        <row r="7529">
          <cell r="K7529">
            <v>1425.35</v>
          </cell>
          <cell r="Y7529">
            <v>2001</v>
          </cell>
          <cell r="AT7529">
            <v>28508.33</v>
          </cell>
          <cell r="BK7529">
            <v>67046.869538227416</v>
          </cell>
          <cell r="BX7529">
            <v>7980.2232348100451</v>
          </cell>
          <cell r="CB7529">
            <v>8000</v>
          </cell>
          <cell r="CF7529">
            <v>670468.69538227422</v>
          </cell>
          <cell r="CG7529">
            <v>16640</v>
          </cell>
          <cell r="CK7529" t="str">
            <v>Прочие основные фонды</v>
          </cell>
        </row>
        <row r="7530">
          <cell r="K7530">
            <v>30581.09</v>
          </cell>
          <cell r="Y7530">
            <v>2009</v>
          </cell>
          <cell r="AT7530">
            <v>35677.97</v>
          </cell>
          <cell r="BK7530">
            <v>38385.927923000003</v>
          </cell>
          <cell r="BX7530">
            <v>33369.00379079274</v>
          </cell>
          <cell r="CB7530">
            <v>33000</v>
          </cell>
          <cell r="CF7530">
            <v>38385.927923000003</v>
          </cell>
          <cell r="CG7530">
            <v>297660</v>
          </cell>
          <cell r="CK7530" t="str">
            <v>Прочие основные фонды</v>
          </cell>
        </row>
        <row r="7531">
          <cell r="K7531">
            <v>15204.01</v>
          </cell>
          <cell r="Y7531">
            <v>2008</v>
          </cell>
          <cell r="AT7531">
            <v>21186.01</v>
          </cell>
          <cell r="BK7531">
            <v>23229.394096836899</v>
          </cell>
          <cell r="BX7531">
            <v>17323.053041831394</v>
          </cell>
          <cell r="CB7531">
            <v>17000</v>
          </cell>
          <cell r="CF7531">
            <v>46458.788193673798</v>
          </cell>
          <cell r="CG7531">
            <v>137190</v>
          </cell>
          <cell r="CK7531" t="str">
            <v>Прочие основные фонды</v>
          </cell>
        </row>
        <row r="7532">
          <cell r="K7532">
            <v>365.36</v>
          </cell>
          <cell r="Y7532">
            <v>2006</v>
          </cell>
          <cell r="AT7532">
            <v>11144.07</v>
          </cell>
          <cell r="BK7532">
            <v>8661.5677766468125</v>
          </cell>
          <cell r="BX7532">
            <v>1037.140645772143</v>
          </cell>
          <cell r="CB7532">
            <v>1000</v>
          </cell>
          <cell r="CF7532">
            <v>43307.838883234064</v>
          </cell>
          <cell r="CG7532">
            <v>1140</v>
          </cell>
          <cell r="CK7532" t="str">
            <v>Прочие основные фонды</v>
          </cell>
        </row>
        <row r="7533">
          <cell r="K7533">
            <v>2160.64</v>
          </cell>
          <cell r="Y7533">
            <v>2005</v>
          </cell>
          <cell r="AT7533">
            <v>10675</v>
          </cell>
          <cell r="BK7533">
            <v>16569.94178231066</v>
          </cell>
          <cell r="BX7533">
            <v>5690.5102253716987</v>
          </cell>
          <cell r="CB7533">
            <v>5700</v>
          </cell>
          <cell r="CF7533">
            <v>99419.65069386395</v>
          </cell>
          <cell r="CG7533">
            <v>26219.999999999996</v>
          </cell>
          <cell r="CK7533" t="str">
            <v>Прочие основные фонды</v>
          </cell>
        </row>
        <row r="7534">
          <cell r="K7534">
            <v>10807.75</v>
          </cell>
          <cell r="Y7534">
            <v>2008</v>
          </cell>
          <cell r="AT7534">
            <v>23580.51</v>
          </cell>
          <cell r="BK7534">
            <v>21789.970149808625</v>
          </cell>
          <cell r="BX7534">
            <v>11087.821462709542</v>
          </cell>
          <cell r="CB7534">
            <v>11000</v>
          </cell>
          <cell r="CF7534">
            <v>43579.94029961725</v>
          </cell>
          <cell r="CG7534">
            <v>34540</v>
          </cell>
          <cell r="CK7534" t="str">
            <v>Прочие основные фонды</v>
          </cell>
        </row>
        <row r="7535">
          <cell r="K7535">
            <v>7698.29</v>
          </cell>
          <cell r="Y7535">
            <v>2007</v>
          </cell>
          <cell r="AT7535">
            <v>21344.78</v>
          </cell>
          <cell r="BK7535">
            <v>21172.923374688911</v>
          </cell>
          <cell r="BX7535">
            <v>6995.1924293946586</v>
          </cell>
          <cell r="CB7535">
            <v>7000</v>
          </cell>
          <cell r="CF7535">
            <v>63518.770124066737</v>
          </cell>
          <cell r="CG7535">
            <v>16310</v>
          </cell>
          <cell r="CK7535" t="str">
            <v>Прочие основные фонды</v>
          </cell>
        </row>
        <row r="7536">
          <cell r="K7536">
            <v>1971.12</v>
          </cell>
          <cell r="Y7536">
            <v>2004</v>
          </cell>
          <cell r="AT7536">
            <v>13800</v>
          </cell>
          <cell r="BK7536">
            <v>26684.648902369394</v>
          </cell>
          <cell r="BX7536">
            <v>14402.178385314211</v>
          </cell>
          <cell r="CB7536">
            <v>14000</v>
          </cell>
          <cell r="CF7536">
            <v>160107.89341421635</v>
          </cell>
          <cell r="CG7536">
            <v>131039.99999999999</v>
          </cell>
          <cell r="CK7536" t="str">
            <v>Прочие основные фонды</v>
          </cell>
        </row>
        <row r="7537">
          <cell r="K7537">
            <v>2071.36</v>
          </cell>
          <cell r="Y7537">
            <v>2004</v>
          </cell>
          <cell r="AT7537">
            <v>14500</v>
          </cell>
          <cell r="BK7537">
            <v>22822.281407523526</v>
          </cell>
          <cell r="BX7537">
            <v>7837.7116481161675</v>
          </cell>
          <cell r="CB7537">
            <v>7800</v>
          </cell>
          <cell r="CF7537">
            <v>136933.68844514116</v>
          </cell>
          <cell r="CG7537">
            <v>35880</v>
          </cell>
          <cell r="CK7537" t="str">
            <v>Прочие основные фонды</v>
          </cell>
        </row>
        <row r="7538">
          <cell r="K7538">
            <v>0</v>
          </cell>
          <cell r="Y7538">
            <v>1991</v>
          </cell>
          <cell r="AT7538">
            <v>39045.29</v>
          </cell>
          <cell r="BK7538">
            <v>129541.67769657899</v>
          </cell>
          <cell r="BX7538">
            <v>25908.335539315798</v>
          </cell>
          <cell r="CB7538">
            <v>0</v>
          </cell>
          <cell r="CF7538">
            <v>2461291.8762350008</v>
          </cell>
          <cell r="CG7538">
            <v>0</v>
          </cell>
          <cell r="CK7538" t="str">
            <v>Здания</v>
          </cell>
        </row>
        <row r="7539">
          <cell r="K7539">
            <v>0</v>
          </cell>
          <cell r="Y7539">
            <v>1991</v>
          </cell>
          <cell r="AT7539">
            <v>39045.29</v>
          </cell>
          <cell r="BK7539">
            <v>129541.67769657899</v>
          </cell>
          <cell r="BX7539">
            <v>25908.335539315798</v>
          </cell>
          <cell r="CB7539">
            <v>0</v>
          </cell>
          <cell r="CF7539">
            <v>2461291.8762350008</v>
          </cell>
          <cell r="CG7539">
            <v>0</v>
          </cell>
          <cell r="CK7539" t="str">
            <v>Здания</v>
          </cell>
        </row>
        <row r="7540">
          <cell r="K7540">
            <v>0</v>
          </cell>
          <cell r="Y7540">
            <v>1991</v>
          </cell>
          <cell r="AT7540">
            <v>39045.29</v>
          </cell>
          <cell r="BK7540">
            <v>129541.67769657899</v>
          </cell>
          <cell r="BX7540">
            <v>25908.335539315798</v>
          </cell>
          <cell r="CB7540">
            <v>0</v>
          </cell>
          <cell r="CF7540">
            <v>2461291.8762350008</v>
          </cell>
          <cell r="CG7540">
            <v>0</v>
          </cell>
          <cell r="CK7540" t="str">
            <v>Здания</v>
          </cell>
        </row>
        <row r="7541">
          <cell r="K7541">
            <v>0</v>
          </cell>
          <cell r="Y7541">
            <v>1982</v>
          </cell>
          <cell r="AT7541">
            <v>43394.95</v>
          </cell>
          <cell r="BK7541">
            <v>595090.58507783129</v>
          </cell>
          <cell r="BX7541">
            <v>119018.11701556627</v>
          </cell>
          <cell r="CB7541">
            <v>0</v>
          </cell>
          <cell r="CF7541">
            <v>17257626.967257109</v>
          </cell>
          <cell r="CG7541">
            <v>0</v>
          </cell>
          <cell r="CK7541" t="str">
            <v>Здания</v>
          </cell>
        </row>
        <row r="7542">
          <cell r="K7542">
            <v>0</v>
          </cell>
          <cell r="Y7542">
            <v>1982</v>
          </cell>
          <cell r="AT7542">
            <v>44683.47</v>
          </cell>
          <cell r="BK7542">
            <v>595090.58507783129</v>
          </cell>
          <cell r="BX7542">
            <v>119018.11701556627</v>
          </cell>
          <cell r="CB7542">
            <v>0</v>
          </cell>
          <cell r="CF7542">
            <v>17257626.967257109</v>
          </cell>
          <cell r="CG7542">
            <v>0</v>
          </cell>
          <cell r="CK7542" t="str">
            <v>Здания</v>
          </cell>
        </row>
        <row r="7543">
          <cell r="K7543">
            <v>0</v>
          </cell>
          <cell r="Y7543">
            <v>1982</v>
          </cell>
          <cell r="AT7543">
            <v>44022.400000000001</v>
          </cell>
          <cell r="BK7543">
            <v>595090.58507783129</v>
          </cell>
          <cell r="BX7543">
            <v>119018.11701556627</v>
          </cell>
          <cell r="CB7543">
            <v>0</v>
          </cell>
          <cell r="CF7543">
            <v>16662536.382179275</v>
          </cell>
          <cell r="CG7543">
            <v>0</v>
          </cell>
          <cell r="CK7543" t="str">
            <v>Здания</v>
          </cell>
        </row>
        <row r="7544">
          <cell r="K7544">
            <v>0</v>
          </cell>
          <cell r="Y7544">
            <v>1982</v>
          </cell>
          <cell r="AT7544">
            <v>44022.400000000001</v>
          </cell>
          <cell r="BK7544">
            <v>595090.58507783129</v>
          </cell>
          <cell r="BX7544">
            <v>119018.11701556627</v>
          </cell>
          <cell r="CB7544">
            <v>0</v>
          </cell>
          <cell r="CF7544">
            <v>16662536.382179275</v>
          </cell>
          <cell r="CG7544">
            <v>0</v>
          </cell>
          <cell r="CK7544" t="str">
            <v>Здания</v>
          </cell>
        </row>
        <row r="7545">
          <cell r="K7545">
            <v>0</v>
          </cell>
          <cell r="Y7545">
            <v>1982</v>
          </cell>
          <cell r="AT7545">
            <v>44022.400000000001</v>
          </cell>
          <cell r="BK7545">
            <v>595090.58507783129</v>
          </cell>
          <cell r="BX7545">
            <v>119018.11701556627</v>
          </cell>
          <cell r="CB7545">
            <v>0</v>
          </cell>
          <cell r="CF7545">
            <v>16662536.382179275</v>
          </cell>
          <cell r="CG7545">
            <v>0</v>
          </cell>
          <cell r="CK7545" t="str">
            <v>Здания</v>
          </cell>
        </row>
        <row r="7546">
          <cell r="K7546">
            <v>11933.17</v>
          </cell>
          <cell r="Y7546">
            <v>1988</v>
          </cell>
          <cell r="AT7546">
            <v>31223.55</v>
          </cell>
          <cell r="BK7546">
            <v>159711.07715925339</v>
          </cell>
          <cell r="BX7546">
            <v>31942.21543185068</v>
          </cell>
          <cell r="CB7546">
            <v>0</v>
          </cell>
          <cell r="CF7546">
            <v>3513643.6975035747</v>
          </cell>
          <cell r="CG7546">
            <v>0</v>
          </cell>
          <cell r="CK7546" t="str">
            <v>Здания</v>
          </cell>
        </row>
        <row r="7547">
          <cell r="K7547">
            <v>0</v>
          </cell>
          <cell r="Y7547">
            <v>1993</v>
          </cell>
          <cell r="AT7547">
            <v>11829.26</v>
          </cell>
          <cell r="BK7547">
            <v>159711.07715925339</v>
          </cell>
          <cell r="BX7547">
            <v>31942.21543185068</v>
          </cell>
          <cell r="CB7547">
            <v>0</v>
          </cell>
          <cell r="CF7547">
            <v>7666131.703644162</v>
          </cell>
          <cell r="CG7547">
            <v>0</v>
          </cell>
          <cell r="CK7547" t="str">
            <v>Здания</v>
          </cell>
        </row>
        <row r="7548">
          <cell r="K7548">
            <v>0</v>
          </cell>
          <cell r="Y7548">
            <v>1993</v>
          </cell>
          <cell r="AT7548">
            <v>11829.26</v>
          </cell>
          <cell r="BK7548">
            <v>159711.07715925339</v>
          </cell>
          <cell r="BX7548">
            <v>31942.21543185068</v>
          </cell>
          <cell r="CB7548">
            <v>0</v>
          </cell>
          <cell r="CF7548">
            <v>7666131.703644162</v>
          </cell>
          <cell r="CG7548">
            <v>0</v>
          </cell>
          <cell r="CK7548" t="str">
            <v>Здания</v>
          </cell>
        </row>
        <row r="7549">
          <cell r="K7549">
            <v>0</v>
          </cell>
          <cell r="Y7549">
            <v>1988</v>
          </cell>
          <cell r="AT7549">
            <v>256987.87</v>
          </cell>
          <cell r="BK7549">
            <v>31515372.48</v>
          </cell>
          <cell r="BX7549">
            <v>1575768.6240000001</v>
          </cell>
          <cell r="CB7549">
            <v>1580000</v>
          </cell>
          <cell r="CF7549">
            <v>1512737879.04</v>
          </cell>
          <cell r="CG7549">
            <v>1580000</v>
          </cell>
          <cell r="CK7549" t="str">
            <v>Здания</v>
          </cell>
        </row>
        <row r="7550">
          <cell r="K7550">
            <v>0</v>
          </cell>
          <cell r="Y7550">
            <v>1988</v>
          </cell>
          <cell r="AT7550">
            <v>20421.5</v>
          </cell>
          <cell r="BK7550">
            <v>119783.30786944005</v>
          </cell>
          <cell r="BX7550">
            <v>23956.66157388801</v>
          </cell>
          <cell r="CB7550">
            <v>0</v>
          </cell>
          <cell r="CF7550">
            <v>2635232.7731276811</v>
          </cell>
          <cell r="CG7550">
            <v>0</v>
          </cell>
          <cell r="CK7550" t="str">
            <v>Здания</v>
          </cell>
        </row>
        <row r="7551">
          <cell r="K7551">
            <v>0</v>
          </cell>
          <cell r="Y7551">
            <v>1988</v>
          </cell>
          <cell r="AT7551">
            <v>20421.5</v>
          </cell>
          <cell r="BK7551">
            <v>119783.30786944005</v>
          </cell>
          <cell r="BX7551">
            <v>23956.66157388801</v>
          </cell>
          <cell r="CB7551">
            <v>0</v>
          </cell>
          <cell r="CF7551">
            <v>2635232.7731276811</v>
          </cell>
          <cell r="CG7551">
            <v>0</v>
          </cell>
          <cell r="CK7551" t="str">
            <v>Здания</v>
          </cell>
        </row>
        <row r="7552">
          <cell r="K7552">
            <v>0</v>
          </cell>
          <cell r="Y7552">
            <v>1988</v>
          </cell>
          <cell r="AT7552">
            <v>20421.5</v>
          </cell>
          <cell r="BK7552">
            <v>119783.30786944005</v>
          </cell>
          <cell r="BX7552">
            <v>23956.66157388801</v>
          </cell>
          <cell r="CB7552">
            <v>0</v>
          </cell>
          <cell r="CF7552">
            <v>2635232.7731276811</v>
          </cell>
          <cell r="CG7552">
            <v>0</v>
          </cell>
          <cell r="CK7552" t="str">
            <v>Здания</v>
          </cell>
        </row>
        <row r="7553">
          <cell r="K7553">
            <v>0</v>
          </cell>
          <cell r="Y7553">
            <v>1988</v>
          </cell>
          <cell r="AT7553">
            <v>20421.5</v>
          </cell>
          <cell r="BK7553">
            <v>119783.30786944005</v>
          </cell>
          <cell r="BX7553">
            <v>23956.66157388801</v>
          </cell>
          <cell r="CB7553">
            <v>0</v>
          </cell>
          <cell r="CF7553">
            <v>2635232.7731276811</v>
          </cell>
          <cell r="CG7553">
            <v>0</v>
          </cell>
          <cell r="CK7553" t="str">
            <v>Здания</v>
          </cell>
        </row>
        <row r="7554">
          <cell r="K7554">
            <v>0</v>
          </cell>
          <cell r="Y7554">
            <v>1988</v>
          </cell>
          <cell r="AT7554">
            <v>20421.5</v>
          </cell>
          <cell r="BK7554">
            <v>119783.30786944005</v>
          </cell>
          <cell r="BX7554">
            <v>23956.66157388801</v>
          </cell>
          <cell r="CB7554">
            <v>0</v>
          </cell>
          <cell r="CF7554">
            <v>2635232.7731276811</v>
          </cell>
          <cell r="CG7554">
            <v>0</v>
          </cell>
          <cell r="CK7554" t="str">
            <v>Здания</v>
          </cell>
        </row>
        <row r="7555">
          <cell r="K7555">
            <v>0</v>
          </cell>
          <cell r="Y7555">
            <v>1988</v>
          </cell>
          <cell r="AT7555">
            <v>20421.5</v>
          </cell>
          <cell r="BK7555">
            <v>119783.30786944005</v>
          </cell>
          <cell r="BX7555">
            <v>23956.66157388801</v>
          </cell>
          <cell r="CB7555">
            <v>0</v>
          </cell>
          <cell r="CF7555">
            <v>2635232.7731276811</v>
          </cell>
          <cell r="CG7555">
            <v>0</v>
          </cell>
          <cell r="CK7555" t="str">
            <v>Здания</v>
          </cell>
        </row>
        <row r="7556">
          <cell r="K7556">
            <v>0</v>
          </cell>
          <cell r="Y7556">
            <v>1988</v>
          </cell>
          <cell r="AT7556">
            <v>20421.5</v>
          </cell>
          <cell r="BK7556">
            <v>119783.30786944005</v>
          </cell>
          <cell r="BX7556">
            <v>23956.66157388801</v>
          </cell>
          <cell r="CB7556">
            <v>0</v>
          </cell>
          <cell r="CF7556">
            <v>2635232.7731276811</v>
          </cell>
          <cell r="CG7556">
            <v>0</v>
          </cell>
          <cell r="CK7556" t="str">
            <v>Здания</v>
          </cell>
        </row>
        <row r="7557">
          <cell r="K7557">
            <v>0</v>
          </cell>
          <cell r="Y7557">
            <v>1988</v>
          </cell>
          <cell r="AT7557">
            <v>20421.5</v>
          </cell>
          <cell r="BK7557">
            <v>119783.30786944005</v>
          </cell>
          <cell r="BX7557">
            <v>23956.66157388801</v>
          </cell>
          <cell r="CB7557">
            <v>0</v>
          </cell>
          <cell r="CF7557">
            <v>2635232.7731276811</v>
          </cell>
          <cell r="CG7557">
            <v>0</v>
          </cell>
          <cell r="CK7557" t="str">
            <v>Здания</v>
          </cell>
        </row>
        <row r="7558">
          <cell r="K7558">
            <v>0</v>
          </cell>
          <cell r="Y7558">
            <v>1988</v>
          </cell>
          <cell r="AT7558">
            <v>20421.5</v>
          </cell>
          <cell r="BK7558">
            <v>119783.30786944005</v>
          </cell>
          <cell r="BX7558">
            <v>23956.66157388801</v>
          </cell>
          <cell r="CB7558">
            <v>0</v>
          </cell>
          <cell r="CF7558">
            <v>2635232.7731276811</v>
          </cell>
          <cell r="CG7558">
            <v>0</v>
          </cell>
          <cell r="CK7558" t="str">
            <v>Здания</v>
          </cell>
        </row>
        <row r="7559">
          <cell r="K7559">
            <v>0</v>
          </cell>
          <cell r="Y7559">
            <v>1988</v>
          </cell>
          <cell r="AT7559">
            <v>20421.5</v>
          </cell>
          <cell r="BK7559">
            <v>119783.30786944005</v>
          </cell>
          <cell r="BX7559">
            <v>23956.66157388801</v>
          </cell>
          <cell r="CB7559">
            <v>0</v>
          </cell>
          <cell r="CF7559">
            <v>2635232.7731276811</v>
          </cell>
          <cell r="CG7559">
            <v>0</v>
          </cell>
          <cell r="CK7559" t="str">
            <v>Здания</v>
          </cell>
        </row>
        <row r="7560">
          <cell r="K7560">
            <v>0</v>
          </cell>
          <cell r="Y7560">
            <v>1988</v>
          </cell>
          <cell r="AT7560">
            <v>20421.5</v>
          </cell>
          <cell r="BK7560">
            <v>119783.30786944005</v>
          </cell>
          <cell r="BX7560">
            <v>23956.66157388801</v>
          </cell>
          <cell r="CB7560">
            <v>0</v>
          </cell>
          <cell r="CF7560">
            <v>2635232.7731276811</v>
          </cell>
          <cell r="CG7560">
            <v>0</v>
          </cell>
          <cell r="CK7560" t="str">
            <v>Здания</v>
          </cell>
        </row>
        <row r="7561">
          <cell r="K7561">
            <v>0</v>
          </cell>
          <cell r="Y7561">
            <v>1988</v>
          </cell>
          <cell r="AT7561">
            <v>20421.5</v>
          </cell>
          <cell r="BK7561">
            <v>119783.30786944005</v>
          </cell>
          <cell r="BX7561">
            <v>23956.66157388801</v>
          </cell>
          <cell r="CB7561">
            <v>0</v>
          </cell>
          <cell r="CF7561">
            <v>2635232.7731276811</v>
          </cell>
          <cell r="CG7561">
            <v>0</v>
          </cell>
          <cell r="CK7561" t="str">
            <v>Здания</v>
          </cell>
        </row>
        <row r="7562">
          <cell r="K7562">
            <v>0</v>
          </cell>
          <cell r="Y7562">
            <v>1988</v>
          </cell>
          <cell r="AT7562">
            <v>20421.5</v>
          </cell>
          <cell r="BK7562">
            <v>119783.30786944005</v>
          </cell>
          <cell r="BX7562">
            <v>23956.66157388801</v>
          </cell>
          <cell r="CB7562">
            <v>0</v>
          </cell>
          <cell r="CF7562">
            <v>2635232.7731276811</v>
          </cell>
          <cell r="CG7562">
            <v>0</v>
          </cell>
          <cell r="CK7562" t="str">
            <v>Здания</v>
          </cell>
        </row>
        <row r="7563">
          <cell r="K7563">
            <v>0</v>
          </cell>
          <cell r="Y7563">
            <v>1988</v>
          </cell>
          <cell r="AT7563">
            <v>20421.5</v>
          </cell>
          <cell r="BK7563">
            <v>119783.30786944005</v>
          </cell>
          <cell r="BX7563">
            <v>23956.66157388801</v>
          </cell>
          <cell r="CB7563">
            <v>0</v>
          </cell>
          <cell r="CF7563">
            <v>2635232.7731276811</v>
          </cell>
          <cell r="CG7563">
            <v>0</v>
          </cell>
          <cell r="CK7563" t="str">
            <v>Здания</v>
          </cell>
        </row>
        <row r="7564">
          <cell r="K7564">
            <v>0</v>
          </cell>
          <cell r="Y7564">
            <v>1988</v>
          </cell>
          <cell r="AT7564">
            <v>20421.5</v>
          </cell>
          <cell r="BK7564">
            <v>119783.30786944005</v>
          </cell>
          <cell r="BX7564">
            <v>23956.66157388801</v>
          </cell>
          <cell r="CB7564">
            <v>0</v>
          </cell>
          <cell r="CF7564">
            <v>2635232.7731276811</v>
          </cell>
          <cell r="CG7564">
            <v>0</v>
          </cell>
          <cell r="CK7564" t="str">
            <v>Здания</v>
          </cell>
        </row>
        <row r="7565">
          <cell r="K7565">
            <v>0</v>
          </cell>
          <cell r="Y7565">
            <v>1988</v>
          </cell>
          <cell r="AT7565">
            <v>20421.5</v>
          </cell>
          <cell r="BK7565">
            <v>119783.30786944005</v>
          </cell>
          <cell r="BX7565">
            <v>23956.66157388801</v>
          </cell>
          <cell r="CB7565">
            <v>0</v>
          </cell>
          <cell r="CF7565">
            <v>2635232.7731276811</v>
          </cell>
          <cell r="CG7565">
            <v>0</v>
          </cell>
          <cell r="CK7565" t="str">
            <v>Здания</v>
          </cell>
        </row>
        <row r="7566">
          <cell r="K7566">
            <v>0</v>
          </cell>
          <cell r="Y7566">
            <v>1988</v>
          </cell>
          <cell r="AT7566">
            <v>20421.5</v>
          </cell>
          <cell r="BK7566">
            <v>119783.30786944005</v>
          </cell>
          <cell r="BX7566">
            <v>23956.66157388801</v>
          </cell>
          <cell r="CB7566">
            <v>0</v>
          </cell>
          <cell r="CF7566">
            <v>2635232.7731276811</v>
          </cell>
          <cell r="CG7566">
            <v>0</v>
          </cell>
          <cell r="CK7566" t="str">
            <v>Здания</v>
          </cell>
        </row>
        <row r="7567">
          <cell r="K7567">
            <v>0</v>
          </cell>
          <cell r="Y7567">
            <v>1988</v>
          </cell>
          <cell r="AT7567">
            <v>20421.5</v>
          </cell>
          <cell r="BK7567">
            <v>119783.30786944005</v>
          </cell>
          <cell r="BX7567">
            <v>23956.66157388801</v>
          </cell>
          <cell r="CB7567">
            <v>0</v>
          </cell>
          <cell r="CF7567">
            <v>2635232.7731276811</v>
          </cell>
          <cell r="CG7567">
            <v>0</v>
          </cell>
          <cell r="CK7567" t="str">
            <v>Здания</v>
          </cell>
        </row>
        <row r="7568">
          <cell r="K7568">
            <v>0</v>
          </cell>
          <cell r="Y7568">
            <v>1988</v>
          </cell>
          <cell r="AT7568">
            <v>20421.5</v>
          </cell>
          <cell r="BK7568">
            <v>119783.30786944005</v>
          </cell>
          <cell r="BX7568">
            <v>23956.66157388801</v>
          </cell>
          <cell r="CB7568">
            <v>0</v>
          </cell>
          <cell r="CF7568">
            <v>2635232.7731276811</v>
          </cell>
          <cell r="CG7568">
            <v>0</v>
          </cell>
          <cell r="CK7568" t="str">
            <v>Здания</v>
          </cell>
        </row>
        <row r="7569">
          <cell r="K7569">
            <v>0</v>
          </cell>
          <cell r="Y7569">
            <v>1988</v>
          </cell>
          <cell r="AT7569">
            <v>20421.5</v>
          </cell>
          <cell r="BK7569">
            <v>119783.30786944005</v>
          </cell>
          <cell r="BX7569">
            <v>23956.66157388801</v>
          </cell>
          <cell r="CB7569">
            <v>0</v>
          </cell>
          <cell r="CF7569">
            <v>2635232.7731276811</v>
          </cell>
          <cell r="CG7569">
            <v>0</v>
          </cell>
          <cell r="CK7569" t="str">
            <v>Здания</v>
          </cell>
        </row>
        <row r="7570">
          <cell r="K7570">
            <v>0</v>
          </cell>
          <cell r="Y7570">
            <v>1988</v>
          </cell>
          <cell r="AT7570">
            <v>20421.5</v>
          </cell>
          <cell r="BK7570">
            <v>119783.30786944005</v>
          </cell>
          <cell r="BX7570">
            <v>23956.66157388801</v>
          </cell>
          <cell r="CB7570">
            <v>0</v>
          </cell>
          <cell r="CF7570">
            <v>2635232.7731276811</v>
          </cell>
          <cell r="CG7570">
            <v>0</v>
          </cell>
          <cell r="CK7570" t="str">
            <v>Здания</v>
          </cell>
        </row>
        <row r="7571">
          <cell r="K7571">
            <v>0</v>
          </cell>
          <cell r="Y7571">
            <v>1988</v>
          </cell>
          <cell r="AT7571">
            <v>20421.5</v>
          </cell>
          <cell r="BK7571">
            <v>119783.30786944005</v>
          </cell>
          <cell r="BX7571">
            <v>23956.66157388801</v>
          </cell>
          <cell r="CB7571">
            <v>0</v>
          </cell>
          <cell r="CF7571">
            <v>2635232.7731276811</v>
          </cell>
          <cell r="CG7571">
            <v>0</v>
          </cell>
          <cell r="CK7571" t="str">
            <v>Здания</v>
          </cell>
        </row>
        <row r="7572">
          <cell r="K7572">
            <v>0</v>
          </cell>
          <cell r="Y7572">
            <v>1988</v>
          </cell>
          <cell r="AT7572">
            <v>20421.5</v>
          </cell>
          <cell r="BK7572">
            <v>119783.30786944005</v>
          </cell>
          <cell r="BX7572">
            <v>23956.66157388801</v>
          </cell>
          <cell r="CB7572">
            <v>0</v>
          </cell>
          <cell r="CF7572">
            <v>2635232.7731276811</v>
          </cell>
          <cell r="CG7572">
            <v>0</v>
          </cell>
          <cell r="CK7572" t="str">
            <v>Здания</v>
          </cell>
        </row>
        <row r="7573">
          <cell r="K7573">
            <v>0</v>
          </cell>
          <cell r="Y7573">
            <v>1988</v>
          </cell>
          <cell r="AT7573">
            <v>20421.5</v>
          </cell>
          <cell r="BK7573">
            <v>119783.30786944005</v>
          </cell>
          <cell r="BX7573">
            <v>23956.66157388801</v>
          </cell>
          <cell r="CB7573">
            <v>0</v>
          </cell>
          <cell r="CF7573">
            <v>2635232.7731276811</v>
          </cell>
          <cell r="CG7573">
            <v>0</v>
          </cell>
          <cell r="CK7573" t="str">
            <v>Здания</v>
          </cell>
        </row>
        <row r="7574">
          <cell r="K7574">
            <v>0</v>
          </cell>
          <cell r="Y7574">
            <v>1988</v>
          </cell>
          <cell r="AT7574">
            <v>20421.5</v>
          </cell>
          <cell r="BK7574">
            <v>119783.30786944005</v>
          </cell>
          <cell r="BX7574">
            <v>23956.66157388801</v>
          </cell>
          <cell r="CB7574">
            <v>0</v>
          </cell>
          <cell r="CF7574">
            <v>2635232.7731276811</v>
          </cell>
          <cell r="CG7574">
            <v>0</v>
          </cell>
          <cell r="CK7574" t="str">
            <v>Здания</v>
          </cell>
        </row>
        <row r="7575">
          <cell r="K7575">
            <v>0</v>
          </cell>
          <cell r="Y7575">
            <v>1988</v>
          </cell>
          <cell r="AT7575">
            <v>20421.5</v>
          </cell>
          <cell r="BK7575">
            <v>119783.30786944005</v>
          </cell>
          <cell r="BX7575">
            <v>23956.66157388801</v>
          </cell>
          <cell r="CB7575">
            <v>0</v>
          </cell>
          <cell r="CF7575">
            <v>2635232.7731276811</v>
          </cell>
          <cell r="CG7575">
            <v>0</v>
          </cell>
          <cell r="CK7575" t="str">
            <v>Здания</v>
          </cell>
        </row>
        <row r="7576">
          <cell r="K7576">
            <v>0</v>
          </cell>
          <cell r="Y7576">
            <v>1988</v>
          </cell>
          <cell r="AT7576">
            <v>20421.5</v>
          </cell>
          <cell r="BK7576">
            <v>119783.30786944005</v>
          </cell>
          <cell r="BX7576">
            <v>23956.66157388801</v>
          </cell>
          <cell r="CB7576">
            <v>0</v>
          </cell>
          <cell r="CF7576">
            <v>2635232.7731276811</v>
          </cell>
          <cell r="CG7576">
            <v>0</v>
          </cell>
          <cell r="CK7576" t="str">
            <v>Здания</v>
          </cell>
        </row>
        <row r="7577">
          <cell r="K7577">
            <v>0</v>
          </cell>
          <cell r="Y7577">
            <v>1988</v>
          </cell>
          <cell r="AT7577">
            <v>20421.5</v>
          </cell>
          <cell r="BK7577">
            <v>119783.30786944005</v>
          </cell>
          <cell r="BX7577">
            <v>23956.66157388801</v>
          </cell>
          <cell r="CB7577">
            <v>0</v>
          </cell>
          <cell r="CF7577">
            <v>2635232.7731276811</v>
          </cell>
          <cell r="CG7577">
            <v>0</v>
          </cell>
          <cell r="CK7577" t="str">
            <v>Здания</v>
          </cell>
        </row>
        <row r="7578">
          <cell r="K7578">
            <v>0</v>
          </cell>
          <cell r="Y7578">
            <v>1988</v>
          </cell>
          <cell r="AT7578">
            <v>20421.5</v>
          </cell>
          <cell r="BK7578">
            <v>119783.30786944005</v>
          </cell>
          <cell r="BX7578">
            <v>23956.66157388801</v>
          </cell>
          <cell r="CB7578">
            <v>0</v>
          </cell>
          <cell r="CF7578">
            <v>2635232.7731276811</v>
          </cell>
          <cell r="CG7578">
            <v>0</v>
          </cell>
          <cell r="CK7578" t="str">
            <v>Здания</v>
          </cell>
        </row>
        <row r="7579">
          <cell r="K7579">
            <v>0</v>
          </cell>
          <cell r="Y7579">
            <v>1988</v>
          </cell>
          <cell r="AT7579">
            <v>20421.5</v>
          </cell>
          <cell r="BK7579">
            <v>119783.30786944005</v>
          </cell>
          <cell r="BX7579">
            <v>23956.66157388801</v>
          </cell>
          <cell r="CB7579">
            <v>0</v>
          </cell>
          <cell r="CF7579">
            <v>2635232.7731276811</v>
          </cell>
          <cell r="CG7579">
            <v>0</v>
          </cell>
          <cell r="CK7579" t="str">
            <v>Здания</v>
          </cell>
        </row>
        <row r="7580">
          <cell r="K7580">
            <v>0</v>
          </cell>
          <cell r="Y7580">
            <v>1988</v>
          </cell>
          <cell r="AT7580">
            <v>20421.5</v>
          </cell>
          <cell r="BK7580">
            <v>119783.30786944005</v>
          </cell>
          <cell r="BX7580">
            <v>23956.66157388801</v>
          </cell>
          <cell r="CB7580">
            <v>0</v>
          </cell>
          <cell r="CF7580">
            <v>2635232.7731276811</v>
          </cell>
          <cell r="CG7580">
            <v>0</v>
          </cell>
          <cell r="CK7580" t="str">
            <v>Здания</v>
          </cell>
        </row>
        <row r="7581">
          <cell r="K7581">
            <v>0</v>
          </cell>
          <cell r="Y7581">
            <v>1988</v>
          </cell>
          <cell r="AT7581">
            <v>20421.5</v>
          </cell>
          <cell r="BK7581">
            <v>119783.30786944005</v>
          </cell>
          <cell r="BX7581">
            <v>23956.66157388801</v>
          </cell>
          <cell r="CB7581">
            <v>0</v>
          </cell>
          <cell r="CF7581">
            <v>2635232.7731276811</v>
          </cell>
          <cell r="CG7581">
            <v>0</v>
          </cell>
          <cell r="CK7581" t="str">
            <v>Здания</v>
          </cell>
        </row>
        <row r="7582">
          <cell r="K7582">
            <v>0</v>
          </cell>
          <cell r="Y7582">
            <v>1988</v>
          </cell>
          <cell r="AT7582">
            <v>20421.5</v>
          </cell>
          <cell r="BK7582">
            <v>119783.30786944005</v>
          </cell>
          <cell r="BX7582">
            <v>23956.66157388801</v>
          </cell>
          <cell r="CB7582">
            <v>0</v>
          </cell>
          <cell r="CF7582">
            <v>2635232.7731276811</v>
          </cell>
          <cell r="CG7582">
            <v>0</v>
          </cell>
          <cell r="CK7582" t="str">
            <v>Здания</v>
          </cell>
        </row>
        <row r="7583">
          <cell r="K7583">
            <v>0</v>
          </cell>
          <cell r="Y7583">
            <v>1988</v>
          </cell>
          <cell r="AT7583">
            <v>20421.5</v>
          </cell>
          <cell r="BK7583">
            <v>119783.30786944005</v>
          </cell>
          <cell r="BX7583">
            <v>23956.66157388801</v>
          </cell>
          <cell r="CB7583">
            <v>0</v>
          </cell>
          <cell r="CF7583">
            <v>2635232.7731276811</v>
          </cell>
          <cell r="CG7583">
            <v>0</v>
          </cell>
          <cell r="CK7583" t="str">
            <v>Здания</v>
          </cell>
        </row>
        <row r="7584">
          <cell r="K7584">
            <v>0</v>
          </cell>
          <cell r="Y7584">
            <v>1988</v>
          </cell>
          <cell r="AT7584">
            <v>20421.5</v>
          </cell>
          <cell r="BK7584">
            <v>119783.30786944005</v>
          </cell>
          <cell r="BX7584">
            <v>23956.66157388801</v>
          </cell>
          <cell r="CB7584">
            <v>0</v>
          </cell>
          <cell r="CF7584">
            <v>2635232.7731276811</v>
          </cell>
          <cell r="CG7584">
            <v>0</v>
          </cell>
          <cell r="CK7584" t="str">
            <v>Здания</v>
          </cell>
        </row>
        <row r="7585">
          <cell r="K7585">
            <v>0</v>
          </cell>
          <cell r="Y7585">
            <v>1988</v>
          </cell>
          <cell r="AT7585">
            <v>20421.5</v>
          </cell>
          <cell r="BK7585">
            <v>119783.30786944005</v>
          </cell>
          <cell r="BX7585">
            <v>23956.66157388801</v>
          </cell>
          <cell r="CB7585">
            <v>0</v>
          </cell>
          <cell r="CF7585">
            <v>2635232.7731276811</v>
          </cell>
          <cell r="CG7585">
            <v>0</v>
          </cell>
          <cell r="CK7585" t="str">
            <v>Здания</v>
          </cell>
        </row>
        <row r="7586">
          <cell r="K7586">
            <v>0</v>
          </cell>
          <cell r="Y7586">
            <v>1988</v>
          </cell>
          <cell r="AT7586">
            <v>20421.5</v>
          </cell>
          <cell r="BK7586">
            <v>119783.30786944005</v>
          </cell>
          <cell r="BX7586">
            <v>23956.66157388801</v>
          </cell>
          <cell r="CB7586">
            <v>0</v>
          </cell>
          <cell r="CF7586">
            <v>2635232.7731276811</v>
          </cell>
          <cell r="CG7586">
            <v>0</v>
          </cell>
          <cell r="CK7586" t="str">
            <v>Здания</v>
          </cell>
        </row>
        <row r="7587">
          <cell r="K7587">
            <v>0</v>
          </cell>
          <cell r="Y7587">
            <v>1988</v>
          </cell>
          <cell r="AT7587">
            <v>20421.5</v>
          </cell>
          <cell r="BK7587">
            <v>119783.30786944005</v>
          </cell>
          <cell r="BX7587">
            <v>23956.66157388801</v>
          </cell>
          <cell r="CB7587">
            <v>0</v>
          </cell>
          <cell r="CF7587">
            <v>2635232.7731276811</v>
          </cell>
          <cell r="CG7587">
            <v>0</v>
          </cell>
          <cell r="CK7587" t="str">
            <v>Здания</v>
          </cell>
        </row>
        <row r="7588">
          <cell r="K7588">
            <v>0</v>
          </cell>
          <cell r="Y7588">
            <v>1988</v>
          </cell>
          <cell r="AT7588">
            <v>20421.5</v>
          </cell>
          <cell r="BK7588">
            <v>119783.30786944005</v>
          </cell>
          <cell r="BX7588">
            <v>23956.66157388801</v>
          </cell>
          <cell r="CB7588">
            <v>0</v>
          </cell>
          <cell r="CF7588">
            <v>2635232.7731276811</v>
          </cell>
          <cell r="CG7588">
            <v>0</v>
          </cell>
          <cell r="CK7588" t="str">
            <v>Здания</v>
          </cell>
        </row>
        <row r="7589">
          <cell r="K7589">
            <v>0</v>
          </cell>
          <cell r="Y7589">
            <v>1988</v>
          </cell>
          <cell r="AT7589">
            <v>20421.5</v>
          </cell>
          <cell r="BK7589">
            <v>119783.30786944005</v>
          </cell>
          <cell r="BX7589">
            <v>23956.66157388801</v>
          </cell>
          <cell r="CB7589">
            <v>0</v>
          </cell>
          <cell r="CF7589">
            <v>2635232.7731276811</v>
          </cell>
          <cell r="CG7589">
            <v>0</v>
          </cell>
          <cell r="CK7589" t="str">
            <v>Здания</v>
          </cell>
        </row>
        <row r="7590">
          <cell r="K7590">
            <v>0</v>
          </cell>
          <cell r="Y7590">
            <v>1988</v>
          </cell>
          <cell r="AT7590">
            <v>20421.5</v>
          </cell>
          <cell r="BK7590">
            <v>119783.30786944005</v>
          </cell>
          <cell r="BX7590">
            <v>23956.66157388801</v>
          </cell>
          <cell r="CB7590">
            <v>0</v>
          </cell>
          <cell r="CF7590">
            <v>2635232.7731276811</v>
          </cell>
          <cell r="CG7590">
            <v>0</v>
          </cell>
          <cell r="CK7590" t="str">
            <v>Здания</v>
          </cell>
        </row>
        <row r="7591">
          <cell r="K7591">
            <v>0</v>
          </cell>
          <cell r="Y7591">
            <v>1988</v>
          </cell>
          <cell r="AT7591">
            <v>20421.5</v>
          </cell>
          <cell r="BK7591">
            <v>119783.30786944005</v>
          </cell>
          <cell r="BX7591">
            <v>23956.66157388801</v>
          </cell>
          <cell r="CB7591">
            <v>0</v>
          </cell>
          <cell r="CF7591">
            <v>2635232.7731276811</v>
          </cell>
          <cell r="CG7591">
            <v>0</v>
          </cell>
          <cell r="CK7591" t="str">
            <v>Здания</v>
          </cell>
        </row>
        <row r="7592">
          <cell r="K7592">
            <v>0</v>
          </cell>
          <cell r="Y7592">
            <v>1988</v>
          </cell>
          <cell r="AT7592">
            <v>20421.5</v>
          </cell>
          <cell r="BK7592">
            <v>119783.30786944005</v>
          </cell>
          <cell r="BX7592">
            <v>23956.66157388801</v>
          </cell>
          <cell r="CB7592">
            <v>0</v>
          </cell>
          <cell r="CF7592">
            <v>2635232.7731276811</v>
          </cell>
          <cell r="CG7592">
            <v>0</v>
          </cell>
          <cell r="CK7592" t="str">
            <v>Здания</v>
          </cell>
        </row>
        <row r="7593">
          <cell r="K7593">
            <v>0</v>
          </cell>
          <cell r="Y7593">
            <v>1988</v>
          </cell>
          <cell r="AT7593">
            <v>20421.5</v>
          </cell>
          <cell r="BK7593">
            <v>119783.30786944005</v>
          </cell>
          <cell r="BX7593">
            <v>23956.66157388801</v>
          </cell>
          <cell r="CB7593">
            <v>0</v>
          </cell>
          <cell r="CF7593">
            <v>2635232.7731276811</v>
          </cell>
          <cell r="CG7593">
            <v>0</v>
          </cell>
          <cell r="CK7593" t="str">
            <v>Здания</v>
          </cell>
        </row>
        <row r="7594">
          <cell r="K7594">
            <v>36949.730000000003</v>
          </cell>
          <cell r="Y7594">
            <v>1988</v>
          </cell>
          <cell r="AT7594">
            <v>115151.82</v>
          </cell>
          <cell r="BK7594">
            <v>705145.87401843502</v>
          </cell>
          <cell r="BX7594">
            <v>35257.293700921749</v>
          </cell>
          <cell r="CB7594">
            <v>0</v>
          </cell>
          <cell r="CF7594">
            <v>33847001.952884883</v>
          </cell>
          <cell r="CG7594">
            <v>0</v>
          </cell>
          <cell r="CK7594" t="str">
            <v>Здания</v>
          </cell>
        </row>
        <row r="7595">
          <cell r="K7595">
            <v>0</v>
          </cell>
          <cell r="Y7595">
            <v>1988</v>
          </cell>
          <cell r="AT7595">
            <v>53652.93</v>
          </cell>
          <cell r="BK7595">
            <v>5731504.0918213883</v>
          </cell>
          <cell r="BX7595">
            <v>1547506.1047917749</v>
          </cell>
          <cell r="CB7595">
            <v>1550000</v>
          </cell>
          <cell r="CF7595">
            <v>126093090.02007054</v>
          </cell>
          <cell r="CG7595">
            <v>6200000</v>
          </cell>
          <cell r="CK7595" t="str">
            <v>Сооружения</v>
          </cell>
        </row>
        <row r="7596">
          <cell r="K7596">
            <v>0</v>
          </cell>
          <cell r="Y7596">
            <v>1988</v>
          </cell>
          <cell r="AT7596">
            <v>698000.4</v>
          </cell>
          <cell r="BK7596">
            <v>38215590.418184005</v>
          </cell>
          <cell r="BX7596">
            <v>1910779.5209092004</v>
          </cell>
          <cell r="CB7596">
            <v>1910000</v>
          </cell>
          <cell r="CF7596">
            <v>1834348340.0728321</v>
          </cell>
          <cell r="CG7596">
            <v>1910000</v>
          </cell>
          <cell r="CK7596" t="str">
            <v>Здания</v>
          </cell>
        </row>
        <row r="7597">
          <cell r="K7597">
            <v>0</v>
          </cell>
          <cell r="Y7597">
            <v>2003</v>
          </cell>
          <cell r="AT7597">
            <v>32756.67</v>
          </cell>
          <cell r="BK7597">
            <v>18479.997677993873</v>
          </cell>
          <cell r="BX7597">
            <v>1847.9997677993874</v>
          </cell>
          <cell r="CB7597">
            <v>1800</v>
          </cell>
          <cell r="CF7597">
            <v>147839.98142395099</v>
          </cell>
          <cell r="CG7597">
            <v>1800</v>
          </cell>
          <cell r="CK7597" t="str">
            <v>Прочие основные фонды</v>
          </cell>
        </row>
        <row r="7598">
          <cell r="K7598">
            <v>0</v>
          </cell>
          <cell r="Y7598">
            <v>2000</v>
          </cell>
          <cell r="AT7598">
            <v>14560</v>
          </cell>
          <cell r="BK7598">
            <v>6504.4100187594477</v>
          </cell>
          <cell r="BX7598">
            <v>650.44100187594483</v>
          </cell>
          <cell r="CB7598">
            <v>650</v>
          </cell>
          <cell r="CF7598">
            <v>65044.100187594478</v>
          </cell>
          <cell r="CG7598">
            <v>650</v>
          </cell>
          <cell r="CK7598" t="str">
            <v>Прочие основные фонды</v>
          </cell>
        </row>
        <row r="7599">
          <cell r="K7599">
            <v>0</v>
          </cell>
          <cell r="Y7599">
            <v>1988</v>
          </cell>
          <cell r="AT7599">
            <v>10500</v>
          </cell>
          <cell r="BK7599">
            <v>29813.971922135865</v>
          </cell>
          <cell r="BX7599">
            <v>5984.1447201204255</v>
          </cell>
          <cell r="CB7599">
            <v>6000</v>
          </cell>
          <cell r="CF7599">
            <v>655907.38228698901</v>
          </cell>
          <cell r="CG7599">
            <v>39840</v>
          </cell>
          <cell r="CK7599" t="str">
            <v>Машины и оборудование</v>
          </cell>
        </row>
        <row r="7600">
          <cell r="K7600">
            <v>0</v>
          </cell>
          <cell r="Y7600">
            <v>2002</v>
          </cell>
          <cell r="AT7600">
            <v>15699.17</v>
          </cell>
          <cell r="BK7600">
            <v>33065.830671180469</v>
          </cell>
          <cell r="BX7600">
            <v>6892.1046642088268</v>
          </cell>
          <cell r="CB7600">
            <v>6900</v>
          </cell>
          <cell r="CF7600">
            <v>264526.64536944375</v>
          </cell>
          <cell r="CG7600">
            <v>21942</v>
          </cell>
          <cell r="CK7600" t="str">
            <v>Прочие основные фонды</v>
          </cell>
        </row>
        <row r="7601">
          <cell r="K7601">
            <v>0</v>
          </cell>
          <cell r="Y7601">
            <v>2004</v>
          </cell>
          <cell r="AT7601">
            <v>20631.05</v>
          </cell>
          <cell r="BK7601">
            <v>13292.09380795274</v>
          </cell>
          <cell r="BX7601">
            <v>1329.2093807952742</v>
          </cell>
          <cell r="CB7601">
            <v>1300</v>
          </cell>
          <cell r="CF7601">
            <v>93044.656655669183</v>
          </cell>
          <cell r="CG7601">
            <v>1300</v>
          </cell>
          <cell r="CK7601" t="str">
            <v>Прочие основные фонды</v>
          </cell>
        </row>
        <row r="7602">
          <cell r="K7602">
            <v>0</v>
          </cell>
          <cell r="Y7602">
            <v>1992</v>
          </cell>
          <cell r="AT7602">
            <v>14410</v>
          </cell>
          <cell r="BK7602">
            <v>6288.278994973839</v>
          </cell>
          <cell r="BX7602">
            <v>628.8278994973839</v>
          </cell>
          <cell r="CB7602">
            <v>650</v>
          </cell>
          <cell r="CF7602">
            <v>119477.30090450295</v>
          </cell>
          <cell r="CG7602">
            <v>650</v>
          </cell>
          <cell r="CK7602" t="str">
            <v>Прочие основные фонды</v>
          </cell>
        </row>
        <row r="7603">
          <cell r="K7603">
            <v>0</v>
          </cell>
          <cell r="Y7603">
            <v>1990</v>
          </cell>
          <cell r="AT7603">
            <v>26378.240000000002</v>
          </cell>
          <cell r="BK7603">
            <v>11511.015441802827</v>
          </cell>
          <cell r="BX7603">
            <v>1151.1015441802826</v>
          </cell>
          <cell r="CB7603">
            <v>1200</v>
          </cell>
          <cell r="CF7603">
            <v>241731.32427785936</v>
          </cell>
          <cell r="CG7603">
            <v>1200</v>
          </cell>
          <cell r="CK7603" t="str">
            <v>Прочие основные фонды</v>
          </cell>
        </row>
        <row r="7604">
          <cell r="K7604">
            <v>0</v>
          </cell>
          <cell r="Y7604">
            <v>2002</v>
          </cell>
          <cell r="AT7604">
            <v>34945.279999999999</v>
          </cell>
          <cell r="BK7604">
            <v>73602.280326729961</v>
          </cell>
          <cell r="BX7604">
            <v>15341.354178602014</v>
          </cell>
          <cell r="CB7604">
            <v>15000</v>
          </cell>
          <cell r="CF7604">
            <v>588818.24261383968</v>
          </cell>
          <cell r="CG7604">
            <v>47700</v>
          </cell>
          <cell r="CK7604" t="str">
            <v>Прочие основные фонды</v>
          </cell>
        </row>
        <row r="7605">
          <cell r="K7605">
            <v>0</v>
          </cell>
          <cell r="Y7605">
            <v>1999</v>
          </cell>
          <cell r="AT7605">
            <v>17750</v>
          </cell>
          <cell r="BK7605">
            <v>61910.304909003666</v>
          </cell>
          <cell r="BX7605">
            <v>6191.0304909003671</v>
          </cell>
          <cell r="CB7605">
            <v>6200</v>
          </cell>
          <cell r="CF7605">
            <v>681013.35399904032</v>
          </cell>
          <cell r="CG7605">
            <v>10354</v>
          </cell>
          <cell r="CK7605" t="str">
            <v>Прочие основные фонды</v>
          </cell>
        </row>
        <row r="7606">
          <cell r="K7606">
            <v>4960.3999999999996</v>
          </cell>
          <cell r="Y7606">
            <v>2005</v>
          </cell>
          <cell r="AT7606">
            <v>23150</v>
          </cell>
          <cell r="BK7606">
            <v>35933.878431896184</v>
          </cell>
          <cell r="BX7606">
            <v>12340.544423171412</v>
          </cell>
          <cell r="CB7606">
            <v>12000</v>
          </cell>
          <cell r="CF7606">
            <v>215603.27059137711</v>
          </cell>
          <cell r="CG7606">
            <v>55199.999999999993</v>
          </cell>
          <cell r="CK7606" t="str">
            <v>Прочие основные фонды</v>
          </cell>
        </row>
        <row r="7607">
          <cell r="K7607">
            <v>6580.4</v>
          </cell>
          <cell r="Y7607">
            <v>2005</v>
          </cell>
          <cell r="AT7607">
            <v>30710</v>
          </cell>
          <cell r="BK7607">
            <v>47668.656874450622</v>
          </cell>
          <cell r="BX7607">
            <v>16370.545107369075</v>
          </cell>
          <cell r="CB7607">
            <v>16000</v>
          </cell>
          <cell r="CF7607">
            <v>286011.94124670373</v>
          </cell>
          <cell r="CG7607">
            <v>73600</v>
          </cell>
          <cell r="CK7607" t="str">
            <v>Прочие основные фонды</v>
          </cell>
        </row>
        <row r="7608">
          <cell r="K7608">
            <v>0</v>
          </cell>
          <cell r="Y7608">
            <v>1989</v>
          </cell>
          <cell r="AT7608">
            <v>19004.84</v>
          </cell>
          <cell r="BK7608">
            <v>89614.876319158924</v>
          </cell>
          <cell r="BX7608">
            <v>8961.4876319158921</v>
          </cell>
          <cell r="CB7608">
            <v>9000</v>
          </cell>
          <cell r="CF7608">
            <v>1881912.4027023374</v>
          </cell>
          <cell r="CG7608">
            <v>10530</v>
          </cell>
          <cell r="CK7608" t="str">
            <v>Машины и оборудование</v>
          </cell>
        </row>
        <row r="7609">
          <cell r="K7609">
            <v>0</v>
          </cell>
          <cell r="Y7609">
            <v>1990</v>
          </cell>
          <cell r="AT7609">
            <v>24160.06</v>
          </cell>
          <cell r="BK7609">
            <v>113923.65254132415</v>
          </cell>
          <cell r="BX7609">
            <v>11392.365254132415</v>
          </cell>
          <cell r="CB7609">
            <v>11000</v>
          </cell>
          <cell r="CF7609">
            <v>2278473.0508264829</v>
          </cell>
          <cell r="CG7609">
            <v>15510</v>
          </cell>
          <cell r="CK7609" t="str">
            <v>Машины и оборудование</v>
          </cell>
        </row>
        <row r="7610">
          <cell r="K7610">
            <v>51770.57</v>
          </cell>
          <cell r="Y7610">
            <v>1988</v>
          </cell>
          <cell r="AT7610">
            <v>148860.5</v>
          </cell>
          <cell r="BK7610">
            <v>983989.24487406469</v>
          </cell>
          <cell r="BX7610">
            <v>393595.6979496259</v>
          </cell>
          <cell r="CB7610">
            <v>395000</v>
          </cell>
          <cell r="CF7610">
            <v>21647763.387229424</v>
          </cell>
          <cell r="CG7610">
            <v>3160000</v>
          </cell>
          <cell r="CK7610" t="str">
            <v>Сооружения</v>
          </cell>
        </row>
        <row r="7611">
          <cell r="K7611">
            <v>415717.67</v>
          </cell>
          <cell r="Y7611">
            <v>1988</v>
          </cell>
          <cell r="AT7611">
            <v>718365.36</v>
          </cell>
          <cell r="BK7611">
            <v>4748498.0107556107</v>
          </cell>
          <cell r="BX7611">
            <v>1899399.2043022444</v>
          </cell>
          <cell r="CB7611">
            <v>1900000</v>
          </cell>
          <cell r="CF7611">
            <v>104466956.23662344</v>
          </cell>
          <cell r="CG7611">
            <v>15200000</v>
          </cell>
          <cell r="CK7611" t="str">
            <v>Сооружения</v>
          </cell>
        </row>
        <row r="7612">
          <cell r="K7612">
            <v>43525.82</v>
          </cell>
          <cell r="Y7612">
            <v>1988</v>
          </cell>
          <cell r="AT7612">
            <v>82244.460000000006</v>
          </cell>
          <cell r="BK7612">
            <v>543647.67074190418</v>
          </cell>
          <cell r="BX7612">
            <v>217459.06829676169</v>
          </cell>
          <cell r="CB7612">
            <v>215000</v>
          </cell>
          <cell r="CF7612">
            <v>11960248.756321892</v>
          </cell>
          <cell r="CG7612">
            <v>1720000</v>
          </cell>
          <cell r="CK7612" t="str">
            <v>Сооружения</v>
          </cell>
        </row>
        <row r="7613">
          <cell r="K7613">
            <v>29673.42</v>
          </cell>
          <cell r="Y7613">
            <v>1988</v>
          </cell>
          <cell r="AT7613">
            <v>258121.91</v>
          </cell>
          <cell r="BK7613">
            <v>1679095.7634928965</v>
          </cell>
          <cell r="BX7613">
            <v>453355.85614308208</v>
          </cell>
          <cell r="CB7613">
            <v>455000</v>
          </cell>
          <cell r="CF7613">
            <v>36940106.796843722</v>
          </cell>
          <cell r="CG7613">
            <v>1820000</v>
          </cell>
          <cell r="CK7613" t="str">
            <v>Сооружения</v>
          </cell>
        </row>
        <row r="7614">
          <cell r="K7614">
            <v>0</v>
          </cell>
          <cell r="Y7614">
            <v>1988</v>
          </cell>
          <cell r="AT7614">
            <v>51797.120000000003</v>
          </cell>
          <cell r="BK7614">
            <v>101313.19005509236</v>
          </cell>
          <cell r="BX7614">
            <v>10131.319005509236</v>
          </cell>
          <cell r="CB7614">
            <v>10000</v>
          </cell>
          <cell r="CF7614">
            <v>2228890.1812120317</v>
          </cell>
          <cell r="CG7614">
            <v>10000</v>
          </cell>
          <cell r="CK7614" t="str">
            <v>Машины и оборудование</v>
          </cell>
        </row>
        <row r="7615">
          <cell r="K7615">
            <v>0</v>
          </cell>
          <cell r="Y7615">
            <v>2004</v>
          </cell>
          <cell r="AT7615">
            <v>34128.01</v>
          </cell>
          <cell r="BK7615">
            <v>56972.817658795</v>
          </cell>
          <cell r="BX7615">
            <v>15369.040165031631</v>
          </cell>
          <cell r="CB7615">
            <v>15000</v>
          </cell>
          <cell r="CF7615">
            <v>398809.72361156502</v>
          </cell>
          <cell r="CG7615">
            <v>57750</v>
          </cell>
          <cell r="CK7615" t="str">
            <v>Прочие основные фонды</v>
          </cell>
        </row>
        <row r="7616">
          <cell r="K7616">
            <v>0</v>
          </cell>
          <cell r="Y7616">
            <v>2003</v>
          </cell>
          <cell r="AT7616">
            <v>10150</v>
          </cell>
          <cell r="BK7616">
            <v>18472.948603797809</v>
          </cell>
          <cell r="BX7616">
            <v>8773.5927390597062</v>
          </cell>
          <cell r="CB7616">
            <v>8800</v>
          </cell>
          <cell r="CF7616">
            <v>129310.64022658467</v>
          </cell>
          <cell r="CG7616">
            <v>74800</v>
          </cell>
          <cell r="CK7616" t="str">
            <v>Прочие основные фонды</v>
          </cell>
        </row>
        <row r="7617">
          <cell r="K7617">
            <v>0</v>
          </cell>
          <cell r="Y7617">
            <v>2003</v>
          </cell>
          <cell r="AT7617">
            <v>10150</v>
          </cell>
          <cell r="BK7617">
            <v>18472.948603797809</v>
          </cell>
          <cell r="BX7617">
            <v>8773.5927390597062</v>
          </cell>
          <cell r="CB7617">
            <v>8800</v>
          </cell>
          <cell r="CF7617">
            <v>129310.64022658467</v>
          </cell>
          <cell r="CG7617">
            <v>74800</v>
          </cell>
          <cell r="CK7617" t="str">
            <v>Прочие основные фонды</v>
          </cell>
        </row>
        <row r="7618">
          <cell r="K7618">
            <v>0</v>
          </cell>
          <cell r="Y7618">
            <v>2001</v>
          </cell>
          <cell r="AT7618">
            <v>147.25</v>
          </cell>
          <cell r="BK7618">
            <v>365.52897129359974</v>
          </cell>
          <cell r="BX7618">
            <v>43.506920006910114</v>
          </cell>
          <cell r="CB7618">
            <v>40</v>
          </cell>
          <cell r="CF7618">
            <v>3655.2897129359972</v>
          </cell>
          <cell r="CG7618">
            <v>83.2</v>
          </cell>
          <cell r="CK7618" t="str">
            <v>Прочие основные фонды</v>
          </cell>
        </row>
        <row r="7619">
          <cell r="K7619">
            <v>0</v>
          </cell>
          <cell r="Y7619">
            <v>2001</v>
          </cell>
          <cell r="AT7619">
            <v>147.25</v>
          </cell>
          <cell r="BK7619">
            <v>365.52897129359974</v>
          </cell>
          <cell r="BX7619">
            <v>43.506920006910114</v>
          </cell>
          <cell r="CB7619">
            <v>40</v>
          </cell>
          <cell r="CF7619">
            <v>3655.2897129359972</v>
          </cell>
          <cell r="CG7619">
            <v>83.2</v>
          </cell>
          <cell r="CK7619" t="str">
            <v>Прочие основные фонды</v>
          </cell>
        </row>
        <row r="7620">
          <cell r="K7620">
            <v>0</v>
          </cell>
          <cell r="Y7620">
            <v>2001</v>
          </cell>
          <cell r="AT7620">
            <v>147.25</v>
          </cell>
          <cell r="BK7620">
            <v>365.52897129359974</v>
          </cell>
          <cell r="BX7620">
            <v>43.506920006910114</v>
          </cell>
          <cell r="CB7620">
            <v>40</v>
          </cell>
          <cell r="CF7620">
            <v>3655.2897129359972</v>
          </cell>
          <cell r="CG7620">
            <v>83.2</v>
          </cell>
          <cell r="CK7620" t="str">
            <v>Прочие основные фонды</v>
          </cell>
        </row>
        <row r="7621">
          <cell r="K7621">
            <v>0</v>
          </cell>
          <cell r="Y7621">
            <v>2001</v>
          </cell>
          <cell r="AT7621">
            <v>147.25</v>
          </cell>
          <cell r="BK7621">
            <v>365.52897129359974</v>
          </cell>
          <cell r="BX7621">
            <v>43.506920006910114</v>
          </cell>
          <cell r="CB7621">
            <v>40</v>
          </cell>
          <cell r="CF7621">
            <v>3655.2897129359972</v>
          </cell>
          <cell r="CG7621">
            <v>83.2</v>
          </cell>
          <cell r="CK7621" t="str">
            <v>Прочие основные фонды</v>
          </cell>
        </row>
        <row r="7622">
          <cell r="K7622">
            <v>0</v>
          </cell>
          <cell r="Y7622">
            <v>2001</v>
          </cell>
          <cell r="AT7622">
            <v>147.25</v>
          </cell>
          <cell r="BK7622">
            <v>365.52897129359974</v>
          </cell>
          <cell r="BX7622">
            <v>43.506920006910114</v>
          </cell>
          <cell r="CB7622">
            <v>40</v>
          </cell>
          <cell r="CF7622">
            <v>3655.2897129359972</v>
          </cell>
          <cell r="CG7622">
            <v>83.2</v>
          </cell>
          <cell r="CK7622" t="str">
            <v>Прочие основные фонды</v>
          </cell>
        </row>
        <row r="7623">
          <cell r="K7623">
            <v>0</v>
          </cell>
          <cell r="Y7623">
            <v>2001</v>
          </cell>
          <cell r="AT7623">
            <v>147.25</v>
          </cell>
          <cell r="BK7623">
            <v>365.52897129359974</v>
          </cell>
          <cell r="BX7623">
            <v>43.506920006910114</v>
          </cell>
          <cell r="CB7623">
            <v>40</v>
          </cell>
          <cell r="CF7623">
            <v>3655.2897129359972</v>
          </cell>
          <cell r="CG7623">
            <v>83.2</v>
          </cell>
          <cell r="CK7623" t="str">
            <v>Прочие основные фонды</v>
          </cell>
        </row>
        <row r="7624">
          <cell r="K7624">
            <v>0</v>
          </cell>
          <cell r="Y7624">
            <v>2001</v>
          </cell>
          <cell r="AT7624">
            <v>147.25</v>
          </cell>
          <cell r="BK7624">
            <v>365.52897129359974</v>
          </cell>
          <cell r="BX7624">
            <v>43.506920006910114</v>
          </cell>
          <cell r="CB7624">
            <v>40</v>
          </cell>
          <cell r="CF7624">
            <v>3655.2897129359972</v>
          </cell>
          <cell r="CG7624">
            <v>83.2</v>
          </cell>
          <cell r="CK7624" t="str">
            <v>Прочие основные фонды</v>
          </cell>
        </row>
        <row r="7625">
          <cell r="K7625">
            <v>0</v>
          </cell>
          <cell r="Y7625">
            <v>2001</v>
          </cell>
          <cell r="AT7625">
            <v>147.25</v>
          </cell>
          <cell r="BK7625">
            <v>365.52897129359974</v>
          </cell>
          <cell r="BX7625">
            <v>43.506920006910114</v>
          </cell>
          <cell r="CB7625">
            <v>40</v>
          </cell>
          <cell r="CF7625">
            <v>3655.2897129359972</v>
          </cell>
          <cell r="CG7625">
            <v>83.2</v>
          </cell>
          <cell r="CK7625" t="str">
            <v>Прочие основные фонды</v>
          </cell>
        </row>
        <row r="7626">
          <cell r="K7626">
            <v>0</v>
          </cell>
          <cell r="Y7626">
            <v>2001</v>
          </cell>
          <cell r="AT7626">
            <v>147.25</v>
          </cell>
          <cell r="BK7626">
            <v>365.52897129359974</v>
          </cell>
          <cell r="BX7626">
            <v>43.506920006910114</v>
          </cell>
          <cell r="CB7626">
            <v>40</v>
          </cell>
          <cell r="CF7626">
            <v>3655.2897129359972</v>
          </cell>
          <cell r="CG7626">
            <v>83.2</v>
          </cell>
          <cell r="CK7626" t="str">
            <v>Прочие основные фонды</v>
          </cell>
        </row>
        <row r="7627">
          <cell r="K7627">
            <v>0</v>
          </cell>
          <cell r="Y7627">
            <v>2001</v>
          </cell>
          <cell r="AT7627">
            <v>147.25</v>
          </cell>
          <cell r="BK7627">
            <v>365.52897129359974</v>
          </cell>
          <cell r="BX7627">
            <v>43.506920006910114</v>
          </cell>
          <cell r="CB7627">
            <v>40</v>
          </cell>
          <cell r="CF7627">
            <v>3655.2897129359972</v>
          </cell>
          <cell r="CG7627">
            <v>83.2</v>
          </cell>
          <cell r="CK7627" t="str">
            <v>Прочие основные фонды</v>
          </cell>
        </row>
        <row r="7628">
          <cell r="K7628">
            <v>0</v>
          </cell>
          <cell r="Y7628">
            <v>2001</v>
          </cell>
          <cell r="AT7628">
            <v>147.25</v>
          </cell>
          <cell r="BK7628">
            <v>365.52897129359974</v>
          </cell>
          <cell r="BX7628">
            <v>43.506920006910114</v>
          </cell>
          <cell r="CB7628">
            <v>40</v>
          </cell>
          <cell r="CF7628">
            <v>3655.2897129359972</v>
          </cell>
          <cell r="CG7628">
            <v>83.2</v>
          </cell>
          <cell r="CK7628" t="str">
            <v>Прочие основные фонды</v>
          </cell>
        </row>
        <row r="7629">
          <cell r="K7629">
            <v>0</v>
          </cell>
          <cell r="Y7629">
            <v>2001</v>
          </cell>
          <cell r="AT7629">
            <v>147.25</v>
          </cell>
          <cell r="BK7629">
            <v>365.52897129359974</v>
          </cell>
          <cell r="BX7629">
            <v>43.506920006910114</v>
          </cell>
          <cell r="CB7629">
            <v>40</v>
          </cell>
          <cell r="CF7629">
            <v>3655.2897129359972</v>
          </cell>
          <cell r="CG7629">
            <v>83.2</v>
          </cell>
          <cell r="CK7629" t="str">
            <v>Прочие основные фонды</v>
          </cell>
        </row>
        <row r="7630">
          <cell r="K7630">
            <v>0</v>
          </cell>
          <cell r="Y7630">
            <v>2001</v>
          </cell>
          <cell r="AT7630">
            <v>147.25</v>
          </cell>
          <cell r="BK7630">
            <v>365.52897129359974</v>
          </cell>
          <cell r="BX7630">
            <v>43.506920006910114</v>
          </cell>
          <cell r="CB7630">
            <v>40</v>
          </cell>
          <cell r="CF7630">
            <v>3655.2897129359972</v>
          </cell>
          <cell r="CG7630">
            <v>83.2</v>
          </cell>
          <cell r="CK7630" t="str">
            <v>Прочие основные фонды</v>
          </cell>
        </row>
        <row r="7631">
          <cell r="K7631">
            <v>0</v>
          </cell>
          <cell r="Y7631">
            <v>2001</v>
          </cell>
          <cell r="AT7631">
            <v>147.25</v>
          </cell>
          <cell r="BK7631">
            <v>365.52897129359974</v>
          </cell>
          <cell r="BX7631">
            <v>43.506920006910114</v>
          </cell>
          <cell r="CB7631">
            <v>40</v>
          </cell>
          <cell r="CF7631">
            <v>3655.2897129359972</v>
          </cell>
          <cell r="CG7631">
            <v>83.2</v>
          </cell>
          <cell r="CK7631" t="str">
            <v>Прочие основные фонды</v>
          </cell>
        </row>
        <row r="7632">
          <cell r="K7632">
            <v>0</v>
          </cell>
          <cell r="Y7632">
            <v>2001</v>
          </cell>
          <cell r="AT7632">
            <v>147.25</v>
          </cell>
          <cell r="BK7632">
            <v>365.52897129359974</v>
          </cell>
          <cell r="BX7632">
            <v>43.506920006910114</v>
          </cell>
          <cell r="CB7632">
            <v>40</v>
          </cell>
          <cell r="CF7632">
            <v>3655.2897129359972</v>
          </cell>
          <cell r="CG7632">
            <v>83.2</v>
          </cell>
          <cell r="CK7632" t="str">
            <v>Прочие основные фонды</v>
          </cell>
        </row>
        <row r="7633">
          <cell r="K7633">
            <v>0</v>
          </cell>
          <cell r="Y7633">
            <v>2001</v>
          </cell>
          <cell r="AT7633">
            <v>147.25</v>
          </cell>
          <cell r="BK7633">
            <v>365.52897129359974</v>
          </cell>
          <cell r="BX7633">
            <v>43.506920006910114</v>
          </cell>
          <cell r="CB7633">
            <v>40</v>
          </cell>
          <cell r="CF7633">
            <v>3655.2897129359972</v>
          </cell>
          <cell r="CG7633">
            <v>83.2</v>
          </cell>
          <cell r="CK7633" t="str">
            <v>Прочие основные фонды</v>
          </cell>
        </row>
        <row r="7634">
          <cell r="K7634">
            <v>0</v>
          </cell>
          <cell r="Y7634">
            <v>2001</v>
          </cell>
          <cell r="AT7634">
            <v>147.25</v>
          </cell>
          <cell r="BK7634">
            <v>365.52897129359974</v>
          </cell>
          <cell r="BX7634">
            <v>43.506920006910114</v>
          </cell>
          <cell r="CB7634">
            <v>40</v>
          </cell>
          <cell r="CF7634">
            <v>3655.2897129359972</v>
          </cell>
          <cell r="CG7634">
            <v>83.2</v>
          </cell>
          <cell r="CK7634" t="str">
            <v>Прочие основные фонды</v>
          </cell>
        </row>
        <row r="7635">
          <cell r="K7635">
            <v>0</v>
          </cell>
          <cell r="Y7635">
            <v>2001</v>
          </cell>
          <cell r="AT7635">
            <v>147.25</v>
          </cell>
          <cell r="BK7635">
            <v>365.52897129359974</v>
          </cell>
          <cell r="BX7635">
            <v>43.506920006910114</v>
          </cell>
          <cell r="CB7635">
            <v>40</v>
          </cell>
          <cell r="CF7635">
            <v>3655.2897129359972</v>
          </cell>
          <cell r="CG7635">
            <v>83.2</v>
          </cell>
          <cell r="CK7635" t="str">
            <v>Прочие основные фонды</v>
          </cell>
        </row>
        <row r="7636">
          <cell r="K7636">
            <v>0</v>
          </cell>
          <cell r="Y7636">
            <v>2001</v>
          </cell>
          <cell r="AT7636">
            <v>147.25</v>
          </cell>
          <cell r="BK7636">
            <v>365.52897129359974</v>
          </cell>
          <cell r="BX7636">
            <v>43.506920006910114</v>
          </cell>
          <cell r="CB7636">
            <v>40</v>
          </cell>
          <cell r="CF7636">
            <v>3655.2897129359972</v>
          </cell>
          <cell r="CG7636">
            <v>83.2</v>
          </cell>
          <cell r="CK7636" t="str">
            <v>Прочие основные фонды</v>
          </cell>
        </row>
        <row r="7637">
          <cell r="K7637">
            <v>0</v>
          </cell>
          <cell r="Y7637">
            <v>2001</v>
          </cell>
          <cell r="AT7637">
            <v>147.25</v>
          </cell>
          <cell r="BK7637">
            <v>365.52897129359974</v>
          </cell>
          <cell r="BX7637">
            <v>43.506920006910114</v>
          </cell>
          <cell r="CB7637">
            <v>40</v>
          </cell>
          <cell r="CF7637">
            <v>3655.2897129359972</v>
          </cell>
          <cell r="CG7637">
            <v>83.2</v>
          </cell>
          <cell r="CK7637" t="str">
            <v>Прочие основные фонды</v>
          </cell>
        </row>
        <row r="7638">
          <cell r="K7638">
            <v>0</v>
          </cell>
          <cell r="Y7638">
            <v>2001</v>
          </cell>
          <cell r="AT7638">
            <v>147.25</v>
          </cell>
          <cell r="BK7638">
            <v>365.52897129359974</v>
          </cell>
          <cell r="BX7638">
            <v>43.506920006910114</v>
          </cell>
          <cell r="CB7638">
            <v>40</v>
          </cell>
          <cell r="CF7638">
            <v>3655.2897129359972</v>
          </cell>
          <cell r="CG7638">
            <v>83.2</v>
          </cell>
          <cell r="CK7638" t="str">
            <v>Прочие основные фонды</v>
          </cell>
        </row>
        <row r="7639">
          <cell r="K7639">
            <v>0</v>
          </cell>
          <cell r="Y7639">
            <v>2001</v>
          </cell>
          <cell r="AT7639">
            <v>147.25</v>
          </cell>
          <cell r="BK7639">
            <v>365.52897129359974</v>
          </cell>
          <cell r="BX7639">
            <v>43.506920006910114</v>
          </cell>
          <cell r="CB7639">
            <v>40</v>
          </cell>
          <cell r="CF7639">
            <v>3655.2897129359972</v>
          </cell>
          <cell r="CG7639">
            <v>83.2</v>
          </cell>
          <cell r="CK7639" t="str">
            <v>Прочие основные фонды</v>
          </cell>
        </row>
        <row r="7640">
          <cell r="K7640">
            <v>0</v>
          </cell>
          <cell r="Y7640">
            <v>2001</v>
          </cell>
          <cell r="AT7640">
            <v>147.25</v>
          </cell>
          <cell r="BK7640">
            <v>365.52897129359974</v>
          </cell>
          <cell r="BX7640">
            <v>43.506920006910114</v>
          </cell>
          <cell r="CB7640">
            <v>40</v>
          </cell>
          <cell r="CF7640">
            <v>3655.2897129359972</v>
          </cell>
          <cell r="CG7640">
            <v>83.2</v>
          </cell>
          <cell r="CK7640" t="str">
            <v>Прочие основные фонды</v>
          </cell>
        </row>
        <row r="7641">
          <cell r="K7641">
            <v>0</v>
          </cell>
          <cell r="Y7641">
            <v>2001</v>
          </cell>
          <cell r="AT7641">
            <v>147.25</v>
          </cell>
          <cell r="BK7641">
            <v>365.52897129359974</v>
          </cell>
          <cell r="BX7641">
            <v>43.506920006910114</v>
          </cell>
          <cell r="CB7641">
            <v>40</v>
          </cell>
          <cell r="CF7641">
            <v>3655.2897129359972</v>
          </cell>
          <cell r="CG7641">
            <v>83.2</v>
          </cell>
          <cell r="CK7641" t="str">
            <v>Прочие основные фонды</v>
          </cell>
        </row>
        <row r="7642">
          <cell r="K7642">
            <v>0</v>
          </cell>
          <cell r="Y7642">
            <v>2001</v>
          </cell>
          <cell r="AT7642">
            <v>147.25</v>
          </cell>
          <cell r="BK7642">
            <v>365.52897129359974</v>
          </cell>
          <cell r="BX7642">
            <v>43.506920006910114</v>
          </cell>
          <cell r="CB7642">
            <v>40</v>
          </cell>
          <cell r="CF7642">
            <v>3655.2897129359972</v>
          </cell>
          <cell r="CG7642">
            <v>83.2</v>
          </cell>
          <cell r="CK7642" t="str">
            <v>Прочие основные фонды</v>
          </cell>
        </row>
        <row r="7643">
          <cell r="K7643">
            <v>0</v>
          </cell>
          <cell r="Y7643">
            <v>2001</v>
          </cell>
          <cell r="AT7643">
            <v>147.25</v>
          </cell>
          <cell r="BK7643">
            <v>365.52897129359974</v>
          </cell>
          <cell r="BX7643">
            <v>43.506920006910114</v>
          </cell>
          <cell r="CB7643">
            <v>40</v>
          </cell>
          <cell r="CF7643">
            <v>3655.2897129359972</v>
          </cell>
          <cell r="CG7643">
            <v>83.2</v>
          </cell>
          <cell r="CK7643" t="str">
            <v>Прочие основные фонды</v>
          </cell>
        </row>
        <row r="7644">
          <cell r="K7644">
            <v>0</v>
          </cell>
          <cell r="Y7644">
            <v>2001</v>
          </cell>
          <cell r="AT7644">
            <v>147.25</v>
          </cell>
          <cell r="BK7644">
            <v>365.52897129359974</v>
          </cell>
          <cell r="BX7644">
            <v>43.506920006910114</v>
          </cell>
          <cell r="CB7644">
            <v>40</v>
          </cell>
          <cell r="CF7644">
            <v>3655.2897129359972</v>
          </cell>
          <cell r="CG7644">
            <v>83.2</v>
          </cell>
          <cell r="CK7644" t="str">
            <v>Прочие основные фонды</v>
          </cell>
        </row>
        <row r="7645">
          <cell r="K7645">
            <v>0</v>
          </cell>
          <cell r="Y7645">
            <v>2001</v>
          </cell>
          <cell r="AT7645">
            <v>147.25</v>
          </cell>
          <cell r="BK7645">
            <v>365.52897129359974</v>
          </cell>
          <cell r="BX7645">
            <v>43.506920006910114</v>
          </cell>
          <cell r="CB7645">
            <v>40</v>
          </cell>
          <cell r="CF7645">
            <v>3655.2897129359972</v>
          </cell>
          <cell r="CG7645">
            <v>83.2</v>
          </cell>
          <cell r="CK7645" t="str">
            <v>Прочие основные фонды</v>
          </cell>
        </row>
        <row r="7646">
          <cell r="K7646">
            <v>0</v>
          </cell>
          <cell r="Y7646">
            <v>2001</v>
          </cell>
          <cell r="AT7646">
            <v>147.25</v>
          </cell>
          <cell r="BK7646">
            <v>365.52897129359974</v>
          </cell>
          <cell r="BX7646">
            <v>43.506920006910114</v>
          </cell>
          <cell r="CB7646">
            <v>40</v>
          </cell>
          <cell r="CF7646">
            <v>3655.2897129359972</v>
          </cell>
          <cell r="CG7646">
            <v>83.2</v>
          </cell>
          <cell r="CK7646" t="str">
            <v>Прочие основные фонды</v>
          </cell>
        </row>
        <row r="7647">
          <cell r="K7647">
            <v>0</v>
          </cell>
          <cell r="Y7647">
            <v>2001</v>
          </cell>
          <cell r="AT7647">
            <v>147.25</v>
          </cell>
          <cell r="BK7647">
            <v>365.52897129359974</v>
          </cell>
          <cell r="BX7647">
            <v>43.506920006910114</v>
          </cell>
          <cell r="CB7647">
            <v>40</v>
          </cell>
          <cell r="CF7647">
            <v>3655.2897129359972</v>
          </cell>
          <cell r="CG7647">
            <v>83.2</v>
          </cell>
          <cell r="CK7647" t="str">
            <v>Прочие основные фонды</v>
          </cell>
        </row>
        <row r="7648">
          <cell r="K7648">
            <v>0</v>
          </cell>
          <cell r="Y7648">
            <v>2001</v>
          </cell>
          <cell r="AT7648">
            <v>147.25</v>
          </cell>
          <cell r="BK7648">
            <v>365.52897129359974</v>
          </cell>
          <cell r="BX7648">
            <v>43.506920006910114</v>
          </cell>
          <cell r="CB7648">
            <v>40</v>
          </cell>
          <cell r="CF7648">
            <v>3655.2897129359972</v>
          </cell>
          <cell r="CG7648">
            <v>83.2</v>
          </cell>
          <cell r="CK7648" t="str">
            <v>Прочие основные фонды</v>
          </cell>
        </row>
        <row r="7649">
          <cell r="K7649">
            <v>0</v>
          </cell>
          <cell r="Y7649">
            <v>2001</v>
          </cell>
          <cell r="AT7649">
            <v>147.25</v>
          </cell>
          <cell r="BK7649">
            <v>365.52897129359974</v>
          </cell>
          <cell r="BX7649">
            <v>43.506920006910114</v>
          </cell>
          <cell r="CB7649">
            <v>40</v>
          </cell>
          <cell r="CF7649">
            <v>3655.2897129359972</v>
          </cell>
          <cell r="CG7649">
            <v>83.2</v>
          </cell>
          <cell r="CK7649" t="str">
            <v>Прочие основные фонды</v>
          </cell>
        </row>
        <row r="7650">
          <cell r="K7650">
            <v>0</v>
          </cell>
          <cell r="Y7650">
            <v>2001</v>
          </cell>
          <cell r="AT7650">
            <v>147.25</v>
          </cell>
          <cell r="BK7650">
            <v>365.52897129359974</v>
          </cell>
          <cell r="BX7650">
            <v>43.506920006910114</v>
          </cell>
          <cell r="CB7650">
            <v>40</v>
          </cell>
          <cell r="CF7650">
            <v>3655.2897129359972</v>
          </cell>
          <cell r="CG7650">
            <v>83.2</v>
          </cell>
          <cell r="CK7650" t="str">
            <v>Прочие основные фонды</v>
          </cell>
        </row>
        <row r="7651">
          <cell r="K7651">
            <v>0</v>
          </cell>
          <cell r="Y7651">
            <v>2001</v>
          </cell>
          <cell r="AT7651">
            <v>147.25</v>
          </cell>
          <cell r="BK7651">
            <v>365.52897129359974</v>
          </cell>
          <cell r="BX7651">
            <v>43.506920006910114</v>
          </cell>
          <cell r="CB7651">
            <v>40</v>
          </cell>
          <cell r="CF7651">
            <v>3655.2897129359972</v>
          </cell>
          <cell r="CG7651">
            <v>83.2</v>
          </cell>
          <cell r="CK7651" t="str">
            <v>Прочие основные фонды</v>
          </cell>
        </row>
        <row r="7652">
          <cell r="K7652">
            <v>0</v>
          </cell>
          <cell r="Y7652">
            <v>2001</v>
          </cell>
          <cell r="AT7652">
            <v>147.25</v>
          </cell>
          <cell r="BK7652">
            <v>365.52897129359974</v>
          </cell>
          <cell r="BX7652">
            <v>43.506920006910114</v>
          </cell>
          <cell r="CB7652">
            <v>40</v>
          </cell>
          <cell r="CF7652">
            <v>3655.2897129359972</v>
          </cell>
          <cell r="CG7652">
            <v>83.2</v>
          </cell>
          <cell r="CK7652" t="str">
            <v>Прочие основные фонды</v>
          </cell>
        </row>
        <row r="7653">
          <cell r="K7653">
            <v>0</v>
          </cell>
          <cell r="Y7653">
            <v>2001</v>
          </cell>
          <cell r="AT7653">
            <v>147.25</v>
          </cell>
          <cell r="BK7653">
            <v>365.52897129359974</v>
          </cell>
          <cell r="BX7653">
            <v>43.506920006910114</v>
          </cell>
          <cell r="CB7653">
            <v>40</v>
          </cell>
          <cell r="CF7653">
            <v>3655.2897129359972</v>
          </cell>
          <cell r="CG7653">
            <v>83.2</v>
          </cell>
          <cell r="CK7653" t="str">
            <v>Прочие основные фонды</v>
          </cell>
        </row>
        <row r="7654">
          <cell r="K7654">
            <v>0</v>
          </cell>
          <cell r="Y7654">
            <v>2001</v>
          </cell>
          <cell r="AT7654">
            <v>147.25</v>
          </cell>
          <cell r="BK7654">
            <v>365.52897129359974</v>
          </cell>
          <cell r="BX7654">
            <v>43.506920006910114</v>
          </cell>
          <cell r="CB7654">
            <v>40</v>
          </cell>
          <cell r="CF7654">
            <v>3655.2897129359972</v>
          </cell>
          <cell r="CG7654">
            <v>83.2</v>
          </cell>
          <cell r="CK7654" t="str">
            <v>Прочие основные фонды</v>
          </cell>
        </row>
        <row r="7655">
          <cell r="K7655">
            <v>0</v>
          </cell>
          <cell r="Y7655">
            <v>2001</v>
          </cell>
          <cell r="AT7655">
            <v>147.25</v>
          </cell>
          <cell r="BK7655">
            <v>365.52897129359974</v>
          </cell>
          <cell r="BX7655">
            <v>43.506920006910114</v>
          </cell>
          <cell r="CB7655">
            <v>40</v>
          </cell>
          <cell r="CF7655">
            <v>3655.2897129359972</v>
          </cell>
          <cell r="CG7655">
            <v>83.2</v>
          </cell>
          <cell r="CK7655" t="str">
            <v>Прочие основные фонды</v>
          </cell>
        </row>
        <row r="7656">
          <cell r="K7656">
            <v>0</v>
          </cell>
          <cell r="Y7656">
            <v>2001</v>
          </cell>
          <cell r="AT7656">
            <v>147.25</v>
          </cell>
          <cell r="BK7656">
            <v>365.52897129359974</v>
          </cell>
          <cell r="BX7656">
            <v>43.506920006910114</v>
          </cell>
          <cell r="CB7656">
            <v>40</v>
          </cell>
          <cell r="CF7656">
            <v>3655.2897129359972</v>
          </cell>
          <cell r="CG7656">
            <v>83.2</v>
          </cell>
          <cell r="CK7656" t="str">
            <v>Прочие основные фонды</v>
          </cell>
        </row>
        <row r="7657">
          <cell r="K7657">
            <v>0</v>
          </cell>
          <cell r="Y7657">
            <v>2001</v>
          </cell>
          <cell r="AT7657">
            <v>147.25</v>
          </cell>
          <cell r="BK7657">
            <v>365.52897129359974</v>
          </cell>
          <cell r="BX7657">
            <v>43.506920006910114</v>
          </cell>
          <cell r="CB7657">
            <v>40</v>
          </cell>
          <cell r="CF7657">
            <v>3655.2897129359972</v>
          </cell>
          <cell r="CG7657">
            <v>83.2</v>
          </cell>
          <cell r="CK7657" t="str">
            <v>Прочие основные фонды</v>
          </cell>
        </row>
        <row r="7658">
          <cell r="K7658">
            <v>0</v>
          </cell>
          <cell r="Y7658">
            <v>2001</v>
          </cell>
          <cell r="AT7658">
            <v>147.25</v>
          </cell>
          <cell r="BK7658">
            <v>365.52897129359974</v>
          </cell>
          <cell r="BX7658">
            <v>43.506920006910114</v>
          </cell>
          <cell r="CB7658">
            <v>40</v>
          </cell>
          <cell r="CF7658">
            <v>3655.2897129359972</v>
          </cell>
          <cell r="CG7658">
            <v>83.2</v>
          </cell>
          <cell r="CK7658" t="str">
            <v>Прочие основные фонды</v>
          </cell>
        </row>
        <row r="7659">
          <cell r="K7659">
            <v>0</v>
          </cell>
          <cell r="Y7659">
            <v>2001</v>
          </cell>
          <cell r="AT7659">
            <v>147.25</v>
          </cell>
          <cell r="BK7659">
            <v>365.52897129359974</v>
          </cell>
          <cell r="BX7659">
            <v>43.506920006910114</v>
          </cell>
          <cell r="CB7659">
            <v>40</v>
          </cell>
          <cell r="CF7659">
            <v>3655.2897129359972</v>
          </cell>
          <cell r="CG7659">
            <v>83.2</v>
          </cell>
          <cell r="CK7659" t="str">
            <v>Прочие основные фонды</v>
          </cell>
        </row>
        <row r="7660">
          <cell r="K7660">
            <v>0</v>
          </cell>
          <cell r="Y7660">
            <v>2001</v>
          </cell>
          <cell r="AT7660">
            <v>147.25</v>
          </cell>
          <cell r="BK7660">
            <v>365.52897129359974</v>
          </cell>
          <cell r="BX7660">
            <v>43.506920006910114</v>
          </cell>
          <cell r="CB7660">
            <v>40</v>
          </cell>
          <cell r="CF7660">
            <v>3655.2897129359972</v>
          </cell>
          <cell r="CG7660">
            <v>83.2</v>
          </cell>
          <cell r="CK7660" t="str">
            <v>Прочие основные фонды</v>
          </cell>
        </row>
        <row r="7661">
          <cell r="K7661">
            <v>0</v>
          </cell>
          <cell r="Y7661">
            <v>2001</v>
          </cell>
          <cell r="AT7661">
            <v>147.25</v>
          </cell>
          <cell r="BK7661">
            <v>365.52897129359974</v>
          </cell>
          <cell r="BX7661">
            <v>43.506920006910114</v>
          </cell>
          <cell r="CB7661">
            <v>40</v>
          </cell>
          <cell r="CF7661">
            <v>3655.2897129359972</v>
          </cell>
          <cell r="CG7661">
            <v>83.2</v>
          </cell>
          <cell r="CK7661" t="str">
            <v>Прочие основные фонды</v>
          </cell>
        </row>
        <row r="7662">
          <cell r="K7662">
            <v>0</v>
          </cell>
          <cell r="Y7662">
            <v>2001</v>
          </cell>
          <cell r="AT7662">
            <v>147.25</v>
          </cell>
          <cell r="BK7662">
            <v>365.52897129359974</v>
          </cell>
          <cell r="BX7662">
            <v>43.506920006910114</v>
          </cell>
          <cell r="CB7662">
            <v>40</v>
          </cell>
          <cell r="CF7662">
            <v>3655.2897129359972</v>
          </cell>
          <cell r="CG7662">
            <v>83.2</v>
          </cell>
          <cell r="CK7662" t="str">
            <v>Прочие основные фонды</v>
          </cell>
        </row>
        <row r="7663">
          <cell r="K7663">
            <v>0</v>
          </cell>
          <cell r="Y7663">
            <v>2001</v>
          </cell>
          <cell r="AT7663">
            <v>147.25</v>
          </cell>
          <cell r="BK7663">
            <v>365.52897129359974</v>
          </cell>
          <cell r="BX7663">
            <v>43.506920006910114</v>
          </cell>
          <cell r="CB7663">
            <v>40</v>
          </cell>
          <cell r="CF7663">
            <v>3655.2897129359972</v>
          </cell>
          <cell r="CG7663">
            <v>83.2</v>
          </cell>
          <cell r="CK7663" t="str">
            <v>Прочие основные фонды</v>
          </cell>
        </row>
        <row r="7664">
          <cell r="K7664">
            <v>0</v>
          </cell>
          <cell r="Y7664">
            <v>2001</v>
          </cell>
          <cell r="AT7664">
            <v>147.25</v>
          </cell>
          <cell r="BK7664">
            <v>365.52897129359974</v>
          </cell>
          <cell r="BX7664">
            <v>43.506920006910114</v>
          </cell>
          <cell r="CB7664">
            <v>40</v>
          </cell>
          <cell r="CF7664">
            <v>3655.2897129359972</v>
          </cell>
          <cell r="CG7664">
            <v>83.2</v>
          </cell>
          <cell r="CK7664" t="str">
            <v>Прочие основные фонды</v>
          </cell>
        </row>
        <row r="7665">
          <cell r="K7665">
            <v>0</v>
          </cell>
          <cell r="Y7665">
            <v>2001</v>
          </cell>
          <cell r="AT7665">
            <v>147.25</v>
          </cell>
          <cell r="BK7665">
            <v>365.52897129359974</v>
          </cell>
          <cell r="BX7665">
            <v>43.506920006910114</v>
          </cell>
          <cell r="CB7665">
            <v>40</v>
          </cell>
          <cell r="CF7665">
            <v>3655.2897129359972</v>
          </cell>
          <cell r="CG7665">
            <v>83.2</v>
          </cell>
          <cell r="CK7665" t="str">
            <v>Прочие основные фонды</v>
          </cell>
        </row>
        <row r="7666">
          <cell r="K7666">
            <v>0</v>
          </cell>
          <cell r="Y7666">
            <v>2001</v>
          </cell>
          <cell r="AT7666">
            <v>147.25</v>
          </cell>
          <cell r="BK7666">
            <v>365.52897129359974</v>
          </cell>
          <cell r="BX7666">
            <v>43.506920006910114</v>
          </cell>
          <cell r="CB7666">
            <v>40</v>
          </cell>
          <cell r="CF7666">
            <v>3655.2897129359972</v>
          </cell>
          <cell r="CG7666">
            <v>83.2</v>
          </cell>
          <cell r="CK7666" t="str">
            <v>Прочие основные фонды</v>
          </cell>
        </row>
        <row r="7667">
          <cell r="K7667">
            <v>0</v>
          </cell>
          <cell r="Y7667">
            <v>2001</v>
          </cell>
          <cell r="AT7667">
            <v>147.25</v>
          </cell>
          <cell r="BK7667">
            <v>365.52897129359974</v>
          </cell>
          <cell r="BX7667">
            <v>43.506920006910114</v>
          </cell>
          <cell r="CB7667">
            <v>40</v>
          </cell>
          <cell r="CF7667">
            <v>3655.2897129359972</v>
          </cell>
          <cell r="CG7667">
            <v>83.2</v>
          </cell>
          <cell r="CK7667" t="str">
            <v>Прочие основные фонды</v>
          </cell>
        </row>
        <row r="7668">
          <cell r="K7668">
            <v>0</v>
          </cell>
          <cell r="Y7668">
            <v>2001</v>
          </cell>
          <cell r="AT7668">
            <v>147.25</v>
          </cell>
          <cell r="BK7668">
            <v>365.52897129359974</v>
          </cell>
          <cell r="BX7668">
            <v>43.506920006910114</v>
          </cell>
          <cell r="CB7668">
            <v>40</v>
          </cell>
          <cell r="CF7668">
            <v>3655.2897129359972</v>
          </cell>
          <cell r="CG7668">
            <v>83.2</v>
          </cell>
          <cell r="CK7668" t="str">
            <v>Прочие основные фонды</v>
          </cell>
        </row>
        <row r="7669">
          <cell r="K7669">
            <v>0</v>
          </cell>
          <cell r="Y7669">
            <v>2001</v>
          </cell>
          <cell r="AT7669">
            <v>147.25</v>
          </cell>
          <cell r="BK7669">
            <v>365.52897129359974</v>
          </cell>
          <cell r="BX7669">
            <v>43.506920006910114</v>
          </cell>
          <cell r="CB7669">
            <v>40</v>
          </cell>
          <cell r="CF7669">
            <v>3655.2897129359972</v>
          </cell>
          <cell r="CG7669">
            <v>83.2</v>
          </cell>
          <cell r="CK7669" t="str">
            <v>Прочие основные фонды</v>
          </cell>
        </row>
        <row r="7670">
          <cell r="K7670">
            <v>0</v>
          </cell>
          <cell r="Y7670">
            <v>2001</v>
          </cell>
          <cell r="AT7670">
            <v>147.25</v>
          </cell>
          <cell r="BK7670">
            <v>365.52897129359974</v>
          </cell>
          <cell r="BX7670">
            <v>43.506920006910114</v>
          </cell>
          <cell r="CB7670">
            <v>40</v>
          </cell>
          <cell r="CF7670">
            <v>3655.2897129359972</v>
          </cell>
          <cell r="CG7670">
            <v>83.2</v>
          </cell>
          <cell r="CK7670" t="str">
            <v>Прочие основные фонды</v>
          </cell>
        </row>
        <row r="7671">
          <cell r="K7671">
            <v>0</v>
          </cell>
          <cell r="Y7671">
            <v>2001</v>
          </cell>
          <cell r="AT7671">
            <v>147.25</v>
          </cell>
          <cell r="BK7671">
            <v>365.52897129359974</v>
          </cell>
          <cell r="BX7671">
            <v>43.506920006910114</v>
          </cell>
          <cell r="CB7671">
            <v>40</v>
          </cell>
          <cell r="CF7671">
            <v>3655.2897129359972</v>
          </cell>
          <cell r="CG7671">
            <v>83.2</v>
          </cell>
          <cell r="CK7671" t="str">
            <v>Прочие основные фонды</v>
          </cell>
        </row>
        <row r="7672">
          <cell r="K7672">
            <v>0</v>
          </cell>
          <cell r="Y7672">
            <v>2001</v>
          </cell>
          <cell r="AT7672">
            <v>147.25</v>
          </cell>
          <cell r="BK7672">
            <v>365.52897129359974</v>
          </cell>
          <cell r="BX7672">
            <v>43.506920006910114</v>
          </cell>
          <cell r="CB7672">
            <v>40</v>
          </cell>
          <cell r="CF7672">
            <v>3655.2897129359972</v>
          </cell>
          <cell r="CG7672">
            <v>83.2</v>
          </cell>
          <cell r="CK7672" t="str">
            <v>Прочие основные фонды</v>
          </cell>
        </row>
        <row r="7673">
          <cell r="K7673">
            <v>0</v>
          </cell>
          <cell r="Y7673">
            <v>2001</v>
          </cell>
          <cell r="AT7673">
            <v>147.25</v>
          </cell>
          <cell r="BK7673">
            <v>365.52897129359974</v>
          </cell>
          <cell r="BX7673">
            <v>43.506920006910114</v>
          </cell>
          <cell r="CB7673">
            <v>40</v>
          </cell>
          <cell r="CF7673">
            <v>3655.2897129359972</v>
          </cell>
          <cell r="CG7673">
            <v>83.2</v>
          </cell>
          <cell r="CK7673" t="str">
            <v>Прочие основные фонды</v>
          </cell>
        </row>
        <row r="7674">
          <cell r="K7674">
            <v>0</v>
          </cell>
          <cell r="Y7674">
            <v>2001</v>
          </cell>
          <cell r="AT7674">
            <v>147.25</v>
          </cell>
          <cell r="BK7674">
            <v>365.52897129359974</v>
          </cell>
          <cell r="BX7674">
            <v>43.506920006910114</v>
          </cell>
          <cell r="CB7674">
            <v>40</v>
          </cell>
          <cell r="CF7674">
            <v>3655.2897129359972</v>
          </cell>
          <cell r="CG7674">
            <v>83.2</v>
          </cell>
          <cell r="CK7674" t="str">
            <v>Прочие основные фонды</v>
          </cell>
        </row>
        <row r="7675">
          <cell r="K7675">
            <v>0</v>
          </cell>
          <cell r="Y7675">
            <v>2001</v>
          </cell>
          <cell r="AT7675">
            <v>147.25</v>
          </cell>
          <cell r="BK7675">
            <v>365.52897129359974</v>
          </cell>
          <cell r="BX7675">
            <v>43.506920006910114</v>
          </cell>
          <cell r="CB7675">
            <v>40</v>
          </cell>
          <cell r="CF7675">
            <v>3655.2897129359972</v>
          </cell>
          <cell r="CG7675">
            <v>83.2</v>
          </cell>
          <cell r="CK7675" t="str">
            <v>Прочие основные фонды</v>
          </cell>
        </row>
        <row r="7676">
          <cell r="K7676">
            <v>0</v>
          </cell>
          <cell r="Y7676">
            <v>2001</v>
          </cell>
          <cell r="AT7676">
            <v>147.25</v>
          </cell>
          <cell r="BK7676">
            <v>365.52897129359974</v>
          </cell>
          <cell r="BX7676">
            <v>43.506920006910114</v>
          </cell>
          <cell r="CB7676">
            <v>40</v>
          </cell>
          <cell r="CF7676">
            <v>3655.2897129359972</v>
          </cell>
          <cell r="CG7676">
            <v>83.2</v>
          </cell>
          <cell r="CK7676" t="str">
            <v>Прочие основные фонды</v>
          </cell>
        </row>
        <row r="7677">
          <cell r="K7677">
            <v>0</v>
          </cell>
          <cell r="Y7677">
            <v>2001</v>
          </cell>
          <cell r="AT7677">
            <v>147.25</v>
          </cell>
          <cell r="BK7677">
            <v>365.52897129359974</v>
          </cell>
          <cell r="BX7677">
            <v>43.506920006910114</v>
          </cell>
          <cell r="CB7677">
            <v>40</v>
          </cell>
          <cell r="CF7677">
            <v>3655.2897129359972</v>
          </cell>
          <cell r="CG7677">
            <v>83.2</v>
          </cell>
          <cell r="CK7677" t="str">
            <v>Прочие основные фонды</v>
          </cell>
        </row>
        <row r="7678">
          <cell r="K7678">
            <v>0</v>
          </cell>
          <cell r="Y7678">
            <v>2001</v>
          </cell>
          <cell r="AT7678">
            <v>147.25</v>
          </cell>
          <cell r="BK7678">
            <v>365.52897129359974</v>
          </cell>
          <cell r="BX7678">
            <v>43.506920006910114</v>
          </cell>
          <cell r="CB7678">
            <v>40</v>
          </cell>
          <cell r="CF7678">
            <v>3655.2897129359972</v>
          </cell>
          <cell r="CG7678">
            <v>83.2</v>
          </cell>
          <cell r="CK7678" t="str">
            <v>Прочие основные фонды</v>
          </cell>
        </row>
        <row r="7679">
          <cell r="K7679">
            <v>0</v>
          </cell>
          <cell r="Y7679">
            <v>2001</v>
          </cell>
          <cell r="AT7679">
            <v>147.25</v>
          </cell>
          <cell r="BK7679">
            <v>365.52897129359974</v>
          </cell>
          <cell r="BX7679">
            <v>43.506920006910114</v>
          </cell>
          <cell r="CB7679">
            <v>40</v>
          </cell>
          <cell r="CF7679">
            <v>3655.2897129359972</v>
          </cell>
          <cell r="CG7679">
            <v>83.2</v>
          </cell>
          <cell r="CK7679" t="str">
            <v>Прочие основные фонды</v>
          </cell>
        </row>
        <row r="7680">
          <cell r="K7680">
            <v>0</v>
          </cell>
          <cell r="Y7680">
            <v>2001</v>
          </cell>
          <cell r="AT7680">
            <v>147.25</v>
          </cell>
          <cell r="BK7680">
            <v>365.52897129359974</v>
          </cell>
          <cell r="BX7680">
            <v>43.506920006910114</v>
          </cell>
          <cell r="CB7680">
            <v>40</v>
          </cell>
          <cell r="CF7680">
            <v>3655.2897129359972</v>
          </cell>
          <cell r="CG7680">
            <v>83.2</v>
          </cell>
          <cell r="CK7680" t="str">
            <v>Прочие основные фонды</v>
          </cell>
        </row>
        <row r="7681">
          <cell r="K7681">
            <v>0</v>
          </cell>
          <cell r="Y7681">
            <v>2001</v>
          </cell>
          <cell r="AT7681">
            <v>147.25</v>
          </cell>
          <cell r="BK7681">
            <v>365.52897129359974</v>
          </cell>
          <cell r="BX7681">
            <v>43.506920006910114</v>
          </cell>
          <cell r="CB7681">
            <v>40</v>
          </cell>
          <cell r="CF7681">
            <v>3655.2897129359972</v>
          </cell>
          <cell r="CG7681">
            <v>83.2</v>
          </cell>
          <cell r="CK7681" t="str">
            <v>Прочие основные фонды</v>
          </cell>
        </row>
        <row r="7682">
          <cell r="K7682">
            <v>0</v>
          </cell>
          <cell r="Y7682">
            <v>2001</v>
          </cell>
          <cell r="AT7682">
            <v>147.25</v>
          </cell>
          <cell r="BK7682">
            <v>365.52897129359974</v>
          </cell>
          <cell r="BX7682">
            <v>43.506920006910114</v>
          </cell>
          <cell r="CB7682">
            <v>40</v>
          </cell>
          <cell r="CF7682">
            <v>3655.2897129359972</v>
          </cell>
          <cell r="CG7682">
            <v>83.2</v>
          </cell>
          <cell r="CK7682" t="str">
            <v>Прочие основные фонды</v>
          </cell>
        </row>
        <row r="7683">
          <cell r="K7683">
            <v>0</v>
          </cell>
          <cell r="Y7683">
            <v>2001</v>
          </cell>
          <cell r="AT7683">
            <v>147.25</v>
          </cell>
          <cell r="BK7683">
            <v>365.52897129359974</v>
          </cell>
          <cell r="BX7683">
            <v>43.506920006910114</v>
          </cell>
          <cell r="CB7683">
            <v>40</v>
          </cell>
          <cell r="CF7683">
            <v>3655.2897129359972</v>
          </cell>
          <cell r="CG7683">
            <v>83.2</v>
          </cell>
          <cell r="CK7683" t="str">
            <v>Прочие основные фонды</v>
          </cell>
        </row>
        <row r="7684">
          <cell r="K7684">
            <v>0</v>
          </cell>
          <cell r="Y7684">
            <v>2001</v>
          </cell>
          <cell r="AT7684">
            <v>147.25</v>
          </cell>
          <cell r="BK7684">
            <v>365.52897129359974</v>
          </cell>
          <cell r="BX7684">
            <v>43.506920006910114</v>
          </cell>
          <cell r="CB7684">
            <v>40</v>
          </cell>
          <cell r="CF7684">
            <v>3655.2897129359972</v>
          </cell>
          <cell r="CG7684">
            <v>83.2</v>
          </cell>
          <cell r="CK7684" t="str">
            <v>Прочие основные фонды</v>
          </cell>
        </row>
        <row r="7685">
          <cell r="K7685">
            <v>0</v>
          </cell>
          <cell r="Y7685">
            <v>2001</v>
          </cell>
          <cell r="AT7685">
            <v>147.25</v>
          </cell>
          <cell r="BK7685">
            <v>365.52897129359974</v>
          </cell>
          <cell r="BX7685">
            <v>43.506920006910114</v>
          </cell>
          <cell r="CB7685">
            <v>40</v>
          </cell>
          <cell r="CF7685">
            <v>3655.2897129359972</v>
          </cell>
          <cell r="CG7685">
            <v>83.2</v>
          </cell>
          <cell r="CK7685" t="str">
            <v>Прочие основные фонды</v>
          </cell>
        </row>
        <row r="7686">
          <cell r="K7686">
            <v>0</v>
          </cell>
          <cell r="Y7686">
            <v>2001</v>
          </cell>
          <cell r="AT7686">
            <v>147.25</v>
          </cell>
          <cell r="BK7686">
            <v>365.52897129359974</v>
          </cell>
          <cell r="BX7686">
            <v>43.506920006910114</v>
          </cell>
          <cell r="CB7686">
            <v>40</v>
          </cell>
          <cell r="CF7686">
            <v>3655.2897129359972</v>
          </cell>
          <cell r="CG7686">
            <v>83.2</v>
          </cell>
          <cell r="CK7686" t="str">
            <v>Прочие основные фонды</v>
          </cell>
        </row>
        <row r="7687">
          <cell r="K7687">
            <v>0</v>
          </cell>
          <cell r="Y7687">
            <v>2001</v>
          </cell>
          <cell r="AT7687">
            <v>147.25</v>
          </cell>
          <cell r="BK7687">
            <v>365.52897129359974</v>
          </cell>
          <cell r="BX7687">
            <v>43.506920006910114</v>
          </cell>
          <cell r="CB7687">
            <v>40</v>
          </cell>
          <cell r="CF7687">
            <v>3655.2897129359972</v>
          </cell>
          <cell r="CG7687">
            <v>83.2</v>
          </cell>
          <cell r="CK7687" t="str">
            <v>Прочие основные фонды</v>
          </cell>
        </row>
        <row r="7688">
          <cell r="K7688">
            <v>0</v>
          </cell>
          <cell r="Y7688">
            <v>2001</v>
          </cell>
          <cell r="AT7688">
            <v>147.25</v>
          </cell>
          <cell r="BK7688">
            <v>365.52897129359974</v>
          </cell>
          <cell r="BX7688">
            <v>43.506920006910114</v>
          </cell>
          <cell r="CB7688">
            <v>40</v>
          </cell>
          <cell r="CF7688">
            <v>3655.2897129359972</v>
          </cell>
          <cell r="CG7688">
            <v>83.2</v>
          </cell>
          <cell r="CK7688" t="str">
            <v>Прочие основные фонды</v>
          </cell>
        </row>
        <row r="7689">
          <cell r="K7689">
            <v>0</v>
          </cell>
          <cell r="Y7689">
            <v>2001</v>
          </cell>
          <cell r="AT7689">
            <v>147.25</v>
          </cell>
          <cell r="BK7689">
            <v>365.52897129359974</v>
          </cell>
          <cell r="BX7689">
            <v>43.506920006910114</v>
          </cell>
          <cell r="CB7689">
            <v>40</v>
          </cell>
          <cell r="CF7689">
            <v>3655.2897129359972</v>
          </cell>
          <cell r="CG7689">
            <v>83.2</v>
          </cell>
          <cell r="CK7689" t="str">
            <v>Прочие основные фонды</v>
          </cell>
        </row>
        <row r="7690">
          <cell r="K7690">
            <v>0</v>
          </cell>
          <cell r="Y7690">
            <v>2001</v>
          </cell>
          <cell r="AT7690">
            <v>147.25</v>
          </cell>
          <cell r="BK7690">
            <v>365.52897129359974</v>
          </cell>
          <cell r="BX7690">
            <v>43.506920006910114</v>
          </cell>
          <cell r="CB7690">
            <v>40</v>
          </cell>
          <cell r="CF7690">
            <v>3655.2897129359972</v>
          </cell>
          <cell r="CG7690">
            <v>83.2</v>
          </cell>
          <cell r="CK7690" t="str">
            <v>Прочие основные фонды</v>
          </cell>
        </row>
        <row r="7691">
          <cell r="K7691">
            <v>0</v>
          </cell>
          <cell r="Y7691">
            <v>2001</v>
          </cell>
          <cell r="AT7691">
            <v>147.25</v>
          </cell>
          <cell r="BK7691">
            <v>365.52897129359974</v>
          </cell>
          <cell r="BX7691">
            <v>43.506920006910114</v>
          </cell>
          <cell r="CB7691">
            <v>40</v>
          </cell>
          <cell r="CF7691">
            <v>3655.2897129359972</v>
          </cell>
          <cell r="CG7691">
            <v>83.2</v>
          </cell>
          <cell r="CK7691" t="str">
            <v>Прочие основные фонды</v>
          </cell>
        </row>
        <row r="7692">
          <cell r="K7692">
            <v>0</v>
          </cell>
          <cell r="Y7692">
            <v>2001</v>
          </cell>
          <cell r="AT7692">
            <v>147.25</v>
          </cell>
          <cell r="BK7692">
            <v>365.52897129359974</v>
          </cell>
          <cell r="BX7692">
            <v>43.506920006910114</v>
          </cell>
          <cell r="CB7692">
            <v>40</v>
          </cell>
          <cell r="CF7692">
            <v>3655.2897129359972</v>
          </cell>
          <cell r="CG7692">
            <v>83.2</v>
          </cell>
          <cell r="CK7692" t="str">
            <v>Прочие основные фонды</v>
          </cell>
        </row>
        <row r="7693">
          <cell r="K7693">
            <v>0</v>
          </cell>
          <cell r="Y7693">
            <v>2001</v>
          </cell>
          <cell r="AT7693">
            <v>147.25</v>
          </cell>
          <cell r="BK7693">
            <v>365.52897129359974</v>
          </cell>
          <cell r="BX7693">
            <v>43.506920006910114</v>
          </cell>
          <cell r="CB7693">
            <v>40</v>
          </cell>
          <cell r="CF7693">
            <v>3655.2897129359972</v>
          </cell>
          <cell r="CG7693">
            <v>83.2</v>
          </cell>
          <cell r="CK7693" t="str">
            <v>Прочие основные фонды</v>
          </cell>
        </row>
        <row r="7694">
          <cell r="K7694">
            <v>0</v>
          </cell>
          <cell r="Y7694">
            <v>2001</v>
          </cell>
          <cell r="AT7694">
            <v>147.25</v>
          </cell>
          <cell r="BK7694">
            <v>365.52897129359974</v>
          </cell>
          <cell r="BX7694">
            <v>43.506920006910114</v>
          </cell>
          <cell r="CB7694">
            <v>40</v>
          </cell>
          <cell r="CF7694">
            <v>3655.2897129359972</v>
          </cell>
          <cell r="CG7694">
            <v>83.2</v>
          </cell>
          <cell r="CK7694" t="str">
            <v>Прочие основные фонды</v>
          </cell>
        </row>
        <row r="7695">
          <cell r="K7695">
            <v>0</v>
          </cell>
          <cell r="Y7695">
            <v>2001</v>
          </cell>
          <cell r="AT7695">
            <v>147.25</v>
          </cell>
          <cell r="BK7695">
            <v>365.52897129359974</v>
          </cell>
          <cell r="BX7695">
            <v>43.506920006910114</v>
          </cell>
          <cell r="CB7695">
            <v>40</v>
          </cell>
          <cell r="CF7695">
            <v>3655.2897129359972</v>
          </cell>
          <cell r="CG7695">
            <v>83.2</v>
          </cell>
          <cell r="CK7695" t="str">
            <v>Прочие основные фонды</v>
          </cell>
        </row>
        <row r="7696">
          <cell r="K7696">
            <v>0</v>
          </cell>
          <cell r="Y7696">
            <v>2001</v>
          </cell>
          <cell r="AT7696">
            <v>147.25</v>
          </cell>
          <cell r="BK7696">
            <v>365.52897129359974</v>
          </cell>
          <cell r="BX7696">
            <v>43.506920006910114</v>
          </cell>
          <cell r="CB7696">
            <v>40</v>
          </cell>
          <cell r="CF7696">
            <v>3655.2897129359972</v>
          </cell>
          <cell r="CG7696">
            <v>83.2</v>
          </cell>
          <cell r="CK7696" t="str">
            <v>Прочие основные фонды</v>
          </cell>
        </row>
        <row r="7697">
          <cell r="K7697">
            <v>0</v>
          </cell>
          <cell r="Y7697">
            <v>2001</v>
          </cell>
          <cell r="AT7697">
            <v>147.25</v>
          </cell>
          <cell r="BK7697">
            <v>365.52897129359974</v>
          </cell>
          <cell r="BX7697">
            <v>43.506920006910114</v>
          </cell>
          <cell r="CB7697">
            <v>40</v>
          </cell>
          <cell r="CF7697">
            <v>3655.2897129359972</v>
          </cell>
          <cell r="CG7697">
            <v>83.2</v>
          </cell>
          <cell r="CK7697" t="str">
            <v>Прочие основные фонды</v>
          </cell>
        </row>
        <row r="7698">
          <cell r="K7698">
            <v>0</v>
          </cell>
          <cell r="Y7698">
            <v>2001</v>
          </cell>
          <cell r="AT7698">
            <v>147.25</v>
          </cell>
          <cell r="BK7698">
            <v>365.52897129359974</v>
          </cell>
          <cell r="BX7698">
            <v>43.506920006910114</v>
          </cell>
          <cell r="CB7698">
            <v>40</v>
          </cell>
          <cell r="CF7698">
            <v>3655.2897129359972</v>
          </cell>
          <cell r="CG7698">
            <v>83.2</v>
          </cell>
          <cell r="CK7698" t="str">
            <v>Прочие основные фонды</v>
          </cell>
        </row>
        <row r="7699">
          <cell r="K7699">
            <v>0</v>
          </cell>
          <cell r="Y7699">
            <v>2001</v>
          </cell>
          <cell r="AT7699">
            <v>147.25</v>
          </cell>
          <cell r="BK7699">
            <v>365.52897129359974</v>
          </cell>
          <cell r="BX7699">
            <v>43.506920006910114</v>
          </cell>
          <cell r="CB7699">
            <v>40</v>
          </cell>
          <cell r="CF7699">
            <v>3655.2897129359972</v>
          </cell>
          <cell r="CG7699">
            <v>83.2</v>
          </cell>
          <cell r="CK7699" t="str">
            <v>Прочие основные фонды</v>
          </cell>
        </row>
        <row r="7700">
          <cell r="K7700">
            <v>0</v>
          </cell>
          <cell r="Y7700">
            <v>2001</v>
          </cell>
          <cell r="AT7700">
            <v>147.25</v>
          </cell>
          <cell r="BK7700">
            <v>365.52897129359974</v>
          </cell>
          <cell r="BX7700">
            <v>43.506920006910114</v>
          </cell>
          <cell r="CB7700">
            <v>40</v>
          </cell>
          <cell r="CF7700">
            <v>3655.2897129359972</v>
          </cell>
          <cell r="CG7700">
            <v>83.2</v>
          </cell>
          <cell r="CK7700" t="str">
            <v>Прочие основные фонды</v>
          </cell>
        </row>
        <row r="7701">
          <cell r="K7701">
            <v>0</v>
          </cell>
          <cell r="Y7701">
            <v>2001</v>
          </cell>
          <cell r="AT7701">
            <v>147.25</v>
          </cell>
          <cell r="BK7701">
            <v>365.52897129359974</v>
          </cell>
          <cell r="BX7701">
            <v>43.506920006910114</v>
          </cell>
          <cell r="CB7701">
            <v>40</v>
          </cell>
          <cell r="CF7701">
            <v>3655.2897129359972</v>
          </cell>
          <cell r="CG7701">
            <v>83.2</v>
          </cell>
          <cell r="CK7701" t="str">
            <v>Прочие основные фонды</v>
          </cell>
        </row>
        <row r="7702">
          <cell r="K7702">
            <v>0</v>
          </cell>
          <cell r="Y7702">
            <v>2001</v>
          </cell>
          <cell r="AT7702">
            <v>147.25</v>
          </cell>
          <cell r="BK7702">
            <v>365.52897129359974</v>
          </cell>
          <cell r="BX7702">
            <v>43.506920006910114</v>
          </cell>
          <cell r="CB7702">
            <v>40</v>
          </cell>
          <cell r="CF7702">
            <v>3655.2897129359972</v>
          </cell>
          <cell r="CG7702">
            <v>83.2</v>
          </cell>
          <cell r="CK7702" t="str">
            <v>Прочие основные фонды</v>
          </cell>
        </row>
        <row r="7703">
          <cell r="K7703">
            <v>0</v>
          </cell>
          <cell r="Y7703">
            <v>2001</v>
          </cell>
          <cell r="AT7703">
            <v>147.25</v>
          </cell>
          <cell r="BK7703">
            <v>365.52897129359974</v>
          </cell>
          <cell r="BX7703">
            <v>43.506920006910114</v>
          </cell>
          <cell r="CB7703">
            <v>40</v>
          </cell>
          <cell r="CF7703">
            <v>3655.2897129359972</v>
          </cell>
          <cell r="CG7703">
            <v>83.2</v>
          </cell>
          <cell r="CK7703" t="str">
            <v>Прочие основные фонды</v>
          </cell>
        </row>
        <row r="7704">
          <cell r="K7704">
            <v>0</v>
          </cell>
          <cell r="Y7704">
            <v>2001</v>
          </cell>
          <cell r="AT7704">
            <v>147.25</v>
          </cell>
          <cell r="BK7704">
            <v>365.52897129359974</v>
          </cell>
          <cell r="BX7704">
            <v>43.506920006910114</v>
          </cell>
          <cell r="CB7704">
            <v>40</v>
          </cell>
          <cell r="CF7704">
            <v>3655.2897129359972</v>
          </cell>
          <cell r="CG7704">
            <v>83.2</v>
          </cell>
          <cell r="CK7704" t="str">
            <v>Прочие основные фонды</v>
          </cell>
        </row>
        <row r="7705">
          <cell r="K7705">
            <v>0</v>
          </cell>
          <cell r="Y7705">
            <v>2001</v>
          </cell>
          <cell r="AT7705">
            <v>147.25</v>
          </cell>
          <cell r="BK7705">
            <v>365.52897129359974</v>
          </cell>
          <cell r="BX7705">
            <v>43.506920006910114</v>
          </cell>
          <cell r="CB7705">
            <v>40</v>
          </cell>
          <cell r="CF7705">
            <v>3655.2897129359972</v>
          </cell>
          <cell r="CG7705">
            <v>83.2</v>
          </cell>
          <cell r="CK7705" t="str">
            <v>Прочие основные фонды</v>
          </cell>
        </row>
        <row r="7706">
          <cell r="K7706">
            <v>0</v>
          </cell>
          <cell r="Y7706">
            <v>2001</v>
          </cell>
          <cell r="AT7706">
            <v>147.25</v>
          </cell>
          <cell r="BK7706">
            <v>365.52897129359974</v>
          </cell>
          <cell r="BX7706">
            <v>43.506920006910114</v>
          </cell>
          <cell r="CB7706">
            <v>40</v>
          </cell>
          <cell r="CF7706">
            <v>3655.2897129359972</v>
          </cell>
          <cell r="CG7706">
            <v>83.2</v>
          </cell>
          <cell r="CK7706" t="str">
            <v>Прочие основные фонды</v>
          </cell>
        </row>
        <row r="7707">
          <cell r="K7707">
            <v>0</v>
          </cell>
          <cell r="Y7707">
            <v>2001</v>
          </cell>
          <cell r="AT7707">
            <v>147.25</v>
          </cell>
          <cell r="BK7707">
            <v>365.52897129359974</v>
          </cell>
          <cell r="BX7707">
            <v>43.506920006910114</v>
          </cell>
          <cell r="CB7707">
            <v>40</v>
          </cell>
          <cell r="CF7707">
            <v>3655.2897129359972</v>
          </cell>
          <cell r="CG7707">
            <v>83.2</v>
          </cell>
          <cell r="CK7707" t="str">
            <v>Прочие основные фонды</v>
          </cell>
        </row>
        <row r="7708">
          <cell r="K7708">
            <v>0</v>
          </cell>
          <cell r="Y7708">
            <v>2001</v>
          </cell>
          <cell r="AT7708">
            <v>147.25</v>
          </cell>
          <cell r="BK7708">
            <v>365.52897129359974</v>
          </cell>
          <cell r="BX7708">
            <v>43.506920006910114</v>
          </cell>
          <cell r="CB7708">
            <v>40</v>
          </cell>
          <cell r="CF7708">
            <v>3655.2897129359972</v>
          </cell>
          <cell r="CG7708">
            <v>83.2</v>
          </cell>
          <cell r="CK7708" t="str">
            <v>Прочие основные фонды</v>
          </cell>
        </row>
        <row r="7709">
          <cell r="K7709">
            <v>0</v>
          </cell>
          <cell r="Y7709">
            <v>2001</v>
          </cell>
          <cell r="AT7709">
            <v>147.25</v>
          </cell>
          <cell r="BK7709">
            <v>365.52897129359974</v>
          </cell>
          <cell r="BX7709">
            <v>43.506920006910114</v>
          </cell>
          <cell r="CB7709">
            <v>40</v>
          </cell>
          <cell r="CF7709">
            <v>3655.2897129359972</v>
          </cell>
          <cell r="CG7709">
            <v>83.2</v>
          </cell>
          <cell r="CK7709" t="str">
            <v>Прочие основные фонды</v>
          </cell>
        </row>
        <row r="7710">
          <cell r="K7710">
            <v>0</v>
          </cell>
          <cell r="Y7710">
            <v>2001</v>
          </cell>
          <cell r="AT7710">
            <v>147.25</v>
          </cell>
          <cell r="BK7710">
            <v>365.52897129359974</v>
          </cell>
          <cell r="BX7710">
            <v>43.506920006910114</v>
          </cell>
          <cell r="CB7710">
            <v>40</v>
          </cell>
          <cell r="CF7710">
            <v>3655.2897129359972</v>
          </cell>
          <cell r="CG7710">
            <v>83.2</v>
          </cell>
          <cell r="CK7710" t="str">
            <v>Прочие основные фонды</v>
          </cell>
        </row>
        <row r="7711">
          <cell r="K7711">
            <v>0</v>
          </cell>
          <cell r="Y7711">
            <v>2001</v>
          </cell>
          <cell r="AT7711">
            <v>147.25</v>
          </cell>
          <cell r="BK7711">
            <v>365.52897129359974</v>
          </cell>
          <cell r="BX7711">
            <v>43.506920006910114</v>
          </cell>
          <cell r="CB7711">
            <v>40</v>
          </cell>
          <cell r="CF7711">
            <v>3655.2897129359972</v>
          </cell>
          <cell r="CG7711">
            <v>83.2</v>
          </cell>
          <cell r="CK7711" t="str">
            <v>Прочие основные фонды</v>
          </cell>
        </row>
        <row r="7712">
          <cell r="K7712">
            <v>0</v>
          </cell>
          <cell r="Y7712">
            <v>2001</v>
          </cell>
          <cell r="AT7712">
            <v>147.25</v>
          </cell>
          <cell r="BK7712">
            <v>365.52897129359974</v>
          </cell>
          <cell r="BX7712">
            <v>43.506920006910114</v>
          </cell>
          <cell r="CB7712">
            <v>40</v>
          </cell>
          <cell r="CF7712">
            <v>3655.2897129359972</v>
          </cell>
          <cell r="CG7712">
            <v>83.2</v>
          </cell>
          <cell r="CK7712" t="str">
            <v>Прочие основные фонды</v>
          </cell>
        </row>
        <row r="7713">
          <cell r="K7713">
            <v>0</v>
          </cell>
          <cell r="Y7713">
            <v>2001</v>
          </cell>
          <cell r="AT7713">
            <v>147.25</v>
          </cell>
          <cell r="BK7713">
            <v>365.52897129359974</v>
          </cell>
          <cell r="BX7713">
            <v>43.506920006910114</v>
          </cell>
          <cell r="CB7713">
            <v>40</v>
          </cell>
          <cell r="CF7713">
            <v>3655.2897129359972</v>
          </cell>
          <cell r="CG7713">
            <v>83.2</v>
          </cell>
          <cell r="CK7713" t="str">
            <v>Прочие основные фонды</v>
          </cell>
        </row>
        <row r="7714">
          <cell r="K7714">
            <v>0</v>
          </cell>
          <cell r="Y7714">
            <v>2001</v>
          </cell>
          <cell r="AT7714">
            <v>147.25</v>
          </cell>
          <cell r="BK7714">
            <v>365.52897129359974</v>
          </cell>
          <cell r="BX7714">
            <v>43.506920006910114</v>
          </cell>
          <cell r="CB7714">
            <v>40</v>
          </cell>
          <cell r="CF7714">
            <v>3655.2897129359972</v>
          </cell>
          <cell r="CG7714">
            <v>83.2</v>
          </cell>
          <cell r="CK7714" t="str">
            <v>Прочие основные фонды</v>
          </cell>
        </row>
        <row r="7715">
          <cell r="K7715">
            <v>0</v>
          </cell>
          <cell r="Y7715">
            <v>2001</v>
          </cell>
          <cell r="AT7715">
            <v>147.25</v>
          </cell>
          <cell r="BK7715">
            <v>365.52897129359974</v>
          </cell>
          <cell r="BX7715">
            <v>43.506920006910114</v>
          </cell>
          <cell r="CB7715">
            <v>40</v>
          </cell>
          <cell r="CF7715">
            <v>3655.2897129359972</v>
          </cell>
          <cell r="CG7715">
            <v>83.2</v>
          </cell>
          <cell r="CK7715" t="str">
            <v>Прочие основные фонды</v>
          </cell>
        </row>
        <row r="7716">
          <cell r="K7716">
            <v>0</v>
          </cell>
          <cell r="Y7716">
            <v>2001</v>
          </cell>
          <cell r="AT7716">
            <v>147.25</v>
          </cell>
          <cell r="BK7716">
            <v>365.52897129359974</v>
          </cell>
          <cell r="BX7716">
            <v>43.506920006910114</v>
          </cell>
          <cell r="CB7716">
            <v>40</v>
          </cell>
          <cell r="CF7716">
            <v>3655.2897129359972</v>
          </cell>
          <cell r="CG7716">
            <v>83.2</v>
          </cell>
          <cell r="CK7716" t="str">
            <v>Прочие основные фонды</v>
          </cell>
        </row>
        <row r="7717">
          <cell r="K7717">
            <v>0</v>
          </cell>
          <cell r="Y7717">
            <v>2001</v>
          </cell>
          <cell r="AT7717">
            <v>147.25</v>
          </cell>
          <cell r="BK7717">
            <v>365.52897129359974</v>
          </cell>
          <cell r="BX7717">
            <v>43.506920006910114</v>
          </cell>
          <cell r="CB7717">
            <v>40</v>
          </cell>
          <cell r="CF7717">
            <v>3655.2897129359972</v>
          </cell>
          <cell r="CG7717">
            <v>83.2</v>
          </cell>
          <cell r="CK7717" t="str">
            <v>Прочие основные фонды</v>
          </cell>
        </row>
        <row r="7718">
          <cell r="K7718">
            <v>0</v>
          </cell>
          <cell r="Y7718">
            <v>2001</v>
          </cell>
          <cell r="AT7718">
            <v>147.25</v>
          </cell>
          <cell r="BK7718">
            <v>365.52897129359974</v>
          </cell>
          <cell r="BX7718">
            <v>43.506920006910114</v>
          </cell>
          <cell r="CB7718">
            <v>40</v>
          </cell>
          <cell r="CF7718">
            <v>3655.2897129359972</v>
          </cell>
          <cell r="CG7718">
            <v>83.2</v>
          </cell>
          <cell r="CK7718" t="str">
            <v>Прочие основные фонды</v>
          </cell>
        </row>
        <row r="7719">
          <cell r="K7719">
            <v>0</v>
          </cell>
          <cell r="Y7719">
            <v>2001</v>
          </cell>
          <cell r="AT7719">
            <v>147.25</v>
          </cell>
          <cell r="BK7719">
            <v>365.52897129359974</v>
          </cell>
          <cell r="BX7719">
            <v>43.506920006910114</v>
          </cell>
          <cell r="CB7719">
            <v>40</v>
          </cell>
          <cell r="CF7719">
            <v>3655.2897129359972</v>
          </cell>
          <cell r="CG7719">
            <v>83.2</v>
          </cell>
          <cell r="CK7719" t="str">
            <v>Прочие основные фонды</v>
          </cell>
        </row>
        <row r="7720">
          <cell r="K7720">
            <v>0</v>
          </cell>
          <cell r="Y7720">
            <v>2001</v>
          </cell>
          <cell r="AT7720">
            <v>147.25</v>
          </cell>
          <cell r="BK7720">
            <v>365.52897129359974</v>
          </cell>
          <cell r="BX7720">
            <v>43.506920006910114</v>
          </cell>
          <cell r="CB7720">
            <v>40</v>
          </cell>
          <cell r="CF7720">
            <v>3655.2897129359972</v>
          </cell>
          <cell r="CG7720">
            <v>83.2</v>
          </cell>
          <cell r="CK7720" t="str">
            <v>Прочие основные фонды</v>
          </cell>
        </row>
        <row r="7721">
          <cell r="K7721">
            <v>0</v>
          </cell>
          <cell r="Y7721">
            <v>2001</v>
          </cell>
          <cell r="AT7721">
            <v>147.25</v>
          </cell>
          <cell r="BK7721">
            <v>365.52897129359974</v>
          </cell>
          <cell r="BX7721">
            <v>43.506920006910114</v>
          </cell>
          <cell r="CB7721">
            <v>40</v>
          </cell>
          <cell r="CF7721">
            <v>3655.2897129359972</v>
          </cell>
          <cell r="CG7721">
            <v>83.2</v>
          </cell>
          <cell r="CK7721" t="str">
            <v>Прочие основные фонды</v>
          </cell>
        </row>
        <row r="7722">
          <cell r="K7722">
            <v>0</v>
          </cell>
          <cell r="Y7722">
            <v>2001</v>
          </cell>
          <cell r="AT7722">
            <v>147.25</v>
          </cell>
          <cell r="BK7722">
            <v>365.52897129359974</v>
          </cell>
          <cell r="BX7722">
            <v>43.506920006910114</v>
          </cell>
          <cell r="CB7722">
            <v>40</v>
          </cell>
          <cell r="CF7722">
            <v>3655.2897129359972</v>
          </cell>
          <cell r="CG7722">
            <v>83.2</v>
          </cell>
          <cell r="CK7722" t="str">
            <v>Прочие основные фонды</v>
          </cell>
        </row>
        <row r="7723">
          <cell r="K7723">
            <v>0</v>
          </cell>
          <cell r="Y7723">
            <v>2001</v>
          </cell>
          <cell r="AT7723">
            <v>147.25</v>
          </cell>
          <cell r="BK7723">
            <v>365.52897129359974</v>
          </cell>
          <cell r="BX7723">
            <v>43.506920006910114</v>
          </cell>
          <cell r="CB7723">
            <v>40</v>
          </cell>
          <cell r="CF7723">
            <v>3655.2897129359972</v>
          </cell>
          <cell r="CG7723">
            <v>83.2</v>
          </cell>
          <cell r="CK7723" t="str">
            <v>Прочие основные фонды</v>
          </cell>
        </row>
        <row r="7724">
          <cell r="K7724">
            <v>0</v>
          </cell>
          <cell r="Y7724">
            <v>2001</v>
          </cell>
          <cell r="AT7724">
            <v>147.25</v>
          </cell>
          <cell r="BK7724">
            <v>365.52897129359974</v>
          </cell>
          <cell r="BX7724">
            <v>43.506920006910114</v>
          </cell>
          <cell r="CB7724">
            <v>40</v>
          </cell>
          <cell r="CF7724">
            <v>3655.2897129359972</v>
          </cell>
          <cell r="CG7724">
            <v>83.2</v>
          </cell>
          <cell r="CK7724" t="str">
            <v>Прочие основные фонды</v>
          </cell>
        </row>
        <row r="7725">
          <cell r="K7725">
            <v>0</v>
          </cell>
          <cell r="Y7725">
            <v>2001</v>
          </cell>
          <cell r="AT7725">
            <v>147.25</v>
          </cell>
          <cell r="BK7725">
            <v>365.52897129359974</v>
          </cell>
          <cell r="BX7725">
            <v>43.506920006910114</v>
          </cell>
          <cell r="CB7725">
            <v>40</v>
          </cell>
          <cell r="CF7725">
            <v>3655.2897129359972</v>
          </cell>
          <cell r="CG7725">
            <v>83.2</v>
          </cell>
          <cell r="CK7725" t="str">
            <v>Прочие основные фонды</v>
          </cell>
        </row>
        <row r="7726">
          <cell r="K7726">
            <v>0</v>
          </cell>
          <cell r="Y7726">
            <v>2001</v>
          </cell>
          <cell r="AT7726">
            <v>147.25</v>
          </cell>
          <cell r="BK7726">
            <v>365.52897129359974</v>
          </cell>
          <cell r="BX7726">
            <v>43.506920006910114</v>
          </cell>
          <cell r="CB7726">
            <v>40</v>
          </cell>
          <cell r="CF7726">
            <v>3655.2897129359972</v>
          </cell>
          <cell r="CG7726">
            <v>83.2</v>
          </cell>
          <cell r="CK7726" t="str">
            <v>Прочие основные фонды</v>
          </cell>
        </row>
        <row r="7727">
          <cell r="K7727">
            <v>0</v>
          </cell>
          <cell r="Y7727">
            <v>2001</v>
          </cell>
          <cell r="AT7727">
            <v>147.25</v>
          </cell>
          <cell r="BK7727">
            <v>365.52897129359974</v>
          </cell>
          <cell r="BX7727">
            <v>43.506920006910114</v>
          </cell>
          <cell r="CB7727">
            <v>40</v>
          </cell>
          <cell r="CF7727">
            <v>3655.2897129359972</v>
          </cell>
          <cell r="CG7727">
            <v>83.2</v>
          </cell>
          <cell r="CK7727" t="str">
            <v>Прочие основные фонды</v>
          </cell>
        </row>
        <row r="7728">
          <cell r="K7728">
            <v>0</v>
          </cell>
          <cell r="Y7728">
            <v>2001</v>
          </cell>
          <cell r="AT7728">
            <v>147.25</v>
          </cell>
          <cell r="BK7728">
            <v>365.52897129359974</v>
          </cell>
          <cell r="BX7728">
            <v>43.506920006910114</v>
          </cell>
          <cell r="CB7728">
            <v>40</v>
          </cell>
          <cell r="CF7728">
            <v>3655.2897129359972</v>
          </cell>
          <cell r="CG7728">
            <v>83.2</v>
          </cell>
          <cell r="CK7728" t="str">
            <v>Прочие основные фонды</v>
          </cell>
        </row>
        <row r="7729">
          <cell r="K7729">
            <v>0</v>
          </cell>
          <cell r="Y7729">
            <v>2001</v>
          </cell>
          <cell r="AT7729">
            <v>147.25</v>
          </cell>
          <cell r="BK7729">
            <v>365.52897129359974</v>
          </cell>
          <cell r="BX7729">
            <v>43.506920006910114</v>
          </cell>
          <cell r="CB7729">
            <v>40</v>
          </cell>
          <cell r="CF7729">
            <v>3655.2897129359972</v>
          </cell>
          <cell r="CG7729">
            <v>83.2</v>
          </cell>
          <cell r="CK7729" t="str">
            <v>Прочие основные фонды</v>
          </cell>
        </row>
        <row r="7730">
          <cell r="K7730">
            <v>0</v>
          </cell>
          <cell r="Y7730">
            <v>2001</v>
          </cell>
          <cell r="AT7730">
            <v>147.25</v>
          </cell>
          <cell r="BK7730">
            <v>365.52897129359974</v>
          </cell>
          <cell r="BX7730">
            <v>43.506920006910114</v>
          </cell>
          <cell r="CB7730">
            <v>40</v>
          </cell>
          <cell r="CF7730">
            <v>3655.2897129359972</v>
          </cell>
          <cell r="CG7730">
            <v>83.2</v>
          </cell>
          <cell r="CK7730" t="str">
            <v>Прочие основные фонды</v>
          </cell>
        </row>
        <row r="7731">
          <cell r="K7731">
            <v>0</v>
          </cell>
          <cell r="Y7731">
            <v>2001</v>
          </cell>
          <cell r="AT7731">
            <v>147.25</v>
          </cell>
          <cell r="BK7731">
            <v>365.52897129359974</v>
          </cell>
          <cell r="BX7731">
            <v>43.506920006910114</v>
          </cell>
          <cell r="CB7731">
            <v>40</v>
          </cell>
          <cell r="CF7731">
            <v>3655.2897129359972</v>
          </cell>
          <cell r="CG7731">
            <v>83.2</v>
          </cell>
          <cell r="CK7731" t="str">
            <v>Прочие основные фонды</v>
          </cell>
        </row>
        <row r="7732">
          <cell r="K7732">
            <v>0</v>
          </cell>
          <cell r="Y7732">
            <v>2001</v>
          </cell>
          <cell r="AT7732">
            <v>147.25</v>
          </cell>
          <cell r="BK7732">
            <v>365.52897129359974</v>
          </cell>
          <cell r="BX7732">
            <v>43.506920006910114</v>
          </cell>
          <cell r="CB7732">
            <v>40</v>
          </cell>
          <cell r="CF7732">
            <v>3655.2897129359972</v>
          </cell>
          <cell r="CG7732">
            <v>83.2</v>
          </cell>
          <cell r="CK7732" t="str">
            <v>Прочие основные фонды</v>
          </cell>
        </row>
        <row r="7733">
          <cell r="K7733">
            <v>0</v>
          </cell>
          <cell r="Y7733">
            <v>2001</v>
          </cell>
          <cell r="AT7733">
            <v>147.25</v>
          </cell>
          <cell r="BK7733">
            <v>365.52897129359974</v>
          </cell>
          <cell r="BX7733">
            <v>43.506920006910114</v>
          </cell>
          <cell r="CB7733">
            <v>40</v>
          </cell>
          <cell r="CF7733">
            <v>3655.2897129359972</v>
          </cell>
          <cell r="CG7733">
            <v>83.2</v>
          </cell>
          <cell r="CK7733" t="str">
            <v>Прочие основные фонды</v>
          </cell>
        </row>
        <row r="7734">
          <cell r="K7734">
            <v>0</v>
          </cell>
          <cell r="Y7734">
            <v>2001</v>
          </cell>
          <cell r="AT7734">
            <v>147.25</v>
          </cell>
          <cell r="BK7734">
            <v>365.52897129359974</v>
          </cell>
          <cell r="BX7734">
            <v>43.506920006910114</v>
          </cell>
          <cell r="CB7734">
            <v>40</v>
          </cell>
          <cell r="CF7734">
            <v>3655.2897129359972</v>
          </cell>
          <cell r="CG7734">
            <v>83.2</v>
          </cell>
          <cell r="CK7734" t="str">
            <v>Прочие основные фонды</v>
          </cell>
        </row>
        <row r="7735">
          <cell r="K7735">
            <v>0</v>
          </cell>
          <cell r="Y7735">
            <v>2001</v>
          </cell>
          <cell r="AT7735">
            <v>147.25</v>
          </cell>
          <cell r="BK7735">
            <v>365.52897129359974</v>
          </cell>
          <cell r="BX7735">
            <v>43.506920006910114</v>
          </cell>
          <cell r="CB7735">
            <v>40</v>
          </cell>
          <cell r="CF7735">
            <v>3655.2897129359972</v>
          </cell>
          <cell r="CG7735">
            <v>83.2</v>
          </cell>
          <cell r="CK7735" t="str">
            <v>Прочие основные фонды</v>
          </cell>
        </row>
        <row r="7736">
          <cell r="K7736">
            <v>0</v>
          </cell>
          <cell r="Y7736">
            <v>2001</v>
          </cell>
          <cell r="AT7736">
            <v>147.25</v>
          </cell>
          <cell r="BK7736">
            <v>365.52897129359974</v>
          </cell>
          <cell r="BX7736">
            <v>43.506920006910114</v>
          </cell>
          <cell r="CB7736">
            <v>40</v>
          </cell>
          <cell r="CF7736">
            <v>3655.2897129359972</v>
          </cell>
          <cell r="CG7736">
            <v>83.2</v>
          </cell>
          <cell r="CK7736" t="str">
            <v>Прочие основные фонды</v>
          </cell>
        </row>
        <row r="7737">
          <cell r="K7737">
            <v>0</v>
          </cell>
          <cell r="Y7737">
            <v>2001</v>
          </cell>
          <cell r="AT7737">
            <v>147.25</v>
          </cell>
          <cell r="BK7737">
            <v>365.52897129359974</v>
          </cell>
          <cell r="BX7737">
            <v>43.506920006910114</v>
          </cell>
          <cell r="CB7737">
            <v>40</v>
          </cell>
          <cell r="CF7737">
            <v>3655.2897129359972</v>
          </cell>
          <cell r="CG7737">
            <v>83.2</v>
          </cell>
          <cell r="CK7737" t="str">
            <v>Прочие основные фонды</v>
          </cell>
        </row>
        <row r="7738">
          <cell r="K7738">
            <v>0</v>
          </cell>
          <cell r="Y7738">
            <v>2001</v>
          </cell>
          <cell r="AT7738">
            <v>147.25</v>
          </cell>
          <cell r="BK7738">
            <v>365.52897129359974</v>
          </cell>
          <cell r="BX7738">
            <v>43.506920006910114</v>
          </cell>
          <cell r="CB7738">
            <v>40</v>
          </cell>
          <cell r="CF7738">
            <v>3655.2897129359972</v>
          </cell>
          <cell r="CG7738">
            <v>83.2</v>
          </cell>
          <cell r="CK7738" t="str">
            <v>Прочие основные фонды</v>
          </cell>
        </row>
        <row r="7739">
          <cell r="K7739">
            <v>0</v>
          </cell>
          <cell r="Y7739">
            <v>2001</v>
          </cell>
          <cell r="AT7739">
            <v>147.25</v>
          </cell>
          <cell r="BK7739">
            <v>365.52897129359974</v>
          </cell>
          <cell r="BX7739">
            <v>43.506920006910114</v>
          </cell>
          <cell r="CB7739">
            <v>40</v>
          </cell>
          <cell r="CF7739">
            <v>3655.2897129359972</v>
          </cell>
          <cell r="CG7739">
            <v>83.2</v>
          </cell>
          <cell r="CK7739" t="str">
            <v>Прочие основные фонды</v>
          </cell>
        </row>
        <row r="7740">
          <cell r="K7740">
            <v>0</v>
          </cell>
          <cell r="Y7740">
            <v>2001</v>
          </cell>
          <cell r="AT7740">
            <v>147.25</v>
          </cell>
          <cell r="BK7740">
            <v>365.52897129359974</v>
          </cell>
          <cell r="BX7740">
            <v>43.506920006910114</v>
          </cell>
          <cell r="CB7740">
            <v>40</v>
          </cell>
          <cell r="CF7740">
            <v>3655.2897129359972</v>
          </cell>
          <cell r="CG7740">
            <v>83.2</v>
          </cell>
          <cell r="CK7740" t="str">
            <v>Прочие основные фонды</v>
          </cell>
        </row>
        <row r="7741">
          <cell r="K7741">
            <v>0</v>
          </cell>
          <cell r="Y7741">
            <v>2001</v>
          </cell>
          <cell r="AT7741">
            <v>147.25</v>
          </cell>
          <cell r="BK7741">
            <v>365.52897129359974</v>
          </cell>
          <cell r="BX7741">
            <v>43.506920006910114</v>
          </cell>
          <cell r="CB7741">
            <v>40</v>
          </cell>
          <cell r="CF7741">
            <v>3655.2897129359972</v>
          </cell>
          <cell r="CG7741">
            <v>83.2</v>
          </cell>
          <cell r="CK7741" t="str">
            <v>Прочие основные фонды</v>
          </cell>
        </row>
        <row r="7742">
          <cell r="K7742">
            <v>0</v>
          </cell>
          <cell r="Y7742">
            <v>2001</v>
          </cell>
          <cell r="AT7742">
            <v>147.25</v>
          </cell>
          <cell r="BK7742">
            <v>365.52897129359974</v>
          </cell>
          <cell r="BX7742">
            <v>43.506920006910114</v>
          </cell>
          <cell r="CB7742">
            <v>40</v>
          </cell>
          <cell r="CF7742">
            <v>3655.2897129359972</v>
          </cell>
          <cell r="CG7742">
            <v>83.2</v>
          </cell>
          <cell r="CK7742" t="str">
            <v>Прочие основные фонды</v>
          </cell>
        </row>
        <row r="7743">
          <cell r="K7743">
            <v>0</v>
          </cell>
          <cell r="Y7743">
            <v>2001</v>
          </cell>
          <cell r="AT7743">
            <v>147.25</v>
          </cell>
          <cell r="BK7743">
            <v>365.52897129359974</v>
          </cell>
          <cell r="BX7743">
            <v>43.506920006910114</v>
          </cell>
          <cell r="CB7743">
            <v>40</v>
          </cell>
          <cell r="CF7743">
            <v>3655.2897129359972</v>
          </cell>
          <cell r="CG7743">
            <v>83.2</v>
          </cell>
          <cell r="CK7743" t="str">
            <v>Прочие основные фонды</v>
          </cell>
        </row>
        <row r="7744">
          <cell r="K7744">
            <v>0</v>
          </cell>
          <cell r="Y7744">
            <v>2001</v>
          </cell>
          <cell r="AT7744">
            <v>147.25</v>
          </cell>
          <cell r="BK7744">
            <v>365.52897129359974</v>
          </cell>
          <cell r="BX7744">
            <v>43.506920006910114</v>
          </cell>
          <cell r="CB7744">
            <v>40</v>
          </cell>
          <cell r="CF7744">
            <v>3655.2897129359972</v>
          </cell>
          <cell r="CG7744">
            <v>83.2</v>
          </cell>
          <cell r="CK7744" t="str">
            <v>Прочие основные фонды</v>
          </cell>
        </row>
        <row r="7745">
          <cell r="K7745">
            <v>0</v>
          </cell>
          <cell r="Y7745">
            <v>2001</v>
          </cell>
          <cell r="AT7745">
            <v>147.25</v>
          </cell>
          <cell r="BK7745">
            <v>365.52897129359974</v>
          </cell>
          <cell r="BX7745">
            <v>43.506920006910114</v>
          </cell>
          <cell r="CB7745">
            <v>40</v>
          </cell>
          <cell r="CF7745">
            <v>3655.2897129359972</v>
          </cell>
          <cell r="CG7745">
            <v>83.2</v>
          </cell>
          <cell r="CK7745" t="str">
            <v>Прочие основные фонды</v>
          </cell>
        </row>
        <row r="7746">
          <cell r="K7746">
            <v>0</v>
          </cell>
          <cell r="Y7746">
            <v>2001</v>
          </cell>
          <cell r="AT7746">
            <v>147.25</v>
          </cell>
          <cell r="BK7746">
            <v>365.52897129359974</v>
          </cell>
          <cell r="BX7746">
            <v>43.506920006910114</v>
          </cell>
          <cell r="CB7746">
            <v>40</v>
          </cell>
          <cell r="CF7746">
            <v>3655.2897129359972</v>
          </cell>
          <cell r="CG7746">
            <v>83.2</v>
          </cell>
          <cell r="CK7746" t="str">
            <v>Прочие основные фонды</v>
          </cell>
        </row>
        <row r="7747">
          <cell r="K7747">
            <v>0</v>
          </cell>
          <cell r="Y7747">
            <v>2001</v>
          </cell>
          <cell r="AT7747">
            <v>147.25</v>
          </cell>
          <cell r="BK7747">
            <v>365.52897129359974</v>
          </cell>
          <cell r="BX7747">
            <v>43.506920006910114</v>
          </cell>
          <cell r="CB7747">
            <v>40</v>
          </cell>
          <cell r="CF7747">
            <v>3655.2897129359972</v>
          </cell>
          <cell r="CG7747">
            <v>83.2</v>
          </cell>
          <cell r="CK7747" t="str">
            <v>Прочие основные фонды</v>
          </cell>
        </row>
        <row r="7748">
          <cell r="K7748">
            <v>0</v>
          </cell>
          <cell r="Y7748">
            <v>2001</v>
          </cell>
          <cell r="AT7748">
            <v>147.25</v>
          </cell>
          <cell r="BK7748">
            <v>365.52897129359974</v>
          </cell>
          <cell r="BX7748">
            <v>43.506920006910114</v>
          </cell>
          <cell r="CB7748">
            <v>40</v>
          </cell>
          <cell r="CF7748">
            <v>3655.2897129359972</v>
          </cell>
          <cell r="CG7748">
            <v>83.2</v>
          </cell>
          <cell r="CK7748" t="str">
            <v>Прочие основные фонды</v>
          </cell>
        </row>
        <row r="7749">
          <cell r="K7749">
            <v>0</v>
          </cell>
          <cell r="Y7749">
            <v>2001</v>
          </cell>
          <cell r="AT7749">
            <v>147.25</v>
          </cell>
          <cell r="BK7749">
            <v>365.52897129359974</v>
          </cell>
          <cell r="BX7749">
            <v>43.506920006910114</v>
          </cell>
          <cell r="CB7749">
            <v>40</v>
          </cell>
          <cell r="CF7749">
            <v>3655.2897129359972</v>
          </cell>
          <cell r="CG7749">
            <v>83.2</v>
          </cell>
          <cell r="CK7749" t="str">
            <v>Прочие основные фонды</v>
          </cell>
        </row>
        <row r="7750">
          <cell r="K7750">
            <v>0</v>
          </cell>
          <cell r="Y7750">
            <v>2001</v>
          </cell>
          <cell r="AT7750">
            <v>147.25</v>
          </cell>
          <cell r="BK7750">
            <v>365.52897129359974</v>
          </cell>
          <cell r="BX7750">
            <v>43.506920006910114</v>
          </cell>
          <cell r="CB7750">
            <v>40</v>
          </cell>
          <cell r="CF7750">
            <v>3655.2897129359972</v>
          </cell>
          <cell r="CG7750">
            <v>83.2</v>
          </cell>
          <cell r="CK7750" t="str">
            <v>Прочие основные фонды</v>
          </cell>
        </row>
        <row r="7751">
          <cell r="K7751">
            <v>0</v>
          </cell>
          <cell r="Y7751">
            <v>2001</v>
          </cell>
          <cell r="AT7751">
            <v>147.25</v>
          </cell>
          <cell r="BK7751">
            <v>365.52897129359974</v>
          </cell>
          <cell r="BX7751">
            <v>43.506920006910114</v>
          </cell>
          <cell r="CB7751">
            <v>40</v>
          </cell>
          <cell r="CF7751">
            <v>3655.2897129359972</v>
          </cell>
          <cell r="CG7751">
            <v>83.2</v>
          </cell>
          <cell r="CK7751" t="str">
            <v>Прочие основные фонды</v>
          </cell>
        </row>
        <row r="7752">
          <cell r="K7752">
            <v>0</v>
          </cell>
          <cell r="Y7752">
            <v>2001</v>
          </cell>
          <cell r="AT7752">
            <v>147.25</v>
          </cell>
          <cell r="BK7752">
            <v>365.52897129359974</v>
          </cell>
          <cell r="BX7752">
            <v>43.506920006910114</v>
          </cell>
          <cell r="CB7752">
            <v>40</v>
          </cell>
          <cell r="CF7752">
            <v>3655.2897129359972</v>
          </cell>
          <cell r="CG7752">
            <v>83.2</v>
          </cell>
          <cell r="CK7752" t="str">
            <v>Прочие основные фонды</v>
          </cell>
        </row>
        <row r="7753">
          <cell r="K7753">
            <v>0</v>
          </cell>
          <cell r="Y7753">
            <v>2001</v>
          </cell>
          <cell r="AT7753">
            <v>147.25</v>
          </cell>
          <cell r="BK7753">
            <v>365.52897129359974</v>
          </cell>
          <cell r="BX7753">
            <v>43.506920006910114</v>
          </cell>
          <cell r="CB7753">
            <v>40</v>
          </cell>
          <cell r="CF7753">
            <v>3655.2897129359972</v>
          </cell>
          <cell r="CG7753">
            <v>83.2</v>
          </cell>
          <cell r="CK7753" t="str">
            <v>Прочие основные фонды</v>
          </cell>
        </row>
        <row r="7754">
          <cell r="K7754">
            <v>0</v>
          </cell>
          <cell r="Y7754">
            <v>2001</v>
          </cell>
          <cell r="AT7754">
            <v>147.25</v>
          </cell>
          <cell r="BK7754">
            <v>365.52897129359974</v>
          </cell>
          <cell r="BX7754">
            <v>43.506920006910114</v>
          </cell>
          <cell r="CB7754">
            <v>40</v>
          </cell>
          <cell r="CF7754">
            <v>3655.2897129359972</v>
          </cell>
          <cell r="CG7754">
            <v>83.2</v>
          </cell>
          <cell r="CK7754" t="str">
            <v>Прочие основные фонды</v>
          </cell>
        </row>
        <row r="7755">
          <cell r="K7755">
            <v>0</v>
          </cell>
          <cell r="Y7755">
            <v>2001</v>
          </cell>
          <cell r="AT7755">
            <v>147.25</v>
          </cell>
          <cell r="BK7755">
            <v>365.52897129359974</v>
          </cell>
          <cell r="BX7755">
            <v>43.506920006910114</v>
          </cell>
          <cell r="CB7755">
            <v>40</v>
          </cell>
          <cell r="CF7755">
            <v>3655.2897129359972</v>
          </cell>
          <cell r="CG7755">
            <v>83.2</v>
          </cell>
          <cell r="CK7755" t="str">
            <v>Прочие основные фонды</v>
          </cell>
        </row>
        <row r="7756">
          <cell r="K7756">
            <v>0</v>
          </cell>
          <cell r="Y7756">
            <v>2001</v>
          </cell>
          <cell r="AT7756">
            <v>147.25</v>
          </cell>
          <cell r="BK7756">
            <v>365.52897129359974</v>
          </cell>
          <cell r="BX7756">
            <v>43.506920006910114</v>
          </cell>
          <cell r="CB7756">
            <v>40</v>
          </cell>
          <cell r="CF7756">
            <v>3655.2897129359972</v>
          </cell>
          <cell r="CG7756">
            <v>83.2</v>
          </cell>
          <cell r="CK7756" t="str">
            <v>Прочие основные фонды</v>
          </cell>
        </row>
        <row r="7757">
          <cell r="K7757">
            <v>0</v>
          </cell>
          <cell r="Y7757">
            <v>2001</v>
          </cell>
          <cell r="AT7757">
            <v>147.25</v>
          </cell>
          <cell r="BK7757">
            <v>365.52897129359974</v>
          </cell>
          <cell r="BX7757">
            <v>43.506920006910114</v>
          </cell>
          <cell r="CB7757">
            <v>40</v>
          </cell>
          <cell r="CF7757">
            <v>3655.2897129359972</v>
          </cell>
          <cell r="CG7757">
            <v>83.2</v>
          </cell>
          <cell r="CK7757" t="str">
            <v>Прочие основные фонды</v>
          </cell>
        </row>
        <row r="7758">
          <cell r="K7758">
            <v>0</v>
          </cell>
          <cell r="Y7758">
            <v>2001</v>
          </cell>
          <cell r="AT7758">
            <v>147.25</v>
          </cell>
          <cell r="BK7758">
            <v>365.52897129359974</v>
          </cell>
          <cell r="BX7758">
            <v>43.506920006910114</v>
          </cell>
          <cell r="CB7758">
            <v>40</v>
          </cell>
          <cell r="CF7758">
            <v>3655.2897129359972</v>
          </cell>
          <cell r="CG7758">
            <v>83.2</v>
          </cell>
          <cell r="CK7758" t="str">
            <v>Прочие основные фонды</v>
          </cell>
        </row>
        <row r="7759">
          <cell r="K7759">
            <v>0</v>
          </cell>
          <cell r="Y7759">
            <v>2001</v>
          </cell>
          <cell r="AT7759">
            <v>147.25</v>
          </cell>
          <cell r="BK7759">
            <v>365.52897129359974</v>
          </cell>
          <cell r="BX7759">
            <v>43.506920006910114</v>
          </cell>
          <cell r="CB7759">
            <v>40</v>
          </cell>
          <cell r="CF7759">
            <v>3655.2897129359972</v>
          </cell>
          <cell r="CG7759">
            <v>83.2</v>
          </cell>
          <cell r="CK7759" t="str">
            <v>Прочие основные фонды</v>
          </cell>
        </row>
        <row r="7760">
          <cell r="K7760">
            <v>0</v>
          </cell>
          <cell r="Y7760">
            <v>2001</v>
          </cell>
          <cell r="AT7760">
            <v>147.25</v>
          </cell>
          <cell r="BK7760">
            <v>365.52897129359974</v>
          </cell>
          <cell r="BX7760">
            <v>43.506920006910114</v>
          </cell>
          <cell r="CB7760">
            <v>40</v>
          </cell>
          <cell r="CF7760">
            <v>3655.2897129359972</v>
          </cell>
          <cell r="CG7760">
            <v>83.2</v>
          </cell>
          <cell r="CK7760" t="str">
            <v>Прочие основные фонды</v>
          </cell>
        </row>
        <row r="7761">
          <cell r="K7761">
            <v>0</v>
          </cell>
          <cell r="Y7761">
            <v>2001</v>
          </cell>
          <cell r="AT7761">
            <v>147.25</v>
          </cell>
          <cell r="BK7761">
            <v>365.52897129359974</v>
          </cell>
          <cell r="BX7761">
            <v>43.506920006910114</v>
          </cell>
          <cell r="CB7761">
            <v>40</v>
          </cell>
          <cell r="CF7761">
            <v>3655.2897129359972</v>
          </cell>
          <cell r="CG7761">
            <v>83.2</v>
          </cell>
          <cell r="CK7761" t="str">
            <v>Прочие основные фонды</v>
          </cell>
        </row>
        <row r="7762">
          <cell r="K7762">
            <v>0</v>
          </cell>
          <cell r="Y7762">
            <v>2001</v>
          </cell>
          <cell r="AT7762">
            <v>147.25</v>
          </cell>
          <cell r="BK7762">
            <v>365.52897129359974</v>
          </cell>
          <cell r="BX7762">
            <v>43.506920006910114</v>
          </cell>
          <cell r="CB7762">
            <v>40</v>
          </cell>
          <cell r="CF7762">
            <v>3655.2897129359972</v>
          </cell>
          <cell r="CG7762">
            <v>83.2</v>
          </cell>
          <cell r="CK7762" t="str">
            <v>Прочие основные фонды</v>
          </cell>
        </row>
        <row r="7763">
          <cell r="K7763">
            <v>0</v>
          </cell>
          <cell r="Y7763">
            <v>2001</v>
          </cell>
          <cell r="AT7763">
            <v>147.25</v>
          </cell>
          <cell r="BK7763">
            <v>365.52897129359974</v>
          </cell>
          <cell r="BX7763">
            <v>43.506920006910114</v>
          </cell>
          <cell r="CB7763">
            <v>40</v>
          </cell>
          <cell r="CF7763">
            <v>3655.2897129359972</v>
          </cell>
          <cell r="CG7763">
            <v>83.2</v>
          </cell>
          <cell r="CK7763" t="str">
            <v>Прочие основные фонды</v>
          </cell>
        </row>
        <row r="7764">
          <cell r="K7764">
            <v>0</v>
          </cell>
          <cell r="Y7764">
            <v>2001</v>
          </cell>
          <cell r="AT7764">
            <v>147.25</v>
          </cell>
          <cell r="BK7764">
            <v>365.52897129359974</v>
          </cell>
          <cell r="BX7764">
            <v>43.506920006910114</v>
          </cell>
          <cell r="CB7764">
            <v>40</v>
          </cell>
          <cell r="CF7764">
            <v>3655.2897129359972</v>
          </cell>
          <cell r="CG7764">
            <v>83.2</v>
          </cell>
          <cell r="CK7764" t="str">
            <v>Прочие основные фонды</v>
          </cell>
        </row>
        <row r="7765">
          <cell r="K7765">
            <v>0</v>
          </cell>
          <cell r="Y7765">
            <v>2001</v>
          </cell>
          <cell r="AT7765">
            <v>147.25</v>
          </cell>
          <cell r="BK7765">
            <v>365.52897129359974</v>
          </cell>
          <cell r="BX7765">
            <v>43.506920006910114</v>
          </cell>
          <cell r="CB7765">
            <v>40</v>
          </cell>
          <cell r="CF7765">
            <v>3655.2897129359972</v>
          </cell>
          <cell r="CG7765">
            <v>83.2</v>
          </cell>
          <cell r="CK7765" t="str">
            <v>Прочие основные фонды</v>
          </cell>
        </row>
        <row r="7766">
          <cell r="K7766">
            <v>0</v>
          </cell>
          <cell r="Y7766">
            <v>2001</v>
          </cell>
          <cell r="AT7766">
            <v>147.25</v>
          </cell>
          <cell r="BK7766">
            <v>365.52897129359974</v>
          </cell>
          <cell r="BX7766">
            <v>43.506920006910114</v>
          </cell>
          <cell r="CB7766">
            <v>40</v>
          </cell>
          <cell r="CF7766">
            <v>3655.2897129359972</v>
          </cell>
          <cell r="CG7766">
            <v>83.2</v>
          </cell>
          <cell r="CK7766" t="str">
            <v>Прочие основные фонды</v>
          </cell>
        </row>
        <row r="7767">
          <cell r="K7767">
            <v>0</v>
          </cell>
          <cell r="Y7767">
            <v>2001</v>
          </cell>
          <cell r="AT7767">
            <v>147.25</v>
          </cell>
          <cell r="BK7767">
            <v>365.52897129359974</v>
          </cell>
          <cell r="BX7767">
            <v>43.506920006910114</v>
          </cell>
          <cell r="CB7767">
            <v>40</v>
          </cell>
          <cell r="CF7767">
            <v>3655.2897129359972</v>
          </cell>
          <cell r="CG7767">
            <v>83.2</v>
          </cell>
          <cell r="CK7767" t="str">
            <v>Прочие основные фонды</v>
          </cell>
        </row>
        <row r="7768">
          <cell r="K7768">
            <v>0</v>
          </cell>
          <cell r="Y7768">
            <v>2001</v>
          </cell>
          <cell r="AT7768">
            <v>147.25</v>
          </cell>
          <cell r="BK7768">
            <v>365.52897129359974</v>
          </cell>
          <cell r="BX7768">
            <v>43.506920006910114</v>
          </cell>
          <cell r="CB7768">
            <v>40</v>
          </cell>
          <cell r="CF7768">
            <v>3655.2897129359972</v>
          </cell>
          <cell r="CG7768">
            <v>83.2</v>
          </cell>
          <cell r="CK7768" t="str">
            <v>Прочие основные фонды</v>
          </cell>
        </row>
        <row r="7769">
          <cell r="K7769">
            <v>0</v>
          </cell>
          <cell r="Y7769">
            <v>2001</v>
          </cell>
          <cell r="AT7769">
            <v>147.25</v>
          </cell>
          <cell r="BK7769">
            <v>365.52897129359974</v>
          </cell>
          <cell r="BX7769">
            <v>43.506920006910114</v>
          </cell>
          <cell r="CB7769">
            <v>40</v>
          </cell>
          <cell r="CF7769">
            <v>3655.2897129359972</v>
          </cell>
          <cell r="CG7769">
            <v>83.2</v>
          </cell>
          <cell r="CK7769" t="str">
            <v>Прочие основные фонды</v>
          </cell>
        </row>
        <row r="7770">
          <cell r="K7770">
            <v>0</v>
          </cell>
          <cell r="Y7770">
            <v>2001</v>
          </cell>
          <cell r="AT7770">
            <v>147.25</v>
          </cell>
          <cell r="BK7770">
            <v>365.52897129359974</v>
          </cell>
          <cell r="BX7770">
            <v>43.506920006910114</v>
          </cell>
          <cell r="CB7770">
            <v>40</v>
          </cell>
          <cell r="CF7770">
            <v>3655.2897129359972</v>
          </cell>
          <cell r="CG7770">
            <v>83.2</v>
          </cell>
          <cell r="CK7770" t="str">
            <v>Прочие основные фонды</v>
          </cell>
        </row>
        <row r="7771">
          <cell r="K7771">
            <v>0</v>
          </cell>
          <cell r="Y7771">
            <v>2001</v>
          </cell>
          <cell r="AT7771">
            <v>147.25</v>
          </cell>
          <cell r="BK7771">
            <v>365.52897129359974</v>
          </cell>
          <cell r="BX7771">
            <v>43.506920006910114</v>
          </cell>
          <cell r="CB7771">
            <v>40</v>
          </cell>
          <cell r="CF7771">
            <v>3655.2897129359972</v>
          </cell>
          <cell r="CG7771">
            <v>83.2</v>
          </cell>
          <cell r="CK7771" t="str">
            <v>Прочие основные фонды</v>
          </cell>
        </row>
        <row r="7772">
          <cell r="K7772">
            <v>0</v>
          </cell>
          <cell r="Y7772">
            <v>2001</v>
          </cell>
          <cell r="AT7772">
            <v>147.25</v>
          </cell>
          <cell r="BK7772">
            <v>365.52897129359974</v>
          </cell>
          <cell r="BX7772">
            <v>43.506920006910114</v>
          </cell>
          <cell r="CB7772">
            <v>40</v>
          </cell>
          <cell r="CF7772">
            <v>3655.2897129359972</v>
          </cell>
          <cell r="CG7772">
            <v>83.2</v>
          </cell>
          <cell r="CK7772" t="str">
            <v>Прочие основные фонды</v>
          </cell>
        </row>
        <row r="7773">
          <cell r="K7773">
            <v>0</v>
          </cell>
          <cell r="Y7773">
            <v>2001</v>
          </cell>
          <cell r="AT7773">
            <v>147.25</v>
          </cell>
          <cell r="BK7773">
            <v>365.52897129359974</v>
          </cell>
          <cell r="BX7773">
            <v>43.506920006910114</v>
          </cell>
          <cell r="CB7773">
            <v>40</v>
          </cell>
          <cell r="CF7773">
            <v>3655.2897129359972</v>
          </cell>
          <cell r="CG7773">
            <v>83.2</v>
          </cell>
          <cell r="CK7773" t="str">
            <v>Прочие основные фонды</v>
          </cell>
        </row>
        <row r="7774">
          <cell r="K7774">
            <v>0</v>
          </cell>
          <cell r="Y7774">
            <v>2001</v>
          </cell>
          <cell r="AT7774">
            <v>147.25</v>
          </cell>
          <cell r="BK7774">
            <v>365.52897129359974</v>
          </cell>
          <cell r="BX7774">
            <v>43.506920006910114</v>
          </cell>
          <cell r="CB7774">
            <v>40</v>
          </cell>
          <cell r="CF7774">
            <v>3655.2897129359972</v>
          </cell>
          <cell r="CG7774">
            <v>83.2</v>
          </cell>
          <cell r="CK7774" t="str">
            <v>Прочие основные фонды</v>
          </cell>
        </row>
        <row r="7775">
          <cell r="K7775">
            <v>0</v>
          </cell>
          <cell r="Y7775">
            <v>2001</v>
          </cell>
          <cell r="AT7775">
            <v>147.25</v>
          </cell>
          <cell r="BK7775">
            <v>365.52897129359974</v>
          </cell>
          <cell r="BX7775">
            <v>43.506920006910114</v>
          </cell>
          <cell r="CB7775">
            <v>40</v>
          </cell>
          <cell r="CF7775">
            <v>3655.2897129359972</v>
          </cell>
          <cell r="CG7775">
            <v>83.2</v>
          </cell>
          <cell r="CK7775" t="str">
            <v>Прочие основные фонды</v>
          </cell>
        </row>
        <row r="7776">
          <cell r="K7776">
            <v>0</v>
          </cell>
          <cell r="Y7776">
            <v>2001</v>
          </cell>
          <cell r="AT7776">
            <v>147.25</v>
          </cell>
          <cell r="BK7776">
            <v>365.52897129359974</v>
          </cell>
          <cell r="BX7776">
            <v>43.506920006910114</v>
          </cell>
          <cell r="CB7776">
            <v>40</v>
          </cell>
          <cell r="CF7776">
            <v>3655.2897129359972</v>
          </cell>
          <cell r="CG7776">
            <v>83.2</v>
          </cell>
          <cell r="CK7776" t="str">
            <v>Прочие основные фонды</v>
          </cell>
        </row>
        <row r="7777">
          <cell r="K7777">
            <v>0</v>
          </cell>
          <cell r="Y7777">
            <v>2001</v>
          </cell>
          <cell r="AT7777">
            <v>147.25</v>
          </cell>
          <cell r="BK7777">
            <v>365.52897129359974</v>
          </cell>
          <cell r="BX7777">
            <v>43.506920006910114</v>
          </cell>
          <cell r="CB7777">
            <v>40</v>
          </cell>
          <cell r="CF7777">
            <v>3655.2897129359972</v>
          </cell>
          <cell r="CG7777">
            <v>83.2</v>
          </cell>
          <cell r="CK7777" t="str">
            <v>Прочие основные фонды</v>
          </cell>
        </row>
        <row r="7778">
          <cell r="K7778">
            <v>0</v>
          </cell>
          <cell r="Y7778">
            <v>2001</v>
          </cell>
          <cell r="AT7778">
            <v>147.25</v>
          </cell>
          <cell r="BK7778">
            <v>365.52897129359974</v>
          </cell>
          <cell r="BX7778">
            <v>43.506920006910114</v>
          </cell>
          <cell r="CB7778">
            <v>40</v>
          </cell>
          <cell r="CF7778">
            <v>3655.2897129359972</v>
          </cell>
          <cell r="CG7778">
            <v>83.2</v>
          </cell>
          <cell r="CK7778" t="str">
            <v>Прочие основные фонды</v>
          </cell>
        </row>
        <row r="7779">
          <cell r="K7779">
            <v>0</v>
          </cell>
          <cell r="Y7779">
            <v>2001</v>
          </cell>
          <cell r="AT7779">
            <v>147.25</v>
          </cell>
          <cell r="BK7779">
            <v>365.52897129359974</v>
          </cell>
          <cell r="BX7779">
            <v>43.506920006910114</v>
          </cell>
          <cell r="CB7779">
            <v>40</v>
          </cell>
          <cell r="CF7779">
            <v>3655.2897129359972</v>
          </cell>
          <cell r="CG7779">
            <v>83.2</v>
          </cell>
          <cell r="CK7779" t="str">
            <v>Прочие основные фонды</v>
          </cell>
        </row>
        <row r="7780">
          <cell r="K7780">
            <v>0</v>
          </cell>
          <cell r="Y7780">
            <v>2001</v>
          </cell>
          <cell r="AT7780">
            <v>147.25</v>
          </cell>
          <cell r="BK7780">
            <v>365.52897129359974</v>
          </cell>
          <cell r="BX7780">
            <v>43.506920006910114</v>
          </cell>
          <cell r="CB7780">
            <v>40</v>
          </cell>
          <cell r="CF7780">
            <v>3655.2897129359972</v>
          </cell>
          <cell r="CG7780">
            <v>83.2</v>
          </cell>
          <cell r="CK7780" t="str">
            <v>Прочие основные фонды</v>
          </cell>
        </row>
        <row r="7781">
          <cell r="K7781">
            <v>0</v>
          </cell>
          <cell r="Y7781">
            <v>2001</v>
          </cell>
          <cell r="AT7781">
            <v>147.25</v>
          </cell>
          <cell r="BK7781">
            <v>365.52897129359974</v>
          </cell>
          <cell r="BX7781">
            <v>43.506920006910114</v>
          </cell>
          <cell r="CB7781">
            <v>40</v>
          </cell>
          <cell r="CF7781">
            <v>3655.2897129359972</v>
          </cell>
          <cell r="CG7781">
            <v>83.2</v>
          </cell>
          <cell r="CK7781" t="str">
            <v>Прочие основные фонды</v>
          </cell>
        </row>
        <row r="7782">
          <cell r="K7782">
            <v>0</v>
          </cell>
          <cell r="Y7782">
            <v>2001</v>
          </cell>
          <cell r="AT7782">
            <v>147.25</v>
          </cell>
          <cell r="BK7782">
            <v>365.52897129359974</v>
          </cell>
          <cell r="BX7782">
            <v>43.506920006910114</v>
          </cell>
          <cell r="CB7782">
            <v>40</v>
          </cell>
          <cell r="CF7782">
            <v>3655.2897129359972</v>
          </cell>
          <cell r="CG7782">
            <v>83.2</v>
          </cell>
          <cell r="CK7782" t="str">
            <v>Прочие основные фонды</v>
          </cell>
        </row>
        <row r="7783">
          <cell r="K7783">
            <v>0</v>
          </cell>
          <cell r="Y7783">
            <v>2001</v>
          </cell>
          <cell r="AT7783">
            <v>147.25</v>
          </cell>
          <cell r="BK7783">
            <v>365.52897129359974</v>
          </cell>
          <cell r="BX7783">
            <v>43.506920006910114</v>
          </cell>
          <cell r="CB7783">
            <v>40</v>
          </cell>
          <cell r="CF7783">
            <v>3655.2897129359972</v>
          </cell>
          <cell r="CG7783">
            <v>83.2</v>
          </cell>
          <cell r="CK7783" t="str">
            <v>Прочие основные фонды</v>
          </cell>
        </row>
        <row r="7784">
          <cell r="K7784">
            <v>0</v>
          </cell>
          <cell r="Y7784">
            <v>2001</v>
          </cell>
          <cell r="AT7784">
            <v>147.25</v>
          </cell>
          <cell r="BK7784">
            <v>365.52897129359974</v>
          </cell>
          <cell r="BX7784">
            <v>43.506920006910114</v>
          </cell>
          <cell r="CB7784">
            <v>40</v>
          </cell>
          <cell r="CF7784">
            <v>3655.2897129359972</v>
          </cell>
          <cell r="CG7784">
            <v>83.2</v>
          </cell>
          <cell r="CK7784" t="str">
            <v>Прочие основные фонды</v>
          </cell>
        </row>
        <row r="7785">
          <cell r="K7785">
            <v>0</v>
          </cell>
          <cell r="Y7785">
            <v>2001</v>
          </cell>
          <cell r="AT7785">
            <v>147.25</v>
          </cell>
          <cell r="BK7785">
            <v>365.52897129359974</v>
          </cell>
          <cell r="BX7785">
            <v>43.506920006910114</v>
          </cell>
          <cell r="CB7785">
            <v>40</v>
          </cell>
          <cell r="CF7785">
            <v>3655.2897129359972</v>
          </cell>
          <cell r="CG7785">
            <v>83.2</v>
          </cell>
          <cell r="CK7785" t="str">
            <v>Прочие основные фонды</v>
          </cell>
        </row>
        <row r="7786">
          <cell r="K7786">
            <v>0</v>
          </cell>
          <cell r="Y7786">
            <v>2001</v>
          </cell>
          <cell r="AT7786">
            <v>147.25</v>
          </cell>
          <cell r="BK7786">
            <v>365.52897129359974</v>
          </cell>
          <cell r="BX7786">
            <v>43.506920006910114</v>
          </cell>
          <cell r="CB7786">
            <v>40</v>
          </cell>
          <cell r="CF7786">
            <v>3655.2897129359972</v>
          </cell>
          <cell r="CG7786">
            <v>83.2</v>
          </cell>
          <cell r="CK7786" t="str">
            <v>Прочие основные фонды</v>
          </cell>
        </row>
        <row r="7787">
          <cell r="K7787">
            <v>0</v>
          </cell>
          <cell r="Y7787">
            <v>2001</v>
          </cell>
          <cell r="AT7787">
            <v>147.25</v>
          </cell>
          <cell r="BK7787">
            <v>365.52897129359974</v>
          </cell>
          <cell r="BX7787">
            <v>43.506920006910114</v>
          </cell>
          <cell r="CB7787">
            <v>40</v>
          </cell>
          <cell r="CF7787">
            <v>3655.2897129359972</v>
          </cell>
          <cell r="CG7787">
            <v>83.2</v>
          </cell>
          <cell r="CK7787" t="str">
            <v>Прочие основные фонды</v>
          </cell>
        </row>
        <row r="7788">
          <cell r="K7788">
            <v>0</v>
          </cell>
          <cell r="Y7788">
            <v>2001</v>
          </cell>
          <cell r="AT7788">
            <v>147.25</v>
          </cell>
          <cell r="BK7788">
            <v>365.52897129359974</v>
          </cell>
          <cell r="BX7788">
            <v>43.506920006910114</v>
          </cell>
          <cell r="CB7788">
            <v>40</v>
          </cell>
          <cell r="CF7788">
            <v>3655.2897129359972</v>
          </cell>
          <cell r="CG7788">
            <v>83.2</v>
          </cell>
          <cell r="CK7788" t="str">
            <v>Прочие основные фонды</v>
          </cell>
        </row>
        <row r="7789">
          <cell r="K7789">
            <v>0</v>
          </cell>
          <cell r="Y7789">
            <v>2001</v>
          </cell>
          <cell r="AT7789">
            <v>147.25</v>
          </cell>
          <cell r="BK7789">
            <v>365.52897129359974</v>
          </cell>
          <cell r="BX7789">
            <v>43.506920006910114</v>
          </cell>
          <cell r="CB7789">
            <v>40</v>
          </cell>
          <cell r="CF7789">
            <v>3655.2897129359972</v>
          </cell>
          <cell r="CG7789">
            <v>83.2</v>
          </cell>
          <cell r="CK7789" t="str">
            <v>Прочие основные фонды</v>
          </cell>
        </row>
        <row r="7790">
          <cell r="K7790">
            <v>0</v>
          </cell>
          <cell r="Y7790">
            <v>2001</v>
          </cell>
          <cell r="AT7790">
            <v>147.25</v>
          </cell>
          <cell r="BK7790">
            <v>365.52897129359974</v>
          </cell>
          <cell r="BX7790">
            <v>43.506920006910114</v>
          </cell>
          <cell r="CB7790">
            <v>40</v>
          </cell>
          <cell r="CF7790">
            <v>3655.2897129359972</v>
          </cell>
          <cell r="CG7790">
            <v>83.2</v>
          </cell>
          <cell r="CK7790" t="str">
            <v>Прочие основные фонды</v>
          </cell>
        </row>
        <row r="7791">
          <cell r="K7791">
            <v>0</v>
          </cell>
          <cell r="Y7791">
            <v>2001</v>
          </cell>
          <cell r="AT7791">
            <v>147.25</v>
          </cell>
          <cell r="BK7791">
            <v>365.52897129359974</v>
          </cell>
          <cell r="BX7791">
            <v>43.506920006910114</v>
          </cell>
          <cell r="CB7791">
            <v>40</v>
          </cell>
          <cell r="CF7791">
            <v>3655.2897129359972</v>
          </cell>
          <cell r="CG7791">
            <v>83.2</v>
          </cell>
          <cell r="CK7791" t="str">
            <v>Прочие основные фонды</v>
          </cell>
        </row>
        <row r="7792">
          <cell r="K7792">
            <v>0</v>
          </cell>
          <cell r="Y7792">
            <v>2001</v>
          </cell>
          <cell r="AT7792">
            <v>147.25</v>
          </cell>
          <cell r="BK7792">
            <v>365.52897129359974</v>
          </cell>
          <cell r="BX7792">
            <v>43.506920006910114</v>
          </cell>
          <cell r="CB7792">
            <v>40</v>
          </cell>
          <cell r="CF7792">
            <v>3655.2897129359972</v>
          </cell>
          <cell r="CG7792">
            <v>83.2</v>
          </cell>
          <cell r="CK7792" t="str">
            <v>Прочие основные фонды</v>
          </cell>
        </row>
        <row r="7793">
          <cell r="K7793">
            <v>0</v>
          </cell>
          <cell r="Y7793">
            <v>2001</v>
          </cell>
          <cell r="AT7793">
            <v>147.25</v>
          </cell>
          <cell r="BK7793">
            <v>365.52897129359974</v>
          </cell>
          <cell r="BX7793">
            <v>43.506920006910114</v>
          </cell>
          <cell r="CB7793">
            <v>40</v>
          </cell>
          <cell r="CF7793">
            <v>3655.2897129359972</v>
          </cell>
          <cell r="CG7793">
            <v>83.2</v>
          </cell>
          <cell r="CK7793" t="str">
            <v>Прочие основные фонды</v>
          </cell>
        </row>
        <row r="7794">
          <cell r="K7794">
            <v>0</v>
          </cell>
          <cell r="Y7794">
            <v>2001</v>
          </cell>
          <cell r="AT7794">
            <v>147.25</v>
          </cell>
          <cell r="BK7794">
            <v>365.52897129359974</v>
          </cell>
          <cell r="BX7794">
            <v>43.506920006910114</v>
          </cell>
          <cell r="CB7794">
            <v>40</v>
          </cell>
          <cell r="CF7794">
            <v>3655.2897129359972</v>
          </cell>
          <cell r="CG7794">
            <v>83.2</v>
          </cell>
          <cell r="CK7794" t="str">
            <v>Прочие основные фонды</v>
          </cell>
        </row>
        <row r="7795">
          <cell r="K7795">
            <v>0</v>
          </cell>
          <cell r="Y7795">
            <v>2001</v>
          </cell>
          <cell r="AT7795">
            <v>147.25</v>
          </cell>
          <cell r="BK7795">
            <v>365.52897129359974</v>
          </cell>
          <cell r="BX7795">
            <v>43.506920006910114</v>
          </cell>
          <cell r="CB7795">
            <v>40</v>
          </cell>
          <cell r="CF7795">
            <v>3655.2897129359972</v>
          </cell>
          <cell r="CG7795">
            <v>83.2</v>
          </cell>
          <cell r="CK7795" t="str">
            <v>Прочие основные фонды</v>
          </cell>
        </row>
        <row r="7796">
          <cell r="K7796">
            <v>0</v>
          </cell>
          <cell r="Y7796">
            <v>2001</v>
          </cell>
          <cell r="AT7796">
            <v>147.25</v>
          </cell>
          <cell r="BK7796">
            <v>365.52897129359974</v>
          </cell>
          <cell r="BX7796">
            <v>43.506920006910114</v>
          </cell>
          <cell r="CB7796">
            <v>40</v>
          </cell>
          <cell r="CF7796">
            <v>3655.2897129359972</v>
          </cell>
          <cell r="CG7796">
            <v>83.2</v>
          </cell>
          <cell r="CK7796" t="str">
            <v>Прочие основные фонды</v>
          </cell>
        </row>
        <row r="7797">
          <cell r="K7797">
            <v>0</v>
          </cell>
          <cell r="Y7797">
            <v>2001</v>
          </cell>
          <cell r="AT7797">
            <v>147.25</v>
          </cell>
          <cell r="BK7797">
            <v>365.52897129359974</v>
          </cell>
          <cell r="BX7797">
            <v>43.506920006910114</v>
          </cell>
          <cell r="CB7797">
            <v>40</v>
          </cell>
          <cell r="CF7797">
            <v>3655.2897129359972</v>
          </cell>
          <cell r="CG7797">
            <v>83.2</v>
          </cell>
          <cell r="CK7797" t="str">
            <v>Прочие основные фонды</v>
          </cell>
        </row>
        <row r="7798">
          <cell r="K7798">
            <v>0</v>
          </cell>
          <cell r="Y7798">
            <v>2001</v>
          </cell>
          <cell r="AT7798">
            <v>147.25</v>
          </cell>
          <cell r="BK7798">
            <v>365.52897129359974</v>
          </cell>
          <cell r="BX7798">
            <v>43.506920006910114</v>
          </cell>
          <cell r="CB7798">
            <v>40</v>
          </cell>
          <cell r="CF7798">
            <v>3655.2897129359972</v>
          </cell>
          <cell r="CG7798">
            <v>83.2</v>
          </cell>
          <cell r="CK7798" t="str">
            <v>Прочие основные фонды</v>
          </cell>
        </row>
        <row r="7799">
          <cell r="K7799">
            <v>0</v>
          </cell>
          <cell r="Y7799">
            <v>2001</v>
          </cell>
          <cell r="AT7799">
            <v>147.25</v>
          </cell>
          <cell r="BK7799">
            <v>365.52897129359974</v>
          </cell>
          <cell r="BX7799">
            <v>43.506920006910114</v>
          </cell>
          <cell r="CB7799">
            <v>40</v>
          </cell>
          <cell r="CF7799">
            <v>3655.2897129359972</v>
          </cell>
          <cell r="CG7799">
            <v>83.2</v>
          </cell>
          <cell r="CK7799" t="str">
            <v>Прочие основные фонды</v>
          </cell>
        </row>
        <row r="7800">
          <cell r="K7800">
            <v>0</v>
          </cell>
          <cell r="Y7800">
            <v>2001</v>
          </cell>
          <cell r="AT7800">
            <v>147.25</v>
          </cell>
          <cell r="BK7800">
            <v>365.52897129359974</v>
          </cell>
          <cell r="BX7800">
            <v>43.506920006910114</v>
          </cell>
          <cell r="CB7800">
            <v>40</v>
          </cell>
          <cell r="CF7800">
            <v>3655.2897129359972</v>
          </cell>
          <cell r="CG7800">
            <v>83.2</v>
          </cell>
          <cell r="CK7800" t="str">
            <v>Прочие основные фонды</v>
          </cell>
        </row>
        <row r="7801">
          <cell r="K7801">
            <v>0</v>
          </cell>
          <cell r="Y7801">
            <v>2001</v>
          </cell>
          <cell r="AT7801">
            <v>147.25</v>
          </cell>
          <cell r="BK7801">
            <v>365.52897129359974</v>
          </cell>
          <cell r="BX7801">
            <v>43.506920006910114</v>
          </cell>
          <cell r="CB7801">
            <v>40</v>
          </cell>
          <cell r="CF7801">
            <v>3655.2897129359972</v>
          </cell>
          <cell r="CG7801">
            <v>83.2</v>
          </cell>
          <cell r="CK7801" t="str">
            <v>Прочие основные фонды</v>
          </cell>
        </row>
        <row r="7802">
          <cell r="K7802">
            <v>0</v>
          </cell>
          <cell r="Y7802">
            <v>2001</v>
          </cell>
          <cell r="AT7802">
            <v>147.25</v>
          </cell>
          <cell r="BK7802">
            <v>365.52897129359974</v>
          </cell>
          <cell r="BX7802">
            <v>43.506920006910114</v>
          </cell>
          <cell r="CB7802">
            <v>40</v>
          </cell>
          <cell r="CF7802">
            <v>3655.2897129359972</v>
          </cell>
          <cell r="CG7802">
            <v>83.2</v>
          </cell>
          <cell r="CK7802" t="str">
            <v>Прочие основные фонды</v>
          </cell>
        </row>
        <row r="7803">
          <cell r="K7803">
            <v>0</v>
          </cell>
          <cell r="Y7803">
            <v>2001</v>
          </cell>
          <cell r="AT7803">
            <v>147.25</v>
          </cell>
          <cell r="BK7803">
            <v>365.52897129359974</v>
          </cell>
          <cell r="BX7803">
            <v>43.506920006910114</v>
          </cell>
          <cell r="CB7803">
            <v>40</v>
          </cell>
          <cell r="CF7803">
            <v>3655.2897129359972</v>
          </cell>
          <cell r="CG7803">
            <v>83.2</v>
          </cell>
          <cell r="CK7803" t="str">
            <v>Прочие основные фонды</v>
          </cell>
        </row>
        <row r="7804">
          <cell r="K7804">
            <v>0</v>
          </cell>
          <cell r="Y7804">
            <v>2001</v>
          </cell>
          <cell r="AT7804">
            <v>147.25</v>
          </cell>
          <cell r="BK7804">
            <v>365.52897129359974</v>
          </cell>
          <cell r="BX7804">
            <v>43.506920006910114</v>
          </cell>
          <cell r="CB7804">
            <v>40</v>
          </cell>
          <cell r="CF7804">
            <v>3655.2897129359972</v>
          </cell>
          <cell r="CG7804">
            <v>83.2</v>
          </cell>
          <cell r="CK7804" t="str">
            <v>Прочие основные фонды</v>
          </cell>
        </row>
        <row r="7805">
          <cell r="K7805">
            <v>0</v>
          </cell>
          <cell r="Y7805">
            <v>2001</v>
          </cell>
          <cell r="AT7805">
            <v>147.25</v>
          </cell>
          <cell r="BK7805">
            <v>365.52897129359974</v>
          </cell>
          <cell r="BX7805">
            <v>43.506920006910114</v>
          </cell>
          <cell r="CB7805">
            <v>40</v>
          </cell>
          <cell r="CF7805">
            <v>3655.2897129359972</v>
          </cell>
          <cell r="CG7805">
            <v>83.2</v>
          </cell>
          <cell r="CK7805" t="str">
            <v>Прочие основные фонды</v>
          </cell>
        </row>
        <row r="7806">
          <cell r="K7806">
            <v>0</v>
          </cell>
          <cell r="Y7806">
            <v>2001</v>
          </cell>
          <cell r="AT7806">
            <v>147.25</v>
          </cell>
          <cell r="BK7806">
            <v>365.52897129359974</v>
          </cell>
          <cell r="BX7806">
            <v>43.506920006910114</v>
          </cell>
          <cell r="CB7806">
            <v>40</v>
          </cell>
          <cell r="CF7806">
            <v>3655.2897129359972</v>
          </cell>
          <cell r="CG7806">
            <v>83.2</v>
          </cell>
          <cell r="CK7806" t="str">
            <v>Прочие основные фонды</v>
          </cell>
        </row>
        <row r="7807">
          <cell r="K7807">
            <v>0</v>
          </cell>
          <cell r="Y7807">
            <v>2001</v>
          </cell>
          <cell r="AT7807">
            <v>446</v>
          </cell>
          <cell r="BK7807">
            <v>1107.1369860573548</v>
          </cell>
          <cell r="BX7807">
            <v>131.77647757610805</v>
          </cell>
          <cell r="CB7807">
            <v>150</v>
          </cell>
          <cell r="CF7807">
            <v>11071.369860573548</v>
          </cell>
          <cell r="CG7807">
            <v>312</v>
          </cell>
          <cell r="CK7807" t="str">
            <v>Прочие основные фонды</v>
          </cell>
        </row>
        <row r="7808">
          <cell r="K7808">
            <v>0</v>
          </cell>
          <cell r="Y7808">
            <v>2001</v>
          </cell>
          <cell r="AT7808">
            <v>446</v>
          </cell>
          <cell r="BK7808">
            <v>1107.1369860573548</v>
          </cell>
          <cell r="BX7808">
            <v>131.77647757610805</v>
          </cell>
          <cell r="CB7808">
            <v>150</v>
          </cell>
          <cell r="CF7808">
            <v>11071.369860573548</v>
          </cell>
          <cell r="CG7808">
            <v>312</v>
          </cell>
          <cell r="CK7808" t="str">
            <v>Прочие основные фонды</v>
          </cell>
        </row>
        <row r="7809">
          <cell r="K7809">
            <v>0</v>
          </cell>
          <cell r="Y7809">
            <v>2001</v>
          </cell>
          <cell r="AT7809">
            <v>446</v>
          </cell>
          <cell r="BK7809">
            <v>1107.1369860573548</v>
          </cell>
          <cell r="BX7809">
            <v>131.77647757610805</v>
          </cell>
          <cell r="CB7809">
            <v>150</v>
          </cell>
          <cell r="CF7809">
            <v>11071.369860573548</v>
          </cell>
          <cell r="CG7809">
            <v>312</v>
          </cell>
          <cell r="CK7809" t="str">
            <v>Прочие основные фонды</v>
          </cell>
        </row>
        <row r="7810">
          <cell r="K7810">
            <v>0</v>
          </cell>
          <cell r="Y7810">
            <v>2000</v>
          </cell>
          <cell r="AT7810">
            <v>2880</v>
          </cell>
          <cell r="BK7810">
            <v>7663.9696082377459</v>
          </cell>
          <cell r="BX7810">
            <v>912.20050629904256</v>
          </cell>
          <cell r="CB7810">
            <v>900</v>
          </cell>
          <cell r="CF7810">
            <v>76639.696082377457</v>
          </cell>
          <cell r="CG7810">
            <v>1872</v>
          </cell>
          <cell r="CK7810" t="str">
            <v>Прочие основные фонды</v>
          </cell>
        </row>
        <row r="7811">
          <cell r="K7811">
            <v>0</v>
          </cell>
          <cell r="Y7811">
            <v>2001</v>
          </cell>
          <cell r="AT7811">
            <v>3200</v>
          </cell>
          <cell r="BK7811">
            <v>1465.0707953509079</v>
          </cell>
          <cell r="BX7811">
            <v>146.50707953509081</v>
          </cell>
          <cell r="CB7811">
            <v>150</v>
          </cell>
          <cell r="CF7811">
            <v>14650.70795350908</v>
          </cell>
          <cell r="CG7811">
            <v>150</v>
          </cell>
          <cell r="CK7811" t="str">
            <v>Прочие основные фонды</v>
          </cell>
        </row>
        <row r="7812">
          <cell r="K7812">
            <v>0</v>
          </cell>
          <cell r="Y7812">
            <v>2001</v>
          </cell>
          <cell r="AT7812">
            <v>619.97</v>
          </cell>
          <cell r="BK7812">
            <v>283.84373156053198</v>
          </cell>
          <cell r="BX7812">
            <v>28.384373156053201</v>
          </cell>
          <cell r="CB7812">
            <v>30</v>
          </cell>
          <cell r="CF7812">
            <v>2838.4373156053198</v>
          </cell>
          <cell r="CG7812">
            <v>30</v>
          </cell>
          <cell r="CK7812" t="str">
            <v>Прочие основные фонды</v>
          </cell>
        </row>
        <row r="7813">
          <cell r="K7813">
            <v>0</v>
          </cell>
          <cell r="Y7813">
            <v>2001</v>
          </cell>
          <cell r="AT7813">
            <v>619.97</v>
          </cell>
          <cell r="BK7813">
            <v>283.84373156053198</v>
          </cell>
          <cell r="BX7813">
            <v>28.384373156053201</v>
          </cell>
          <cell r="CB7813">
            <v>30</v>
          </cell>
          <cell r="CF7813">
            <v>2838.4373156053198</v>
          </cell>
          <cell r="CG7813">
            <v>30</v>
          </cell>
          <cell r="CK7813" t="str">
            <v>Прочие основные фонды</v>
          </cell>
        </row>
        <row r="7814">
          <cell r="K7814">
            <v>0</v>
          </cell>
          <cell r="Y7814">
            <v>2001</v>
          </cell>
          <cell r="AT7814">
            <v>619.97</v>
          </cell>
          <cell r="BK7814">
            <v>283.84373156053198</v>
          </cell>
          <cell r="BX7814">
            <v>28.384373156053201</v>
          </cell>
          <cell r="CB7814">
            <v>30</v>
          </cell>
          <cell r="CF7814">
            <v>2838.4373156053198</v>
          </cell>
          <cell r="CG7814">
            <v>30</v>
          </cell>
          <cell r="CK7814" t="str">
            <v>Прочие основные фонды</v>
          </cell>
        </row>
        <row r="7815">
          <cell r="K7815">
            <v>0</v>
          </cell>
          <cell r="Y7815">
            <v>2001</v>
          </cell>
          <cell r="AT7815">
            <v>619.97</v>
          </cell>
          <cell r="BK7815">
            <v>283.84373156053198</v>
          </cell>
          <cell r="BX7815">
            <v>28.384373156053201</v>
          </cell>
          <cell r="CB7815">
            <v>30</v>
          </cell>
          <cell r="CF7815">
            <v>2838.4373156053198</v>
          </cell>
          <cell r="CG7815">
            <v>30</v>
          </cell>
          <cell r="CK7815" t="str">
            <v>Прочие основные фонды</v>
          </cell>
        </row>
        <row r="7816">
          <cell r="K7816">
            <v>0</v>
          </cell>
          <cell r="Y7816">
            <v>2001</v>
          </cell>
          <cell r="AT7816">
            <v>449.98</v>
          </cell>
          <cell r="BK7816">
            <v>206.01642390375048</v>
          </cell>
          <cell r="BX7816">
            <v>20.601642390375048</v>
          </cell>
          <cell r="CB7816">
            <v>20</v>
          </cell>
          <cell r="CF7816">
            <v>2060.1642390375046</v>
          </cell>
          <cell r="CG7816">
            <v>20</v>
          </cell>
          <cell r="CK7816" t="str">
            <v>Прочие основные фонды</v>
          </cell>
        </row>
        <row r="7817">
          <cell r="K7817">
            <v>0</v>
          </cell>
          <cell r="Y7817">
            <v>2001</v>
          </cell>
          <cell r="AT7817">
            <v>449.98</v>
          </cell>
          <cell r="BK7817">
            <v>206.01642390375048</v>
          </cell>
          <cell r="BX7817">
            <v>20.601642390375048</v>
          </cell>
          <cell r="CB7817">
            <v>20</v>
          </cell>
          <cell r="CF7817">
            <v>2060.1642390375046</v>
          </cell>
          <cell r="CG7817">
            <v>20</v>
          </cell>
          <cell r="CK7817" t="str">
            <v>Прочие основные фонды</v>
          </cell>
        </row>
        <row r="7818">
          <cell r="K7818">
            <v>0</v>
          </cell>
          <cell r="Y7818">
            <v>2001</v>
          </cell>
          <cell r="AT7818">
            <v>449.98</v>
          </cell>
          <cell r="BK7818">
            <v>206.01642390375048</v>
          </cell>
          <cell r="BX7818">
            <v>20.601642390375048</v>
          </cell>
          <cell r="CB7818">
            <v>20</v>
          </cell>
          <cell r="CF7818">
            <v>2060.1642390375046</v>
          </cell>
          <cell r="CG7818">
            <v>20</v>
          </cell>
          <cell r="CK7818" t="str">
            <v>Прочие основные фонды</v>
          </cell>
        </row>
        <row r="7819">
          <cell r="K7819">
            <v>0</v>
          </cell>
          <cell r="Y7819">
            <v>2001</v>
          </cell>
          <cell r="AT7819">
            <v>449.98</v>
          </cell>
          <cell r="BK7819">
            <v>206.01642390375048</v>
          </cell>
          <cell r="BX7819">
            <v>20.601642390375048</v>
          </cell>
          <cell r="CB7819">
            <v>20</v>
          </cell>
          <cell r="CF7819">
            <v>2060.1642390375046</v>
          </cell>
          <cell r="CG7819">
            <v>20</v>
          </cell>
          <cell r="CK7819" t="str">
            <v>Прочие основные фонды</v>
          </cell>
        </row>
        <row r="7820">
          <cell r="K7820">
            <v>0</v>
          </cell>
          <cell r="Y7820">
            <v>2001</v>
          </cell>
          <cell r="AT7820">
            <v>449.98</v>
          </cell>
          <cell r="BK7820">
            <v>206.01642390375048</v>
          </cell>
          <cell r="BX7820">
            <v>20.601642390375048</v>
          </cell>
          <cell r="CB7820">
            <v>20</v>
          </cell>
          <cell r="CF7820">
            <v>2060.1642390375046</v>
          </cell>
          <cell r="CG7820">
            <v>20</v>
          </cell>
          <cell r="CK7820" t="str">
            <v>Прочие основные фонды</v>
          </cell>
        </row>
        <row r="7821">
          <cell r="K7821">
            <v>0</v>
          </cell>
          <cell r="Y7821">
            <v>2001</v>
          </cell>
          <cell r="AT7821">
            <v>449.98</v>
          </cell>
          <cell r="BK7821">
            <v>206.01642390375048</v>
          </cell>
          <cell r="BX7821">
            <v>20.601642390375048</v>
          </cell>
          <cell r="CB7821">
            <v>20</v>
          </cell>
          <cell r="CF7821">
            <v>2060.1642390375046</v>
          </cell>
          <cell r="CG7821">
            <v>20</v>
          </cell>
          <cell r="CK7821" t="str">
            <v>Прочие основные фонды</v>
          </cell>
        </row>
        <row r="7822">
          <cell r="K7822">
            <v>0</v>
          </cell>
          <cell r="Y7822">
            <v>2001</v>
          </cell>
          <cell r="AT7822">
            <v>449.98</v>
          </cell>
          <cell r="BK7822">
            <v>206.01642390375048</v>
          </cell>
          <cell r="BX7822">
            <v>20.601642390375048</v>
          </cell>
          <cell r="CB7822">
            <v>20</v>
          </cell>
          <cell r="CF7822">
            <v>2060.1642390375046</v>
          </cell>
          <cell r="CG7822">
            <v>20</v>
          </cell>
          <cell r="CK7822" t="str">
            <v>Прочие основные фонды</v>
          </cell>
        </row>
        <row r="7823">
          <cell r="K7823">
            <v>0</v>
          </cell>
          <cell r="Y7823">
            <v>2001</v>
          </cell>
          <cell r="AT7823">
            <v>449.98</v>
          </cell>
          <cell r="BK7823">
            <v>206.01642390375048</v>
          </cell>
          <cell r="BX7823">
            <v>20.601642390375048</v>
          </cell>
          <cell r="CB7823">
            <v>20</v>
          </cell>
          <cell r="CF7823">
            <v>2060.1642390375046</v>
          </cell>
          <cell r="CG7823">
            <v>20</v>
          </cell>
          <cell r="CK7823" t="str">
            <v>Прочие основные фонды</v>
          </cell>
        </row>
        <row r="7824">
          <cell r="K7824">
            <v>0</v>
          </cell>
          <cell r="Y7824">
            <v>2001</v>
          </cell>
          <cell r="AT7824">
            <v>449.98</v>
          </cell>
          <cell r="BK7824">
            <v>206.01642390375048</v>
          </cell>
          <cell r="BX7824">
            <v>20.601642390375048</v>
          </cell>
          <cell r="CB7824">
            <v>20</v>
          </cell>
          <cell r="CF7824">
            <v>2060.1642390375046</v>
          </cell>
          <cell r="CG7824">
            <v>20</v>
          </cell>
          <cell r="CK7824" t="str">
            <v>Прочие основные фонды</v>
          </cell>
        </row>
        <row r="7825">
          <cell r="K7825">
            <v>0</v>
          </cell>
          <cell r="Y7825">
            <v>2001</v>
          </cell>
          <cell r="AT7825">
            <v>449.98</v>
          </cell>
          <cell r="BK7825">
            <v>206.01642390375048</v>
          </cell>
          <cell r="BX7825">
            <v>20.601642390375048</v>
          </cell>
          <cell r="CB7825">
            <v>20</v>
          </cell>
          <cell r="CF7825">
            <v>2060.1642390375046</v>
          </cell>
          <cell r="CG7825">
            <v>20</v>
          </cell>
          <cell r="CK7825" t="str">
            <v>Прочие основные фонды</v>
          </cell>
        </row>
        <row r="7826">
          <cell r="K7826">
            <v>0</v>
          </cell>
          <cell r="Y7826">
            <v>2001</v>
          </cell>
          <cell r="AT7826">
            <v>449.98</v>
          </cell>
          <cell r="BK7826">
            <v>206.01642390375048</v>
          </cell>
          <cell r="BX7826">
            <v>20.601642390375048</v>
          </cell>
          <cell r="CB7826">
            <v>20</v>
          </cell>
          <cell r="CF7826">
            <v>2060.1642390375046</v>
          </cell>
          <cell r="CG7826">
            <v>20</v>
          </cell>
          <cell r="CK7826" t="str">
            <v>Прочие основные фонды</v>
          </cell>
        </row>
        <row r="7827">
          <cell r="K7827">
            <v>0</v>
          </cell>
          <cell r="Y7827">
            <v>2001</v>
          </cell>
          <cell r="AT7827">
            <v>449.98</v>
          </cell>
          <cell r="BK7827">
            <v>206.01642390375048</v>
          </cell>
          <cell r="BX7827">
            <v>20.601642390375048</v>
          </cell>
          <cell r="CB7827">
            <v>20</v>
          </cell>
          <cell r="CF7827">
            <v>2060.1642390375046</v>
          </cell>
          <cell r="CG7827">
            <v>20</v>
          </cell>
          <cell r="CK7827" t="str">
            <v>Прочие основные фонды</v>
          </cell>
        </row>
        <row r="7828">
          <cell r="K7828">
            <v>0</v>
          </cell>
          <cell r="Y7828">
            <v>2001</v>
          </cell>
          <cell r="AT7828">
            <v>449.98</v>
          </cell>
          <cell r="BK7828">
            <v>206.01642390375048</v>
          </cell>
          <cell r="BX7828">
            <v>20.601642390375048</v>
          </cell>
          <cell r="CB7828">
            <v>20</v>
          </cell>
          <cell r="CF7828">
            <v>2060.1642390375046</v>
          </cell>
          <cell r="CG7828">
            <v>20</v>
          </cell>
          <cell r="CK7828" t="str">
            <v>Прочие основные фонды</v>
          </cell>
        </row>
        <row r="7829">
          <cell r="K7829">
            <v>0</v>
          </cell>
          <cell r="Y7829">
            <v>2001</v>
          </cell>
          <cell r="AT7829">
            <v>449.98</v>
          </cell>
          <cell r="BK7829">
            <v>206.01642390375048</v>
          </cell>
          <cell r="BX7829">
            <v>20.601642390375048</v>
          </cell>
          <cell r="CB7829">
            <v>20</v>
          </cell>
          <cell r="CF7829">
            <v>2060.1642390375046</v>
          </cell>
          <cell r="CG7829">
            <v>20</v>
          </cell>
          <cell r="CK7829" t="str">
            <v>Прочие основные фонды</v>
          </cell>
        </row>
        <row r="7830">
          <cell r="K7830">
            <v>0</v>
          </cell>
          <cell r="Y7830">
            <v>2001</v>
          </cell>
          <cell r="AT7830">
            <v>449.98</v>
          </cell>
          <cell r="BK7830">
            <v>206.01642390375048</v>
          </cell>
          <cell r="BX7830">
            <v>20.601642390375048</v>
          </cell>
          <cell r="CB7830">
            <v>20</v>
          </cell>
          <cell r="CF7830">
            <v>2060.1642390375046</v>
          </cell>
          <cell r="CG7830">
            <v>20</v>
          </cell>
          <cell r="CK7830" t="str">
            <v>Прочие основные фонды</v>
          </cell>
        </row>
        <row r="7831">
          <cell r="K7831">
            <v>0</v>
          </cell>
          <cell r="Y7831">
            <v>2001</v>
          </cell>
          <cell r="AT7831">
            <v>698</v>
          </cell>
          <cell r="BK7831">
            <v>319.56856723591676</v>
          </cell>
          <cell r="BX7831">
            <v>31.956856723591677</v>
          </cell>
          <cell r="CB7831">
            <v>30</v>
          </cell>
          <cell r="CF7831">
            <v>3195.6856723591677</v>
          </cell>
          <cell r="CG7831">
            <v>30</v>
          </cell>
          <cell r="CK7831" t="str">
            <v>Прочие основные фонды</v>
          </cell>
        </row>
        <row r="7832">
          <cell r="K7832">
            <v>0</v>
          </cell>
          <cell r="Y7832">
            <v>2001</v>
          </cell>
          <cell r="AT7832">
            <v>698</v>
          </cell>
          <cell r="BK7832">
            <v>319.56856723591676</v>
          </cell>
          <cell r="BX7832">
            <v>31.956856723591677</v>
          </cell>
          <cell r="CB7832">
            <v>30</v>
          </cell>
          <cell r="CF7832">
            <v>3195.6856723591677</v>
          </cell>
          <cell r="CG7832">
            <v>30</v>
          </cell>
          <cell r="CK7832" t="str">
            <v>Прочие основные фонды</v>
          </cell>
        </row>
        <row r="7833">
          <cell r="K7833">
            <v>0</v>
          </cell>
          <cell r="Y7833">
            <v>2001</v>
          </cell>
          <cell r="AT7833">
            <v>541.5</v>
          </cell>
          <cell r="BK7833">
            <v>1344.2033137893668</v>
          </cell>
          <cell r="BX7833">
            <v>159.99318970283076</v>
          </cell>
          <cell r="CB7833">
            <v>150</v>
          </cell>
          <cell r="CF7833">
            <v>13442.033137893668</v>
          </cell>
          <cell r="CG7833">
            <v>312</v>
          </cell>
          <cell r="CK7833" t="str">
            <v>Прочие основные фонды</v>
          </cell>
        </row>
        <row r="7834">
          <cell r="K7834">
            <v>0</v>
          </cell>
          <cell r="Y7834">
            <v>2000</v>
          </cell>
          <cell r="AT7834">
            <v>450</v>
          </cell>
          <cell r="BK7834">
            <v>201.02915579957082</v>
          </cell>
          <cell r="BX7834">
            <v>20.102915579957084</v>
          </cell>
          <cell r="CB7834">
            <v>20</v>
          </cell>
          <cell r="CF7834">
            <v>2010.2915579957082</v>
          </cell>
          <cell r="CG7834">
            <v>20</v>
          </cell>
          <cell r="CK7834" t="str">
            <v>Прочие основные фонды</v>
          </cell>
        </row>
        <row r="7835">
          <cell r="K7835">
            <v>0</v>
          </cell>
          <cell r="Y7835">
            <v>2000</v>
          </cell>
          <cell r="AT7835">
            <v>450</v>
          </cell>
          <cell r="BK7835">
            <v>201.02915579957082</v>
          </cell>
          <cell r="BX7835">
            <v>20.102915579957084</v>
          </cell>
          <cell r="CB7835">
            <v>20</v>
          </cell>
          <cell r="CF7835">
            <v>2010.2915579957082</v>
          </cell>
          <cell r="CG7835">
            <v>20</v>
          </cell>
          <cell r="CK7835" t="str">
            <v>Прочие основные фонды</v>
          </cell>
        </row>
        <row r="7836">
          <cell r="K7836">
            <v>0</v>
          </cell>
          <cell r="Y7836">
            <v>2000</v>
          </cell>
          <cell r="AT7836">
            <v>450</v>
          </cell>
          <cell r="BK7836">
            <v>201.02915579957082</v>
          </cell>
          <cell r="BX7836">
            <v>20.102915579957084</v>
          </cell>
          <cell r="CB7836">
            <v>20</v>
          </cell>
          <cell r="CF7836">
            <v>2010.2915579957082</v>
          </cell>
          <cell r="CG7836">
            <v>20</v>
          </cell>
          <cell r="CK7836" t="str">
            <v>Прочие основные фонды</v>
          </cell>
        </row>
        <row r="7837">
          <cell r="K7837">
            <v>0</v>
          </cell>
          <cell r="Y7837">
            <v>2000</v>
          </cell>
          <cell r="AT7837">
            <v>450</v>
          </cell>
          <cell r="BK7837">
            <v>201.02915579957082</v>
          </cell>
          <cell r="BX7837">
            <v>20.102915579957084</v>
          </cell>
          <cell r="CB7837">
            <v>20</v>
          </cell>
          <cell r="CF7837">
            <v>2010.2915579957082</v>
          </cell>
          <cell r="CG7837">
            <v>20</v>
          </cell>
          <cell r="CK7837" t="str">
            <v>Прочие основные фонды</v>
          </cell>
        </row>
        <row r="7838">
          <cell r="K7838">
            <v>0</v>
          </cell>
          <cell r="Y7838">
            <v>2000</v>
          </cell>
          <cell r="AT7838">
            <v>450</v>
          </cell>
          <cell r="BK7838">
            <v>201.02915579957082</v>
          </cell>
          <cell r="BX7838">
            <v>20.102915579957084</v>
          </cell>
          <cell r="CB7838">
            <v>20</v>
          </cell>
          <cell r="CF7838">
            <v>2010.2915579957082</v>
          </cell>
          <cell r="CG7838">
            <v>20</v>
          </cell>
          <cell r="CK7838" t="str">
            <v>Прочие основные фонды</v>
          </cell>
        </row>
        <row r="7839">
          <cell r="K7839">
            <v>0</v>
          </cell>
          <cell r="Y7839">
            <v>2000</v>
          </cell>
          <cell r="AT7839">
            <v>450</v>
          </cell>
          <cell r="BK7839">
            <v>201.02915579957082</v>
          </cell>
          <cell r="BX7839">
            <v>20.102915579957084</v>
          </cell>
          <cell r="CB7839">
            <v>20</v>
          </cell>
          <cell r="CF7839">
            <v>2010.2915579957082</v>
          </cell>
          <cell r="CG7839">
            <v>20</v>
          </cell>
          <cell r="CK7839" t="str">
            <v>Прочие основные фонды</v>
          </cell>
        </row>
        <row r="7840">
          <cell r="K7840">
            <v>0</v>
          </cell>
          <cell r="Y7840">
            <v>2000</v>
          </cell>
          <cell r="AT7840">
            <v>450</v>
          </cell>
          <cell r="BK7840">
            <v>201.02915579957082</v>
          </cell>
          <cell r="BX7840">
            <v>20.102915579957084</v>
          </cell>
          <cell r="CB7840">
            <v>20</v>
          </cell>
          <cell r="CF7840">
            <v>2010.2915579957082</v>
          </cell>
          <cell r="CG7840">
            <v>20</v>
          </cell>
          <cell r="CK7840" t="str">
            <v>Прочие основные фонды</v>
          </cell>
        </row>
        <row r="7841">
          <cell r="K7841">
            <v>0</v>
          </cell>
          <cell r="Y7841">
            <v>2000</v>
          </cell>
          <cell r="AT7841">
            <v>450</v>
          </cell>
          <cell r="BK7841">
            <v>201.02915579957082</v>
          </cell>
          <cell r="BX7841">
            <v>20.102915579957084</v>
          </cell>
          <cell r="CB7841">
            <v>20</v>
          </cell>
          <cell r="CF7841">
            <v>2010.2915579957082</v>
          </cell>
          <cell r="CG7841">
            <v>20</v>
          </cell>
          <cell r="CK7841" t="str">
            <v>Прочие основные фонды</v>
          </cell>
        </row>
        <row r="7842">
          <cell r="K7842">
            <v>3831.15</v>
          </cell>
          <cell r="Y7842">
            <v>1988</v>
          </cell>
          <cell r="AT7842">
            <v>13781.92</v>
          </cell>
          <cell r="BK7842">
            <v>180240.00330868037</v>
          </cell>
          <cell r="BX7842">
            <v>99132.001819774217</v>
          </cell>
          <cell r="CB7842">
            <v>100000</v>
          </cell>
          <cell r="CF7842">
            <v>3965280.0727909682</v>
          </cell>
          <cell r="CG7842">
            <v>1300000</v>
          </cell>
          <cell r="CK7842" t="str">
            <v>Сооружения</v>
          </cell>
        </row>
        <row r="7843">
          <cell r="K7843">
            <v>79023.66</v>
          </cell>
          <cell r="Y7843">
            <v>1988</v>
          </cell>
          <cell r="AT7843">
            <v>259692.05</v>
          </cell>
          <cell r="BK7843">
            <v>2707126.7645078264</v>
          </cell>
          <cell r="BX7843">
            <v>541425.35290156526</v>
          </cell>
          <cell r="CB7843">
            <v>540000</v>
          </cell>
          <cell r="CF7843">
            <v>59556788.819172181</v>
          </cell>
          <cell r="CG7843">
            <v>1080000</v>
          </cell>
          <cell r="CK7843" t="str">
            <v>Сооружения</v>
          </cell>
        </row>
        <row r="7844">
          <cell r="K7844">
            <v>38247.99</v>
          </cell>
          <cell r="Y7844">
            <v>1988</v>
          </cell>
          <cell r="AT7844">
            <v>145619.01999999999</v>
          </cell>
          <cell r="BK7844">
            <v>1036015.6565667085</v>
          </cell>
          <cell r="BX7844">
            <v>207203.1313133417</v>
          </cell>
          <cell r="CB7844">
            <v>205000</v>
          </cell>
          <cell r="CF7844">
            <v>22792344.444467586</v>
          </cell>
          <cell r="CG7844">
            <v>410000</v>
          </cell>
          <cell r="CK7844" t="str">
            <v>Сооружения</v>
          </cell>
        </row>
        <row r="7845">
          <cell r="K7845">
            <v>9232.31</v>
          </cell>
          <cell r="Y7845">
            <v>1988</v>
          </cell>
          <cell r="AT7845">
            <v>33943.85</v>
          </cell>
          <cell r="BK7845">
            <v>180240.00330868037</v>
          </cell>
          <cell r="BX7845">
            <v>99132.001819774217</v>
          </cell>
          <cell r="CB7845">
            <v>100000</v>
          </cell>
          <cell r="CF7845">
            <v>3965280.0727909682</v>
          </cell>
          <cell r="CG7845">
            <v>1300000</v>
          </cell>
          <cell r="CK7845" t="str">
            <v>Сооружения</v>
          </cell>
        </row>
        <row r="7846">
          <cell r="K7846">
            <v>0</v>
          </cell>
          <cell r="Y7846">
            <v>1988</v>
          </cell>
          <cell r="AT7846">
            <v>137080.89000000001</v>
          </cell>
          <cell r="BK7846">
            <v>891717.95472471043</v>
          </cell>
          <cell r="BX7846">
            <v>240763.84777567183</v>
          </cell>
          <cell r="CB7846">
            <v>240000</v>
          </cell>
          <cell r="CF7846">
            <v>19617795.00394363</v>
          </cell>
          <cell r="CG7846">
            <v>960000</v>
          </cell>
          <cell r="CK7846" t="str">
            <v>Сооружения</v>
          </cell>
        </row>
        <row r="7847">
          <cell r="K7847">
            <v>0</v>
          </cell>
          <cell r="Y7847">
            <v>1994</v>
          </cell>
          <cell r="AT7847">
            <v>3416.67</v>
          </cell>
          <cell r="BK7847">
            <v>11917.018674560313</v>
          </cell>
          <cell r="BX7847">
            <v>1191.7018674560313</v>
          </cell>
          <cell r="CB7847">
            <v>1200</v>
          </cell>
          <cell r="CF7847">
            <v>190672.29879296501</v>
          </cell>
          <cell r="CG7847">
            <v>1200</v>
          </cell>
          <cell r="CK7847" t="str">
            <v>Прочие основные фонды</v>
          </cell>
        </row>
        <row r="7848">
          <cell r="K7848">
            <v>0</v>
          </cell>
          <cell r="Y7848">
            <v>1988</v>
          </cell>
          <cell r="AT7848">
            <v>6168.57</v>
          </cell>
          <cell r="BK7848">
            <v>2691.8590673161534</v>
          </cell>
          <cell r="BX7848">
            <v>269.18590673161538</v>
          </cell>
          <cell r="CB7848">
            <v>250</v>
          </cell>
          <cell r="CF7848">
            <v>59220.899480955377</v>
          </cell>
          <cell r="CG7848">
            <v>250</v>
          </cell>
          <cell r="CK7848" t="str">
            <v>Прочие основные фонды</v>
          </cell>
        </row>
        <row r="7849">
          <cell r="K7849">
            <v>0</v>
          </cell>
          <cell r="Y7849">
            <v>1993</v>
          </cell>
          <cell r="AT7849">
            <v>1520.06</v>
          </cell>
          <cell r="BK7849">
            <v>6631.2357137047939</v>
          </cell>
          <cell r="BX7849">
            <v>663.12357137047945</v>
          </cell>
          <cell r="CB7849">
            <v>650</v>
          </cell>
          <cell r="CF7849">
            <v>112731.0071329815</v>
          </cell>
          <cell r="CG7849">
            <v>1475.5</v>
          </cell>
          <cell r="CK7849" t="str">
            <v>Машины и оборудование</v>
          </cell>
        </row>
        <row r="7850">
          <cell r="K7850">
            <v>0</v>
          </cell>
          <cell r="Y7850">
            <v>1989</v>
          </cell>
          <cell r="AT7850">
            <v>1500</v>
          </cell>
          <cell r="BK7850">
            <v>5231.8567528735493</v>
          </cell>
          <cell r="BX7850">
            <v>523.18567528735491</v>
          </cell>
          <cell r="CB7850">
            <v>500</v>
          </cell>
          <cell r="CF7850">
            <v>115100.84856321808</v>
          </cell>
          <cell r="CG7850">
            <v>500</v>
          </cell>
          <cell r="CK7850" t="str">
            <v>Прочие основные фонды</v>
          </cell>
        </row>
        <row r="7851">
          <cell r="K7851">
            <v>0</v>
          </cell>
          <cell r="Y7851">
            <v>1988</v>
          </cell>
          <cell r="AT7851">
            <v>2500</v>
          </cell>
          <cell r="BK7851">
            <v>1090.9574939232893</v>
          </cell>
          <cell r="BX7851">
            <v>109.09574939232894</v>
          </cell>
          <cell r="CB7851">
            <v>100</v>
          </cell>
          <cell r="CF7851">
            <v>24001.064866312365</v>
          </cell>
          <cell r="CG7851">
            <v>100</v>
          </cell>
          <cell r="CK7851" t="str">
            <v>Прочие основные фонды</v>
          </cell>
        </row>
        <row r="7852">
          <cell r="K7852">
            <v>0</v>
          </cell>
          <cell r="Y7852">
            <v>1994</v>
          </cell>
          <cell r="AT7852">
            <v>1743.49</v>
          </cell>
          <cell r="BK7852">
            <v>6081.1266200450027</v>
          </cell>
          <cell r="BX7852">
            <v>608.11266200450029</v>
          </cell>
          <cell r="CB7852">
            <v>600</v>
          </cell>
          <cell r="CF7852">
            <v>97298.025920720043</v>
          </cell>
          <cell r="CG7852">
            <v>600</v>
          </cell>
          <cell r="CK7852" t="str">
            <v>Прочие основные фонды</v>
          </cell>
        </row>
        <row r="7853">
          <cell r="K7853">
            <v>0</v>
          </cell>
          <cell r="Y7853">
            <v>1988</v>
          </cell>
          <cell r="AT7853">
            <v>8333.33</v>
          </cell>
          <cell r="BK7853">
            <v>23661.873013132616</v>
          </cell>
          <cell r="BX7853">
            <v>4749.3193067163002</v>
          </cell>
          <cell r="CB7853">
            <v>4700</v>
          </cell>
          <cell r="CF7853">
            <v>520561.20628891757</v>
          </cell>
          <cell r="CG7853">
            <v>31208</v>
          </cell>
          <cell r="CK7853" t="str">
            <v>Машины и оборудование</v>
          </cell>
        </row>
        <row r="7854">
          <cell r="K7854">
            <v>0</v>
          </cell>
          <cell r="Y7854">
            <v>1988</v>
          </cell>
          <cell r="AT7854">
            <v>6419.92</v>
          </cell>
          <cell r="BK7854">
            <v>22392.067869938637</v>
          </cell>
          <cell r="BX7854">
            <v>2239.2067869938637</v>
          </cell>
          <cell r="CB7854">
            <v>2200</v>
          </cell>
          <cell r="CF7854">
            <v>492625.49313865002</v>
          </cell>
          <cell r="CG7854">
            <v>2200</v>
          </cell>
          <cell r="CK7854" t="str">
            <v>Прочие основные фонды</v>
          </cell>
        </row>
        <row r="7855">
          <cell r="K7855">
            <v>0</v>
          </cell>
          <cell r="Y7855">
            <v>1988</v>
          </cell>
          <cell r="AT7855">
            <v>5496.48</v>
          </cell>
          <cell r="BK7855">
            <v>19171.197336689602</v>
          </cell>
          <cell r="BX7855">
            <v>1917.1197336689602</v>
          </cell>
          <cell r="CB7855">
            <v>1900</v>
          </cell>
          <cell r="CF7855">
            <v>421766.34140717122</v>
          </cell>
          <cell r="CG7855">
            <v>1900</v>
          </cell>
          <cell r="CK7855" t="str">
            <v>Прочие основные фонды</v>
          </cell>
        </row>
        <row r="7856">
          <cell r="K7856">
            <v>0</v>
          </cell>
          <cell r="Y7856">
            <v>1975</v>
          </cell>
          <cell r="AT7856">
            <v>2083.33</v>
          </cell>
          <cell r="BK7856">
            <v>7266.456085976034</v>
          </cell>
          <cell r="BX7856">
            <v>726.64560859760343</v>
          </cell>
          <cell r="CB7856">
            <v>750</v>
          </cell>
          <cell r="CF7856">
            <v>254325.96300916121</v>
          </cell>
          <cell r="CG7856">
            <v>750</v>
          </cell>
          <cell r="CK7856" t="str">
            <v>Прочие основные фонды</v>
          </cell>
        </row>
        <row r="7857">
          <cell r="K7857">
            <v>0</v>
          </cell>
          <cell r="Y7857">
            <v>2001</v>
          </cell>
          <cell r="AT7857">
            <v>5200</v>
          </cell>
          <cell r="BK7857">
            <v>12232.244770914618</v>
          </cell>
          <cell r="BX7857">
            <v>1223.2244770914619</v>
          </cell>
          <cell r="CB7857">
            <v>1200</v>
          </cell>
          <cell r="CF7857">
            <v>122322.44770914619</v>
          </cell>
          <cell r="CG7857">
            <v>1200</v>
          </cell>
          <cell r="CK7857" t="str">
            <v>Машины и оборудование</v>
          </cell>
        </row>
        <row r="7858">
          <cell r="K7858">
            <v>0</v>
          </cell>
          <cell r="Y7858">
            <v>2001</v>
          </cell>
          <cell r="AT7858">
            <v>619.97</v>
          </cell>
          <cell r="BK7858">
            <v>283.84373156053198</v>
          </cell>
          <cell r="BX7858">
            <v>28.384373156053201</v>
          </cell>
          <cell r="CB7858">
            <v>30</v>
          </cell>
          <cell r="CF7858">
            <v>2838.4373156053198</v>
          </cell>
          <cell r="CG7858">
            <v>30</v>
          </cell>
          <cell r="CK7858" t="str">
            <v>Прочие основные фонды</v>
          </cell>
        </row>
        <row r="7859">
          <cell r="K7859">
            <v>0</v>
          </cell>
          <cell r="Y7859">
            <v>2006</v>
          </cell>
          <cell r="AT7859">
            <v>15500</v>
          </cell>
          <cell r="BK7859">
            <v>12047.151582682593</v>
          </cell>
          <cell r="BX7859">
            <v>1442.5322175352646</v>
          </cell>
          <cell r="CB7859">
            <v>1400</v>
          </cell>
          <cell r="CF7859">
            <v>60235.757913412963</v>
          </cell>
          <cell r="CG7859">
            <v>1595.9999999999998</v>
          </cell>
          <cell r="CK7859" t="str">
            <v>Прочие основные фонды</v>
          </cell>
        </row>
        <row r="7860">
          <cell r="K7860">
            <v>0</v>
          </cell>
          <cell r="Y7860">
            <v>2003</v>
          </cell>
          <cell r="AT7860">
            <v>10073.57</v>
          </cell>
          <cell r="BK7860">
            <v>5751.4738093488195</v>
          </cell>
          <cell r="BX7860">
            <v>575.14738093488199</v>
          </cell>
          <cell r="CB7860">
            <v>600</v>
          </cell>
          <cell r="CF7860">
            <v>40260.316665441736</v>
          </cell>
          <cell r="CG7860">
            <v>600</v>
          </cell>
          <cell r="CK7860" t="str">
            <v>Прочие основные фонды</v>
          </cell>
        </row>
        <row r="7861">
          <cell r="K7861">
            <v>0</v>
          </cell>
          <cell r="Y7861">
            <v>2004</v>
          </cell>
          <cell r="AT7861">
            <v>10484.98</v>
          </cell>
          <cell r="BK7861">
            <v>17503.477457259076</v>
          </cell>
          <cell r="BX7861">
            <v>4721.7543229023113</v>
          </cell>
          <cell r="CB7861">
            <v>4700</v>
          </cell>
          <cell r="CF7861">
            <v>122524.34220081352</v>
          </cell>
          <cell r="CG7861">
            <v>18095</v>
          </cell>
          <cell r="CK7861" t="str">
            <v>Прочие основные фонды</v>
          </cell>
        </row>
        <row r="7862">
          <cell r="K7862">
            <v>0</v>
          </cell>
          <cell r="Y7862">
            <v>2005</v>
          </cell>
          <cell r="AT7862">
            <v>16250</v>
          </cell>
          <cell r="BK7862">
            <v>24735.681509521601</v>
          </cell>
          <cell r="BX7862">
            <v>10578.449863696786</v>
          </cell>
          <cell r="CB7862">
            <v>11000</v>
          </cell>
          <cell r="CF7862">
            <v>123678.407547608</v>
          </cell>
          <cell r="CG7862">
            <v>59290</v>
          </cell>
          <cell r="CK7862" t="str">
            <v>Прочие основные фонды</v>
          </cell>
        </row>
        <row r="7863">
          <cell r="K7863">
            <v>0</v>
          </cell>
          <cell r="Y7863">
            <v>2002</v>
          </cell>
          <cell r="AT7863">
            <v>10351.58</v>
          </cell>
          <cell r="BK7863">
            <v>21802.655265162317</v>
          </cell>
          <cell r="BX7863">
            <v>4544.455076283065</v>
          </cell>
          <cell r="CB7863">
            <v>4500</v>
          </cell>
          <cell r="CF7863">
            <v>174421.24212129854</v>
          </cell>
          <cell r="CG7863">
            <v>14310</v>
          </cell>
          <cell r="CK7863" t="str">
            <v>Прочие основные фонды</v>
          </cell>
        </row>
        <row r="7864">
          <cell r="K7864">
            <v>0</v>
          </cell>
          <cell r="Y7864">
            <v>2002</v>
          </cell>
          <cell r="AT7864">
            <v>10351.58</v>
          </cell>
          <cell r="BK7864">
            <v>21802.655265162317</v>
          </cell>
          <cell r="BX7864">
            <v>4544.455076283065</v>
          </cell>
          <cell r="CB7864">
            <v>4500</v>
          </cell>
          <cell r="CF7864">
            <v>174421.24212129854</v>
          </cell>
          <cell r="CG7864">
            <v>14310</v>
          </cell>
          <cell r="CK7864" t="str">
            <v>Прочие основные фонды</v>
          </cell>
        </row>
        <row r="7865">
          <cell r="K7865">
            <v>0</v>
          </cell>
          <cell r="Y7865">
            <v>2002</v>
          </cell>
          <cell r="AT7865">
            <v>11834.18</v>
          </cell>
          <cell r="BK7865">
            <v>24925.329938606337</v>
          </cell>
          <cell r="BX7865">
            <v>5195.3324395548816</v>
          </cell>
          <cell r="CB7865">
            <v>5200</v>
          </cell>
          <cell r="CF7865">
            <v>199402.6395088507</v>
          </cell>
          <cell r="CG7865">
            <v>16536</v>
          </cell>
          <cell r="CK7865" t="str">
            <v>Прочие основные фонды</v>
          </cell>
        </row>
        <row r="7866">
          <cell r="K7866">
            <v>0</v>
          </cell>
          <cell r="Y7866">
            <v>2002</v>
          </cell>
          <cell r="AT7866">
            <v>10887.44</v>
          </cell>
          <cell r="BK7866">
            <v>22931.291748712643</v>
          </cell>
          <cell r="BX7866">
            <v>4779.7033859301955</v>
          </cell>
          <cell r="CB7866">
            <v>4800</v>
          </cell>
          <cell r="CF7866">
            <v>183450.33398970115</v>
          </cell>
          <cell r="CG7866">
            <v>15264</v>
          </cell>
          <cell r="CK7866" t="str">
            <v>Прочие основные фонды</v>
          </cell>
        </row>
        <row r="7867">
          <cell r="K7867">
            <v>0</v>
          </cell>
          <cell r="Y7867">
            <v>2002</v>
          </cell>
          <cell r="AT7867">
            <v>10123.209999999999</v>
          </cell>
          <cell r="BK7867">
            <v>20598.245470308902</v>
          </cell>
          <cell r="BX7867">
            <v>4293.4128917610551</v>
          </cell>
          <cell r="CB7867">
            <v>4300</v>
          </cell>
          <cell r="CF7867">
            <v>164785.96376247122</v>
          </cell>
          <cell r="CG7867">
            <v>13674</v>
          </cell>
          <cell r="CK7867" t="str">
            <v>Прочие основные фонды</v>
          </cell>
        </row>
        <row r="7868">
          <cell r="K7868">
            <v>0</v>
          </cell>
          <cell r="Y7868">
            <v>2002</v>
          </cell>
          <cell r="AT7868">
            <v>29944.28</v>
          </cell>
          <cell r="BK7868">
            <v>60929.253652908657</v>
          </cell>
          <cell r="BX7868">
            <v>12699.841037230555</v>
          </cell>
          <cell r="CB7868">
            <v>13000</v>
          </cell>
          <cell r="CF7868">
            <v>487434.02922326926</v>
          </cell>
          <cell r="CG7868">
            <v>41340</v>
          </cell>
          <cell r="CK7868" t="str">
            <v>Прочие основные фонды</v>
          </cell>
        </row>
        <row r="7869">
          <cell r="K7869">
            <v>10485.94</v>
          </cell>
          <cell r="Y7869">
            <v>2002</v>
          </cell>
          <cell r="AT7869">
            <v>10633.63</v>
          </cell>
          <cell r="BK7869">
            <v>21636.824779930561</v>
          </cell>
          <cell r="BX7869">
            <v>4509.890057424187</v>
          </cell>
          <cell r="CB7869">
            <v>4500</v>
          </cell>
          <cell r="CF7869">
            <v>173094.59823944449</v>
          </cell>
          <cell r="CG7869">
            <v>14310</v>
          </cell>
          <cell r="CK7869" t="str">
            <v>Прочие основные фонды</v>
          </cell>
        </row>
        <row r="7870">
          <cell r="K7870">
            <v>250000.06</v>
          </cell>
          <cell r="Y7870">
            <v>2009</v>
          </cell>
          <cell r="AT7870">
            <v>400000</v>
          </cell>
          <cell r="BK7870">
            <v>365966.81946631969</v>
          </cell>
          <cell r="BX7870">
            <v>186222.13466198099</v>
          </cell>
          <cell r="CB7870">
            <v>185000</v>
          </cell>
          <cell r="CF7870">
            <v>731933.63893263938</v>
          </cell>
          <cell r="CG7870">
            <v>580900</v>
          </cell>
          <cell r="CK7870" t="str">
            <v>Прочие основные фонды</v>
          </cell>
        </row>
        <row r="7871">
          <cell r="K7871">
            <v>57890.41</v>
          </cell>
          <cell r="Y7871">
            <v>2006</v>
          </cell>
          <cell r="AT7871">
            <v>103684</v>
          </cell>
          <cell r="BK7871">
            <v>147778.41553634332</v>
          </cell>
          <cell r="BX7871">
            <v>77373.793246820787</v>
          </cell>
          <cell r="CB7871">
            <v>75000</v>
          </cell>
          <cell r="CF7871">
            <v>591113.6621453733</v>
          </cell>
          <cell r="CG7871">
            <v>468000</v>
          </cell>
          <cell r="CK7871" t="str">
            <v>Прочие основные фонды</v>
          </cell>
        </row>
        <row r="7872">
          <cell r="K7872">
            <v>1674849.42</v>
          </cell>
          <cell r="Y7872">
            <v>2008</v>
          </cell>
          <cell r="AT7872">
            <v>1943254.67</v>
          </cell>
          <cell r="BK7872">
            <v>2324512.2042115144</v>
          </cell>
          <cell r="BX7872">
            <v>2254776.838085169</v>
          </cell>
          <cell r="CB7872">
            <v>2250000</v>
          </cell>
          <cell r="CF7872">
            <v>4649024.4084230289</v>
          </cell>
          <cell r="CG7872">
            <v>63000000</v>
          </cell>
          <cell r="CK7872" t="str">
            <v>Сооружения</v>
          </cell>
        </row>
        <row r="7873">
          <cell r="K7873">
            <v>1526844.88</v>
          </cell>
          <cell r="Y7873">
            <v>1984</v>
          </cell>
          <cell r="AT7873">
            <v>1711489.32</v>
          </cell>
          <cell r="BK7873">
            <v>12176498.177001256</v>
          </cell>
          <cell r="BX7873">
            <v>2435299.6354002515</v>
          </cell>
          <cell r="CB7873">
            <v>2440000</v>
          </cell>
          <cell r="CF7873">
            <v>316588952.60203266</v>
          </cell>
          <cell r="CG7873">
            <v>4880000</v>
          </cell>
          <cell r="CK7873" t="str">
            <v>Сооружения</v>
          </cell>
        </row>
        <row r="7874">
          <cell r="K7874">
            <v>30939.17</v>
          </cell>
          <cell r="Y7874">
            <v>2006</v>
          </cell>
          <cell r="AT7874">
            <v>38983.050000000003</v>
          </cell>
          <cell r="BK7874">
            <v>73934.807763435034</v>
          </cell>
          <cell r="BX7874">
            <v>63583.934676554127</v>
          </cell>
          <cell r="CB7874">
            <v>65000</v>
          </cell>
          <cell r="CF7874">
            <v>295739.23105374014</v>
          </cell>
          <cell r="CG7874">
            <v>1040000</v>
          </cell>
          <cell r="CK7874" t="str">
            <v>Сооружения</v>
          </cell>
        </row>
        <row r="7875">
          <cell r="K7875">
            <v>641968.42000000004</v>
          </cell>
          <cell r="Y7875">
            <v>2006</v>
          </cell>
          <cell r="AT7875">
            <v>812944.83</v>
          </cell>
          <cell r="BK7875">
            <v>1175078.8028623208</v>
          </cell>
          <cell r="BX7875">
            <v>1010567.7704615959</v>
          </cell>
          <cell r="CB7875">
            <v>1010000</v>
          </cell>
          <cell r="CF7875">
            <v>4700315.2114492832</v>
          </cell>
          <cell r="CG7875">
            <v>16160000</v>
          </cell>
          <cell r="CK7875" t="str">
            <v>Сооружения</v>
          </cell>
        </row>
        <row r="7876">
          <cell r="K7876">
            <v>514757.5</v>
          </cell>
          <cell r="Y7876">
            <v>2008</v>
          </cell>
          <cell r="AT7876">
            <v>597783</v>
          </cell>
          <cell r="BK7876">
            <v>768204.21572210093</v>
          </cell>
          <cell r="BX7876">
            <v>714429.9206215539</v>
          </cell>
          <cell r="CB7876">
            <v>715000</v>
          </cell>
          <cell r="CF7876">
            <v>1536408.4314442019</v>
          </cell>
          <cell r="CG7876">
            <v>12870000</v>
          </cell>
          <cell r="CK7876" t="str">
            <v>Сооружения</v>
          </cell>
        </row>
        <row r="7877">
          <cell r="K7877">
            <v>157409.12</v>
          </cell>
          <cell r="Y7877">
            <v>2008</v>
          </cell>
          <cell r="AT7877">
            <v>222224.57</v>
          </cell>
          <cell r="BK7877">
            <v>349427.58011866175</v>
          </cell>
          <cell r="BX7877">
            <v>335450.47691391525</v>
          </cell>
          <cell r="CB7877">
            <v>335000</v>
          </cell>
          <cell r="CF7877">
            <v>1048282.7403559852</v>
          </cell>
          <cell r="CG7877">
            <v>10720000</v>
          </cell>
          <cell r="CK7877" t="str">
            <v>Сооружения</v>
          </cell>
        </row>
        <row r="7878">
          <cell r="K7878">
            <v>15309.32</v>
          </cell>
          <cell r="Y7878">
            <v>2009</v>
          </cell>
          <cell r="AT7878">
            <v>22964</v>
          </cell>
          <cell r="BK7878">
            <v>21779.327837154662</v>
          </cell>
          <cell r="BX7878">
            <v>15991.76578342731</v>
          </cell>
          <cell r="CB7878">
            <v>16000</v>
          </cell>
          <cell r="CF7878">
            <v>21779.327837154662</v>
          </cell>
          <cell r="CG7878">
            <v>64640</v>
          </cell>
          <cell r="CK7878" t="str">
            <v>Прочие основные фонды</v>
          </cell>
        </row>
        <row r="7879">
          <cell r="K7879">
            <v>15309.32</v>
          </cell>
          <cell r="Y7879">
            <v>2009</v>
          </cell>
          <cell r="AT7879">
            <v>22964</v>
          </cell>
          <cell r="BK7879">
            <v>21779.327837154662</v>
          </cell>
          <cell r="BX7879">
            <v>15991.76578342731</v>
          </cell>
          <cell r="CB7879">
            <v>16000</v>
          </cell>
          <cell r="CF7879">
            <v>21779.327837154662</v>
          </cell>
          <cell r="CG7879">
            <v>64640</v>
          </cell>
          <cell r="CK7879" t="str">
            <v>Прочие основные фонды</v>
          </cell>
        </row>
        <row r="7880">
          <cell r="K7880">
            <v>15309.32</v>
          </cell>
          <cell r="Y7880">
            <v>2009</v>
          </cell>
          <cell r="AT7880">
            <v>22964</v>
          </cell>
          <cell r="BK7880">
            <v>21779.327837154662</v>
          </cell>
          <cell r="BX7880">
            <v>15991.76578342731</v>
          </cell>
          <cell r="CB7880">
            <v>16000</v>
          </cell>
          <cell r="CF7880">
            <v>21779.327837154662</v>
          </cell>
          <cell r="CG7880">
            <v>64640</v>
          </cell>
          <cell r="CK7880" t="str">
            <v>Прочие основные фонды</v>
          </cell>
        </row>
        <row r="7881">
          <cell r="K7881">
            <v>34803.269999999997</v>
          </cell>
          <cell r="Y7881">
            <v>2010</v>
          </cell>
          <cell r="AT7881">
            <v>45990</v>
          </cell>
          <cell r="BK7881">
            <v>45124.911819301087</v>
          </cell>
          <cell r="BX7881">
            <v>33133.576307208474</v>
          </cell>
          <cell r="CB7881">
            <v>33000</v>
          </cell>
          <cell r="CF7881">
            <v>45124.911819301087</v>
          </cell>
          <cell r="CG7881">
            <v>133320</v>
          </cell>
          <cell r="CK7881" t="str">
            <v>Прочие основные фонды</v>
          </cell>
        </row>
        <row r="7882">
          <cell r="K7882">
            <v>101317.89</v>
          </cell>
          <cell r="Y7882">
            <v>2010</v>
          </cell>
          <cell r="AT7882">
            <v>145897.70000000001</v>
          </cell>
          <cell r="BK7882">
            <v>143153.31261445628</v>
          </cell>
          <cell r="BX7882">
            <v>105112.25431607327</v>
          </cell>
          <cell r="CB7882">
            <v>105000</v>
          </cell>
          <cell r="CF7882">
            <v>143153.31261445628</v>
          </cell>
          <cell r="CG7882">
            <v>424200</v>
          </cell>
          <cell r="CK7882" t="str">
            <v>Прочие основные фонды</v>
          </cell>
        </row>
        <row r="7883">
          <cell r="K7883">
            <v>101317.89</v>
          </cell>
          <cell r="Y7883">
            <v>2010</v>
          </cell>
          <cell r="AT7883">
            <v>145897.70000000001</v>
          </cell>
          <cell r="BK7883">
            <v>143153.31261445628</v>
          </cell>
          <cell r="BX7883">
            <v>105112.25431607327</v>
          </cell>
          <cell r="CB7883">
            <v>105000</v>
          </cell>
          <cell r="CF7883">
            <v>143153.31261445628</v>
          </cell>
          <cell r="CG7883">
            <v>424200</v>
          </cell>
          <cell r="CK7883" t="str">
            <v>Прочие основные фонды</v>
          </cell>
        </row>
        <row r="7884">
          <cell r="K7884">
            <v>140768.01</v>
          </cell>
          <cell r="Y7884">
            <v>2010</v>
          </cell>
          <cell r="AT7884">
            <v>174746.5</v>
          </cell>
          <cell r="BK7884">
            <v>165884.75882139552</v>
          </cell>
          <cell r="BX7884">
            <v>121803.12587914354</v>
          </cell>
          <cell r="CB7884">
            <v>120000</v>
          </cell>
          <cell r="CF7884">
            <v>165884.75882139552</v>
          </cell>
          <cell r="CG7884">
            <v>484800</v>
          </cell>
          <cell r="CK7884" t="str">
            <v>Прочие основные фонды</v>
          </cell>
        </row>
        <row r="7885">
          <cell r="K7885">
            <v>112855.51</v>
          </cell>
          <cell r="Y7885">
            <v>2010</v>
          </cell>
          <cell r="AT7885">
            <v>140096.5</v>
          </cell>
          <cell r="BK7885">
            <v>132991.92896121889</v>
          </cell>
          <cell r="BX7885">
            <v>97651.121050936257</v>
          </cell>
          <cell r="CB7885">
            <v>100000</v>
          </cell>
          <cell r="CF7885">
            <v>132991.92896121889</v>
          </cell>
          <cell r="CG7885">
            <v>404000</v>
          </cell>
          <cell r="CK7885" t="str">
            <v>Прочие основные фонды</v>
          </cell>
        </row>
        <row r="7886">
          <cell r="K7886">
            <v>15233.36</v>
          </cell>
          <cell r="Y7886">
            <v>2009</v>
          </cell>
          <cell r="AT7886">
            <v>22850</v>
          </cell>
          <cell r="BK7886">
            <v>24584.315000000002</v>
          </cell>
          <cell r="BX7886">
            <v>21371.219736425981</v>
          </cell>
          <cell r="CB7886">
            <v>21000</v>
          </cell>
          <cell r="CF7886">
            <v>24584.315000000002</v>
          </cell>
          <cell r="CG7886">
            <v>189420</v>
          </cell>
          <cell r="CK7886" t="str">
            <v>Прочие основные фонды</v>
          </cell>
        </row>
        <row r="7887">
          <cell r="K7887">
            <v>47136.639999999999</v>
          </cell>
          <cell r="Y7887">
            <v>2009</v>
          </cell>
          <cell r="AT7887">
            <v>70705</v>
          </cell>
          <cell r="BK7887">
            <v>76071.5095</v>
          </cell>
          <cell r="BX7887">
            <v>66129.194374792074</v>
          </cell>
          <cell r="CB7887">
            <v>65000</v>
          </cell>
          <cell r="CF7887">
            <v>76071.5095</v>
          </cell>
          <cell r="CG7887">
            <v>586300</v>
          </cell>
          <cell r="CK7887" t="str">
            <v>Прочие основные фонды</v>
          </cell>
        </row>
        <row r="7888">
          <cell r="K7888">
            <v>53028.73</v>
          </cell>
          <cell r="Y7888">
            <v>2010</v>
          </cell>
          <cell r="AT7888">
            <v>70705</v>
          </cell>
          <cell r="BK7888">
            <v>76079.117411741201</v>
          </cell>
          <cell r="BX7888">
            <v>66135.807955587647</v>
          </cell>
          <cell r="CB7888">
            <v>65000</v>
          </cell>
          <cell r="CF7888">
            <v>76079.117411741201</v>
          </cell>
          <cell r="CG7888">
            <v>586300</v>
          </cell>
          <cell r="CK7888" t="str">
            <v>Прочие основные фонды</v>
          </cell>
        </row>
        <row r="7889">
          <cell r="K7889">
            <v>40626.639999999999</v>
          </cell>
          <cell r="Y7889">
            <v>2009</v>
          </cell>
          <cell r="AT7889">
            <v>60940</v>
          </cell>
          <cell r="BK7889">
            <v>65565.346000000005</v>
          </cell>
          <cell r="BX7889">
            <v>56996.15451806561</v>
          </cell>
          <cell r="CB7889">
            <v>55000</v>
          </cell>
          <cell r="CF7889">
            <v>65565.346000000005</v>
          </cell>
          <cell r="CG7889">
            <v>496100</v>
          </cell>
          <cell r="CK7889" t="str">
            <v>Прочие основные фонды</v>
          </cell>
        </row>
        <row r="7890">
          <cell r="K7890">
            <v>40993.279999999999</v>
          </cell>
          <cell r="Y7890">
            <v>2009</v>
          </cell>
          <cell r="AT7890">
            <v>61490</v>
          </cell>
          <cell r="BK7890">
            <v>66157.091</v>
          </cell>
          <cell r="BX7890">
            <v>57510.56024476295</v>
          </cell>
          <cell r="CB7890">
            <v>60000</v>
          </cell>
          <cell r="CF7890">
            <v>66157.091</v>
          </cell>
          <cell r="CG7890">
            <v>541200</v>
          </cell>
          <cell r="CK7890" t="str">
            <v>Прочие основные фонды</v>
          </cell>
        </row>
        <row r="7891">
          <cell r="K7891">
            <v>45633.32</v>
          </cell>
          <cell r="Y7891">
            <v>2009</v>
          </cell>
          <cell r="AT7891">
            <v>68450</v>
          </cell>
          <cell r="BK7891">
            <v>73645.35500000001</v>
          </cell>
          <cell r="BX7891">
            <v>64020.130895332972</v>
          </cell>
          <cell r="CB7891">
            <v>65000</v>
          </cell>
          <cell r="CF7891">
            <v>73645.35500000001</v>
          </cell>
          <cell r="CG7891">
            <v>586300</v>
          </cell>
          <cell r="CK7891" t="str">
            <v>Прочие основные фонды</v>
          </cell>
        </row>
        <row r="7892">
          <cell r="K7892">
            <v>42650.04</v>
          </cell>
          <cell r="Y7892">
            <v>2009</v>
          </cell>
          <cell r="AT7892">
            <v>63975</v>
          </cell>
          <cell r="BK7892">
            <v>68830.702499999999</v>
          </cell>
          <cell r="BX7892">
            <v>59834.738846295491</v>
          </cell>
          <cell r="CB7892">
            <v>60000</v>
          </cell>
          <cell r="CF7892">
            <v>68830.702499999999</v>
          </cell>
          <cell r="CG7892">
            <v>541200</v>
          </cell>
          <cell r="CK7892" t="str">
            <v>Прочие основные фонды</v>
          </cell>
        </row>
        <row r="7893">
          <cell r="K7893">
            <v>23319.96</v>
          </cell>
          <cell r="Y7893">
            <v>2009</v>
          </cell>
          <cell r="AT7893">
            <v>34980</v>
          </cell>
          <cell r="BK7893">
            <v>37634.982000000004</v>
          </cell>
          <cell r="BX7893">
            <v>32716.204217951021</v>
          </cell>
          <cell r="CB7893">
            <v>33000</v>
          </cell>
          <cell r="CF7893">
            <v>37634.982000000004</v>
          </cell>
          <cell r="CG7893">
            <v>297660</v>
          </cell>
          <cell r="CK7893" t="str">
            <v>Прочие основные фонды</v>
          </cell>
        </row>
        <row r="7894">
          <cell r="K7894">
            <v>37986.639999999999</v>
          </cell>
          <cell r="Y7894">
            <v>2009</v>
          </cell>
          <cell r="AT7894">
            <v>56980</v>
          </cell>
          <cell r="BK7894">
            <v>61304.782000000007</v>
          </cell>
          <cell r="BX7894">
            <v>53292.433285844745</v>
          </cell>
          <cell r="CB7894">
            <v>55000</v>
          </cell>
          <cell r="CF7894">
            <v>61304.782000000007</v>
          </cell>
          <cell r="CG7894">
            <v>496100</v>
          </cell>
          <cell r="CK7894" t="str">
            <v>Прочие основные фонды</v>
          </cell>
        </row>
        <row r="7895">
          <cell r="K7895">
            <v>32160</v>
          </cell>
          <cell r="Y7895">
            <v>2009</v>
          </cell>
          <cell r="AT7895">
            <v>48240</v>
          </cell>
          <cell r="BK7895">
            <v>51901.416000000005</v>
          </cell>
          <cell r="BX7895">
            <v>45118.058647054233</v>
          </cell>
          <cell r="CB7895">
            <v>45000</v>
          </cell>
          <cell r="CF7895">
            <v>51901.416000000005</v>
          </cell>
          <cell r="CG7895">
            <v>405900</v>
          </cell>
          <cell r="CK7895" t="str">
            <v>Прочие основные фонды</v>
          </cell>
        </row>
        <row r="7896">
          <cell r="K7896">
            <v>22742.12</v>
          </cell>
          <cell r="Y7896">
            <v>2009</v>
          </cell>
          <cell r="AT7896">
            <v>34113.199999999997</v>
          </cell>
          <cell r="BK7896">
            <v>32353.360319387928</v>
          </cell>
          <cell r="BX7896">
            <v>23755.89202766123</v>
          </cell>
          <cell r="CB7896">
            <v>24000</v>
          </cell>
          <cell r="CF7896">
            <v>32353.360319387928</v>
          </cell>
          <cell r="CG7896">
            <v>96960</v>
          </cell>
          <cell r="CK7896" t="str">
            <v>Прочие основные фонды</v>
          </cell>
        </row>
        <row r="7897">
          <cell r="K7897">
            <v>147811.10999999999</v>
          </cell>
          <cell r="Y7897">
            <v>2006</v>
          </cell>
          <cell r="AT7897">
            <v>264736</v>
          </cell>
          <cell r="BK7897">
            <v>223743.00967720943</v>
          </cell>
          <cell r="BX7897">
            <v>45152.829699620466</v>
          </cell>
          <cell r="CB7897">
            <v>45000</v>
          </cell>
          <cell r="CF7897">
            <v>894972.0387088377</v>
          </cell>
          <cell r="CG7897">
            <v>74250</v>
          </cell>
          <cell r="CK7897" t="str">
            <v>Прочие основные фонды</v>
          </cell>
        </row>
        <row r="7898">
          <cell r="K7898">
            <v>83750</v>
          </cell>
          <cell r="Y7898">
            <v>2006</v>
          </cell>
          <cell r="AT7898">
            <v>150000</v>
          </cell>
          <cell r="BK7898">
            <v>221993.3960797597</v>
          </cell>
          <cell r="BX7898">
            <v>151180.46022171716</v>
          </cell>
          <cell r="CB7898">
            <v>150000</v>
          </cell>
          <cell r="CF7898">
            <v>887973.58431903878</v>
          </cell>
          <cell r="CG7898">
            <v>1674000</v>
          </cell>
          <cell r="CK7898" t="str">
            <v>Машины и оборудование</v>
          </cell>
        </row>
        <row r="7899">
          <cell r="K7899">
            <v>1558213.12</v>
          </cell>
          <cell r="Y7899">
            <v>2006</v>
          </cell>
          <cell r="AT7899">
            <v>3399738</v>
          </cell>
          <cell r="BK7899">
            <v>6447904.2936877711</v>
          </cell>
          <cell r="BX7899">
            <v>5545197.6925714826</v>
          </cell>
          <cell r="CB7899">
            <v>5550000</v>
          </cell>
          <cell r="CF7899">
            <v>25791617.174751084</v>
          </cell>
          <cell r="CG7899">
            <v>88800000</v>
          </cell>
          <cell r="CK7899" t="str">
            <v>Сооружения</v>
          </cell>
        </row>
        <row r="7900">
          <cell r="K7900">
            <v>0.19</v>
          </cell>
          <cell r="Y7900">
            <v>2005</v>
          </cell>
          <cell r="AT7900">
            <v>35635.99</v>
          </cell>
          <cell r="BK7900">
            <v>60784.02104977351</v>
          </cell>
          <cell r="BX7900">
            <v>36992.463018292125</v>
          </cell>
          <cell r="CB7900">
            <v>37000</v>
          </cell>
          <cell r="CF7900">
            <v>303920.10524886753</v>
          </cell>
          <cell r="CG7900">
            <v>379250</v>
          </cell>
          <cell r="CK7900" t="str">
            <v>Машины и оборудование</v>
          </cell>
        </row>
        <row r="7901">
          <cell r="K7901">
            <v>23115.65</v>
          </cell>
          <cell r="Y7901">
            <v>2010</v>
          </cell>
          <cell r="AT7901">
            <v>33993.629999999997</v>
          </cell>
          <cell r="BK7901">
            <v>32269.745683110996</v>
          </cell>
          <cell r="BX7901">
            <v>23694.496851032956</v>
          </cell>
          <cell r="CB7901">
            <v>24000</v>
          </cell>
          <cell r="CF7901">
            <v>32269.745683110996</v>
          </cell>
          <cell r="CG7901">
            <v>96960</v>
          </cell>
          <cell r="CK7901" t="str">
            <v>Прочие основные фонды</v>
          </cell>
        </row>
        <row r="7902">
          <cell r="K7902">
            <v>24938.06</v>
          </cell>
          <cell r="Y7902">
            <v>2010</v>
          </cell>
          <cell r="AT7902">
            <v>34636.21</v>
          </cell>
          <cell r="BK7902">
            <v>32879.739178393887</v>
          </cell>
          <cell r="BX7902">
            <v>24142.392818204946</v>
          </cell>
          <cell r="CB7902">
            <v>24000</v>
          </cell>
          <cell r="CF7902">
            <v>32879.739178393887</v>
          </cell>
          <cell r="CG7902">
            <v>96960</v>
          </cell>
          <cell r="CK7902" t="str">
            <v>Прочие основные фонды</v>
          </cell>
        </row>
        <row r="7903">
          <cell r="K7903">
            <v>29546.59</v>
          </cell>
          <cell r="Y7903">
            <v>2010</v>
          </cell>
          <cell r="AT7903">
            <v>37803.97</v>
          </cell>
          <cell r="BK7903">
            <v>35886.855793628325</v>
          </cell>
          <cell r="BX7903">
            <v>26350.40883017037</v>
          </cell>
          <cell r="CB7903">
            <v>26000</v>
          </cell>
          <cell r="CF7903">
            <v>35886.855793628325</v>
          </cell>
          <cell r="CG7903">
            <v>105040</v>
          </cell>
          <cell r="CK7903" t="str">
            <v>Прочие основные фонды</v>
          </cell>
        </row>
        <row r="7904">
          <cell r="K7904">
            <v>36352.92</v>
          </cell>
          <cell r="Y7904">
            <v>2010</v>
          </cell>
          <cell r="AT7904">
            <v>45441.120000000003</v>
          </cell>
          <cell r="BK7904">
            <v>44814.486538072502</v>
          </cell>
          <cell r="BX7904">
            <v>44814.486538072502</v>
          </cell>
          <cell r="CB7904">
            <v>45000</v>
          </cell>
          <cell r="CF7904">
            <v>0</v>
          </cell>
          <cell r="CG7904">
            <v>225000</v>
          </cell>
          <cell r="CK7904" t="str">
            <v>Прочие основные фонды</v>
          </cell>
        </row>
        <row r="7905">
          <cell r="K7905">
            <v>36352.92</v>
          </cell>
          <cell r="Y7905">
            <v>2010</v>
          </cell>
          <cell r="AT7905">
            <v>45441.120000000003</v>
          </cell>
          <cell r="BK7905">
            <v>44814.486538072502</v>
          </cell>
          <cell r="BX7905">
            <v>44814.486538072502</v>
          </cell>
          <cell r="CB7905">
            <v>45000</v>
          </cell>
          <cell r="CF7905">
            <v>0</v>
          </cell>
          <cell r="CG7905">
            <v>225000</v>
          </cell>
          <cell r="CK7905" t="str">
            <v>Прочие основные фонды</v>
          </cell>
        </row>
        <row r="7906">
          <cell r="K7906">
            <v>36352.92</v>
          </cell>
          <cell r="Y7906">
            <v>2010</v>
          </cell>
          <cell r="AT7906">
            <v>45441.120000000003</v>
          </cell>
          <cell r="BK7906">
            <v>44814.486538072502</v>
          </cell>
          <cell r="BX7906">
            <v>44814.486538072502</v>
          </cell>
          <cell r="CB7906">
            <v>45000</v>
          </cell>
          <cell r="CF7906">
            <v>0</v>
          </cell>
          <cell r="CG7906">
            <v>225000</v>
          </cell>
          <cell r="CK7906" t="str">
            <v>Прочие основные фонды</v>
          </cell>
        </row>
        <row r="7907">
          <cell r="K7907">
            <v>22749.41</v>
          </cell>
          <cell r="Y7907">
            <v>2010</v>
          </cell>
          <cell r="AT7907">
            <v>33455.01</v>
          </cell>
          <cell r="BK7907">
            <v>31758.440170288824</v>
          </cell>
          <cell r="BX7907">
            <v>23319.063868621153</v>
          </cell>
          <cell r="CB7907">
            <v>23000</v>
          </cell>
          <cell r="CF7907">
            <v>31758.440170288824</v>
          </cell>
          <cell r="CG7907">
            <v>92920</v>
          </cell>
          <cell r="CK7907" t="str">
            <v>Прочие основные фонды</v>
          </cell>
        </row>
        <row r="7908">
          <cell r="K7908">
            <v>22749.4</v>
          </cell>
          <cell r="Y7908">
            <v>2010</v>
          </cell>
          <cell r="AT7908">
            <v>33455</v>
          </cell>
          <cell r="BK7908">
            <v>31758.430677408633</v>
          </cell>
          <cell r="BX7908">
            <v>23319.056898345589</v>
          </cell>
          <cell r="CB7908">
            <v>23000</v>
          </cell>
          <cell r="CF7908">
            <v>31758.430677408633</v>
          </cell>
          <cell r="CG7908">
            <v>92920</v>
          </cell>
          <cell r="CK7908" t="str">
            <v>Прочие основные фонды</v>
          </cell>
        </row>
        <row r="7909">
          <cell r="K7909">
            <v>28712.7</v>
          </cell>
          <cell r="Y7909">
            <v>2010</v>
          </cell>
          <cell r="AT7909">
            <v>47854.5</v>
          </cell>
          <cell r="BK7909">
            <v>46954.339914258402</v>
          </cell>
          <cell r="BX7909">
            <v>34476.858608247618</v>
          </cell>
          <cell r="CB7909">
            <v>34000</v>
          </cell>
          <cell r="CF7909">
            <v>46954.339914258402</v>
          </cell>
          <cell r="CG7909">
            <v>137360</v>
          </cell>
          <cell r="CK7909" t="str">
            <v>Прочие основные фонды</v>
          </cell>
        </row>
        <row r="7910">
          <cell r="K7910">
            <v>0.19</v>
          </cell>
          <cell r="Y7910">
            <v>2005</v>
          </cell>
          <cell r="AT7910">
            <v>35194.39</v>
          </cell>
          <cell r="BK7910">
            <v>25955.874188022011</v>
          </cell>
          <cell r="BX7910">
            <v>3107.969920818105</v>
          </cell>
          <cell r="CB7910">
            <v>3100</v>
          </cell>
          <cell r="CF7910">
            <v>129779.37094011006</v>
          </cell>
          <cell r="CG7910">
            <v>3533.9999999999995</v>
          </cell>
          <cell r="CK7910" t="str">
            <v>Прочие основные фонды</v>
          </cell>
        </row>
        <row r="7911">
          <cell r="K7911">
            <v>0.11</v>
          </cell>
          <cell r="Y7911">
            <v>2005</v>
          </cell>
          <cell r="AT7911">
            <v>20784.71</v>
          </cell>
          <cell r="BK7911">
            <v>15328.73045376047</v>
          </cell>
          <cell r="BX7911">
            <v>1835.4701841096628</v>
          </cell>
          <cell r="CB7911">
            <v>1800</v>
          </cell>
          <cell r="CF7911">
            <v>76643.652268802354</v>
          </cell>
          <cell r="CG7911">
            <v>2052</v>
          </cell>
          <cell r="CK7911" t="str">
            <v>Прочие основные фонды</v>
          </cell>
        </row>
        <row r="7912">
          <cell r="K7912">
            <v>0.21</v>
          </cell>
          <cell r="Y7912">
            <v>2005</v>
          </cell>
          <cell r="AT7912">
            <v>11573.61</v>
          </cell>
          <cell r="BK7912">
            <v>8535.5411774783843</v>
          </cell>
          <cell r="BX7912">
            <v>1022.0501550184457</v>
          </cell>
          <cell r="CB7912">
            <v>1000</v>
          </cell>
          <cell r="CF7912">
            <v>42677.705887391923</v>
          </cell>
          <cell r="CG7912">
            <v>1140</v>
          </cell>
          <cell r="CK7912" t="str">
            <v>Прочие основные фонды</v>
          </cell>
        </row>
        <row r="7913">
          <cell r="K7913">
            <v>0</v>
          </cell>
          <cell r="Y7913">
            <v>2005</v>
          </cell>
          <cell r="AT7913">
            <v>31723.78</v>
          </cell>
          <cell r="BK7913">
            <v>23396.298172762446</v>
          </cell>
          <cell r="BX7913">
            <v>2801.4849529896951</v>
          </cell>
          <cell r="CB7913">
            <v>2800</v>
          </cell>
          <cell r="CF7913">
            <v>116981.49086381223</v>
          </cell>
          <cell r="CG7913">
            <v>3191.9999999999995</v>
          </cell>
          <cell r="CK7913" t="str">
            <v>Прочие основные фонды</v>
          </cell>
        </row>
        <row r="7914">
          <cell r="K7914">
            <v>0</v>
          </cell>
          <cell r="Y7914">
            <v>2005</v>
          </cell>
          <cell r="AT7914">
            <v>20096.28</v>
          </cell>
          <cell r="BK7914">
            <v>14821.013102578649</v>
          </cell>
          <cell r="BX7914">
            <v>1774.6758435176307</v>
          </cell>
          <cell r="CB7914">
            <v>1800</v>
          </cell>
          <cell r="CF7914">
            <v>74105.065512893241</v>
          </cell>
          <cell r="CG7914">
            <v>2052</v>
          </cell>
          <cell r="CK7914" t="str">
            <v>Прочие основные фонды</v>
          </cell>
        </row>
        <row r="7915">
          <cell r="K7915">
            <v>0</v>
          </cell>
          <cell r="Y7915">
            <v>2005</v>
          </cell>
          <cell r="AT7915">
            <v>21609.98</v>
          </cell>
          <cell r="BK7915">
            <v>15937.367349900705</v>
          </cell>
          <cell r="BX7915">
            <v>1908.3486836817128</v>
          </cell>
          <cell r="CB7915">
            <v>1900</v>
          </cell>
          <cell r="CF7915">
            <v>79686.836749503535</v>
          </cell>
          <cell r="CG7915">
            <v>2166</v>
          </cell>
          <cell r="CK7915" t="str">
            <v>Прочие основные фонды</v>
          </cell>
        </row>
        <row r="7916">
          <cell r="K7916">
            <v>0.03</v>
          </cell>
          <cell r="Y7916">
            <v>2005</v>
          </cell>
          <cell r="AT7916">
            <v>34654.83</v>
          </cell>
          <cell r="BK7916">
            <v>25557.94851075103</v>
          </cell>
          <cell r="BX7916">
            <v>3060.3220925569362</v>
          </cell>
          <cell r="CB7916">
            <v>3100</v>
          </cell>
          <cell r="CF7916">
            <v>127789.74255375515</v>
          </cell>
          <cell r="CG7916">
            <v>3533.9999999999995</v>
          </cell>
          <cell r="CK7916" t="str">
            <v>Прочие основные фонды</v>
          </cell>
        </row>
        <row r="7917">
          <cell r="K7917">
            <v>0.04</v>
          </cell>
          <cell r="Y7917">
            <v>2005</v>
          </cell>
          <cell r="AT7917">
            <v>34820.44</v>
          </cell>
          <cell r="BK7917">
            <v>25680.085940161749</v>
          </cell>
          <cell r="BX7917">
            <v>3074.9468920942113</v>
          </cell>
          <cell r="CB7917">
            <v>3100</v>
          </cell>
          <cell r="CF7917">
            <v>128400.42970080875</v>
          </cell>
          <cell r="CG7917">
            <v>3533.9999999999995</v>
          </cell>
          <cell r="CK7917" t="str">
            <v>Прочие основные фонды</v>
          </cell>
        </row>
        <row r="7918">
          <cell r="K7918">
            <v>0</v>
          </cell>
          <cell r="Y7918">
            <v>2005</v>
          </cell>
          <cell r="AT7918">
            <v>16591.169999999998</v>
          </cell>
          <cell r="BK7918">
            <v>12235.993325984202</v>
          </cell>
          <cell r="BX7918">
            <v>1465.1442264286927</v>
          </cell>
          <cell r="CB7918">
            <v>1500</v>
          </cell>
          <cell r="CF7918">
            <v>61179.966629921008</v>
          </cell>
          <cell r="CG7918">
            <v>1709.9999999999998</v>
          </cell>
          <cell r="CK7918" t="str">
            <v>Прочие основные фонды</v>
          </cell>
        </row>
        <row r="7919">
          <cell r="K7919">
            <v>0</v>
          </cell>
          <cell r="Y7919">
            <v>2005</v>
          </cell>
          <cell r="AT7919">
            <v>33808.19</v>
          </cell>
          <cell r="BK7919">
            <v>24933.55123258974</v>
          </cell>
          <cell r="BX7919">
            <v>2985.5564366168437</v>
          </cell>
          <cell r="CB7919">
            <v>3000</v>
          </cell>
          <cell r="CF7919">
            <v>124667.7561629487</v>
          </cell>
          <cell r="CG7919">
            <v>3419.9999999999995</v>
          </cell>
          <cell r="CK7919" t="str">
            <v>Прочие основные фонды</v>
          </cell>
        </row>
        <row r="7920">
          <cell r="K7920">
            <v>0.27</v>
          </cell>
          <cell r="Y7920">
            <v>2005</v>
          </cell>
          <cell r="AT7920">
            <v>184976.07</v>
          </cell>
          <cell r="BK7920">
            <v>136419.91239838942</v>
          </cell>
          <cell r="BX7920">
            <v>16334.991503792062</v>
          </cell>
          <cell r="CB7920">
            <v>16000</v>
          </cell>
          <cell r="CF7920">
            <v>682099.56199194712</v>
          </cell>
          <cell r="CG7920">
            <v>18240</v>
          </cell>
          <cell r="CK7920" t="str">
            <v>Прочие основные фонды</v>
          </cell>
        </row>
        <row r="7921">
          <cell r="K7921">
            <v>0.27</v>
          </cell>
          <cell r="Y7921">
            <v>2005</v>
          </cell>
          <cell r="AT7921">
            <v>217902.27</v>
          </cell>
          <cell r="BK7921">
            <v>160702.9957162037</v>
          </cell>
          <cell r="BX7921">
            <v>19242.660572835197</v>
          </cell>
          <cell r="CB7921">
            <v>19000</v>
          </cell>
          <cell r="CF7921">
            <v>803514.97858101851</v>
          </cell>
          <cell r="CG7921">
            <v>21659.999999999996</v>
          </cell>
          <cell r="CK7921" t="str">
            <v>Прочие основные фонды</v>
          </cell>
        </row>
        <row r="7922">
          <cell r="K7922">
            <v>0</v>
          </cell>
          <cell r="Y7922">
            <v>2005</v>
          </cell>
          <cell r="AT7922">
            <v>14500</v>
          </cell>
          <cell r="BK7922">
            <v>10693.754763935933</v>
          </cell>
          <cell r="BX7922">
            <v>1280.4757761638296</v>
          </cell>
          <cell r="CB7922">
            <v>1300</v>
          </cell>
          <cell r="CF7922">
            <v>53468.773819679664</v>
          </cell>
          <cell r="CG7922">
            <v>1481.9999999999998</v>
          </cell>
          <cell r="CK7922" t="str">
            <v>Прочие основные фонды</v>
          </cell>
        </row>
        <row r="7923">
          <cell r="K7923">
            <v>37309.21</v>
          </cell>
          <cell r="Y7923">
            <v>2009</v>
          </cell>
          <cell r="AT7923">
            <v>50574.81</v>
          </cell>
          <cell r="BK7923">
            <v>48247.701774219247</v>
          </cell>
          <cell r="BX7923">
            <v>35426.527032009857</v>
          </cell>
          <cell r="CB7923">
            <v>35000</v>
          </cell>
          <cell r="CF7923">
            <v>48247.701774219247</v>
          </cell>
          <cell r="CG7923">
            <v>141400</v>
          </cell>
          <cell r="CK7923" t="str">
            <v>Прочие основные фонды</v>
          </cell>
        </row>
        <row r="7924">
          <cell r="K7924">
            <v>27660.92</v>
          </cell>
          <cell r="Y7924">
            <v>2010</v>
          </cell>
          <cell r="AT7924">
            <v>33084.620000000003</v>
          </cell>
          <cell r="BK7924">
            <v>32462.286585672649</v>
          </cell>
          <cell r="BX7924">
            <v>23835.872610676139</v>
          </cell>
          <cell r="CB7924">
            <v>24000</v>
          </cell>
          <cell r="CF7924">
            <v>32462.286585672649</v>
          </cell>
          <cell r="CG7924">
            <v>96960</v>
          </cell>
          <cell r="CK7924" t="str">
            <v>Прочие основные фонды</v>
          </cell>
        </row>
        <row r="7925">
          <cell r="K7925">
            <v>27956.7</v>
          </cell>
          <cell r="Y7925">
            <v>2010</v>
          </cell>
          <cell r="AT7925">
            <v>27956.7</v>
          </cell>
          <cell r="BK7925">
            <v>27956.7</v>
          </cell>
          <cell r="BX7925">
            <v>27956.7</v>
          </cell>
          <cell r="CB7925">
            <v>28000</v>
          </cell>
          <cell r="CF7925">
            <v>0</v>
          </cell>
          <cell r="CG7925">
            <v>140000</v>
          </cell>
          <cell r="CK7925" t="str">
            <v>Прочие основные фонды</v>
          </cell>
        </row>
        <row r="7926">
          <cell r="K7926">
            <v>27956.720000000001</v>
          </cell>
          <cell r="Y7926">
            <v>2010</v>
          </cell>
          <cell r="AT7926">
            <v>27956.720000000001</v>
          </cell>
          <cell r="BK7926">
            <v>27956.720000000001</v>
          </cell>
          <cell r="BX7926">
            <v>27956.720000000001</v>
          </cell>
          <cell r="CB7926">
            <v>28000</v>
          </cell>
          <cell r="CF7926">
            <v>0</v>
          </cell>
          <cell r="CG7926">
            <v>140000</v>
          </cell>
          <cell r="CK7926" t="str">
            <v>Прочие основные фонды</v>
          </cell>
        </row>
        <row r="7927">
          <cell r="K7927">
            <v>13490.62</v>
          </cell>
          <cell r="Y7927">
            <v>2009</v>
          </cell>
          <cell r="AT7927">
            <v>24957.63</v>
          </cell>
          <cell r="BK7927">
            <v>23809.249886085734</v>
          </cell>
          <cell r="BX7927">
            <v>12115.331507247371</v>
          </cell>
          <cell r="CB7927">
            <v>12000</v>
          </cell>
          <cell r="CF7927">
            <v>47618.499772171468</v>
          </cell>
          <cell r="CG7927">
            <v>37680</v>
          </cell>
          <cell r="CK7927" t="str">
            <v>Прочие основные фонды</v>
          </cell>
        </row>
        <row r="7928">
          <cell r="K7928">
            <v>13490.62</v>
          </cell>
          <cell r="Y7928">
            <v>2009</v>
          </cell>
          <cell r="AT7928">
            <v>24957.63</v>
          </cell>
          <cell r="BK7928">
            <v>23809.249886085734</v>
          </cell>
          <cell r="BX7928">
            <v>12115.331507247371</v>
          </cell>
          <cell r="CB7928">
            <v>12000</v>
          </cell>
          <cell r="CF7928">
            <v>47618.499772171468</v>
          </cell>
          <cell r="CG7928">
            <v>37680</v>
          </cell>
          <cell r="CK7928" t="str">
            <v>Прочие основные фонды</v>
          </cell>
        </row>
        <row r="7929">
          <cell r="K7929">
            <v>0</v>
          </cell>
          <cell r="Y7929">
            <v>2005</v>
          </cell>
          <cell r="AT7929">
            <v>132765.95000000001</v>
          </cell>
          <cell r="BK7929">
            <v>97914.931744895177</v>
          </cell>
          <cell r="BX7929">
            <v>11724.385025819187</v>
          </cell>
          <cell r="CB7929">
            <v>12000</v>
          </cell>
          <cell r="CF7929">
            <v>489574.65872447588</v>
          </cell>
          <cell r="CG7929">
            <v>13679.999999999998</v>
          </cell>
          <cell r="CK7929" t="str">
            <v>Прочие основные фонды</v>
          </cell>
        </row>
        <row r="7930">
          <cell r="K7930">
            <v>0</v>
          </cell>
          <cell r="Y7930">
            <v>2005</v>
          </cell>
          <cell r="AT7930">
            <v>135484.20000000001</v>
          </cell>
          <cell r="BK7930">
            <v>170823.60944362756</v>
          </cell>
          <cell r="BX7930">
            <v>103961.30341261975</v>
          </cell>
          <cell r="CB7930">
            <v>105000</v>
          </cell>
          <cell r="CF7930">
            <v>854118.04721813777</v>
          </cell>
          <cell r="CG7930">
            <v>1076250</v>
          </cell>
          <cell r="CK7930" t="str">
            <v>Машины и оборудование</v>
          </cell>
        </row>
        <row r="7931">
          <cell r="K7931">
            <v>0</v>
          </cell>
          <cell r="Y7931">
            <v>2005</v>
          </cell>
          <cell r="AT7931">
            <v>386432.34</v>
          </cell>
          <cell r="BK7931">
            <v>487228.5264595215</v>
          </cell>
          <cell r="BX7931">
            <v>296521.73277170799</v>
          </cell>
          <cell r="CB7931">
            <v>295000</v>
          </cell>
          <cell r="CF7931">
            <v>2436142.6322976076</v>
          </cell>
          <cell r="CG7931">
            <v>3023750</v>
          </cell>
          <cell r="CK7931" t="str">
            <v>Машины и оборудование</v>
          </cell>
        </row>
        <row r="7932">
          <cell r="K7932">
            <v>0.28000000000000003</v>
          </cell>
          <cell r="Y7932">
            <v>2005</v>
          </cell>
          <cell r="AT7932">
            <v>411719.08</v>
          </cell>
          <cell r="BK7932">
            <v>519111.00572915259</v>
          </cell>
          <cell r="BX7932">
            <v>315925.04658583557</v>
          </cell>
          <cell r="CB7932">
            <v>315000</v>
          </cell>
          <cell r="CF7932">
            <v>2595555.0286457632</v>
          </cell>
          <cell r="CG7932">
            <v>3228750</v>
          </cell>
          <cell r="CK7932" t="str">
            <v>Машины и оборудование</v>
          </cell>
        </row>
        <row r="7933">
          <cell r="K7933">
            <v>0.13</v>
          </cell>
          <cell r="Y7933">
            <v>2005</v>
          </cell>
          <cell r="AT7933">
            <v>113232.13</v>
          </cell>
          <cell r="BK7933">
            <v>142767.35701720248</v>
          </cell>
          <cell r="BX7933">
            <v>86886.5876831926</v>
          </cell>
          <cell r="CB7933">
            <v>85000</v>
          </cell>
          <cell r="CF7933">
            <v>713836.78508601245</v>
          </cell>
          <cell r="CG7933">
            <v>871250</v>
          </cell>
          <cell r="CK7933" t="str">
            <v>Машины и оборудование</v>
          </cell>
        </row>
        <row r="7934">
          <cell r="K7934">
            <v>15520.27</v>
          </cell>
          <cell r="Y7934">
            <v>2009</v>
          </cell>
          <cell r="AT7934">
            <v>38800.57</v>
          </cell>
          <cell r="BK7934">
            <v>37015.232089447658</v>
          </cell>
          <cell r="BX7934">
            <v>27178.934373898606</v>
          </cell>
          <cell r="CB7934">
            <v>27000</v>
          </cell>
          <cell r="CF7934">
            <v>37015.232089447658</v>
          </cell>
          <cell r="CG7934">
            <v>109080</v>
          </cell>
          <cell r="CK7934" t="str">
            <v>Прочие основные фонды</v>
          </cell>
        </row>
        <row r="7935">
          <cell r="K7935">
            <v>15520.26</v>
          </cell>
          <cell r="Y7935">
            <v>2009</v>
          </cell>
          <cell r="AT7935">
            <v>38800.559999999998</v>
          </cell>
          <cell r="BK7935">
            <v>37015.222549579536</v>
          </cell>
          <cell r="BX7935">
            <v>27178.927369121517</v>
          </cell>
          <cell r="CB7935">
            <v>27000</v>
          </cell>
          <cell r="CF7935">
            <v>37015.222549579536</v>
          </cell>
          <cell r="CG7935">
            <v>109080</v>
          </cell>
          <cell r="CK7935" t="str">
            <v>Прочие основные фонды</v>
          </cell>
        </row>
        <row r="7936">
          <cell r="K7936">
            <v>0.01</v>
          </cell>
          <cell r="Y7936">
            <v>2005</v>
          </cell>
          <cell r="AT7936">
            <v>13522.21</v>
          </cell>
          <cell r="BK7936">
            <v>17049.314383926059</v>
          </cell>
          <cell r="BX7936">
            <v>10376.018580905824</v>
          </cell>
          <cell r="CB7936">
            <v>10000</v>
          </cell>
          <cell r="CF7936">
            <v>85246.571919630296</v>
          </cell>
          <cell r="CG7936">
            <v>102500</v>
          </cell>
          <cell r="CK7936" t="str">
            <v>Машины и оборудование</v>
          </cell>
        </row>
        <row r="7937">
          <cell r="K7937">
            <v>12043.67</v>
          </cell>
          <cell r="Y7937">
            <v>2006</v>
          </cell>
          <cell r="AT7937">
            <v>722632</v>
          </cell>
          <cell r="BK7937">
            <v>884584.26012049359</v>
          </cell>
          <cell r="BX7937">
            <v>538347.90729417512</v>
          </cell>
          <cell r="CB7937">
            <v>540000</v>
          </cell>
          <cell r="CF7937">
            <v>4422921.3006024677</v>
          </cell>
          <cell r="CG7937">
            <v>5535000</v>
          </cell>
          <cell r="CK7937" t="str">
            <v>Машины и оборудование</v>
          </cell>
        </row>
        <row r="7938">
          <cell r="K7938">
            <v>36692.65</v>
          </cell>
          <cell r="Y7938">
            <v>2009</v>
          </cell>
          <cell r="AT7938">
            <v>67881.36</v>
          </cell>
          <cell r="BK7938">
            <v>64757.922240507003</v>
          </cell>
          <cell r="BX7938">
            <v>32952.054324180681</v>
          </cell>
          <cell r="CB7938">
            <v>33000</v>
          </cell>
          <cell r="CF7938">
            <v>129515.84448101401</v>
          </cell>
          <cell r="CG7938">
            <v>103620</v>
          </cell>
          <cell r="CK7938" t="str">
            <v>Прочие основные фонды</v>
          </cell>
        </row>
        <row r="7939">
          <cell r="K7939">
            <v>24065.72</v>
          </cell>
          <cell r="Y7939">
            <v>2008</v>
          </cell>
          <cell r="AT7939">
            <v>34093.22</v>
          </cell>
          <cell r="BK7939">
            <v>31504.418102528678</v>
          </cell>
          <cell r="BX7939">
            <v>16031.01614209694</v>
          </cell>
          <cell r="CB7939">
            <v>16000</v>
          </cell>
          <cell r="CF7939">
            <v>63008.836205057356</v>
          </cell>
          <cell r="CG7939">
            <v>50240</v>
          </cell>
          <cell r="CK7939" t="str">
            <v>Прочие основные фонды</v>
          </cell>
        </row>
        <row r="7940">
          <cell r="K7940">
            <v>9491.5400000000009</v>
          </cell>
          <cell r="Y7940">
            <v>2008</v>
          </cell>
          <cell r="AT7940">
            <v>28474.58</v>
          </cell>
          <cell r="BK7940">
            <v>31738.070912281102</v>
          </cell>
          <cell r="BX7940">
            <v>10485.746792744985</v>
          </cell>
          <cell r="CB7940">
            <v>10000</v>
          </cell>
          <cell r="CF7940">
            <v>95214.212736843299</v>
          </cell>
          <cell r="CG7940">
            <v>23300</v>
          </cell>
          <cell r="CK7940" t="str">
            <v>Прочие основные фонды</v>
          </cell>
        </row>
        <row r="7941">
          <cell r="K7941">
            <v>0.13</v>
          </cell>
          <cell r="Y7941">
            <v>2005</v>
          </cell>
          <cell r="AT7941">
            <v>50070.13</v>
          </cell>
          <cell r="BK7941">
            <v>63130.315800009586</v>
          </cell>
          <cell r="BX7941">
            <v>38420.391284292295</v>
          </cell>
          <cell r="CB7941">
            <v>38000</v>
          </cell>
          <cell r="CF7941">
            <v>315651.57900004793</v>
          </cell>
          <cell r="CG7941">
            <v>389500</v>
          </cell>
          <cell r="CK7941" t="str">
            <v>Машины и оборудование</v>
          </cell>
        </row>
        <row r="7942">
          <cell r="K7942">
            <v>0.14000000000000001</v>
          </cell>
          <cell r="Y7942">
            <v>2005</v>
          </cell>
          <cell r="AT7942">
            <v>96064.94</v>
          </cell>
          <cell r="BK7942">
            <v>163857.19423271893</v>
          </cell>
          <cell r="BX7942">
            <v>99721.622446982728</v>
          </cell>
          <cell r="CB7942">
            <v>100000</v>
          </cell>
          <cell r="CF7942">
            <v>819285.97116359463</v>
          </cell>
          <cell r="CG7942">
            <v>1025000</v>
          </cell>
          <cell r="CK7942" t="str">
            <v>Машины и оборудование</v>
          </cell>
        </row>
        <row r="7943">
          <cell r="K7943">
            <v>21124.58</v>
          </cell>
          <cell r="Y7943">
            <v>2007</v>
          </cell>
          <cell r="AT7943">
            <v>24567.8</v>
          </cell>
          <cell r="BK7943">
            <v>25122.382612509278</v>
          </cell>
          <cell r="BX7943">
            <v>8300.0300690391996</v>
          </cell>
          <cell r="CB7943">
            <v>8300</v>
          </cell>
          <cell r="CF7943">
            <v>75367.147837527838</v>
          </cell>
          <cell r="CG7943">
            <v>19339</v>
          </cell>
          <cell r="CK7943" t="str">
            <v>Прочие основные фонды</v>
          </cell>
        </row>
        <row r="7944">
          <cell r="K7944">
            <v>12077.87</v>
          </cell>
          <cell r="Y7944">
            <v>2009</v>
          </cell>
          <cell r="AT7944">
            <v>12936.75</v>
          </cell>
          <cell r="BK7944">
            <v>12341.488893930218</v>
          </cell>
          <cell r="BX7944">
            <v>9061.904999373277</v>
          </cell>
          <cell r="CB7944">
            <v>9100</v>
          </cell>
          <cell r="CF7944">
            <v>12341.488893930218</v>
          </cell>
          <cell r="CG7944">
            <v>36764</v>
          </cell>
          <cell r="CK7944" t="str">
            <v>Прочие основные фонды</v>
          </cell>
        </row>
        <row r="7945">
          <cell r="K7945">
            <v>0.28000000000000003</v>
          </cell>
          <cell r="Y7945">
            <v>2005</v>
          </cell>
          <cell r="AT7945">
            <v>23834.68</v>
          </cell>
          <cell r="BK7945">
            <v>36281.049437622416</v>
          </cell>
          <cell r="BX7945">
            <v>15515.936455215782</v>
          </cell>
          <cell r="CB7945">
            <v>16000</v>
          </cell>
          <cell r="CF7945">
            <v>181405.24718811209</v>
          </cell>
          <cell r="CG7945">
            <v>86240</v>
          </cell>
          <cell r="CK7945" t="str">
            <v>Прочие основные фонды</v>
          </cell>
        </row>
        <row r="7946">
          <cell r="K7946">
            <v>0.28999999999999998</v>
          </cell>
          <cell r="Y7946">
            <v>2005</v>
          </cell>
          <cell r="AT7946">
            <v>21107.09</v>
          </cell>
          <cell r="BK7946">
            <v>32129.123435865124</v>
          </cell>
          <cell r="BX7946">
            <v>13740.3257436022</v>
          </cell>
          <cell r="CB7946">
            <v>14000</v>
          </cell>
          <cell r="CF7946">
            <v>160645.61717932561</v>
          </cell>
          <cell r="CG7946">
            <v>75460</v>
          </cell>
          <cell r="CK7946" t="str">
            <v>Прочие основные фонды</v>
          </cell>
        </row>
        <row r="7947">
          <cell r="K7947">
            <v>0.19</v>
          </cell>
          <cell r="Y7947">
            <v>2005</v>
          </cell>
          <cell r="AT7947">
            <v>12138.79</v>
          </cell>
          <cell r="BK7947">
            <v>18477.614975444045</v>
          </cell>
          <cell r="BX7947">
            <v>7902.1280874427011</v>
          </cell>
          <cell r="CB7947">
            <v>7900</v>
          </cell>
          <cell r="CF7947">
            <v>92388.074877220221</v>
          </cell>
          <cell r="CG7947">
            <v>42581</v>
          </cell>
          <cell r="CK7947" t="str">
            <v>Прочие основные фонды</v>
          </cell>
        </row>
        <row r="7948">
          <cell r="K7948">
            <v>1378538.12</v>
          </cell>
          <cell r="Y7948">
            <v>2004</v>
          </cell>
          <cell r="AT7948">
            <v>1734002.6</v>
          </cell>
          <cell r="BK7948">
            <v>36111413.520000003</v>
          </cell>
          <cell r="BX7948">
            <v>31778043.897600003</v>
          </cell>
          <cell r="CB7948">
            <v>31780000</v>
          </cell>
          <cell r="CF7948">
            <v>686116856.88000011</v>
          </cell>
          <cell r="CG7948">
            <v>1144080000</v>
          </cell>
          <cell r="CK7948" t="str">
            <v>Здания</v>
          </cell>
        </row>
        <row r="7949">
          <cell r="K7949">
            <v>1765320.72</v>
          </cell>
          <cell r="Y7949">
            <v>2005</v>
          </cell>
          <cell r="AT7949">
            <v>2393655</v>
          </cell>
          <cell r="BK7949">
            <v>6991731.7858492564</v>
          </cell>
          <cell r="BX7949">
            <v>6152723.9715473456</v>
          </cell>
          <cell r="CB7949">
            <v>6150000</v>
          </cell>
          <cell r="CF7949">
            <v>132842903.93113588</v>
          </cell>
          <cell r="CG7949">
            <v>221400000</v>
          </cell>
          <cell r="CK7949" t="str">
            <v>Здания</v>
          </cell>
        </row>
        <row r="7950">
          <cell r="K7950">
            <v>7061.89</v>
          </cell>
          <cell r="Y7950">
            <v>2004</v>
          </cell>
          <cell r="AT7950">
            <v>593220.34</v>
          </cell>
          <cell r="BK7950">
            <v>1546353.1758888494</v>
          </cell>
          <cell r="BX7950">
            <v>1268009.6042288565</v>
          </cell>
          <cell r="CB7950">
            <v>1270000</v>
          </cell>
          <cell r="CF7950">
            <v>13917178.582999645</v>
          </cell>
          <cell r="CG7950">
            <v>26670000</v>
          </cell>
          <cell r="CK7950" t="str">
            <v>Здания</v>
          </cell>
        </row>
        <row r="7951">
          <cell r="K7951">
            <v>16405.72</v>
          </cell>
          <cell r="Y7951">
            <v>2006</v>
          </cell>
          <cell r="AT7951">
            <v>24340</v>
          </cell>
          <cell r="BK7951">
            <v>208349.55094820997</v>
          </cell>
          <cell r="BX7951">
            <v>193765.08238183529</v>
          </cell>
          <cell r="CB7951">
            <v>195000</v>
          </cell>
          <cell r="CF7951">
            <v>833398.20379283989</v>
          </cell>
          <cell r="CG7951">
            <v>5070000</v>
          </cell>
          <cell r="CK7951" t="str">
            <v>Сооружения</v>
          </cell>
        </row>
        <row r="7952">
          <cell r="K7952">
            <v>68825.710000000006</v>
          </cell>
          <cell r="Y7952">
            <v>2006</v>
          </cell>
          <cell r="AT7952">
            <v>102110</v>
          </cell>
          <cell r="BK7952">
            <v>1060592.9003584045</v>
          </cell>
          <cell r="BX7952">
            <v>986351.39733331627</v>
          </cell>
          <cell r="CB7952">
            <v>985000</v>
          </cell>
          <cell r="CF7952">
            <v>4242371.601433618</v>
          </cell>
          <cell r="CG7952">
            <v>25610000</v>
          </cell>
          <cell r="CK7952" t="str">
            <v>Сооружения</v>
          </cell>
        </row>
        <row r="7953">
          <cell r="K7953">
            <v>417521.23</v>
          </cell>
          <cell r="Y7953">
            <v>2003</v>
          </cell>
          <cell r="AT7953">
            <v>2271314.98</v>
          </cell>
          <cell r="BK7953">
            <v>7543690.6377800163</v>
          </cell>
          <cell r="BX7953">
            <v>6336700.1357352138</v>
          </cell>
          <cell r="CB7953">
            <v>6340000</v>
          </cell>
          <cell r="CF7953">
            <v>60349525.10224013</v>
          </cell>
          <cell r="CG7953">
            <v>139480000</v>
          </cell>
          <cell r="CK7953" t="str">
            <v>Сооружения</v>
          </cell>
        </row>
        <row r="7954">
          <cell r="K7954">
            <v>67404.89</v>
          </cell>
          <cell r="Y7954">
            <v>2008</v>
          </cell>
          <cell r="AT7954">
            <v>81881.05</v>
          </cell>
          <cell r="BK7954">
            <v>215534.01822228616</v>
          </cell>
          <cell r="BX7954">
            <v>204757.31731117185</v>
          </cell>
          <cell r="CB7954">
            <v>205000</v>
          </cell>
          <cell r="CF7954">
            <v>646602.05466685852</v>
          </cell>
          <cell r="CG7954">
            <v>5535000</v>
          </cell>
          <cell r="CK7954" t="str">
            <v>Сооружения</v>
          </cell>
        </row>
        <row r="7955">
          <cell r="K7955">
            <v>35774.410000000003</v>
          </cell>
          <cell r="Y7955">
            <v>2006</v>
          </cell>
          <cell r="AT7955">
            <v>53075</v>
          </cell>
          <cell r="BK7955">
            <v>86213.607288914471</v>
          </cell>
          <cell r="BX7955">
            <v>80178.654778690456</v>
          </cell>
          <cell r="CB7955">
            <v>80000</v>
          </cell>
          <cell r="CF7955">
            <v>344854.42915565788</v>
          </cell>
          <cell r="CG7955">
            <v>2080000</v>
          </cell>
          <cell r="CK7955" t="str">
            <v>Сооружения</v>
          </cell>
        </row>
        <row r="7956">
          <cell r="K7956">
            <v>622688.44999999995</v>
          </cell>
          <cell r="Y7956">
            <v>2006</v>
          </cell>
          <cell r="AT7956">
            <v>923825</v>
          </cell>
          <cell r="BK7956">
            <v>2406796.5368155292</v>
          </cell>
          <cell r="BX7956">
            <v>2238320.7792384424</v>
          </cell>
          <cell r="CB7956">
            <v>2240000</v>
          </cell>
          <cell r="CF7956">
            <v>9627186.1472621169</v>
          </cell>
          <cell r="CG7956">
            <v>58240000</v>
          </cell>
          <cell r="CK7956" t="str">
            <v>Сооружения</v>
          </cell>
        </row>
        <row r="7957">
          <cell r="K7957">
            <v>167090.18</v>
          </cell>
          <cell r="Y7957">
            <v>2006</v>
          </cell>
          <cell r="AT7957">
            <v>247896</v>
          </cell>
          <cell r="BK7957">
            <v>969903.08200028783</v>
          </cell>
          <cell r="BX7957">
            <v>902009.86626026768</v>
          </cell>
          <cell r="CB7957">
            <v>900000</v>
          </cell>
          <cell r="CF7957">
            <v>3879612.3280011513</v>
          </cell>
          <cell r="CG7957">
            <v>23400000</v>
          </cell>
          <cell r="CK7957" t="str">
            <v>Сооружения</v>
          </cell>
        </row>
        <row r="7958">
          <cell r="K7958">
            <v>153734.03</v>
          </cell>
          <cell r="Y7958">
            <v>2008</v>
          </cell>
          <cell r="AT7958">
            <v>186750.67</v>
          </cell>
          <cell r="BK7958">
            <v>158058.28002967653</v>
          </cell>
          <cell r="BX7958">
            <v>150155.36602819272</v>
          </cell>
          <cell r="CB7958">
            <v>150000</v>
          </cell>
          <cell r="CF7958">
            <v>474174.84008902963</v>
          </cell>
          <cell r="CG7958">
            <v>4050000</v>
          </cell>
          <cell r="CK7958" t="str">
            <v>Сооружения</v>
          </cell>
        </row>
        <row r="7959">
          <cell r="K7959">
            <v>447845.42</v>
          </cell>
          <cell r="Y7959">
            <v>2006</v>
          </cell>
          <cell r="AT7959">
            <v>664426.18999999994</v>
          </cell>
          <cell r="BK7959">
            <v>862136.07288914465</v>
          </cell>
          <cell r="BX7959">
            <v>801786.54778690462</v>
          </cell>
          <cell r="CB7959">
            <v>800000</v>
          </cell>
          <cell r="CF7959">
            <v>3448544.2915565786</v>
          </cell>
          <cell r="CG7959">
            <v>20800000</v>
          </cell>
          <cell r="CK7959" t="str">
            <v>Сооружения</v>
          </cell>
        </row>
        <row r="7960">
          <cell r="K7960">
            <v>474856.58</v>
          </cell>
          <cell r="Y7960">
            <v>2006</v>
          </cell>
          <cell r="AT7960">
            <v>651129.18000000005</v>
          </cell>
          <cell r="BK7960">
            <v>982056.68269174406</v>
          </cell>
          <cell r="BX7960">
            <v>913312.71490332205</v>
          </cell>
          <cell r="CB7960">
            <v>915000</v>
          </cell>
          <cell r="CF7960">
            <v>3928226.7307669763</v>
          </cell>
          <cell r="CG7960">
            <v>23790000</v>
          </cell>
          <cell r="CK7960" t="str">
            <v>Сооружения</v>
          </cell>
        </row>
        <row r="7961">
          <cell r="K7961">
            <v>4383462.5999999996</v>
          </cell>
          <cell r="Y7961">
            <v>2006</v>
          </cell>
          <cell r="AT7961">
            <v>6383281.9299999997</v>
          </cell>
          <cell r="BK7961">
            <v>11028157.265706977</v>
          </cell>
          <cell r="BX7961">
            <v>10256186.257107489</v>
          </cell>
          <cell r="CB7961">
            <v>10260000</v>
          </cell>
          <cell r="CF7961">
            <v>44112629.062827908</v>
          </cell>
          <cell r="CG7961">
            <v>266760000</v>
          </cell>
          <cell r="CK7961" t="str">
            <v>Сооружения</v>
          </cell>
        </row>
        <row r="7962">
          <cell r="K7962">
            <v>879407.6</v>
          </cell>
          <cell r="Y7962">
            <v>2005</v>
          </cell>
          <cell r="AT7962">
            <v>1503797.23</v>
          </cell>
          <cell r="BK7962">
            <v>5891263.1647424884</v>
          </cell>
          <cell r="BX7962">
            <v>5243224.216620815</v>
          </cell>
          <cell r="CB7962">
            <v>5240000</v>
          </cell>
          <cell r="CF7962">
            <v>35347578.98845493</v>
          </cell>
          <cell r="CG7962">
            <v>125760000</v>
          </cell>
          <cell r="CK7962" t="str">
            <v>Сооружения</v>
          </cell>
        </row>
        <row r="7963">
          <cell r="K7963">
            <v>17203.37</v>
          </cell>
          <cell r="Y7963">
            <v>2003</v>
          </cell>
          <cell r="AT7963">
            <v>47308.83</v>
          </cell>
          <cell r="BK7963">
            <v>259256.04230983218</v>
          </cell>
          <cell r="BX7963">
            <v>222960.19638645567</v>
          </cell>
          <cell r="CB7963">
            <v>225000</v>
          </cell>
          <cell r="CF7963">
            <v>1814792.2961688251</v>
          </cell>
          <cell r="CG7963">
            <v>5175000</v>
          </cell>
          <cell r="CK7963" t="str">
            <v>Сооружения</v>
          </cell>
        </row>
        <row r="7964">
          <cell r="K7964">
            <v>865541.25</v>
          </cell>
          <cell r="Y7964">
            <v>2005</v>
          </cell>
          <cell r="AT7964">
            <v>1888454.04</v>
          </cell>
          <cell r="BK7964">
            <v>3882676.5319626932</v>
          </cell>
          <cell r="BX7964">
            <v>3455582.1134467968</v>
          </cell>
          <cell r="CB7964">
            <v>3460000</v>
          </cell>
          <cell r="CF7964">
            <v>23296059.19177616</v>
          </cell>
          <cell r="CG7964">
            <v>83040000</v>
          </cell>
          <cell r="CK7964" t="str">
            <v>Сооружения</v>
          </cell>
        </row>
        <row r="7965">
          <cell r="K7965">
            <v>152689.72</v>
          </cell>
          <cell r="Y7965">
            <v>2004</v>
          </cell>
          <cell r="AT7965">
            <v>339310</v>
          </cell>
          <cell r="BK7965">
            <v>938592.89482489787</v>
          </cell>
          <cell r="BX7965">
            <v>835347.67639415909</v>
          </cell>
          <cell r="CB7965">
            <v>835000</v>
          </cell>
          <cell r="CF7965">
            <v>5631557.3689493872</v>
          </cell>
          <cell r="CG7965">
            <v>20040000</v>
          </cell>
          <cell r="CK7965" t="str">
            <v>Сооружения</v>
          </cell>
        </row>
        <row r="7966">
          <cell r="K7966">
            <v>178672.28</v>
          </cell>
          <cell r="Y7966">
            <v>2006</v>
          </cell>
          <cell r="AT7966">
            <v>265079</v>
          </cell>
          <cell r="BK7966">
            <v>3678666.3164156475</v>
          </cell>
          <cell r="BX7966">
            <v>3421159.6742665526</v>
          </cell>
          <cell r="CB7966">
            <v>3420000</v>
          </cell>
          <cell r="CF7966">
            <v>14714665.26566259</v>
          </cell>
          <cell r="CG7966">
            <v>88920000</v>
          </cell>
          <cell r="CK7966" t="str">
            <v>Сооружения</v>
          </cell>
        </row>
        <row r="7967">
          <cell r="K7967">
            <v>717471.92</v>
          </cell>
          <cell r="Y7967">
            <v>2009</v>
          </cell>
          <cell r="AT7967">
            <v>822405.64</v>
          </cell>
          <cell r="BK7967">
            <v>870626.2193305383</v>
          </cell>
          <cell r="BX7967">
            <v>844507.43275062216</v>
          </cell>
          <cell r="CB7967">
            <v>845000</v>
          </cell>
          <cell r="CF7967">
            <v>1741252.4386610766</v>
          </cell>
          <cell r="CG7967">
            <v>23660000</v>
          </cell>
          <cell r="CK7967" t="str">
            <v>Сооружения</v>
          </cell>
        </row>
        <row r="7968">
          <cell r="K7968">
            <v>293719.64</v>
          </cell>
          <cell r="Y7968">
            <v>2006</v>
          </cell>
          <cell r="AT7968">
            <v>405826.14</v>
          </cell>
          <cell r="BK7968">
            <v>938592.89482489787</v>
          </cell>
          <cell r="BX7968">
            <v>872891.39218715508</v>
          </cell>
          <cell r="CB7968">
            <v>875000</v>
          </cell>
          <cell r="CF7968">
            <v>3754371.5792995915</v>
          </cell>
          <cell r="CG7968">
            <v>22750000</v>
          </cell>
          <cell r="CK7968" t="str">
            <v>Сооружения</v>
          </cell>
        </row>
        <row r="7969">
          <cell r="K7969">
            <v>943573.16</v>
          </cell>
          <cell r="Y7969">
            <v>2006</v>
          </cell>
          <cell r="AT7969">
            <v>1399891</v>
          </cell>
          <cell r="BK7969">
            <v>11808270.063112142</v>
          </cell>
          <cell r="BX7969">
            <v>10981691.158694291</v>
          </cell>
          <cell r="CB7969">
            <v>10980000</v>
          </cell>
          <cell r="CF7969">
            <v>47233080.252448566</v>
          </cell>
          <cell r="CG7969">
            <v>285480000</v>
          </cell>
          <cell r="CK7969" t="str">
            <v>Сооружения</v>
          </cell>
        </row>
        <row r="7970">
          <cell r="K7970">
            <v>1086854.49</v>
          </cell>
          <cell r="Y7970">
            <v>2009</v>
          </cell>
          <cell r="AT7970">
            <v>1246075.21</v>
          </cell>
          <cell r="BK7970">
            <v>1319137.0490647492</v>
          </cell>
          <cell r="BX7970">
            <v>1279562.9375928065</v>
          </cell>
          <cell r="CB7970">
            <v>1280000</v>
          </cell>
          <cell r="CF7970">
            <v>2638274.0981294983</v>
          </cell>
          <cell r="CG7970">
            <v>35840000</v>
          </cell>
          <cell r="CK7970" t="str">
            <v>Сооружения</v>
          </cell>
        </row>
        <row r="7971">
          <cell r="K7971">
            <v>1682415.54</v>
          </cell>
          <cell r="Y7971">
            <v>2006</v>
          </cell>
          <cell r="AT7971">
            <v>2303951.2799999998</v>
          </cell>
          <cell r="BK7971">
            <v>3400464.4996004472</v>
          </cell>
          <cell r="BX7971">
            <v>3162431.9846284161</v>
          </cell>
          <cell r="CB7971">
            <v>3160000</v>
          </cell>
          <cell r="CF7971">
            <v>13601857.998401789</v>
          </cell>
          <cell r="CG7971">
            <v>82160000</v>
          </cell>
          <cell r="CK7971" t="str">
            <v>Сооружения</v>
          </cell>
        </row>
        <row r="7972">
          <cell r="K7972">
            <v>393671.56</v>
          </cell>
          <cell r="Y7972">
            <v>2006</v>
          </cell>
          <cell r="AT7972">
            <v>590292.69999999995</v>
          </cell>
          <cell r="BK7972">
            <v>900020.5840786692</v>
          </cell>
          <cell r="BX7972">
            <v>837019.1431931624</v>
          </cell>
          <cell r="CB7972">
            <v>835000</v>
          </cell>
          <cell r="CF7972">
            <v>3600082.3363146768</v>
          </cell>
          <cell r="CG7972">
            <v>21710000</v>
          </cell>
          <cell r="CK7972" t="str">
            <v>Сооружения</v>
          </cell>
        </row>
        <row r="7973">
          <cell r="K7973">
            <v>780521.12</v>
          </cell>
          <cell r="Y7973">
            <v>2006</v>
          </cell>
          <cell r="AT7973">
            <v>1164224.94</v>
          </cell>
          <cell r="BK7973">
            <v>1800041.1681573384</v>
          </cell>
          <cell r="BX7973">
            <v>1674038.2863863248</v>
          </cell>
          <cell r="CB7973">
            <v>1670000</v>
          </cell>
          <cell r="CF7973">
            <v>7200164.6726293536</v>
          </cell>
          <cell r="CG7973">
            <v>43420000</v>
          </cell>
          <cell r="CK7973" t="str">
            <v>Сооружения</v>
          </cell>
        </row>
        <row r="7974">
          <cell r="K7974">
            <v>19237.29</v>
          </cell>
          <cell r="Y7974">
            <v>2010</v>
          </cell>
          <cell r="AT7974">
            <v>19237.29</v>
          </cell>
          <cell r="BK7974">
            <v>375024.70845964702</v>
          </cell>
          <cell r="BX7974">
            <v>375024.70845964702</v>
          </cell>
          <cell r="CB7974">
            <v>375000</v>
          </cell>
          <cell r="CF7974">
            <v>0</v>
          </cell>
          <cell r="CG7974">
            <v>11250000</v>
          </cell>
          <cell r="CK7974" t="str">
            <v>Сооружения</v>
          </cell>
        </row>
        <row r="7975">
          <cell r="K7975">
            <v>0</v>
          </cell>
          <cell r="Y7975">
            <v>2006</v>
          </cell>
          <cell r="AT7975">
            <v>104000</v>
          </cell>
          <cell r="BK7975">
            <v>190943.62325724616</v>
          </cell>
          <cell r="BX7975">
            <v>177577.56962923895</v>
          </cell>
          <cell r="CB7975">
            <v>180000</v>
          </cell>
          <cell r="CF7975">
            <v>763774.49302898464</v>
          </cell>
          <cell r="CG7975">
            <v>4680000</v>
          </cell>
          <cell r="CK7975" t="str">
            <v>Сооружения</v>
          </cell>
        </row>
        <row r="7976">
          <cell r="K7976">
            <v>17719.89</v>
          </cell>
          <cell r="Y7976">
            <v>2003</v>
          </cell>
          <cell r="AT7976">
            <v>49070</v>
          </cell>
          <cell r="BK7976">
            <v>190943.62325724616</v>
          </cell>
          <cell r="BX7976">
            <v>160392.64353608678</v>
          </cell>
          <cell r="CB7976">
            <v>160000</v>
          </cell>
          <cell r="CF7976">
            <v>1527548.9860579693</v>
          </cell>
          <cell r="CG7976">
            <v>3520000</v>
          </cell>
          <cell r="CK7976" t="str">
            <v>Сооружения</v>
          </cell>
        </row>
        <row r="7977">
          <cell r="K7977">
            <v>290153.62</v>
          </cell>
          <cell r="Y7977">
            <v>2003</v>
          </cell>
          <cell r="AT7977">
            <v>513164.83</v>
          </cell>
          <cell r="BK7977">
            <v>1266676.2777251753</v>
          </cell>
          <cell r="BX7977">
            <v>1064008.0732891471</v>
          </cell>
          <cell r="CB7977">
            <v>1060000</v>
          </cell>
          <cell r="CF7977">
            <v>10133410.221801402</v>
          </cell>
          <cell r="CG7977">
            <v>23320000</v>
          </cell>
          <cell r="CK7977" t="str">
            <v>Сооружения</v>
          </cell>
        </row>
        <row r="7978">
          <cell r="K7978">
            <v>258218.53</v>
          </cell>
          <cell r="Y7978">
            <v>2003</v>
          </cell>
          <cell r="AT7978">
            <v>528174.13</v>
          </cell>
          <cell r="BK7978">
            <v>1303724.6550569977</v>
          </cell>
          <cell r="BX7978">
            <v>1095128.710247878</v>
          </cell>
          <cell r="CB7978">
            <v>1100000</v>
          </cell>
          <cell r="CF7978">
            <v>10429797.240455981</v>
          </cell>
          <cell r="CG7978">
            <v>24200000</v>
          </cell>
          <cell r="CK7978" t="str">
            <v>Сооружения</v>
          </cell>
        </row>
        <row r="7979">
          <cell r="K7979">
            <v>65126.58</v>
          </cell>
          <cell r="Y7979">
            <v>2003</v>
          </cell>
          <cell r="AT7979">
            <v>281439</v>
          </cell>
          <cell r="BK7979">
            <v>740860.54887310904</v>
          </cell>
          <cell r="BX7979">
            <v>577871.22812102502</v>
          </cell>
          <cell r="CB7979">
            <v>580000</v>
          </cell>
          <cell r="CF7979">
            <v>5926884.3909848724</v>
          </cell>
          <cell r="CG7979">
            <v>9860000</v>
          </cell>
          <cell r="CK7979" t="str">
            <v>Сооружения</v>
          </cell>
        </row>
        <row r="7980">
          <cell r="K7980">
            <v>15385.39</v>
          </cell>
          <cell r="Y7980">
            <v>2003</v>
          </cell>
          <cell r="AT7980">
            <v>66892.87</v>
          </cell>
          <cell r="BK7980">
            <v>176088.91583574956</v>
          </cell>
          <cell r="BX7980">
            <v>147914.68930202961</v>
          </cell>
          <cell r="CB7980">
            <v>150000</v>
          </cell>
          <cell r="CF7980">
            <v>1408711.3266859965</v>
          </cell>
          <cell r="CG7980">
            <v>3300000</v>
          </cell>
          <cell r="CK7980" t="str">
            <v>Сооружения</v>
          </cell>
        </row>
        <row r="7981">
          <cell r="K7981">
            <v>0</v>
          </cell>
          <cell r="Y7981">
            <v>2003</v>
          </cell>
          <cell r="AT7981">
            <v>204318.85</v>
          </cell>
          <cell r="BK7981">
            <v>405100.4063582255</v>
          </cell>
          <cell r="BX7981">
            <v>167905.7500967115</v>
          </cell>
          <cell r="CB7981">
            <v>170000</v>
          </cell>
          <cell r="CF7981">
            <v>3240803.250865804</v>
          </cell>
          <cell r="CG7981">
            <v>1303900</v>
          </cell>
          <cell r="CK7981" t="str">
            <v>Машины и оборудование</v>
          </cell>
        </row>
        <row r="7982">
          <cell r="K7982">
            <v>2045259.05</v>
          </cell>
          <cell r="Y7982">
            <v>2003</v>
          </cell>
          <cell r="AT7982">
            <v>4419607</v>
          </cell>
          <cell r="BK7982">
            <v>14158986.199737739</v>
          </cell>
          <cell r="BX7982">
            <v>11893548.407779701</v>
          </cell>
          <cell r="CB7982">
            <v>11890000</v>
          </cell>
          <cell r="CF7982">
            <v>113271889.59790191</v>
          </cell>
          <cell r="CG7982">
            <v>261580000</v>
          </cell>
          <cell r="CK7982" t="str">
            <v>Сооружения</v>
          </cell>
        </row>
        <row r="7983">
          <cell r="K7983">
            <v>363623.47</v>
          </cell>
          <cell r="Y7983">
            <v>2006</v>
          </cell>
          <cell r="AT7983">
            <v>502410.97</v>
          </cell>
          <cell r="BK7983">
            <v>1413438.9590401503</v>
          </cell>
          <cell r="BX7983">
            <v>1314498.2319073398</v>
          </cell>
          <cell r="CB7983">
            <v>1310000</v>
          </cell>
          <cell r="CF7983">
            <v>5653755.8361606011</v>
          </cell>
          <cell r="CG7983">
            <v>34060000</v>
          </cell>
          <cell r="CK7983" t="str">
            <v>Сооружения</v>
          </cell>
        </row>
        <row r="7984">
          <cell r="K7984">
            <v>27844.86</v>
          </cell>
          <cell r="Y7984">
            <v>2003</v>
          </cell>
          <cell r="AT7984">
            <v>78621</v>
          </cell>
          <cell r="BK7984">
            <v>190883.87958447769</v>
          </cell>
          <cell r="BX7984">
            <v>175613.16921771949</v>
          </cell>
          <cell r="CB7984">
            <v>175000</v>
          </cell>
          <cell r="CF7984">
            <v>1527071.0366758215</v>
          </cell>
          <cell r="CG7984">
            <v>5600000</v>
          </cell>
          <cell r="CK7984" t="str">
            <v>Сооружения</v>
          </cell>
        </row>
        <row r="7985">
          <cell r="K7985">
            <v>430059.3</v>
          </cell>
          <cell r="Y7985">
            <v>2005</v>
          </cell>
          <cell r="AT7985">
            <v>2000000</v>
          </cell>
          <cell r="BK7985">
            <v>3719522.1775653316</v>
          </cell>
          <cell r="BX7985">
            <v>2901227.2985009588</v>
          </cell>
          <cell r="CB7985">
            <v>2900000</v>
          </cell>
          <cell r="CF7985">
            <v>22317133.065391988</v>
          </cell>
          <cell r="CG7985">
            <v>40600000</v>
          </cell>
          <cell r="CK7985" t="str">
            <v>Сооружения</v>
          </cell>
        </row>
        <row r="7986">
          <cell r="K7986">
            <v>8207.64</v>
          </cell>
          <cell r="Y7986">
            <v>2006</v>
          </cell>
          <cell r="AT7986">
            <v>16788.66</v>
          </cell>
          <cell r="BK7986">
            <v>25361.527376981987</v>
          </cell>
          <cell r="BX7986">
            <v>24347.066281902706</v>
          </cell>
          <cell r="CB7986">
            <v>24000</v>
          </cell>
          <cell r="CF7986">
            <v>101446.10950792795</v>
          </cell>
          <cell r="CG7986">
            <v>864000</v>
          </cell>
          <cell r="CK7986" t="str">
            <v>Сооружения</v>
          </cell>
        </row>
        <row r="7987">
          <cell r="K7987">
            <v>3760.75</v>
          </cell>
          <cell r="Y7987">
            <v>2006</v>
          </cell>
          <cell r="AT7987">
            <v>7648.66</v>
          </cell>
          <cell r="BK7987">
            <v>11554.32893317436</v>
          </cell>
          <cell r="BX7987">
            <v>11092.155775847385</v>
          </cell>
          <cell r="CB7987">
            <v>11000</v>
          </cell>
          <cell r="CF7987">
            <v>46217.31573269744</v>
          </cell>
          <cell r="CG7987">
            <v>396000</v>
          </cell>
          <cell r="CK7987" t="str">
            <v>Сооружения</v>
          </cell>
        </row>
        <row r="7988">
          <cell r="K7988">
            <v>25191.65</v>
          </cell>
          <cell r="Y7988">
            <v>2003</v>
          </cell>
          <cell r="AT7988">
            <v>71129</v>
          </cell>
          <cell r="BK7988">
            <v>172694.05719800454</v>
          </cell>
          <cell r="BX7988">
            <v>158878.53262216417</v>
          </cell>
          <cell r="CB7988">
            <v>160000</v>
          </cell>
          <cell r="CF7988">
            <v>1381552.4575840363</v>
          </cell>
          <cell r="CG7988">
            <v>5120000</v>
          </cell>
          <cell r="CK7988" t="str">
            <v>Сооружения</v>
          </cell>
        </row>
        <row r="7989">
          <cell r="K7989">
            <v>174715.75</v>
          </cell>
          <cell r="Y7989">
            <v>2007</v>
          </cell>
          <cell r="AT7989">
            <v>218093.59</v>
          </cell>
          <cell r="BK7989">
            <v>279107.40098069888</v>
          </cell>
          <cell r="BX7989">
            <v>270734.17895127792</v>
          </cell>
          <cell r="CB7989">
            <v>270000</v>
          </cell>
          <cell r="CF7989">
            <v>837322.20294209663</v>
          </cell>
          <cell r="CG7989">
            <v>9990000</v>
          </cell>
          <cell r="CK7989" t="str">
            <v>Сооружения</v>
          </cell>
        </row>
        <row r="7990">
          <cell r="K7990">
            <v>93612.39</v>
          </cell>
          <cell r="Y7990">
            <v>2006</v>
          </cell>
          <cell r="AT7990">
            <v>184336.25</v>
          </cell>
          <cell r="BK7990">
            <v>278464.68097782647</v>
          </cell>
          <cell r="BX7990">
            <v>267326.09373871342</v>
          </cell>
          <cell r="CB7990">
            <v>265000</v>
          </cell>
          <cell r="CF7990">
            <v>1113858.7239113059</v>
          </cell>
          <cell r="CG7990">
            <v>9540000</v>
          </cell>
          <cell r="CK7990" t="str">
            <v>Сооружения</v>
          </cell>
        </row>
        <row r="7991">
          <cell r="K7991">
            <v>94480.36</v>
          </cell>
          <cell r="Y7991">
            <v>2006</v>
          </cell>
          <cell r="AT7991">
            <v>194116.45</v>
          </cell>
          <cell r="BK7991">
            <v>293238.98756646184</v>
          </cell>
          <cell r="BX7991">
            <v>281509.42806380335</v>
          </cell>
          <cell r="CB7991">
            <v>280000</v>
          </cell>
          <cell r="CF7991">
            <v>1172955.9502658474</v>
          </cell>
          <cell r="CG7991">
            <v>10080000</v>
          </cell>
          <cell r="CK7991" t="str">
            <v>Сооружения</v>
          </cell>
        </row>
        <row r="7992">
          <cell r="K7992">
            <v>278179.93</v>
          </cell>
          <cell r="Y7992">
            <v>2007</v>
          </cell>
          <cell r="AT7992">
            <v>359803.59</v>
          </cell>
          <cell r="BK7992">
            <v>508746.96612112108</v>
          </cell>
          <cell r="BX7992">
            <v>488397.08747627621</v>
          </cell>
          <cell r="CB7992">
            <v>490000</v>
          </cell>
          <cell r="CF7992">
            <v>2034987.8644844843</v>
          </cell>
          <cell r="CG7992">
            <v>17640000</v>
          </cell>
          <cell r="CK7992" t="str">
            <v>Сооружения</v>
          </cell>
        </row>
        <row r="7993">
          <cell r="K7993">
            <v>84477.5</v>
          </cell>
          <cell r="Y7993">
            <v>2006</v>
          </cell>
          <cell r="AT7993">
            <v>167336.24</v>
          </cell>
          <cell r="BK7993">
            <v>252783.88101976144</v>
          </cell>
          <cell r="BX7993">
            <v>242672.52577897097</v>
          </cell>
          <cell r="CB7993">
            <v>245000</v>
          </cell>
          <cell r="CF7993">
            <v>1011135.5240790457</v>
          </cell>
          <cell r="CG7993">
            <v>8820000</v>
          </cell>
          <cell r="CK7993" t="str">
            <v>Сооружения</v>
          </cell>
        </row>
        <row r="7994">
          <cell r="K7994">
            <v>84516.5</v>
          </cell>
          <cell r="Y7994">
            <v>2006</v>
          </cell>
          <cell r="AT7994">
            <v>173636.25</v>
          </cell>
          <cell r="BK7994">
            <v>262300.89286527265</v>
          </cell>
          <cell r="BX7994">
            <v>251808.85715066173</v>
          </cell>
          <cell r="CB7994">
            <v>250000</v>
          </cell>
          <cell r="CF7994">
            <v>1049203.5714610906</v>
          </cell>
          <cell r="CG7994">
            <v>9000000</v>
          </cell>
          <cell r="CK7994" t="str">
            <v>Сооружения</v>
          </cell>
        </row>
        <row r="7995">
          <cell r="K7995">
            <v>27430.65</v>
          </cell>
          <cell r="Y7995">
            <v>2003</v>
          </cell>
          <cell r="AT7995">
            <v>121914</v>
          </cell>
          <cell r="BK7995">
            <v>295994.92878063128</v>
          </cell>
          <cell r="BX7995">
            <v>207196.45014644187</v>
          </cell>
          <cell r="CB7995">
            <v>205000</v>
          </cell>
          <cell r="CF7995">
            <v>2367959.4302450502</v>
          </cell>
          <cell r="CG7995">
            <v>2460000</v>
          </cell>
          <cell r="CK7995" t="str">
            <v>Сооружения</v>
          </cell>
        </row>
        <row r="7996">
          <cell r="K7996">
            <v>26715.439999999999</v>
          </cell>
          <cell r="Y7996">
            <v>2006</v>
          </cell>
          <cell r="AT7996">
            <v>39635.25</v>
          </cell>
          <cell r="BK7996">
            <v>59874.372223186685</v>
          </cell>
          <cell r="BX7996">
            <v>51491.960111940549</v>
          </cell>
          <cell r="CB7996">
            <v>50000</v>
          </cell>
          <cell r="CF7996">
            <v>239497.48889274674</v>
          </cell>
          <cell r="CG7996">
            <v>800000</v>
          </cell>
          <cell r="CK7996" t="str">
            <v>Сооружения</v>
          </cell>
        </row>
        <row r="7997">
          <cell r="K7997">
            <v>234266.06</v>
          </cell>
          <cell r="Y7997">
            <v>2006</v>
          </cell>
          <cell r="AT7997">
            <v>347559</v>
          </cell>
          <cell r="BK7997">
            <v>525034.58248701692</v>
          </cell>
          <cell r="BX7997">
            <v>451529.74093883455</v>
          </cell>
          <cell r="CB7997">
            <v>450000</v>
          </cell>
          <cell r="CF7997">
            <v>2100138.3299480677</v>
          </cell>
          <cell r="CG7997">
            <v>7200000</v>
          </cell>
          <cell r="CK7997" t="str">
            <v>Сооружения</v>
          </cell>
        </row>
        <row r="7998">
          <cell r="K7998">
            <v>1631967.9</v>
          </cell>
          <cell r="Y7998">
            <v>2005</v>
          </cell>
          <cell r="AT7998">
            <v>3560657</v>
          </cell>
          <cell r="BK7998">
            <v>7966480.9491898762</v>
          </cell>
          <cell r="BX7998">
            <v>7090168.0447789896</v>
          </cell>
          <cell r="CB7998">
            <v>7090000</v>
          </cell>
          <cell r="CF7998">
            <v>47798885.695139259</v>
          </cell>
          <cell r="CG7998">
            <v>170160000</v>
          </cell>
          <cell r="CK7998" t="str">
            <v>Сооружения</v>
          </cell>
        </row>
        <row r="7999">
          <cell r="K7999">
            <v>1601691.14</v>
          </cell>
          <cell r="Y7999">
            <v>2006</v>
          </cell>
          <cell r="AT7999">
            <v>2376279.17</v>
          </cell>
          <cell r="BK7999">
            <v>3589689.0654350636</v>
          </cell>
          <cell r="BX7999">
            <v>3087132.5962741547</v>
          </cell>
          <cell r="CB7999">
            <v>3090000</v>
          </cell>
          <cell r="CF7999">
            <v>14358756.261740254</v>
          </cell>
          <cell r="CG7999">
            <v>49440000</v>
          </cell>
          <cell r="CK7999" t="str">
            <v>Сооружения</v>
          </cell>
        </row>
        <row r="8000">
          <cell r="K8000">
            <v>0</v>
          </cell>
          <cell r="Y8000">
            <v>1999</v>
          </cell>
          <cell r="AT8000">
            <v>875178</v>
          </cell>
          <cell r="BK8000">
            <v>34132323.520989068</v>
          </cell>
          <cell r="BX8000">
            <v>6826464.7041978138</v>
          </cell>
          <cell r="CB8000">
            <v>6830000</v>
          </cell>
          <cell r="CF8000">
            <v>375455558.73087972</v>
          </cell>
          <cell r="CG8000">
            <v>198070000</v>
          </cell>
          <cell r="CK8000" t="str">
            <v>Сооружения</v>
          </cell>
        </row>
        <row r="8001">
          <cell r="K8001">
            <v>312227.28000000003</v>
          </cell>
          <cell r="Y8001">
            <v>1999</v>
          </cell>
          <cell r="AT8001">
            <v>915150</v>
          </cell>
          <cell r="BK8001">
            <v>34320145.211199611</v>
          </cell>
          <cell r="BX8001">
            <v>6864029.042239923</v>
          </cell>
          <cell r="CB8001">
            <v>6860000</v>
          </cell>
          <cell r="CF8001">
            <v>377521597.3231957</v>
          </cell>
          <cell r="CG8001">
            <v>198940000</v>
          </cell>
          <cell r="CK8001" t="str">
            <v>Сооружения</v>
          </cell>
        </row>
        <row r="8002">
          <cell r="K8002">
            <v>0</v>
          </cell>
          <cell r="Y8002">
            <v>1999</v>
          </cell>
          <cell r="AT8002">
            <v>914741</v>
          </cell>
          <cell r="BK8002">
            <v>34234771.715649366</v>
          </cell>
          <cell r="BX8002">
            <v>6846954.3431298733</v>
          </cell>
          <cell r="CB8002">
            <v>6850000</v>
          </cell>
          <cell r="CF8002">
            <v>376582488.87214303</v>
          </cell>
          <cell r="CG8002">
            <v>198650000</v>
          </cell>
          <cell r="CK8002" t="str">
            <v>Сооружения</v>
          </cell>
        </row>
        <row r="8003">
          <cell r="K8003">
            <v>331250.5</v>
          </cell>
          <cell r="Y8003">
            <v>1999</v>
          </cell>
          <cell r="AT8003">
            <v>873628</v>
          </cell>
          <cell r="BK8003">
            <v>34712863.290730752</v>
          </cell>
          <cell r="BX8003">
            <v>6942572.6581461504</v>
          </cell>
          <cell r="CB8003">
            <v>6940000</v>
          </cell>
          <cell r="CF8003">
            <v>381841496.19803828</v>
          </cell>
          <cell r="CG8003">
            <v>201260000</v>
          </cell>
          <cell r="CK8003" t="str">
            <v>Сооружения</v>
          </cell>
        </row>
        <row r="8004">
          <cell r="K8004">
            <v>0</v>
          </cell>
          <cell r="Y8004">
            <v>1999</v>
          </cell>
          <cell r="AT8004">
            <v>831052</v>
          </cell>
          <cell r="BK8004">
            <v>34456742.804080009</v>
          </cell>
          <cell r="BX8004">
            <v>6891348.5608160021</v>
          </cell>
          <cell r="CB8004">
            <v>6890000</v>
          </cell>
          <cell r="CF8004">
            <v>379024170.8448801</v>
          </cell>
          <cell r="CG8004">
            <v>199810000</v>
          </cell>
          <cell r="CK8004" t="str">
            <v>Сооружения</v>
          </cell>
        </row>
        <row r="8005">
          <cell r="K8005">
            <v>334555.56</v>
          </cell>
          <cell r="Y8005">
            <v>1999</v>
          </cell>
          <cell r="AT8005">
            <v>882344</v>
          </cell>
          <cell r="BK8005">
            <v>34747012.688950852</v>
          </cell>
          <cell r="BX8005">
            <v>6949402.5377901709</v>
          </cell>
          <cell r="CB8005">
            <v>6950000</v>
          </cell>
          <cell r="CF8005">
            <v>382217139.57845938</v>
          </cell>
          <cell r="CG8005">
            <v>201550000</v>
          </cell>
          <cell r="CK8005" t="str">
            <v>Сооружения</v>
          </cell>
        </row>
        <row r="8006">
          <cell r="K8006">
            <v>0</v>
          </cell>
          <cell r="Y8006">
            <v>1999</v>
          </cell>
          <cell r="AT8006">
            <v>1058711</v>
          </cell>
          <cell r="BK8006">
            <v>35771494.635553822</v>
          </cell>
          <cell r="BX8006">
            <v>7154298.9271107651</v>
          </cell>
          <cell r="CB8006">
            <v>7150000</v>
          </cell>
          <cell r="CF8006">
            <v>393486440.99109203</v>
          </cell>
          <cell r="CG8006">
            <v>207350000</v>
          </cell>
          <cell r="CK8006" t="str">
            <v>Сооружения</v>
          </cell>
        </row>
        <row r="8007">
          <cell r="K8007">
            <v>1921026.17</v>
          </cell>
          <cell r="Y8007">
            <v>2003</v>
          </cell>
          <cell r="AT8007">
            <v>3964113.35</v>
          </cell>
          <cell r="BK8007">
            <v>9624468.4672113117</v>
          </cell>
          <cell r="BX8007">
            <v>6737127.9270479176</v>
          </cell>
          <cell r="CB8007">
            <v>6740000</v>
          </cell>
          <cell r="CF8007">
            <v>76995747.737690493</v>
          </cell>
          <cell r="CG8007">
            <v>80880000</v>
          </cell>
          <cell r="CK8007" t="str">
            <v>Сооружения</v>
          </cell>
        </row>
        <row r="8008">
          <cell r="K8008">
            <v>149885.97</v>
          </cell>
          <cell r="Y8008">
            <v>2008</v>
          </cell>
          <cell r="AT8008">
            <v>315277.65000000002</v>
          </cell>
          <cell r="BK8008">
            <v>371566.17883828358</v>
          </cell>
          <cell r="BX8008">
            <v>281239.2995561529</v>
          </cell>
          <cell r="CB8008">
            <v>280000</v>
          </cell>
          <cell r="CF8008">
            <v>1114698.5365148508</v>
          </cell>
          <cell r="CG8008">
            <v>3388000</v>
          </cell>
          <cell r="CK8008" t="str">
            <v>Сооружения</v>
          </cell>
        </row>
        <row r="8009">
          <cell r="K8009">
            <v>152296.60999999999</v>
          </cell>
          <cell r="Y8009">
            <v>2008</v>
          </cell>
          <cell r="AT8009">
            <v>320347.81</v>
          </cell>
          <cell r="BK8009">
            <v>377541.54682678106</v>
          </cell>
          <cell r="BX8009">
            <v>285762.06939739478</v>
          </cell>
          <cell r="CB8009">
            <v>285000</v>
          </cell>
          <cell r="CF8009">
            <v>1132624.6404803433</v>
          </cell>
          <cell r="CG8009">
            <v>3448500</v>
          </cell>
          <cell r="CK8009" t="str">
            <v>Сооружения</v>
          </cell>
        </row>
        <row r="8010">
          <cell r="K8010">
            <v>17038.36</v>
          </cell>
          <cell r="Y8010">
            <v>2003</v>
          </cell>
          <cell r="AT8010">
            <v>49070</v>
          </cell>
          <cell r="BK8010">
            <v>119137.02409293089</v>
          </cell>
          <cell r="BX8010">
            <v>83395.916865051622</v>
          </cell>
          <cell r="CB8010">
            <v>85000</v>
          </cell>
          <cell r="CF8010">
            <v>953096.19274344714</v>
          </cell>
          <cell r="CG8010">
            <v>1020000</v>
          </cell>
          <cell r="CK8010" t="str">
            <v>Сооружения</v>
          </cell>
        </row>
        <row r="8011">
          <cell r="K8011">
            <v>127246.94</v>
          </cell>
          <cell r="Y8011">
            <v>2006</v>
          </cell>
          <cell r="AT8011">
            <v>416000</v>
          </cell>
          <cell r="BK8011">
            <v>628423.91166564263</v>
          </cell>
          <cell r="BX8011">
            <v>540444.56403245265</v>
          </cell>
          <cell r="CB8011">
            <v>540000</v>
          </cell>
          <cell r="CF8011">
            <v>2513695.6466625705</v>
          </cell>
          <cell r="CG8011">
            <v>8640000</v>
          </cell>
          <cell r="CK8011" t="str">
            <v>Сооружения</v>
          </cell>
        </row>
        <row r="8012">
          <cell r="K8012">
            <v>13149165.449999999</v>
          </cell>
          <cell r="Y8012">
            <v>2007</v>
          </cell>
          <cell r="AT8012">
            <v>18879885.219999999</v>
          </cell>
          <cell r="BK8012">
            <v>28531822.212892812</v>
          </cell>
          <cell r="BX8012">
            <v>25678639.991603531</v>
          </cell>
          <cell r="CB8012">
            <v>25680000</v>
          </cell>
          <cell r="CF8012">
            <v>85595466.638678432</v>
          </cell>
          <cell r="CG8012">
            <v>950160000</v>
          </cell>
          <cell r="CK8012" t="str">
            <v>Сооружения</v>
          </cell>
        </row>
        <row r="8013">
          <cell r="K8013">
            <v>11953117.220000001</v>
          </cell>
          <cell r="Y8013">
            <v>2007</v>
          </cell>
          <cell r="AT8013">
            <v>17015613.98</v>
          </cell>
          <cell r="BK8013">
            <v>24519267.922031164</v>
          </cell>
          <cell r="BX8013">
            <v>22067341.129828047</v>
          </cell>
          <cell r="CB8013">
            <v>22070000</v>
          </cell>
          <cell r="CF8013">
            <v>73557803.766093493</v>
          </cell>
          <cell r="CG8013">
            <v>816590000</v>
          </cell>
          <cell r="CK8013" t="str">
            <v>Сооружения</v>
          </cell>
        </row>
        <row r="8014">
          <cell r="K8014">
            <v>6808474.9500000002</v>
          </cell>
          <cell r="Y8014">
            <v>2006</v>
          </cell>
          <cell r="AT8014">
            <v>13287507.449999999</v>
          </cell>
          <cell r="BK8014">
            <v>24655865.514911562</v>
          </cell>
          <cell r="BX8014">
            <v>21573882.325547617</v>
          </cell>
          <cell r="CB8014">
            <v>21570000</v>
          </cell>
          <cell r="CF8014">
            <v>98623462.059646249</v>
          </cell>
          <cell r="CG8014">
            <v>776520000</v>
          </cell>
          <cell r="CK8014" t="str">
            <v>Сооружения</v>
          </cell>
        </row>
        <row r="8015">
          <cell r="K8015">
            <v>11394132.52</v>
          </cell>
          <cell r="Y8015">
            <v>2007</v>
          </cell>
          <cell r="AT8015">
            <v>17675009.109999999</v>
          </cell>
          <cell r="BK8015">
            <v>23477711.27631814</v>
          </cell>
          <cell r="BX8015">
            <v>21129940.148686327</v>
          </cell>
          <cell r="CB8015">
            <v>21130000</v>
          </cell>
          <cell r="CF8015">
            <v>93910845.105272561</v>
          </cell>
          <cell r="CG8015">
            <v>760680000</v>
          </cell>
          <cell r="CK8015" t="str">
            <v>Сооружения</v>
          </cell>
        </row>
        <row r="8016">
          <cell r="K8016">
            <v>8633448</v>
          </cell>
          <cell r="Y8016">
            <v>2006</v>
          </cell>
          <cell r="AT8016">
            <v>15139814.369999999</v>
          </cell>
          <cell r="BK8016">
            <v>28019581.239591323</v>
          </cell>
          <cell r="BX8016">
            <v>24517133.584642407</v>
          </cell>
          <cell r="CB8016">
            <v>24520000</v>
          </cell>
          <cell r="CF8016">
            <v>112078324.95836529</v>
          </cell>
          <cell r="CG8016">
            <v>882720000</v>
          </cell>
          <cell r="CK8016" t="str">
            <v>Сооружения</v>
          </cell>
        </row>
        <row r="8017">
          <cell r="K8017">
            <v>9417034.4700000007</v>
          </cell>
          <cell r="Y8017">
            <v>2006</v>
          </cell>
          <cell r="AT8017">
            <v>16785872.039999999</v>
          </cell>
          <cell r="BK8017">
            <v>25287629.381983396</v>
          </cell>
          <cell r="BX8017">
            <v>22126675.709235471</v>
          </cell>
          <cell r="CB8017">
            <v>22130000</v>
          </cell>
          <cell r="CF8017">
            <v>101150517.52793358</v>
          </cell>
          <cell r="CG8017">
            <v>796680000</v>
          </cell>
          <cell r="CK8017" t="str">
            <v>Сооружения</v>
          </cell>
        </row>
        <row r="8018">
          <cell r="K8018">
            <v>6031011.5800000001</v>
          </cell>
          <cell r="Y8018">
            <v>2006</v>
          </cell>
          <cell r="AT8018">
            <v>11770200</v>
          </cell>
          <cell r="BK8018">
            <v>23989952.249619629</v>
          </cell>
          <cell r="BX8018">
            <v>20991208.218417175</v>
          </cell>
          <cell r="CB8018">
            <v>20990000</v>
          </cell>
          <cell r="CF8018">
            <v>95959808.998478517</v>
          </cell>
          <cell r="CG8018">
            <v>755640000</v>
          </cell>
          <cell r="CK8018" t="str">
            <v>Сооружения</v>
          </cell>
        </row>
        <row r="8019">
          <cell r="K8019">
            <v>1904.48</v>
          </cell>
          <cell r="Y8019">
            <v>2004</v>
          </cell>
          <cell r="AT8019">
            <v>16000</v>
          </cell>
          <cell r="BK8019">
            <v>27818.570619727423</v>
          </cell>
          <cell r="BX8019">
            <v>4848.1161582207706</v>
          </cell>
          <cell r="CB8019">
            <v>4800</v>
          </cell>
          <cell r="CF8019">
            <v>166911.42371836453</v>
          </cell>
          <cell r="CG8019">
            <v>9696</v>
          </cell>
          <cell r="CK8019" t="str">
            <v>Машины и оборудование</v>
          </cell>
        </row>
        <row r="8020">
          <cell r="K8020">
            <v>25888.27</v>
          </cell>
          <cell r="Y8020">
            <v>2009</v>
          </cell>
          <cell r="AT8020">
            <v>29004.5</v>
          </cell>
          <cell r="BK8020">
            <v>33836.176655401658</v>
          </cell>
          <cell r="BX8020">
            <v>31017.507381796629</v>
          </cell>
          <cell r="CB8020">
            <v>31000</v>
          </cell>
          <cell r="CF8020">
            <v>33836.176655401658</v>
          </cell>
          <cell r="CG8020">
            <v>434620</v>
          </cell>
          <cell r="CK8020" t="str">
            <v>Машины и оборудование</v>
          </cell>
        </row>
        <row r="8021">
          <cell r="K8021">
            <v>8248.7999999999993</v>
          </cell>
          <cell r="Y8021">
            <v>2006</v>
          </cell>
          <cell r="AT8021">
            <v>22352.1</v>
          </cell>
          <cell r="BK8021">
            <v>18890.993769664696</v>
          </cell>
          <cell r="BX8021">
            <v>3812.3283751695521</v>
          </cell>
          <cell r="CB8021">
            <v>3800</v>
          </cell>
          <cell r="CF8021">
            <v>75563.975078658783</v>
          </cell>
          <cell r="CG8021">
            <v>6270</v>
          </cell>
          <cell r="CK8021" t="str">
            <v>Прочие основные фонды</v>
          </cell>
        </row>
        <row r="8022">
          <cell r="K8022">
            <v>90000</v>
          </cell>
          <cell r="Y8022">
            <v>2010</v>
          </cell>
          <cell r="AT8022">
            <v>90000</v>
          </cell>
          <cell r="BK8022">
            <v>458651.42243692948</v>
          </cell>
          <cell r="BX8022">
            <v>458651.42243692948</v>
          </cell>
          <cell r="CB8022">
            <v>460000</v>
          </cell>
          <cell r="CF8022">
            <v>0</v>
          </cell>
          <cell r="CG8022">
            <v>6900000</v>
          </cell>
          <cell r="CK8022" t="str">
            <v>Здания</v>
          </cell>
        </row>
        <row r="8023">
          <cell r="K8023">
            <v>144332.95000000001</v>
          </cell>
          <cell r="Y8023">
            <v>2002</v>
          </cell>
          <cell r="AT8023">
            <v>200000</v>
          </cell>
          <cell r="BK8023">
            <v>458651.42243692948</v>
          </cell>
          <cell r="BX8023">
            <v>164577.39703169485</v>
          </cell>
          <cell r="CB8023">
            <v>165000</v>
          </cell>
          <cell r="CF8023">
            <v>4127862.8019323652</v>
          </cell>
          <cell r="CG8023">
            <v>1135200</v>
          </cell>
          <cell r="CK8023" t="str">
            <v>Здания</v>
          </cell>
        </row>
        <row r="8024">
          <cell r="K8024">
            <v>115136.27</v>
          </cell>
          <cell r="Y8024">
            <v>2003</v>
          </cell>
          <cell r="AT8024">
            <v>156411.87</v>
          </cell>
          <cell r="BK8024">
            <v>458651.42243692948</v>
          </cell>
          <cell r="BX8024">
            <v>190101.54003424308</v>
          </cell>
          <cell r="CB8024">
            <v>190000</v>
          </cell>
          <cell r="CF8024">
            <v>3669211.3794954359</v>
          </cell>
          <cell r="CG8024">
            <v>1457300</v>
          </cell>
          <cell r="CK8024" t="str">
            <v>Здания</v>
          </cell>
        </row>
        <row r="8025">
          <cell r="K8025">
            <v>90000</v>
          </cell>
          <cell r="Y8025">
            <v>2010</v>
          </cell>
          <cell r="AT8025">
            <v>90000</v>
          </cell>
          <cell r="BK8025">
            <v>90000</v>
          </cell>
          <cell r="BX8025">
            <v>90000</v>
          </cell>
          <cell r="CB8025">
            <v>90000</v>
          </cell>
          <cell r="CF8025">
            <v>0</v>
          </cell>
          <cell r="CG8025">
            <v>1350000</v>
          </cell>
          <cell r="CK8025" t="str">
            <v>Здания</v>
          </cell>
        </row>
        <row r="8026">
          <cell r="K8026">
            <v>46864.86</v>
          </cell>
          <cell r="Y8026">
            <v>2010</v>
          </cell>
          <cell r="AT8026">
            <v>51000</v>
          </cell>
          <cell r="BK8026">
            <v>51870.418994413412</v>
          </cell>
          <cell r="BX8026">
            <v>51870.418994413412</v>
          </cell>
          <cell r="CB8026">
            <v>50000</v>
          </cell>
          <cell r="CF8026">
            <v>0</v>
          </cell>
          <cell r="CG8026">
            <v>750000</v>
          </cell>
          <cell r="CK8026" t="str">
            <v>Здания</v>
          </cell>
        </row>
        <row r="8027">
          <cell r="K8027">
            <v>19431.5</v>
          </cell>
          <cell r="Y8027">
            <v>2004</v>
          </cell>
          <cell r="AT8027">
            <v>181358</v>
          </cell>
          <cell r="BK8027">
            <v>350686.56200260209</v>
          </cell>
          <cell r="BX8027">
            <v>189271.75852201559</v>
          </cell>
          <cell r="CB8027">
            <v>190000</v>
          </cell>
          <cell r="CF8027">
            <v>2104119.3720156127</v>
          </cell>
          <cell r="CG8027">
            <v>1778400</v>
          </cell>
          <cell r="CK8027" t="str">
            <v>Машины и оборудование</v>
          </cell>
        </row>
        <row r="8028">
          <cell r="K8028">
            <v>6031.26</v>
          </cell>
          <cell r="Y8028">
            <v>2004</v>
          </cell>
          <cell r="AT8028">
            <v>16830.509999999998</v>
          </cell>
          <cell r="BK8028">
            <v>10913.419875400248</v>
          </cell>
          <cell r="BX8028">
            <v>1091.3419875400248</v>
          </cell>
          <cell r="CB8028">
            <v>1100</v>
          </cell>
          <cell r="CF8028">
            <v>65480.519252401486</v>
          </cell>
          <cell r="CG8028">
            <v>1100</v>
          </cell>
          <cell r="CK8028" t="str">
            <v>Прочие основные фонды</v>
          </cell>
        </row>
        <row r="8029">
          <cell r="K8029">
            <v>7499.75</v>
          </cell>
          <cell r="Y8029">
            <v>2004</v>
          </cell>
          <cell r="AT8029">
            <v>20000</v>
          </cell>
          <cell r="BK8029">
            <v>48504.110237929905</v>
          </cell>
          <cell r="BX8029">
            <v>44623.781418895516</v>
          </cell>
          <cell r="CB8029">
            <v>45000</v>
          </cell>
          <cell r="CF8029">
            <v>291024.66142757941</v>
          </cell>
          <cell r="CG8029">
            <v>1305000</v>
          </cell>
          <cell r="CK8029" t="str">
            <v>Сооружения</v>
          </cell>
        </row>
        <row r="8030">
          <cell r="K8030">
            <v>126216</v>
          </cell>
          <cell r="Y8030">
            <v>2003</v>
          </cell>
          <cell r="AT8030">
            <v>216216</v>
          </cell>
          <cell r="BK8030">
            <v>211351.3605526177</v>
          </cell>
          <cell r="BX8030">
            <v>190216.22449735593</v>
          </cell>
          <cell r="CB8030">
            <v>190000</v>
          </cell>
          <cell r="CF8030">
            <v>1479459.5238683238</v>
          </cell>
          <cell r="CG8030">
            <v>5320000</v>
          </cell>
          <cell r="CK8030" t="str">
            <v>Сооружения</v>
          </cell>
        </row>
        <row r="8031">
          <cell r="K8031">
            <v>12214.1</v>
          </cell>
          <cell r="Y8031">
            <v>2005</v>
          </cell>
          <cell r="AT8031">
            <v>54000</v>
          </cell>
          <cell r="BK8031">
            <v>75544.855440955536</v>
          </cell>
          <cell r="BX8031">
            <v>71012.164114498199</v>
          </cell>
          <cell r="CB8031">
            <v>70000</v>
          </cell>
          <cell r="CF8031">
            <v>377724.2772047777</v>
          </cell>
          <cell r="CG8031">
            <v>2100000</v>
          </cell>
          <cell r="CK8031" t="str">
            <v>Сооружения</v>
          </cell>
        </row>
        <row r="8032">
          <cell r="K8032">
            <v>2898.6</v>
          </cell>
          <cell r="Y8032">
            <v>2005</v>
          </cell>
          <cell r="AT8032">
            <v>17390</v>
          </cell>
          <cell r="BK8032">
            <v>24793.323751308526</v>
          </cell>
          <cell r="BX8032">
            <v>22809.857851203844</v>
          </cell>
          <cell r="CB8032">
            <v>23000</v>
          </cell>
          <cell r="CF8032">
            <v>148759.94250785117</v>
          </cell>
          <cell r="CG8032">
            <v>667000</v>
          </cell>
          <cell r="CK8032" t="str">
            <v>Сооружения</v>
          </cell>
        </row>
        <row r="8033">
          <cell r="K8033">
            <v>6708.35</v>
          </cell>
          <cell r="Y8033">
            <v>2003</v>
          </cell>
          <cell r="AT8033">
            <v>12916.67</v>
          </cell>
          <cell r="BK8033">
            <v>135699.64005282856</v>
          </cell>
          <cell r="BX8033">
            <v>122129.67604754571</v>
          </cell>
          <cell r="CB8033">
            <v>120000</v>
          </cell>
          <cell r="CF8033">
            <v>949897.48036979989</v>
          </cell>
          <cell r="CG8033">
            <v>3360000</v>
          </cell>
          <cell r="CK8033" t="str">
            <v>Сооружения</v>
          </cell>
        </row>
        <row r="8034">
          <cell r="K8034">
            <v>0</v>
          </cell>
          <cell r="Y8034">
            <v>2003</v>
          </cell>
          <cell r="AT8034">
            <v>100001</v>
          </cell>
          <cell r="BK8034">
            <v>246111.54982992177</v>
          </cell>
          <cell r="BX8034">
            <v>221500.39484692959</v>
          </cell>
          <cell r="CB8034">
            <v>220000</v>
          </cell>
          <cell r="CF8034">
            <v>1722780.8488094525</v>
          </cell>
          <cell r="CG8034">
            <v>6160000</v>
          </cell>
          <cell r="CK8034" t="str">
            <v>Сооружения</v>
          </cell>
        </row>
        <row r="8035">
          <cell r="K8035">
            <v>7200</v>
          </cell>
          <cell r="Y8035">
            <v>2005</v>
          </cell>
          <cell r="AT8035">
            <v>37800</v>
          </cell>
          <cell r="BK8035">
            <v>87126.916345933918</v>
          </cell>
          <cell r="BX8035">
            <v>80156.763038259203</v>
          </cell>
          <cell r="CB8035">
            <v>80000</v>
          </cell>
          <cell r="CF8035">
            <v>522761.49807560351</v>
          </cell>
          <cell r="CG8035">
            <v>2320000</v>
          </cell>
          <cell r="CK8035" t="str">
            <v>Сооружения</v>
          </cell>
        </row>
        <row r="8036">
          <cell r="K8036">
            <v>37298.51</v>
          </cell>
          <cell r="Y8036">
            <v>2002</v>
          </cell>
          <cell r="AT8036">
            <v>207700</v>
          </cell>
          <cell r="BK8036">
            <v>692425.67802433204</v>
          </cell>
          <cell r="BX8036">
            <v>616258.85344165552</v>
          </cell>
          <cell r="CB8036">
            <v>615000</v>
          </cell>
          <cell r="CF8036">
            <v>5539405.4241946563</v>
          </cell>
          <cell r="CG8036">
            <v>16605000</v>
          </cell>
          <cell r="CK8036" t="str">
            <v>Сооружения</v>
          </cell>
        </row>
        <row r="8037">
          <cell r="K8037">
            <v>30015.34</v>
          </cell>
          <cell r="Y8037">
            <v>2002</v>
          </cell>
          <cell r="AT8037">
            <v>207700</v>
          </cell>
          <cell r="BK8037">
            <v>692425.67802433204</v>
          </cell>
          <cell r="BX8037">
            <v>616258.85344165552</v>
          </cell>
          <cell r="CB8037">
            <v>615000</v>
          </cell>
          <cell r="CF8037">
            <v>5539405.4241946563</v>
          </cell>
          <cell r="CG8037">
            <v>16605000</v>
          </cell>
          <cell r="CK8037" t="str">
            <v>Сооружения</v>
          </cell>
        </row>
        <row r="8038">
          <cell r="K8038">
            <v>3977.28</v>
          </cell>
          <cell r="Y8038">
            <v>2003</v>
          </cell>
          <cell r="AT8038">
            <v>17187</v>
          </cell>
          <cell r="BK8038">
            <v>46937.32027680285</v>
          </cell>
          <cell r="BX8038">
            <v>32856.124193761993</v>
          </cell>
          <cell r="CB8038">
            <v>33000</v>
          </cell>
          <cell r="CF8038">
            <v>375498.5622144228</v>
          </cell>
          <cell r="CG8038">
            <v>396000</v>
          </cell>
          <cell r="CK8038" t="str">
            <v>Сооружения</v>
          </cell>
        </row>
        <row r="8039">
          <cell r="K8039">
            <v>27713.25</v>
          </cell>
          <cell r="Y8039">
            <v>2004</v>
          </cell>
          <cell r="AT8039">
            <v>77338.98</v>
          </cell>
          <cell r="BK8039">
            <v>155378.62466877667</v>
          </cell>
          <cell r="BX8039">
            <v>83860.600075041875</v>
          </cell>
          <cell r="CB8039">
            <v>85000</v>
          </cell>
          <cell r="CF8039">
            <v>932271.74801266007</v>
          </cell>
          <cell r="CG8039">
            <v>795600</v>
          </cell>
          <cell r="CK8039" t="str">
            <v>Машины и оборудование</v>
          </cell>
        </row>
        <row r="8040">
          <cell r="K8040">
            <v>6748.96</v>
          </cell>
          <cell r="Y8040">
            <v>2004</v>
          </cell>
          <cell r="AT8040">
            <v>15298.3</v>
          </cell>
          <cell r="BK8040">
            <v>25025.189207948522</v>
          </cell>
          <cell r="BX8040">
            <v>8594.242330514342</v>
          </cell>
          <cell r="CB8040">
            <v>8600</v>
          </cell>
          <cell r="CF8040">
            <v>150151.13524769113</v>
          </cell>
          <cell r="CG8040">
            <v>39560</v>
          </cell>
          <cell r="CK8040" t="str">
            <v>Прочие основные фонды</v>
          </cell>
        </row>
        <row r="8041">
          <cell r="K8041">
            <v>8384.08</v>
          </cell>
          <cell r="Y8041">
            <v>2004</v>
          </cell>
          <cell r="AT8041">
            <v>23398.31</v>
          </cell>
          <cell r="BK8041">
            <v>38275.307380312457</v>
          </cell>
          <cell r="BX8041">
            <v>13144.646546642247</v>
          </cell>
          <cell r="CB8041">
            <v>13000</v>
          </cell>
          <cell r="CF8041">
            <v>229651.84428187474</v>
          </cell>
          <cell r="CG8041">
            <v>59799.999999999993</v>
          </cell>
          <cell r="CK8041" t="str">
            <v>Прочие основные фонды</v>
          </cell>
        </row>
        <row r="8042">
          <cell r="K8042">
            <v>136018.16</v>
          </cell>
          <cell r="Y8042">
            <v>2008</v>
          </cell>
          <cell r="AT8042">
            <v>165230</v>
          </cell>
          <cell r="BK8042">
            <v>138762.38009764915</v>
          </cell>
          <cell r="BX8042">
            <v>120099.09953211155</v>
          </cell>
          <cell r="CB8042">
            <v>120000</v>
          </cell>
          <cell r="CF8042">
            <v>416287.14029294741</v>
          </cell>
          <cell r="CG8042">
            <v>2648400</v>
          </cell>
          <cell r="CK8042" t="str">
            <v>Машины и оборудование</v>
          </cell>
        </row>
        <row r="8043">
          <cell r="K8043">
            <v>95973.49</v>
          </cell>
          <cell r="Y8043">
            <v>2007</v>
          </cell>
          <cell r="AT8043">
            <v>103400</v>
          </cell>
          <cell r="BK8043">
            <v>87565.55589267255</v>
          </cell>
          <cell r="BX8043">
            <v>71926.821990418655</v>
          </cell>
          <cell r="CB8043">
            <v>70000</v>
          </cell>
          <cell r="CF8043">
            <v>350262.2235706902</v>
          </cell>
          <cell r="CG8043">
            <v>1477700</v>
          </cell>
          <cell r="CK8043" t="str">
            <v>Машины и оборудование</v>
          </cell>
        </row>
        <row r="8044">
          <cell r="K8044">
            <v>144085.56</v>
          </cell>
          <cell r="Y8044">
            <v>2008</v>
          </cell>
          <cell r="AT8044">
            <v>172711.86</v>
          </cell>
          <cell r="BK8044">
            <v>145045.7469266596</v>
          </cell>
          <cell r="BX8044">
            <v>125537.36527577386</v>
          </cell>
          <cell r="CB8044">
            <v>125000</v>
          </cell>
          <cell r="CF8044">
            <v>435137.24077997881</v>
          </cell>
          <cell r="CG8044">
            <v>2758750</v>
          </cell>
          <cell r="CK8044" t="str">
            <v>Машины и оборудование</v>
          </cell>
        </row>
        <row r="8045">
          <cell r="K8045">
            <v>161475</v>
          </cell>
          <cell r="Y8045">
            <v>2010</v>
          </cell>
          <cell r="AT8045">
            <v>161475</v>
          </cell>
          <cell r="BK8045">
            <v>161458.84765429626</v>
          </cell>
          <cell r="BX8045">
            <v>154174.63283712219</v>
          </cell>
          <cell r="CB8045">
            <v>155000</v>
          </cell>
          <cell r="CF8045">
            <v>161458.84765429626</v>
          </cell>
          <cell r="CG8045">
            <v>3723100</v>
          </cell>
          <cell r="CK8045" t="str">
            <v>Машины и оборудование</v>
          </cell>
        </row>
        <row r="8046">
          <cell r="K8046">
            <v>61330.32</v>
          </cell>
          <cell r="Y8046">
            <v>2006</v>
          </cell>
          <cell r="AT8046">
            <v>87408</v>
          </cell>
          <cell r="BK8046">
            <v>97506.044031016558</v>
          </cell>
          <cell r="BX8046">
            <v>75841.665504732882</v>
          </cell>
          <cell r="CB8046">
            <v>75000</v>
          </cell>
          <cell r="CF8046">
            <v>487530.22015508276</v>
          </cell>
          <cell r="CG8046">
            <v>1512000</v>
          </cell>
          <cell r="CK8046" t="str">
            <v>Машины и оборудование</v>
          </cell>
        </row>
        <row r="8047">
          <cell r="K8047">
            <v>58233.9</v>
          </cell>
          <cell r="Y8047">
            <v>2006</v>
          </cell>
          <cell r="AT8047">
            <v>85694</v>
          </cell>
          <cell r="BK8047">
            <v>103705.56675736044</v>
          </cell>
          <cell r="BX8047">
            <v>80663.747392813573</v>
          </cell>
          <cell r="CB8047">
            <v>80000</v>
          </cell>
          <cell r="CF8047">
            <v>518527.83378680225</v>
          </cell>
          <cell r="CG8047">
            <v>1612800</v>
          </cell>
          <cell r="CK8047" t="str">
            <v>Машины и оборудование</v>
          </cell>
        </row>
        <row r="8048">
          <cell r="K8048">
            <v>26997.3</v>
          </cell>
          <cell r="Y8048">
            <v>2002</v>
          </cell>
          <cell r="AT8048">
            <v>179982</v>
          </cell>
          <cell r="BK8048">
            <v>421558.00167273893</v>
          </cell>
          <cell r="BX8048">
            <v>274363.99984870036</v>
          </cell>
          <cell r="CB8048">
            <v>275000</v>
          </cell>
          <cell r="CF8048">
            <v>3372464.0133819114</v>
          </cell>
          <cell r="CG8048">
            <v>4776750</v>
          </cell>
          <cell r="CK8048" t="str">
            <v>Машины и оборудование</v>
          </cell>
        </row>
        <row r="8049">
          <cell r="K8049">
            <v>12601.38</v>
          </cell>
          <cell r="Y8049">
            <v>2004</v>
          </cell>
          <cell r="AT8049">
            <v>105851</v>
          </cell>
          <cell r="BK8049">
            <v>178163.52454741942</v>
          </cell>
          <cell r="BX8049">
            <v>130893.53222705911</v>
          </cell>
          <cell r="CB8049">
            <v>130000</v>
          </cell>
          <cell r="CF8049">
            <v>1068981.1472845166</v>
          </cell>
          <cell r="CG8049">
            <v>2497300</v>
          </cell>
          <cell r="CK8049" t="str">
            <v>Машины и оборудование</v>
          </cell>
        </row>
        <row r="8050">
          <cell r="K8050">
            <v>82251.710000000006</v>
          </cell>
          <cell r="Y8050">
            <v>2003</v>
          </cell>
          <cell r="AT8050">
            <v>170176.7</v>
          </cell>
          <cell r="BK8050">
            <v>386232.36560984486</v>
          </cell>
          <cell r="BX8050">
            <v>251372.89834201089</v>
          </cell>
          <cell r="CB8050">
            <v>250000</v>
          </cell>
          <cell r="CF8050">
            <v>3089858.9248787588</v>
          </cell>
          <cell r="CG8050">
            <v>4342500</v>
          </cell>
          <cell r="CK8050" t="str">
            <v>Машины и оборудование</v>
          </cell>
        </row>
        <row r="8051">
          <cell r="K8051">
            <v>127143.88</v>
          </cell>
          <cell r="Y8051">
            <v>2003</v>
          </cell>
          <cell r="AT8051">
            <v>243467.48</v>
          </cell>
          <cell r="BK8051">
            <v>552572.83017867652</v>
          </cell>
          <cell r="BX8051">
            <v>359632.81753392541</v>
          </cell>
          <cell r="CB8051">
            <v>360000</v>
          </cell>
          <cell r="CF8051">
            <v>4420582.6414294122</v>
          </cell>
          <cell r="CG8051">
            <v>6253200</v>
          </cell>
          <cell r="CK8051" t="str">
            <v>Машины и оборудование</v>
          </cell>
        </row>
        <row r="8052">
          <cell r="K8052">
            <v>25663.119999999999</v>
          </cell>
          <cell r="Y8052">
            <v>2005</v>
          </cell>
          <cell r="AT8052">
            <v>107786</v>
          </cell>
          <cell r="BK8052">
            <v>143642.46030374919</v>
          </cell>
          <cell r="BX8052">
            <v>111727.26301118752</v>
          </cell>
          <cell r="CB8052">
            <v>110000</v>
          </cell>
          <cell r="CF8052">
            <v>718212.30151874595</v>
          </cell>
          <cell r="CG8052">
            <v>2217600</v>
          </cell>
          <cell r="CK8052" t="str">
            <v>Машины и оборудование</v>
          </cell>
        </row>
        <row r="8053">
          <cell r="K8053">
            <v>33234.199999999997</v>
          </cell>
          <cell r="Y8053">
            <v>2005</v>
          </cell>
          <cell r="AT8053">
            <v>132938</v>
          </cell>
          <cell r="BK8053">
            <v>176323.9673070999</v>
          </cell>
          <cell r="BX8053">
            <v>137147.43000668436</v>
          </cell>
          <cell r="CB8053">
            <v>135000</v>
          </cell>
          <cell r="CF8053">
            <v>881619.83653549943</v>
          </cell>
          <cell r="CG8053">
            <v>2721600</v>
          </cell>
          <cell r="CK8053" t="str">
            <v>Машины и оборудование</v>
          </cell>
        </row>
        <row r="8054">
          <cell r="K8054">
            <v>17817.400000000001</v>
          </cell>
          <cell r="Y8054">
            <v>2010</v>
          </cell>
          <cell r="AT8054">
            <v>21311</v>
          </cell>
          <cell r="BK8054">
            <v>24199.132323394115</v>
          </cell>
          <cell r="BX8054">
            <v>22183.261812298286</v>
          </cell>
          <cell r="CB8054">
            <v>22000</v>
          </cell>
          <cell r="CF8054">
            <v>24199.132323394115</v>
          </cell>
          <cell r="CG8054">
            <v>308440</v>
          </cell>
          <cell r="CK8054" t="str">
            <v>Машины и оборудование</v>
          </cell>
        </row>
        <row r="8055">
          <cell r="K8055">
            <v>15359.31</v>
          </cell>
          <cell r="Y8055">
            <v>2003</v>
          </cell>
          <cell r="AT8055">
            <v>42863.71</v>
          </cell>
          <cell r="BK8055">
            <v>105491.48608074235</v>
          </cell>
          <cell r="BX8055">
            <v>78063.699699749341</v>
          </cell>
          <cell r="CB8055">
            <v>80000</v>
          </cell>
          <cell r="CF8055">
            <v>738440.40256519651</v>
          </cell>
          <cell r="CG8055">
            <v>1040000</v>
          </cell>
          <cell r="CK8055" t="str">
            <v>Сооружения</v>
          </cell>
        </row>
        <row r="8056">
          <cell r="K8056">
            <v>15359.3</v>
          </cell>
          <cell r="Y8056">
            <v>2003</v>
          </cell>
          <cell r="AT8056">
            <v>42863.7</v>
          </cell>
          <cell r="BK8056">
            <v>105491.46146983348</v>
          </cell>
          <cell r="BX8056">
            <v>78063.681487676775</v>
          </cell>
          <cell r="CB8056">
            <v>80000</v>
          </cell>
          <cell r="CF8056">
            <v>738440.23028883431</v>
          </cell>
          <cell r="CG8056">
            <v>1040000</v>
          </cell>
          <cell r="CK8056" t="str">
            <v>Сооружения</v>
          </cell>
        </row>
        <row r="8057">
          <cell r="K8057">
            <v>11787.31</v>
          </cell>
          <cell r="Y8057">
            <v>2003</v>
          </cell>
          <cell r="AT8057">
            <v>42863.71</v>
          </cell>
          <cell r="BK8057">
            <v>105491.48608074235</v>
          </cell>
          <cell r="BX8057">
            <v>78063.699699749341</v>
          </cell>
          <cell r="CB8057">
            <v>80000</v>
          </cell>
          <cell r="CF8057">
            <v>738440.40256519651</v>
          </cell>
          <cell r="CG8057">
            <v>1040000</v>
          </cell>
          <cell r="CK8057" t="str">
            <v>Сооружения</v>
          </cell>
        </row>
        <row r="8058">
          <cell r="K8058">
            <v>11787.31</v>
          </cell>
          <cell r="Y8058">
            <v>2003</v>
          </cell>
          <cell r="AT8058">
            <v>42863.71</v>
          </cell>
          <cell r="BK8058">
            <v>105491.48608074235</v>
          </cell>
          <cell r="BX8058">
            <v>78063.699699749341</v>
          </cell>
          <cell r="CB8058">
            <v>80000</v>
          </cell>
          <cell r="CF8058">
            <v>738440.40256519651</v>
          </cell>
          <cell r="CG8058">
            <v>1040000</v>
          </cell>
          <cell r="CK8058" t="str">
            <v>Сооружения</v>
          </cell>
        </row>
        <row r="8059">
          <cell r="K8059">
            <v>6500.24</v>
          </cell>
          <cell r="Y8059">
            <v>2005</v>
          </cell>
          <cell r="AT8059">
            <v>26000</v>
          </cell>
          <cell r="BK8059">
            <v>46038.218664811437</v>
          </cell>
          <cell r="BX8059">
            <v>28018.335608161102</v>
          </cell>
          <cell r="CB8059">
            <v>28000</v>
          </cell>
          <cell r="CF8059">
            <v>230191.09332405718</v>
          </cell>
          <cell r="CG8059">
            <v>287000</v>
          </cell>
          <cell r="CK8059" t="str">
            <v>Машины и оборудование</v>
          </cell>
        </row>
        <row r="8060">
          <cell r="K8060">
            <v>6000.27</v>
          </cell>
          <cell r="Y8060">
            <v>2005</v>
          </cell>
          <cell r="AT8060">
            <v>24000</v>
          </cell>
          <cell r="BK8060">
            <v>42496.817229056709</v>
          </cell>
          <cell r="BX8060">
            <v>25863.07902291794</v>
          </cell>
          <cell r="CB8060">
            <v>26000</v>
          </cell>
          <cell r="CF8060">
            <v>212484.08614528354</v>
          </cell>
          <cell r="CG8060">
            <v>266500</v>
          </cell>
          <cell r="CK8060" t="str">
            <v>Машины и оборудование</v>
          </cell>
        </row>
        <row r="8061">
          <cell r="K8061">
            <v>6305.46</v>
          </cell>
          <cell r="Y8061">
            <v>2006</v>
          </cell>
          <cell r="AT8061">
            <v>21186.44</v>
          </cell>
          <cell r="BK8061">
            <v>35324.712351474263</v>
          </cell>
          <cell r="BX8061">
            <v>21498.217668483579</v>
          </cell>
          <cell r="CB8061">
            <v>21000</v>
          </cell>
          <cell r="CF8061">
            <v>176623.56175737132</v>
          </cell>
          <cell r="CG8061">
            <v>215250</v>
          </cell>
          <cell r="CK8061" t="str">
            <v>Машины и оборудование</v>
          </cell>
        </row>
        <row r="8062">
          <cell r="K8062">
            <v>687.05</v>
          </cell>
          <cell r="Y8062">
            <v>2007</v>
          </cell>
          <cell r="AT8062">
            <v>25423.73</v>
          </cell>
          <cell r="BK8062">
            <v>30197.289331240652</v>
          </cell>
          <cell r="BX8062">
            <v>22856.398089205162</v>
          </cell>
          <cell r="CB8062">
            <v>23000</v>
          </cell>
          <cell r="CF8062">
            <v>90591.867993721957</v>
          </cell>
          <cell r="CG8062">
            <v>278300</v>
          </cell>
          <cell r="CK8062" t="str">
            <v>Машины и оборудование</v>
          </cell>
        </row>
        <row r="8063">
          <cell r="K8063">
            <v>37923.730000000003</v>
          </cell>
          <cell r="Y8063">
            <v>2010</v>
          </cell>
          <cell r="AT8063">
            <v>37923.730000000003</v>
          </cell>
          <cell r="BK8063">
            <v>37923.730000000003</v>
          </cell>
          <cell r="BX8063">
            <v>37923.730000000003</v>
          </cell>
          <cell r="CB8063">
            <v>38000</v>
          </cell>
          <cell r="CF8063">
            <v>0</v>
          </cell>
          <cell r="CG8063">
            <v>570000</v>
          </cell>
          <cell r="CK8063" t="str">
            <v>Машины и оборудование</v>
          </cell>
        </row>
        <row r="8064">
          <cell r="K8064">
            <v>45115.57</v>
          </cell>
          <cell r="Y8064">
            <v>2009</v>
          </cell>
          <cell r="AT8064">
            <v>52531.81</v>
          </cell>
          <cell r="BK8064">
            <v>55326.50229199999</v>
          </cell>
          <cell r="BX8064">
            <v>50717.615371509142</v>
          </cell>
          <cell r="CB8064">
            <v>50000</v>
          </cell>
          <cell r="CF8064">
            <v>55326.50229199999</v>
          </cell>
          <cell r="CG8064">
            <v>701000</v>
          </cell>
          <cell r="CK8064" t="str">
            <v>Машины и оборудование</v>
          </cell>
        </row>
        <row r="8065">
          <cell r="K8065">
            <v>33302.949999999997</v>
          </cell>
          <cell r="Y8065">
            <v>2010</v>
          </cell>
          <cell r="AT8065">
            <v>38253.39</v>
          </cell>
          <cell r="BK8065">
            <v>39267.514959064327</v>
          </cell>
          <cell r="BX8065">
            <v>35996.396623409491</v>
          </cell>
          <cell r="CB8065">
            <v>36000</v>
          </cell>
          <cell r="CF8065">
            <v>39267.514959064327</v>
          </cell>
          <cell r="CG8065">
            <v>504720</v>
          </cell>
          <cell r="CK8065" t="str">
            <v>Машины и оборудование</v>
          </cell>
        </row>
        <row r="8066">
          <cell r="K8066">
            <v>6576.64</v>
          </cell>
          <cell r="Y8066">
            <v>2005</v>
          </cell>
          <cell r="AT8066">
            <v>25111.5</v>
          </cell>
          <cell r="BK8066">
            <v>44464.951076977399</v>
          </cell>
          <cell r="BX8066">
            <v>27060.862870166828</v>
          </cell>
          <cell r="CB8066">
            <v>27000</v>
          </cell>
          <cell r="CF8066">
            <v>222324.75538488699</v>
          </cell>
          <cell r="CG8066">
            <v>276750</v>
          </cell>
          <cell r="CK8066" t="str">
            <v>Машины и оборудование</v>
          </cell>
        </row>
        <row r="8067">
          <cell r="K8067">
            <v>6625.9</v>
          </cell>
          <cell r="Y8067">
            <v>2005</v>
          </cell>
          <cell r="AT8067">
            <v>24200</v>
          </cell>
          <cell r="BK8067">
            <v>42850.957372632183</v>
          </cell>
          <cell r="BX8067">
            <v>26078.604681442259</v>
          </cell>
          <cell r="CB8067">
            <v>26000</v>
          </cell>
          <cell r="CF8067">
            <v>214254.7868631609</v>
          </cell>
          <cell r="CG8067">
            <v>266500</v>
          </cell>
          <cell r="CK8067" t="str">
            <v>Машины и оборудование</v>
          </cell>
        </row>
        <row r="8068">
          <cell r="K8068">
            <v>6565.72</v>
          </cell>
          <cell r="Y8068">
            <v>2005</v>
          </cell>
          <cell r="AT8068">
            <v>23980</v>
          </cell>
          <cell r="BK8068">
            <v>42461.403214699159</v>
          </cell>
          <cell r="BX8068">
            <v>25841.526457065509</v>
          </cell>
          <cell r="CB8068">
            <v>26000</v>
          </cell>
          <cell r="CF8068">
            <v>212307.01607349579</v>
          </cell>
          <cell r="CG8068">
            <v>266500</v>
          </cell>
          <cell r="CK8068" t="str">
            <v>Машины и оборудование</v>
          </cell>
        </row>
        <row r="8069">
          <cell r="K8069">
            <v>3352.65</v>
          </cell>
          <cell r="Y8069">
            <v>2007</v>
          </cell>
          <cell r="AT8069">
            <v>24126.36</v>
          </cell>
          <cell r="BK8069">
            <v>28656.325150938563</v>
          </cell>
          <cell r="BX8069">
            <v>21690.038739534913</v>
          </cell>
          <cell r="CB8069">
            <v>22000</v>
          </cell>
          <cell r="CF8069">
            <v>85968.975452815692</v>
          </cell>
          <cell r="CG8069">
            <v>266200</v>
          </cell>
          <cell r="CK8069" t="str">
            <v>Машины и оборудование</v>
          </cell>
        </row>
        <row r="8070">
          <cell r="K8070">
            <v>14237.18</v>
          </cell>
          <cell r="Y8070">
            <v>2006</v>
          </cell>
          <cell r="AT8070">
            <v>24406.78</v>
          </cell>
          <cell r="BK8070">
            <v>33192.859344911572</v>
          </cell>
          <cell r="BX8070">
            <v>22604.779423418106</v>
          </cell>
          <cell r="CB8070">
            <v>23000</v>
          </cell>
          <cell r="CF8070">
            <v>132771.43737964629</v>
          </cell>
          <cell r="CG8070">
            <v>256680</v>
          </cell>
          <cell r="CK8070" t="str">
            <v>Машины и оборудование</v>
          </cell>
        </row>
        <row r="8071">
          <cell r="K8071">
            <v>3806.15</v>
          </cell>
          <cell r="Y8071">
            <v>2008</v>
          </cell>
          <cell r="AT8071">
            <v>28164.87</v>
          </cell>
          <cell r="BK8071">
            <v>31562.511326177078</v>
          </cell>
          <cell r="BX8071">
            <v>23889.737772582757</v>
          </cell>
          <cell r="CB8071">
            <v>24000</v>
          </cell>
          <cell r="CF8071">
            <v>94687.533978531239</v>
          </cell>
          <cell r="CG8071">
            <v>290400</v>
          </cell>
          <cell r="CK8071" t="str">
            <v>Машины и оборудование</v>
          </cell>
        </row>
        <row r="8072">
          <cell r="K8072">
            <v>9237.4</v>
          </cell>
          <cell r="Y8072">
            <v>2006</v>
          </cell>
          <cell r="AT8072">
            <v>25864</v>
          </cell>
          <cell r="BK8072">
            <v>36550.202208443821</v>
          </cell>
          <cell r="BX8072">
            <v>24891.174641447658</v>
          </cell>
          <cell r="CB8072">
            <v>25000</v>
          </cell>
          <cell r="CF8072">
            <v>146200.80883377529</v>
          </cell>
          <cell r="CG8072">
            <v>279000</v>
          </cell>
          <cell r="CK8072" t="str">
            <v>Машины и оборудование</v>
          </cell>
        </row>
        <row r="8073">
          <cell r="K8073">
            <v>68685.259999999995</v>
          </cell>
          <cell r="Y8073">
            <v>2004</v>
          </cell>
          <cell r="AT8073">
            <v>576955</v>
          </cell>
          <cell r="BK8073">
            <v>1227980.7884848865</v>
          </cell>
          <cell r="BX8073">
            <v>662763.01532780484</v>
          </cell>
          <cell r="CB8073">
            <v>665000</v>
          </cell>
          <cell r="CF8073">
            <v>7367884.7309093196</v>
          </cell>
          <cell r="CG8073">
            <v>6224400</v>
          </cell>
          <cell r="CK8073" t="str">
            <v>Машины и оборудование</v>
          </cell>
        </row>
        <row r="8074">
          <cell r="K8074">
            <v>18378.38</v>
          </cell>
          <cell r="Y8074">
            <v>2010</v>
          </cell>
          <cell r="AT8074">
            <v>20000</v>
          </cell>
          <cell r="BK8074">
            <v>20074.335271133132</v>
          </cell>
          <cell r="BX8074">
            <v>20074.335271133132</v>
          </cell>
          <cell r="CB8074">
            <v>20000</v>
          </cell>
          <cell r="CF8074">
            <v>0</v>
          </cell>
          <cell r="CG8074">
            <v>300000</v>
          </cell>
          <cell r="CK8074" t="str">
            <v>Машины и оборудование</v>
          </cell>
        </row>
        <row r="8075">
          <cell r="K8075">
            <v>3142.64</v>
          </cell>
          <cell r="Y8075">
            <v>2004</v>
          </cell>
          <cell r="AT8075">
            <v>33000</v>
          </cell>
          <cell r="BK8075">
            <v>71124.187733562605</v>
          </cell>
          <cell r="BX8075">
            <v>38386.985828334873</v>
          </cell>
          <cell r="CB8075">
            <v>38000</v>
          </cell>
          <cell r="CF8075">
            <v>426745.12640137563</v>
          </cell>
          <cell r="CG8075">
            <v>355680</v>
          </cell>
          <cell r="CK8075" t="str">
            <v>Машины и оборудование</v>
          </cell>
        </row>
        <row r="8076">
          <cell r="K8076">
            <v>0</v>
          </cell>
          <cell r="Y8076">
            <v>2003</v>
          </cell>
          <cell r="AT8076">
            <v>10000</v>
          </cell>
          <cell r="BK8076">
            <v>26455.047071128909</v>
          </cell>
          <cell r="BX8076">
            <v>10965.070517341675</v>
          </cell>
          <cell r="CB8076">
            <v>11000</v>
          </cell>
          <cell r="CF8076">
            <v>211640.37656903127</v>
          </cell>
          <cell r="CG8076">
            <v>84370</v>
          </cell>
          <cell r="CK8076" t="str">
            <v>Машины и оборудование</v>
          </cell>
        </row>
        <row r="8077">
          <cell r="K8077">
            <v>0</v>
          </cell>
          <cell r="Y8077">
            <v>2003</v>
          </cell>
          <cell r="AT8077">
            <v>23085</v>
          </cell>
          <cell r="BK8077">
            <v>61071.476163701082</v>
          </cell>
          <cell r="BX8077">
            <v>25312.865289283254</v>
          </cell>
          <cell r="CB8077">
            <v>25000</v>
          </cell>
          <cell r="CF8077">
            <v>488571.80930960865</v>
          </cell>
          <cell r="CG8077">
            <v>191750</v>
          </cell>
          <cell r="CK8077" t="str">
            <v>Машины и оборудование</v>
          </cell>
        </row>
        <row r="8078">
          <cell r="K8078">
            <v>0</v>
          </cell>
          <cell r="Y8078">
            <v>2003</v>
          </cell>
          <cell r="AT8078">
            <v>33085</v>
          </cell>
          <cell r="BK8078">
            <v>87526.523234829991</v>
          </cell>
          <cell r="BX8078">
            <v>36277.935806624933</v>
          </cell>
          <cell r="CB8078">
            <v>36000</v>
          </cell>
          <cell r="CF8078">
            <v>700212.18587863992</v>
          </cell>
          <cell r="CG8078">
            <v>276120</v>
          </cell>
          <cell r="CK8078" t="str">
            <v>Машины и оборудование</v>
          </cell>
        </row>
        <row r="8079">
          <cell r="K8079">
            <v>0</v>
          </cell>
          <cell r="Y8079">
            <v>2002</v>
          </cell>
          <cell r="AT8079">
            <v>22509.17</v>
          </cell>
          <cell r="BK8079">
            <v>68324.400567515157</v>
          </cell>
          <cell r="BX8079">
            <v>24516.771232076109</v>
          </cell>
          <cell r="CB8079">
            <v>25000</v>
          </cell>
          <cell r="CF8079">
            <v>614919.60510763642</v>
          </cell>
          <cell r="CG8079">
            <v>172000</v>
          </cell>
          <cell r="CK8079" t="str">
            <v>Машины и оборудование</v>
          </cell>
        </row>
        <row r="8080">
          <cell r="K8080">
            <v>0</v>
          </cell>
          <cell r="Y8080">
            <v>2002</v>
          </cell>
          <cell r="AT8080">
            <v>28494.17</v>
          </cell>
          <cell r="BK8080">
            <v>89078.264782987579</v>
          </cell>
          <cell r="BX8080">
            <v>31963.858025754114</v>
          </cell>
          <cell r="CB8080">
            <v>32000</v>
          </cell>
          <cell r="CF8080">
            <v>801704.38304688816</v>
          </cell>
          <cell r="CG8080">
            <v>220160</v>
          </cell>
          <cell r="CK8080" t="str">
            <v>Машины и оборудование</v>
          </cell>
        </row>
        <row r="8081">
          <cell r="K8081">
            <v>0</v>
          </cell>
          <cell r="Y8081">
            <v>2002</v>
          </cell>
          <cell r="AT8081">
            <v>131300</v>
          </cell>
          <cell r="BK8081">
            <v>437725.04345014348</v>
          </cell>
          <cell r="BX8081">
            <v>389575.28867062769</v>
          </cell>
          <cell r="CB8081">
            <v>390000</v>
          </cell>
          <cell r="CF8081">
            <v>3501800.3476011478</v>
          </cell>
          <cell r="CG8081">
            <v>10530000</v>
          </cell>
          <cell r="CK8081" t="str">
            <v>Сооружения</v>
          </cell>
        </row>
        <row r="8082">
          <cell r="K8082">
            <v>25722.69</v>
          </cell>
          <cell r="Y8082">
            <v>2005</v>
          </cell>
          <cell r="AT8082">
            <v>93942.65</v>
          </cell>
          <cell r="BK8082">
            <v>118446.45024068783</v>
          </cell>
          <cell r="BX8082">
            <v>72085.160779157581</v>
          </cell>
          <cell r="CB8082">
            <v>70000</v>
          </cell>
          <cell r="CF8082">
            <v>592232.2512034392</v>
          </cell>
          <cell r="CG8082">
            <v>717500</v>
          </cell>
          <cell r="CK8082" t="str">
            <v>Машины и оборудование</v>
          </cell>
        </row>
        <row r="8083">
          <cell r="K8083">
            <v>22263.15</v>
          </cell>
          <cell r="Y8083">
            <v>2003</v>
          </cell>
          <cell r="AT8083">
            <v>33658.71</v>
          </cell>
          <cell r="BK8083">
            <v>80465.070295405036</v>
          </cell>
          <cell r="BX8083">
            <v>74027.864671772637</v>
          </cell>
          <cell r="CB8083">
            <v>75000</v>
          </cell>
          <cell r="CF8083">
            <v>643720.56236324029</v>
          </cell>
          <cell r="CG8083">
            <v>2400000</v>
          </cell>
          <cell r="CK8083" t="str">
            <v>Сооружения</v>
          </cell>
        </row>
        <row r="8084">
          <cell r="K8084">
            <v>22263.15</v>
          </cell>
          <cell r="Y8084">
            <v>2003</v>
          </cell>
          <cell r="AT8084">
            <v>33658.71</v>
          </cell>
          <cell r="BK8084">
            <v>80465.070295405036</v>
          </cell>
          <cell r="BX8084">
            <v>74027.864671772637</v>
          </cell>
          <cell r="CB8084">
            <v>75000</v>
          </cell>
          <cell r="CF8084">
            <v>643720.56236324029</v>
          </cell>
          <cell r="CG8084">
            <v>2400000</v>
          </cell>
          <cell r="CK8084" t="str">
            <v>Сооружения</v>
          </cell>
        </row>
        <row r="8085">
          <cell r="K8085">
            <v>16999.88</v>
          </cell>
          <cell r="Y8085">
            <v>2003</v>
          </cell>
          <cell r="AT8085">
            <v>50000</v>
          </cell>
          <cell r="BK8085">
            <v>119530.82916042391</v>
          </cell>
          <cell r="BX8085">
            <v>109968.36282759</v>
          </cell>
          <cell r="CB8085">
            <v>110000</v>
          </cell>
          <cell r="CF8085">
            <v>956246.63328339125</v>
          </cell>
          <cell r="CG8085">
            <v>3520000</v>
          </cell>
          <cell r="CK8085" t="str">
            <v>Сооружения</v>
          </cell>
        </row>
        <row r="8086">
          <cell r="K8086">
            <v>32440.720000000001</v>
          </cell>
          <cell r="Y8086">
            <v>2003</v>
          </cell>
          <cell r="AT8086">
            <v>58333.33</v>
          </cell>
          <cell r="BK8086">
            <v>139452.62605177262</v>
          </cell>
          <cell r="BX8086">
            <v>128296.41596763082</v>
          </cell>
          <cell r="CB8086">
            <v>130000</v>
          </cell>
          <cell r="CF8086">
            <v>1115621.0084141809</v>
          </cell>
          <cell r="CG8086">
            <v>4160000</v>
          </cell>
          <cell r="CK8086" t="str">
            <v>Сооружения</v>
          </cell>
        </row>
        <row r="8087">
          <cell r="K8087">
            <v>38805.32</v>
          </cell>
          <cell r="Y8087">
            <v>2006</v>
          </cell>
          <cell r="AT8087">
            <v>55000</v>
          </cell>
          <cell r="BK8087">
            <v>84886.396572913363</v>
          </cell>
          <cell r="BX8087">
            <v>81490.940709996823</v>
          </cell>
          <cell r="CB8087">
            <v>80000</v>
          </cell>
          <cell r="CF8087">
            <v>339545.58629165345</v>
          </cell>
          <cell r="CG8087">
            <v>2880000</v>
          </cell>
          <cell r="CK8087" t="str">
            <v>Сооружения</v>
          </cell>
        </row>
        <row r="8088">
          <cell r="K8088">
            <v>16136.62</v>
          </cell>
          <cell r="Y8088">
            <v>2005</v>
          </cell>
          <cell r="AT8088">
            <v>40169</v>
          </cell>
          <cell r="BK8088">
            <v>68861.911993522197</v>
          </cell>
          <cell r="BX8088">
            <v>65418.816393846086</v>
          </cell>
          <cell r="CB8088">
            <v>65000</v>
          </cell>
          <cell r="CF8088">
            <v>344309.55996761099</v>
          </cell>
          <cell r="CG8088">
            <v>2275000</v>
          </cell>
          <cell r="CK8088" t="str">
            <v>Сооружения</v>
          </cell>
        </row>
        <row r="8089">
          <cell r="K8089">
            <v>32211.26</v>
          </cell>
          <cell r="Y8089">
            <v>2005</v>
          </cell>
          <cell r="AT8089">
            <v>55000</v>
          </cell>
          <cell r="BK8089">
            <v>96988.489202543307</v>
          </cell>
          <cell r="BX8089">
            <v>92139.064742416143</v>
          </cell>
          <cell r="CB8089">
            <v>90000</v>
          </cell>
          <cell r="CF8089">
            <v>484942.44601271651</v>
          </cell>
          <cell r="CG8089">
            <v>3150000</v>
          </cell>
          <cell r="CK8089" t="str">
            <v>Сооружения</v>
          </cell>
        </row>
        <row r="8090">
          <cell r="K8090">
            <v>56000.12</v>
          </cell>
          <cell r="Y8090">
            <v>2007</v>
          </cell>
          <cell r="AT8090">
            <v>88000</v>
          </cell>
          <cell r="BK8090">
            <v>122517.5349651524</v>
          </cell>
          <cell r="BX8090">
            <v>117616.83356654629</v>
          </cell>
          <cell r="CB8090">
            <v>120000</v>
          </cell>
          <cell r="CF8090">
            <v>490070.1398606096</v>
          </cell>
          <cell r="CG8090">
            <v>4320000</v>
          </cell>
          <cell r="CK8090" t="str">
            <v>Сооружения</v>
          </cell>
        </row>
        <row r="8091">
          <cell r="K8091">
            <v>19642.96</v>
          </cell>
          <cell r="Y8091">
            <v>2006</v>
          </cell>
          <cell r="AT8091">
            <v>55000</v>
          </cell>
          <cell r="BK8091">
            <v>84886.396572913363</v>
          </cell>
          <cell r="BX8091">
            <v>81490.940709996823</v>
          </cell>
          <cell r="CB8091">
            <v>80000</v>
          </cell>
          <cell r="CF8091">
            <v>339545.58629165345</v>
          </cell>
          <cell r="CG8091">
            <v>2880000</v>
          </cell>
          <cell r="CK8091" t="str">
            <v>Сооружения</v>
          </cell>
        </row>
        <row r="8092">
          <cell r="K8092">
            <v>33373.1</v>
          </cell>
          <cell r="Y8092">
            <v>2005</v>
          </cell>
          <cell r="AT8092">
            <v>58000</v>
          </cell>
          <cell r="BK8092">
            <v>102278.77043177294</v>
          </cell>
          <cell r="BX8092">
            <v>97164.831910184279</v>
          </cell>
          <cell r="CB8092">
            <v>95000</v>
          </cell>
          <cell r="CF8092">
            <v>511393.85215886467</v>
          </cell>
          <cell r="CG8092">
            <v>3325000</v>
          </cell>
          <cell r="CK8092" t="str">
            <v>Сооружения</v>
          </cell>
        </row>
        <row r="8093">
          <cell r="K8093">
            <v>9877.7800000000007</v>
          </cell>
          <cell r="Y8093">
            <v>2003</v>
          </cell>
          <cell r="AT8093">
            <v>20437</v>
          </cell>
          <cell r="BK8093">
            <v>11529.734632524027</v>
          </cell>
          <cell r="BX8093">
            <v>1152.9734632524028</v>
          </cell>
          <cell r="CB8093">
            <v>1200</v>
          </cell>
          <cell r="CF8093">
            <v>92237.877060192215</v>
          </cell>
          <cell r="CG8093">
            <v>1200</v>
          </cell>
          <cell r="CK8093" t="str">
            <v>Прочие основные фонды</v>
          </cell>
        </row>
        <row r="8094">
          <cell r="K8094">
            <v>0</v>
          </cell>
          <cell r="Y8094">
            <v>2002</v>
          </cell>
          <cell r="AT8094">
            <v>105000</v>
          </cell>
          <cell r="BK8094">
            <v>305848.99812460912</v>
          </cell>
          <cell r="BX8094">
            <v>126768.09166423952</v>
          </cell>
          <cell r="CB8094">
            <v>125000</v>
          </cell>
          <cell r="CF8094">
            <v>2446791.984996873</v>
          </cell>
          <cell r="CG8094">
            <v>958750</v>
          </cell>
          <cell r="CK8094" t="str">
            <v>Машины и оборудование</v>
          </cell>
        </row>
        <row r="8095">
          <cell r="K8095">
            <v>0</v>
          </cell>
          <cell r="Y8095">
            <v>2003</v>
          </cell>
          <cell r="AT8095">
            <v>36800</v>
          </cell>
          <cell r="BK8095">
            <v>47816.56184404403</v>
          </cell>
          <cell r="BX8095">
            <v>22710.12867515126</v>
          </cell>
          <cell r="CB8095">
            <v>23000</v>
          </cell>
          <cell r="CF8095">
            <v>334715.93290830823</v>
          </cell>
          <cell r="CG8095">
            <v>195500</v>
          </cell>
          <cell r="CK8095" t="str">
            <v>Машины и оборудование</v>
          </cell>
        </row>
        <row r="8096">
          <cell r="K8096">
            <v>38597.56</v>
          </cell>
          <cell r="Y8096">
            <v>2010</v>
          </cell>
          <cell r="AT8096">
            <v>40594</v>
          </cell>
          <cell r="BK8096">
            <v>41019.224094452598</v>
          </cell>
          <cell r="BX8096">
            <v>41019.224094452598</v>
          </cell>
          <cell r="CB8096">
            <v>41000</v>
          </cell>
          <cell r="CF8096">
            <v>0</v>
          </cell>
          <cell r="CG8096">
            <v>1640000</v>
          </cell>
          <cell r="CK8096" t="str">
            <v>Сооружения</v>
          </cell>
        </row>
        <row r="8097">
          <cell r="K8097">
            <v>37266.6</v>
          </cell>
          <cell r="Y8097">
            <v>2010</v>
          </cell>
          <cell r="AT8097">
            <v>40594</v>
          </cell>
          <cell r="BK8097">
            <v>41019.224094452598</v>
          </cell>
          <cell r="BX8097">
            <v>41019.224094452598</v>
          </cell>
          <cell r="CB8097">
            <v>41000</v>
          </cell>
          <cell r="CF8097">
            <v>0</v>
          </cell>
          <cell r="CG8097">
            <v>1640000</v>
          </cell>
          <cell r="CK8097" t="str">
            <v>Сооружения</v>
          </cell>
        </row>
        <row r="8098">
          <cell r="K8098">
            <v>339691.36</v>
          </cell>
          <cell r="Y8098">
            <v>2003</v>
          </cell>
          <cell r="AT8098">
            <v>702809.86</v>
          </cell>
          <cell r="BK8098">
            <v>396497.09756428842</v>
          </cell>
          <cell r="BX8098">
            <v>39649.709756428842</v>
          </cell>
          <cell r="CB8098">
            <v>40000</v>
          </cell>
          <cell r="CF8098">
            <v>3171976.7805143073</v>
          </cell>
          <cell r="CG8098">
            <v>40000</v>
          </cell>
          <cell r="CK8098" t="str">
            <v>Прочие основные фонды</v>
          </cell>
        </row>
        <row r="8099">
          <cell r="K8099">
            <v>129169.09</v>
          </cell>
          <cell r="Y8099">
            <v>2004</v>
          </cell>
          <cell r="AT8099">
            <v>307103</v>
          </cell>
          <cell r="BK8099">
            <v>1390922.7856246077</v>
          </cell>
          <cell r="BX8099">
            <v>915338.58530228015</v>
          </cell>
          <cell r="CB8099">
            <v>915000</v>
          </cell>
          <cell r="CF8099">
            <v>8345536.7137476467</v>
          </cell>
          <cell r="CG8099">
            <v>13560300</v>
          </cell>
          <cell r="CK8099" t="str">
            <v>Машины и оборудование</v>
          </cell>
        </row>
        <row r="8100">
          <cell r="K8100">
            <v>210819.23</v>
          </cell>
          <cell r="Y8100">
            <v>2007</v>
          </cell>
          <cell r="AT8100">
            <v>350344.31</v>
          </cell>
          <cell r="BK8100">
            <v>1390922.7856246077</v>
          </cell>
          <cell r="BX8100">
            <v>1067568.0663668637</v>
          </cell>
          <cell r="CB8100">
            <v>1070000</v>
          </cell>
          <cell r="CF8100">
            <v>5563691.1424984308</v>
          </cell>
          <cell r="CG8100">
            <v>17633600</v>
          </cell>
          <cell r="CK8100" t="str">
            <v>Машины и оборудование</v>
          </cell>
        </row>
        <row r="8101">
          <cell r="K8101">
            <v>233506.52</v>
          </cell>
          <cell r="Y8101">
            <v>2005</v>
          </cell>
          <cell r="AT8101">
            <v>547457.63</v>
          </cell>
          <cell r="BK8101">
            <v>1390922.7856246077</v>
          </cell>
          <cell r="BX8101">
            <v>990459.54871836968</v>
          </cell>
          <cell r="CB8101">
            <v>990000</v>
          </cell>
          <cell r="CF8101">
            <v>6954613.9281230383</v>
          </cell>
          <cell r="CG8101">
            <v>15483600</v>
          </cell>
          <cell r="CK8101" t="str">
            <v>Машины и оборудование</v>
          </cell>
        </row>
        <row r="8102">
          <cell r="K8102">
            <v>178167.85</v>
          </cell>
          <cell r="Y8102">
            <v>2006</v>
          </cell>
          <cell r="AT8102">
            <v>337288.14</v>
          </cell>
          <cell r="BK8102">
            <v>1298979.6236540463</v>
          </cell>
          <cell r="BX8102">
            <v>996999.38731794723</v>
          </cell>
          <cell r="CB8102">
            <v>995000</v>
          </cell>
          <cell r="CF8102">
            <v>5195918.4946161853</v>
          </cell>
          <cell r="CG8102">
            <v>16397600</v>
          </cell>
          <cell r="CK8102" t="str">
            <v>Машины и оборудование</v>
          </cell>
        </row>
        <row r="8103">
          <cell r="K8103">
            <v>54959.5</v>
          </cell>
          <cell r="Y8103">
            <v>2002</v>
          </cell>
          <cell r="AT8103">
            <v>367945</v>
          </cell>
          <cell r="BK8103">
            <v>1739962.1327374761</v>
          </cell>
          <cell r="BX8103">
            <v>965893.08603905817</v>
          </cell>
          <cell r="CB8103">
            <v>965000</v>
          </cell>
          <cell r="CF8103">
            <v>13919697.061899809</v>
          </cell>
          <cell r="CG8103">
            <v>12757300</v>
          </cell>
          <cell r="CK8103" t="str">
            <v>Машины и оборудование</v>
          </cell>
        </row>
        <row r="8104">
          <cell r="K8104">
            <v>61283.28</v>
          </cell>
          <cell r="Y8104">
            <v>2003</v>
          </cell>
          <cell r="AT8104">
            <v>207103</v>
          </cell>
          <cell r="BK8104">
            <v>1345667.7819924986</v>
          </cell>
          <cell r="BX8104">
            <v>747011.20344909094</v>
          </cell>
          <cell r="CB8104">
            <v>745000</v>
          </cell>
          <cell r="CF8104">
            <v>10765342.255939988</v>
          </cell>
          <cell r="CG8104">
            <v>9848900</v>
          </cell>
          <cell r="CK8104" t="str">
            <v>Машины и оборудование</v>
          </cell>
        </row>
        <row r="8105">
          <cell r="K8105">
            <v>443858.89</v>
          </cell>
          <cell r="Y8105">
            <v>2007</v>
          </cell>
          <cell r="AT8105">
            <v>631846.21</v>
          </cell>
          <cell r="BK8105">
            <v>1390922.7856246077</v>
          </cell>
          <cell r="BX8105">
            <v>1146404.5404002324</v>
          </cell>
          <cell r="CB8105">
            <v>1150000</v>
          </cell>
          <cell r="CF8105">
            <v>4172768.3568738233</v>
          </cell>
          <cell r="CG8105">
            <v>19941000</v>
          </cell>
          <cell r="CK8105" t="str">
            <v>Машины и оборудование</v>
          </cell>
        </row>
        <row r="8106">
          <cell r="K8106">
            <v>56319.69</v>
          </cell>
          <cell r="Y8106">
            <v>2003</v>
          </cell>
          <cell r="AT8106">
            <v>200000</v>
          </cell>
          <cell r="BK8106">
            <v>1390922.7856246077</v>
          </cell>
          <cell r="BX8106">
            <v>772133.29909387114</v>
          </cell>
          <cell r="CB8106">
            <v>770000</v>
          </cell>
          <cell r="CF8106">
            <v>11127382.284996862</v>
          </cell>
          <cell r="CG8106">
            <v>10179400</v>
          </cell>
          <cell r="CK8106" t="str">
            <v>Машины и оборудование</v>
          </cell>
        </row>
        <row r="8107">
          <cell r="K8107">
            <v>98210.41</v>
          </cell>
          <cell r="Y8107">
            <v>2006</v>
          </cell>
          <cell r="AT8107">
            <v>220350.07999999999</v>
          </cell>
          <cell r="BK8107">
            <v>1345667.7819924986</v>
          </cell>
          <cell r="BX8107">
            <v>958233.9996526977</v>
          </cell>
          <cell r="CB8107">
            <v>960000</v>
          </cell>
          <cell r="CF8107">
            <v>6728338.909962493</v>
          </cell>
          <cell r="CG8107">
            <v>15014400</v>
          </cell>
          <cell r="CK8107" t="str">
            <v>Машины и оборудование</v>
          </cell>
        </row>
        <row r="8108">
          <cell r="K8108">
            <v>202451.06</v>
          </cell>
          <cell r="Y8108">
            <v>2007</v>
          </cell>
          <cell r="AT8108">
            <v>316472.11</v>
          </cell>
          <cell r="BK8108">
            <v>1345667.7819924986</v>
          </cell>
          <cell r="BX8108">
            <v>1032833.7179039036</v>
          </cell>
          <cell r="CB8108">
            <v>1030000</v>
          </cell>
          <cell r="CF8108">
            <v>5382671.1279699942</v>
          </cell>
          <cell r="CG8108">
            <v>16974400</v>
          </cell>
          <cell r="CK8108" t="str">
            <v>Машины и оборудование</v>
          </cell>
        </row>
        <row r="8109">
          <cell r="K8109">
            <v>45126.5</v>
          </cell>
          <cell r="Y8109">
            <v>2004</v>
          </cell>
          <cell r="AT8109">
            <v>125162.62</v>
          </cell>
          <cell r="BK8109">
            <v>1390922.7856246077</v>
          </cell>
          <cell r="BX8109">
            <v>915338.58530228015</v>
          </cell>
          <cell r="CB8109">
            <v>915000</v>
          </cell>
          <cell r="CF8109">
            <v>8345536.7137476467</v>
          </cell>
          <cell r="CG8109">
            <v>13560300</v>
          </cell>
          <cell r="CK8109" t="str">
            <v>Машины и оборудование</v>
          </cell>
        </row>
        <row r="8110">
          <cell r="K8110">
            <v>0</v>
          </cell>
          <cell r="Y8110">
            <v>2004</v>
          </cell>
          <cell r="AT8110">
            <v>40000</v>
          </cell>
          <cell r="BK8110">
            <v>85365.031792066409</v>
          </cell>
          <cell r="BX8110">
            <v>40543.501698829947</v>
          </cell>
          <cell r="CB8110">
            <v>41000</v>
          </cell>
          <cell r="CF8110">
            <v>597555.22254446486</v>
          </cell>
          <cell r="CG8110">
            <v>348500</v>
          </cell>
          <cell r="CK8110" t="str">
            <v>Машины и оборудование</v>
          </cell>
        </row>
        <row r="8111">
          <cell r="K8111">
            <v>11006.25</v>
          </cell>
          <cell r="Y8111">
            <v>2004</v>
          </cell>
          <cell r="AT8111">
            <v>30714.400000000001</v>
          </cell>
          <cell r="BK8111">
            <v>19916.160794948784</v>
          </cell>
          <cell r="BX8111">
            <v>1991.6160794948785</v>
          </cell>
          <cell r="CB8111">
            <v>2000</v>
          </cell>
          <cell r="CF8111">
            <v>119496.96476969271</v>
          </cell>
          <cell r="CG8111">
            <v>2000</v>
          </cell>
          <cell r="CK8111" t="str">
            <v>Прочие основные фонды</v>
          </cell>
        </row>
        <row r="8112">
          <cell r="K8112">
            <v>5988.06</v>
          </cell>
          <cell r="Y8112">
            <v>2004</v>
          </cell>
          <cell r="AT8112">
            <v>50300</v>
          </cell>
          <cell r="BK8112">
            <v>62976.203587793723</v>
          </cell>
          <cell r="BX8112">
            <v>33989.374243583763</v>
          </cell>
          <cell r="CB8112">
            <v>34000</v>
          </cell>
          <cell r="CF8112">
            <v>377857.22152676235</v>
          </cell>
          <cell r="CG8112">
            <v>318240</v>
          </cell>
          <cell r="CK8112" t="str">
            <v>Машины и оборудование</v>
          </cell>
        </row>
        <row r="8113">
          <cell r="K8113">
            <v>0</v>
          </cell>
          <cell r="Y8113">
            <v>2004</v>
          </cell>
          <cell r="AT8113">
            <v>46300</v>
          </cell>
          <cell r="BK8113">
            <v>58709.874114998594</v>
          </cell>
          <cell r="BX8113">
            <v>27883.82820166368</v>
          </cell>
          <cell r="CB8113">
            <v>28000</v>
          </cell>
          <cell r="CF8113">
            <v>410969.11880499014</v>
          </cell>
          <cell r="CG8113">
            <v>238000</v>
          </cell>
          <cell r="CK8113" t="str">
            <v>Машины и оборудование</v>
          </cell>
        </row>
        <row r="8114">
          <cell r="K8114">
            <v>9929.44</v>
          </cell>
          <cell r="Y8114">
            <v>2006</v>
          </cell>
          <cell r="AT8114">
            <v>67300</v>
          </cell>
          <cell r="BK8114">
            <v>82865.613575957832</v>
          </cell>
          <cell r="BX8114">
            <v>56432.586816534102</v>
          </cell>
          <cell r="CB8114">
            <v>55000</v>
          </cell>
          <cell r="CF8114">
            <v>331462.45430383133</v>
          </cell>
          <cell r="CG8114">
            <v>613800</v>
          </cell>
          <cell r="CK8114" t="str">
            <v>Машины и оборудование</v>
          </cell>
        </row>
        <row r="8115">
          <cell r="K8115">
            <v>13239.28</v>
          </cell>
          <cell r="Y8115">
            <v>2006</v>
          </cell>
          <cell r="AT8115">
            <v>67300</v>
          </cell>
          <cell r="BK8115">
            <v>82704.082165478379</v>
          </cell>
          <cell r="BX8115">
            <v>56322.581774006743</v>
          </cell>
          <cell r="CB8115">
            <v>55000</v>
          </cell>
          <cell r="CF8115">
            <v>330816.32866191352</v>
          </cell>
          <cell r="CG8115">
            <v>613800</v>
          </cell>
          <cell r="CK8115" t="str">
            <v>Машины и оборудование</v>
          </cell>
        </row>
        <row r="8116">
          <cell r="K8116">
            <v>454.13</v>
          </cell>
          <cell r="Y8116">
            <v>2004</v>
          </cell>
          <cell r="AT8116">
            <v>12711.86</v>
          </cell>
          <cell r="BK8116">
            <v>8189.9484317842353</v>
          </cell>
          <cell r="BX8116">
            <v>818.99484317842359</v>
          </cell>
          <cell r="CB8116">
            <v>800</v>
          </cell>
          <cell r="CF8116">
            <v>57329.639022489646</v>
          </cell>
          <cell r="CG8116">
            <v>800</v>
          </cell>
          <cell r="CK8116" t="str">
            <v>Прочие основные фонды</v>
          </cell>
        </row>
        <row r="8117">
          <cell r="K8117">
            <v>55500.92</v>
          </cell>
          <cell r="Y8117">
            <v>2006</v>
          </cell>
          <cell r="AT8117">
            <v>79100</v>
          </cell>
          <cell r="BK8117">
            <v>88238.240010678768</v>
          </cell>
          <cell r="BX8117">
            <v>68633.028343222264</v>
          </cell>
          <cell r="CB8117">
            <v>70000</v>
          </cell>
          <cell r="CF8117">
            <v>441191.20005339384</v>
          </cell>
          <cell r="CG8117">
            <v>1411200</v>
          </cell>
          <cell r="CK8117" t="str">
            <v>Машины и оборудование</v>
          </cell>
        </row>
        <row r="8118">
          <cell r="K8118">
            <v>46146.68</v>
          </cell>
          <cell r="Y8118">
            <v>2006</v>
          </cell>
          <cell r="AT8118">
            <v>65254.239999999998</v>
          </cell>
          <cell r="BK8118">
            <v>72792.911388551642</v>
          </cell>
          <cell r="BX8118">
            <v>59792.491764981758</v>
          </cell>
          <cell r="CB8118">
            <v>60000</v>
          </cell>
          <cell r="CF8118">
            <v>291171.64555420657</v>
          </cell>
          <cell r="CG8118">
            <v>1266600</v>
          </cell>
          <cell r="CK8118" t="str">
            <v>Машины и оборудование</v>
          </cell>
        </row>
        <row r="8119">
          <cell r="K8119">
            <v>25423.84</v>
          </cell>
          <cell r="Y8119">
            <v>2006</v>
          </cell>
          <cell r="AT8119">
            <v>61016.95</v>
          </cell>
          <cell r="BK8119">
            <v>62834.30855977266</v>
          </cell>
          <cell r="BX8119">
            <v>51612.441451399449</v>
          </cell>
          <cell r="CB8119">
            <v>50000</v>
          </cell>
          <cell r="CF8119">
            <v>251337.23423909064</v>
          </cell>
          <cell r="CG8119">
            <v>1055500</v>
          </cell>
          <cell r="CK8119" t="str">
            <v>Машины и оборудование</v>
          </cell>
        </row>
        <row r="8120">
          <cell r="K8120">
            <v>10726.5</v>
          </cell>
          <cell r="Y8120">
            <v>2004</v>
          </cell>
          <cell r="AT8120">
            <v>100116</v>
          </cell>
          <cell r="BK8120">
            <v>595824.40518605057</v>
          </cell>
          <cell r="BX8120">
            <v>119164.88103721011</v>
          </cell>
          <cell r="CB8120">
            <v>120000</v>
          </cell>
          <cell r="CF8120">
            <v>3574946.4311163034</v>
          </cell>
          <cell r="CG8120">
            <v>242400</v>
          </cell>
          <cell r="CK8120" t="str">
            <v>Машины и оборудование</v>
          </cell>
        </row>
        <row r="8121">
          <cell r="K8121">
            <v>667057.99</v>
          </cell>
          <cell r="Y8121">
            <v>2010</v>
          </cell>
          <cell r="AT8121">
            <v>667057.99</v>
          </cell>
          <cell r="BK8121">
            <v>677987.47168157925</v>
          </cell>
          <cell r="BX8121">
            <v>549202.16217415989</v>
          </cell>
          <cell r="CB8121">
            <v>550000</v>
          </cell>
          <cell r="CF8121">
            <v>677987.47168157925</v>
          </cell>
          <cell r="CG8121">
            <v>3316500</v>
          </cell>
          <cell r="CK8121" t="str">
            <v>Машины и оборудование</v>
          </cell>
        </row>
        <row r="8122">
          <cell r="K8122">
            <v>4229.82</v>
          </cell>
          <cell r="Y8122">
            <v>2004</v>
          </cell>
          <cell r="AT8122">
            <v>42016</v>
          </cell>
          <cell r="BK8122">
            <v>1678528.8781008595</v>
          </cell>
          <cell r="BX8122">
            <v>335705.77562017192</v>
          </cell>
          <cell r="CB8122">
            <v>335000</v>
          </cell>
          <cell r="CF8122">
            <v>11749702.146706017</v>
          </cell>
          <cell r="CG8122">
            <v>505850</v>
          </cell>
          <cell r="CK8122" t="str">
            <v>Машины и оборудование</v>
          </cell>
        </row>
        <row r="8123">
          <cell r="K8123">
            <v>67942.52</v>
          </cell>
          <cell r="Y8123">
            <v>2008</v>
          </cell>
          <cell r="AT8123">
            <v>418978.46</v>
          </cell>
          <cell r="BK8123">
            <v>1775014.3860582008</v>
          </cell>
          <cell r="BX8123">
            <v>862833.28287611983</v>
          </cell>
          <cell r="CB8123">
            <v>865000</v>
          </cell>
          <cell r="CF8123">
            <v>5325043.1581746023</v>
          </cell>
          <cell r="CG8123">
            <v>3641650</v>
          </cell>
          <cell r="CK8123" t="str">
            <v>Машины и оборудование</v>
          </cell>
        </row>
        <row r="8124">
          <cell r="K8124">
            <v>13722.05</v>
          </cell>
          <cell r="Y8124">
            <v>2007</v>
          </cell>
          <cell r="AT8124">
            <v>507722.33</v>
          </cell>
          <cell r="BK8124">
            <v>1794152.0074712273</v>
          </cell>
          <cell r="BX8124">
            <v>872136.06759715616</v>
          </cell>
          <cell r="CB8124">
            <v>870000</v>
          </cell>
          <cell r="CF8124">
            <v>5382456.0224136822</v>
          </cell>
          <cell r="CG8124">
            <v>3662700</v>
          </cell>
          <cell r="CK8124" t="str">
            <v>Машины и оборудование</v>
          </cell>
        </row>
        <row r="8125">
          <cell r="K8125">
            <v>165765.54</v>
          </cell>
          <cell r="Y8125">
            <v>2006</v>
          </cell>
          <cell r="AT8125">
            <v>435134.9</v>
          </cell>
          <cell r="BK8125">
            <v>1807442.0223413848</v>
          </cell>
          <cell r="BX8125">
            <v>646430.48808727262</v>
          </cell>
          <cell r="CB8125">
            <v>645000</v>
          </cell>
          <cell r="CF8125">
            <v>7229768.0893655391</v>
          </cell>
          <cell r="CG8125">
            <v>2186550</v>
          </cell>
          <cell r="CK8125" t="str">
            <v>Машины и оборудование</v>
          </cell>
        </row>
        <row r="8126">
          <cell r="K8126">
            <v>167884.56</v>
          </cell>
          <cell r="Y8126">
            <v>2006</v>
          </cell>
          <cell r="AT8126">
            <v>470077.2</v>
          </cell>
          <cell r="BK8126">
            <v>1863260.084796045</v>
          </cell>
          <cell r="BX8126">
            <v>666393.78257232066</v>
          </cell>
          <cell r="CB8126">
            <v>665000</v>
          </cell>
          <cell r="CF8126">
            <v>7453040.3391841799</v>
          </cell>
          <cell r="CG8126">
            <v>2254350</v>
          </cell>
          <cell r="CK8126" t="str">
            <v>Машины и оборудование</v>
          </cell>
        </row>
        <row r="8127">
          <cell r="K8127">
            <v>130932.03</v>
          </cell>
          <cell r="Y8127">
            <v>2006</v>
          </cell>
          <cell r="AT8127">
            <v>366610.17</v>
          </cell>
          <cell r="BK8127">
            <v>1725043.9301464099</v>
          </cell>
          <cell r="BX8127">
            <v>616960.86289505882</v>
          </cell>
          <cell r="CB8127">
            <v>615000</v>
          </cell>
          <cell r="CF8127">
            <v>6900175.7205856396</v>
          </cell>
          <cell r="CG8127">
            <v>2084850</v>
          </cell>
          <cell r="CK8127" t="str">
            <v>Машины и оборудование</v>
          </cell>
        </row>
        <row r="8128">
          <cell r="K8128">
            <v>78477.929999999993</v>
          </cell>
          <cell r="Y8128">
            <v>2008</v>
          </cell>
          <cell r="AT8128">
            <v>171881.98</v>
          </cell>
          <cell r="BK8128">
            <v>1772887.9836789758</v>
          </cell>
          <cell r="BX8128">
            <v>1130167.888322758</v>
          </cell>
          <cell r="CB8128">
            <v>1130000</v>
          </cell>
          <cell r="CF8128">
            <v>3545775.9673579517</v>
          </cell>
          <cell r="CG8128">
            <v>5751700</v>
          </cell>
          <cell r="CK8128" t="str">
            <v>Машины и оборудование</v>
          </cell>
        </row>
        <row r="8129">
          <cell r="K8129">
            <v>0</v>
          </cell>
          <cell r="Y8129">
            <v>2007</v>
          </cell>
          <cell r="AT8129">
            <v>438475.57</v>
          </cell>
          <cell r="BK8129">
            <v>1776874.9881400231</v>
          </cell>
          <cell r="BX8129">
            <v>635498.20777403202</v>
          </cell>
          <cell r="CB8129">
            <v>635000</v>
          </cell>
          <cell r="CF8129">
            <v>7107499.9525600923</v>
          </cell>
          <cell r="CG8129">
            <v>2152650</v>
          </cell>
          <cell r="CK8129" t="str">
            <v>Машины и оборудование</v>
          </cell>
        </row>
        <row r="8130">
          <cell r="K8130">
            <v>5542.01</v>
          </cell>
          <cell r="Y8130">
            <v>2007</v>
          </cell>
          <cell r="AT8130">
            <v>203879.99</v>
          </cell>
          <cell r="BK8130">
            <v>1763584.9732698658</v>
          </cell>
          <cell r="BX8130">
            <v>857277.45311216766</v>
          </cell>
          <cell r="CB8130">
            <v>855000</v>
          </cell>
          <cell r="CF8130">
            <v>5290754.9198095975</v>
          </cell>
          <cell r="CG8130">
            <v>3599550</v>
          </cell>
          <cell r="CK8130" t="str">
            <v>Машины и оборудование</v>
          </cell>
        </row>
        <row r="8131">
          <cell r="K8131">
            <v>0</v>
          </cell>
          <cell r="Y8131">
            <v>2007</v>
          </cell>
          <cell r="AT8131">
            <v>508200</v>
          </cell>
          <cell r="BK8131">
            <v>1860602.0818220137</v>
          </cell>
          <cell r="BX8131">
            <v>904437.40343408799</v>
          </cell>
          <cell r="CB8131">
            <v>905000</v>
          </cell>
          <cell r="CF8131">
            <v>5581806.2454660414</v>
          </cell>
          <cell r="CG8131">
            <v>3810050</v>
          </cell>
          <cell r="CK8131" t="str">
            <v>Машины и оборудование</v>
          </cell>
        </row>
        <row r="8132">
          <cell r="K8132">
            <v>146494</v>
          </cell>
          <cell r="Y8132">
            <v>2006</v>
          </cell>
          <cell r="AT8132">
            <v>396951.86</v>
          </cell>
          <cell r="BK8132">
            <v>1834022.0520816993</v>
          </cell>
          <cell r="BX8132">
            <v>655936.81879443838</v>
          </cell>
          <cell r="CB8132">
            <v>655000</v>
          </cell>
          <cell r="CF8132">
            <v>7336088.208326797</v>
          </cell>
          <cell r="CG8132">
            <v>2220450</v>
          </cell>
          <cell r="CK8132" t="str">
            <v>Машины и оборудование</v>
          </cell>
        </row>
        <row r="8133">
          <cell r="K8133">
            <v>0</v>
          </cell>
          <cell r="Y8133">
            <v>2003</v>
          </cell>
          <cell r="AT8133">
            <v>41360</v>
          </cell>
          <cell r="BK8133">
            <v>23614.364793679619</v>
          </cell>
          <cell r="BX8133">
            <v>2361.436479367962</v>
          </cell>
          <cell r="CB8133">
            <v>2400</v>
          </cell>
          <cell r="CF8133">
            <v>165300.55355575733</v>
          </cell>
          <cell r="CG8133">
            <v>2400</v>
          </cell>
          <cell r="CK8133" t="str">
            <v>Прочие основные фонды</v>
          </cell>
        </row>
        <row r="8134">
          <cell r="K8134">
            <v>0</v>
          </cell>
          <cell r="Y8134">
            <v>2004</v>
          </cell>
          <cell r="AT8134">
            <v>36500</v>
          </cell>
          <cell r="BK8134">
            <v>23498.136886664081</v>
          </cell>
          <cell r="BX8134">
            <v>2349.8136886664083</v>
          </cell>
          <cell r="CB8134">
            <v>2300</v>
          </cell>
          <cell r="CF8134">
            <v>164486.95820664856</v>
          </cell>
          <cell r="CG8134">
            <v>2300</v>
          </cell>
          <cell r="CK8134" t="str">
            <v>Прочие основные фонды</v>
          </cell>
        </row>
        <row r="8135">
          <cell r="K8135">
            <v>0</v>
          </cell>
          <cell r="Y8135">
            <v>2004</v>
          </cell>
          <cell r="AT8135">
            <v>25344</v>
          </cell>
          <cell r="BK8135">
            <v>16316.076198783958</v>
          </cell>
          <cell r="BX8135">
            <v>1631.6076198783958</v>
          </cell>
          <cell r="CB8135">
            <v>1600</v>
          </cell>
          <cell r="CF8135">
            <v>114212.5333914877</v>
          </cell>
          <cell r="CG8135">
            <v>1600</v>
          </cell>
          <cell r="CK8135" t="str">
            <v>Прочие основные фонды</v>
          </cell>
        </row>
        <row r="8136">
          <cell r="K8136">
            <v>0</v>
          </cell>
          <cell r="Y8136">
            <v>2007</v>
          </cell>
          <cell r="AT8136">
            <v>30000</v>
          </cell>
          <cell r="BK8136">
            <v>40456.359336876092</v>
          </cell>
          <cell r="BX8136">
            <v>27551.319685413557</v>
          </cell>
          <cell r="CB8136">
            <v>28000</v>
          </cell>
          <cell r="CF8136">
            <v>161825.43734750437</v>
          </cell>
          <cell r="CG8136">
            <v>312480</v>
          </cell>
          <cell r="CK8136" t="str">
            <v>Машины и оборудование</v>
          </cell>
        </row>
        <row r="8137">
          <cell r="K8137">
            <v>16238.07</v>
          </cell>
          <cell r="Y8137">
            <v>2006</v>
          </cell>
          <cell r="AT8137">
            <v>44000</v>
          </cell>
          <cell r="BK8137">
            <v>66094.777862963572</v>
          </cell>
          <cell r="BX8137">
            <v>45011.424267706141</v>
          </cell>
          <cell r="CB8137">
            <v>45000</v>
          </cell>
          <cell r="CF8137">
            <v>264379.11145185429</v>
          </cell>
          <cell r="CG8137">
            <v>502200</v>
          </cell>
          <cell r="CK8137" t="str">
            <v>Машины и оборудование</v>
          </cell>
        </row>
        <row r="8138">
          <cell r="K8138">
            <v>1040.95</v>
          </cell>
          <cell r="Y8138">
            <v>2007</v>
          </cell>
          <cell r="AT8138">
            <v>38516.949999999997</v>
          </cell>
          <cell r="BK8138">
            <v>50452.950808407455</v>
          </cell>
          <cell r="BX8138">
            <v>38187.955077776787</v>
          </cell>
          <cell r="CB8138">
            <v>38000</v>
          </cell>
          <cell r="CF8138">
            <v>151358.85242522237</v>
          </cell>
          <cell r="CG8138">
            <v>459800</v>
          </cell>
          <cell r="CK8138" t="str">
            <v>Машины и оборудование</v>
          </cell>
        </row>
        <row r="8139">
          <cell r="K8139">
            <v>7856.96</v>
          </cell>
          <cell r="Y8139">
            <v>2005</v>
          </cell>
          <cell r="AT8139">
            <v>33000</v>
          </cell>
          <cell r="BK8139">
            <v>57033.582665748734</v>
          </cell>
          <cell r="BX8139">
            <v>34709.988926790131</v>
          </cell>
          <cell r="CB8139">
            <v>35000</v>
          </cell>
          <cell r="CF8139">
            <v>285167.91332874366</v>
          </cell>
          <cell r="CG8139">
            <v>358750</v>
          </cell>
          <cell r="CK8139" t="str">
            <v>Машины и оборудование</v>
          </cell>
        </row>
        <row r="8140">
          <cell r="K8140">
            <v>12497.53</v>
          </cell>
          <cell r="Y8140">
            <v>2006</v>
          </cell>
          <cell r="AT8140">
            <v>34993.39</v>
          </cell>
          <cell r="BK8140">
            <v>52565.462243682974</v>
          </cell>
          <cell r="BX8140">
            <v>35797.78008762058</v>
          </cell>
          <cell r="CB8140">
            <v>36000</v>
          </cell>
          <cell r="CF8140">
            <v>210261.8489747319</v>
          </cell>
          <cell r="CG8140">
            <v>401760</v>
          </cell>
          <cell r="CK8140" t="str">
            <v>Машины и оборудование</v>
          </cell>
        </row>
        <row r="8141">
          <cell r="K8141">
            <v>0</v>
          </cell>
          <cell r="Y8141">
            <v>2007</v>
          </cell>
          <cell r="AT8141">
            <v>40000</v>
          </cell>
          <cell r="BK8141">
            <v>54839.40633680037</v>
          </cell>
          <cell r="BX8141">
            <v>37346.366309493722</v>
          </cell>
          <cell r="CB8141">
            <v>37000</v>
          </cell>
          <cell r="CF8141">
            <v>219357.62534720148</v>
          </cell>
          <cell r="CG8141">
            <v>412920</v>
          </cell>
          <cell r="CK8141" t="str">
            <v>Машины и оборудование</v>
          </cell>
        </row>
        <row r="8142">
          <cell r="K8142">
            <v>0</v>
          </cell>
          <cell r="Y8142">
            <v>2002</v>
          </cell>
          <cell r="AT8142">
            <v>15833</v>
          </cell>
          <cell r="BK8142">
            <v>49535.206358918433</v>
          </cell>
          <cell r="BX8142">
            <v>20531.319765043019</v>
          </cell>
          <cell r="CB8142">
            <v>21000</v>
          </cell>
          <cell r="CF8142">
            <v>396281.65087134746</v>
          </cell>
          <cell r="CG8142">
            <v>161070</v>
          </cell>
          <cell r="CK8142" t="str">
            <v>Машины и оборудование</v>
          </cell>
        </row>
        <row r="8143">
          <cell r="K8143">
            <v>0</v>
          </cell>
          <cell r="Y8143">
            <v>2003</v>
          </cell>
          <cell r="AT8143">
            <v>20887.5</v>
          </cell>
          <cell r="BK8143">
            <v>52009.509923336387</v>
          </cell>
          <cell r="BX8143">
            <v>24701.538904927507</v>
          </cell>
          <cell r="CB8143">
            <v>25000</v>
          </cell>
          <cell r="CF8143">
            <v>364066.56946335471</v>
          </cell>
          <cell r="CG8143">
            <v>212500</v>
          </cell>
          <cell r="CK8143" t="str">
            <v>Машины и оборудование</v>
          </cell>
        </row>
        <row r="8144">
          <cell r="K8144">
            <v>0</v>
          </cell>
          <cell r="Y8144">
            <v>2004</v>
          </cell>
          <cell r="AT8144">
            <v>18644.07</v>
          </cell>
          <cell r="BK8144">
            <v>42826.0225410852</v>
          </cell>
          <cell r="BX8144">
            <v>20339.908287950595</v>
          </cell>
          <cell r="CB8144">
            <v>20000</v>
          </cell>
          <cell r="CF8144">
            <v>299782.1577875964</v>
          </cell>
          <cell r="CG8144">
            <v>170000</v>
          </cell>
          <cell r="CK8144" t="str">
            <v>Машины и оборудование</v>
          </cell>
        </row>
        <row r="8145">
          <cell r="K8145">
            <v>9035.5400000000009</v>
          </cell>
          <cell r="Y8145">
            <v>2005</v>
          </cell>
          <cell r="AT8145">
            <v>33000</v>
          </cell>
          <cell r="BK8145">
            <v>56114.466405656087</v>
          </cell>
          <cell r="BX8145">
            <v>34150.625237554326</v>
          </cell>
          <cell r="CB8145">
            <v>34000</v>
          </cell>
          <cell r="CF8145">
            <v>280572.33202828042</v>
          </cell>
          <cell r="CG8145">
            <v>348500</v>
          </cell>
          <cell r="CK8145" t="str">
            <v>Машины и оборудование</v>
          </cell>
        </row>
        <row r="8146">
          <cell r="K8146">
            <v>18600</v>
          </cell>
          <cell r="Y8146">
            <v>2004</v>
          </cell>
          <cell r="AT8146">
            <v>78120</v>
          </cell>
          <cell r="BK8146">
            <v>54615.790926865324</v>
          </cell>
          <cell r="BX8146">
            <v>5461.5790926865329</v>
          </cell>
          <cell r="CB8146">
            <v>5500</v>
          </cell>
          <cell r="CF8146">
            <v>327694.74556119193</v>
          </cell>
          <cell r="CG8146">
            <v>5500</v>
          </cell>
          <cell r="CK8146" t="str">
            <v>Прочие основные фонды</v>
          </cell>
        </row>
        <row r="8147">
          <cell r="K8147">
            <v>30391.279999999999</v>
          </cell>
          <cell r="Y8147">
            <v>2007</v>
          </cell>
          <cell r="AT8147">
            <v>63822.04</v>
          </cell>
          <cell r="BK8147">
            <v>87499.069620088165</v>
          </cell>
          <cell r="BX8147">
            <v>59588.032111479013</v>
          </cell>
          <cell r="CB8147">
            <v>60000</v>
          </cell>
          <cell r="CF8147">
            <v>349996.27848035266</v>
          </cell>
          <cell r="CG8147">
            <v>669600</v>
          </cell>
          <cell r="CK8147" t="str">
            <v>Машины и оборудование</v>
          </cell>
        </row>
        <row r="8148">
          <cell r="K8148">
            <v>27784.59</v>
          </cell>
          <cell r="Y8148">
            <v>2006</v>
          </cell>
          <cell r="AT8148">
            <v>64830.51</v>
          </cell>
          <cell r="BK8148">
            <v>95281.14704844162</v>
          </cell>
          <cell r="BX8148">
            <v>64887.730516366748</v>
          </cell>
          <cell r="CB8148">
            <v>65000</v>
          </cell>
          <cell r="CF8148">
            <v>381124.58819376648</v>
          </cell>
          <cell r="CG8148">
            <v>725400</v>
          </cell>
          <cell r="CK8148" t="str">
            <v>Машины и оборудование</v>
          </cell>
        </row>
        <row r="8149">
          <cell r="K8149">
            <v>39092.11</v>
          </cell>
          <cell r="Y8149">
            <v>2006</v>
          </cell>
          <cell r="AT8149">
            <v>88684.92</v>
          </cell>
          <cell r="BK8149">
            <v>130339.88015055383</v>
          </cell>
          <cell r="BX8149">
            <v>88763.194826410341</v>
          </cell>
          <cell r="CB8149">
            <v>90000</v>
          </cell>
          <cell r="CF8149">
            <v>521359.52060221531</v>
          </cell>
          <cell r="CG8149">
            <v>1004400</v>
          </cell>
          <cell r="CK8149" t="str">
            <v>Машины и оборудование</v>
          </cell>
        </row>
        <row r="8150">
          <cell r="K8150">
            <v>4845.2299999999996</v>
          </cell>
          <cell r="Y8150">
            <v>2004</v>
          </cell>
          <cell r="AT8150">
            <v>19380</v>
          </cell>
          <cell r="BK8150">
            <v>44516.477187986915</v>
          </cell>
          <cell r="BX8150">
            <v>21142.777441861275</v>
          </cell>
          <cell r="CB8150">
            <v>21000</v>
          </cell>
          <cell r="CF8150">
            <v>311615.34031590843</v>
          </cell>
          <cell r="CG8150">
            <v>178500</v>
          </cell>
          <cell r="CK8150" t="str">
            <v>Машины и оборудование</v>
          </cell>
        </row>
        <row r="8151">
          <cell r="K8151">
            <v>2250.39</v>
          </cell>
          <cell r="Y8151">
            <v>2007</v>
          </cell>
          <cell r="AT8151">
            <v>83264.070000000007</v>
          </cell>
          <cell r="BK8151">
            <v>109066.73627630941</v>
          </cell>
          <cell r="BX8151">
            <v>82552.864771298424</v>
          </cell>
          <cell r="CB8151">
            <v>85000</v>
          </cell>
          <cell r="CF8151">
            <v>327200.20882892824</v>
          </cell>
          <cell r="CG8151">
            <v>1028500</v>
          </cell>
          <cell r="CK8151" t="str">
            <v>Машины и оборудование</v>
          </cell>
        </row>
        <row r="8152">
          <cell r="K8152">
            <v>4845.2299999999996</v>
          </cell>
          <cell r="Y8152">
            <v>2004</v>
          </cell>
          <cell r="AT8152">
            <v>19380</v>
          </cell>
          <cell r="BK8152">
            <v>44516.477187986915</v>
          </cell>
          <cell r="BX8152">
            <v>21142.777441861275</v>
          </cell>
          <cell r="CB8152">
            <v>21000</v>
          </cell>
          <cell r="CF8152">
            <v>311615.34031590843</v>
          </cell>
          <cell r="CG8152">
            <v>178500</v>
          </cell>
          <cell r="CK8152" t="str">
            <v>Машины и оборудование</v>
          </cell>
        </row>
        <row r="8153">
          <cell r="K8153">
            <v>4845.2299999999996</v>
          </cell>
          <cell r="Y8153">
            <v>2004</v>
          </cell>
          <cell r="AT8153">
            <v>19380</v>
          </cell>
          <cell r="BK8153">
            <v>44516.477187986915</v>
          </cell>
          <cell r="BX8153">
            <v>21142.777441861275</v>
          </cell>
          <cell r="CB8153">
            <v>21000</v>
          </cell>
          <cell r="CF8153">
            <v>311615.34031590843</v>
          </cell>
          <cell r="CG8153">
            <v>178500</v>
          </cell>
          <cell r="CK8153" t="str">
            <v>Машины и оборудование</v>
          </cell>
        </row>
        <row r="8154">
          <cell r="K8154">
            <v>761.75</v>
          </cell>
          <cell r="Y8154">
            <v>2004</v>
          </cell>
          <cell r="AT8154">
            <v>32292</v>
          </cell>
          <cell r="BK8154">
            <v>74175.752391871691</v>
          </cell>
          <cell r="BX8154">
            <v>35229.234734395468</v>
          </cell>
          <cell r="CB8154">
            <v>35000</v>
          </cell>
          <cell r="CF8154">
            <v>519230.26674310182</v>
          </cell>
          <cell r="CG8154">
            <v>297500</v>
          </cell>
          <cell r="CK8154" t="str">
            <v>Машины и оборудование</v>
          </cell>
        </row>
        <row r="8155">
          <cell r="K8155">
            <v>3230.23</v>
          </cell>
          <cell r="Y8155">
            <v>2005</v>
          </cell>
          <cell r="AT8155">
            <v>19380</v>
          </cell>
          <cell r="BK8155">
            <v>33494.267638248799</v>
          </cell>
          <cell r="BX8155">
            <v>20384.229860642201</v>
          </cell>
          <cell r="CB8155">
            <v>20000</v>
          </cell>
          <cell r="CF8155">
            <v>167471.33819124399</v>
          </cell>
          <cell r="CG8155">
            <v>205000</v>
          </cell>
          <cell r="CK8155" t="str">
            <v>Машины и оборудование</v>
          </cell>
        </row>
        <row r="8156">
          <cell r="K8156">
            <v>2263.12</v>
          </cell>
          <cell r="Y8156">
            <v>2007</v>
          </cell>
          <cell r="AT8156">
            <v>83729.320000000007</v>
          </cell>
          <cell r="BK8156">
            <v>109676.16239555331</v>
          </cell>
          <cell r="BX8156">
            <v>83014.140809508492</v>
          </cell>
          <cell r="CB8156">
            <v>85000</v>
          </cell>
          <cell r="CF8156">
            <v>329028.48718665994</v>
          </cell>
          <cell r="CG8156">
            <v>1028500</v>
          </cell>
          <cell r="CK8156" t="str">
            <v>Машины и оборудование</v>
          </cell>
        </row>
        <row r="8157">
          <cell r="K8157">
            <v>5306.65</v>
          </cell>
          <cell r="Y8157">
            <v>2005</v>
          </cell>
          <cell r="AT8157">
            <v>19380</v>
          </cell>
          <cell r="BK8157">
            <v>33494.267638248799</v>
          </cell>
          <cell r="BX8157">
            <v>20384.229860642201</v>
          </cell>
          <cell r="CB8157">
            <v>20000</v>
          </cell>
          <cell r="CF8157">
            <v>167471.33819124399</v>
          </cell>
          <cell r="CG8157">
            <v>205000</v>
          </cell>
          <cell r="CK8157" t="str">
            <v>Машины и оборудование</v>
          </cell>
        </row>
        <row r="8158">
          <cell r="K8158">
            <v>33142.959999999999</v>
          </cell>
          <cell r="Y8158">
            <v>2006</v>
          </cell>
          <cell r="AT8158">
            <v>92800</v>
          </cell>
          <cell r="BK8158">
            <v>139399.89512915953</v>
          </cell>
          <cell r="BX8158">
            <v>94933.185728252953</v>
          </cell>
          <cell r="CB8158">
            <v>95000</v>
          </cell>
          <cell r="CF8158">
            <v>557599.58051663812</v>
          </cell>
          <cell r="CG8158">
            <v>1060200</v>
          </cell>
          <cell r="CK8158" t="str">
            <v>Машины и оборудование</v>
          </cell>
        </row>
        <row r="8159">
          <cell r="K8159">
            <v>23378.47</v>
          </cell>
          <cell r="Y8159">
            <v>2007</v>
          </cell>
          <cell r="AT8159">
            <v>48454.63</v>
          </cell>
          <cell r="BK8159">
            <v>66430.578586732925</v>
          </cell>
          <cell r="BX8159">
            <v>45240.109034274588</v>
          </cell>
          <cell r="CB8159">
            <v>45000</v>
          </cell>
          <cell r="CF8159">
            <v>265722.3143469317</v>
          </cell>
          <cell r="CG8159">
            <v>502200</v>
          </cell>
          <cell r="CK8159" t="str">
            <v>Машины и оборудование</v>
          </cell>
        </row>
        <row r="8160">
          <cell r="K8160">
            <v>37164.410000000003</v>
          </cell>
          <cell r="Y8160">
            <v>2006</v>
          </cell>
          <cell r="AT8160">
            <v>100206.5</v>
          </cell>
          <cell r="BK8160">
            <v>150525.59904375134</v>
          </cell>
          <cell r="BX8160">
            <v>102509.93831549762</v>
          </cell>
          <cell r="CB8160">
            <v>105000</v>
          </cell>
          <cell r="CF8160">
            <v>602102.39617500536</v>
          </cell>
          <cell r="CG8160">
            <v>1171800</v>
          </cell>
          <cell r="CK8160" t="str">
            <v>Машины и оборудование</v>
          </cell>
        </row>
        <row r="8161">
          <cell r="K8161">
            <v>5048.4799999999996</v>
          </cell>
          <cell r="Y8161">
            <v>2004</v>
          </cell>
          <cell r="AT8161">
            <v>20193.7</v>
          </cell>
          <cell r="BK8161">
            <v>46385.572001602239</v>
          </cell>
          <cell r="BX8161">
            <v>22030.490445186482</v>
          </cell>
          <cell r="CB8161">
            <v>22000</v>
          </cell>
          <cell r="CF8161">
            <v>324699.00401121564</v>
          </cell>
          <cell r="CG8161">
            <v>187000</v>
          </cell>
          <cell r="CK8161" t="str">
            <v>Машины и оборудование</v>
          </cell>
        </row>
        <row r="8162">
          <cell r="K8162">
            <v>1009.45</v>
          </cell>
          <cell r="Y8162">
            <v>2004</v>
          </cell>
          <cell r="AT8162">
            <v>40761.71</v>
          </cell>
          <cell r="BK8162">
            <v>93630.9459937223</v>
          </cell>
          <cell r="BX8162">
            <v>44469.337599571263</v>
          </cell>
          <cell r="CB8162">
            <v>44000</v>
          </cell>
          <cell r="CF8162">
            <v>655416.6219560561</v>
          </cell>
          <cell r="CG8162">
            <v>374000</v>
          </cell>
          <cell r="CK8162" t="str">
            <v>Машины и оборудование</v>
          </cell>
        </row>
        <row r="8163">
          <cell r="K8163">
            <v>3775.6</v>
          </cell>
          <cell r="Y8163">
            <v>2007</v>
          </cell>
          <cell r="AT8163">
            <v>139699</v>
          </cell>
          <cell r="BK8163">
            <v>182990.26207899934</v>
          </cell>
          <cell r="BX8163">
            <v>138505.7523093168</v>
          </cell>
          <cell r="CB8163">
            <v>140000</v>
          </cell>
          <cell r="CF8163">
            <v>548970.78623699804</v>
          </cell>
          <cell r="CG8163">
            <v>1694000</v>
          </cell>
          <cell r="CK8163" t="str">
            <v>Машины и оборудование</v>
          </cell>
        </row>
        <row r="8164">
          <cell r="K8164">
            <v>617.48</v>
          </cell>
          <cell r="Y8164">
            <v>2004</v>
          </cell>
          <cell r="AT8164">
            <v>21200.2</v>
          </cell>
          <cell r="BK8164">
            <v>48697.534555250786</v>
          </cell>
          <cell r="BX8164">
            <v>23128.540264341969</v>
          </cell>
          <cell r="CB8164">
            <v>23000</v>
          </cell>
          <cell r="CF8164">
            <v>340882.74188675551</v>
          </cell>
          <cell r="CG8164">
            <v>195500</v>
          </cell>
          <cell r="CK8164" t="str">
            <v>Машины и оборудование</v>
          </cell>
        </row>
        <row r="8165">
          <cell r="K8165">
            <v>5048.4799999999996</v>
          </cell>
          <cell r="Y8165">
            <v>2004</v>
          </cell>
          <cell r="AT8165">
            <v>20193.71</v>
          </cell>
          <cell r="BK8165">
            <v>46385.594971920706</v>
          </cell>
          <cell r="BX8165">
            <v>22030.501354772365</v>
          </cell>
          <cell r="CB8165">
            <v>22000</v>
          </cell>
          <cell r="CF8165">
            <v>324699.16480344493</v>
          </cell>
          <cell r="CG8165">
            <v>187000</v>
          </cell>
          <cell r="CK8165" t="str">
            <v>Машины и оборудование</v>
          </cell>
        </row>
        <row r="8166">
          <cell r="K8166">
            <v>3350.04</v>
          </cell>
          <cell r="Y8166">
            <v>2007</v>
          </cell>
          <cell r="AT8166">
            <v>123954</v>
          </cell>
          <cell r="BK8166">
            <v>162366.05090759622</v>
          </cell>
          <cell r="BX8166">
            <v>122895.23920535619</v>
          </cell>
          <cell r="CB8166">
            <v>125000</v>
          </cell>
          <cell r="CF8166">
            <v>487098.15272278863</v>
          </cell>
          <cell r="CG8166">
            <v>1512500</v>
          </cell>
          <cell r="CK8166" t="str">
            <v>Машины и оборудование</v>
          </cell>
        </row>
        <row r="8167">
          <cell r="K8167">
            <v>5529.29</v>
          </cell>
          <cell r="Y8167">
            <v>2005</v>
          </cell>
          <cell r="AT8167">
            <v>20193.7</v>
          </cell>
          <cell r="BK8167">
            <v>34900.577523555461</v>
          </cell>
          <cell r="BX8167">
            <v>21240.094042149147</v>
          </cell>
          <cell r="CB8167">
            <v>21000</v>
          </cell>
          <cell r="CF8167">
            <v>174502.88761777731</v>
          </cell>
          <cell r="CG8167">
            <v>215250</v>
          </cell>
          <cell r="CK8167" t="str">
            <v>Машины и оборудование</v>
          </cell>
        </row>
        <row r="8168">
          <cell r="K8168">
            <v>3365.7</v>
          </cell>
          <cell r="Y8168">
            <v>2005</v>
          </cell>
          <cell r="AT8168">
            <v>20193.71</v>
          </cell>
          <cell r="BK8168">
            <v>34900.594806459296</v>
          </cell>
          <cell r="BX8168">
            <v>21240.104560327607</v>
          </cell>
          <cell r="CB8168">
            <v>21000</v>
          </cell>
          <cell r="CF8168">
            <v>174502.97403229648</v>
          </cell>
          <cell r="CG8168">
            <v>215250</v>
          </cell>
          <cell r="CK8168" t="str">
            <v>Машины и оборудование</v>
          </cell>
        </row>
        <row r="8169">
          <cell r="K8169">
            <v>51056.05</v>
          </cell>
          <cell r="Y8169">
            <v>2006</v>
          </cell>
          <cell r="AT8169">
            <v>104602.23</v>
          </cell>
          <cell r="BK8169">
            <v>157128.6626322869</v>
          </cell>
          <cell r="BX8169">
            <v>107006.71258814044</v>
          </cell>
          <cell r="CB8169">
            <v>105000</v>
          </cell>
          <cell r="CF8169">
            <v>628514.65052914759</v>
          </cell>
          <cell r="CG8169">
            <v>1171800</v>
          </cell>
          <cell r="CK8169" t="str">
            <v>Машины и оборудование</v>
          </cell>
        </row>
        <row r="8170">
          <cell r="K8170">
            <v>15505.21</v>
          </cell>
          <cell r="Y8170">
            <v>2007</v>
          </cell>
          <cell r="AT8170">
            <v>25015.25</v>
          </cell>
          <cell r="BK8170">
            <v>38001.182395153555</v>
          </cell>
          <cell r="BX8170">
            <v>25879.311479178439</v>
          </cell>
          <cell r="CB8170">
            <v>26000</v>
          </cell>
          <cell r="CF8170">
            <v>152004.72958061422</v>
          </cell>
          <cell r="CG8170">
            <v>290160</v>
          </cell>
          <cell r="CK8170" t="str">
            <v>Машины и оборудование</v>
          </cell>
        </row>
        <row r="8171">
          <cell r="K8171">
            <v>0</v>
          </cell>
          <cell r="Y8171">
            <v>2004</v>
          </cell>
          <cell r="AT8171">
            <v>13813.56</v>
          </cell>
          <cell r="BK8171">
            <v>31600.736261852478</v>
          </cell>
          <cell r="BX8171">
            <v>15008.540117895964</v>
          </cell>
          <cell r="CB8171">
            <v>15000</v>
          </cell>
          <cell r="CF8171">
            <v>221205.15383296733</v>
          </cell>
          <cell r="CG8171">
            <v>127500</v>
          </cell>
          <cell r="CK8171" t="str">
            <v>Машины и оборудование</v>
          </cell>
        </row>
        <row r="8172">
          <cell r="K8172">
            <v>0</v>
          </cell>
          <cell r="Y8172">
            <v>2004</v>
          </cell>
          <cell r="AT8172">
            <v>13813.56</v>
          </cell>
          <cell r="BK8172">
            <v>31600.736261852478</v>
          </cell>
          <cell r="BX8172">
            <v>15008.540117895964</v>
          </cell>
          <cell r="CB8172">
            <v>15000</v>
          </cell>
          <cell r="CF8172">
            <v>221205.15383296733</v>
          </cell>
          <cell r="CG8172">
            <v>127500</v>
          </cell>
          <cell r="CK8172" t="str">
            <v>Машины и оборудование</v>
          </cell>
        </row>
        <row r="8173">
          <cell r="K8173">
            <v>279198.68</v>
          </cell>
          <cell r="Y8173">
            <v>2008</v>
          </cell>
          <cell r="AT8173">
            <v>508848.36</v>
          </cell>
          <cell r="BK8173">
            <v>534606.36345402652</v>
          </cell>
          <cell r="BX8173">
            <v>446672.73966467759</v>
          </cell>
          <cell r="CB8173">
            <v>445000</v>
          </cell>
          <cell r="CF8173">
            <v>1069212.726908053</v>
          </cell>
          <cell r="CG8173">
            <v>5807250</v>
          </cell>
          <cell r="CK8173" t="str">
            <v>Машины и оборудование</v>
          </cell>
        </row>
        <row r="8174">
          <cell r="K8174">
            <v>0</v>
          </cell>
          <cell r="Y8174">
            <v>2004</v>
          </cell>
          <cell r="AT8174">
            <v>30000</v>
          </cell>
          <cell r="BK8174">
            <v>64023.7738440498</v>
          </cell>
          <cell r="BX8174">
            <v>30407.626274122456</v>
          </cell>
          <cell r="CB8174">
            <v>30000</v>
          </cell>
          <cell r="CF8174">
            <v>448166.41690834862</v>
          </cell>
          <cell r="CG8174">
            <v>255000</v>
          </cell>
          <cell r="CK8174" t="str">
            <v>Машины и оборудование</v>
          </cell>
        </row>
        <row r="8175">
          <cell r="K8175">
            <v>0</v>
          </cell>
          <cell r="Y8175">
            <v>2003</v>
          </cell>
          <cell r="AT8175">
            <v>30000</v>
          </cell>
          <cell r="BK8175">
            <v>81929.342427653784</v>
          </cell>
          <cell r="BX8175">
            <v>57350.539699357643</v>
          </cell>
          <cell r="CB8175">
            <v>55000</v>
          </cell>
          <cell r="CF8175">
            <v>655434.73942123028</v>
          </cell>
          <cell r="CG8175">
            <v>660000</v>
          </cell>
          <cell r="CK8175" t="str">
            <v>Сооружения</v>
          </cell>
        </row>
        <row r="8176">
          <cell r="K8176">
            <v>15742.35</v>
          </cell>
          <cell r="Y8176">
            <v>2007</v>
          </cell>
          <cell r="AT8176">
            <v>60016.95</v>
          </cell>
          <cell r="BK8176">
            <v>54071.037837594937</v>
          </cell>
          <cell r="BX8176">
            <v>10911.895601497967</v>
          </cell>
          <cell r="CB8176">
            <v>11000</v>
          </cell>
          <cell r="CF8176">
            <v>216284.15135037975</v>
          </cell>
          <cell r="CG8176">
            <v>18150</v>
          </cell>
          <cell r="CK8176" t="str">
            <v>Прочие основные фонды</v>
          </cell>
        </row>
        <row r="8177">
          <cell r="K8177">
            <v>75400.429999999993</v>
          </cell>
          <cell r="Y8177">
            <v>2009</v>
          </cell>
          <cell r="AT8177">
            <v>87725.43</v>
          </cell>
          <cell r="BK8177">
            <v>83688.903322724233</v>
          </cell>
          <cell r="BX8177">
            <v>61449.708210266908</v>
          </cell>
          <cell r="CB8177">
            <v>60000</v>
          </cell>
          <cell r="CF8177">
            <v>83688.903322724233</v>
          </cell>
          <cell r="CG8177">
            <v>242400</v>
          </cell>
          <cell r="CK8177" t="str">
            <v>Прочие основные фонды</v>
          </cell>
        </row>
        <row r="8178">
          <cell r="K8178">
            <v>0</v>
          </cell>
          <cell r="Y8178">
            <v>2005</v>
          </cell>
          <cell r="AT8178">
            <v>42480</v>
          </cell>
          <cell r="BK8178">
            <v>30919.379952157491</v>
          </cell>
          <cell r="BX8178">
            <v>3702.3026913113167</v>
          </cell>
          <cell r="CB8178">
            <v>3700</v>
          </cell>
          <cell r="CF8178">
            <v>154596.89976078746</v>
          </cell>
          <cell r="CG8178">
            <v>4218</v>
          </cell>
          <cell r="CK8178" t="str">
            <v>Прочие основные фонды</v>
          </cell>
        </row>
        <row r="8179">
          <cell r="K8179">
            <v>0</v>
          </cell>
          <cell r="Y8179">
            <v>2005</v>
          </cell>
          <cell r="AT8179">
            <v>40672</v>
          </cell>
          <cell r="BK8179">
            <v>29603.413875097682</v>
          </cell>
          <cell r="BX8179">
            <v>3544.7282264833775</v>
          </cell>
          <cell r="CB8179">
            <v>3500</v>
          </cell>
          <cell r="CF8179">
            <v>148017.06937548841</v>
          </cell>
          <cell r="CG8179">
            <v>3989.9999999999995</v>
          </cell>
          <cell r="CK8179" t="str">
            <v>Прочие основные фонды</v>
          </cell>
        </row>
        <row r="8180">
          <cell r="K8180">
            <v>0</v>
          </cell>
          <cell r="Y8180">
            <v>2005</v>
          </cell>
          <cell r="AT8180">
            <v>70361</v>
          </cell>
          <cell r="BK8180">
            <v>51212.770546463122</v>
          </cell>
          <cell r="BX8180">
            <v>6132.2438715479184</v>
          </cell>
          <cell r="CB8180">
            <v>6100</v>
          </cell>
          <cell r="CF8180">
            <v>256063.8527323156</v>
          </cell>
          <cell r="CG8180">
            <v>6953.9999999999991</v>
          </cell>
          <cell r="CK8180" t="str">
            <v>Прочие основные фонды</v>
          </cell>
        </row>
        <row r="8181">
          <cell r="K8181">
            <v>20655.810000000001</v>
          </cell>
          <cell r="Y8181">
            <v>2009</v>
          </cell>
          <cell r="AT8181">
            <v>31500</v>
          </cell>
          <cell r="BK8181">
            <v>25695.813131959727</v>
          </cell>
          <cell r="BX8181">
            <v>13075.308795171482</v>
          </cell>
          <cell r="CB8181">
            <v>13000</v>
          </cell>
          <cell r="CF8181">
            <v>51391.626263919454</v>
          </cell>
          <cell r="CG8181">
            <v>40820</v>
          </cell>
          <cell r="CK8181" t="str">
            <v>Прочие основные фонды</v>
          </cell>
        </row>
        <row r="8182">
          <cell r="K8182">
            <v>0</v>
          </cell>
          <cell r="Y8182">
            <v>2004</v>
          </cell>
          <cell r="AT8182">
            <v>36382</v>
          </cell>
          <cell r="BK8182">
            <v>23422.17030714007</v>
          </cell>
          <cell r="BX8182">
            <v>2342.2170307140073</v>
          </cell>
          <cell r="CB8182">
            <v>2300</v>
          </cell>
          <cell r="CF8182">
            <v>163955.19214998049</v>
          </cell>
          <cell r="CG8182">
            <v>2300</v>
          </cell>
          <cell r="CK8182" t="str">
            <v>Прочие основные фонды</v>
          </cell>
        </row>
        <row r="8183">
          <cell r="K8183">
            <v>0</v>
          </cell>
          <cell r="Y8183">
            <v>2005</v>
          </cell>
          <cell r="AT8183">
            <v>39520</v>
          </cell>
          <cell r="BK8183">
            <v>28764.922215378156</v>
          </cell>
          <cell r="BX8183">
            <v>3444.3267975664603</v>
          </cell>
          <cell r="CB8183">
            <v>3400</v>
          </cell>
          <cell r="CF8183">
            <v>143824.61107689078</v>
          </cell>
          <cell r="CG8183">
            <v>3875.9999999999995</v>
          </cell>
          <cell r="CK8183" t="str">
            <v>Прочие основные фонды</v>
          </cell>
        </row>
        <row r="8184">
          <cell r="K8184">
            <v>0</v>
          </cell>
          <cell r="Y8184">
            <v>2003</v>
          </cell>
          <cell r="AT8184">
            <v>61027</v>
          </cell>
          <cell r="BK8184">
            <v>32749.775676618519</v>
          </cell>
          <cell r="BX8184">
            <v>3274.9775676618519</v>
          </cell>
          <cell r="CB8184">
            <v>3300</v>
          </cell>
          <cell r="CF8184">
            <v>261998.20541294815</v>
          </cell>
          <cell r="CG8184">
            <v>3300</v>
          </cell>
          <cell r="CK8184" t="str">
            <v>Прочие основные фонды</v>
          </cell>
        </row>
        <row r="8185">
          <cell r="K8185">
            <v>0</v>
          </cell>
          <cell r="Y8185">
            <v>2004</v>
          </cell>
          <cell r="AT8185">
            <v>40302</v>
          </cell>
          <cell r="BK8185">
            <v>26133.055256102212</v>
          </cell>
          <cell r="BX8185">
            <v>2613.3055256102216</v>
          </cell>
          <cell r="CB8185">
            <v>2600</v>
          </cell>
          <cell r="CF8185">
            <v>156798.33153661329</v>
          </cell>
          <cell r="CG8185">
            <v>2600</v>
          </cell>
          <cell r="CK8185" t="str">
            <v>Прочие основные фонды</v>
          </cell>
        </row>
        <row r="8186">
          <cell r="K8186">
            <v>0</v>
          </cell>
          <cell r="Y8186">
            <v>2001</v>
          </cell>
          <cell r="AT8186">
            <v>23530</v>
          </cell>
          <cell r="BK8186">
            <v>11143.688440470916</v>
          </cell>
          <cell r="BX8186">
            <v>1114.3688440470917</v>
          </cell>
          <cell r="CB8186">
            <v>1100</v>
          </cell>
          <cell r="CF8186">
            <v>100293.19596423824</v>
          </cell>
          <cell r="CG8186">
            <v>1100</v>
          </cell>
          <cell r="CK8186" t="str">
            <v>Прочие основные фонды</v>
          </cell>
        </row>
        <row r="8187">
          <cell r="K8187">
            <v>0</v>
          </cell>
          <cell r="Y8187">
            <v>2005</v>
          </cell>
          <cell r="AT8187">
            <v>28508</v>
          </cell>
          <cell r="BK8187">
            <v>20749.757148684224</v>
          </cell>
          <cell r="BX8187">
            <v>2484.5867496210694</v>
          </cell>
          <cell r="CB8187">
            <v>2500</v>
          </cell>
          <cell r="CF8187">
            <v>103748.78574342112</v>
          </cell>
          <cell r="CG8187">
            <v>2849.9999999999995</v>
          </cell>
          <cell r="CK8187" t="str">
            <v>Прочие основные фонды</v>
          </cell>
        </row>
        <row r="8188">
          <cell r="K8188">
            <v>0</v>
          </cell>
          <cell r="Y8188">
            <v>2007</v>
          </cell>
          <cell r="AT8188">
            <v>22390</v>
          </cell>
          <cell r="BK8188">
            <v>21118.535439344108</v>
          </cell>
          <cell r="BX8188">
            <v>4261.8611217118805</v>
          </cell>
          <cell r="CB8188">
            <v>4300</v>
          </cell>
          <cell r="CF8188">
            <v>84474.141757376434</v>
          </cell>
          <cell r="CG8188">
            <v>7095</v>
          </cell>
          <cell r="CK8188" t="str">
            <v>Прочие основные фонды</v>
          </cell>
        </row>
        <row r="8189">
          <cell r="K8189">
            <v>0</v>
          </cell>
          <cell r="Y8189">
            <v>2005</v>
          </cell>
          <cell r="AT8189">
            <v>18440</v>
          </cell>
          <cell r="BK8189">
            <v>20189.530977882416</v>
          </cell>
          <cell r="BX8189">
            <v>2417.5049755650589</v>
          </cell>
          <cell r="CB8189">
            <v>2400</v>
          </cell>
          <cell r="CF8189">
            <v>100947.65488941208</v>
          </cell>
          <cell r="CG8189">
            <v>2735.9999999999995</v>
          </cell>
          <cell r="CK8189" t="str">
            <v>Прочие основные фонды</v>
          </cell>
        </row>
        <row r="8190">
          <cell r="K8190">
            <v>0</v>
          </cell>
          <cell r="Y8190">
            <v>2005</v>
          </cell>
          <cell r="AT8190">
            <v>30590</v>
          </cell>
          <cell r="BK8190">
            <v>33499.188375376034</v>
          </cell>
          <cell r="BX8190">
            <v>3349.9188375376034</v>
          </cell>
          <cell r="CB8190">
            <v>3300</v>
          </cell>
          <cell r="CF8190">
            <v>200995.1302522562</v>
          </cell>
          <cell r="CG8190">
            <v>3300</v>
          </cell>
          <cell r="CK8190" t="str">
            <v>Прочие основные фонды</v>
          </cell>
        </row>
        <row r="8191">
          <cell r="K8191">
            <v>17542.7</v>
          </cell>
          <cell r="Y8191">
            <v>2006</v>
          </cell>
          <cell r="AT8191">
            <v>35000</v>
          </cell>
          <cell r="BK8191">
            <v>41159.806289575819</v>
          </cell>
          <cell r="BX8191">
            <v>8306.3230737075846</v>
          </cell>
          <cell r="CB8191">
            <v>8300</v>
          </cell>
          <cell r="CF8191">
            <v>164639.22515830328</v>
          </cell>
          <cell r="CG8191">
            <v>13695</v>
          </cell>
          <cell r="CK8191" t="str">
            <v>Прочие основные фонды</v>
          </cell>
        </row>
        <row r="8192">
          <cell r="K8192">
            <v>3469.16</v>
          </cell>
          <cell r="Y8192">
            <v>2006</v>
          </cell>
          <cell r="AT8192">
            <v>26020</v>
          </cell>
          <cell r="BK8192">
            <v>21990.938564460404</v>
          </cell>
          <cell r="BX8192">
            <v>4437.9178834164013</v>
          </cell>
          <cell r="CB8192">
            <v>4400</v>
          </cell>
          <cell r="CF8192">
            <v>87963.754257841618</v>
          </cell>
          <cell r="CG8192">
            <v>7260</v>
          </cell>
          <cell r="CK8192" t="str">
            <v>Прочие основные фонды</v>
          </cell>
        </row>
        <row r="8193">
          <cell r="K8193">
            <v>783.14</v>
          </cell>
          <cell r="Y8193">
            <v>2006</v>
          </cell>
          <cell r="AT8193">
            <v>23500</v>
          </cell>
          <cell r="BK8193">
            <v>18265.036270518769</v>
          </cell>
          <cell r="BX8193">
            <v>2187.0649749728204</v>
          </cell>
          <cell r="CB8193">
            <v>2200</v>
          </cell>
          <cell r="CF8193">
            <v>91325.181352593849</v>
          </cell>
          <cell r="CG8193">
            <v>2508</v>
          </cell>
          <cell r="CK8193" t="str">
            <v>Прочие основные фонды</v>
          </cell>
        </row>
        <row r="8194">
          <cell r="K8194">
            <v>0</v>
          </cell>
          <cell r="Y8194">
            <v>2005</v>
          </cell>
          <cell r="AT8194">
            <v>12843</v>
          </cell>
          <cell r="BK8194">
            <v>9347.8718626543941</v>
          </cell>
          <cell r="BX8194">
            <v>1119.3190551909427</v>
          </cell>
          <cell r="CB8194">
            <v>1100</v>
          </cell>
          <cell r="CF8194">
            <v>46739.359313271969</v>
          </cell>
          <cell r="CG8194">
            <v>1254</v>
          </cell>
          <cell r="CK8194" t="str">
            <v>Прочие основные фонды</v>
          </cell>
        </row>
        <row r="8195">
          <cell r="K8195">
            <v>5100</v>
          </cell>
          <cell r="Y8195">
            <v>2006</v>
          </cell>
          <cell r="AT8195">
            <v>25500</v>
          </cell>
          <cell r="BK8195">
            <v>22107.746421106342</v>
          </cell>
          <cell r="BX8195">
            <v>4461.4904869418515</v>
          </cell>
          <cell r="CB8195">
            <v>4500</v>
          </cell>
          <cell r="CF8195">
            <v>88430.985684425366</v>
          </cell>
          <cell r="CG8195">
            <v>7425</v>
          </cell>
          <cell r="CK8195" t="str">
            <v>Прочие основные фонды</v>
          </cell>
        </row>
        <row r="8196">
          <cell r="K8196">
            <v>5100</v>
          </cell>
          <cell r="Y8196">
            <v>2006</v>
          </cell>
          <cell r="AT8196">
            <v>25500</v>
          </cell>
          <cell r="BK8196">
            <v>22107.746421106342</v>
          </cell>
          <cell r="BX8196">
            <v>4461.4904869418515</v>
          </cell>
          <cell r="CB8196">
            <v>4500</v>
          </cell>
          <cell r="CF8196">
            <v>88430.985684425366</v>
          </cell>
          <cell r="CG8196">
            <v>7425</v>
          </cell>
          <cell r="CK8196" t="str">
            <v>Прочие основные фонды</v>
          </cell>
        </row>
        <row r="8197">
          <cell r="K8197">
            <v>0</v>
          </cell>
          <cell r="Y8197">
            <v>2004</v>
          </cell>
          <cell r="AT8197">
            <v>16730</v>
          </cell>
          <cell r="BK8197">
            <v>10770.515893531234</v>
          </cell>
          <cell r="BX8197">
            <v>1077.0515893531235</v>
          </cell>
          <cell r="CB8197">
            <v>1100</v>
          </cell>
          <cell r="CF8197">
            <v>75393.611254718635</v>
          </cell>
          <cell r="CG8197">
            <v>1100</v>
          </cell>
          <cell r="CK8197" t="str">
            <v>Прочие основные фонды</v>
          </cell>
        </row>
        <row r="8198">
          <cell r="K8198">
            <v>0</v>
          </cell>
          <cell r="Y8198">
            <v>2004</v>
          </cell>
          <cell r="AT8198">
            <v>16730</v>
          </cell>
          <cell r="BK8198">
            <v>10770.515893531234</v>
          </cell>
          <cell r="BX8198">
            <v>1077.0515893531235</v>
          </cell>
          <cell r="CB8198">
            <v>1100</v>
          </cell>
          <cell r="CF8198">
            <v>75393.611254718635</v>
          </cell>
          <cell r="CG8198">
            <v>1100</v>
          </cell>
          <cell r="CK8198" t="str">
            <v>Прочие основные фонды</v>
          </cell>
        </row>
        <row r="8199">
          <cell r="K8199">
            <v>0</v>
          </cell>
          <cell r="Y8199">
            <v>2004</v>
          </cell>
          <cell r="AT8199">
            <v>16730</v>
          </cell>
          <cell r="BK8199">
            <v>10770.515893531234</v>
          </cell>
          <cell r="BX8199">
            <v>1077.0515893531235</v>
          </cell>
          <cell r="CB8199">
            <v>1100</v>
          </cell>
          <cell r="CF8199">
            <v>75393.611254718635</v>
          </cell>
          <cell r="CG8199">
            <v>1100</v>
          </cell>
          <cell r="CK8199" t="str">
            <v>Прочие основные фонды</v>
          </cell>
        </row>
        <row r="8200">
          <cell r="K8200">
            <v>0</v>
          </cell>
          <cell r="Y8200">
            <v>2005</v>
          </cell>
          <cell r="AT8200">
            <v>24500</v>
          </cell>
          <cell r="BK8200">
            <v>17832.504915910042</v>
          </cell>
          <cell r="BX8200">
            <v>2135.2734448476285</v>
          </cell>
          <cell r="CB8200">
            <v>2100</v>
          </cell>
          <cell r="CF8200">
            <v>89162.524579550212</v>
          </cell>
          <cell r="CG8200">
            <v>2394</v>
          </cell>
          <cell r="CK8200" t="str">
            <v>Прочие основные фонды</v>
          </cell>
        </row>
        <row r="8201">
          <cell r="K8201">
            <v>2053.52</v>
          </cell>
          <cell r="Y8201">
            <v>2006</v>
          </cell>
          <cell r="AT8201">
            <v>30800</v>
          </cell>
          <cell r="BK8201">
            <v>25385.688513579498</v>
          </cell>
          <cell r="BX8201">
            <v>3039.6955905986088</v>
          </cell>
          <cell r="CB8201">
            <v>3000</v>
          </cell>
          <cell r="CF8201">
            <v>126928.44256789749</v>
          </cell>
          <cell r="CG8201">
            <v>3419.9999999999995</v>
          </cell>
          <cell r="CK8201" t="str">
            <v>Прочие основные фонды</v>
          </cell>
        </row>
        <row r="8202">
          <cell r="K8202">
            <v>0</v>
          </cell>
          <cell r="Y8202">
            <v>2005</v>
          </cell>
          <cell r="AT8202">
            <v>55028</v>
          </cell>
          <cell r="BK8202">
            <v>40052.533898477457</v>
          </cell>
          <cell r="BX8202">
            <v>4795.9113111459301</v>
          </cell>
          <cell r="CB8202">
            <v>4800</v>
          </cell>
          <cell r="CF8202">
            <v>200262.66949238727</v>
          </cell>
          <cell r="CG8202">
            <v>5471.9999999999991</v>
          </cell>
          <cell r="CK8202" t="str">
            <v>Прочие основные фонды</v>
          </cell>
        </row>
        <row r="8203">
          <cell r="K8203">
            <v>12702.62</v>
          </cell>
          <cell r="Y8203">
            <v>2009</v>
          </cell>
          <cell r="AT8203">
            <v>23500</v>
          </cell>
          <cell r="BK8203">
            <v>22418.690088883228</v>
          </cell>
          <cell r="BX8203">
            <v>16461.226156899684</v>
          </cell>
          <cell r="CB8203">
            <v>16000</v>
          </cell>
          <cell r="CF8203">
            <v>22418.690088883228</v>
          </cell>
          <cell r="CG8203">
            <v>64640</v>
          </cell>
          <cell r="CK8203" t="str">
            <v>Прочие основные фонды</v>
          </cell>
        </row>
        <row r="8204">
          <cell r="K8204">
            <v>0</v>
          </cell>
          <cell r="Y8204">
            <v>2004</v>
          </cell>
          <cell r="AT8204">
            <v>41883</v>
          </cell>
          <cell r="BK8204">
            <v>29281.530611749877</v>
          </cell>
          <cell r="BX8204">
            <v>2928.1530611749877</v>
          </cell>
          <cell r="CB8204">
            <v>2900</v>
          </cell>
          <cell r="CF8204">
            <v>175689.18367049925</v>
          </cell>
          <cell r="CG8204">
            <v>2900</v>
          </cell>
          <cell r="CK8204" t="str">
            <v>Прочие основные фонды</v>
          </cell>
        </row>
        <row r="8205">
          <cell r="K8205">
            <v>0.17</v>
          </cell>
          <cell r="Y8205">
            <v>2006</v>
          </cell>
          <cell r="AT8205">
            <v>40068</v>
          </cell>
          <cell r="BK8205">
            <v>31142.275459027493</v>
          </cell>
          <cell r="BX8205">
            <v>3728.9923156259988</v>
          </cell>
          <cell r="CB8205">
            <v>3700</v>
          </cell>
          <cell r="CF8205">
            <v>155711.37729513747</v>
          </cell>
          <cell r="CG8205">
            <v>4218</v>
          </cell>
          <cell r="CK8205" t="str">
            <v>Прочие основные фонды</v>
          </cell>
        </row>
        <row r="8206">
          <cell r="K8206">
            <v>783.14</v>
          </cell>
          <cell r="Y8206">
            <v>2006</v>
          </cell>
          <cell r="AT8206">
            <v>23500</v>
          </cell>
          <cell r="BK8206">
            <v>18265.036270518769</v>
          </cell>
          <cell r="BX8206">
            <v>2187.0649749728204</v>
          </cell>
          <cell r="CB8206">
            <v>2200</v>
          </cell>
          <cell r="CF8206">
            <v>91325.181352593849</v>
          </cell>
          <cell r="CG8206">
            <v>2508</v>
          </cell>
          <cell r="CK8206" t="str">
            <v>Прочие основные фонды</v>
          </cell>
        </row>
        <row r="8207">
          <cell r="K8207">
            <v>783.14</v>
          </cell>
          <cell r="Y8207">
            <v>2006</v>
          </cell>
          <cell r="AT8207">
            <v>23500</v>
          </cell>
          <cell r="BK8207">
            <v>18265.036270518769</v>
          </cell>
          <cell r="BX8207">
            <v>2187.0649749728204</v>
          </cell>
          <cell r="CB8207">
            <v>2200</v>
          </cell>
          <cell r="CF8207">
            <v>91325.181352593849</v>
          </cell>
          <cell r="CG8207">
            <v>2508</v>
          </cell>
          <cell r="CK8207" t="str">
            <v>Прочие основные фонды</v>
          </cell>
        </row>
        <row r="8208">
          <cell r="K8208">
            <v>1633.52</v>
          </cell>
          <cell r="Y8208">
            <v>2006</v>
          </cell>
          <cell r="AT8208">
            <v>24500</v>
          </cell>
          <cell r="BK8208">
            <v>20193.161317620055</v>
          </cell>
          <cell r="BX8208">
            <v>2417.9396743398024</v>
          </cell>
          <cell r="CB8208">
            <v>2400</v>
          </cell>
          <cell r="CF8208">
            <v>100965.80658810027</v>
          </cell>
          <cell r="CG8208">
            <v>2735.9999999999995</v>
          </cell>
          <cell r="CK8208" t="str">
            <v>Прочие основные фонды</v>
          </cell>
        </row>
        <row r="8209">
          <cell r="K8209">
            <v>5390</v>
          </cell>
          <cell r="Y8209">
            <v>2006</v>
          </cell>
          <cell r="AT8209">
            <v>29400</v>
          </cell>
          <cell r="BK8209">
            <v>25488.931167863782</v>
          </cell>
          <cell r="BX8209">
            <v>5143.8360908270752</v>
          </cell>
          <cell r="CB8209">
            <v>5100</v>
          </cell>
          <cell r="CF8209">
            <v>101955.72467145513</v>
          </cell>
          <cell r="CG8209">
            <v>8415</v>
          </cell>
          <cell r="CK8209" t="str">
            <v>Прочие основные фонды</v>
          </cell>
        </row>
        <row r="8210">
          <cell r="K8210">
            <v>24707.93</v>
          </cell>
          <cell r="Y8210">
            <v>2006</v>
          </cell>
          <cell r="AT8210">
            <v>74124.570000000007</v>
          </cell>
          <cell r="BK8210">
            <v>106244.9228190781</v>
          </cell>
          <cell r="BX8210">
            <v>45436.653478955996</v>
          </cell>
          <cell r="CB8210">
            <v>45000</v>
          </cell>
          <cell r="CF8210">
            <v>531224.61409539054</v>
          </cell>
          <cell r="CG8210">
            <v>242550</v>
          </cell>
          <cell r="CK8210" t="str">
            <v>Прочие основные фонды</v>
          </cell>
        </row>
        <row r="8211">
          <cell r="K8211">
            <v>0</v>
          </cell>
          <cell r="Y8211">
            <v>2005</v>
          </cell>
          <cell r="AT8211">
            <v>35118.65</v>
          </cell>
          <cell r="BK8211">
            <v>25561.367296535682</v>
          </cell>
          <cell r="BX8211">
            <v>3060.7314597509458</v>
          </cell>
          <cell r="CB8211">
            <v>3100</v>
          </cell>
          <cell r="CF8211">
            <v>127806.83648267841</v>
          </cell>
          <cell r="CG8211">
            <v>3533.9999999999995</v>
          </cell>
          <cell r="CK8211" t="str">
            <v>Прочие основные фонды</v>
          </cell>
        </row>
        <row r="8212">
          <cell r="K8212">
            <v>50742.54</v>
          </cell>
          <cell r="Y8212">
            <v>2007</v>
          </cell>
          <cell r="AT8212">
            <v>362445.67</v>
          </cell>
          <cell r="BK8212">
            <v>948145.96763813565</v>
          </cell>
          <cell r="BX8212">
            <v>395438.66139175929</v>
          </cell>
          <cell r="CB8212">
            <v>395000</v>
          </cell>
          <cell r="CF8212">
            <v>3792583.8705525426</v>
          </cell>
          <cell r="CG8212">
            <v>2464800</v>
          </cell>
          <cell r="CK8212" t="str">
            <v>Транспортные средства</v>
          </cell>
        </row>
        <row r="8213">
          <cell r="K8213">
            <v>73893.67</v>
          </cell>
          <cell r="Y8213">
            <v>2004</v>
          </cell>
          <cell r="AT8213">
            <v>886725.69</v>
          </cell>
          <cell r="BK8213">
            <v>1286121.5237457622</v>
          </cell>
          <cell r="BX8213">
            <v>543180.814021723</v>
          </cell>
          <cell r="CB8213">
            <v>545000</v>
          </cell>
          <cell r="CF8213">
            <v>7716729.1424745731</v>
          </cell>
          <cell r="CG8213">
            <v>2507000</v>
          </cell>
          <cell r="CK8213" t="str">
            <v>Транспортные средства</v>
          </cell>
        </row>
        <row r="8214">
          <cell r="K8214">
            <v>27925.67</v>
          </cell>
          <cell r="Y8214">
            <v>2004</v>
          </cell>
          <cell r="AT8214">
            <v>340472.74</v>
          </cell>
          <cell r="BK8214">
            <v>420856.87028869917</v>
          </cell>
          <cell r="BX8214">
            <v>169588.72712763961</v>
          </cell>
          <cell r="CB8214">
            <v>170000</v>
          </cell>
          <cell r="CF8214">
            <v>2525141.221732195</v>
          </cell>
          <cell r="CG8214">
            <v>781999.99999999988</v>
          </cell>
          <cell r="CK8214" t="str">
            <v>Транспортные средства</v>
          </cell>
        </row>
        <row r="8215">
          <cell r="K8215">
            <v>0</v>
          </cell>
          <cell r="Y8215">
            <v>2008</v>
          </cell>
          <cell r="AT8215">
            <v>480000</v>
          </cell>
          <cell r="BK8215">
            <v>1217631.5657233857</v>
          </cell>
          <cell r="BX8215">
            <v>740631.69964618224</v>
          </cell>
          <cell r="CB8215">
            <v>740000</v>
          </cell>
          <cell r="CF8215">
            <v>2435263.1314467713</v>
          </cell>
          <cell r="CG8215">
            <v>5971800</v>
          </cell>
          <cell r="CK8215" t="str">
            <v>Транспортные средства</v>
          </cell>
        </row>
        <row r="8216">
          <cell r="K8216">
            <v>271999.06</v>
          </cell>
          <cell r="Y8216">
            <v>2010</v>
          </cell>
          <cell r="AT8216">
            <v>300847.46000000002</v>
          </cell>
          <cell r="BK8216">
            <v>353758.09327202785</v>
          </cell>
          <cell r="BX8216">
            <v>324023.88071415212</v>
          </cell>
          <cell r="CB8216">
            <v>325000</v>
          </cell>
          <cell r="CF8216">
            <v>353758.09327202785</v>
          </cell>
          <cell r="CG8216">
            <v>2931500</v>
          </cell>
          <cell r="CK8216" t="str">
            <v>Транспортные средства</v>
          </cell>
        </row>
        <row r="8217">
          <cell r="K8217">
            <v>0</v>
          </cell>
          <cell r="Y8217">
            <v>2007</v>
          </cell>
          <cell r="AT8217">
            <v>310955.18</v>
          </cell>
          <cell r="BK8217">
            <v>463751.63660785876</v>
          </cell>
          <cell r="BX8217">
            <v>243867.44204780131</v>
          </cell>
          <cell r="CB8217">
            <v>245000</v>
          </cell>
          <cell r="CF8217">
            <v>1855006.546431435</v>
          </cell>
          <cell r="CG8217">
            <v>1528800</v>
          </cell>
          <cell r="CK8217" t="str">
            <v>Транспортные средства</v>
          </cell>
        </row>
        <row r="8218">
          <cell r="K8218">
            <v>68139.37</v>
          </cell>
          <cell r="Y8218">
            <v>2005</v>
          </cell>
          <cell r="AT8218">
            <v>260169.49</v>
          </cell>
          <cell r="BK8218">
            <v>429058.60260625492</v>
          </cell>
          <cell r="BX8218">
            <v>161357.05281925251</v>
          </cell>
          <cell r="CB8218">
            <v>160000</v>
          </cell>
          <cell r="CF8218">
            <v>2145293.0130312745</v>
          </cell>
          <cell r="CG8218">
            <v>862400</v>
          </cell>
          <cell r="CK8218" t="str">
            <v>Транспортные средства</v>
          </cell>
        </row>
        <row r="8219">
          <cell r="K8219">
            <v>0</v>
          </cell>
          <cell r="Y8219">
            <v>2003</v>
          </cell>
          <cell r="AT8219">
            <v>158333.32999999999</v>
          </cell>
          <cell r="BK8219">
            <v>409186.23529411753</v>
          </cell>
          <cell r="BX8219">
            <v>60622.395149259348</v>
          </cell>
          <cell r="CB8219">
            <v>60000</v>
          </cell>
          <cell r="CF8219">
            <v>2864303.6470588227</v>
          </cell>
          <cell r="CG8219">
            <v>231000</v>
          </cell>
          <cell r="CK8219" t="str">
            <v>Транспортные средства</v>
          </cell>
        </row>
        <row r="8220">
          <cell r="K8220">
            <v>1212881.3600000001</v>
          </cell>
          <cell r="Y8220">
            <v>2009</v>
          </cell>
          <cell r="AT8220">
            <v>1516101.69</v>
          </cell>
          <cell r="BK8220">
            <v>1700000</v>
          </cell>
          <cell r="BX8220">
            <v>1185947.3360354903</v>
          </cell>
          <cell r="CB8220">
            <v>1190000</v>
          </cell>
          <cell r="CF8220">
            <v>1700000</v>
          </cell>
          <cell r="CG8220">
            <v>10733800</v>
          </cell>
          <cell r="CK8220" t="str">
            <v>Транспортные средства</v>
          </cell>
        </row>
        <row r="8221">
          <cell r="K8221">
            <v>180340.59</v>
          </cell>
          <cell r="Y8221">
            <v>2007</v>
          </cell>
          <cell r="AT8221">
            <v>491837.61</v>
          </cell>
          <cell r="BK8221">
            <v>837051.02851238882</v>
          </cell>
          <cell r="BX8221">
            <v>515940.89413876663</v>
          </cell>
          <cell r="CB8221">
            <v>515000</v>
          </cell>
          <cell r="CF8221">
            <v>2511153.0855371663</v>
          </cell>
          <cell r="CG8221">
            <v>3677100</v>
          </cell>
          <cell r="CK8221" t="str">
            <v>Транспортные средства</v>
          </cell>
        </row>
        <row r="8222">
          <cell r="K8222">
            <v>345194.94</v>
          </cell>
          <cell r="Y8222">
            <v>2008</v>
          </cell>
          <cell r="AT8222">
            <v>579927.54</v>
          </cell>
          <cell r="BK8222">
            <v>600000</v>
          </cell>
          <cell r="BX8222">
            <v>187326.50441696859</v>
          </cell>
          <cell r="CB8222">
            <v>185000</v>
          </cell>
          <cell r="CF8222">
            <v>1800000</v>
          </cell>
          <cell r="CG8222">
            <v>1320900</v>
          </cell>
          <cell r="CK8222" t="str">
            <v>Транспортные средства</v>
          </cell>
        </row>
        <row r="8223">
          <cell r="K8223">
            <v>572987.86</v>
          </cell>
          <cell r="Y8223">
            <v>2009</v>
          </cell>
          <cell r="AT8223">
            <v>718372.88</v>
          </cell>
          <cell r="BK8223">
            <v>1148329.3797404333</v>
          </cell>
          <cell r="BX8223">
            <v>700968.50596349488</v>
          </cell>
          <cell r="CB8223">
            <v>700000</v>
          </cell>
          <cell r="CF8223">
            <v>1148329.3797404333</v>
          </cell>
          <cell r="CG8223">
            <v>6314000</v>
          </cell>
          <cell r="CK8223" t="str">
            <v>Транспортные средства</v>
          </cell>
        </row>
        <row r="8224">
          <cell r="K8224">
            <v>198341.8</v>
          </cell>
          <cell r="Y8224">
            <v>2008</v>
          </cell>
          <cell r="AT8224">
            <v>457711.48</v>
          </cell>
          <cell r="BK8224">
            <v>982575.83753188641</v>
          </cell>
          <cell r="BX8224">
            <v>306770.82828237256</v>
          </cell>
          <cell r="CB8224">
            <v>305000</v>
          </cell>
          <cell r="CF8224">
            <v>2947727.5125956591</v>
          </cell>
          <cell r="CG8224">
            <v>2177700</v>
          </cell>
          <cell r="CK8224" t="str">
            <v>Транспортные средства</v>
          </cell>
        </row>
        <row r="8225">
          <cell r="K8225">
            <v>193214.15</v>
          </cell>
          <cell r="Y8225">
            <v>2007</v>
          </cell>
          <cell r="AT8225">
            <v>437573.69</v>
          </cell>
          <cell r="BK8225">
            <v>232034.90474440766</v>
          </cell>
          <cell r="BX8225">
            <v>139905.8929840099</v>
          </cell>
          <cell r="CB8225">
            <v>140000</v>
          </cell>
          <cell r="CF8225">
            <v>928139.61897763063</v>
          </cell>
          <cell r="CG8225">
            <v>873600</v>
          </cell>
          <cell r="CK8225" t="str">
            <v>Транспортные средства</v>
          </cell>
        </row>
        <row r="8226">
          <cell r="K8226">
            <v>20437.78</v>
          </cell>
          <cell r="Y8226">
            <v>2003</v>
          </cell>
          <cell r="AT8226">
            <v>177666.67</v>
          </cell>
          <cell r="BK8226">
            <v>1455080.7234631348</v>
          </cell>
          <cell r="BX8226">
            <v>324699.08135422965</v>
          </cell>
          <cell r="CB8226">
            <v>325000</v>
          </cell>
          <cell r="CF8226">
            <v>10185565.064241944</v>
          </cell>
          <cell r="CG8226">
            <v>1251250</v>
          </cell>
          <cell r="CK8226" t="str">
            <v>Транспортные средства</v>
          </cell>
        </row>
        <row r="8227">
          <cell r="K8227">
            <v>48029.47</v>
          </cell>
          <cell r="Y8227">
            <v>2003</v>
          </cell>
          <cell r="AT8227">
            <v>250424</v>
          </cell>
          <cell r="BK8227">
            <v>1463975.7398305973</v>
          </cell>
          <cell r="BX8227">
            <v>275687.30970632588</v>
          </cell>
          <cell r="CB8227">
            <v>275000</v>
          </cell>
          <cell r="CF8227">
            <v>11711805.918644778</v>
          </cell>
          <cell r="CG8227">
            <v>874500</v>
          </cell>
          <cell r="CK8227" t="str">
            <v>Транспортные средства</v>
          </cell>
        </row>
        <row r="8228">
          <cell r="K8228">
            <v>866440.76</v>
          </cell>
          <cell r="Y8228">
            <v>2009</v>
          </cell>
          <cell r="AT8228">
            <v>1083050.8500000001</v>
          </cell>
          <cell r="BK8228">
            <v>1409457.4780058651</v>
          </cell>
          <cell r="BX8228">
            <v>860367.52172984509</v>
          </cell>
          <cell r="CB8228">
            <v>860000</v>
          </cell>
          <cell r="CF8228">
            <v>1409457.4780058651</v>
          </cell>
          <cell r="CG8228">
            <v>7757200</v>
          </cell>
          <cell r="CK8228" t="str">
            <v>Транспортные средства</v>
          </cell>
        </row>
        <row r="8229">
          <cell r="K8229">
            <v>7365.46</v>
          </cell>
          <cell r="Y8229">
            <v>2005</v>
          </cell>
          <cell r="AT8229">
            <v>34372</v>
          </cell>
          <cell r="BK8229">
            <v>25017.91261100653</v>
          </cell>
          <cell r="BX8229">
            <v>2995.6579120939873</v>
          </cell>
          <cell r="CB8229">
            <v>3000</v>
          </cell>
          <cell r="CF8229">
            <v>125089.56305503265</v>
          </cell>
          <cell r="CG8229">
            <v>3419.9999999999995</v>
          </cell>
          <cell r="CK8229" t="str">
            <v>Прочие основные фонды</v>
          </cell>
        </row>
        <row r="8230">
          <cell r="K8230">
            <v>22000</v>
          </cell>
          <cell r="Y8230">
            <v>2010</v>
          </cell>
          <cell r="AT8230">
            <v>22000</v>
          </cell>
          <cell r="BK8230">
            <v>22000</v>
          </cell>
          <cell r="BX8230">
            <v>22000</v>
          </cell>
          <cell r="CB8230">
            <v>22000</v>
          </cell>
          <cell r="CF8230">
            <v>0</v>
          </cell>
          <cell r="CG8230">
            <v>220000</v>
          </cell>
          <cell r="CK8230" t="str">
            <v>Прочие основные фонды</v>
          </cell>
        </row>
        <row r="8231">
          <cell r="K8231">
            <v>2300.25</v>
          </cell>
          <cell r="Y8231">
            <v>2005</v>
          </cell>
          <cell r="AT8231">
            <v>10168.5</v>
          </cell>
          <cell r="BK8231">
            <v>15737.182958152987</v>
          </cell>
          <cell r="BX8231">
            <v>6730.1562261206736</v>
          </cell>
          <cell r="CB8231">
            <v>6700</v>
          </cell>
          <cell r="CF8231">
            <v>78685.914790764931</v>
          </cell>
          <cell r="CG8231">
            <v>36113</v>
          </cell>
          <cell r="CK8231" t="str">
            <v>Прочие основные фонды</v>
          </cell>
        </row>
        <row r="8232">
          <cell r="K8232">
            <v>1452.75</v>
          </cell>
          <cell r="Y8232">
            <v>2004</v>
          </cell>
          <cell r="AT8232">
            <v>13560</v>
          </cell>
          <cell r="BK8232">
            <v>21342.767992139241</v>
          </cell>
          <cell r="BX8232">
            <v>7329.6117205831188</v>
          </cell>
          <cell r="CB8232">
            <v>7300</v>
          </cell>
          <cell r="CF8232">
            <v>128056.60795283545</v>
          </cell>
          <cell r="CG8232">
            <v>33580</v>
          </cell>
          <cell r="CK8232" t="str">
            <v>Прочие основные фонды</v>
          </cell>
        </row>
        <row r="8233">
          <cell r="K8233">
            <v>2500.1</v>
          </cell>
          <cell r="Y8233">
            <v>2005</v>
          </cell>
          <cell r="AT8233">
            <v>15000</v>
          </cell>
          <cell r="BK8233">
            <v>26414.735171828372</v>
          </cell>
          <cell r="BX8233">
            <v>14256.501156802793</v>
          </cell>
          <cell r="CB8233">
            <v>14000</v>
          </cell>
          <cell r="CF8233">
            <v>158488.41103097022</v>
          </cell>
          <cell r="CG8233">
            <v>131039.99999999999</v>
          </cell>
          <cell r="CK8233" t="str">
            <v>Машины и оборудование</v>
          </cell>
        </row>
        <row r="8234">
          <cell r="K8234">
            <v>2500.1</v>
          </cell>
          <cell r="Y8234">
            <v>2005</v>
          </cell>
          <cell r="AT8234">
            <v>15000</v>
          </cell>
          <cell r="BK8234">
            <v>26414.735171828372</v>
          </cell>
          <cell r="BX8234">
            <v>14256.501156802793</v>
          </cell>
          <cell r="CB8234">
            <v>14000</v>
          </cell>
          <cell r="CF8234">
            <v>158488.41103097022</v>
          </cell>
          <cell r="CG8234">
            <v>131039.99999999999</v>
          </cell>
          <cell r="CK8234" t="str">
            <v>Машины и оборудование</v>
          </cell>
        </row>
        <row r="8235">
          <cell r="K8235">
            <v>2500.1</v>
          </cell>
          <cell r="Y8235">
            <v>2005</v>
          </cell>
          <cell r="AT8235">
            <v>15000</v>
          </cell>
          <cell r="BK8235">
            <v>26414.735171828372</v>
          </cell>
          <cell r="BX8235">
            <v>14256.501156802793</v>
          </cell>
          <cell r="CB8235">
            <v>14000</v>
          </cell>
          <cell r="CF8235">
            <v>158488.41103097022</v>
          </cell>
          <cell r="CG8235">
            <v>131039.99999999999</v>
          </cell>
          <cell r="CK8235" t="str">
            <v>Машины и оборудование</v>
          </cell>
        </row>
        <row r="8236">
          <cell r="K8236">
            <v>42890</v>
          </cell>
          <cell r="Y8236">
            <v>2010</v>
          </cell>
          <cell r="AT8236">
            <v>42890</v>
          </cell>
          <cell r="BK8236">
            <v>42890</v>
          </cell>
          <cell r="BX8236">
            <v>42890</v>
          </cell>
          <cell r="CB8236">
            <v>43000</v>
          </cell>
          <cell r="CF8236">
            <v>0</v>
          </cell>
          <cell r="CG8236">
            <v>215000</v>
          </cell>
          <cell r="CK8236" t="str">
            <v>Прочие основные фонды</v>
          </cell>
        </row>
        <row r="8237">
          <cell r="K8237">
            <v>12061.89</v>
          </cell>
          <cell r="Y8237">
            <v>2001</v>
          </cell>
          <cell r="AT8237">
            <v>54155.31</v>
          </cell>
          <cell r="BK8237">
            <v>25514.707595088857</v>
          </cell>
          <cell r="BX8237">
            <v>2551.4707595088857</v>
          </cell>
          <cell r="CB8237">
            <v>2600</v>
          </cell>
          <cell r="CF8237">
            <v>229632.36835579973</v>
          </cell>
          <cell r="CG8237">
            <v>2600</v>
          </cell>
          <cell r="CK8237" t="str">
            <v>Прочие основные фонды</v>
          </cell>
        </row>
        <row r="8238">
          <cell r="K8238">
            <v>0</v>
          </cell>
          <cell r="Y8238">
            <v>2004</v>
          </cell>
          <cell r="AT8238">
            <v>11635.51</v>
          </cell>
          <cell r="BK8238">
            <v>7490.7618281136656</v>
          </cell>
          <cell r="BX8238">
            <v>749.07618281136661</v>
          </cell>
          <cell r="CB8238">
            <v>750</v>
          </cell>
          <cell r="CF8238">
            <v>52435.332796795657</v>
          </cell>
          <cell r="CG8238">
            <v>750</v>
          </cell>
          <cell r="CK8238" t="str">
            <v>Прочие основные фонды</v>
          </cell>
        </row>
        <row r="8239">
          <cell r="K8239">
            <v>4523.5</v>
          </cell>
          <cell r="Y8239">
            <v>2005</v>
          </cell>
          <cell r="AT8239">
            <v>20000</v>
          </cell>
          <cell r="BK8239">
            <v>30952.811050111592</v>
          </cell>
          <cell r="BX8239">
            <v>13237.264544663762</v>
          </cell>
          <cell r="CB8239">
            <v>13000</v>
          </cell>
          <cell r="CF8239">
            <v>154764.05525055795</v>
          </cell>
          <cell r="CG8239">
            <v>70070</v>
          </cell>
          <cell r="CK8239" t="str">
            <v>Прочие основные фонды</v>
          </cell>
        </row>
        <row r="8240">
          <cell r="K8240">
            <v>1769.41</v>
          </cell>
          <cell r="Y8240">
            <v>2005</v>
          </cell>
          <cell r="AT8240">
            <v>13510</v>
          </cell>
          <cell r="BK8240">
            <v>20525.164546374843</v>
          </cell>
          <cell r="BX8240">
            <v>7048.8273442983254</v>
          </cell>
          <cell r="CB8240">
            <v>7000</v>
          </cell>
          <cell r="CF8240">
            <v>123150.98727824906</v>
          </cell>
          <cell r="CG8240">
            <v>32199.999999999996</v>
          </cell>
          <cell r="CK8240" t="str">
            <v>Прочие основные фонды</v>
          </cell>
        </row>
        <row r="8241">
          <cell r="K8241">
            <v>1174.78</v>
          </cell>
          <cell r="Y8241">
            <v>2004</v>
          </cell>
          <cell r="AT8241">
            <v>14100</v>
          </cell>
          <cell r="BK8241">
            <v>23064.992046964315</v>
          </cell>
          <cell r="BX8241">
            <v>7921.0642267606363</v>
          </cell>
          <cell r="CB8241">
            <v>7900</v>
          </cell>
          <cell r="CF8241">
            <v>138389.9522817859</v>
          </cell>
          <cell r="CG8241">
            <v>36340</v>
          </cell>
          <cell r="CK8241" t="str">
            <v>Прочие основные фонды</v>
          </cell>
        </row>
        <row r="8242">
          <cell r="K8242">
            <v>0</v>
          </cell>
          <cell r="Y8242">
            <v>2004</v>
          </cell>
          <cell r="AT8242">
            <v>11860</v>
          </cell>
          <cell r="BK8242">
            <v>23827.447537731834</v>
          </cell>
          <cell r="BX8242">
            <v>12860.096123455427</v>
          </cell>
          <cell r="CB8242">
            <v>13000</v>
          </cell>
          <cell r="CF8242">
            <v>142964.68522639101</v>
          </cell>
          <cell r="CG8242">
            <v>121679.99999999999</v>
          </cell>
          <cell r="CK8242" t="str">
            <v>Машины и оборудование</v>
          </cell>
        </row>
        <row r="8243">
          <cell r="K8243">
            <v>1042.6400000000001</v>
          </cell>
          <cell r="Y8243">
            <v>2004</v>
          </cell>
          <cell r="AT8243">
            <v>10950</v>
          </cell>
          <cell r="BK8243">
            <v>17912.174674770158</v>
          </cell>
          <cell r="BX8243">
            <v>6151.4647718460255</v>
          </cell>
          <cell r="CB8243">
            <v>6200</v>
          </cell>
          <cell r="CF8243">
            <v>107473.04804862096</v>
          </cell>
          <cell r="CG8243">
            <v>28519.999999999996</v>
          </cell>
          <cell r="CK8243" t="str">
            <v>Прочие основные фонды</v>
          </cell>
        </row>
        <row r="8244">
          <cell r="K8244">
            <v>912.28</v>
          </cell>
          <cell r="Y8244">
            <v>2004</v>
          </cell>
          <cell r="AT8244">
            <v>10950</v>
          </cell>
          <cell r="BK8244">
            <v>17912.174674770158</v>
          </cell>
          <cell r="BX8244">
            <v>6151.4647718460255</v>
          </cell>
          <cell r="CB8244">
            <v>6200</v>
          </cell>
          <cell r="CF8244">
            <v>107473.04804862096</v>
          </cell>
          <cell r="CG8244">
            <v>28519.999999999996</v>
          </cell>
          <cell r="CK8244" t="str">
            <v>Прочие основные фонды</v>
          </cell>
        </row>
        <row r="8245">
          <cell r="K8245">
            <v>3245.28</v>
          </cell>
          <cell r="Y8245">
            <v>2003</v>
          </cell>
          <cell r="AT8245">
            <v>13430</v>
          </cell>
          <cell r="BK8245">
            <v>25634.850628877088</v>
          </cell>
          <cell r="BX8245">
            <v>5343.2219907776125</v>
          </cell>
          <cell r="CB8245">
            <v>5300</v>
          </cell>
          <cell r="CF8245">
            <v>205078.8050310167</v>
          </cell>
          <cell r="CG8245">
            <v>16854</v>
          </cell>
          <cell r="CK8245" t="str">
            <v>Прочие основные фонды</v>
          </cell>
        </row>
        <row r="8246">
          <cell r="K8246">
            <v>3245.28</v>
          </cell>
          <cell r="Y8246">
            <v>2003</v>
          </cell>
          <cell r="AT8246">
            <v>13430</v>
          </cell>
          <cell r="BK8246">
            <v>25634.850628877088</v>
          </cell>
          <cell r="BX8246">
            <v>5343.2219907776125</v>
          </cell>
          <cell r="CB8246">
            <v>5300</v>
          </cell>
          <cell r="CF8246">
            <v>205078.8050310167</v>
          </cell>
          <cell r="CG8246">
            <v>16854</v>
          </cell>
          <cell r="CK8246" t="str">
            <v>Прочие основные фонды</v>
          </cell>
        </row>
        <row r="8247">
          <cell r="K8247">
            <v>3245.28</v>
          </cell>
          <cell r="Y8247">
            <v>2003</v>
          </cell>
          <cell r="AT8247">
            <v>13430</v>
          </cell>
          <cell r="BK8247">
            <v>25634.850628877088</v>
          </cell>
          <cell r="BX8247">
            <v>5343.2219907776125</v>
          </cell>
          <cell r="CB8247">
            <v>5300</v>
          </cell>
          <cell r="CF8247">
            <v>205078.8050310167</v>
          </cell>
          <cell r="CG8247">
            <v>16854</v>
          </cell>
          <cell r="CK8247" t="str">
            <v>Прочие основные фонды</v>
          </cell>
        </row>
        <row r="8248">
          <cell r="K8248">
            <v>100409.84</v>
          </cell>
          <cell r="Y8248">
            <v>2005</v>
          </cell>
          <cell r="AT8248">
            <v>100409.84</v>
          </cell>
          <cell r="BK8248">
            <v>100409.84</v>
          </cell>
          <cell r="BX8248">
            <v>140310.46090000001</v>
          </cell>
          <cell r="CB8248">
            <v>140000</v>
          </cell>
          <cell r="CF8248">
            <v>602459.04</v>
          </cell>
          <cell r="CG8248" t="e">
            <v>#N/A</v>
          </cell>
          <cell r="CK8248" t="str">
            <v>Земельные участки</v>
          </cell>
        </row>
        <row r="8249">
          <cell r="K8249">
            <v>3889981.7</v>
          </cell>
          <cell r="Y8249">
            <v>2008</v>
          </cell>
          <cell r="AT8249">
            <v>4308903</v>
          </cell>
          <cell r="BK8249">
            <v>5861142.7680000002</v>
          </cell>
          <cell r="BX8249">
            <v>4981971.3528000005</v>
          </cell>
          <cell r="CB8249">
            <v>4980000</v>
          </cell>
          <cell r="CF8249">
            <v>128945140.896</v>
          </cell>
          <cell r="CG8249">
            <v>164340000</v>
          </cell>
          <cell r="CK8249" t="str">
            <v>Здания</v>
          </cell>
        </row>
        <row r="8250">
          <cell r="K8250">
            <v>205125.03</v>
          </cell>
          <cell r="Y8250">
            <v>2008</v>
          </cell>
          <cell r="AT8250">
            <v>233898.3</v>
          </cell>
          <cell r="BK8250">
            <v>497906.38022580254</v>
          </cell>
          <cell r="BX8250">
            <v>492927.31642354449</v>
          </cell>
          <cell r="CB8250">
            <v>495000</v>
          </cell>
          <cell r="CF8250">
            <v>1493719.1406774076</v>
          </cell>
          <cell r="CG8250">
            <v>25740000</v>
          </cell>
          <cell r="CK8250" t="str">
            <v>Здания</v>
          </cell>
        </row>
        <row r="8251">
          <cell r="K8251">
            <v>55609.459999999992</v>
          </cell>
          <cell r="Y8251">
            <v>2008</v>
          </cell>
          <cell r="AT8251">
            <v>88135.59</v>
          </cell>
          <cell r="BK8251">
            <v>448138.01806199999</v>
          </cell>
          <cell r="BX8251">
            <v>443656.63788137998</v>
          </cell>
          <cell r="CB8251">
            <v>445000</v>
          </cell>
          <cell r="CF8251">
            <v>1344414.054186</v>
          </cell>
          <cell r="CG8251">
            <v>23140000</v>
          </cell>
          <cell r="CK8251" t="str">
            <v>Здания</v>
          </cell>
        </row>
        <row r="8252">
          <cell r="K8252">
            <v>16369.02</v>
          </cell>
          <cell r="Y8252">
            <v>2008</v>
          </cell>
          <cell r="AT8252">
            <v>25000</v>
          </cell>
          <cell r="BK8252">
            <v>1050277.7819999999</v>
          </cell>
          <cell r="BX8252">
            <v>1039775.0041799999</v>
          </cell>
          <cell r="CB8252">
            <v>1040000</v>
          </cell>
          <cell r="CF8252">
            <v>2100555.5639999998</v>
          </cell>
          <cell r="CG8252">
            <v>55120000</v>
          </cell>
          <cell r="CK8252" t="str">
            <v>Здания</v>
          </cell>
        </row>
        <row r="8253">
          <cell r="K8253">
            <v>76450.73</v>
          </cell>
          <cell r="Y8253">
            <v>2008</v>
          </cell>
          <cell r="AT8253">
            <v>120338.98</v>
          </cell>
          <cell r="BK8253">
            <v>718423.68206399994</v>
          </cell>
          <cell r="BX8253">
            <v>711239.44524335989</v>
          </cell>
          <cell r="CB8253">
            <v>710000</v>
          </cell>
          <cell r="CF8253">
            <v>2155271.0461919997</v>
          </cell>
          <cell r="CG8253">
            <v>36920000</v>
          </cell>
          <cell r="CK8253" t="str">
            <v>Здания</v>
          </cell>
        </row>
        <row r="8254">
          <cell r="K8254">
            <v>2349888.5</v>
          </cell>
          <cell r="Y8254">
            <v>2008</v>
          </cell>
          <cell r="AT8254">
            <v>2660251</v>
          </cell>
          <cell r="BK8254">
            <v>2848971.2778217308</v>
          </cell>
          <cell r="BX8254">
            <v>626773.68112078076</v>
          </cell>
          <cell r="CB8254">
            <v>625000</v>
          </cell>
          <cell r="CF8254">
            <v>170938276.66930383</v>
          </cell>
          <cell r="CG8254">
            <v>2500000</v>
          </cell>
          <cell r="CK8254" t="str">
            <v>Здания</v>
          </cell>
        </row>
        <row r="8255">
          <cell r="K8255">
            <v>230533.45</v>
          </cell>
          <cell r="Y8255">
            <v>2008</v>
          </cell>
          <cell r="AT8255">
            <v>432250</v>
          </cell>
          <cell r="BK8255">
            <v>455805.23668151075</v>
          </cell>
          <cell r="BX8255">
            <v>345000.03713773622</v>
          </cell>
          <cell r="CB8255">
            <v>345000</v>
          </cell>
          <cell r="CF8255">
            <v>1367415.7100445323</v>
          </cell>
          <cell r="CG8255">
            <v>4174500</v>
          </cell>
          <cell r="CK8255" t="str">
            <v>Здания</v>
          </cell>
        </row>
        <row r="8256">
          <cell r="K8256">
            <v>162976</v>
          </cell>
          <cell r="Y8256">
            <v>2008</v>
          </cell>
          <cell r="AT8256">
            <v>162976</v>
          </cell>
          <cell r="BK8256">
            <v>162976</v>
          </cell>
          <cell r="BX8256">
            <v>115588.58589999999</v>
          </cell>
          <cell r="CB8256">
            <v>115000</v>
          </cell>
          <cell r="CF8256">
            <v>488928</v>
          </cell>
          <cell r="CG8256" t="e">
            <v>#N/A</v>
          </cell>
          <cell r="CK8256" t="str">
            <v>Земельные участки</v>
          </cell>
        </row>
        <row r="8257">
          <cell r="K8257">
            <v>19695.04</v>
          </cell>
          <cell r="Y8257">
            <v>2008</v>
          </cell>
          <cell r="AT8257">
            <v>19695.04</v>
          </cell>
          <cell r="BK8257">
            <v>19695.04</v>
          </cell>
          <cell r="BX8257">
            <v>44805.710350000001</v>
          </cell>
          <cell r="CB8257">
            <v>45000</v>
          </cell>
          <cell r="CF8257">
            <v>59085.120000000003</v>
          </cell>
          <cell r="CG8257" t="e">
            <v>#N/A</v>
          </cell>
          <cell r="CK8257" t="str">
            <v>Земельные участки</v>
          </cell>
        </row>
        <row r="8258">
          <cell r="K8258">
            <v>15744.86</v>
          </cell>
          <cell r="Y8258">
            <v>2009</v>
          </cell>
          <cell r="AT8258">
            <v>15744.86</v>
          </cell>
          <cell r="BK8258">
            <v>15744.86</v>
          </cell>
          <cell r="BX8258">
            <v>19973.87155</v>
          </cell>
          <cell r="CB8258">
            <v>20000</v>
          </cell>
          <cell r="CF8258">
            <v>31489.72</v>
          </cell>
          <cell r="CG8258" t="e">
            <v>#N/A</v>
          </cell>
          <cell r="CK8258" t="str">
            <v>Земельные участки</v>
          </cell>
        </row>
        <row r="8259">
          <cell r="K8259">
            <v>27770</v>
          </cell>
          <cell r="Y8259">
            <v>2010</v>
          </cell>
          <cell r="AT8259">
            <v>27770</v>
          </cell>
          <cell r="BK8259">
            <v>27770</v>
          </cell>
          <cell r="BX8259">
            <v>10015.215850000001</v>
          </cell>
          <cell r="CB8259">
            <v>10000</v>
          </cell>
          <cell r="CF8259">
            <v>0</v>
          </cell>
          <cell r="CG8259" t="e">
            <v>#N/A</v>
          </cell>
          <cell r="CK8259" t="str">
            <v>Земельные участки</v>
          </cell>
        </row>
        <row r="8260">
          <cell r="K8260">
            <v>27240</v>
          </cell>
          <cell r="Y8260">
            <v>2010</v>
          </cell>
          <cell r="AT8260">
            <v>27240</v>
          </cell>
          <cell r="BK8260">
            <v>27240</v>
          </cell>
          <cell r="BX8260">
            <v>10014.58</v>
          </cell>
          <cell r="CB8260">
            <v>10000</v>
          </cell>
          <cell r="CF8260">
            <v>0</v>
          </cell>
          <cell r="CG8260" t="e">
            <v>#N/A</v>
          </cell>
          <cell r="CK8260" t="str">
            <v>Земельные участки</v>
          </cell>
        </row>
        <row r="8261">
          <cell r="K8261">
            <v>33750</v>
          </cell>
          <cell r="Y8261">
            <v>2010</v>
          </cell>
          <cell r="AT8261">
            <v>33750</v>
          </cell>
          <cell r="BK8261">
            <v>33750</v>
          </cell>
          <cell r="BX8261">
            <v>10022.331700000001</v>
          </cell>
          <cell r="CB8261">
            <v>10000</v>
          </cell>
          <cell r="CF8261">
            <v>0</v>
          </cell>
          <cell r="CG8261" t="e">
            <v>#N/A</v>
          </cell>
          <cell r="CK8261" t="str">
            <v>Земельные участки</v>
          </cell>
        </row>
        <row r="8262">
          <cell r="K8262">
            <v>30290</v>
          </cell>
          <cell r="Y8262">
            <v>2010</v>
          </cell>
          <cell r="AT8262">
            <v>30290</v>
          </cell>
          <cell r="BK8262">
            <v>30290</v>
          </cell>
          <cell r="BX8262">
            <v>10018.21285</v>
          </cell>
          <cell r="CB8262">
            <v>10000</v>
          </cell>
          <cell r="CF8262">
            <v>0</v>
          </cell>
          <cell r="CG8262" t="e">
            <v>#N/A</v>
          </cell>
          <cell r="CK8262" t="str">
            <v>Земельные участки</v>
          </cell>
        </row>
        <row r="8263">
          <cell r="K8263">
            <v>45500</v>
          </cell>
          <cell r="Y8263">
            <v>2010</v>
          </cell>
          <cell r="AT8263">
            <v>45500</v>
          </cell>
          <cell r="BK8263">
            <v>45500</v>
          </cell>
          <cell r="BX8263">
            <v>11294.17525</v>
          </cell>
          <cell r="CB8263">
            <v>11000</v>
          </cell>
          <cell r="CF8263">
            <v>0</v>
          </cell>
          <cell r="CG8263" t="e">
            <v>#N/A</v>
          </cell>
          <cell r="CK8263" t="str">
            <v>Земельные участки</v>
          </cell>
        </row>
        <row r="8264">
          <cell r="K8264">
            <v>22325.59</v>
          </cell>
          <cell r="Y8264">
            <v>2010</v>
          </cell>
          <cell r="AT8264">
            <v>24266.95</v>
          </cell>
          <cell r="BK8264">
            <v>32110.460378901585</v>
          </cell>
          <cell r="BX8264">
            <v>32110.460378901585</v>
          </cell>
          <cell r="CB8264">
            <v>32000</v>
          </cell>
          <cell r="CF8264">
            <v>0</v>
          </cell>
          <cell r="CG8264">
            <v>480000</v>
          </cell>
          <cell r="CK8264" t="str">
            <v>Машины и оборудование</v>
          </cell>
        </row>
        <row r="8265">
          <cell r="K8265">
            <v>0</v>
          </cell>
          <cell r="Y8265">
            <v>2008</v>
          </cell>
          <cell r="AT8265">
            <v>22990</v>
          </cell>
          <cell r="BK8265">
            <v>25333.149337583778</v>
          </cell>
          <cell r="BX8265">
            <v>8369.6639959900695</v>
          </cell>
          <cell r="CB8265">
            <v>8400</v>
          </cell>
          <cell r="CF8265">
            <v>75999.448012751338</v>
          </cell>
          <cell r="CG8265">
            <v>19572</v>
          </cell>
          <cell r="CK8265" t="str">
            <v>Прочие основные фонды</v>
          </cell>
        </row>
        <row r="8266">
          <cell r="K8266">
            <v>0</v>
          </cell>
          <cell r="Y8266">
            <v>2008</v>
          </cell>
          <cell r="AT8266">
            <v>46060</v>
          </cell>
          <cell r="BK8266">
            <v>53234.122169561175</v>
          </cell>
          <cell r="BX8266">
            <v>40293.030109099622</v>
          </cell>
          <cell r="CB8266">
            <v>40000</v>
          </cell>
          <cell r="CF8266">
            <v>159702.36650868354</v>
          </cell>
          <cell r="CG8266">
            <v>484000</v>
          </cell>
          <cell r="CK8266" t="str">
            <v>Машины и оборудование</v>
          </cell>
        </row>
        <row r="8267">
          <cell r="K8267">
            <v>0</v>
          </cell>
          <cell r="Y8267">
            <v>2008</v>
          </cell>
          <cell r="AT8267">
            <v>25290</v>
          </cell>
          <cell r="BK8267">
            <v>27867.566191713518</v>
          </cell>
          <cell r="BX8267">
            <v>9206.9944523092163</v>
          </cell>
          <cell r="CB8267">
            <v>9200</v>
          </cell>
          <cell r="CF8267">
            <v>83602.698575140559</v>
          </cell>
          <cell r="CG8267">
            <v>21436</v>
          </cell>
          <cell r="CK8267" t="str">
            <v>Прочие основные фонды</v>
          </cell>
        </row>
        <row r="8268">
          <cell r="K8268">
            <v>0</v>
          </cell>
          <cell r="Y8268">
            <v>2008</v>
          </cell>
          <cell r="AT8268">
            <v>86440.68</v>
          </cell>
          <cell r="BK8268">
            <v>192222.3459067939</v>
          </cell>
          <cell r="BX8268">
            <v>160605.05025833371</v>
          </cell>
          <cell r="CB8268">
            <v>160000</v>
          </cell>
          <cell r="CF8268">
            <v>384444.69181358779</v>
          </cell>
          <cell r="CG8268">
            <v>2088000</v>
          </cell>
          <cell r="CK8268" t="str">
            <v>Машины и оборудование</v>
          </cell>
        </row>
        <row r="8269">
          <cell r="K8269">
            <v>21070.46</v>
          </cell>
          <cell r="Y8269">
            <v>2010</v>
          </cell>
          <cell r="AT8269">
            <v>22347.46</v>
          </cell>
          <cell r="BK8269">
            <v>22347.46</v>
          </cell>
          <cell r="BX8269">
            <v>22347.46</v>
          </cell>
          <cell r="CB8269">
            <v>22000</v>
          </cell>
          <cell r="CF8269">
            <v>0</v>
          </cell>
          <cell r="CG8269">
            <v>110000</v>
          </cell>
          <cell r="CK8269" t="str">
            <v>Прочие основные фонды</v>
          </cell>
        </row>
        <row r="8270">
          <cell r="K8270">
            <v>156792.25</v>
          </cell>
          <cell r="Y8270">
            <v>2008</v>
          </cell>
          <cell r="AT8270">
            <v>266547</v>
          </cell>
          <cell r="BK8270">
            <v>740974.67682437832</v>
          </cell>
          <cell r="BX8270">
            <v>436217.3321427583</v>
          </cell>
          <cell r="CB8270">
            <v>435000</v>
          </cell>
          <cell r="CF8270">
            <v>2222924.0304731349</v>
          </cell>
          <cell r="CG8270">
            <v>3105900</v>
          </cell>
          <cell r="CK8270" t="str">
            <v>Транспортные средства</v>
          </cell>
        </row>
        <row r="8271">
          <cell r="K8271">
            <v>247249.14</v>
          </cell>
          <cell r="Y8271">
            <v>2009</v>
          </cell>
          <cell r="AT8271">
            <v>339248.82</v>
          </cell>
          <cell r="BK8271">
            <v>455827.91896551714</v>
          </cell>
          <cell r="BX8271">
            <v>363057.96246841166</v>
          </cell>
          <cell r="CB8271">
            <v>365000</v>
          </cell>
          <cell r="CF8271">
            <v>455827.91896551714</v>
          </cell>
          <cell r="CG8271">
            <v>3292300</v>
          </cell>
          <cell r="CK8271" t="str">
            <v>Транспортные средства</v>
          </cell>
        </row>
        <row r="8272">
          <cell r="K8272">
            <v>129974.3</v>
          </cell>
          <cell r="Y8272">
            <v>2008</v>
          </cell>
          <cell r="AT8272">
            <v>252923</v>
          </cell>
          <cell r="BK8272">
            <v>2784415.3692202731</v>
          </cell>
          <cell r="BX8272">
            <v>2118296.1591768209</v>
          </cell>
          <cell r="CB8272">
            <v>2120000</v>
          </cell>
          <cell r="CF8272">
            <v>8353246.1076608188</v>
          </cell>
          <cell r="CG8272">
            <v>15136800</v>
          </cell>
          <cell r="CK8272" t="str">
            <v>Транспортные средства</v>
          </cell>
        </row>
        <row r="8273">
          <cell r="K8273">
            <v>59438.9</v>
          </cell>
          <cell r="Y8273">
            <v>2008</v>
          </cell>
          <cell r="AT8273">
            <v>115665</v>
          </cell>
          <cell r="BK8273">
            <v>3008152.133716397</v>
          </cell>
          <cell r="BX8273">
            <v>2107799.9396862802</v>
          </cell>
          <cell r="CB8273">
            <v>2110000</v>
          </cell>
          <cell r="CF8273">
            <v>9024456.401149191</v>
          </cell>
          <cell r="CG8273">
            <v>15065400</v>
          </cell>
          <cell r="CK8273" t="str">
            <v>Транспортные средства</v>
          </cell>
        </row>
        <row r="8274">
          <cell r="K8274">
            <v>20789.45</v>
          </cell>
          <cell r="Y8274">
            <v>2008</v>
          </cell>
          <cell r="AT8274">
            <v>38980</v>
          </cell>
          <cell r="BK8274">
            <v>243184.02117613872</v>
          </cell>
          <cell r="BX8274">
            <v>184066.5476945696</v>
          </cell>
          <cell r="CB8274">
            <v>185000</v>
          </cell>
          <cell r="CF8274">
            <v>729552.06352841621</v>
          </cell>
          <cell r="CG8274">
            <v>2238500</v>
          </cell>
          <cell r="CK8274" t="str">
            <v>Машины и оборудование</v>
          </cell>
        </row>
        <row r="8275">
          <cell r="K8275">
            <v>220564.69000000003</v>
          </cell>
          <cell r="Y8275">
            <v>2008</v>
          </cell>
          <cell r="AT8275">
            <v>422756.78</v>
          </cell>
          <cell r="BK8275">
            <v>2406521.7069731178</v>
          </cell>
          <cell r="BX8275">
            <v>1516449.1732858017</v>
          </cell>
          <cell r="CB8275">
            <v>1520000</v>
          </cell>
          <cell r="CF8275">
            <v>7219565.1209193533</v>
          </cell>
          <cell r="CG8275">
            <v>10852800</v>
          </cell>
          <cell r="CK8275" t="str">
            <v>Транспортные средства</v>
          </cell>
        </row>
        <row r="8276">
          <cell r="K8276">
            <v>565277.69999999995</v>
          </cell>
          <cell r="Y8276">
            <v>2008</v>
          </cell>
          <cell r="AT8276">
            <v>1100000</v>
          </cell>
          <cell r="BK8276">
            <v>3413598.7256520856</v>
          </cell>
          <cell r="BX8276">
            <v>2151050.1860195338</v>
          </cell>
          <cell r="CB8276">
            <v>2150000</v>
          </cell>
          <cell r="CF8276">
            <v>10240796.176956257</v>
          </cell>
          <cell r="CG8276">
            <v>15351000</v>
          </cell>
          <cell r="CK8276" t="str">
            <v>Транспортные средства</v>
          </cell>
        </row>
        <row r="8277">
          <cell r="K8277">
            <v>258789.15000000002</v>
          </cell>
          <cell r="Y8277">
            <v>2008</v>
          </cell>
          <cell r="AT8277">
            <v>560710</v>
          </cell>
          <cell r="BK8277">
            <v>672498.25324169162</v>
          </cell>
          <cell r="BX8277">
            <v>509015.48221035971</v>
          </cell>
          <cell r="CB8277">
            <v>510000</v>
          </cell>
          <cell r="CF8277">
            <v>2017494.7597250747</v>
          </cell>
          <cell r="CG8277">
            <v>6171000</v>
          </cell>
          <cell r="CK8277" t="str">
            <v>Машины и оборудование</v>
          </cell>
        </row>
        <row r="8278">
          <cell r="K8278">
            <v>0</v>
          </cell>
          <cell r="Y8278">
            <v>2008</v>
          </cell>
          <cell r="AT8278">
            <v>29153.73</v>
          </cell>
          <cell r="BK8278">
            <v>32074.724217339328</v>
          </cell>
          <cell r="BX8278">
            <v>26798.979435230722</v>
          </cell>
          <cell r="CB8278">
            <v>27000</v>
          </cell>
          <cell r="CF8278">
            <v>64149.448434678656</v>
          </cell>
          <cell r="CG8278">
            <v>352350</v>
          </cell>
          <cell r="CK8278" t="str">
            <v>Машины и оборудование</v>
          </cell>
        </row>
        <row r="8279">
          <cell r="K8279">
            <v>24923.65</v>
          </cell>
          <cell r="Y8279">
            <v>2008</v>
          </cell>
          <cell r="AT8279">
            <v>58475</v>
          </cell>
          <cell r="BK8279">
            <v>93164.698429289812</v>
          </cell>
          <cell r="BX8279">
            <v>20542.890820278189</v>
          </cell>
          <cell r="CB8279">
            <v>21000</v>
          </cell>
          <cell r="CF8279">
            <v>1117976.3811514778</v>
          </cell>
          <cell r="CG8279">
            <v>99540</v>
          </cell>
          <cell r="CK8279" t="str">
            <v>Здания</v>
          </cell>
        </row>
        <row r="8280">
          <cell r="K8280">
            <v>24923.65</v>
          </cell>
          <cell r="Y8280">
            <v>2008</v>
          </cell>
          <cell r="AT8280">
            <v>58475</v>
          </cell>
          <cell r="BK8280">
            <v>93164.698429289812</v>
          </cell>
          <cell r="BX8280">
            <v>20542.890820278189</v>
          </cell>
          <cell r="CB8280">
            <v>21000</v>
          </cell>
          <cell r="CF8280">
            <v>1117976.3811514778</v>
          </cell>
          <cell r="CG8280">
            <v>99540</v>
          </cell>
          <cell r="CK8280" t="str">
            <v>Здания</v>
          </cell>
        </row>
        <row r="8281">
          <cell r="K8281">
            <v>24923.65</v>
          </cell>
          <cell r="Y8281">
            <v>2008</v>
          </cell>
          <cell r="AT8281">
            <v>58475</v>
          </cell>
          <cell r="BK8281">
            <v>93164.698429289812</v>
          </cell>
          <cell r="BX8281">
            <v>20542.890820278189</v>
          </cell>
          <cell r="CB8281">
            <v>21000</v>
          </cell>
          <cell r="CF8281">
            <v>1117976.3811514778</v>
          </cell>
          <cell r="CG8281">
            <v>99540</v>
          </cell>
          <cell r="CK8281" t="str">
            <v>Здания</v>
          </cell>
        </row>
        <row r="8282">
          <cell r="K8282">
            <v>25151.149999999994</v>
          </cell>
          <cell r="Y8282">
            <v>2008</v>
          </cell>
          <cell r="AT8282">
            <v>92866</v>
          </cell>
          <cell r="BK8282">
            <v>69754.252376032397</v>
          </cell>
          <cell r="BX8282">
            <v>15380.868665598142</v>
          </cell>
          <cell r="CB8282">
            <v>15000</v>
          </cell>
          <cell r="CF8282">
            <v>837051.0285123887</v>
          </cell>
          <cell r="CG8282">
            <v>71100</v>
          </cell>
          <cell r="CK8282" t="str">
            <v>Здания</v>
          </cell>
        </row>
        <row r="8283">
          <cell r="K8283">
            <v>186398.7</v>
          </cell>
          <cell r="Y8283">
            <v>2008</v>
          </cell>
          <cell r="AT8283">
            <v>437320</v>
          </cell>
          <cell r="BK8283">
            <v>461151.523668151</v>
          </cell>
          <cell r="BX8283">
            <v>349046.65411469009</v>
          </cell>
          <cell r="CB8283">
            <v>350000</v>
          </cell>
          <cell r="CF8283">
            <v>1383454.5710044531</v>
          </cell>
          <cell r="CG8283">
            <v>4235000</v>
          </cell>
          <cell r="CK8283" t="str">
            <v>Здания</v>
          </cell>
        </row>
        <row r="8284">
          <cell r="K8284">
            <v>5809.4399999999987</v>
          </cell>
          <cell r="Y8284">
            <v>2008</v>
          </cell>
          <cell r="AT8284">
            <v>29877.119999999999</v>
          </cell>
          <cell r="BK8284">
            <v>33926.438058300431</v>
          </cell>
          <cell r="BX8284">
            <v>25300.250344642995</v>
          </cell>
          <cell r="CB8284">
            <v>25000</v>
          </cell>
          <cell r="CF8284">
            <v>67852.876116600863</v>
          </cell>
          <cell r="CG8284">
            <v>201750</v>
          </cell>
          <cell r="CK8284" t="str">
            <v>Прочие основные фонды</v>
          </cell>
        </row>
        <row r="8285">
          <cell r="K8285">
            <v>220583.45</v>
          </cell>
          <cell r="Y8285">
            <v>2008</v>
          </cell>
          <cell r="AT8285">
            <v>529400</v>
          </cell>
          <cell r="BK8285">
            <v>608830.49917993788</v>
          </cell>
          <cell r="BX8285">
            <v>460825.21200701542</v>
          </cell>
          <cell r="CB8285">
            <v>460000</v>
          </cell>
          <cell r="CF8285">
            <v>1826491.4975398136</v>
          </cell>
          <cell r="CG8285">
            <v>5566000</v>
          </cell>
          <cell r="CK8285" t="str">
            <v>Машины и оборудование</v>
          </cell>
        </row>
        <row r="8286">
          <cell r="K8286">
            <v>37128.630000000005</v>
          </cell>
          <cell r="Y8286">
            <v>2010</v>
          </cell>
          <cell r="AT8286">
            <v>41525.4</v>
          </cell>
          <cell r="BK8286">
            <v>40744.292525792676</v>
          </cell>
          <cell r="BX8286">
            <v>29917.047392636545</v>
          </cell>
          <cell r="CB8286">
            <v>30000</v>
          </cell>
          <cell r="CF8286">
            <v>40744.292525792676</v>
          </cell>
          <cell r="CG8286">
            <v>121200</v>
          </cell>
          <cell r="CK8286" t="str">
            <v>Прочие основные фонды</v>
          </cell>
        </row>
        <row r="8287">
          <cell r="K8287">
            <v>1410.6500000000015</v>
          </cell>
          <cell r="Y8287">
            <v>2008</v>
          </cell>
          <cell r="AT8287">
            <v>26100</v>
          </cell>
          <cell r="BK8287">
            <v>70547.911817983986</v>
          </cell>
          <cell r="BX8287">
            <v>53397.877511005565</v>
          </cell>
          <cell r="CB8287">
            <v>55000</v>
          </cell>
          <cell r="CF8287">
            <v>211643.73545395196</v>
          </cell>
          <cell r="CG8287">
            <v>665500</v>
          </cell>
          <cell r="CK8287" t="str">
            <v>Машины и оборудование</v>
          </cell>
        </row>
        <row r="8288">
          <cell r="K8288">
            <v>71965</v>
          </cell>
          <cell r="Y8288">
            <v>2008</v>
          </cell>
          <cell r="AT8288">
            <v>140040</v>
          </cell>
          <cell r="BK8288">
            <v>154312.92880536025</v>
          </cell>
          <cell r="BX8288">
            <v>50982.50308823181</v>
          </cell>
          <cell r="CB8288">
            <v>50000</v>
          </cell>
          <cell r="CF8288">
            <v>462938.78641608078</v>
          </cell>
          <cell r="CG8288">
            <v>116500</v>
          </cell>
          <cell r="CK8288" t="str">
            <v>Прочие основные фонды</v>
          </cell>
        </row>
        <row r="8289">
          <cell r="K8289">
            <v>164456.9</v>
          </cell>
          <cell r="Y8289">
            <v>2008</v>
          </cell>
          <cell r="AT8289">
            <v>281926</v>
          </cell>
          <cell r="BK8289">
            <v>527073.65104371787</v>
          </cell>
          <cell r="BX8289">
            <v>198113.85784356497</v>
          </cell>
          <cell r="CB8289">
            <v>200000</v>
          </cell>
          <cell r="CF8289">
            <v>1581220.9531311537</v>
          </cell>
          <cell r="CG8289">
            <v>1428000</v>
          </cell>
          <cell r="CK8289" t="str">
            <v>Транспортные средства</v>
          </cell>
        </row>
        <row r="8290">
          <cell r="K8290">
            <v>248831.35</v>
          </cell>
          <cell r="Y8290">
            <v>2008</v>
          </cell>
          <cell r="AT8290">
            <v>350100</v>
          </cell>
          <cell r="BK8290">
            <v>965629.65669134399</v>
          </cell>
          <cell r="BX8290">
            <v>730887.31899013452</v>
          </cell>
          <cell r="CB8290">
            <v>730000</v>
          </cell>
          <cell r="CF8290">
            <v>2896888.970074032</v>
          </cell>
          <cell r="CG8290">
            <v>8833000</v>
          </cell>
          <cell r="CK8290" t="str">
            <v>Машины и оборудование</v>
          </cell>
        </row>
        <row r="8291">
          <cell r="K8291">
            <v>0</v>
          </cell>
          <cell r="Y8291">
            <v>2008</v>
          </cell>
          <cell r="AT8291">
            <v>109730</v>
          </cell>
          <cell r="BK8291">
            <v>137131.30412534252</v>
          </cell>
          <cell r="BX8291">
            <v>86412.124257976815</v>
          </cell>
          <cell r="CB8291">
            <v>85000</v>
          </cell>
          <cell r="CF8291">
            <v>411393.91237602755</v>
          </cell>
          <cell r="CG8291">
            <v>606900</v>
          </cell>
          <cell r="CK8291" t="str">
            <v>Прочие основные фонды</v>
          </cell>
        </row>
        <row r="8292">
          <cell r="K8292">
            <v>60591.55</v>
          </cell>
          <cell r="Y8292">
            <v>2008</v>
          </cell>
          <cell r="AT8292">
            <v>145420</v>
          </cell>
          <cell r="BK8292">
            <v>174412.25586561111</v>
          </cell>
          <cell r="BX8292">
            <v>132013.03958022955</v>
          </cell>
          <cell r="CB8292">
            <v>130000</v>
          </cell>
          <cell r="CF8292">
            <v>523236.76759683329</v>
          </cell>
          <cell r="CG8292">
            <v>1573000</v>
          </cell>
          <cell r="CK8292" t="str">
            <v>Машины и оборудование</v>
          </cell>
        </row>
        <row r="8293">
          <cell r="K8293">
            <v>99842.5</v>
          </cell>
          <cell r="Y8293">
            <v>2008</v>
          </cell>
          <cell r="AT8293">
            <v>147712</v>
          </cell>
          <cell r="BK8293">
            <v>150846.92296854869</v>
          </cell>
          <cell r="BX8293">
            <v>144813.04604980673</v>
          </cell>
          <cell r="CB8293">
            <v>145000</v>
          </cell>
          <cell r="CF8293">
            <v>452540.76890564605</v>
          </cell>
          <cell r="CG8293">
            <v>4640000</v>
          </cell>
          <cell r="CK8293" t="str">
            <v>Сооружения</v>
          </cell>
        </row>
        <row r="8294">
          <cell r="K8294">
            <v>286484.93</v>
          </cell>
          <cell r="Y8294">
            <v>2010</v>
          </cell>
          <cell r="AT8294">
            <v>318972.88</v>
          </cell>
          <cell r="BK8294">
            <v>327760.97581688699</v>
          </cell>
          <cell r="BX8294">
            <v>324483.36605871812</v>
          </cell>
          <cell r="CB8294">
            <v>325000</v>
          </cell>
          <cell r="CF8294">
            <v>327760.97581688699</v>
          </cell>
          <cell r="CG8294">
            <v>11050000</v>
          </cell>
          <cell r="CK8294" t="str">
            <v>Сооружения</v>
          </cell>
        </row>
        <row r="8295">
          <cell r="K8295">
            <v>118990.3</v>
          </cell>
          <cell r="Y8295">
            <v>2010</v>
          </cell>
          <cell r="AT8295">
            <v>147712</v>
          </cell>
          <cell r="BK8295">
            <v>130879.90981597187</v>
          </cell>
          <cell r="BX8295">
            <v>129571.11071781215</v>
          </cell>
          <cell r="CB8295">
            <v>130000</v>
          </cell>
          <cell r="CF8295">
            <v>130879.90981597187</v>
          </cell>
          <cell r="CG8295">
            <v>4420000</v>
          </cell>
          <cell r="CK8295" t="str">
            <v>Сооружения</v>
          </cell>
        </row>
        <row r="8296">
          <cell r="K8296">
            <v>95675.569999999992</v>
          </cell>
          <cell r="Y8296">
            <v>2010</v>
          </cell>
          <cell r="AT8296">
            <v>106525.42</v>
          </cell>
          <cell r="BK8296">
            <v>130879.90981597187</v>
          </cell>
          <cell r="BX8296">
            <v>129571.11071781215</v>
          </cell>
          <cell r="CB8296">
            <v>130000</v>
          </cell>
          <cell r="CF8296">
            <v>130879.90981597187</v>
          </cell>
          <cell r="CG8296">
            <v>4420000</v>
          </cell>
          <cell r="CK8296" t="str">
            <v>Сооружения</v>
          </cell>
        </row>
        <row r="8297">
          <cell r="K8297">
            <v>91337.1</v>
          </cell>
          <cell r="Y8297">
            <v>2010</v>
          </cell>
          <cell r="AT8297">
            <v>101694.92</v>
          </cell>
          <cell r="BK8297">
            <v>130879.90981597187</v>
          </cell>
          <cell r="BX8297">
            <v>129571.11071781215</v>
          </cell>
          <cell r="CB8297">
            <v>130000</v>
          </cell>
          <cell r="CF8297">
            <v>130879.90981597187</v>
          </cell>
          <cell r="CG8297">
            <v>4420000</v>
          </cell>
          <cell r="CK8297" t="str">
            <v>Сооружения</v>
          </cell>
        </row>
        <row r="8298">
          <cell r="K8298">
            <v>91337.09</v>
          </cell>
          <cell r="Y8298">
            <v>2010</v>
          </cell>
          <cell r="AT8298">
            <v>101694.91</v>
          </cell>
          <cell r="BK8298">
            <v>130879.90981597187</v>
          </cell>
          <cell r="BX8298">
            <v>129571.11071781215</v>
          </cell>
          <cell r="CB8298">
            <v>130000</v>
          </cell>
          <cell r="CF8298">
            <v>130879.90981597187</v>
          </cell>
          <cell r="CG8298">
            <v>4420000</v>
          </cell>
          <cell r="CK8298" t="str">
            <v>Сооружения</v>
          </cell>
        </row>
        <row r="8299">
          <cell r="K8299">
            <v>95142.849999999991</v>
          </cell>
          <cell r="Y8299">
            <v>2010</v>
          </cell>
          <cell r="AT8299">
            <v>105932.2</v>
          </cell>
          <cell r="BK8299">
            <v>147057.6895110136</v>
          </cell>
          <cell r="BX8299">
            <v>145587.11261590346</v>
          </cell>
          <cell r="CB8299">
            <v>145000</v>
          </cell>
          <cell r="CF8299">
            <v>147057.6895110136</v>
          </cell>
          <cell r="CG8299">
            <v>4930000</v>
          </cell>
          <cell r="CK8299" t="str">
            <v>Сооружения</v>
          </cell>
        </row>
        <row r="8300">
          <cell r="K8300">
            <v>117148.05</v>
          </cell>
          <cell r="Y8300">
            <v>2008</v>
          </cell>
          <cell r="AT8300">
            <v>173315</v>
          </cell>
          <cell r="BK8300">
            <v>169603.6472273955</v>
          </cell>
          <cell r="BX8300">
            <v>162819.50133829968</v>
          </cell>
          <cell r="CB8300">
            <v>165000</v>
          </cell>
          <cell r="CF8300">
            <v>508810.9416821865</v>
          </cell>
          <cell r="CG8300">
            <v>5280000</v>
          </cell>
          <cell r="CK8300" t="str">
            <v>Сооружения</v>
          </cell>
        </row>
        <row r="8301">
          <cell r="K8301">
            <v>11002.4</v>
          </cell>
          <cell r="Y8301">
            <v>2008</v>
          </cell>
          <cell r="AT8301">
            <v>21410</v>
          </cell>
          <cell r="BK8301">
            <v>40562.56262780926</v>
          </cell>
          <cell r="BX8301">
            <v>38940.060122696887</v>
          </cell>
          <cell r="CB8301">
            <v>39000</v>
          </cell>
          <cell r="CF8301">
            <v>121687.68788342777</v>
          </cell>
          <cell r="CG8301">
            <v>1248000</v>
          </cell>
          <cell r="CK8301" t="str">
            <v>Сооружения</v>
          </cell>
        </row>
        <row r="8302">
          <cell r="K8302">
            <v>3917.8999999999942</v>
          </cell>
          <cell r="Y8302">
            <v>2008</v>
          </cell>
          <cell r="AT8302">
            <v>141050</v>
          </cell>
          <cell r="BK8302">
            <v>149032.45043339857</v>
          </cell>
          <cell r="BX8302">
            <v>112803.00618875267</v>
          </cell>
          <cell r="CB8302">
            <v>115000</v>
          </cell>
          <cell r="CF8302">
            <v>447097.35130019567</v>
          </cell>
          <cell r="CG8302">
            <v>1391500</v>
          </cell>
          <cell r="CK8302" t="str">
            <v>Машины и оборудование</v>
          </cell>
        </row>
        <row r="8303">
          <cell r="K8303">
            <v>4077.9700000000012</v>
          </cell>
          <cell r="Y8303">
            <v>2008</v>
          </cell>
          <cell r="AT8303">
            <v>21750</v>
          </cell>
          <cell r="BK8303">
            <v>23966.76807709644</v>
          </cell>
          <cell r="BX8303">
            <v>7918.233663018008</v>
          </cell>
          <cell r="CB8303">
            <v>7900</v>
          </cell>
          <cell r="CF8303">
            <v>71900.304231289323</v>
          </cell>
          <cell r="CG8303">
            <v>18407</v>
          </cell>
          <cell r="CK8303" t="str">
            <v>Прочие основные фонды</v>
          </cell>
        </row>
        <row r="8304">
          <cell r="K8304">
            <v>11805.64</v>
          </cell>
          <cell r="Y8304">
            <v>2009</v>
          </cell>
          <cell r="AT8304">
            <v>25000</v>
          </cell>
          <cell r="BK8304">
            <v>22872.926216644981</v>
          </cell>
          <cell r="BX8304">
            <v>11638.883416373812</v>
          </cell>
          <cell r="CB8304">
            <v>12000</v>
          </cell>
          <cell r="CF8304">
            <v>45745.852433289961</v>
          </cell>
          <cell r="CG8304">
            <v>37680</v>
          </cell>
          <cell r="CK8304" t="str">
            <v>Прочие основные фонды</v>
          </cell>
        </row>
        <row r="8305">
          <cell r="K8305">
            <v>13647.5</v>
          </cell>
          <cell r="Y8305">
            <v>2009</v>
          </cell>
          <cell r="AT8305">
            <v>23395.7</v>
          </cell>
          <cell r="BK8305">
            <v>22319.189264361081</v>
          </cell>
          <cell r="BX8305">
            <v>16388.166331871405</v>
          </cell>
          <cell r="CB8305">
            <v>16000</v>
          </cell>
          <cell r="CF8305">
            <v>22319.189264361081</v>
          </cell>
          <cell r="CG8305">
            <v>64640</v>
          </cell>
          <cell r="CK8305" t="str">
            <v>Прочие основные фонды</v>
          </cell>
        </row>
        <row r="8306">
          <cell r="K8306">
            <v>29206.85</v>
          </cell>
          <cell r="Y8306">
            <v>2008</v>
          </cell>
          <cell r="AT8306">
            <v>43210</v>
          </cell>
          <cell r="BK8306">
            <v>47613.979246498267</v>
          </cell>
          <cell r="BX8306">
            <v>15730.890877195779</v>
          </cell>
          <cell r="CB8306">
            <v>16000</v>
          </cell>
          <cell r="CF8306">
            <v>142841.93773949481</v>
          </cell>
          <cell r="CG8306">
            <v>37280</v>
          </cell>
          <cell r="CK8306" t="str">
            <v>Прочие основные фонды</v>
          </cell>
        </row>
        <row r="8307">
          <cell r="K8307">
            <v>175556.23</v>
          </cell>
          <cell r="Y8307">
            <v>2008</v>
          </cell>
          <cell r="AT8307">
            <v>330200</v>
          </cell>
          <cell r="BK8307">
            <v>2406521.7069731178</v>
          </cell>
          <cell r="BX8307">
            <v>2190675.2444935408</v>
          </cell>
          <cell r="CB8307">
            <v>2190000</v>
          </cell>
          <cell r="CF8307">
            <v>7219565.1209193533</v>
          </cell>
          <cell r="CG8307">
            <v>15636600</v>
          </cell>
          <cell r="CK8307" t="str">
            <v>Транспортные средства</v>
          </cell>
        </row>
        <row r="8308">
          <cell r="K8308">
            <v>0</v>
          </cell>
          <cell r="Y8308">
            <v>2008</v>
          </cell>
          <cell r="AT8308">
            <v>32152.63</v>
          </cell>
          <cell r="BK8308">
            <v>33780.20241586872</v>
          </cell>
          <cell r="BX8308">
            <v>28223.935573900053</v>
          </cell>
          <cell r="CB8308">
            <v>28000</v>
          </cell>
          <cell r="CF8308">
            <v>67560.40483173744</v>
          </cell>
          <cell r="CG8308">
            <v>365400</v>
          </cell>
          <cell r="CK8308" t="str">
            <v>Машины и оборудование</v>
          </cell>
        </row>
        <row r="8309">
          <cell r="K8309">
            <v>0</v>
          </cell>
          <cell r="Y8309">
            <v>2009</v>
          </cell>
          <cell r="AT8309">
            <v>23728.81</v>
          </cell>
          <cell r="BK8309">
            <v>25471.49619981067</v>
          </cell>
          <cell r="BX8309">
            <v>21281.869743225114</v>
          </cell>
          <cell r="CB8309">
            <v>21000</v>
          </cell>
          <cell r="CF8309">
            <v>50942.99239962134</v>
          </cell>
          <cell r="CG8309">
            <v>274050</v>
          </cell>
          <cell r="CK8309" t="str">
            <v>Машины и оборудование</v>
          </cell>
        </row>
        <row r="8310">
          <cell r="K8310">
            <v>52107.199999999997</v>
          </cell>
          <cell r="Y8310">
            <v>2010</v>
          </cell>
          <cell r="AT8310">
            <v>68855.929999999993</v>
          </cell>
          <cell r="BK8310">
            <v>74553.71842737589</v>
          </cell>
          <cell r="BX8310">
            <v>73808.181243102124</v>
          </cell>
          <cell r="CB8310">
            <v>75000</v>
          </cell>
          <cell r="CF8310">
            <v>74553.71842737589</v>
          </cell>
          <cell r="CG8310">
            <v>2925000</v>
          </cell>
          <cell r="CK8310" t="str">
            <v>Сооружения</v>
          </cell>
        </row>
        <row r="8311">
          <cell r="K8311">
            <v>22946.91</v>
          </cell>
          <cell r="Y8311">
            <v>2008</v>
          </cell>
          <cell r="AT8311">
            <v>35046</v>
          </cell>
          <cell r="BK8311">
            <v>120991.04359794006</v>
          </cell>
          <cell r="BX8311">
            <v>110104.65856797247</v>
          </cell>
          <cell r="CB8311">
            <v>110000</v>
          </cell>
          <cell r="CF8311">
            <v>241982.08719588013</v>
          </cell>
          <cell r="CG8311">
            <v>2534400</v>
          </cell>
          <cell r="CK8311" t="str">
            <v>Машины и оборудование</v>
          </cell>
        </row>
        <row r="8312">
          <cell r="K8312">
            <v>384624.6</v>
          </cell>
          <cell r="Y8312">
            <v>2009</v>
          </cell>
          <cell r="AT8312">
            <v>460788</v>
          </cell>
          <cell r="BK8312">
            <v>408354.33905152947</v>
          </cell>
          <cell r="BX8312">
            <v>396103.70887998358</v>
          </cell>
          <cell r="CB8312">
            <v>395000</v>
          </cell>
          <cell r="CF8312">
            <v>816708.67810305895</v>
          </cell>
          <cell r="CG8312">
            <v>11060000</v>
          </cell>
          <cell r="CK8312" t="str">
            <v>Сооружения</v>
          </cell>
        </row>
        <row r="8313">
          <cell r="K8313">
            <v>2016029.22</v>
          </cell>
          <cell r="Y8313">
            <v>2009</v>
          </cell>
          <cell r="AT8313">
            <v>2415243</v>
          </cell>
          <cell r="BK8313">
            <v>2140409.3833038909</v>
          </cell>
          <cell r="BX8313">
            <v>2076197.1018047743</v>
          </cell>
          <cell r="CB8313">
            <v>2080000</v>
          </cell>
          <cell r="CF8313">
            <v>4280818.7666077819</v>
          </cell>
          <cell r="CG8313">
            <v>58240000</v>
          </cell>
          <cell r="CK8313" t="str">
            <v>Сооружения</v>
          </cell>
        </row>
        <row r="8314">
          <cell r="K8314">
            <v>126166.25</v>
          </cell>
          <cell r="Y8314">
            <v>2008</v>
          </cell>
          <cell r="AT8314">
            <v>177513</v>
          </cell>
          <cell r="BK8314">
            <v>174704.34737480854</v>
          </cell>
          <cell r="BX8314">
            <v>165969.1300060681</v>
          </cell>
          <cell r="CB8314">
            <v>165000</v>
          </cell>
          <cell r="CF8314">
            <v>524113.04212442564</v>
          </cell>
          <cell r="CG8314">
            <v>4455000</v>
          </cell>
          <cell r="CK8314" t="str">
            <v>Сооружения</v>
          </cell>
        </row>
        <row r="8315">
          <cell r="K8315">
            <v>270185.84999999998</v>
          </cell>
          <cell r="Y8315">
            <v>2008</v>
          </cell>
          <cell r="AT8315">
            <v>380145</v>
          </cell>
          <cell r="BK8315">
            <v>374130.25599700637</v>
          </cell>
          <cell r="BX8315">
            <v>355423.74319715606</v>
          </cell>
          <cell r="CB8315">
            <v>355000</v>
          </cell>
          <cell r="CF8315">
            <v>1122390.7679910192</v>
          </cell>
          <cell r="CG8315">
            <v>9585000</v>
          </cell>
          <cell r="CK8315" t="str">
            <v>Сооружения</v>
          </cell>
        </row>
        <row r="8316">
          <cell r="K8316">
            <v>871149.64</v>
          </cell>
          <cell r="Y8316">
            <v>2008</v>
          </cell>
          <cell r="AT8316">
            <v>1225687</v>
          </cell>
          <cell r="BK8316">
            <v>1206293.890705396</v>
          </cell>
          <cell r="BX8316">
            <v>1145979.1961701261</v>
          </cell>
          <cell r="CB8316">
            <v>1150000</v>
          </cell>
          <cell r="CF8316">
            <v>3618881.6721161879</v>
          </cell>
          <cell r="CG8316">
            <v>31050000</v>
          </cell>
          <cell r="CK8316" t="str">
            <v>Сооружения</v>
          </cell>
        </row>
        <row r="8317">
          <cell r="K8317">
            <v>488003.1</v>
          </cell>
          <cell r="Y8317">
            <v>2008</v>
          </cell>
          <cell r="AT8317">
            <v>1144930</v>
          </cell>
          <cell r="BK8317">
            <v>1704953.9032827429</v>
          </cell>
          <cell r="BX8317">
            <v>496843.33268402785</v>
          </cell>
          <cell r="CB8317">
            <v>495000</v>
          </cell>
          <cell r="CF8317">
            <v>5114861.7098482288</v>
          </cell>
          <cell r="CG8317">
            <v>3534300</v>
          </cell>
          <cell r="CK8317" t="str">
            <v>Транспортные средства</v>
          </cell>
        </row>
        <row r="8318">
          <cell r="K8318">
            <v>548593.11</v>
          </cell>
          <cell r="Y8318">
            <v>2008</v>
          </cell>
          <cell r="AT8318">
            <v>1072761</v>
          </cell>
          <cell r="BK8318">
            <v>1704953.9032827429</v>
          </cell>
          <cell r="BX8318">
            <v>548719.73975132185</v>
          </cell>
          <cell r="CB8318">
            <v>550000</v>
          </cell>
          <cell r="CF8318">
            <v>5114861.7098482288</v>
          </cell>
          <cell r="CG8318">
            <v>3927000</v>
          </cell>
          <cell r="CK8318" t="str">
            <v>Транспортные средства</v>
          </cell>
        </row>
        <row r="8319">
          <cell r="K8319">
            <v>307382.59999999998</v>
          </cell>
          <cell r="Y8319">
            <v>2008</v>
          </cell>
          <cell r="AT8319">
            <v>598150</v>
          </cell>
          <cell r="BK8319">
            <v>412461.62646351237</v>
          </cell>
          <cell r="BX8319">
            <v>256929.47745419771</v>
          </cell>
          <cell r="CB8319">
            <v>255000</v>
          </cell>
          <cell r="CF8319">
            <v>1237384.879390537</v>
          </cell>
          <cell r="CG8319">
            <v>1820700</v>
          </cell>
          <cell r="CK8319" t="str">
            <v>Транспортные средства</v>
          </cell>
        </row>
        <row r="8320">
          <cell r="K8320">
            <v>36506.85</v>
          </cell>
          <cell r="Y8320">
            <v>2008</v>
          </cell>
          <cell r="AT8320">
            <v>54010</v>
          </cell>
          <cell r="BK8320">
            <v>59514.719257194425</v>
          </cell>
          <cell r="BX8320">
            <v>19662.703454694376</v>
          </cell>
          <cell r="CB8320">
            <v>20000</v>
          </cell>
          <cell r="CF8320">
            <v>178544.15777158327</v>
          </cell>
          <cell r="CG8320">
            <v>46600</v>
          </cell>
          <cell r="CK8320" t="str">
            <v>Прочие основные фонды</v>
          </cell>
        </row>
        <row r="8321">
          <cell r="K8321">
            <v>62063.35</v>
          </cell>
          <cell r="Y8321">
            <v>2008</v>
          </cell>
          <cell r="AT8321">
            <v>91820</v>
          </cell>
          <cell r="BK8321">
            <v>101178.32849834461</v>
          </cell>
          <cell r="BX8321">
            <v>33427.68804314085</v>
          </cell>
          <cell r="CB8321">
            <v>33000</v>
          </cell>
          <cell r="CF8321">
            <v>303534.98549503379</v>
          </cell>
          <cell r="CG8321">
            <v>76890</v>
          </cell>
          <cell r="CK8321" t="str">
            <v>Прочие основные фонды</v>
          </cell>
        </row>
        <row r="8322">
          <cell r="K8322">
            <v>57066.89</v>
          </cell>
          <cell r="Y8322">
            <v>2009</v>
          </cell>
          <cell r="AT8322">
            <v>66271.19</v>
          </cell>
          <cell r="BK8322">
            <v>63221.841294957339</v>
          </cell>
          <cell r="BX8322">
            <v>46421.491330930592</v>
          </cell>
          <cell r="CB8322">
            <v>46000</v>
          </cell>
          <cell r="CF8322">
            <v>63221.841294957339</v>
          </cell>
          <cell r="CG8322">
            <v>185840</v>
          </cell>
          <cell r="CK8322" t="str">
            <v>Прочие основные фонды</v>
          </cell>
        </row>
        <row r="8323">
          <cell r="K8323">
            <v>14132.199999999997</v>
          </cell>
          <cell r="Y8323">
            <v>2008</v>
          </cell>
          <cell r="AT8323">
            <v>52180</v>
          </cell>
          <cell r="BK8323">
            <v>57498.204977604248</v>
          </cell>
          <cell r="BX8323">
            <v>18996.479656840449</v>
          </cell>
          <cell r="CB8323">
            <v>19000</v>
          </cell>
          <cell r="CF8323">
            <v>172494.61493281275</v>
          </cell>
          <cell r="CG8323">
            <v>44270</v>
          </cell>
          <cell r="CK8323" t="str">
            <v>Прочие основные фонды</v>
          </cell>
        </row>
        <row r="8324">
          <cell r="K8324">
            <v>24798.91</v>
          </cell>
          <cell r="Y8324">
            <v>2010</v>
          </cell>
          <cell r="AT8324">
            <v>29598.73</v>
          </cell>
          <cell r="BK8324">
            <v>31747.472513788354</v>
          </cell>
          <cell r="BX8324">
            <v>29102.799440923609</v>
          </cell>
          <cell r="CB8324">
            <v>29000</v>
          </cell>
          <cell r="CF8324">
            <v>31747.472513788354</v>
          </cell>
          <cell r="CG8324">
            <v>406580</v>
          </cell>
          <cell r="CK8324" t="str">
            <v>Машины и оборудование</v>
          </cell>
        </row>
        <row r="8325">
          <cell r="K8325">
            <v>23147.040000000001</v>
          </cell>
          <cell r="Y8325">
            <v>2010</v>
          </cell>
          <cell r="AT8325">
            <v>27627.119999999999</v>
          </cell>
          <cell r="BK8325">
            <v>955054.21855033538</v>
          </cell>
          <cell r="BX8325">
            <v>875494.93477336818</v>
          </cell>
          <cell r="CB8325">
            <v>875000</v>
          </cell>
          <cell r="CF8325">
            <v>955054.21855033538</v>
          </cell>
          <cell r="CG8325">
            <v>12267500</v>
          </cell>
          <cell r="CK8325" t="str">
            <v>Машины и оборудование</v>
          </cell>
        </row>
        <row r="8326">
          <cell r="K8326">
            <v>23147.040000000001</v>
          </cell>
          <cell r="Y8326">
            <v>2010</v>
          </cell>
          <cell r="AT8326">
            <v>27627.119999999999</v>
          </cell>
          <cell r="BK8326">
            <v>955054.21855033538</v>
          </cell>
          <cell r="BX8326">
            <v>875494.93477336818</v>
          </cell>
          <cell r="CB8326">
            <v>875000</v>
          </cell>
          <cell r="CF8326">
            <v>955054.21855033538</v>
          </cell>
          <cell r="CG8326">
            <v>12267500</v>
          </cell>
          <cell r="CK8326" t="str">
            <v>Машины и оборудование</v>
          </cell>
        </row>
        <row r="8327">
          <cell r="K8327">
            <v>10233.739999999998</v>
          </cell>
          <cell r="Y8327">
            <v>2008</v>
          </cell>
          <cell r="AT8327">
            <v>52630</v>
          </cell>
          <cell r="BK8327">
            <v>127277.18793996396</v>
          </cell>
          <cell r="BX8327">
            <v>106342.26249506415</v>
          </cell>
          <cell r="CB8327">
            <v>105000</v>
          </cell>
          <cell r="CF8327">
            <v>254554.37587992792</v>
          </cell>
          <cell r="CG8327">
            <v>1370250</v>
          </cell>
          <cell r="CK8327" t="str">
            <v>Машины и оборудование</v>
          </cell>
        </row>
        <row r="8328">
          <cell r="K8328">
            <v>28533.4</v>
          </cell>
          <cell r="Y8328">
            <v>2009</v>
          </cell>
          <cell r="AT8328">
            <v>64200</v>
          </cell>
          <cell r="BK8328">
            <v>115869.77192542778</v>
          </cell>
          <cell r="BX8328">
            <v>96811.171748618581</v>
          </cell>
          <cell r="CB8328">
            <v>95000</v>
          </cell>
          <cell r="CF8328">
            <v>231739.54385085555</v>
          </cell>
          <cell r="CG8328">
            <v>1239750</v>
          </cell>
          <cell r="CK8328" t="str">
            <v>Машины и оборудование</v>
          </cell>
        </row>
        <row r="8329">
          <cell r="K8329">
            <v>29491.9</v>
          </cell>
          <cell r="Y8329">
            <v>2010</v>
          </cell>
          <cell r="AT8329">
            <v>35200</v>
          </cell>
          <cell r="BK8329">
            <v>35425.36072623029</v>
          </cell>
          <cell r="BX8329">
            <v>32474.306982708145</v>
          </cell>
          <cell r="CB8329">
            <v>32000</v>
          </cell>
          <cell r="CF8329">
            <v>35425.36072623029</v>
          </cell>
          <cell r="CG8329">
            <v>448640</v>
          </cell>
          <cell r="CK8329" t="str">
            <v>Машины и оборудование</v>
          </cell>
        </row>
        <row r="8330">
          <cell r="K8330">
            <v>12395.95</v>
          </cell>
          <cell r="Y8330">
            <v>2008</v>
          </cell>
          <cell r="AT8330">
            <v>29750</v>
          </cell>
          <cell r="BK8330">
            <v>34213.65196562741</v>
          </cell>
          <cell r="BX8330">
            <v>25896.392250110894</v>
          </cell>
          <cell r="CB8330">
            <v>26000</v>
          </cell>
          <cell r="CF8330">
            <v>102640.95589688222</v>
          </cell>
          <cell r="CG8330">
            <v>314600</v>
          </cell>
          <cell r="CK8330" t="str">
            <v>Машины и оборудование</v>
          </cell>
        </row>
        <row r="8331">
          <cell r="K8331">
            <v>70050.040000000008</v>
          </cell>
          <cell r="Y8331">
            <v>2010</v>
          </cell>
          <cell r="AT8331">
            <v>93400</v>
          </cell>
          <cell r="BK8331">
            <v>127277.18793996396</v>
          </cell>
          <cell r="BX8331">
            <v>116674.56275181472</v>
          </cell>
          <cell r="CB8331">
            <v>115000</v>
          </cell>
          <cell r="CF8331">
            <v>127277.18793996396</v>
          </cell>
          <cell r="CG8331">
            <v>1612300</v>
          </cell>
          <cell r="CK8331" t="str">
            <v>Машины и оборудование</v>
          </cell>
        </row>
        <row r="8332">
          <cell r="K8332">
            <v>107035.33</v>
          </cell>
          <cell r="Y8332">
            <v>2009</v>
          </cell>
          <cell r="AT8332">
            <v>160557</v>
          </cell>
          <cell r="BK8332">
            <v>146091.01580315287</v>
          </cell>
          <cell r="BX8332">
            <v>141708.28532905827</v>
          </cell>
          <cell r="CB8332">
            <v>140000</v>
          </cell>
          <cell r="CF8332">
            <v>292182.03160630574</v>
          </cell>
          <cell r="CG8332">
            <v>3920000</v>
          </cell>
          <cell r="CK8332" t="str">
            <v>Сооружения</v>
          </cell>
        </row>
        <row r="8333">
          <cell r="K8333">
            <v>75323.259999999995</v>
          </cell>
          <cell r="Y8333">
            <v>2008</v>
          </cell>
          <cell r="AT8333">
            <v>170543</v>
          </cell>
          <cell r="BK8333">
            <v>593494.75170030841</v>
          </cell>
          <cell r="BX8333">
            <v>563820.01411529293</v>
          </cell>
          <cell r="CB8333">
            <v>565000</v>
          </cell>
          <cell r="CF8333">
            <v>1780484.2551009252</v>
          </cell>
          <cell r="CG8333">
            <v>15255000</v>
          </cell>
          <cell r="CK8333" t="str">
            <v>Сооружения</v>
          </cell>
        </row>
        <row r="8334">
          <cell r="K8334">
            <v>57374.149999999994</v>
          </cell>
          <cell r="Y8334">
            <v>2008</v>
          </cell>
          <cell r="AT8334">
            <v>129904</v>
          </cell>
          <cell r="BK8334">
            <v>700019.45072344074</v>
          </cell>
          <cell r="BX8334">
            <v>665018.47818726872</v>
          </cell>
          <cell r="CB8334">
            <v>665000</v>
          </cell>
          <cell r="CF8334">
            <v>2100058.3521703221</v>
          </cell>
          <cell r="CG8334">
            <v>17955000</v>
          </cell>
          <cell r="CK8334" t="str">
            <v>Сооружения</v>
          </cell>
        </row>
        <row r="8335">
          <cell r="K8335">
            <v>72203.75</v>
          </cell>
          <cell r="Y8335">
            <v>2008</v>
          </cell>
          <cell r="AT8335">
            <v>173289</v>
          </cell>
          <cell r="BK8335">
            <v>311438.49113258894</v>
          </cell>
          <cell r="BX8335">
            <v>196250.31473388145</v>
          </cell>
          <cell r="CB8335">
            <v>195000</v>
          </cell>
          <cell r="CF8335">
            <v>934315.47339776682</v>
          </cell>
          <cell r="CG8335">
            <v>1392300</v>
          </cell>
          <cell r="CK8335" t="str">
            <v>Транспортные средства</v>
          </cell>
        </row>
        <row r="8336">
          <cell r="K8336">
            <v>93960.299999999988</v>
          </cell>
          <cell r="Y8336">
            <v>2008</v>
          </cell>
          <cell r="AT8336">
            <v>225505</v>
          </cell>
          <cell r="BK8336">
            <v>420856.87028869917</v>
          </cell>
          <cell r="BX8336">
            <v>249310.42681295695</v>
          </cell>
          <cell r="CB8336">
            <v>250000</v>
          </cell>
          <cell r="CF8336">
            <v>1262570.6108660975</v>
          </cell>
          <cell r="CG8336">
            <v>1785000</v>
          </cell>
          <cell r="CK8336" t="str">
            <v>Транспортные средства</v>
          </cell>
        </row>
        <row r="8337">
          <cell r="K8337">
            <v>15555.99</v>
          </cell>
          <cell r="Y8337">
            <v>2009</v>
          </cell>
          <cell r="AT8337">
            <v>29474.57</v>
          </cell>
          <cell r="BK8337">
            <v>26966.786595093508</v>
          </cell>
          <cell r="BX8337">
            <v>13722.043359109965</v>
          </cell>
          <cell r="CB8337">
            <v>14000</v>
          </cell>
          <cell r="CF8337">
            <v>53933.573190187017</v>
          </cell>
          <cell r="CG8337">
            <v>43960</v>
          </cell>
          <cell r="CK8337" t="str">
            <v>Прочие основные фонды</v>
          </cell>
        </row>
        <row r="8338">
          <cell r="K8338">
            <v>17546.169999999998</v>
          </cell>
          <cell r="Y8338">
            <v>2009</v>
          </cell>
          <cell r="AT8338">
            <v>28711.87</v>
          </cell>
          <cell r="BK8338">
            <v>27230.67538528853</v>
          </cell>
          <cell r="BX8338">
            <v>19994.491388443348</v>
          </cell>
          <cell r="CB8338">
            <v>20000</v>
          </cell>
          <cell r="CF8338">
            <v>27230.67538528853</v>
          </cell>
          <cell r="CG8338">
            <v>80800</v>
          </cell>
          <cell r="CK8338" t="str">
            <v>Прочие основные фонды</v>
          </cell>
        </row>
        <row r="8339">
          <cell r="K8339">
            <v>12419.029999999999</v>
          </cell>
          <cell r="Y8339">
            <v>2009</v>
          </cell>
          <cell r="AT8339">
            <v>20322.03</v>
          </cell>
          <cell r="BK8339">
            <v>19273.652398819551</v>
          </cell>
          <cell r="BX8339">
            <v>14151.939731918799</v>
          </cell>
          <cell r="CB8339">
            <v>14000</v>
          </cell>
          <cell r="CF8339">
            <v>19273.652398819551</v>
          </cell>
          <cell r="CG8339">
            <v>56560</v>
          </cell>
          <cell r="CK8339" t="str">
            <v>Прочие основные фонды</v>
          </cell>
        </row>
        <row r="8340">
          <cell r="K8340">
            <v>20135.61</v>
          </cell>
          <cell r="Y8340">
            <v>2010</v>
          </cell>
          <cell r="AT8340">
            <v>22881.360000000001</v>
          </cell>
          <cell r="BK8340">
            <v>22565.825835560183</v>
          </cell>
          <cell r="BX8340">
            <v>22565.825835560183</v>
          </cell>
          <cell r="CB8340">
            <v>23000</v>
          </cell>
          <cell r="CF8340">
            <v>0</v>
          </cell>
          <cell r="CG8340">
            <v>115000</v>
          </cell>
          <cell r="CK8340" t="str">
            <v>Прочие основные фонды</v>
          </cell>
        </row>
        <row r="8341">
          <cell r="K8341">
            <v>6716.5499999999993</v>
          </cell>
          <cell r="Y8341">
            <v>2008</v>
          </cell>
          <cell r="AT8341">
            <v>24800</v>
          </cell>
          <cell r="BK8341">
            <v>29744.353909140114</v>
          </cell>
          <cell r="BX8341">
            <v>22513.570221356709</v>
          </cell>
          <cell r="CB8341">
            <v>23000</v>
          </cell>
          <cell r="CF8341">
            <v>89233.06172742034</v>
          </cell>
          <cell r="CG8341">
            <v>278300</v>
          </cell>
          <cell r="CK8341" t="str">
            <v>Машины и оборудование</v>
          </cell>
        </row>
        <row r="8342">
          <cell r="K8342">
            <v>38116.550000000003</v>
          </cell>
          <cell r="Y8342">
            <v>2008</v>
          </cell>
          <cell r="AT8342">
            <v>91480</v>
          </cell>
          <cell r="BK8342">
            <v>327808.87869842892</v>
          </cell>
          <cell r="BX8342">
            <v>248119.29794492677</v>
          </cell>
          <cell r="CB8342">
            <v>250000</v>
          </cell>
          <cell r="CF8342">
            <v>983426.63609528681</v>
          </cell>
          <cell r="CG8342">
            <v>3025000</v>
          </cell>
          <cell r="CK8342" t="str">
            <v>Машины и оборудование</v>
          </cell>
        </row>
        <row r="8343">
          <cell r="K8343">
            <v>16191.55</v>
          </cell>
          <cell r="Y8343">
            <v>2008</v>
          </cell>
          <cell r="AT8343">
            <v>20100</v>
          </cell>
          <cell r="BK8343">
            <v>22148.599464351195</v>
          </cell>
          <cell r="BX8343">
            <v>7317.5400747890571</v>
          </cell>
          <cell r="CB8343">
            <v>7300</v>
          </cell>
          <cell r="CF8343">
            <v>66445.798393053585</v>
          </cell>
          <cell r="CG8343">
            <v>17009</v>
          </cell>
          <cell r="CK8343" t="str">
            <v>Прочие основные фонды</v>
          </cell>
        </row>
        <row r="8344">
          <cell r="K8344">
            <v>24236.3</v>
          </cell>
          <cell r="Y8344">
            <v>2008</v>
          </cell>
          <cell r="AT8344">
            <v>34100</v>
          </cell>
          <cell r="BK8344">
            <v>29409.753061393068</v>
          </cell>
          <cell r="BX8344">
            <v>25454.196286122275</v>
          </cell>
          <cell r="CB8344">
            <v>25000</v>
          </cell>
          <cell r="CF8344">
            <v>88229.259184179202</v>
          </cell>
          <cell r="CG8344">
            <v>551750</v>
          </cell>
          <cell r="CK8344" t="str">
            <v>Машины и оборудование</v>
          </cell>
        </row>
        <row r="8345">
          <cell r="K8345">
            <v>15849.5</v>
          </cell>
          <cell r="Y8345">
            <v>2008</v>
          </cell>
          <cell r="AT8345">
            <v>22300</v>
          </cell>
          <cell r="BK8345">
            <v>19232.771063608958</v>
          </cell>
          <cell r="BX8345">
            <v>16645.999330807237</v>
          </cell>
          <cell r="CB8345">
            <v>17000</v>
          </cell>
          <cell r="CF8345">
            <v>57698.31319082687</v>
          </cell>
          <cell r="CG8345">
            <v>375190</v>
          </cell>
          <cell r="CK8345" t="str">
            <v>Машины и оборудование</v>
          </cell>
        </row>
        <row r="8346">
          <cell r="K8346">
            <v>27221.45</v>
          </cell>
          <cell r="Y8346">
            <v>2008</v>
          </cell>
          <cell r="AT8346">
            <v>38300</v>
          </cell>
          <cell r="BK8346">
            <v>33032.068687723011</v>
          </cell>
          <cell r="BX8346">
            <v>28589.317236319159</v>
          </cell>
          <cell r="CB8346">
            <v>29000</v>
          </cell>
          <cell r="CF8346">
            <v>99096.206063169026</v>
          </cell>
          <cell r="CG8346">
            <v>640030</v>
          </cell>
          <cell r="CK8346" t="str">
            <v>Машины и оборудование</v>
          </cell>
        </row>
        <row r="8347">
          <cell r="K8347">
            <v>140296.65</v>
          </cell>
          <cell r="Y8347">
            <v>2008</v>
          </cell>
          <cell r="AT8347">
            <v>273010</v>
          </cell>
          <cell r="BK8347">
            <v>527476.74307087366</v>
          </cell>
          <cell r="BX8347">
            <v>422429.5061943843</v>
          </cell>
          <cell r="CB8347">
            <v>420000</v>
          </cell>
          <cell r="CF8347">
            <v>1582430.229212621</v>
          </cell>
          <cell r="CG8347">
            <v>2998800</v>
          </cell>
          <cell r="CK8347" t="str">
            <v>Транспортные средства</v>
          </cell>
        </row>
        <row r="8348">
          <cell r="K8348">
            <v>239132.9</v>
          </cell>
          <cell r="Y8348">
            <v>2008</v>
          </cell>
          <cell r="AT8348">
            <v>465340</v>
          </cell>
          <cell r="BK8348">
            <v>932459.67741935467</v>
          </cell>
          <cell r="BX8348">
            <v>587581.53015933768</v>
          </cell>
          <cell r="CB8348">
            <v>590000</v>
          </cell>
          <cell r="CF8348">
            <v>2797379.032258064</v>
          </cell>
          <cell r="CG8348">
            <v>4212600</v>
          </cell>
          <cell r="CK8348" t="str">
            <v>Транспортные средства</v>
          </cell>
        </row>
        <row r="8349">
          <cell r="K8349">
            <v>190500</v>
          </cell>
          <cell r="Y8349">
            <v>2008</v>
          </cell>
          <cell r="AT8349">
            <v>412750</v>
          </cell>
          <cell r="BK8349">
            <v>932459.67741935467</v>
          </cell>
          <cell r="BX8349">
            <v>587581.53015933768</v>
          </cell>
          <cell r="CB8349">
            <v>590000</v>
          </cell>
          <cell r="CF8349">
            <v>2797379.032258064</v>
          </cell>
          <cell r="CG8349">
            <v>4212600</v>
          </cell>
          <cell r="CK8349" t="str">
            <v>Транспортные средства</v>
          </cell>
        </row>
        <row r="8350">
          <cell r="K8350">
            <v>214772.2</v>
          </cell>
          <cell r="Y8350">
            <v>2008</v>
          </cell>
          <cell r="AT8350">
            <v>465340</v>
          </cell>
          <cell r="BK8350">
            <v>932459.67741935467</v>
          </cell>
          <cell r="BX8350">
            <v>587581.53015933768</v>
          </cell>
          <cell r="CB8350">
            <v>590000</v>
          </cell>
          <cell r="CF8350">
            <v>2797379.032258064</v>
          </cell>
          <cell r="CG8350">
            <v>4212600</v>
          </cell>
          <cell r="CK8350" t="str">
            <v>Транспортные средства</v>
          </cell>
        </row>
        <row r="8351">
          <cell r="K8351">
            <v>743416.09</v>
          </cell>
          <cell r="Y8351">
            <v>2010</v>
          </cell>
          <cell r="AT8351">
            <v>789879.59</v>
          </cell>
          <cell r="BK8351">
            <v>1186955.7969936612</v>
          </cell>
          <cell r="BX8351">
            <v>1080495.0037424117</v>
          </cell>
          <cell r="CB8351">
            <v>1080000</v>
          </cell>
          <cell r="CF8351">
            <v>0</v>
          </cell>
          <cell r="CG8351">
            <v>10800000</v>
          </cell>
          <cell r="CK8351" t="str">
            <v>Транспортные средства</v>
          </cell>
        </row>
        <row r="8352">
          <cell r="K8352">
            <v>743416.09</v>
          </cell>
          <cell r="Y8352">
            <v>2010</v>
          </cell>
          <cell r="AT8352">
            <v>789879.59</v>
          </cell>
          <cell r="BK8352">
            <v>1186955.7969936612</v>
          </cell>
          <cell r="BX8352">
            <v>1186955.7969936612</v>
          </cell>
          <cell r="CB8352">
            <v>1190000</v>
          </cell>
          <cell r="CF8352">
            <v>0</v>
          </cell>
          <cell r="CG8352">
            <v>11900000</v>
          </cell>
          <cell r="CK8352" t="str">
            <v>Транспортные средства</v>
          </cell>
        </row>
        <row r="8353">
          <cell r="K8353">
            <v>12631.35</v>
          </cell>
          <cell r="Y8353">
            <v>2008</v>
          </cell>
          <cell r="AT8353">
            <v>24580</v>
          </cell>
          <cell r="BK8353">
            <v>531876.17436724703</v>
          </cell>
          <cell r="BX8353">
            <v>335157.24482041271</v>
          </cell>
          <cell r="CB8353">
            <v>335000</v>
          </cell>
          <cell r="CF8353">
            <v>1595628.523101741</v>
          </cell>
          <cell r="CG8353">
            <v>2391900</v>
          </cell>
          <cell r="CK8353" t="str">
            <v>Транспортные средства</v>
          </cell>
        </row>
        <row r="8354">
          <cell r="K8354">
            <v>15983.75</v>
          </cell>
          <cell r="Y8354">
            <v>2008</v>
          </cell>
          <cell r="AT8354">
            <v>37500</v>
          </cell>
          <cell r="BK8354">
            <v>41322.013926028347</v>
          </cell>
          <cell r="BX8354">
            <v>13652.127005203463</v>
          </cell>
          <cell r="CB8354">
            <v>14000</v>
          </cell>
          <cell r="CF8354">
            <v>123966.04177808504</v>
          </cell>
          <cell r="CG8354">
            <v>32620</v>
          </cell>
          <cell r="CK8354" t="str">
            <v>Прочие основные фонды</v>
          </cell>
        </row>
        <row r="8355">
          <cell r="K8355">
            <v>1158338.2</v>
          </cell>
          <cell r="Y8355">
            <v>2009</v>
          </cell>
          <cell r="AT8355">
            <v>1514750</v>
          </cell>
          <cell r="BK8355">
            <v>1697040.1711836066</v>
          </cell>
          <cell r="BX8355">
            <v>1578247.3592007542</v>
          </cell>
          <cell r="CB8355">
            <v>1580000</v>
          </cell>
          <cell r="CF8355">
            <v>3394080.3423672132</v>
          </cell>
          <cell r="CG8355">
            <v>28440000</v>
          </cell>
          <cell r="CK8355" t="str">
            <v>Сооружения</v>
          </cell>
        </row>
        <row r="8356">
          <cell r="K8356">
            <v>735969.8</v>
          </cell>
          <cell r="Y8356">
            <v>2009</v>
          </cell>
          <cell r="AT8356">
            <v>962422</v>
          </cell>
          <cell r="BK8356">
            <v>1078243.1395483539</v>
          </cell>
          <cell r="BX8356">
            <v>1002766.1197799691</v>
          </cell>
          <cell r="CB8356">
            <v>1000000</v>
          </cell>
          <cell r="CF8356">
            <v>2156486.2790967077</v>
          </cell>
          <cell r="CG8356">
            <v>18000000</v>
          </cell>
          <cell r="CK8356" t="str">
            <v>Сооружения</v>
          </cell>
        </row>
        <row r="8357">
          <cell r="K8357">
            <v>138563.20000000001</v>
          </cell>
          <cell r="Y8357">
            <v>2008</v>
          </cell>
          <cell r="AT8357">
            <v>188560</v>
          </cell>
          <cell r="BK8357">
            <v>435164.85123188986</v>
          </cell>
          <cell r="BX8357">
            <v>329377.28168520925</v>
          </cell>
          <cell r="CB8357">
            <v>330000</v>
          </cell>
          <cell r="CF8357">
            <v>1305494.5536956696</v>
          </cell>
          <cell r="CG8357">
            <v>3993000</v>
          </cell>
          <cell r="CK8357" t="str">
            <v>Машины и оборудование</v>
          </cell>
        </row>
        <row r="8358">
          <cell r="K8358">
            <v>144296.83000000002</v>
          </cell>
          <cell r="Y8358">
            <v>2010</v>
          </cell>
          <cell r="AT8358">
            <v>190677.97</v>
          </cell>
          <cell r="BK8358">
            <v>435164.85123188986</v>
          </cell>
          <cell r="BX8358">
            <v>398914.13036551746</v>
          </cell>
          <cell r="CB8358">
            <v>400000</v>
          </cell>
          <cell r="CF8358">
            <v>435164.85123188986</v>
          </cell>
          <cell r="CG8358">
            <v>5608000</v>
          </cell>
          <cell r="CK8358" t="str">
            <v>Машины и оборудование</v>
          </cell>
        </row>
        <row r="8359">
          <cell r="K8359">
            <v>74954.45</v>
          </cell>
          <cell r="Y8359">
            <v>2008</v>
          </cell>
          <cell r="AT8359">
            <v>102000</v>
          </cell>
          <cell r="BK8359">
            <v>435164.85123188986</v>
          </cell>
          <cell r="BX8359">
            <v>329377.28168520925</v>
          </cell>
          <cell r="CB8359">
            <v>330000</v>
          </cell>
          <cell r="CF8359">
            <v>1305494.5536956696</v>
          </cell>
          <cell r="CG8359">
            <v>3993000</v>
          </cell>
          <cell r="CK8359" t="str">
            <v>Машины и оборудование</v>
          </cell>
        </row>
        <row r="8360">
          <cell r="K8360">
            <v>8888.4000000000015</v>
          </cell>
          <cell r="Y8360">
            <v>2009</v>
          </cell>
          <cell r="AT8360">
            <v>23702.400000000001</v>
          </cell>
          <cell r="BK8360">
            <v>25593.346907649513</v>
          </cell>
          <cell r="BX8360">
            <v>20731.830669514064</v>
          </cell>
          <cell r="CB8360">
            <v>21000</v>
          </cell>
          <cell r="CF8360">
            <v>25593.346907649513</v>
          </cell>
          <cell r="CG8360">
            <v>126630</v>
          </cell>
          <cell r="CK8360" t="str">
            <v>Транспортные средства</v>
          </cell>
        </row>
        <row r="8361">
          <cell r="K8361">
            <v>278045.8</v>
          </cell>
          <cell r="Y8361">
            <v>2008</v>
          </cell>
          <cell r="AT8361">
            <v>472678</v>
          </cell>
          <cell r="BK8361">
            <v>482709.74501007143</v>
          </cell>
          <cell r="BX8361">
            <v>463401.35520966857</v>
          </cell>
          <cell r="CB8361">
            <v>465000</v>
          </cell>
          <cell r="CF8361">
            <v>1448129.2350302143</v>
          </cell>
          <cell r="CG8361">
            <v>14880000</v>
          </cell>
          <cell r="CK8361" t="str">
            <v>Сооружения</v>
          </cell>
        </row>
        <row r="8362">
          <cell r="K8362">
            <v>40248.379999999997</v>
          </cell>
          <cell r="Y8362">
            <v>2009</v>
          </cell>
          <cell r="AT8362">
            <v>90558.98</v>
          </cell>
          <cell r="BK8362">
            <v>82853.954711785133</v>
          </cell>
          <cell r="BX8362">
            <v>42160.216421029108</v>
          </cell>
          <cell r="CB8362">
            <v>42000</v>
          </cell>
          <cell r="CF8362">
            <v>165707.90942357027</v>
          </cell>
          <cell r="CG8362">
            <v>131880</v>
          </cell>
          <cell r="CK8362" t="str">
            <v>Прочие основные фонды</v>
          </cell>
        </row>
        <row r="8363">
          <cell r="K8363">
            <v>47058.7</v>
          </cell>
          <cell r="Y8363">
            <v>2008</v>
          </cell>
          <cell r="AT8363">
            <v>80000</v>
          </cell>
          <cell r="BK8363">
            <v>88153.629708860477</v>
          </cell>
          <cell r="BX8363">
            <v>29124.537611100724</v>
          </cell>
          <cell r="CB8363">
            <v>29000</v>
          </cell>
          <cell r="CF8363">
            <v>264460.88912658143</v>
          </cell>
          <cell r="CG8363">
            <v>67570</v>
          </cell>
          <cell r="CK8363" t="str">
            <v>Прочие основные фонды</v>
          </cell>
        </row>
        <row r="8364">
          <cell r="K8364">
            <v>77145</v>
          </cell>
          <cell r="Y8364">
            <v>2008</v>
          </cell>
          <cell r="AT8364">
            <v>150120</v>
          </cell>
          <cell r="BK8364">
            <v>972767.15158847929</v>
          </cell>
          <cell r="BX8364">
            <v>492747.13486491027</v>
          </cell>
          <cell r="CB8364">
            <v>495000</v>
          </cell>
          <cell r="CF8364">
            <v>8754904.3642963134</v>
          </cell>
          <cell r="CG8364">
            <v>6162750</v>
          </cell>
          <cell r="CK8364" t="str">
            <v>Машины и оборудование</v>
          </cell>
        </row>
        <row r="8365">
          <cell r="K8365">
            <v>1810364.55</v>
          </cell>
          <cell r="Y8365">
            <v>2008</v>
          </cell>
          <cell r="AT8365">
            <v>2247349</v>
          </cell>
          <cell r="BK8365">
            <v>50004146.117171437</v>
          </cell>
          <cell r="BX8365">
            <v>15001243.83515143</v>
          </cell>
          <cell r="CB8365">
            <v>15000000</v>
          </cell>
          <cell r="CF8365">
            <v>150012438.35151431</v>
          </cell>
          <cell r="CG8365">
            <v>555000000</v>
          </cell>
          <cell r="CK8365" t="str">
            <v>Сооружения</v>
          </cell>
        </row>
        <row r="8366">
          <cell r="K8366">
            <v>1717916.5</v>
          </cell>
          <cell r="Y8366">
            <v>2008</v>
          </cell>
          <cell r="AT8366">
            <v>2132586</v>
          </cell>
          <cell r="BK8366">
            <v>47450637.416096248</v>
          </cell>
          <cell r="BX8366">
            <v>9490127.4832192492</v>
          </cell>
          <cell r="CB8366">
            <v>9490000</v>
          </cell>
          <cell r="CF8366">
            <v>142351912.24828875</v>
          </cell>
          <cell r="CG8366">
            <v>351130000</v>
          </cell>
          <cell r="CK8366" t="str">
            <v>Сооружения</v>
          </cell>
        </row>
        <row r="8367">
          <cell r="K8367">
            <v>1371460.75</v>
          </cell>
          <cell r="Y8367">
            <v>2008</v>
          </cell>
          <cell r="AT8367">
            <v>1702503</v>
          </cell>
          <cell r="BK8367">
            <v>37881177.623717375</v>
          </cell>
          <cell r="BX8367">
            <v>12311382.727708148</v>
          </cell>
          <cell r="CB8367">
            <v>12310000</v>
          </cell>
          <cell r="CF8367">
            <v>113643532.87115213</v>
          </cell>
          <cell r="CG8367">
            <v>455470000</v>
          </cell>
          <cell r="CK8367" t="str">
            <v>Сооружения</v>
          </cell>
        </row>
        <row r="8368">
          <cell r="K8368">
            <v>346777.53</v>
          </cell>
          <cell r="Y8368">
            <v>2008</v>
          </cell>
          <cell r="AT8368">
            <v>407973.57</v>
          </cell>
          <cell r="BK8368">
            <v>34112892.938635543</v>
          </cell>
          <cell r="BX8368">
            <v>31253224.668022551</v>
          </cell>
          <cell r="CB8368">
            <v>31250000</v>
          </cell>
          <cell r="CF8368">
            <v>68225785.877271086</v>
          </cell>
          <cell r="CG8368">
            <v>1187500000</v>
          </cell>
          <cell r="CK8368" t="str">
            <v>Сооружения</v>
          </cell>
        </row>
        <row r="8369">
          <cell r="K8369">
            <v>7438469.3499999996</v>
          </cell>
          <cell r="Y8369">
            <v>2008</v>
          </cell>
          <cell r="AT8369">
            <v>9233962</v>
          </cell>
          <cell r="BK8369">
            <v>31608966.930785116</v>
          </cell>
          <cell r="BX8369">
            <v>26867621.891167346</v>
          </cell>
          <cell r="CB8369">
            <v>26870000</v>
          </cell>
          <cell r="CF8369">
            <v>94826900.792355344</v>
          </cell>
          <cell r="CG8369">
            <v>994190000</v>
          </cell>
          <cell r="CK8369" t="str">
            <v>Сооружения</v>
          </cell>
        </row>
        <row r="8370">
          <cell r="K8370">
            <v>12440082.550000001</v>
          </cell>
          <cell r="Y8370">
            <v>2008</v>
          </cell>
          <cell r="AT8370">
            <v>15442861</v>
          </cell>
          <cell r="BK8370">
            <v>31237096.731599409</v>
          </cell>
          <cell r="BX8370">
            <v>26735761.544850174</v>
          </cell>
          <cell r="CB8370">
            <v>26740000</v>
          </cell>
          <cell r="CF8370">
            <v>93711290.194798231</v>
          </cell>
          <cell r="CG8370">
            <v>989380000</v>
          </cell>
          <cell r="CK8370" t="str">
            <v>Сооружения</v>
          </cell>
        </row>
        <row r="8371">
          <cell r="K8371">
            <v>12598051.800000001</v>
          </cell>
          <cell r="Y8371">
            <v>2008</v>
          </cell>
          <cell r="AT8371">
            <v>15638961</v>
          </cell>
          <cell r="BK8371">
            <v>31732923.663847014</v>
          </cell>
          <cell r="BX8371">
            <v>24593015.839481436</v>
          </cell>
          <cell r="CB8371">
            <v>24590000</v>
          </cell>
          <cell r="CF8371">
            <v>95198770.991541043</v>
          </cell>
          <cell r="CG8371">
            <v>909830000</v>
          </cell>
          <cell r="CK8371" t="str">
            <v>Сооружения</v>
          </cell>
        </row>
        <row r="8372">
          <cell r="K8372">
            <v>12637544.199999999</v>
          </cell>
          <cell r="Y8372">
            <v>2008</v>
          </cell>
          <cell r="AT8372">
            <v>15687986</v>
          </cell>
          <cell r="BK8372">
            <v>31274283.751517978</v>
          </cell>
          <cell r="BX8372">
            <v>25801284.095002331</v>
          </cell>
          <cell r="CB8372">
            <v>25800000</v>
          </cell>
          <cell r="CF8372">
            <v>93822851.254553929</v>
          </cell>
          <cell r="CG8372">
            <v>954600000</v>
          </cell>
          <cell r="CK8372" t="str">
            <v>Сооружения</v>
          </cell>
        </row>
        <row r="8373">
          <cell r="K8373">
            <v>12454892.65</v>
          </cell>
          <cell r="Y8373">
            <v>2008</v>
          </cell>
          <cell r="AT8373">
            <v>15461246</v>
          </cell>
          <cell r="BK8373">
            <v>31633758.277397495</v>
          </cell>
          <cell r="BX8373">
            <v>27075263.278753035</v>
          </cell>
          <cell r="CB8373">
            <v>27080000</v>
          </cell>
          <cell r="CF8373">
            <v>94901274.832192481</v>
          </cell>
          <cell r="CG8373">
            <v>1001960000</v>
          </cell>
          <cell r="CK8373" t="str">
            <v>Сооружения</v>
          </cell>
        </row>
        <row r="8374">
          <cell r="K8374">
            <v>2644726.0099999998</v>
          </cell>
          <cell r="Y8374">
            <v>2008</v>
          </cell>
          <cell r="AT8374">
            <v>3751906</v>
          </cell>
          <cell r="BK8374">
            <v>4686863.4478728445</v>
          </cell>
          <cell r="BX8374">
            <v>4218177.1030855598</v>
          </cell>
          <cell r="CB8374">
            <v>4220000</v>
          </cell>
          <cell r="CF8374">
            <v>14060590.343618535</v>
          </cell>
          <cell r="CG8374">
            <v>71740000</v>
          </cell>
          <cell r="CK8374" t="str">
            <v>Сооружения</v>
          </cell>
        </row>
        <row r="8375">
          <cell r="K8375">
            <v>119393.85</v>
          </cell>
          <cell r="Y8375">
            <v>2008</v>
          </cell>
          <cell r="AT8375">
            <v>150120</v>
          </cell>
          <cell r="BK8375">
            <v>972767.15158847929</v>
          </cell>
          <cell r="BX8375">
            <v>540005.46814600413</v>
          </cell>
          <cell r="CB8375">
            <v>540000</v>
          </cell>
          <cell r="CF8375">
            <v>7782137.2127078343</v>
          </cell>
          <cell r="CG8375">
            <v>7138800</v>
          </cell>
          <cell r="CK8375" t="str">
            <v>Машины и оборудование</v>
          </cell>
        </row>
        <row r="8376">
          <cell r="K8376">
            <v>120930</v>
          </cell>
          <cell r="Y8376">
            <v>2008</v>
          </cell>
          <cell r="AT8376">
            <v>150120</v>
          </cell>
          <cell r="BK8376">
            <v>972767.15158847929</v>
          </cell>
          <cell r="BX8376">
            <v>640158.69001935958</v>
          </cell>
          <cell r="CB8376">
            <v>640000</v>
          </cell>
          <cell r="CF8376">
            <v>5836602.9095308762</v>
          </cell>
          <cell r="CG8376">
            <v>9484800</v>
          </cell>
          <cell r="CK8376" t="str">
            <v>Машины и оборудование</v>
          </cell>
        </row>
        <row r="8377">
          <cell r="K8377">
            <v>119393.85</v>
          </cell>
          <cell r="Y8377">
            <v>2008</v>
          </cell>
          <cell r="AT8377">
            <v>150120</v>
          </cell>
          <cell r="BK8377">
            <v>972767.15158847929</v>
          </cell>
          <cell r="BX8377">
            <v>692695.9022658586</v>
          </cell>
          <cell r="CB8377">
            <v>695000</v>
          </cell>
          <cell r="CF8377">
            <v>4863835.7579423962</v>
          </cell>
          <cell r="CG8377">
            <v>10869800</v>
          </cell>
          <cell r="CK8377" t="str">
            <v>Машины и оборудование</v>
          </cell>
        </row>
        <row r="8378">
          <cell r="K8378">
            <v>151162.5</v>
          </cell>
          <cell r="Y8378">
            <v>2008</v>
          </cell>
          <cell r="AT8378">
            <v>187650</v>
          </cell>
          <cell r="BK8378">
            <v>972767.15158847929</v>
          </cell>
          <cell r="BX8378">
            <v>540005.46814600413</v>
          </cell>
          <cell r="CB8378">
            <v>540000</v>
          </cell>
          <cell r="CF8378">
            <v>7782137.2127078343</v>
          </cell>
          <cell r="CG8378">
            <v>7138800</v>
          </cell>
          <cell r="CK8378" t="str">
            <v>Машины и оборудование</v>
          </cell>
        </row>
        <row r="8379">
          <cell r="K8379">
            <v>156108.65</v>
          </cell>
          <cell r="Y8379">
            <v>2008</v>
          </cell>
          <cell r="AT8379">
            <v>193790</v>
          </cell>
          <cell r="BK8379">
            <v>1390922.7856246077</v>
          </cell>
          <cell r="BX8379">
            <v>704560.40411692113</v>
          </cell>
          <cell r="CB8379">
            <v>705000</v>
          </cell>
          <cell r="CF8379">
            <v>12518305.07062147</v>
          </cell>
          <cell r="CG8379">
            <v>8777250</v>
          </cell>
          <cell r="CK8379" t="str">
            <v>Машины и оборудование</v>
          </cell>
        </row>
        <row r="8380">
          <cell r="K8380">
            <v>119393.85</v>
          </cell>
          <cell r="Y8380">
            <v>2008</v>
          </cell>
          <cell r="AT8380">
            <v>150120</v>
          </cell>
          <cell r="BK8380">
            <v>1390922.7856246077</v>
          </cell>
          <cell r="BX8380">
            <v>842475.01246672648</v>
          </cell>
          <cell r="CB8380">
            <v>840000</v>
          </cell>
          <cell r="CF8380">
            <v>9736459.4993722532</v>
          </cell>
          <cell r="CG8380">
            <v>11768400</v>
          </cell>
          <cell r="CK8380" t="str">
            <v>Машины и оборудование</v>
          </cell>
        </row>
        <row r="8381">
          <cell r="K8381">
            <v>119393.85</v>
          </cell>
          <cell r="Y8381">
            <v>2008</v>
          </cell>
          <cell r="AT8381">
            <v>150120</v>
          </cell>
          <cell r="BK8381">
            <v>972767.15158847929</v>
          </cell>
          <cell r="BX8381">
            <v>540005.46814600413</v>
          </cell>
          <cell r="CB8381">
            <v>540000</v>
          </cell>
          <cell r="CF8381">
            <v>7782137.2127078343</v>
          </cell>
          <cell r="CG8381">
            <v>7138800</v>
          </cell>
          <cell r="CK8381" t="str">
            <v>Машины и оборудование</v>
          </cell>
        </row>
        <row r="8382">
          <cell r="K8382">
            <v>133750</v>
          </cell>
          <cell r="Y8382">
            <v>2009</v>
          </cell>
          <cell r="AT8382">
            <v>150000</v>
          </cell>
          <cell r="BK8382">
            <v>972767.15158847929</v>
          </cell>
          <cell r="BX8382">
            <v>540005.46814600413</v>
          </cell>
          <cell r="CB8382">
            <v>540000</v>
          </cell>
          <cell r="CF8382">
            <v>7782137.2127078343</v>
          </cell>
          <cell r="CG8382">
            <v>7138800</v>
          </cell>
          <cell r="CK8382" t="str">
            <v>Машины и оборудование</v>
          </cell>
        </row>
        <row r="8383">
          <cell r="K8383">
            <v>183263.85</v>
          </cell>
          <cell r="Y8383">
            <v>2008</v>
          </cell>
          <cell r="AT8383">
            <v>227500</v>
          </cell>
          <cell r="BK8383">
            <v>272856.47235199093</v>
          </cell>
          <cell r="BX8383">
            <v>206525.69457091336</v>
          </cell>
          <cell r="CB8383">
            <v>205000</v>
          </cell>
          <cell r="CF8383">
            <v>818569.41705597285</v>
          </cell>
          <cell r="CG8383">
            <v>2480500</v>
          </cell>
          <cell r="CK8383" t="str">
            <v>Машины и оборудование</v>
          </cell>
        </row>
        <row r="8384">
          <cell r="K8384">
            <v>9465.65</v>
          </cell>
          <cell r="Y8384">
            <v>2008</v>
          </cell>
          <cell r="AT8384">
            <v>23270</v>
          </cell>
          <cell r="BK8384">
            <v>25641.68704156479</v>
          </cell>
          <cell r="BX8384">
            <v>8471.5998776289234</v>
          </cell>
          <cell r="CB8384">
            <v>8500</v>
          </cell>
          <cell r="CF8384">
            <v>76925.061124694374</v>
          </cell>
          <cell r="CG8384">
            <v>19805</v>
          </cell>
          <cell r="CK8384" t="str">
            <v>Прочие основные фонды</v>
          </cell>
        </row>
        <row r="8385">
          <cell r="K8385">
            <v>297752.90000000002</v>
          </cell>
          <cell r="Y8385">
            <v>2008</v>
          </cell>
          <cell r="AT8385">
            <v>506180</v>
          </cell>
          <cell r="BK8385">
            <v>1455080.7234631348</v>
          </cell>
          <cell r="BX8385">
            <v>916906.73463118088</v>
          </cell>
          <cell r="CB8385">
            <v>915000</v>
          </cell>
          <cell r="CF8385">
            <v>4365242.1703894045</v>
          </cell>
          <cell r="CG8385">
            <v>6533100</v>
          </cell>
          <cell r="CK8385" t="str">
            <v>Транспортные средства</v>
          </cell>
        </row>
        <row r="8386">
          <cell r="K8386">
            <v>107187.5</v>
          </cell>
          <cell r="Y8386">
            <v>2008</v>
          </cell>
          <cell r="AT8386">
            <v>183750</v>
          </cell>
          <cell r="BK8386">
            <v>1463975.7398305973</v>
          </cell>
          <cell r="BX8386">
            <v>922511.85349535616</v>
          </cell>
          <cell r="CB8386">
            <v>925000</v>
          </cell>
          <cell r="CF8386">
            <v>4391927.2194917919</v>
          </cell>
          <cell r="CG8386">
            <v>6604500</v>
          </cell>
          <cell r="CK8386" t="str">
            <v>Транспортные средства</v>
          </cell>
        </row>
        <row r="8387">
          <cell r="K8387">
            <v>213937.2</v>
          </cell>
          <cell r="Y8387">
            <v>2008</v>
          </cell>
          <cell r="AT8387">
            <v>416310</v>
          </cell>
          <cell r="BK8387">
            <v>1525874.2707257087</v>
          </cell>
          <cell r="BX8387">
            <v>961516.68596020027</v>
          </cell>
          <cell r="CB8387">
            <v>960000</v>
          </cell>
          <cell r="CF8387">
            <v>4577622.8121771263</v>
          </cell>
          <cell r="CG8387">
            <v>6854400</v>
          </cell>
          <cell r="CK8387" t="str">
            <v>Транспортные средства</v>
          </cell>
        </row>
        <row r="8388">
          <cell r="K8388">
            <v>18479.2</v>
          </cell>
          <cell r="Y8388">
            <v>2008</v>
          </cell>
          <cell r="AT8388">
            <v>26000</v>
          </cell>
          <cell r="BK8388">
            <v>596197.41542730841</v>
          </cell>
          <cell r="BX8388">
            <v>516009.97825061833</v>
          </cell>
          <cell r="CB8388">
            <v>515000</v>
          </cell>
          <cell r="CF8388">
            <v>1788592.2462819251</v>
          </cell>
          <cell r="CG8388">
            <v>11366050</v>
          </cell>
          <cell r="CK8388" t="str">
            <v>Машины и оборудование</v>
          </cell>
        </row>
        <row r="8389">
          <cell r="K8389">
            <v>27630.25</v>
          </cell>
          <cell r="Y8389">
            <v>2008</v>
          </cell>
          <cell r="AT8389">
            <v>37600</v>
          </cell>
          <cell r="BK8389">
            <v>32428.349416668018</v>
          </cell>
          <cell r="BX8389">
            <v>28066.797077953008</v>
          </cell>
          <cell r="CB8389">
            <v>28000</v>
          </cell>
          <cell r="CF8389">
            <v>97285.048250004053</v>
          </cell>
          <cell r="CG8389">
            <v>617960</v>
          </cell>
          <cell r="CK8389" t="str">
            <v>Машины и оборудование</v>
          </cell>
        </row>
        <row r="8390">
          <cell r="K8390">
            <v>0</v>
          </cell>
          <cell r="Y8390">
            <v>2008</v>
          </cell>
          <cell r="AT8390">
            <v>125850</v>
          </cell>
          <cell r="BK8390">
            <v>393384.44015665434</v>
          </cell>
          <cell r="BX8390">
            <v>191223.90815463575</v>
          </cell>
          <cell r="CB8390">
            <v>190000</v>
          </cell>
          <cell r="CF8390">
            <v>1180153.3204699629</v>
          </cell>
          <cell r="CG8390">
            <v>799900</v>
          </cell>
          <cell r="CK8390" t="str">
            <v>Машины и оборудование</v>
          </cell>
        </row>
        <row r="8391">
          <cell r="K8391">
            <v>0</v>
          </cell>
          <cell r="Y8391">
            <v>2008</v>
          </cell>
          <cell r="AT8391">
            <v>84661.02</v>
          </cell>
          <cell r="BK8391">
            <v>61134.068402723307</v>
          </cell>
          <cell r="BX8391">
            <v>38971.306493888216</v>
          </cell>
          <cell r="CB8391">
            <v>39000</v>
          </cell>
          <cell r="CF8391">
            <v>122268.13680544661</v>
          </cell>
          <cell r="CG8391">
            <v>198510</v>
          </cell>
          <cell r="CK8391" t="str">
            <v>Машины и оборудование</v>
          </cell>
        </row>
        <row r="8392">
          <cell r="K8392">
            <v>102120.5</v>
          </cell>
          <cell r="Y8392">
            <v>2008</v>
          </cell>
          <cell r="AT8392">
            <v>118980</v>
          </cell>
          <cell r="BK8392">
            <v>148236.64315235105</v>
          </cell>
          <cell r="BX8392">
            <v>72057.731170120853</v>
          </cell>
          <cell r="CB8392">
            <v>70000</v>
          </cell>
          <cell r="CF8392">
            <v>444709.92945705319</v>
          </cell>
          <cell r="CG8392">
            <v>294700</v>
          </cell>
          <cell r="CK8392" t="str">
            <v>Машины и оборудование</v>
          </cell>
        </row>
        <row r="8393">
          <cell r="K8393">
            <v>0</v>
          </cell>
          <cell r="Y8393">
            <v>2008</v>
          </cell>
          <cell r="AT8393">
            <v>204081.74</v>
          </cell>
          <cell r="BK8393">
            <v>233592.49514024871</v>
          </cell>
          <cell r="BX8393">
            <v>148908.86473992953</v>
          </cell>
          <cell r="CB8393">
            <v>150000</v>
          </cell>
          <cell r="CF8393">
            <v>467184.99028049741</v>
          </cell>
          <cell r="CG8393">
            <v>763500</v>
          </cell>
          <cell r="CK8393" t="str">
            <v>Машины и оборудование</v>
          </cell>
        </row>
        <row r="8394">
          <cell r="K8394">
            <v>0</v>
          </cell>
          <cell r="Y8394">
            <v>2008</v>
          </cell>
          <cell r="AT8394">
            <v>308900</v>
          </cell>
          <cell r="BK8394">
            <v>883785.98886545643</v>
          </cell>
          <cell r="BX8394">
            <v>429607.76663119177</v>
          </cell>
          <cell r="CB8394">
            <v>430000</v>
          </cell>
          <cell r="CF8394">
            <v>2651357.9665963692</v>
          </cell>
          <cell r="CG8394">
            <v>1810300</v>
          </cell>
          <cell r="CK8394" t="str">
            <v>Машины и оборудование</v>
          </cell>
        </row>
        <row r="8395">
          <cell r="K8395">
            <v>0</v>
          </cell>
          <cell r="Y8395">
            <v>2008</v>
          </cell>
          <cell r="AT8395">
            <v>71500</v>
          </cell>
          <cell r="BK8395">
            <v>89081.526184174654</v>
          </cell>
          <cell r="BX8395">
            <v>43302.469143247952</v>
          </cell>
          <cell r="CB8395">
            <v>43000</v>
          </cell>
          <cell r="CF8395">
            <v>267244.57855252398</v>
          </cell>
          <cell r="CG8395">
            <v>181030</v>
          </cell>
          <cell r="CK8395" t="str">
            <v>Машины и оборудование</v>
          </cell>
        </row>
        <row r="8396">
          <cell r="K8396">
            <v>0</v>
          </cell>
          <cell r="Y8396">
            <v>2008</v>
          </cell>
          <cell r="AT8396">
            <v>216926.14</v>
          </cell>
          <cell r="BK8396">
            <v>248294.22908557579</v>
          </cell>
          <cell r="BX8396">
            <v>158280.82041938207</v>
          </cell>
          <cell r="CB8396">
            <v>160000</v>
          </cell>
          <cell r="CF8396">
            <v>496588.45817115158</v>
          </cell>
          <cell r="CG8396">
            <v>814400</v>
          </cell>
          <cell r="CK8396" t="str">
            <v>Машины и оборудование</v>
          </cell>
        </row>
        <row r="8397">
          <cell r="K8397">
            <v>0</v>
          </cell>
          <cell r="Y8397">
            <v>2008</v>
          </cell>
          <cell r="AT8397">
            <v>280300</v>
          </cell>
          <cell r="BK8397">
            <v>349224.50055138679</v>
          </cell>
          <cell r="BX8397">
            <v>169757.79162031328</v>
          </cell>
          <cell r="CB8397">
            <v>170000</v>
          </cell>
          <cell r="CF8397">
            <v>1047673.5016541604</v>
          </cell>
          <cell r="CG8397">
            <v>715700</v>
          </cell>
          <cell r="CK8397" t="str">
            <v>Машины и оборудование</v>
          </cell>
        </row>
        <row r="8398">
          <cell r="K8398">
            <v>0</v>
          </cell>
          <cell r="Y8398">
            <v>2008</v>
          </cell>
          <cell r="AT8398">
            <v>109830</v>
          </cell>
          <cell r="BK8398">
            <v>611340.68402723304</v>
          </cell>
          <cell r="BX8398">
            <v>297172.28969977173</v>
          </cell>
          <cell r="CB8398">
            <v>295000</v>
          </cell>
          <cell r="CF8398">
            <v>1834022.052081699</v>
          </cell>
          <cell r="CG8398">
            <v>1241950</v>
          </cell>
          <cell r="CK8398" t="str">
            <v>Машины и оборудование</v>
          </cell>
        </row>
        <row r="8399">
          <cell r="K8399">
            <v>0</v>
          </cell>
          <cell r="Y8399">
            <v>2008</v>
          </cell>
          <cell r="AT8399">
            <v>124700</v>
          </cell>
          <cell r="BK8399">
            <v>149561.32792216822</v>
          </cell>
          <cell r="BX8399">
            <v>113203.31478238635</v>
          </cell>
          <cell r="CB8399">
            <v>115000</v>
          </cell>
          <cell r="CF8399">
            <v>448683.98376650468</v>
          </cell>
          <cell r="CG8399">
            <v>1391500</v>
          </cell>
          <cell r="CK8399" t="str">
            <v>Машины и оборудование</v>
          </cell>
        </row>
        <row r="8400">
          <cell r="K8400">
            <v>865169.75</v>
          </cell>
          <cell r="Y8400">
            <v>2008</v>
          </cell>
          <cell r="AT8400">
            <v>2029821</v>
          </cell>
          <cell r="BK8400">
            <v>1999467.3747132025</v>
          </cell>
          <cell r="BX8400">
            <v>1899494.0059775424</v>
          </cell>
          <cell r="CB8400">
            <v>1900000</v>
          </cell>
          <cell r="CF8400">
            <v>5998402.124139607</v>
          </cell>
          <cell r="CG8400">
            <v>51300000</v>
          </cell>
          <cell r="CK8400" t="str">
            <v>Сооружения</v>
          </cell>
        </row>
        <row r="8401">
          <cell r="K8401">
            <v>12223.45</v>
          </cell>
          <cell r="Y8401">
            <v>2008</v>
          </cell>
          <cell r="AT8401">
            <v>28678</v>
          </cell>
          <cell r="BK8401">
            <v>45653.442438485261</v>
          </cell>
          <cell r="BX8401">
            <v>43370.770316560993</v>
          </cell>
          <cell r="CB8401">
            <v>43000</v>
          </cell>
          <cell r="CF8401">
            <v>136960.32731545577</v>
          </cell>
          <cell r="CG8401">
            <v>1161000</v>
          </cell>
          <cell r="CK8401" t="str">
            <v>Сооружения</v>
          </cell>
        </row>
        <row r="8402">
          <cell r="K8402">
            <v>11845.05</v>
          </cell>
          <cell r="Y8402">
            <v>2008</v>
          </cell>
          <cell r="AT8402">
            <v>27790</v>
          </cell>
          <cell r="BK8402">
            <v>30435.628292323509</v>
          </cell>
          <cell r="BX8402">
            <v>28913.846877707332</v>
          </cell>
          <cell r="CB8402">
            <v>29000</v>
          </cell>
          <cell r="CF8402">
            <v>91306.884876970522</v>
          </cell>
          <cell r="CG8402">
            <v>783000</v>
          </cell>
          <cell r="CK8402" t="str">
            <v>Сооружения</v>
          </cell>
        </row>
        <row r="8403">
          <cell r="K8403">
            <v>82967.25</v>
          </cell>
          <cell r="Y8403">
            <v>2008</v>
          </cell>
          <cell r="AT8403">
            <v>194654</v>
          </cell>
          <cell r="BK8403">
            <v>409186.23529411753</v>
          </cell>
          <cell r="BX8403">
            <v>124597.70192283631</v>
          </cell>
          <cell r="CB8403">
            <v>125000</v>
          </cell>
          <cell r="CF8403">
            <v>1227558.7058823525</v>
          </cell>
          <cell r="CG8403">
            <v>892500</v>
          </cell>
          <cell r="CK8403" t="str">
            <v>Транспортные средства</v>
          </cell>
        </row>
        <row r="8404">
          <cell r="K8404">
            <v>48470.95</v>
          </cell>
          <cell r="Y8404">
            <v>2008</v>
          </cell>
          <cell r="AT8404">
            <v>94322</v>
          </cell>
          <cell r="BK8404">
            <v>3161549.7076023393</v>
          </cell>
          <cell r="BX8404">
            <v>1382105.5944408989</v>
          </cell>
          <cell r="CB8404">
            <v>1380000</v>
          </cell>
          <cell r="CF8404">
            <v>9484649.1228070185</v>
          </cell>
          <cell r="CG8404">
            <v>9853200</v>
          </cell>
          <cell r="CK8404" t="str">
            <v>Транспортные средства</v>
          </cell>
        </row>
        <row r="8405">
          <cell r="K8405">
            <v>349806.95</v>
          </cell>
          <cell r="Y8405">
            <v>2008</v>
          </cell>
          <cell r="AT8405">
            <v>757915</v>
          </cell>
          <cell r="BK8405">
            <v>3554459.0643274854</v>
          </cell>
          <cell r="BX8405">
            <v>1795958.2041240807</v>
          </cell>
          <cell r="CB8405">
            <v>1800000</v>
          </cell>
          <cell r="CF8405">
            <v>10663377.192982456</v>
          </cell>
          <cell r="CG8405">
            <v>12852000</v>
          </cell>
          <cell r="CK8405" t="str">
            <v>Транспортные средства</v>
          </cell>
        </row>
        <row r="8406">
          <cell r="K8406">
            <v>266220.3</v>
          </cell>
          <cell r="Y8406">
            <v>2008</v>
          </cell>
          <cell r="AT8406">
            <v>576811</v>
          </cell>
          <cell r="BK8406">
            <v>582179.38160874147</v>
          </cell>
          <cell r="BX8406">
            <v>149749.83726920368</v>
          </cell>
          <cell r="CB8406">
            <v>150000</v>
          </cell>
          <cell r="CF8406">
            <v>1746538.1448262245</v>
          </cell>
          <cell r="CG8406">
            <v>1071000</v>
          </cell>
          <cell r="CK8406" t="str">
            <v>Транспортные средства</v>
          </cell>
        </row>
        <row r="8407">
          <cell r="K8407">
            <v>27125.05</v>
          </cell>
          <cell r="Y8407">
            <v>2008</v>
          </cell>
          <cell r="AT8407">
            <v>46500</v>
          </cell>
          <cell r="BK8407">
            <v>55808.928610328476</v>
          </cell>
          <cell r="BX8407">
            <v>42241.90705521487</v>
          </cell>
          <cell r="CB8407">
            <v>42000</v>
          </cell>
          <cell r="CF8407">
            <v>167426.78583098543</v>
          </cell>
          <cell r="CG8407">
            <v>508200</v>
          </cell>
          <cell r="CK8407" t="str">
            <v>Машины и оборудование</v>
          </cell>
        </row>
        <row r="8408">
          <cell r="K8408">
            <v>15499.15</v>
          </cell>
          <cell r="Y8408">
            <v>2008</v>
          </cell>
          <cell r="AT8408">
            <v>26570</v>
          </cell>
          <cell r="BK8408">
            <v>31889.10178874038</v>
          </cell>
          <cell r="BX8408">
            <v>24136.934848538905</v>
          </cell>
          <cell r="CB8408">
            <v>24000</v>
          </cell>
          <cell r="CF8408">
            <v>95667.305366221146</v>
          </cell>
          <cell r="CG8408">
            <v>290400</v>
          </cell>
          <cell r="CK8408" t="str">
            <v>Машины и оборудование</v>
          </cell>
        </row>
        <row r="8409">
          <cell r="K8409">
            <v>18629.05</v>
          </cell>
          <cell r="Y8409">
            <v>2008</v>
          </cell>
          <cell r="AT8409">
            <v>26300</v>
          </cell>
          <cell r="BK8409">
            <v>28980.505766787883</v>
          </cell>
          <cell r="BX8409">
            <v>9574.6917396493627</v>
          </cell>
          <cell r="CB8409">
            <v>9600</v>
          </cell>
          <cell r="CF8409">
            <v>86941.517300363645</v>
          </cell>
          <cell r="CG8409">
            <v>22368</v>
          </cell>
          <cell r="CK8409" t="str">
            <v>Прочие основные фонды</v>
          </cell>
        </row>
        <row r="8410">
          <cell r="K8410">
            <v>0</v>
          </cell>
          <cell r="Y8410">
            <v>2008</v>
          </cell>
          <cell r="AT8410">
            <v>60830</v>
          </cell>
          <cell r="BK8410">
            <v>74821.671490145469</v>
          </cell>
          <cell r="BX8410">
            <v>72577.021345441099</v>
          </cell>
          <cell r="CB8410">
            <v>75000</v>
          </cell>
          <cell r="CF8410">
            <v>224465.01447043641</v>
          </cell>
          <cell r="CG8410">
            <v>2775000</v>
          </cell>
          <cell r="CK8410" t="str">
            <v>Сооружения</v>
          </cell>
        </row>
        <row r="8411">
          <cell r="K8411">
            <v>0</v>
          </cell>
          <cell r="Y8411">
            <v>2008</v>
          </cell>
          <cell r="AT8411">
            <v>58650</v>
          </cell>
          <cell r="BK8411">
            <v>72140.243841805554</v>
          </cell>
          <cell r="BX8411">
            <v>69976.036526551383</v>
          </cell>
          <cell r="CB8411">
            <v>70000</v>
          </cell>
          <cell r="CF8411">
            <v>216420.73152541666</v>
          </cell>
          <cell r="CG8411">
            <v>2590000</v>
          </cell>
          <cell r="CK8411" t="str">
            <v>Сооружения</v>
          </cell>
        </row>
        <row r="8412">
          <cell r="K8412">
            <v>9766.25</v>
          </cell>
          <cell r="Y8412">
            <v>2008</v>
          </cell>
          <cell r="AT8412">
            <v>36060</v>
          </cell>
          <cell r="BK8412">
            <v>43278.92399329989</v>
          </cell>
          <cell r="BX8412">
            <v>32757.917600237593</v>
          </cell>
          <cell r="CB8412">
            <v>33000</v>
          </cell>
          <cell r="CF8412">
            <v>129836.77197989967</v>
          </cell>
          <cell r="CG8412">
            <v>399300</v>
          </cell>
          <cell r="CK8412" t="str">
            <v>Машины и оборудование</v>
          </cell>
        </row>
        <row r="8413">
          <cell r="K8413">
            <v>9766.25</v>
          </cell>
          <cell r="Y8413">
            <v>2008</v>
          </cell>
          <cell r="AT8413">
            <v>36060</v>
          </cell>
          <cell r="BK8413">
            <v>43278.92399329989</v>
          </cell>
          <cell r="BX8413">
            <v>32757.917600237593</v>
          </cell>
          <cell r="CB8413">
            <v>33000</v>
          </cell>
          <cell r="CF8413">
            <v>129836.77197989967</v>
          </cell>
          <cell r="CG8413">
            <v>399300</v>
          </cell>
          <cell r="CK8413" t="str">
            <v>Машины и оборудование</v>
          </cell>
        </row>
        <row r="8414">
          <cell r="K8414">
            <v>0</v>
          </cell>
          <cell r="Y8414">
            <v>2008</v>
          </cell>
          <cell r="AT8414">
            <v>46530</v>
          </cell>
          <cell r="BK8414">
            <v>53511.301712962806</v>
          </cell>
          <cell r="BX8414">
            <v>40502.827946139834</v>
          </cell>
          <cell r="CB8414">
            <v>41000</v>
          </cell>
          <cell r="CF8414">
            <v>160533.90513888843</v>
          </cell>
          <cell r="CG8414">
            <v>496100</v>
          </cell>
          <cell r="CK8414" t="str">
            <v>Машины и оборудование</v>
          </cell>
        </row>
        <row r="8415">
          <cell r="K8415">
            <v>0</v>
          </cell>
          <cell r="Y8415">
            <v>2008</v>
          </cell>
          <cell r="AT8415">
            <v>60830</v>
          </cell>
          <cell r="BK8415">
            <v>69956.855430894633</v>
          </cell>
          <cell r="BX8415">
            <v>52950.505565520863</v>
          </cell>
          <cell r="CB8415">
            <v>55000</v>
          </cell>
          <cell r="CF8415">
            <v>209870.56629268388</v>
          </cell>
          <cell r="CG8415">
            <v>665500</v>
          </cell>
          <cell r="CK8415" t="str">
            <v>Машины и оборудование</v>
          </cell>
        </row>
        <row r="8416">
          <cell r="K8416">
            <v>0</v>
          </cell>
          <cell r="Y8416">
            <v>2008</v>
          </cell>
          <cell r="AT8416">
            <v>30330</v>
          </cell>
          <cell r="BK8416">
            <v>34880.674424116951</v>
          </cell>
          <cell r="BX8416">
            <v>26401.263090617256</v>
          </cell>
          <cell r="CB8416">
            <v>26000</v>
          </cell>
          <cell r="CF8416">
            <v>104642.02327235085</v>
          </cell>
          <cell r="CG8416">
            <v>314600</v>
          </cell>
          <cell r="CK8416" t="str">
            <v>Машины и оборудование</v>
          </cell>
        </row>
        <row r="8417">
          <cell r="K8417">
            <v>48422.2</v>
          </cell>
          <cell r="Y8417">
            <v>2008</v>
          </cell>
          <cell r="AT8417">
            <v>68361</v>
          </cell>
          <cell r="BK8417">
            <v>69811.839938887555</v>
          </cell>
          <cell r="BX8417">
            <v>62830.655944998798</v>
          </cell>
          <cell r="CB8417">
            <v>65000</v>
          </cell>
          <cell r="CF8417">
            <v>209435.51981666265</v>
          </cell>
          <cell r="CG8417">
            <v>1105000</v>
          </cell>
          <cell r="CK8417" t="str">
            <v>Сооружения</v>
          </cell>
        </row>
        <row r="8418">
          <cell r="K8418">
            <v>20756.509999999998</v>
          </cell>
          <cell r="Y8418">
            <v>2009</v>
          </cell>
          <cell r="AT8418">
            <v>22643.48</v>
          </cell>
          <cell r="BK8418">
            <v>20716.90589312305</v>
          </cell>
          <cell r="BX8418">
            <v>10541.792954439683</v>
          </cell>
          <cell r="CB8418">
            <v>11000</v>
          </cell>
          <cell r="CF8418">
            <v>41433.8117862461</v>
          </cell>
          <cell r="CG8418">
            <v>34540</v>
          </cell>
          <cell r="CK8418" t="str">
            <v>Прочие основные фонды</v>
          </cell>
        </row>
        <row r="8419">
          <cell r="K8419">
            <v>0</v>
          </cell>
          <cell r="Y8419">
            <v>2009</v>
          </cell>
          <cell r="AT8419">
            <v>0</v>
          </cell>
          <cell r="BK8419">
            <v>0</v>
          </cell>
          <cell r="BX8419">
            <v>0</v>
          </cell>
          <cell r="CB8419">
            <v>0</v>
          </cell>
          <cell r="CF8419">
            <v>0</v>
          </cell>
          <cell r="CG8419">
            <v>0</v>
          </cell>
          <cell r="CK8419" t="str">
            <v>Прочие основные фонды</v>
          </cell>
        </row>
        <row r="8420">
          <cell r="K8420">
            <v>1114458.75</v>
          </cell>
          <cell r="Y8420">
            <v>2009</v>
          </cell>
          <cell r="AT8420">
            <v>1502096.59</v>
          </cell>
          <cell r="BK8420">
            <v>0</v>
          </cell>
          <cell r="BX8420">
            <v>0</v>
          </cell>
          <cell r="CB8420">
            <v>0</v>
          </cell>
          <cell r="CF8420">
            <v>0</v>
          </cell>
          <cell r="CG8420">
            <v>0</v>
          </cell>
          <cell r="CK8420" t="str">
            <v>Excluded from analysis</v>
          </cell>
        </row>
        <row r="8421">
          <cell r="K8421">
            <v>409563.15</v>
          </cell>
          <cell r="Y8421">
            <v>2009</v>
          </cell>
          <cell r="AT8421">
            <v>945145.77</v>
          </cell>
          <cell r="BK8421">
            <v>1217631.5657233857</v>
          </cell>
          <cell r="BX8421">
            <v>707477.18951297016</v>
          </cell>
          <cell r="CB8421">
            <v>705000</v>
          </cell>
          <cell r="CF8421">
            <v>2435263.1314467713</v>
          </cell>
          <cell r="CG8421">
            <v>5689350</v>
          </cell>
          <cell r="CK8421" t="str">
            <v>Транспортные средства</v>
          </cell>
        </row>
        <row r="8422">
          <cell r="K8422">
            <v>564324.73</v>
          </cell>
          <cell r="Y8422">
            <v>2009</v>
          </cell>
          <cell r="AT8422">
            <v>915121.19</v>
          </cell>
          <cell r="BK8422">
            <v>1150000</v>
          </cell>
          <cell r="BX8422">
            <v>778731.26266471774</v>
          </cell>
          <cell r="CB8422">
            <v>780000</v>
          </cell>
          <cell r="CF8422">
            <v>2300000</v>
          </cell>
          <cell r="CG8422">
            <v>6294600</v>
          </cell>
          <cell r="CK8422" t="str">
            <v>Транспортные средства</v>
          </cell>
        </row>
        <row r="8423">
          <cell r="K8423">
            <v>25262.89</v>
          </cell>
          <cell r="Y8423">
            <v>2009</v>
          </cell>
          <cell r="AT8423">
            <v>27559.51</v>
          </cell>
          <cell r="BK8423">
            <v>25214.66555187558</v>
          </cell>
          <cell r="BX8423">
            <v>12830.47695609553</v>
          </cell>
          <cell r="CB8423">
            <v>13000</v>
          </cell>
          <cell r="CF8423">
            <v>50429.331103751159</v>
          </cell>
          <cell r="CG8423">
            <v>40820</v>
          </cell>
          <cell r="CK8423" t="str">
            <v>Прочие основные фонды</v>
          </cell>
        </row>
        <row r="8424">
          <cell r="K8424">
            <v>25262.89</v>
          </cell>
          <cell r="Y8424">
            <v>2009</v>
          </cell>
          <cell r="AT8424">
            <v>27559.51</v>
          </cell>
          <cell r="BK8424">
            <v>25214.66555187558</v>
          </cell>
          <cell r="BX8424">
            <v>12830.47695609553</v>
          </cell>
          <cell r="CB8424">
            <v>13000</v>
          </cell>
          <cell r="CF8424">
            <v>50429.331103751159</v>
          </cell>
          <cell r="CG8424">
            <v>40820</v>
          </cell>
          <cell r="CK8424" t="str">
            <v>Прочие основные фонды</v>
          </cell>
        </row>
        <row r="8425">
          <cell r="K8425">
            <v>27344.62</v>
          </cell>
          <cell r="Y8425">
            <v>2009</v>
          </cell>
          <cell r="AT8425">
            <v>29830.51</v>
          </cell>
          <cell r="BK8425">
            <v>27292.44216939561</v>
          </cell>
          <cell r="BX8425">
            <v>13887.753125638927</v>
          </cell>
          <cell r="CB8425">
            <v>14000</v>
          </cell>
          <cell r="CF8425">
            <v>54584.88433879122</v>
          </cell>
          <cell r="CG8425">
            <v>43960</v>
          </cell>
          <cell r="CK8425" t="str">
            <v>Прочие основные фонды</v>
          </cell>
        </row>
        <row r="8426">
          <cell r="K8426">
            <v>25477.38</v>
          </cell>
          <cell r="Y8426">
            <v>2009</v>
          </cell>
          <cell r="AT8426">
            <v>30572.880000000001</v>
          </cell>
          <cell r="BK8426">
            <v>27971.649138813642</v>
          </cell>
          <cell r="BX8426">
            <v>14233.367440911465</v>
          </cell>
          <cell r="CB8426">
            <v>14000</v>
          </cell>
          <cell r="CF8426">
            <v>55943.298277627284</v>
          </cell>
          <cell r="CG8426">
            <v>43960</v>
          </cell>
          <cell r="CK8426" t="str">
            <v>Прочие основные фонды</v>
          </cell>
        </row>
        <row r="8427">
          <cell r="K8427">
            <v>25477.38</v>
          </cell>
          <cell r="Y8427">
            <v>2009</v>
          </cell>
          <cell r="AT8427">
            <v>30572.880000000001</v>
          </cell>
          <cell r="BK8427">
            <v>27971.649138813642</v>
          </cell>
          <cell r="BX8427">
            <v>14233.367440911465</v>
          </cell>
          <cell r="CB8427">
            <v>14000</v>
          </cell>
          <cell r="CF8427">
            <v>55943.298277627284</v>
          </cell>
          <cell r="CG8427">
            <v>43960</v>
          </cell>
          <cell r="CK8427" t="str">
            <v>Прочие основные фонды</v>
          </cell>
        </row>
        <row r="8428">
          <cell r="K8428">
            <v>25477.39</v>
          </cell>
          <cell r="Y8428">
            <v>2009</v>
          </cell>
          <cell r="AT8428">
            <v>30572.89</v>
          </cell>
          <cell r="BK8428">
            <v>27971.658287984126</v>
          </cell>
          <cell r="BX8428">
            <v>14233.372096464831</v>
          </cell>
          <cell r="CB8428">
            <v>14000</v>
          </cell>
          <cell r="CF8428">
            <v>55943.316575968252</v>
          </cell>
          <cell r="CG8428">
            <v>43960</v>
          </cell>
          <cell r="CK8428" t="str">
            <v>Прочие основные фонды</v>
          </cell>
        </row>
        <row r="8429">
          <cell r="K8429">
            <v>6711.85</v>
          </cell>
          <cell r="Y8429">
            <v>2009</v>
          </cell>
          <cell r="AT8429">
            <v>36610.18</v>
          </cell>
          <cell r="BK8429">
            <v>33495.277836723668</v>
          </cell>
          <cell r="BX8429">
            <v>17044.064674898407</v>
          </cell>
          <cell r="CB8429">
            <v>17000</v>
          </cell>
          <cell r="CF8429">
            <v>66990.555673447336</v>
          </cell>
          <cell r="CG8429">
            <v>53380</v>
          </cell>
          <cell r="CK8429" t="str">
            <v>Прочие основные фонды</v>
          </cell>
        </row>
        <row r="8430">
          <cell r="K8430">
            <v>936.13</v>
          </cell>
          <cell r="Y8430">
            <v>2009</v>
          </cell>
          <cell r="AT8430">
            <v>28091.15</v>
          </cell>
          <cell r="BK8430">
            <v>25701.072051628267</v>
          </cell>
          <cell r="BX8430">
            <v>13077.98479527477</v>
          </cell>
          <cell r="CB8430">
            <v>13000</v>
          </cell>
          <cell r="CF8430">
            <v>51402.144103256534</v>
          </cell>
          <cell r="CG8430">
            <v>40820</v>
          </cell>
          <cell r="CK8430" t="str">
            <v>Прочие основные фонды</v>
          </cell>
        </row>
        <row r="8431">
          <cell r="K8431">
            <v>570.99</v>
          </cell>
          <cell r="Y8431">
            <v>2009</v>
          </cell>
          <cell r="AT8431">
            <v>34265.300000000003</v>
          </cell>
          <cell r="BK8431">
            <v>31349.907147648213</v>
          </cell>
          <cell r="BX8431">
            <v>15952.393277082945</v>
          </cell>
          <cell r="CB8431">
            <v>16000</v>
          </cell>
          <cell r="CF8431">
            <v>62699.814295296426</v>
          </cell>
          <cell r="CG8431">
            <v>50240</v>
          </cell>
          <cell r="CK8431" t="str">
            <v>Прочие основные фонды</v>
          </cell>
        </row>
        <row r="8432">
          <cell r="K8432">
            <v>2374.75</v>
          </cell>
          <cell r="Y8432">
            <v>2009</v>
          </cell>
          <cell r="AT8432">
            <v>28382.25</v>
          </cell>
          <cell r="BK8432">
            <v>25967.404404494882</v>
          </cell>
          <cell r="BX8432">
            <v>13213.507953775026</v>
          </cell>
          <cell r="CB8432">
            <v>13000</v>
          </cell>
          <cell r="CF8432">
            <v>51934.808808989765</v>
          </cell>
          <cell r="CG8432">
            <v>40820</v>
          </cell>
          <cell r="CK8432" t="str">
            <v>Прочие основные фонды</v>
          </cell>
        </row>
        <row r="8433">
          <cell r="K8433">
            <v>0</v>
          </cell>
          <cell r="Y8433">
            <v>2009</v>
          </cell>
          <cell r="AT8433">
            <v>23981.79</v>
          </cell>
          <cell r="BK8433">
            <v>21941.34852852298</v>
          </cell>
          <cell r="BX8433">
            <v>11164.850317038374</v>
          </cell>
          <cell r="CB8433">
            <v>11000</v>
          </cell>
          <cell r="CF8433">
            <v>43882.69705704596</v>
          </cell>
          <cell r="CG8433">
            <v>34540</v>
          </cell>
          <cell r="CK8433" t="str">
            <v>Прочие основные фонды</v>
          </cell>
        </row>
        <row r="8434">
          <cell r="K8434">
            <v>1872.51</v>
          </cell>
          <cell r="Y8434">
            <v>2009</v>
          </cell>
          <cell r="AT8434">
            <v>28091.15</v>
          </cell>
          <cell r="BK8434">
            <v>25701.072051628267</v>
          </cell>
          <cell r="BX8434">
            <v>13077.98479527477</v>
          </cell>
          <cell r="CB8434">
            <v>13000</v>
          </cell>
          <cell r="CF8434">
            <v>51402.144103256534</v>
          </cell>
          <cell r="CG8434">
            <v>40820</v>
          </cell>
          <cell r="CK8434" t="str">
            <v>Прочие основные фонды</v>
          </cell>
        </row>
        <row r="8435">
          <cell r="K8435">
            <v>1892.01</v>
          </cell>
          <cell r="Y8435">
            <v>2009</v>
          </cell>
          <cell r="AT8435">
            <v>28382.25</v>
          </cell>
          <cell r="BK8435">
            <v>25967.404404494882</v>
          </cell>
          <cell r="BX8435">
            <v>13213.507953775026</v>
          </cell>
          <cell r="CB8435">
            <v>13000</v>
          </cell>
          <cell r="CF8435">
            <v>51934.808808989765</v>
          </cell>
          <cell r="CG8435">
            <v>40820</v>
          </cell>
          <cell r="CK8435" t="str">
            <v>Прочие основные фонды</v>
          </cell>
        </row>
        <row r="8436">
          <cell r="K8436">
            <v>1892.01</v>
          </cell>
          <cell r="Y8436">
            <v>2009</v>
          </cell>
          <cell r="AT8436">
            <v>28382.25</v>
          </cell>
          <cell r="BK8436">
            <v>25967.404404494882</v>
          </cell>
          <cell r="BX8436">
            <v>13213.507953775026</v>
          </cell>
          <cell r="CB8436">
            <v>13000</v>
          </cell>
          <cell r="CF8436">
            <v>51934.808808989765</v>
          </cell>
          <cell r="CG8436">
            <v>40820</v>
          </cell>
          <cell r="CK8436" t="str">
            <v>Прочие основные фонды</v>
          </cell>
        </row>
        <row r="8437">
          <cell r="K8437">
            <v>0</v>
          </cell>
          <cell r="Y8437">
            <v>2009</v>
          </cell>
          <cell r="AT8437">
            <v>51528.29</v>
          </cell>
          <cell r="BK8437">
            <v>47144.111009595421</v>
          </cell>
          <cell r="BX8437">
            <v>23989.270398204026</v>
          </cell>
          <cell r="CB8437">
            <v>24000</v>
          </cell>
          <cell r="CF8437">
            <v>94288.222019190842</v>
          </cell>
          <cell r="CG8437">
            <v>75360</v>
          </cell>
          <cell r="CK8437" t="str">
            <v>Прочие основные фонды</v>
          </cell>
        </row>
        <row r="8438">
          <cell r="K8438">
            <v>0</v>
          </cell>
          <cell r="Y8438">
            <v>2009</v>
          </cell>
          <cell r="AT8438">
            <v>24087.48</v>
          </cell>
          <cell r="BK8438">
            <v>22038.046111396467</v>
          </cell>
          <cell r="BX8438">
            <v>11214.054860569435</v>
          </cell>
          <cell r="CB8438">
            <v>11000</v>
          </cell>
          <cell r="CF8438">
            <v>44076.092222792933</v>
          </cell>
          <cell r="CG8438">
            <v>34540</v>
          </cell>
          <cell r="CK8438" t="str">
            <v>Прочие основные фонды</v>
          </cell>
        </row>
        <row r="8439">
          <cell r="K8439">
            <v>0</v>
          </cell>
          <cell r="Y8439">
            <v>2009</v>
          </cell>
          <cell r="AT8439">
            <v>15174.17</v>
          </cell>
          <cell r="BK8439">
            <v>16597.879082708801</v>
          </cell>
          <cell r="BX8439">
            <v>12377.677116030341</v>
          </cell>
          <cell r="CB8439">
            <v>12000</v>
          </cell>
          <cell r="CF8439">
            <v>33195.758165417603</v>
          </cell>
          <cell r="CG8439">
            <v>96840</v>
          </cell>
          <cell r="CK8439" t="str">
            <v>Прочие основные фонды</v>
          </cell>
        </row>
        <row r="8440">
          <cell r="K8440">
            <v>13241.75</v>
          </cell>
          <cell r="Y8440">
            <v>2009</v>
          </cell>
          <cell r="AT8440">
            <v>88277.54</v>
          </cell>
          <cell r="BK8440">
            <v>80766.626360277034</v>
          </cell>
          <cell r="BX8440">
            <v>41098.079853771036</v>
          </cell>
          <cell r="CB8440">
            <v>41000</v>
          </cell>
          <cell r="CF8440">
            <v>161533.25272055407</v>
          </cell>
          <cell r="CG8440">
            <v>128740</v>
          </cell>
          <cell r="CK8440" t="str">
            <v>Прочие основные фонды</v>
          </cell>
        </row>
        <row r="8441">
          <cell r="K8441">
            <v>0</v>
          </cell>
          <cell r="Y8441">
            <v>2009</v>
          </cell>
          <cell r="AT8441">
            <v>11822.7</v>
          </cell>
          <cell r="BK8441">
            <v>10816.789791261146</v>
          </cell>
          <cell r="BX8441">
            <v>5504.1210786705078</v>
          </cell>
          <cell r="CB8441">
            <v>5500</v>
          </cell>
          <cell r="CF8441">
            <v>21633.579582522292</v>
          </cell>
          <cell r="CG8441">
            <v>17270</v>
          </cell>
          <cell r="CK8441" t="str">
            <v>Прочие основные фонды</v>
          </cell>
        </row>
        <row r="8442">
          <cell r="K8442">
            <v>0</v>
          </cell>
          <cell r="Y8442">
            <v>2009</v>
          </cell>
          <cell r="AT8442">
            <v>10985.6</v>
          </cell>
          <cell r="BK8442">
            <v>10050.912729823005</v>
          </cell>
          <cell r="BX8442">
            <v>5114.4047063566468</v>
          </cell>
          <cell r="CB8442">
            <v>5100</v>
          </cell>
          <cell r="CF8442">
            <v>20101.82545964601</v>
          </cell>
          <cell r="CG8442">
            <v>16014</v>
          </cell>
          <cell r="CK8442" t="str">
            <v>Прочие основные фонды</v>
          </cell>
        </row>
        <row r="8443">
          <cell r="K8443">
            <v>0</v>
          </cell>
          <cell r="Y8443">
            <v>2009</v>
          </cell>
          <cell r="AT8443">
            <v>9196.7000000000007</v>
          </cell>
          <cell r="BK8443">
            <v>8414.217621464757</v>
          </cell>
          <cell r="BX8443">
            <v>4281.5727646146024</v>
          </cell>
          <cell r="CB8443">
            <v>4300</v>
          </cell>
          <cell r="CF8443">
            <v>16828.435242929514</v>
          </cell>
          <cell r="CG8443">
            <v>13502</v>
          </cell>
          <cell r="CK8443" t="str">
            <v>Прочие основные фонды</v>
          </cell>
        </row>
        <row r="8444">
          <cell r="K8444">
            <v>0</v>
          </cell>
          <cell r="Y8444">
            <v>2009</v>
          </cell>
          <cell r="AT8444">
            <v>0</v>
          </cell>
          <cell r="BK8444">
            <v>0</v>
          </cell>
          <cell r="BX8444">
            <v>0</v>
          </cell>
          <cell r="CB8444">
            <v>0</v>
          </cell>
          <cell r="CF8444">
            <v>0</v>
          </cell>
          <cell r="CG8444">
            <v>0</v>
          </cell>
          <cell r="CK8444" t="str">
            <v>Прочие основные фонды</v>
          </cell>
        </row>
        <row r="8445">
          <cell r="K8445">
            <v>0</v>
          </cell>
          <cell r="Y8445">
            <v>2009</v>
          </cell>
          <cell r="AT8445">
            <v>11154.7</v>
          </cell>
          <cell r="BK8445">
            <v>10205.625202752391</v>
          </cell>
          <cell r="BX8445">
            <v>5193.1301137849987</v>
          </cell>
          <cell r="CB8445">
            <v>5200</v>
          </cell>
          <cell r="CF8445">
            <v>20411.250405504783</v>
          </cell>
          <cell r="CG8445">
            <v>16328</v>
          </cell>
          <cell r="CK8445" t="str">
            <v>Прочие основные фонды</v>
          </cell>
        </row>
        <row r="8446">
          <cell r="K8446">
            <v>0</v>
          </cell>
          <cell r="Y8446">
            <v>2009</v>
          </cell>
          <cell r="AT8446">
            <v>11154.7</v>
          </cell>
          <cell r="BK8446">
            <v>10205.625202752391</v>
          </cell>
          <cell r="BX8446">
            <v>5193.1301137849987</v>
          </cell>
          <cell r="CB8446">
            <v>5200</v>
          </cell>
          <cell r="CF8446">
            <v>20411.250405504783</v>
          </cell>
          <cell r="CG8446">
            <v>16328</v>
          </cell>
          <cell r="CK8446" t="str">
            <v>Прочие основные фонды</v>
          </cell>
        </row>
        <row r="8447">
          <cell r="K8447">
            <v>0</v>
          </cell>
          <cell r="Y8447">
            <v>2009</v>
          </cell>
          <cell r="AT8447">
            <v>10815.75</v>
          </cell>
          <cell r="BK8447">
            <v>9895.5140691071192</v>
          </cell>
          <cell r="BX8447">
            <v>5035.3301324258027</v>
          </cell>
          <cell r="CB8447">
            <v>5000</v>
          </cell>
          <cell r="CF8447">
            <v>19791.028138214238</v>
          </cell>
          <cell r="CG8447">
            <v>15700</v>
          </cell>
          <cell r="CK8447" t="str">
            <v>Прочие основные фонды</v>
          </cell>
        </row>
        <row r="8448">
          <cell r="K8448">
            <v>0</v>
          </cell>
          <cell r="Y8448">
            <v>2009</v>
          </cell>
          <cell r="AT8448">
            <v>10815.75</v>
          </cell>
          <cell r="BK8448">
            <v>9895.5140691071192</v>
          </cell>
          <cell r="BX8448">
            <v>5035.3301324258027</v>
          </cell>
          <cell r="CB8448">
            <v>5000</v>
          </cell>
          <cell r="CF8448">
            <v>19791.028138214238</v>
          </cell>
          <cell r="CG8448">
            <v>15700</v>
          </cell>
          <cell r="CK8448" t="str">
            <v>Прочие основные фонды</v>
          </cell>
        </row>
        <row r="8449">
          <cell r="K8449">
            <v>0</v>
          </cell>
          <cell r="Y8449">
            <v>2009</v>
          </cell>
          <cell r="AT8449">
            <v>0</v>
          </cell>
          <cell r="BK8449">
            <v>0</v>
          </cell>
          <cell r="BX8449">
            <v>0</v>
          </cell>
          <cell r="CB8449">
            <v>0</v>
          </cell>
          <cell r="CF8449">
            <v>0</v>
          </cell>
          <cell r="CG8449">
            <v>0</v>
          </cell>
          <cell r="CK8449" t="str">
            <v>Прочие основные фонды</v>
          </cell>
        </row>
        <row r="8450">
          <cell r="K8450">
            <v>0</v>
          </cell>
          <cell r="Y8450">
            <v>2009</v>
          </cell>
          <cell r="AT8450">
            <v>223500</v>
          </cell>
          <cell r="BK8450">
            <v>204483.96037680612</v>
          </cell>
          <cell r="BX8450">
            <v>104051.61774238187</v>
          </cell>
          <cell r="CB8450">
            <v>105000</v>
          </cell>
          <cell r="CF8450">
            <v>408967.92075361224</v>
          </cell>
          <cell r="CG8450">
            <v>329700</v>
          </cell>
          <cell r="CK8450" t="str">
            <v>Прочие основные фонды</v>
          </cell>
        </row>
        <row r="8451">
          <cell r="K8451">
            <v>0</v>
          </cell>
          <cell r="Y8451">
            <v>2009</v>
          </cell>
          <cell r="AT8451">
            <v>0</v>
          </cell>
          <cell r="BK8451">
            <v>0</v>
          </cell>
          <cell r="BX8451">
            <v>0</v>
          </cell>
          <cell r="CB8451">
            <v>0</v>
          </cell>
          <cell r="CF8451">
            <v>0</v>
          </cell>
          <cell r="CG8451">
            <v>0</v>
          </cell>
          <cell r="CK8451" t="str">
            <v>Прочие основные фонды</v>
          </cell>
        </row>
        <row r="8452">
          <cell r="K8452">
            <v>0</v>
          </cell>
          <cell r="Y8452">
            <v>2009</v>
          </cell>
          <cell r="AT8452">
            <v>0</v>
          </cell>
          <cell r="BK8452">
            <v>0</v>
          </cell>
          <cell r="BX8452">
            <v>0</v>
          </cell>
          <cell r="CB8452">
            <v>0</v>
          </cell>
          <cell r="CF8452">
            <v>0</v>
          </cell>
          <cell r="CG8452">
            <v>0</v>
          </cell>
          <cell r="CK8452" t="str">
            <v>Прочие основные фонды</v>
          </cell>
        </row>
        <row r="8453">
          <cell r="K8453">
            <v>0</v>
          </cell>
          <cell r="Y8453">
            <v>2009</v>
          </cell>
          <cell r="AT8453">
            <v>0</v>
          </cell>
          <cell r="BK8453">
            <v>0</v>
          </cell>
          <cell r="BX8453">
            <v>0</v>
          </cell>
          <cell r="CB8453">
            <v>0</v>
          </cell>
          <cell r="CF8453">
            <v>0</v>
          </cell>
          <cell r="CG8453">
            <v>0</v>
          </cell>
          <cell r="CK8453" t="str">
            <v>Прочие основные фонды</v>
          </cell>
        </row>
        <row r="8454">
          <cell r="K8454">
            <v>0</v>
          </cell>
          <cell r="Y8454">
            <v>2009</v>
          </cell>
          <cell r="AT8454">
            <v>0</v>
          </cell>
          <cell r="BK8454">
            <v>0</v>
          </cell>
          <cell r="BX8454">
            <v>0</v>
          </cell>
          <cell r="CB8454">
            <v>0</v>
          </cell>
          <cell r="CF8454">
            <v>0</v>
          </cell>
          <cell r="CG8454">
            <v>0</v>
          </cell>
          <cell r="CK8454" t="str">
            <v>Прочие основные фонды</v>
          </cell>
        </row>
        <row r="8455">
          <cell r="K8455">
            <v>0</v>
          </cell>
          <cell r="Y8455">
            <v>2009</v>
          </cell>
          <cell r="AT8455">
            <v>0</v>
          </cell>
          <cell r="BK8455">
            <v>0</v>
          </cell>
          <cell r="BX8455">
            <v>0</v>
          </cell>
          <cell r="CB8455">
            <v>0</v>
          </cell>
          <cell r="CF8455">
            <v>0</v>
          </cell>
          <cell r="CG8455">
            <v>0</v>
          </cell>
          <cell r="CK8455" t="str">
            <v>Прочие основные фонды</v>
          </cell>
        </row>
        <row r="8456">
          <cell r="K8456">
            <v>0</v>
          </cell>
          <cell r="Y8456">
            <v>2009</v>
          </cell>
          <cell r="AT8456">
            <v>0</v>
          </cell>
          <cell r="BK8456">
            <v>0</v>
          </cell>
          <cell r="BX8456">
            <v>0</v>
          </cell>
          <cell r="CB8456">
            <v>0</v>
          </cell>
          <cell r="CF8456">
            <v>0</v>
          </cell>
          <cell r="CG8456">
            <v>0</v>
          </cell>
          <cell r="CK8456" t="str">
            <v>Прочие основные фонды</v>
          </cell>
        </row>
        <row r="8457">
          <cell r="K8457">
            <v>0</v>
          </cell>
          <cell r="Y8457">
            <v>2009</v>
          </cell>
          <cell r="AT8457">
            <v>0</v>
          </cell>
          <cell r="BK8457">
            <v>0</v>
          </cell>
          <cell r="BX8457">
            <v>0</v>
          </cell>
          <cell r="CB8457">
            <v>0</v>
          </cell>
          <cell r="CF8457">
            <v>0</v>
          </cell>
          <cell r="CG8457">
            <v>0</v>
          </cell>
          <cell r="CK8457" t="str">
            <v>Прочие основные фонды</v>
          </cell>
        </row>
        <row r="8458">
          <cell r="K8458">
            <v>0</v>
          </cell>
          <cell r="Y8458">
            <v>2009</v>
          </cell>
          <cell r="AT8458">
            <v>7107.8</v>
          </cell>
          <cell r="BK8458">
            <v>6503.0473985067683</v>
          </cell>
          <cell r="BX8458">
            <v>3309.0742218760715</v>
          </cell>
          <cell r="CB8458">
            <v>3300</v>
          </cell>
          <cell r="CF8458">
            <v>13006.094797013537</v>
          </cell>
          <cell r="CG8458">
            <v>10362</v>
          </cell>
          <cell r="CK8458" t="str">
            <v>Прочие основные фонды</v>
          </cell>
        </row>
        <row r="8459">
          <cell r="K8459">
            <v>0</v>
          </cell>
          <cell r="Y8459">
            <v>2009</v>
          </cell>
          <cell r="AT8459">
            <v>1221.21</v>
          </cell>
          <cell r="BK8459">
            <v>1117.3058490011608</v>
          </cell>
          <cell r="BX8459">
            <v>568.54083267639464</v>
          </cell>
          <cell r="CB8459">
            <v>550</v>
          </cell>
          <cell r="CF8459">
            <v>2234.6116980023216</v>
          </cell>
          <cell r="CG8459">
            <v>1727</v>
          </cell>
          <cell r="CK8459" t="str">
            <v>Прочие основные фонды</v>
          </cell>
        </row>
        <row r="8460">
          <cell r="K8460">
            <v>0</v>
          </cell>
          <cell r="Y8460">
            <v>2009</v>
          </cell>
          <cell r="AT8460">
            <v>1221.21</v>
          </cell>
          <cell r="BK8460">
            <v>1117.3058490011608</v>
          </cell>
          <cell r="BX8460">
            <v>568.54083267639464</v>
          </cell>
          <cell r="CB8460">
            <v>550</v>
          </cell>
          <cell r="CF8460">
            <v>2234.6116980023216</v>
          </cell>
          <cell r="CG8460">
            <v>1727</v>
          </cell>
          <cell r="CK8460" t="str">
            <v>Прочие основные фонды</v>
          </cell>
        </row>
        <row r="8461">
          <cell r="K8461">
            <v>0</v>
          </cell>
          <cell r="Y8461">
            <v>2009</v>
          </cell>
          <cell r="AT8461">
            <v>0</v>
          </cell>
          <cell r="BK8461">
            <v>0</v>
          </cell>
          <cell r="BX8461">
            <v>0</v>
          </cell>
          <cell r="CB8461">
            <v>0</v>
          </cell>
          <cell r="CF8461">
            <v>0</v>
          </cell>
          <cell r="CG8461">
            <v>0</v>
          </cell>
          <cell r="CK8461" t="str">
            <v>Прочие основные фонды</v>
          </cell>
        </row>
        <row r="8462">
          <cell r="K8462">
            <v>0</v>
          </cell>
          <cell r="Y8462">
            <v>2009</v>
          </cell>
          <cell r="AT8462">
            <v>1221.21</v>
          </cell>
          <cell r="BK8462">
            <v>1117.3058490011608</v>
          </cell>
          <cell r="BX8462">
            <v>568.54083267639464</v>
          </cell>
          <cell r="CB8462">
            <v>550</v>
          </cell>
          <cell r="CF8462">
            <v>2234.6116980023216</v>
          </cell>
          <cell r="CG8462">
            <v>1727</v>
          </cell>
          <cell r="CK8462" t="str">
            <v>Прочие основные фонды</v>
          </cell>
        </row>
        <row r="8463">
          <cell r="K8463">
            <v>0</v>
          </cell>
          <cell r="Y8463">
            <v>2009</v>
          </cell>
          <cell r="AT8463">
            <v>7266.67</v>
          </cell>
          <cell r="BK8463">
            <v>6648.4002700283036</v>
          </cell>
          <cell r="BX8463">
            <v>3383.0369982104439</v>
          </cell>
          <cell r="CB8463">
            <v>3400</v>
          </cell>
          <cell r="CF8463">
            <v>13296.800540056607</v>
          </cell>
          <cell r="CG8463">
            <v>10676</v>
          </cell>
          <cell r="CK8463" t="str">
            <v>Прочие основные фонды</v>
          </cell>
        </row>
        <row r="8464">
          <cell r="K8464">
            <v>17311.04</v>
          </cell>
          <cell r="Y8464">
            <v>2009</v>
          </cell>
          <cell r="AT8464">
            <v>27333.14</v>
          </cell>
          <cell r="BK8464">
            <v>25007.555779569106</v>
          </cell>
          <cell r="BX8464">
            <v>12725.089194536949</v>
          </cell>
          <cell r="CB8464">
            <v>13000</v>
          </cell>
          <cell r="CF8464">
            <v>50015.111559138211</v>
          </cell>
          <cell r="CG8464">
            <v>40820</v>
          </cell>
          <cell r="CK8464" t="str">
            <v>Прочие основные фонды</v>
          </cell>
        </row>
        <row r="8465">
          <cell r="K8465">
            <v>28977.7</v>
          </cell>
          <cell r="Y8465">
            <v>2009</v>
          </cell>
          <cell r="AT8465">
            <v>45754.239999999998</v>
          </cell>
          <cell r="BK8465">
            <v>41861.334224746657</v>
          </cell>
          <cell r="BX8465">
            <v>21301.130606591494</v>
          </cell>
          <cell r="CB8465">
            <v>21000</v>
          </cell>
          <cell r="CF8465">
            <v>83722.668449493314</v>
          </cell>
          <cell r="CG8465">
            <v>65940</v>
          </cell>
          <cell r="CK8465" t="str">
            <v>Прочие основные фонды</v>
          </cell>
        </row>
        <row r="8466">
          <cell r="K8466">
            <v>14335.84</v>
          </cell>
          <cell r="Y8466">
            <v>2009</v>
          </cell>
          <cell r="AT8466">
            <v>22635.56</v>
          </cell>
          <cell r="BK8466">
            <v>20709.65975009762</v>
          </cell>
          <cell r="BX8466">
            <v>10538.105756173378</v>
          </cell>
          <cell r="CB8466">
            <v>11000</v>
          </cell>
          <cell r="CF8466">
            <v>41419.319500195241</v>
          </cell>
          <cell r="CG8466">
            <v>34540</v>
          </cell>
          <cell r="CK8466" t="str">
            <v>Прочие основные фонды</v>
          </cell>
        </row>
        <row r="8467">
          <cell r="K8467">
            <v>14335.84</v>
          </cell>
          <cell r="Y8467">
            <v>2009</v>
          </cell>
          <cell r="AT8467">
            <v>22635.56</v>
          </cell>
          <cell r="BK8467">
            <v>20709.65975009762</v>
          </cell>
          <cell r="BX8467">
            <v>10538.105756173378</v>
          </cell>
          <cell r="CB8467">
            <v>11000</v>
          </cell>
          <cell r="CF8467">
            <v>41419.319500195241</v>
          </cell>
          <cell r="CG8467">
            <v>34540</v>
          </cell>
          <cell r="CK8467" t="str">
            <v>Прочие основные фонды</v>
          </cell>
        </row>
        <row r="8468">
          <cell r="K8468">
            <v>17777.8</v>
          </cell>
          <cell r="Y8468">
            <v>2009</v>
          </cell>
          <cell r="AT8468">
            <v>40000</v>
          </cell>
          <cell r="BK8468">
            <v>36596.681946631972</v>
          </cell>
          <cell r="BX8468">
            <v>18622.2134661981</v>
          </cell>
          <cell r="CB8468">
            <v>19000</v>
          </cell>
          <cell r="CF8468">
            <v>73193.363893263944</v>
          </cell>
          <cell r="CG8468">
            <v>59660</v>
          </cell>
          <cell r="CK8468" t="str">
            <v>Прочие основные фонды</v>
          </cell>
        </row>
        <row r="8469">
          <cell r="K8469">
            <v>50986.17</v>
          </cell>
          <cell r="Y8469">
            <v>2009</v>
          </cell>
          <cell r="AT8469">
            <v>74614</v>
          </cell>
          <cell r="BK8469">
            <v>68265.620669149939</v>
          </cell>
          <cell r="BX8469">
            <v>34736.945889172624</v>
          </cell>
          <cell r="CB8469">
            <v>35000</v>
          </cell>
          <cell r="CF8469">
            <v>136531.24133829988</v>
          </cell>
          <cell r="CG8469">
            <v>109900</v>
          </cell>
          <cell r="CK8469" t="str">
            <v>Прочие основные фонды</v>
          </cell>
        </row>
        <row r="8470">
          <cell r="K8470">
            <v>24671.75</v>
          </cell>
          <cell r="Y8470">
            <v>2009</v>
          </cell>
          <cell r="AT8470">
            <v>36105</v>
          </cell>
          <cell r="BK8470">
            <v>33033.080042078684</v>
          </cell>
          <cell r="BX8470">
            <v>16808.875429927062</v>
          </cell>
          <cell r="CB8470">
            <v>17000</v>
          </cell>
          <cell r="CF8470">
            <v>66066.160084157367</v>
          </cell>
          <cell r="CG8470">
            <v>53380</v>
          </cell>
          <cell r="CK8470" t="str">
            <v>Прочие основные фонды</v>
          </cell>
        </row>
        <row r="8471">
          <cell r="K8471">
            <v>24671.75</v>
          </cell>
          <cell r="Y8471">
            <v>2009</v>
          </cell>
          <cell r="AT8471">
            <v>36105</v>
          </cell>
          <cell r="BK8471">
            <v>33033.080042078684</v>
          </cell>
          <cell r="BX8471">
            <v>16808.875429927062</v>
          </cell>
          <cell r="CB8471">
            <v>17000</v>
          </cell>
          <cell r="CF8471">
            <v>66066.160084157367</v>
          </cell>
          <cell r="CG8471">
            <v>53380</v>
          </cell>
          <cell r="CK8471" t="str">
            <v>Прочие основные фонды</v>
          </cell>
        </row>
        <row r="8472">
          <cell r="K8472">
            <v>24671.75</v>
          </cell>
          <cell r="Y8472">
            <v>2009</v>
          </cell>
          <cell r="AT8472">
            <v>36105</v>
          </cell>
          <cell r="BK8472">
            <v>33033.080042078684</v>
          </cell>
          <cell r="BX8472">
            <v>16808.875429927062</v>
          </cell>
          <cell r="CB8472">
            <v>17000</v>
          </cell>
          <cell r="CF8472">
            <v>66066.160084157367</v>
          </cell>
          <cell r="CG8472">
            <v>53380</v>
          </cell>
          <cell r="CK8472" t="str">
            <v>Прочие основные фонды</v>
          </cell>
        </row>
        <row r="8473">
          <cell r="K8473">
            <v>24671.75</v>
          </cell>
          <cell r="Y8473">
            <v>2009</v>
          </cell>
          <cell r="AT8473">
            <v>36105</v>
          </cell>
          <cell r="BK8473">
            <v>33033.080042078684</v>
          </cell>
          <cell r="BX8473">
            <v>16808.875429927062</v>
          </cell>
          <cell r="CB8473">
            <v>17000</v>
          </cell>
          <cell r="CF8473">
            <v>66066.160084157367</v>
          </cell>
          <cell r="CG8473">
            <v>53380</v>
          </cell>
          <cell r="CK8473" t="str">
            <v>Прочие основные фонды</v>
          </cell>
        </row>
        <row r="8474">
          <cell r="K8474">
            <v>169021.42</v>
          </cell>
          <cell r="Y8474">
            <v>2009</v>
          </cell>
          <cell r="AT8474">
            <v>338042.86</v>
          </cell>
          <cell r="BK8474">
            <v>309281.17579374596</v>
          </cell>
          <cell r="BX8474">
            <v>157377.65749110299</v>
          </cell>
          <cell r="CB8474">
            <v>155000</v>
          </cell>
          <cell r="CF8474">
            <v>618562.35158749192</v>
          </cell>
          <cell r="CG8474">
            <v>486700</v>
          </cell>
          <cell r="CK8474" t="str">
            <v>Прочие основные фонды</v>
          </cell>
        </row>
        <row r="8475">
          <cell r="K8475">
            <v>21952.52</v>
          </cell>
          <cell r="Y8475">
            <v>2009</v>
          </cell>
          <cell r="AT8475">
            <v>30631.360000000001</v>
          </cell>
          <cell r="BK8475">
            <v>28025.153487819618</v>
          </cell>
          <cell r="BX8475">
            <v>14260.593116999047</v>
          </cell>
          <cell r="CB8475">
            <v>14000</v>
          </cell>
          <cell r="CF8475">
            <v>56050.306975639236</v>
          </cell>
          <cell r="CG8475">
            <v>43960</v>
          </cell>
          <cell r="CK8475" t="str">
            <v>Прочие основные фонды</v>
          </cell>
        </row>
        <row r="8476">
          <cell r="K8476">
            <v>21952.51</v>
          </cell>
          <cell r="Y8476">
            <v>2009</v>
          </cell>
          <cell r="AT8476">
            <v>30631.35</v>
          </cell>
          <cell r="BK8476">
            <v>28025.14433864913</v>
          </cell>
          <cell r="BX8476">
            <v>14260.588461445679</v>
          </cell>
          <cell r="CB8476">
            <v>14000</v>
          </cell>
          <cell r="CF8476">
            <v>56050.28867729826</v>
          </cell>
          <cell r="CG8476">
            <v>43960</v>
          </cell>
          <cell r="CK8476" t="str">
            <v>Прочие основные фонды</v>
          </cell>
        </row>
        <row r="8477">
          <cell r="K8477">
            <v>21162.95</v>
          </cell>
          <cell r="Y8477">
            <v>2009</v>
          </cell>
          <cell r="AT8477">
            <v>28858.47</v>
          </cell>
          <cell r="BK8477">
            <v>26403.106201410508</v>
          </cell>
          <cell r="BX8477">
            <v>13435.214716196848</v>
          </cell>
          <cell r="CB8477">
            <v>13000</v>
          </cell>
          <cell r="CF8477">
            <v>52806.212402821016</v>
          </cell>
          <cell r="CG8477">
            <v>40820</v>
          </cell>
          <cell r="CK8477" t="str">
            <v>Прочие основные фонды</v>
          </cell>
        </row>
        <row r="8478">
          <cell r="K8478">
            <v>21162.959999999999</v>
          </cell>
          <cell r="Y8478">
            <v>2009</v>
          </cell>
          <cell r="AT8478">
            <v>28858.48</v>
          </cell>
          <cell r="BK8478">
            <v>26403.115350580993</v>
          </cell>
          <cell r="BX8478">
            <v>13435.219371750212</v>
          </cell>
          <cell r="CB8478">
            <v>13000</v>
          </cell>
          <cell r="CF8478">
            <v>52806.230701161985</v>
          </cell>
          <cell r="CG8478">
            <v>40820</v>
          </cell>
          <cell r="CK8478" t="str">
            <v>Прочие основные фонды</v>
          </cell>
        </row>
        <row r="8479">
          <cell r="K8479">
            <v>21162.95</v>
          </cell>
          <cell r="Y8479">
            <v>2009</v>
          </cell>
          <cell r="AT8479">
            <v>28858.47</v>
          </cell>
          <cell r="BK8479">
            <v>26403.106201410508</v>
          </cell>
          <cell r="BX8479">
            <v>13435.214716196848</v>
          </cell>
          <cell r="CB8479">
            <v>13000</v>
          </cell>
          <cell r="CF8479">
            <v>52806.212402821016</v>
          </cell>
          <cell r="CG8479">
            <v>40820</v>
          </cell>
          <cell r="CK8479" t="str">
            <v>Прочие основные фонды</v>
          </cell>
        </row>
        <row r="8480">
          <cell r="K8480">
            <v>45625.06</v>
          </cell>
          <cell r="Y8480">
            <v>2009</v>
          </cell>
          <cell r="AT8480">
            <v>62216.1</v>
          </cell>
          <cell r="BK8480">
            <v>56922.570591496231</v>
          </cell>
          <cell r="BX8480">
            <v>28965.03738085819</v>
          </cell>
          <cell r="CB8480">
            <v>29000</v>
          </cell>
          <cell r="CF8480">
            <v>113845.14118299246</v>
          </cell>
          <cell r="CG8480">
            <v>91060</v>
          </cell>
          <cell r="CK8480" t="str">
            <v>Прочие основные фонды</v>
          </cell>
        </row>
        <row r="8481">
          <cell r="K8481">
            <v>25477.38</v>
          </cell>
          <cell r="Y8481">
            <v>2009</v>
          </cell>
          <cell r="AT8481">
            <v>30572.880000000001</v>
          </cell>
          <cell r="BK8481">
            <v>27971.649138813642</v>
          </cell>
          <cell r="BX8481">
            <v>14233.367440911465</v>
          </cell>
          <cell r="CB8481">
            <v>14000</v>
          </cell>
          <cell r="CF8481">
            <v>55943.298277627284</v>
          </cell>
          <cell r="CG8481">
            <v>43960</v>
          </cell>
          <cell r="CK8481" t="str">
            <v>Прочие основные фонды</v>
          </cell>
        </row>
        <row r="8482">
          <cell r="K8482">
            <v>1913.56</v>
          </cell>
          <cell r="Y8482">
            <v>2009</v>
          </cell>
          <cell r="AT8482">
            <v>17011</v>
          </cell>
          <cell r="BK8482">
            <v>18607.048759567042</v>
          </cell>
          <cell r="BX8482">
            <v>13875.992256630323</v>
          </cell>
          <cell r="CB8482">
            <v>14000</v>
          </cell>
          <cell r="CF8482">
            <v>37214.097519134084</v>
          </cell>
          <cell r="CG8482">
            <v>112980</v>
          </cell>
          <cell r="CK8482" t="str">
            <v>Прочие основные фонды</v>
          </cell>
        </row>
        <row r="8483">
          <cell r="K8483">
            <v>0</v>
          </cell>
          <cell r="Y8483">
            <v>2009</v>
          </cell>
          <cell r="AT8483">
            <v>0</v>
          </cell>
          <cell r="BK8483">
            <v>0</v>
          </cell>
          <cell r="BX8483">
            <v>0</v>
          </cell>
          <cell r="CB8483">
            <v>0</v>
          </cell>
          <cell r="CF8483">
            <v>0</v>
          </cell>
          <cell r="CG8483">
            <v>0</v>
          </cell>
          <cell r="CK8483" t="str">
            <v>Прочие основные фонды</v>
          </cell>
        </row>
        <row r="8484">
          <cell r="K8484">
            <v>2778.68</v>
          </cell>
          <cell r="Y8484">
            <v>2009</v>
          </cell>
          <cell r="AT8484">
            <v>9075</v>
          </cell>
          <cell r="BK8484">
            <v>8302.8722166421285</v>
          </cell>
          <cell r="BX8484">
            <v>4224.9146801436937</v>
          </cell>
          <cell r="CB8484">
            <v>4200</v>
          </cell>
          <cell r="CF8484">
            <v>16605.744433284257</v>
          </cell>
          <cell r="CG8484">
            <v>13188</v>
          </cell>
          <cell r="CK8484" t="str">
            <v>Прочие основные фонды</v>
          </cell>
        </row>
        <row r="8485">
          <cell r="K8485">
            <v>7953.92</v>
          </cell>
          <cell r="Y8485">
            <v>2009</v>
          </cell>
          <cell r="AT8485">
            <v>11234.54</v>
          </cell>
          <cell r="BK8485">
            <v>10278.672179917869</v>
          </cell>
          <cell r="BX8485">
            <v>5230.3000518635299</v>
          </cell>
          <cell r="CB8485">
            <v>5200</v>
          </cell>
          <cell r="CF8485">
            <v>20557.344359835737</v>
          </cell>
          <cell r="CG8485">
            <v>16328</v>
          </cell>
          <cell r="CK8485" t="str">
            <v>Прочие основные фонды</v>
          </cell>
        </row>
        <row r="8486">
          <cell r="K8486">
            <v>0</v>
          </cell>
          <cell r="Y8486">
            <v>2009</v>
          </cell>
          <cell r="AT8486">
            <v>2100</v>
          </cell>
          <cell r="BK8486">
            <v>1921.3258021981785</v>
          </cell>
          <cell r="BX8486">
            <v>977.66620697540031</v>
          </cell>
          <cell r="CB8486">
            <v>1000</v>
          </cell>
          <cell r="CF8486">
            <v>3842.651604396357</v>
          </cell>
          <cell r="CG8486">
            <v>3140</v>
          </cell>
          <cell r="CK8486" t="str">
            <v>Прочие основные фонды</v>
          </cell>
        </row>
        <row r="8487">
          <cell r="K8487">
            <v>1733.72</v>
          </cell>
          <cell r="Y8487">
            <v>2009</v>
          </cell>
          <cell r="AT8487">
            <v>15414</v>
          </cell>
          <cell r="BK8487">
            <v>16860.211015223467</v>
          </cell>
          <cell r="BX8487">
            <v>12573.308132602422</v>
          </cell>
          <cell r="CB8487">
            <v>13000</v>
          </cell>
          <cell r="CF8487">
            <v>33720.422030446935</v>
          </cell>
          <cell r="CG8487">
            <v>104910</v>
          </cell>
          <cell r="CK8487" t="str">
            <v>Прочие основные фонды</v>
          </cell>
        </row>
        <row r="8488">
          <cell r="K8488">
            <v>1488.9</v>
          </cell>
          <cell r="Y8488">
            <v>2009</v>
          </cell>
          <cell r="AT8488">
            <v>13233</v>
          </cell>
          <cell r="BK8488">
            <v>14474.579756354751</v>
          </cell>
          <cell r="BX8488">
            <v>10794.251104108464</v>
          </cell>
          <cell r="CB8488">
            <v>11000</v>
          </cell>
          <cell r="CF8488">
            <v>28949.159512709502</v>
          </cell>
          <cell r="CG8488">
            <v>88770</v>
          </cell>
          <cell r="CK8488" t="str">
            <v>Прочие основные фонды</v>
          </cell>
        </row>
        <row r="8489">
          <cell r="K8489">
            <v>0</v>
          </cell>
          <cell r="Y8489">
            <v>2009</v>
          </cell>
          <cell r="AT8489">
            <v>9000</v>
          </cell>
          <cell r="BK8489">
            <v>9844.420600558662</v>
          </cell>
          <cell r="BX8489">
            <v>7341.3632537577405</v>
          </cell>
          <cell r="CB8489">
            <v>7300</v>
          </cell>
          <cell r="CF8489">
            <v>19688.841201117324</v>
          </cell>
          <cell r="CG8489">
            <v>58911</v>
          </cell>
          <cell r="CK8489" t="str">
            <v>Прочие основные фонды</v>
          </cell>
        </row>
        <row r="8490">
          <cell r="K8490">
            <v>0</v>
          </cell>
          <cell r="Y8490">
            <v>2009</v>
          </cell>
          <cell r="AT8490">
            <v>3937.5</v>
          </cell>
          <cell r="BK8490">
            <v>4306.9340127444138</v>
          </cell>
          <cell r="BX8490">
            <v>3211.8464235190108</v>
          </cell>
          <cell r="CB8490">
            <v>3200</v>
          </cell>
          <cell r="CF8490">
            <v>8613.8680254888277</v>
          </cell>
          <cell r="CG8490">
            <v>25824</v>
          </cell>
          <cell r="CK8490" t="str">
            <v>Прочие основные фонды</v>
          </cell>
        </row>
        <row r="8491">
          <cell r="K8491">
            <v>0</v>
          </cell>
          <cell r="Y8491">
            <v>2009</v>
          </cell>
          <cell r="AT8491">
            <v>3937.5</v>
          </cell>
          <cell r="BK8491">
            <v>4306.9340127444138</v>
          </cell>
          <cell r="BX8491">
            <v>3211.8464235190108</v>
          </cell>
          <cell r="CB8491">
            <v>3200</v>
          </cell>
          <cell r="CF8491">
            <v>8613.8680254888277</v>
          </cell>
          <cell r="CG8491">
            <v>25824</v>
          </cell>
          <cell r="CK8491" t="str">
            <v>Прочие основные фонды</v>
          </cell>
        </row>
        <row r="8492">
          <cell r="K8492">
            <v>0</v>
          </cell>
          <cell r="Y8492">
            <v>2009</v>
          </cell>
          <cell r="AT8492">
            <v>3937.5</v>
          </cell>
          <cell r="BK8492">
            <v>4306.9340127444138</v>
          </cell>
          <cell r="BX8492">
            <v>3211.8464235190108</v>
          </cell>
          <cell r="CB8492">
            <v>3200</v>
          </cell>
          <cell r="CF8492">
            <v>8613.8680254888277</v>
          </cell>
          <cell r="CG8492">
            <v>25824</v>
          </cell>
          <cell r="CK8492" t="str">
            <v>Прочие основные фонды</v>
          </cell>
        </row>
        <row r="8493">
          <cell r="K8493">
            <v>0</v>
          </cell>
          <cell r="Y8493">
            <v>2009</v>
          </cell>
          <cell r="AT8493">
            <v>0</v>
          </cell>
          <cell r="BK8493">
            <v>0</v>
          </cell>
          <cell r="BX8493">
            <v>0</v>
          </cell>
          <cell r="CB8493">
            <v>0</v>
          </cell>
          <cell r="CF8493">
            <v>0</v>
          </cell>
          <cell r="CG8493">
            <v>0</v>
          </cell>
          <cell r="CK8493" t="str">
            <v>Прочие основные фонды</v>
          </cell>
        </row>
        <row r="8494">
          <cell r="K8494">
            <v>0</v>
          </cell>
          <cell r="Y8494">
            <v>2009</v>
          </cell>
          <cell r="AT8494">
            <v>0</v>
          </cell>
          <cell r="BK8494">
            <v>0</v>
          </cell>
          <cell r="BX8494">
            <v>0</v>
          </cell>
          <cell r="CB8494">
            <v>0</v>
          </cell>
          <cell r="CF8494">
            <v>0</v>
          </cell>
          <cell r="CG8494">
            <v>0</v>
          </cell>
          <cell r="CK8494" t="str">
            <v>Прочие основные фонды</v>
          </cell>
        </row>
        <row r="8495">
          <cell r="K8495">
            <v>0</v>
          </cell>
          <cell r="Y8495">
            <v>2009</v>
          </cell>
          <cell r="AT8495">
            <v>0</v>
          </cell>
          <cell r="BK8495">
            <v>0</v>
          </cell>
          <cell r="BX8495">
            <v>0</v>
          </cell>
          <cell r="CB8495">
            <v>0</v>
          </cell>
          <cell r="CF8495">
            <v>0</v>
          </cell>
          <cell r="CG8495">
            <v>0</v>
          </cell>
          <cell r="CK8495" t="str">
            <v>Прочие основные фонды</v>
          </cell>
        </row>
        <row r="8496">
          <cell r="K8496">
            <v>0</v>
          </cell>
          <cell r="Y8496">
            <v>2009</v>
          </cell>
          <cell r="AT8496">
            <v>0</v>
          </cell>
          <cell r="BK8496">
            <v>0</v>
          </cell>
          <cell r="BX8496">
            <v>0</v>
          </cell>
          <cell r="CB8496">
            <v>0</v>
          </cell>
          <cell r="CF8496">
            <v>0</v>
          </cell>
          <cell r="CG8496">
            <v>0</v>
          </cell>
          <cell r="CK8496" t="str">
            <v>Прочие основные фонды</v>
          </cell>
        </row>
        <row r="8497">
          <cell r="K8497">
            <v>0</v>
          </cell>
          <cell r="Y8497">
            <v>2009</v>
          </cell>
          <cell r="AT8497">
            <v>0</v>
          </cell>
          <cell r="BK8497">
            <v>0</v>
          </cell>
          <cell r="BX8497">
            <v>0</v>
          </cell>
          <cell r="CB8497">
            <v>0</v>
          </cell>
          <cell r="CF8497">
            <v>0</v>
          </cell>
          <cell r="CG8497">
            <v>0</v>
          </cell>
          <cell r="CK8497" t="str">
            <v>Прочие основные фонды</v>
          </cell>
        </row>
        <row r="8498">
          <cell r="K8498">
            <v>0</v>
          </cell>
          <cell r="Y8498">
            <v>2009</v>
          </cell>
          <cell r="AT8498">
            <v>0</v>
          </cell>
          <cell r="BK8498">
            <v>0</v>
          </cell>
          <cell r="BX8498">
            <v>0</v>
          </cell>
          <cell r="CB8498">
            <v>0</v>
          </cell>
          <cell r="CF8498">
            <v>0</v>
          </cell>
          <cell r="CG8498">
            <v>0</v>
          </cell>
          <cell r="CK8498" t="str">
            <v>Прочие основные фонды</v>
          </cell>
        </row>
        <row r="8499">
          <cell r="K8499">
            <v>0</v>
          </cell>
          <cell r="Y8499">
            <v>2009</v>
          </cell>
          <cell r="AT8499">
            <v>0</v>
          </cell>
          <cell r="BK8499">
            <v>0</v>
          </cell>
          <cell r="BX8499">
            <v>0</v>
          </cell>
          <cell r="CB8499">
            <v>0</v>
          </cell>
          <cell r="CF8499">
            <v>0</v>
          </cell>
          <cell r="CG8499">
            <v>0</v>
          </cell>
          <cell r="CK8499" t="str">
            <v>Прочие основные фонды</v>
          </cell>
        </row>
        <row r="8500">
          <cell r="K8500">
            <v>0</v>
          </cell>
          <cell r="Y8500">
            <v>2009</v>
          </cell>
          <cell r="AT8500">
            <v>0</v>
          </cell>
          <cell r="BK8500">
            <v>0</v>
          </cell>
          <cell r="BX8500">
            <v>0</v>
          </cell>
          <cell r="CB8500">
            <v>0</v>
          </cell>
          <cell r="CF8500">
            <v>0</v>
          </cell>
          <cell r="CG8500">
            <v>0</v>
          </cell>
          <cell r="CK8500" t="str">
            <v>Прочие основные фонды</v>
          </cell>
        </row>
        <row r="8501">
          <cell r="K8501">
            <v>0</v>
          </cell>
          <cell r="Y8501">
            <v>2009</v>
          </cell>
          <cell r="AT8501">
            <v>0</v>
          </cell>
          <cell r="BK8501">
            <v>0</v>
          </cell>
          <cell r="BX8501">
            <v>0</v>
          </cell>
          <cell r="CB8501">
            <v>0</v>
          </cell>
          <cell r="CF8501">
            <v>0</v>
          </cell>
          <cell r="CG8501">
            <v>0</v>
          </cell>
          <cell r="CK8501" t="str">
            <v>Прочие основные фонды</v>
          </cell>
        </row>
        <row r="8502">
          <cell r="K8502">
            <v>0</v>
          </cell>
          <cell r="Y8502">
            <v>2009</v>
          </cell>
          <cell r="AT8502">
            <v>0</v>
          </cell>
          <cell r="BK8502">
            <v>0</v>
          </cell>
          <cell r="BX8502">
            <v>0</v>
          </cell>
          <cell r="CB8502">
            <v>0</v>
          </cell>
          <cell r="CF8502">
            <v>0</v>
          </cell>
          <cell r="CG8502">
            <v>0</v>
          </cell>
          <cell r="CK8502" t="str">
            <v>Прочие основные фонды</v>
          </cell>
        </row>
        <row r="8503">
          <cell r="K8503">
            <v>0</v>
          </cell>
          <cell r="Y8503">
            <v>2009</v>
          </cell>
          <cell r="AT8503">
            <v>1724.75</v>
          </cell>
          <cell r="BK8503">
            <v>1886.5738256459501</v>
          </cell>
          <cell r="BX8503">
            <v>1406.8906968798512</v>
          </cell>
          <cell r="CB8503">
            <v>1400</v>
          </cell>
          <cell r="CF8503">
            <v>3773.1476512919003</v>
          </cell>
          <cell r="CG8503">
            <v>11298</v>
          </cell>
          <cell r="CK8503" t="str">
            <v>Прочие основные фонды</v>
          </cell>
        </row>
        <row r="8504">
          <cell r="K8504">
            <v>0</v>
          </cell>
          <cell r="Y8504">
            <v>2009</v>
          </cell>
          <cell r="AT8504">
            <v>1724.75</v>
          </cell>
          <cell r="BK8504">
            <v>1886.5738256459501</v>
          </cell>
          <cell r="BX8504">
            <v>1406.8906968798512</v>
          </cell>
          <cell r="CB8504">
            <v>1400</v>
          </cell>
          <cell r="CF8504">
            <v>3773.1476512919003</v>
          </cell>
          <cell r="CG8504">
            <v>11298</v>
          </cell>
          <cell r="CK8504" t="str">
            <v>Прочие основные фонды</v>
          </cell>
        </row>
        <row r="8505">
          <cell r="K8505">
            <v>0</v>
          </cell>
          <cell r="Y8505">
            <v>2009</v>
          </cell>
          <cell r="AT8505">
            <v>1724.75</v>
          </cell>
          <cell r="BK8505">
            <v>1886.5738256459501</v>
          </cell>
          <cell r="BX8505">
            <v>1406.8906968798512</v>
          </cell>
          <cell r="CB8505">
            <v>1400</v>
          </cell>
          <cell r="CF8505">
            <v>3773.1476512919003</v>
          </cell>
          <cell r="CG8505">
            <v>11298</v>
          </cell>
          <cell r="CK8505" t="str">
            <v>Прочие основные фонды</v>
          </cell>
        </row>
        <row r="8506">
          <cell r="K8506">
            <v>0</v>
          </cell>
          <cell r="Y8506">
            <v>2009</v>
          </cell>
          <cell r="AT8506">
            <v>0</v>
          </cell>
          <cell r="BK8506">
            <v>0</v>
          </cell>
          <cell r="BX8506">
            <v>0</v>
          </cell>
          <cell r="CB8506">
            <v>0</v>
          </cell>
          <cell r="CF8506">
            <v>0</v>
          </cell>
          <cell r="CG8506">
            <v>0</v>
          </cell>
          <cell r="CK8506" t="str">
            <v>Прочие основные фонды</v>
          </cell>
        </row>
        <row r="8507">
          <cell r="K8507">
            <v>0</v>
          </cell>
          <cell r="Y8507">
            <v>2009</v>
          </cell>
          <cell r="AT8507">
            <v>0</v>
          </cell>
          <cell r="BK8507">
            <v>0</v>
          </cell>
          <cell r="BX8507">
            <v>0</v>
          </cell>
          <cell r="CB8507">
            <v>0</v>
          </cell>
          <cell r="CF8507">
            <v>0</v>
          </cell>
          <cell r="CG8507">
            <v>0</v>
          </cell>
          <cell r="CK8507" t="str">
            <v>Прочие основные фонды</v>
          </cell>
        </row>
        <row r="8508">
          <cell r="K8508">
            <v>0</v>
          </cell>
          <cell r="Y8508">
            <v>2009</v>
          </cell>
          <cell r="AT8508">
            <v>2041.6</v>
          </cell>
          <cell r="BK8508">
            <v>2233.1521220111736</v>
          </cell>
          <cell r="BX8508">
            <v>1665.3474687635335</v>
          </cell>
          <cell r="CB8508">
            <v>1700</v>
          </cell>
          <cell r="CF8508">
            <v>4466.3042440223471</v>
          </cell>
          <cell r="CG8508">
            <v>13719</v>
          </cell>
          <cell r="CK8508" t="str">
            <v>Прочие основные фонды</v>
          </cell>
        </row>
        <row r="8509">
          <cell r="K8509">
            <v>0</v>
          </cell>
          <cell r="Y8509">
            <v>2009</v>
          </cell>
          <cell r="AT8509">
            <v>2041.6</v>
          </cell>
          <cell r="BK8509">
            <v>2233.1521220111736</v>
          </cell>
          <cell r="BX8509">
            <v>1665.3474687635335</v>
          </cell>
          <cell r="CB8509">
            <v>1700</v>
          </cell>
          <cell r="CF8509">
            <v>4466.3042440223471</v>
          </cell>
          <cell r="CG8509">
            <v>13719</v>
          </cell>
          <cell r="CK8509" t="str">
            <v>Прочие основные фонды</v>
          </cell>
        </row>
        <row r="8510">
          <cell r="K8510">
            <v>0</v>
          </cell>
          <cell r="Y8510">
            <v>2009</v>
          </cell>
          <cell r="AT8510">
            <v>2041.6</v>
          </cell>
          <cell r="BK8510">
            <v>2233.1521220111736</v>
          </cell>
          <cell r="BX8510">
            <v>1665.3474687635335</v>
          </cell>
          <cell r="CB8510">
            <v>1700</v>
          </cell>
          <cell r="CF8510">
            <v>4466.3042440223471</v>
          </cell>
          <cell r="CG8510">
            <v>13719</v>
          </cell>
          <cell r="CK8510" t="str">
            <v>Прочие основные фонды</v>
          </cell>
        </row>
        <row r="8511">
          <cell r="K8511">
            <v>0</v>
          </cell>
          <cell r="Y8511">
            <v>2009</v>
          </cell>
          <cell r="AT8511">
            <v>0</v>
          </cell>
          <cell r="BK8511">
            <v>0</v>
          </cell>
          <cell r="BX8511">
            <v>0</v>
          </cell>
          <cell r="CB8511">
            <v>0</v>
          </cell>
          <cell r="CF8511">
            <v>0</v>
          </cell>
          <cell r="CG8511">
            <v>0</v>
          </cell>
          <cell r="CK8511" t="str">
            <v>Прочие основные фонды</v>
          </cell>
        </row>
        <row r="8512">
          <cell r="K8512">
            <v>0</v>
          </cell>
          <cell r="Y8512">
            <v>2009</v>
          </cell>
          <cell r="AT8512">
            <v>1530</v>
          </cell>
          <cell r="BK8512">
            <v>1673.5515020949724</v>
          </cell>
          <cell r="BX8512">
            <v>1248.0317531388157</v>
          </cell>
          <cell r="CB8512">
            <v>1200</v>
          </cell>
          <cell r="CF8512">
            <v>3347.1030041899448</v>
          </cell>
          <cell r="CG8512">
            <v>9684</v>
          </cell>
          <cell r="CK8512" t="str">
            <v>Прочие основные фонды</v>
          </cell>
        </row>
        <row r="8513">
          <cell r="K8513">
            <v>0</v>
          </cell>
          <cell r="Y8513">
            <v>2009</v>
          </cell>
          <cell r="AT8513">
            <v>1530</v>
          </cell>
          <cell r="BK8513">
            <v>1673.5515020949724</v>
          </cell>
          <cell r="BX8513">
            <v>1248.0317531388157</v>
          </cell>
          <cell r="CB8513">
            <v>1200</v>
          </cell>
          <cell r="CF8513">
            <v>3347.1030041899448</v>
          </cell>
          <cell r="CG8513">
            <v>9684</v>
          </cell>
          <cell r="CK8513" t="str">
            <v>Прочие основные фонды</v>
          </cell>
        </row>
        <row r="8514">
          <cell r="K8514">
            <v>0</v>
          </cell>
          <cell r="Y8514">
            <v>2009</v>
          </cell>
          <cell r="AT8514">
            <v>0</v>
          </cell>
          <cell r="BK8514">
            <v>0</v>
          </cell>
          <cell r="BX8514">
            <v>0</v>
          </cell>
          <cell r="CB8514">
            <v>0</v>
          </cell>
          <cell r="CF8514">
            <v>0</v>
          </cell>
          <cell r="CG8514">
            <v>0</v>
          </cell>
          <cell r="CK8514" t="str">
            <v>Прочие основные фонды</v>
          </cell>
        </row>
        <row r="8515">
          <cell r="K8515">
            <v>0</v>
          </cell>
          <cell r="Y8515">
            <v>2009</v>
          </cell>
          <cell r="AT8515">
            <v>1530</v>
          </cell>
          <cell r="BK8515">
            <v>1673.5515020949724</v>
          </cell>
          <cell r="BX8515">
            <v>1248.0317531388157</v>
          </cell>
          <cell r="CB8515">
            <v>1200</v>
          </cell>
          <cell r="CF8515">
            <v>3347.1030041899448</v>
          </cell>
          <cell r="CG8515">
            <v>9684</v>
          </cell>
          <cell r="CK8515" t="str">
            <v>Прочие основные фонды</v>
          </cell>
        </row>
        <row r="8516">
          <cell r="K8516">
            <v>23951.29</v>
          </cell>
          <cell r="Y8516">
            <v>2009</v>
          </cell>
          <cell r="AT8516">
            <v>33036.19</v>
          </cell>
          <cell r="BK8516">
            <v>36135.794377774451</v>
          </cell>
          <cell r="BX8516">
            <v>26947.852367795436</v>
          </cell>
          <cell r="CB8516">
            <v>27000</v>
          </cell>
          <cell r="CF8516">
            <v>72271.588755548903</v>
          </cell>
          <cell r="CG8516">
            <v>217890</v>
          </cell>
          <cell r="CK8516" t="str">
            <v>Прочие основные фонды</v>
          </cell>
        </row>
        <row r="8517">
          <cell r="K8517">
            <v>15567.06</v>
          </cell>
          <cell r="Y8517">
            <v>2009</v>
          </cell>
          <cell r="AT8517">
            <v>21471.86</v>
          </cell>
          <cell r="BK8517">
            <v>19644.970780565229</v>
          </cell>
          <cell r="BX8517">
            <v>9996.3390109080083</v>
          </cell>
          <cell r="CB8517">
            <v>10000</v>
          </cell>
          <cell r="CF8517">
            <v>39289.941561130458</v>
          </cell>
          <cell r="CG8517">
            <v>31400</v>
          </cell>
          <cell r="CK8517" t="str">
            <v>Прочие основные фонды</v>
          </cell>
        </row>
        <row r="8518">
          <cell r="K8518">
            <v>49199.75</v>
          </cell>
          <cell r="Y8518">
            <v>2009</v>
          </cell>
          <cell r="AT8518">
            <v>67861.69</v>
          </cell>
          <cell r="BK8518">
            <v>74228.779891636193</v>
          </cell>
          <cell r="BX8518">
            <v>55355.25747821101</v>
          </cell>
          <cell r="CB8518">
            <v>55000</v>
          </cell>
          <cell r="CF8518">
            <v>148457.55978327239</v>
          </cell>
          <cell r="CG8518">
            <v>443850</v>
          </cell>
          <cell r="CK8518" t="str">
            <v>Прочие основные фонды</v>
          </cell>
        </row>
        <row r="8519">
          <cell r="K8519">
            <v>20155.54</v>
          </cell>
          <cell r="Y8519">
            <v>2009</v>
          </cell>
          <cell r="AT8519">
            <v>27800.76</v>
          </cell>
          <cell r="BK8519">
            <v>30409.152717243021</v>
          </cell>
          <cell r="BX8519">
            <v>22677.275321170888</v>
          </cell>
          <cell r="CB8519">
            <v>23000</v>
          </cell>
          <cell r="CF8519">
            <v>60818.305434486043</v>
          </cell>
          <cell r="CG8519">
            <v>185610</v>
          </cell>
          <cell r="CK8519" t="str">
            <v>Прочие основные фонды</v>
          </cell>
        </row>
        <row r="8520">
          <cell r="K8520">
            <v>20503.05</v>
          </cell>
          <cell r="Y8520">
            <v>2009</v>
          </cell>
          <cell r="AT8520">
            <v>27800.76</v>
          </cell>
          <cell r="BK8520">
            <v>30409.152717243021</v>
          </cell>
          <cell r="BX8520">
            <v>22677.275321170888</v>
          </cell>
          <cell r="CB8520">
            <v>23000</v>
          </cell>
          <cell r="CF8520">
            <v>60818.305434486043</v>
          </cell>
          <cell r="CG8520">
            <v>185610</v>
          </cell>
          <cell r="CK8520" t="str">
            <v>Прочие основные фонды</v>
          </cell>
        </row>
        <row r="8521">
          <cell r="K8521">
            <v>28738.57</v>
          </cell>
          <cell r="Y8521">
            <v>2009</v>
          </cell>
          <cell r="AT8521">
            <v>38967.46</v>
          </cell>
          <cell r="BK8521">
            <v>42623.562886160624</v>
          </cell>
          <cell r="BX8521">
            <v>31786.030992919397</v>
          </cell>
          <cell r="CB8521">
            <v>32000</v>
          </cell>
          <cell r="CF8521">
            <v>85247.125772321247</v>
          </cell>
          <cell r="CG8521">
            <v>258240</v>
          </cell>
          <cell r="CK8521" t="str">
            <v>Прочие основные фонды</v>
          </cell>
        </row>
        <row r="8522">
          <cell r="K8522">
            <v>18154.36</v>
          </cell>
          <cell r="Y8522">
            <v>2009</v>
          </cell>
          <cell r="AT8522">
            <v>23808.95</v>
          </cell>
          <cell r="BK8522">
            <v>26042.813095296795</v>
          </cell>
          <cell r="BX8522">
            <v>19421.127848950593</v>
          </cell>
          <cell r="CB8522">
            <v>19000</v>
          </cell>
          <cell r="CF8522">
            <v>52085.62619059359</v>
          </cell>
          <cell r="CG8522">
            <v>153330</v>
          </cell>
          <cell r="CK8522" t="str">
            <v>Прочие основные фонды</v>
          </cell>
        </row>
        <row r="8523">
          <cell r="K8523">
            <v>18154.37</v>
          </cell>
          <cell r="Y8523">
            <v>2009</v>
          </cell>
          <cell r="AT8523">
            <v>23808.959999999999</v>
          </cell>
          <cell r="BK8523">
            <v>26042.824033541903</v>
          </cell>
          <cell r="BX8523">
            <v>19421.136006020872</v>
          </cell>
          <cell r="CB8523">
            <v>19000</v>
          </cell>
          <cell r="CF8523">
            <v>52085.648067083806</v>
          </cell>
          <cell r="CG8523">
            <v>153330</v>
          </cell>
          <cell r="CK8523" t="str">
            <v>Прочие основные фонды</v>
          </cell>
        </row>
        <row r="8524">
          <cell r="K8524">
            <v>18154.36</v>
          </cell>
          <cell r="Y8524">
            <v>2009</v>
          </cell>
          <cell r="AT8524">
            <v>23808.95</v>
          </cell>
          <cell r="BK8524">
            <v>26042.813095296795</v>
          </cell>
          <cell r="BX8524">
            <v>19421.127848950593</v>
          </cell>
          <cell r="CB8524">
            <v>19000</v>
          </cell>
          <cell r="CF8524">
            <v>52085.62619059359</v>
          </cell>
          <cell r="CG8524">
            <v>153330</v>
          </cell>
          <cell r="CK8524" t="str">
            <v>Прочие основные фонды</v>
          </cell>
        </row>
        <row r="8525">
          <cell r="K8525">
            <v>41392.33</v>
          </cell>
          <cell r="Y8525">
            <v>2009</v>
          </cell>
          <cell r="AT8525">
            <v>49423.73</v>
          </cell>
          <cell r="BK8525">
            <v>54060.887307605459</v>
          </cell>
          <cell r="BX8525">
            <v>40315.283920627109</v>
          </cell>
          <cell r="CB8525">
            <v>40000</v>
          </cell>
          <cell r="CF8525">
            <v>108121.77461521092</v>
          </cell>
          <cell r="CG8525">
            <v>322800</v>
          </cell>
          <cell r="CK8525" t="str">
            <v>Прочие основные фонды</v>
          </cell>
        </row>
        <row r="8526">
          <cell r="K8526">
            <v>0</v>
          </cell>
          <cell r="Y8526">
            <v>2006</v>
          </cell>
          <cell r="AT8526">
            <v>65254</v>
          </cell>
          <cell r="BK8526">
            <v>56573.289606387189</v>
          </cell>
          <cell r="BX8526">
            <v>11416.866675878571</v>
          </cell>
          <cell r="CB8526">
            <v>11000</v>
          </cell>
          <cell r="CF8526">
            <v>226293.15842554875</v>
          </cell>
          <cell r="CG8526">
            <v>18150</v>
          </cell>
          <cell r="CK8526" t="str">
            <v>Прочие основные фонды</v>
          </cell>
        </row>
        <row r="8527">
          <cell r="K8527">
            <v>13231</v>
          </cell>
          <cell r="Y8527">
            <v>2008</v>
          </cell>
          <cell r="AT8527">
            <v>79386</v>
          </cell>
          <cell r="BK8527">
            <v>88484.483263400107</v>
          </cell>
          <cell r="BX8527">
            <v>29233.846289878671</v>
          </cell>
          <cell r="CB8527">
            <v>29000</v>
          </cell>
          <cell r="CF8527">
            <v>265453.44979020033</v>
          </cell>
          <cell r="CG8527">
            <v>67570</v>
          </cell>
          <cell r="CK8527" t="str">
            <v>Прочие основные фонды</v>
          </cell>
        </row>
        <row r="8528">
          <cell r="K8528">
            <v>22389</v>
          </cell>
          <cell r="Y8528">
            <v>2010</v>
          </cell>
          <cell r="AT8528">
            <v>31000</v>
          </cell>
          <cell r="BK8528">
            <v>30416.879025838956</v>
          </cell>
          <cell r="BX8528">
            <v>22334.004468872856</v>
          </cell>
          <cell r="CB8528">
            <v>22000</v>
          </cell>
          <cell r="CF8528">
            <v>30416.879025838956</v>
          </cell>
          <cell r="CG8528">
            <v>88880</v>
          </cell>
          <cell r="CK8528" t="str">
            <v>Прочие основные фонды</v>
          </cell>
        </row>
        <row r="8529">
          <cell r="K8529">
            <v>9316</v>
          </cell>
          <cell r="Y8529">
            <v>2008</v>
          </cell>
          <cell r="AT8529">
            <v>29900</v>
          </cell>
          <cell r="BK8529">
            <v>27629.602051833397</v>
          </cell>
          <cell r="BX8529">
            <v>14059.316856803154</v>
          </cell>
          <cell r="CB8529">
            <v>14000</v>
          </cell>
          <cell r="CF8529">
            <v>55259.204103666794</v>
          </cell>
          <cell r="CG8529">
            <v>43960</v>
          </cell>
          <cell r="CK8529" t="str">
            <v>Прочие основные фонды</v>
          </cell>
        </row>
        <row r="8530">
          <cell r="K8530">
            <v>9381</v>
          </cell>
          <cell r="Y8530">
            <v>2008</v>
          </cell>
          <cell r="AT8530">
            <v>30700</v>
          </cell>
          <cell r="BK8530">
            <v>28368.855618437636</v>
          </cell>
          <cell r="BX8530">
            <v>14435.48586969421</v>
          </cell>
          <cell r="CB8530">
            <v>14000</v>
          </cell>
          <cell r="CF8530">
            <v>56737.711236875271</v>
          </cell>
          <cell r="CG8530">
            <v>43960</v>
          </cell>
          <cell r="CK8530" t="str">
            <v>Прочие основные фонды</v>
          </cell>
        </row>
        <row r="8531">
          <cell r="K8531">
            <v>0</v>
          </cell>
          <cell r="Y8531">
            <v>2006</v>
          </cell>
          <cell r="AT8531">
            <v>24568</v>
          </cell>
          <cell r="BK8531">
            <v>19095.1238763449</v>
          </cell>
          <cell r="BX8531">
            <v>2286.4600980907344</v>
          </cell>
          <cell r="CB8531">
            <v>2300</v>
          </cell>
          <cell r="CF8531">
            <v>95475.619381724508</v>
          </cell>
          <cell r="CG8531">
            <v>2622</v>
          </cell>
          <cell r="CK8531" t="str">
            <v>Прочие основные фонды</v>
          </cell>
        </row>
        <row r="8532">
          <cell r="K8532">
            <v>10701</v>
          </cell>
          <cell r="Y8532">
            <v>2008</v>
          </cell>
          <cell r="AT8532">
            <v>38526</v>
          </cell>
          <cell r="BK8532">
            <v>35600.603633743594</v>
          </cell>
          <cell r="BX8532">
            <v>18115.359238300949</v>
          </cell>
          <cell r="CB8532">
            <v>18000</v>
          </cell>
          <cell r="CF8532">
            <v>71201.207267487189</v>
          </cell>
          <cell r="CG8532">
            <v>56520</v>
          </cell>
          <cell r="CK8532" t="str">
            <v>Прочие основные фонды</v>
          </cell>
        </row>
        <row r="8533">
          <cell r="K8533">
            <v>0</v>
          </cell>
          <cell r="Y8533">
            <v>2003</v>
          </cell>
          <cell r="AT8533">
            <v>20338</v>
          </cell>
          <cell r="BK8533">
            <v>12523.768124425484</v>
          </cell>
          <cell r="BX8533">
            <v>1252.3768124425485</v>
          </cell>
          <cell r="CB8533">
            <v>1300</v>
          </cell>
          <cell r="CF8533">
            <v>87666.376870978391</v>
          </cell>
          <cell r="CG8533">
            <v>1300</v>
          </cell>
          <cell r="CK8533" t="str">
            <v>Прочие основные фонды</v>
          </cell>
        </row>
        <row r="8534">
          <cell r="K8534">
            <v>42653</v>
          </cell>
          <cell r="Y8534">
            <v>2009</v>
          </cell>
          <cell r="AT8534">
            <v>63980</v>
          </cell>
          <cell r="BK8534">
            <v>60679.384907731903</v>
          </cell>
          <cell r="BX8534">
            <v>44554.658370653167</v>
          </cell>
          <cell r="CB8534">
            <v>45000</v>
          </cell>
          <cell r="CF8534">
            <v>60679.384907731903</v>
          </cell>
          <cell r="CG8534">
            <v>181800</v>
          </cell>
          <cell r="CK8534" t="str">
            <v>Прочие основные фонды</v>
          </cell>
        </row>
        <row r="8535">
          <cell r="K8535">
            <v>0</v>
          </cell>
          <cell r="Y8535">
            <v>2006</v>
          </cell>
          <cell r="AT8535">
            <v>56234</v>
          </cell>
          <cell r="BK8535">
            <v>48753.216166450744</v>
          </cell>
          <cell r="BX8535">
            <v>9838.7237663799242</v>
          </cell>
          <cell r="CB8535">
            <v>9800</v>
          </cell>
          <cell r="CF8535">
            <v>195012.86466580298</v>
          </cell>
          <cell r="CG8535">
            <v>16170</v>
          </cell>
          <cell r="CK8535" t="str">
            <v>Прочие основные фонды</v>
          </cell>
        </row>
        <row r="8536">
          <cell r="K8536">
            <v>0</v>
          </cell>
          <cell r="Y8536">
            <v>2005</v>
          </cell>
          <cell r="AT8536">
            <v>86433</v>
          </cell>
          <cell r="BK8536">
            <v>63744.365897329277</v>
          </cell>
          <cell r="BX8536">
            <v>7632.7836387012612</v>
          </cell>
          <cell r="CB8536">
            <v>7600</v>
          </cell>
          <cell r="CF8536">
            <v>318721.8294866464</v>
          </cell>
          <cell r="CG8536">
            <v>8664</v>
          </cell>
          <cell r="CK8536" t="str">
            <v>Прочие основные фонды</v>
          </cell>
        </row>
        <row r="8537">
          <cell r="K8537">
            <v>23717</v>
          </cell>
          <cell r="Y8537">
            <v>2009</v>
          </cell>
          <cell r="AT8537">
            <v>35575</v>
          </cell>
          <cell r="BK8537">
            <v>33739.748641646802</v>
          </cell>
          <cell r="BX8537">
            <v>24773.866388496193</v>
          </cell>
          <cell r="CB8537">
            <v>25000</v>
          </cell>
          <cell r="CF8537">
            <v>33739.748641646802</v>
          </cell>
          <cell r="CG8537">
            <v>101000</v>
          </cell>
          <cell r="CK8537" t="str">
            <v>Прочие основные фонды</v>
          </cell>
        </row>
        <row r="8538">
          <cell r="K8538">
            <v>0</v>
          </cell>
          <cell r="Y8538">
            <v>2006</v>
          </cell>
          <cell r="AT8538">
            <v>25414.41</v>
          </cell>
          <cell r="BK8538">
            <v>20946.827792740256</v>
          </cell>
          <cell r="BX8538">
            <v>2508.1840913852334</v>
          </cell>
          <cell r="CB8538">
            <v>2500</v>
          </cell>
          <cell r="CF8538">
            <v>104734.13896370128</v>
          </cell>
          <cell r="CG8538">
            <v>2849.9999999999995</v>
          </cell>
          <cell r="CK8538" t="str">
            <v>Прочие основные фонды</v>
          </cell>
        </row>
        <row r="8539">
          <cell r="K8539">
            <v>6741.94</v>
          </cell>
          <cell r="Y8539">
            <v>2009</v>
          </cell>
          <cell r="AT8539">
            <v>19262.73</v>
          </cell>
          <cell r="BK8539">
            <v>15713.381285441097</v>
          </cell>
          <cell r="BX8539">
            <v>7995.7505710480491</v>
          </cell>
          <cell r="CB8539">
            <v>8000</v>
          </cell>
          <cell r="CF8539">
            <v>31426.762570882194</v>
          </cell>
          <cell r="CG8539">
            <v>25120</v>
          </cell>
          <cell r="CK8539" t="str">
            <v>Прочие основные фонды</v>
          </cell>
        </row>
        <row r="8540">
          <cell r="K8540">
            <v>7844.18</v>
          </cell>
          <cell r="Y8540">
            <v>2009</v>
          </cell>
          <cell r="AT8540">
            <v>24771.21</v>
          </cell>
          <cell r="BK8540">
            <v>20206.86930833435</v>
          </cell>
          <cell r="BX8540">
            <v>10282.260951747294</v>
          </cell>
          <cell r="CB8540">
            <v>10000</v>
          </cell>
          <cell r="CF8540">
            <v>40413.738616668699</v>
          </cell>
          <cell r="CG8540">
            <v>31400</v>
          </cell>
          <cell r="CK8540" t="str">
            <v>Прочие основные фонды</v>
          </cell>
        </row>
        <row r="8541">
          <cell r="K8541">
            <v>13501.73</v>
          </cell>
          <cell r="Y8541">
            <v>2009</v>
          </cell>
          <cell r="AT8541">
            <v>33754.25</v>
          </cell>
          <cell r="BK8541">
            <v>30882.338789927555</v>
          </cell>
          <cell r="BX8541">
            <v>15714.47122228543</v>
          </cell>
          <cell r="CB8541">
            <v>16000</v>
          </cell>
          <cell r="CF8541">
            <v>61764.67757985511</v>
          </cell>
          <cell r="CG8541">
            <v>50240</v>
          </cell>
          <cell r="CK8541" t="str">
            <v>Прочие основные фонды</v>
          </cell>
        </row>
        <row r="8542">
          <cell r="K8542">
            <v>13501.73</v>
          </cell>
          <cell r="Y8542">
            <v>2009</v>
          </cell>
          <cell r="AT8542">
            <v>33754.25</v>
          </cell>
          <cell r="BK8542">
            <v>30882.338789927555</v>
          </cell>
          <cell r="BX8542">
            <v>15714.47122228543</v>
          </cell>
          <cell r="CB8542">
            <v>16000</v>
          </cell>
          <cell r="CF8542">
            <v>61764.67757985511</v>
          </cell>
          <cell r="CG8542">
            <v>50240</v>
          </cell>
          <cell r="CK8542" t="str">
            <v>Прочие основные фонды</v>
          </cell>
        </row>
        <row r="8543">
          <cell r="K8543">
            <v>13501.72</v>
          </cell>
          <cell r="Y8543">
            <v>2009</v>
          </cell>
          <cell r="AT8543">
            <v>33754.239999999998</v>
          </cell>
          <cell r="BK8543">
            <v>30882.329640757067</v>
          </cell>
          <cell r="BX8543">
            <v>15714.466566732064</v>
          </cell>
          <cell r="CB8543">
            <v>16000</v>
          </cell>
          <cell r="CF8543">
            <v>61764.659281514134</v>
          </cell>
          <cell r="CG8543">
            <v>50240</v>
          </cell>
          <cell r="CK8543" t="str">
            <v>Прочие основные фонды</v>
          </cell>
        </row>
        <row r="8544">
          <cell r="K8544">
            <v>13501.72</v>
          </cell>
          <cell r="Y8544">
            <v>2009</v>
          </cell>
          <cell r="AT8544">
            <v>33754.239999999998</v>
          </cell>
          <cell r="BK8544">
            <v>30882.329640757067</v>
          </cell>
          <cell r="BX8544">
            <v>15714.466566732064</v>
          </cell>
          <cell r="CB8544">
            <v>16000</v>
          </cell>
          <cell r="CF8544">
            <v>61764.659281514134</v>
          </cell>
          <cell r="CG8544">
            <v>50240</v>
          </cell>
          <cell r="CK8544" t="str">
            <v>Прочие основные фонды</v>
          </cell>
        </row>
        <row r="8545">
          <cell r="K8545">
            <v>13501.71</v>
          </cell>
          <cell r="Y8545">
            <v>2009</v>
          </cell>
          <cell r="AT8545">
            <v>33754.230000000003</v>
          </cell>
          <cell r="BK8545">
            <v>30882.320491586583</v>
          </cell>
          <cell r="BX8545">
            <v>15714.461911178698</v>
          </cell>
          <cell r="CB8545">
            <v>16000</v>
          </cell>
          <cell r="CF8545">
            <v>61764.640983173165</v>
          </cell>
          <cell r="CG8545">
            <v>50240</v>
          </cell>
          <cell r="CK8545" t="str">
            <v>Прочие основные фонды</v>
          </cell>
        </row>
        <row r="8546">
          <cell r="K8546">
            <v>14158.18</v>
          </cell>
          <cell r="Y8546">
            <v>2009</v>
          </cell>
          <cell r="AT8546">
            <v>30338.98</v>
          </cell>
          <cell r="BK8546">
            <v>28942.986818418151</v>
          </cell>
          <cell r="BX8546">
            <v>21251.779197857722</v>
          </cell>
          <cell r="CB8546">
            <v>21000</v>
          </cell>
          <cell r="CF8546">
            <v>28942.986818418151</v>
          </cell>
          <cell r="CG8546">
            <v>84840</v>
          </cell>
          <cell r="CK8546" t="str">
            <v>Прочие основные фонды</v>
          </cell>
        </row>
        <row r="8547">
          <cell r="K8547">
            <v>0</v>
          </cell>
          <cell r="Y8547">
            <v>2007</v>
          </cell>
          <cell r="AT8547">
            <v>21430.51</v>
          </cell>
          <cell r="BK8547">
            <v>21257.963123091664</v>
          </cell>
          <cell r="BX8547">
            <v>7023.2881908394711</v>
          </cell>
          <cell r="CB8547">
            <v>7000</v>
          </cell>
          <cell r="CF8547">
            <v>63773.889369274992</v>
          </cell>
          <cell r="CG8547">
            <v>16310</v>
          </cell>
          <cell r="CK8547" t="str">
            <v>Прочие основные фонды</v>
          </cell>
        </row>
        <row r="8548">
          <cell r="K8548">
            <v>0</v>
          </cell>
          <cell r="Y8548">
            <v>2007</v>
          </cell>
          <cell r="AT8548">
            <v>21430.51</v>
          </cell>
          <cell r="BK8548">
            <v>21257.963123091664</v>
          </cell>
          <cell r="BX8548">
            <v>7023.2881908394711</v>
          </cell>
          <cell r="CB8548">
            <v>7000</v>
          </cell>
          <cell r="CF8548">
            <v>63773.889369274992</v>
          </cell>
          <cell r="CG8548">
            <v>16310</v>
          </cell>
          <cell r="CK8548" t="str">
            <v>Прочие основные фонды</v>
          </cell>
        </row>
        <row r="8549">
          <cell r="K8549">
            <v>0</v>
          </cell>
          <cell r="Y8549">
            <v>2007</v>
          </cell>
          <cell r="AT8549">
            <v>21430.51</v>
          </cell>
          <cell r="BK8549">
            <v>21257.963123091664</v>
          </cell>
          <cell r="BX8549">
            <v>7023.2881908394711</v>
          </cell>
          <cell r="CB8549">
            <v>7000</v>
          </cell>
          <cell r="CF8549">
            <v>63773.889369274992</v>
          </cell>
          <cell r="CG8549">
            <v>16310</v>
          </cell>
          <cell r="CK8549" t="str">
            <v>Прочие основные фонды</v>
          </cell>
        </row>
        <row r="8550">
          <cell r="K8550">
            <v>14158.19</v>
          </cell>
          <cell r="Y8550">
            <v>2009</v>
          </cell>
          <cell r="AT8550">
            <v>30338.99</v>
          </cell>
          <cell r="BK8550">
            <v>28942.996358286273</v>
          </cell>
          <cell r="BX8550">
            <v>21251.786202634808</v>
          </cell>
          <cell r="CB8550">
            <v>21000</v>
          </cell>
          <cell r="CF8550">
            <v>28942.996358286273</v>
          </cell>
          <cell r="CG8550">
            <v>84840</v>
          </cell>
          <cell r="CK8550" t="str">
            <v>Прочие основные фонды</v>
          </cell>
        </row>
        <row r="8551">
          <cell r="K8551">
            <v>14158.18</v>
          </cell>
          <cell r="Y8551">
            <v>2009</v>
          </cell>
          <cell r="AT8551">
            <v>30338.98</v>
          </cell>
          <cell r="BK8551">
            <v>28942.986818418151</v>
          </cell>
          <cell r="BX8551">
            <v>21251.779197857722</v>
          </cell>
          <cell r="CB8551">
            <v>21000</v>
          </cell>
          <cell r="CF8551">
            <v>28942.986818418151</v>
          </cell>
          <cell r="CG8551">
            <v>84840</v>
          </cell>
          <cell r="CK8551" t="str">
            <v>Прочие основные фонды</v>
          </cell>
        </row>
        <row r="8552">
          <cell r="K8552">
            <v>32664.400000000001</v>
          </cell>
          <cell r="Y8552">
            <v>2009</v>
          </cell>
          <cell r="AT8552">
            <v>54440.68</v>
          </cell>
          <cell r="BK8552">
            <v>51632.181562342324</v>
          </cell>
          <cell r="BX8552">
            <v>37911.627053236174</v>
          </cell>
          <cell r="CB8552">
            <v>38000</v>
          </cell>
          <cell r="CF8552">
            <v>51632.181562342324</v>
          </cell>
          <cell r="CG8552">
            <v>153520</v>
          </cell>
          <cell r="CK8552" t="str">
            <v>Прочие основные фонды</v>
          </cell>
        </row>
        <row r="8553">
          <cell r="K8553">
            <v>12294.31</v>
          </cell>
          <cell r="Y8553">
            <v>2009</v>
          </cell>
          <cell r="AT8553">
            <v>20490.43</v>
          </cell>
          <cell r="BK8553">
            <v>19433.364940527306</v>
          </cell>
          <cell r="BX8553">
            <v>14269.210823972848</v>
          </cell>
          <cell r="CB8553">
            <v>14000</v>
          </cell>
          <cell r="CF8553">
            <v>19433.364940527306</v>
          </cell>
          <cell r="CG8553">
            <v>56560</v>
          </cell>
          <cell r="CK8553" t="str">
            <v>Прочие основные фонды</v>
          </cell>
        </row>
        <row r="8554">
          <cell r="K8554">
            <v>12294.31</v>
          </cell>
          <cell r="Y8554">
            <v>2009</v>
          </cell>
          <cell r="AT8554">
            <v>20490.43</v>
          </cell>
          <cell r="BK8554">
            <v>19433.364940527306</v>
          </cell>
          <cell r="BX8554">
            <v>14269.210823972848</v>
          </cell>
          <cell r="CB8554">
            <v>14000</v>
          </cell>
          <cell r="CF8554">
            <v>19433.364940527306</v>
          </cell>
          <cell r="CG8554">
            <v>56560</v>
          </cell>
          <cell r="CK8554" t="str">
            <v>Прочие основные фонды</v>
          </cell>
        </row>
        <row r="8555">
          <cell r="K8555">
            <v>12294.3</v>
          </cell>
          <cell r="Y8555">
            <v>2009</v>
          </cell>
          <cell r="AT8555">
            <v>20490.419999999998</v>
          </cell>
          <cell r="BK8555">
            <v>19433.355456409623</v>
          </cell>
          <cell r="BX8555">
            <v>14269.203860131274</v>
          </cell>
          <cell r="CB8555">
            <v>14000</v>
          </cell>
          <cell r="CF8555">
            <v>19433.355456409623</v>
          </cell>
          <cell r="CG8555">
            <v>56560</v>
          </cell>
          <cell r="CK8555" t="str">
            <v>Прочие основные фонды</v>
          </cell>
        </row>
        <row r="8556">
          <cell r="K8556">
            <v>12294.3</v>
          </cell>
          <cell r="Y8556">
            <v>2009</v>
          </cell>
          <cell r="AT8556">
            <v>20490.419999999998</v>
          </cell>
          <cell r="BK8556">
            <v>19433.355456409623</v>
          </cell>
          <cell r="BX8556">
            <v>14269.203860131274</v>
          </cell>
          <cell r="CB8556">
            <v>14000</v>
          </cell>
          <cell r="CF8556">
            <v>19433.355456409623</v>
          </cell>
          <cell r="CG8556">
            <v>56560</v>
          </cell>
          <cell r="CK8556" t="str">
            <v>Прочие основные фонды</v>
          </cell>
        </row>
        <row r="8557">
          <cell r="K8557">
            <v>12294.3</v>
          </cell>
          <cell r="Y8557">
            <v>2009</v>
          </cell>
          <cell r="AT8557">
            <v>20490.419999999998</v>
          </cell>
          <cell r="BK8557">
            <v>19433.355456409623</v>
          </cell>
          <cell r="BX8557">
            <v>14269.203860131274</v>
          </cell>
          <cell r="CB8557">
            <v>14000</v>
          </cell>
          <cell r="CF8557">
            <v>19433.355456409623</v>
          </cell>
          <cell r="CG8557">
            <v>56560</v>
          </cell>
          <cell r="CK8557" t="str">
            <v>Прочие основные фонды</v>
          </cell>
        </row>
        <row r="8558">
          <cell r="K8558">
            <v>12294.3</v>
          </cell>
          <cell r="Y8558">
            <v>2009</v>
          </cell>
          <cell r="AT8558">
            <v>20490.419999999998</v>
          </cell>
          <cell r="BK8558">
            <v>19433.355456409623</v>
          </cell>
          <cell r="BX8558">
            <v>14269.203860131274</v>
          </cell>
          <cell r="CB8558">
            <v>14000</v>
          </cell>
          <cell r="CF8558">
            <v>19433.355456409623</v>
          </cell>
          <cell r="CG8558">
            <v>56560</v>
          </cell>
          <cell r="CK8558" t="str">
            <v>Прочие основные фонды</v>
          </cell>
        </row>
        <row r="8559">
          <cell r="K8559">
            <v>12471.75</v>
          </cell>
          <cell r="Y8559">
            <v>2009</v>
          </cell>
          <cell r="AT8559">
            <v>20786.310000000001</v>
          </cell>
          <cell r="BK8559">
            <v>19713.98101440195</v>
          </cell>
          <cell r="BX8559">
            <v>14475.2569683728</v>
          </cell>
          <cell r="CB8559">
            <v>14000</v>
          </cell>
          <cell r="CF8559">
            <v>19713.98101440195</v>
          </cell>
          <cell r="CG8559">
            <v>56560</v>
          </cell>
          <cell r="CK8559" t="str">
            <v>Прочие основные фонды</v>
          </cell>
        </row>
        <row r="8560">
          <cell r="K8560">
            <v>12471.75</v>
          </cell>
          <cell r="Y8560">
            <v>2009</v>
          </cell>
          <cell r="AT8560">
            <v>20786.310000000001</v>
          </cell>
          <cell r="BK8560">
            <v>19713.98101440195</v>
          </cell>
          <cell r="BX8560">
            <v>14475.2569683728</v>
          </cell>
          <cell r="CB8560">
            <v>14000</v>
          </cell>
          <cell r="CF8560">
            <v>19713.98101440195</v>
          </cell>
          <cell r="CG8560">
            <v>56560</v>
          </cell>
          <cell r="CK8560" t="str">
            <v>Прочие основные фонды</v>
          </cell>
        </row>
        <row r="8561">
          <cell r="K8561">
            <v>12471.76</v>
          </cell>
          <cell r="Y8561">
            <v>2009</v>
          </cell>
          <cell r="AT8561">
            <v>20786.32</v>
          </cell>
          <cell r="BK8561">
            <v>19713.990498519626</v>
          </cell>
          <cell r="BX8561">
            <v>14475.263932214368</v>
          </cell>
          <cell r="CB8561">
            <v>14000</v>
          </cell>
          <cell r="CF8561">
            <v>19713.990498519626</v>
          </cell>
          <cell r="CG8561">
            <v>56560</v>
          </cell>
          <cell r="CK8561" t="str">
            <v>Прочие основные фонды</v>
          </cell>
        </row>
        <row r="8562">
          <cell r="K8562">
            <v>12471.76</v>
          </cell>
          <cell r="Y8562">
            <v>2009</v>
          </cell>
          <cell r="AT8562">
            <v>20786.32</v>
          </cell>
          <cell r="BK8562">
            <v>19713.990498519626</v>
          </cell>
          <cell r="BX8562">
            <v>14475.263932214368</v>
          </cell>
          <cell r="CB8562">
            <v>14000</v>
          </cell>
          <cell r="CF8562">
            <v>19713.990498519626</v>
          </cell>
          <cell r="CG8562">
            <v>56560</v>
          </cell>
          <cell r="CK8562" t="str">
            <v>Прочие основные фонды</v>
          </cell>
        </row>
        <row r="8563">
          <cell r="K8563">
            <v>29981.55</v>
          </cell>
          <cell r="Y8563">
            <v>2010</v>
          </cell>
          <cell r="AT8563">
            <v>33312.839999999997</v>
          </cell>
          <cell r="BK8563">
            <v>32853.455630604236</v>
          </cell>
          <cell r="BX8563">
            <v>32853.455630604236</v>
          </cell>
          <cell r="CB8563">
            <v>33000</v>
          </cell>
          <cell r="CF8563">
            <v>0</v>
          </cell>
          <cell r="CG8563">
            <v>165000</v>
          </cell>
          <cell r="CK8563" t="str">
            <v>Прочие основные фонды</v>
          </cell>
        </row>
        <row r="8564">
          <cell r="K8564">
            <v>31182.07</v>
          </cell>
          <cell r="Y8564">
            <v>2010</v>
          </cell>
          <cell r="AT8564">
            <v>32257.31</v>
          </cell>
          <cell r="BK8564">
            <v>32257.31</v>
          </cell>
          <cell r="BX8564">
            <v>32257.31</v>
          </cell>
          <cell r="CB8564">
            <v>32000</v>
          </cell>
          <cell r="CF8564">
            <v>0</v>
          </cell>
          <cell r="CG8564">
            <v>160000</v>
          </cell>
          <cell r="CK8564" t="str">
            <v>Прочие основные фонды</v>
          </cell>
        </row>
        <row r="8565">
          <cell r="K8565">
            <v>31182.07</v>
          </cell>
          <cell r="Y8565">
            <v>2010</v>
          </cell>
          <cell r="AT8565">
            <v>32257.31</v>
          </cell>
          <cell r="BK8565">
            <v>32257.31</v>
          </cell>
          <cell r="BX8565">
            <v>32257.31</v>
          </cell>
          <cell r="CB8565">
            <v>32000</v>
          </cell>
          <cell r="CF8565">
            <v>0</v>
          </cell>
          <cell r="CG8565">
            <v>160000</v>
          </cell>
          <cell r="CK8565" t="str">
            <v>Прочие основные фонды</v>
          </cell>
        </row>
        <row r="8566">
          <cell r="K8566">
            <v>31182.07</v>
          </cell>
          <cell r="Y8566">
            <v>2010</v>
          </cell>
          <cell r="AT8566">
            <v>32257.31</v>
          </cell>
          <cell r="BK8566">
            <v>32257.31</v>
          </cell>
          <cell r="BX8566">
            <v>32257.31</v>
          </cell>
          <cell r="CB8566">
            <v>32000</v>
          </cell>
          <cell r="CF8566">
            <v>0</v>
          </cell>
          <cell r="CG8566">
            <v>160000</v>
          </cell>
          <cell r="CK8566" t="str">
            <v>Прочие основные фонды</v>
          </cell>
        </row>
        <row r="8567">
          <cell r="K8567">
            <v>31182.07</v>
          </cell>
          <cell r="Y8567">
            <v>2010</v>
          </cell>
          <cell r="AT8567">
            <v>32257.31</v>
          </cell>
          <cell r="BK8567">
            <v>32257.31</v>
          </cell>
          <cell r="BX8567">
            <v>32257.31</v>
          </cell>
          <cell r="CB8567">
            <v>32000</v>
          </cell>
          <cell r="CF8567">
            <v>0</v>
          </cell>
          <cell r="CG8567">
            <v>160000</v>
          </cell>
          <cell r="CK8567" t="str">
            <v>Прочие основные фонды</v>
          </cell>
        </row>
        <row r="8568">
          <cell r="K8568">
            <v>29981.55</v>
          </cell>
          <cell r="Y8568">
            <v>2010</v>
          </cell>
          <cell r="AT8568">
            <v>33312.839999999997</v>
          </cell>
          <cell r="BK8568">
            <v>32853.455630604236</v>
          </cell>
          <cell r="BX8568">
            <v>32853.455630604236</v>
          </cell>
          <cell r="CB8568">
            <v>33000</v>
          </cell>
          <cell r="CF8568">
            <v>0</v>
          </cell>
          <cell r="CG8568">
            <v>165000</v>
          </cell>
          <cell r="CK8568" t="str">
            <v>Прочие основные фонды</v>
          </cell>
        </row>
        <row r="8569">
          <cell r="K8569">
            <v>29981.55</v>
          </cell>
          <cell r="Y8569">
            <v>2010</v>
          </cell>
          <cell r="AT8569">
            <v>33312.839999999997</v>
          </cell>
          <cell r="BK8569">
            <v>32853.455630604236</v>
          </cell>
          <cell r="BX8569">
            <v>32853.455630604236</v>
          </cell>
          <cell r="CB8569">
            <v>33000</v>
          </cell>
          <cell r="CF8569">
            <v>0</v>
          </cell>
          <cell r="CG8569">
            <v>165000</v>
          </cell>
          <cell r="CK8569" t="str">
            <v>Прочие основные фонды</v>
          </cell>
        </row>
        <row r="8570">
          <cell r="K8570">
            <v>26339.31</v>
          </cell>
          <cell r="Y8570">
            <v>2010</v>
          </cell>
          <cell r="AT8570">
            <v>30391.51</v>
          </cell>
          <cell r="BK8570">
            <v>29972.410798120636</v>
          </cell>
          <cell r="BX8570">
            <v>29972.410798120636</v>
          </cell>
          <cell r="CB8570">
            <v>30000</v>
          </cell>
          <cell r="CF8570">
            <v>0</v>
          </cell>
          <cell r="CG8570">
            <v>150000</v>
          </cell>
          <cell r="CK8570" t="str">
            <v>Прочие основные фонды</v>
          </cell>
        </row>
        <row r="8571">
          <cell r="K8571">
            <v>26339.32</v>
          </cell>
          <cell r="Y8571">
            <v>2010</v>
          </cell>
          <cell r="AT8571">
            <v>30391.52</v>
          </cell>
          <cell r="BK8571">
            <v>29972.420660220545</v>
          </cell>
          <cell r="BX8571">
            <v>29972.420660220545</v>
          </cell>
          <cell r="CB8571">
            <v>30000</v>
          </cell>
          <cell r="CF8571">
            <v>0</v>
          </cell>
          <cell r="CG8571">
            <v>150000</v>
          </cell>
          <cell r="CK8571" t="str">
            <v>Прочие основные фонды</v>
          </cell>
        </row>
        <row r="8572">
          <cell r="K8572">
            <v>26339.31</v>
          </cell>
          <cell r="Y8572">
            <v>2010</v>
          </cell>
          <cell r="AT8572">
            <v>30391.51</v>
          </cell>
          <cell r="BK8572">
            <v>29972.410798120636</v>
          </cell>
          <cell r="BX8572">
            <v>29972.410798120636</v>
          </cell>
          <cell r="CB8572">
            <v>30000</v>
          </cell>
          <cell r="CF8572">
            <v>0</v>
          </cell>
          <cell r="CG8572">
            <v>150000</v>
          </cell>
          <cell r="CK8572" t="str">
            <v>Прочие основные фонды</v>
          </cell>
        </row>
        <row r="8573">
          <cell r="K8573">
            <v>26339.31</v>
          </cell>
          <cell r="Y8573">
            <v>2010</v>
          </cell>
          <cell r="AT8573">
            <v>30391.51</v>
          </cell>
          <cell r="BK8573">
            <v>29972.410798120636</v>
          </cell>
          <cell r="BX8573">
            <v>29972.410798120636</v>
          </cell>
          <cell r="CB8573">
            <v>30000</v>
          </cell>
          <cell r="CF8573">
            <v>0</v>
          </cell>
          <cell r="CG8573">
            <v>150000</v>
          </cell>
          <cell r="CK8573" t="str">
            <v>Прочие основные фонды</v>
          </cell>
        </row>
        <row r="8574">
          <cell r="K8574">
            <v>24750.58</v>
          </cell>
          <cell r="Y8574">
            <v>2010</v>
          </cell>
          <cell r="AT8574">
            <v>29700.7</v>
          </cell>
          <cell r="BK8574">
            <v>28194.51866747902</v>
          </cell>
          <cell r="BX8574">
            <v>20702.206343467133</v>
          </cell>
          <cell r="CB8574">
            <v>21000</v>
          </cell>
          <cell r="CF8574">
            <v>28194.51866747902</v>
          </cell>
          <cell r="CG8574">
            <v>84840</v>
          </cell>
          <cell r="CK8574" t="str">
            <v>Прочие основные фонды</v>
          </cell>
        </row>
        <row r="8575">
          <cell r="K8575">
            <v>24750.58</v>
          </cell>
          <cell r="Y8575">
            <v>2010</v>
          </cell>
          <cell r="AT8575">
            <v>29700.7</v>
          </cell>
          <cell r="BK8575">
            <v>28194.51866747902</v>
          </cell>
          <cell r="BX8575">
            <v>20702.206343467133</v>
          </cell>
          <cell r="CB8575">
            <v>21000</v>
          </cell>
          <cell r="CF8575">
            <v>28194.51866747902</v>
          </cell>
          <cell r="CG8575">
            <v>84840</v>
          </cell>
          <cell r="CK8575" t="str">
            <v>Прочие основные фонды</v>
          </cell>
        </row>
        <row r="8576">
          <cell r="K8576">
            <v>5801.73</v>
          </cell>
          <cell r="Y8576">
            <v>2009</v>
          </cell>
          <cell r="AT8576">
            <v>15822.87</v>
          </cell>
          <cell r="BK8576">
            <v>12907.349547025131</v>
          </cell>
          <cell r="BX8576">
            <v>6567.9019452652383</v>
          </cell>
          <cell r="CB8576">
            <v>6600</v>
          </cell>
          <cell r="CF8576">
            <v>25814.699094050262</v>
          </cell>
          <cell r="CG8576">
            <v>20724</v>
          </cell>
          <cell r="CK8576" t="str">
            <v>Прочие основные фонды</v>
          </cell>
        </row>
        <row r="8577">
          <cell r="K8577">
            <v>5801.73</v>
          </cell>
          <cell r="Y8577">
            <v>2009</v>
          </cell>
          <cell r="AT8577">
            <v>15822.87</v>
          </cell>
          <cell r="BK8577">
            <v>12907.349547025131</v>
          </cell>
          <cell r="BX8577">
            <v>6567.9019452652383</v>
          </cell>
          <cell r="CB8577">
            <v>6600</v>
          </cell>
          <cell r="CF8577">
            <v>25814.699094050262</v>
          </cell>
          <cell r="CG8577">
            <v>20724</v>
          </cell>
          <cell r="CK8577" t="str">
            <v>Прочие основные фонды</v>
          </cell>
        </row>
        <row r="8578">
          <cell r="K8578">
            <v>5801.73</v>
          </cell>
          <cell r="Y8578">
            <v>2009</v>
          </cell>
          <cell r="AT8578">
            <v>15822.87</v>
          </cell>
          <cell r="BK8578">
            <v>12907.349547025131</v>
          </cell>
          <cell r="BX8578">
            <v>6567.9019452652383</v>
          </cell>
          <cell r="CB8578">
            <v>6600</v>
          </cell>
          <cell r="CF8578">
            <v>25814.699094050262</v>
          </cell>
          <cell r="CG8578">
            <v>20724</v>
          </cell>
          <cell r="CK8578" t="str">
            <v>Прочие основные фонды</v>
          </cell>
        </row>
        <row r="8579">
          <cell r="K8579">
            <v>5801.73</v>
          </cell>
          <cell r="Y8579">
            <v>2009</v>
          </cell>
          <cell r="AT8579">
            <v>15822.87</v>
          </cell>
          <cell r="BK8579">
            <v>12907.349547025131</v>
          </cell>
          <cell r="BX8579">
            <v>6567.9019452652383</v>
          </cell>
          <cell r="CB8579">
            <v>6600</v>
          </cell>
          <cell r="CF8579">
            <v>25814.699094050262</v>
          </cell>
          <cell r="CG8579">
            <v>20724</v>
          </cell>
          <cell r="CK8579" t="str">
            <v>Прочие основные фонды</v>
          </cell>
        </row>
        <row r="8580">
          <cell r="K8580">
            <v>0</v>
          </cell>
          <cell r="Y8580">
            <v>2007</v>
          </cell>
          <cell r="AT8580">
            <v>18389.830000000002</v>
          </cell>
          <cell r="BK8580">
            <v>16567.939453053488</v>
          </cell>
          <cell r="BX8580">
            <v>3343.5205402689635</v>
          </cell>
          <cell r="CB8580">
            <v>3300</v>
          </cell>
          <cell r="CF8580">
            <v>66271.757812213953</v>
          </cell>
          <cell r="CG8580">
            <v>5445</v>
          </cell>
          <cell r="CK8580" t="str">
            <v>Прочие основные фонды</v>
          </cell>
        </row>
        <row r="8581">
          <cell r="K8581">
            <v>34484.720000000001</v>
          </cell>
          <cell r="Y8581">
            <v>2010</v>
          </cell>
          <cell r="AT8581">
            <v>51727.12</v>
          </cell>
          <cell r="BK8581">
            <v>50754.114561130802</v>
          </cell>
          <cell r="BX8581">
            <v>37266.894491674924</v>
          </cell>
          <cell r="CB8581">
            <v>37000</v>
          </cell>
          <cell r="CF8581">
            <v>50754.114561130802</v>
          </cell>
          <cell r="CG8581">
            <v>149480</v>
          </cell>
          <cell r="CK8581" t="str">
            <v>Прочие основные фонды</v>
          </cell>
        </row>
        <row r="8582">
          <cell r="K8582">
            <v>16440.61</v>
          </cell>
          <cell r="Y8582">
            <v>2009</v>
          </cell>
          <cell r="AT8582">
            <v>41101.69</v>
          </cell>
          <cell r="BK8582">
            <v>37604.636909976594</v>
          </cell>
          <cell r="BX8582">
            <v>19135.111125037496</v>
          </cell>
          <cell r="CB8582">
            <v>19000</v>
          </cell>
          <cell r="CF8582">
            <v>75209.273819953189</v>
          </cell>
          <cell r="CG8582">
            <v>59660</v>
          </cell>
          <cell r="CK8582" t="str">
            <v>Прочие основные фонды</v>
          </cell>
        </row>
        <row r="8583">
          <cell r="K8583">
            <v>20133.3</v>
          </cell>
          <cell r="Y8583">
            <v>2010</v>
          </cell>
          <cell r="AT8583">
            <v>31789.45</v>
          </cell>
          <cell r="BK8583">
            <v>31191.479191869556</v>
          </cell>
          <cell r="BX8583">
            <v>22902.7651084842</v>
          </cell>
          <cell r="CB8583">
            <v>23000</v>
          </cell>
          <cell r="CF8583">
            <v>31191.479191869556</v>
          </cell>
          <cell r="CG8583">
            <v>92920</v>
          </cell>
          <cell r="CK8583" t="str">
            <v>Прочие основные фонды</v>
          </cell>
        </row>
        <row r="8584">
          <cell r="K8584">
            <v>20133.3</v>
          </cell>
          <cell r="Y8584">
            <v>2010</v>
          </cell>
          <cell r="AT8584">
            <v>31789.45</v>
          </cell>
          <cell r="BK8584">
            <v>31191.479191869556</v>
          </cell>
          <cell r="BX8584">
            <v>22902.7651084842</v>
          </cell>
          <cell r="CB8584">
            <v>23000</v>
          </cell>
          <cell r="CF8584">
            <v>31191.479191869556</v>
          </cell>
          <cell r="CG8584">
            <v>92920</v>
          </cell>
          <cell r="CK8584" t="str">
            <v>Прочие основные фонды</v>
          </cell>
        </row>
        <row r="8585">
          <cell r="K8585">
            <v>19744.29</v>
          </cell>
          <cell r="Y8585">
            <v>2010</v>
          </cell>
          <cell r="AT8585">
            <v>31175.27</v>
          </cell>
          <cell r="BK8585">
            <v>30588.852135092468</v>
          </cell>
          <cell r="BX8585">
            <v>22460.278048332835</v>
          </cell>
          <cell r="CB8585">
            <v>22000</v>
          </cell>
          <cell r="CF8585">
            <v>30588.852135092468</v>
          </cell>
          <cell r="CG8585">
            <v>88880</v>
          </cell>
          <cell r="CK8585" t="str">
            <v>Прочие основные фонды</v>
          </cell>
        </row>
        <row r="8586">
          <cell r="K8586">
            <v>19744.29</v>
          </cell>
          <cell r="Y8586">
            <v>2010</v>
          </cell>
          <cell r="AT8586">
            <v>31175.27</v>
          </cell>
          <cell r="BK8586">
            <v>30588.852135092468</v>
          </cell>
          <cell r="BX8586">
            <v>22460.278048332835</v>
          </cell>
          <cell r="CB8586">
            <v>22000</v>
          </cell>
          <cell r="CF8586">
            <v>30588.852135092468</v>
          </cell>
          <cell r="CG8586">
            <v>88880</v>
          </cell>
          <cell r="CK8586" t="str">
            <v>Прочие основные фонды</v>
          </cell>
        </row>
        <row r="8587">
          <cell r="K8587">
            <v>125832.74</v>
          </cell>
          <cell r="Y8587">
            <v>2010</v>
          </cell>
          <cell r="AT8587">
            <v>181199.15</v>
          </cell>
          <cell r="BK8587">
            <v>177790.72984305958</v>
          </cell>
          <cell r="BX8587">
            <v>130545.24599535365</v>
          </cell>
          <cell r="CB8587">
            <v>130000</v>
          </cell>
          <cell r="CF8587">
            <v>177790.72984305958</v>
          </cell>
          <cell r="CG8587">
            <v>525200</v>
          </cell>
          <cell r="CK8587" t="str">
            <v>Прочие основные фонды</v>
          </cell>
        </row>
        <row r="8588">
          <cell r="K8588">
            <v>6566.06</v>
          </cell>
          <cell r="Y8588">
            <v>2009</v>
          </cell>
          <cell r="AT8588">
            <v>17128.82</v>
          </cell>
          <cell r="BK8588">
            <v>13972.665329872203</v>
          </cell>
          <cell r="BX8588">
            <v>7109.9876443463236</v>
          </cell>
          <cell r="CB8588">
            <v>7100</v>
          </cell>
          <cell r="CF8588">
            <v>27945.330659744406</v>
          </cell>
          <cell r="CG8588">
            <v>22294</v>
          </cell>
          <cell r="CK8588" t="str">
            <v>Прочие основные фонды</v>
          </cell>
        </row>
        <row r="8589">
          <cell r="K8589">
            <v>1927.89</v>
          </cell>
          <cell r="Y8589">
            <v>2009</v>
          </cell>
          <cell r="AT8589">
            <v>5508.48</v>
          </cell>
          <cell r="BK8589">
            <v>4493.4880228932534</v>
          </cell>
          <cell r="BX8589">
            <v>2286.5103806992443</v>
          </cell>
          <cell r="CB8589">
            <v>2300</v>
          </cell>
          <cell r="CF8589">
            <v>8986.9760457865068</v>
          </cell>
          <cell r="CG8589">
            <v>7222</v>
          </cell>
          <cell r="CK8589" t="str">
            <v>Прочие основные фонды</v>
          </cell>
        </row>
        <row r="8590">
          <cell r="K8590">
            <v>2895.37</v>
          </cell>
          <cell r="Y8590">
            <v>2009</v>
          </cell>
          <cell r="AT8590">
            <v>5428.81</v>
          </cell>
          <cell r="BK8590">
            <v>5148.7472894802131</v>
          </cell>
          <cell r="BX8590">
            <v>3780.5372758547301</v>
          </cell>
          <cell r="CB8590">
            <v>3800</v>
          </cell>
          <cell r="CF8590">
            <v>5148.7472894802131</v>
          </cell>
          <cell r="CG8590">
            <v>15352</v>
          </cell>
          <cell r="CK8590" t="str">
            <v>Прочие основные фонды</v>
          </cell>
        </row>
        <row r="8591">
          <cell r="K8591">
            <v>15161.02</v>
          </cell>
          <cell r="Y8591">
            <v>2010</v>
          </cell>
          <cell r="AT8591">
            <v>15161.02</v>
          </cell>
          <cell r="BK8591">
            <v>15161.02</v>
          </cell>
          <cell r="BX8591">
            <v>15161.02</v>
          </cell>
          <cell r="CB8591">
            <v>15000</v>
          </cell>
          <cell r="CF8591">
            <v>0</v>
          </cell>
          <cell r="CG8591">
            <v>75000</v>
          </cell>
          <cell r="CK8591" t="str">
            <v>Прочие основные фонды</v>
          </cell>
        </row>
        <row r="8592">
          <cell r="K8592">
            <v>10649.74</v>
          </cell>
          <cell r="Y8592">
            <v>2010</v>
          </cell>
          <cell r="AT8592">
            <v>12288.14</v>
          </cell>
          <cell r="BK8592">
            <v>12118.686436600818</v>
          </cell>
          <cell r="BX8592">
            <v>12118.686436600818</v>
          </cell>
          <cell r="CB8592">
            <v>12000</v>
          </cell>
          <cell r="CF8592">
            <v>0</v>
          </cell>
          <cell r="CG8592">
            <v>60000</v>
          </cell>
          <cell r="CK8592" t="str">
            <v>Прочие основные фонды</v>
          </cell>
        </row>
        <row r="8593">
          <cell r="K8593">
            <v>10649.73</v>
          </cell>
          <cell r="Y8593">
            <v>2010</v>
          </cell>
          <cell r="AT8593">
            <v>12288.13</v>
          </cell>
          <cell r="BK8593">
            <v>12118.676574500909</v>
          </cell>
          <cell r="BX8593">
            <v>12118.676574500909</v>
          </cell>
          <cell r="CB8593">
            <v>12000</v>
          </cell>
          <cell r="CF8593">
            <v>0</v>
          </cell>
          <cell r="CG8593">
            <v>60000</v>
          </cell>
          <cell r="CK8593" t="str">
            <v>Прочие основные фонды</v>
          </cell>
        </row>
        <row r="8594">
          <cell r="K8594">
            <v>10649.74</v>
          </cell>
          <cell r="Y8594">
            <v>2010</v>
          </cell>
          <cell r="AT8594">
            <v>12288.14</v>
          </cell>
          <cell r="BK8594">
            <v>12118.686436600818</v>
          </cell>
          <cell r="BX8594">
            <v>12118.686436600818</v>
          </cell>
          <cell r="CB8594">
            <v>12000</v>
          </cell>
          <cell r="CF8594">
            <v>0</v>
          </cell>
          <cell r="CG8594">
            <v>60000</v>
          </cell>
          <cell r="CK8594" t="str">
            <v>Прочие основные фонды</v>
          </cell>
        </row>
        <row r="8595">
          <cell r="K8595">
            <v>11035.61</v>
          </cell>
          <cell r="Y8595">
            <v>2010</v>
          </cell>
          <cell r="AT8595">
            <v>15765.11</v>
          </cell>
          <cell r="BK8595">
            <v>15468.562699969161</v>
          </cell>
          <cell r="BX8595">
            <v>11358.001199750715</v>
          </cell>
          <cell r="CB8595">
            <v>11000</v>
          </cell>
          <cell r="CF8595">
            <v>15468.562699969161</v>
          </cell>
          <cell r="CG8595">
            <v>44440</v>
          </cell>
          <cell r="CK8595" t="str">
            <v>Прочие основные фонды</v>
          </cell>
        </row>
        <row r="8596">
          <cell r="K8596">
            <v>11035.61</v>
          </cell>
          <cell r="Y8596">
            <v>2010</v>
          </cell>
          <cell r="AT8596">
            <v>15765.11</v>
          </cell>
          <cell r="BK8596">
            <v>15468.562699969161</v>
          </cell>
          <cell r="BX8596">
            <v>11358.001199750715</v>
          </cell>
          <cell r="CB8596">
            <v>11000</v>
          </cell>
          <cell r="CF8596">
            <v>15468.562699969161</v>
          </cell>
          <cell r="CG8596">
            <v>44440</v>
          </cell>
          <cell r="CK8596" t="str">
            <v>Прочие основные фонды</v>
          </cell>
        </row>
        <row r="8597">
          <cell r="K8597">
            <v>9711.84</v>
          </cell>
          <cell r="Y8597">
            <v>2009</v>
          </cell>
          <cell r="AT8597">
            <v>16186.44</v>
          </cell>
          <cell r="BK8597">
            <v>15351.41017577224</v>
          </cell>
          <cell r="BX8597">
            <v>11271.980375696707</v>
          </cell>
          <cell r="CB8597">
            <v>11000</v>
          </cell>
          <cell r="CF8597">
            <v>15351.41017577224</v>
          </cell>
          <cell r="CG8597">
            <v>44440</v>
          </cell>
          <cell r="CK8597" t="str">
            <v>Прочие основные фонды</v>
          </cell>
        </row>
        <row r="8598">
          <cell r="K8598">
            <v>15435.7</v>
          </cell>
          <cell r="Y8598">
            <v>2010</v>
          </cell>
          <cell r="AT8598">
            <v>24372.21</v>
          </cell>
          <cell r="BK8598">
            <v>23913.760102011049</v>
          </cell>
          <cell r="BX8598">
            <v>17559.001517945409</v>
          </cell>
          <cell r="CB8598">
            <v>18000</v>
          </cell>
          <cell r="CF8598">
            <v>23913.760102011049</v>
          </cell>
          <cell r="CG8598">
            <v>72720</v>
          </cell>
          <cell r="CK8598" t="str">
            <v>Прочие основные фонды</v>
          </cell>
        </row>
        <row r="8599">
          <cell r="K8599">
            <v>7576.32</v>
          </cell>
          <cell r="Y8599">
            <v>2009</v>
          </cell>
          <cell r="AT8599">
            <v>12627.12</v>
          </cell>
          <cell r="BK8599">
            <v>11975.709202190053</v>
          </cell>
          <cell r="BX8599">
            <v>8793.3263176811815</v>
          </cell>
          <cell r="CB8599">
            <v>8800</v>
          </cell>
          <cell r="CF8599">
            <v>11975.709202190053</v>
          </cell>
          <cell r="CG8599">
            <v>35552</v>
          </cell>
          <cell r="CK8599" t="str">
            <v>Прочие основные фонды</v>
          </cell>
        </row>
        <row r="8600">
          <cell r="K8600">
            <v>96991.5</v>
          </cell>
          <cell r="Y8600">
            <v>2009</v>
          </cell>
          <cell r="AT8600">
            <v>161652.54</v>
          </cell>
          <cell r="BK8600">
            <v>153313.17124058344</v>
          </cell>
          <cell r="BX8600">
            <v>112572.26780944587</v>
          </cell>
          <cell r="CB8600">
            <v>115000</v>
          </cell>
          <cell r="CF8600">
            <v>153313.17124058344</v>
          </cell>
          <cell r="CG8600">
            <v>464600</v>
          </cell>
          <cell r="CK8600" t="str">
            <v>Прочие основные фонды</v>
          </cell>
        </row>
        <row r="8601">
          <cell r="K8601">
            <v>25474.57</v>
          </cell>
          <cell r="Y8601">
            <v>2010</v>
          </cell>
          <cell r="AT8601">
            <v>25474.57</v>
          </cell>
          <cell r="BK8601">
            <v>25474.57</v>
          </cell>
          <cell r="BX8601">
            <v>25474.57</v>
          </cell>
          <cell r="CB8601">
            <v>25000</v>
          </cell>
          <cell r="CF8601">
            <v>0</v>
          </cell>
          <cell r="CG8601">
            <v>125000</v>
          </cell>
          <cell r="CK8601" t="str">
            <v>Прочие основные фонды</v>
          </cell>
        </row>
        <row r="8602">
          <cell r="K8602">
            <v>20868.939999999999</v>
          </cell>
          <cell r="Y8602">
            <v>2009</v>
          </cell>
          <cell r="AT8602">
            <v>54440.68</v>
          </cell>
          <cell r="BK8602">
            <v>44409.445716089431</v>
          </cell>
          <cell r="BX8602">
            <v>22597.736572035432</v>
          </cell>
          <cell r="CB8602">
            <v>23000</v>
          </cell>
          <cell r="CF8602">
            <v>88818.891432178862</v>
          </cell>
          <cell r="CG8602">
            <v>72220</v>
          </cell>
          <cell r="CK8602" t="str">
            <v>Прочие основные фонды</v>
          </cell>
        </row>
        <row r="8603">
          <cell r="K8603">
            <v>17326.98</v>
          </cell>
          <cell r="Y8603">
            <v>2009</v>
          </cell>
          <cell r="AT8603">
            <v>32488.14</v>
          </cell>
          <cell r="BK8603">
            <v>30812.134291908111</v>
          </cell>
          <cell r="BX8603">
            <v>22624.225989339666</v>
          </cell>
          <cell r="CB8603">
            <v>23000</v>
          </cell>
          <cell r="CF8603">
            <v>30812.134291908111</v>
          </cell>
          <cell r="CG8603">
            <v>92920</v>
          </cell>
          <cell r="CK8603" t="str">
            <v>Прочие основные фонды</v>
          </cell>
        </row>
        <row r="8604">
          <cell r="K8604">
            <v>17326.97</v>
          </cell>
          <cell r="Y8604">
            <v>2009</v>
          </cell>
          <cell r="AT8604">
            <v>32488.13</v>
          </cell>
          <cell r="BK8604">
            <v>30812.124807790435</v>
          </cell>
          <cell r="BX8604">
            <v>22624.2190254981</v>
          </cell>
          <cell r="CB8604">
            <v>23000</v>
          </cell>
          <cell r="CF8604">
            <v>30812.124807790435</v>
          </cell>
          <cell r="CG8604">
            <v>92920</v>
          </cell>
          <cell r="CK8604" t="str">
            <v>Прочие основные фонды</v>
          </cell>
        </row>
        <row r="8605">
          <cell r="K8605">
            <v>48813.61</v>
          </cell>
          <cell r="Y8605">
            <v>2009</v>
          </cell>
          <cell r="AT8605">
            <v>81355.929999999993</v>
          </cell>
          <cell r="BK8605">
            <v>77158.92139725684</v>
          </cell>
          <cell r="BX8605">
            <v>56654.980737367507</v>
          </cell>
          <cell r="CB8605">
            <v>55000</v>
          </cell>
          <cell r="CF8605">
            <v>77158.92139725684</v>
          </cell>
          <cell r="CG8605">
            <v>222200</v>
          </cell>
          <cell r="CK8605" t="str">
            <v>Прочие основные фонды</v>
          </cell>
        </row>
        <row r="8606">
          <cell r="K8606">
            <v>5392.85</v>
          </cell>
          <cell r="Y8606">
            <v>2009</v>
          </cell>
          <cell r="AT8606">
            <v>14707.63</v>
          </cell>
          <cell r="BK8606">
            <v>11997.603558539835</v>
          </cell>
          <cell r="BX8606">
            <v>6104.9779014326323</v>
          </cell>
          <cell r="CB8606">
            <v>6100</v>
          </cell>
          <cell r="CF8606">
            <v>23995.20711707967</v>
          </cell>
          <cell r="CG8606">
            <v>19154</v>
          </cell>
          <cell r="CK8606" t="str">
            <v>Прочие основные фонды</v>
          </cell>
        </row>
        <row r="8607">
          <cell r="K8607">
            <v>70508.47</v>
          </cell>
          <cell r="Y8607">
            <v>2010</v>
          </cell>
          <cell r="AT8607">
            <v>70508.47</v>
          </cell>
          <cell r="BK8607">
            <v>70508.47</v>
          </cell>
          <cell r="BX8607">
            <v>70508.47</v>
          </cell>
          <cell r="CB8607">
            <v>70000</v>
          </cell>
          <cell r="CF8607">
            <v>0</v>
          </cell>
          <cell r="CG8607">
            <v>350000</v>
          </cell>
          <cell r="CK8607" t="str">
            <v>Прочие основные фонды</v>
          </cell>
        </row>
        <row r="8608">
          <cell r="K8608">
            <v>49820.7</v>
          </cell>
          <cell r="Y8608">
            <v>2009</v>
          </cell>
          <cell r="AT8608">
            <v>135874.57999999999</v>
          </cell>
          <cell r="BK8608">
            <v>110838.34339884165</v>
          </cell>
          <cell r="BX8608">
            <v>56400.066378229552</v>
          </cell>
          <cell r="CB8608">
            <v>55000</v>
          </cell>
          <cell r="CF8608">
            <v>221676.6867976833</v>
          </cell>
          <cell r="CG8608">
            <v>172700</v>
          </cell>
          <cell r="CK8608" t="str">
            <v>Прочие основные фонды</v>
          </cell>
        </row>
        <row r="8609">
          <cell r="K8609">
            <v>92602.84</v>
          </cell>
          <cell r="Y8609">
            <v>2010</v>
          </cell>
          <cell r="AT8609">
            <v>138904.24</v>
          </cell>
          <cell r="BK8609">
            <v>136291.40207277742</v>
          </cell>
          <cell r="BX8609">
            <v>100073.80377114152</v>
          </cell>
          <cell r="CB8609">
            <v>100000</v>
          </cell>
          <cell r="CF8609">
            <v>136291.40207277742</v>
          </cell>
          <cell r="CG8609">
            <v>404000</v>
          </cell>
          <cell r="CK8609" t="str">
            <v>Прочие основные фонды</v>
          </cell>
        </row>
        <row r="8610">
          <cell r="K8610">
            <v>25216.42</v>
          </cell>
          <cell r="Y8610">
            <v>2010</v>
          </cell>
          <cell r="AT8610">
            <v>27017.599999999999</v>
          </cell>
          <cell r="BK8610">
            <v>27017.599999999999</v>
          </cell>
          <cell r="BX8610">
            <v>27017.599999999999</v>
          </cell>
          <cell r="CB8610">
            <v>27000</v>
          </cell>
          <cell r="CF8610">
            <v>0</v>
          </cell>
          <cell r="CG8610">
            <v>135000</v>
          </cell>
          <cell r="CK8610" t="str">
            <v>Прочие основные фонды</v>
          </cell>
        </row>
        <row r="8611">
          <cell r="K8611">
            <v>25216.42</v>
          </cell>
          <cell r="Y8611">
            <v>2010</v>
          </cell>
          <cell r="AT8611">
            <v>27017.599999999999</v>
          </cell>
          <cell r="BK8611">
            <v>27017.599999999999</v>
          </cell>
          <cell r="BX8611">
            <v>27017.599999999999</v>
          </cell>
          <cell r="CB8611">
            <v>27000</v>
          </cell>
          <cell r="CF8611">
            <v>0</v>
          </cell>
          <cell r="CG8611">
            <v>135000</v>
          </cell>
          <cell r="CK8611" t="str">
            <v>Прочие основные фонды</v>
          </cell>
        </row>
        <row r="8612">
          <cell r="K8612">
            <v>25216.42</v>
          </cell>
          <cell r="Y8612">
            <v>2010</v>
          </cell>
          <cell r="AT8612">
            <v>27017.599999999999</v>
          </cell>
          <cell r="BK8612">
            <v>27017.599999999999</v>
          </cell>
          <cell r="BX8612">
            <v>27017.599999999999</v>
          </cell>
          <cell r="CB8612">
            <v>27000</v>
          </cell>
          <cell r="CF8612">
            <v>0</v>
          </cell>
          <cell r="CG8612">
            <v>135000</v>
          </cell>
          <cell r="CK8612" t="str">
            <v>Прочие основные фонды</v>
          </cell>
        </row>
        <row r="8613">
          <cell r="K8613">
            <v>25216.42</v>
          </cell>
          <cell r="Y8613">
            <v>2010</v>
          </cell>
          <cell r="AT8613">
            <v>27017.599999999999</v>
          </cell>
          <cell r="BK8613">
            <v>27017.599999999999</v>
          </cell>
          <cell r="BX8613">
            <v>27017.599999999999</v>
          </cell>
          <cell r="CB8613">
            <v>27000</v>
          </cell>
          <cell r="CF8613">
            <v>0</v>
          </cell>
          <cell r="CG8613">
            <v>135000</v>
          </cell>
          <cell r="CK8613" t="str">
            <v>Прочие основные фонды</v>
          </cell>
        </row>
        <row r="8614">
          <cell r="K8614">
            <v>14237.3</v>
          </cell>
          <cell r="Y8614">
            <v>2008</v>
          </cell>
          <cell r="AT8614">
            <v>23728.82</v>
          </cell>
          <cell r="BK8614">
            <v>21927.018520387472</v>
          </cell>
          <cell r="BX8614">
            <v>11157.558495586885</v>
          </cell>
          <cell r="CB8614">
            <v>11000</v>
          </cell>
          <cell r="CF8614">
            <v>43854.037040774943</v>
          </cell>
          <cell r="CG8614">
            <v>34540</v>
          </cell>
          <cell r="CK8614" t="str">
            <v>Прочие основные фонды</v>
          </cell>
        </row>
        <row r="8615">
          <cell r="K8615">
            <v>19322.12</v>
          </cell>
          <cell r="Y8615">
            <v>2008</v>
          </cell>
          <cell r="AT8615">
            <v>32203.4</v>
          </cell>
          <cell r="BK8615">
            <v>29758.097883478651</v>
          </cell>
          <cell r="BX8615">
            <v>15142.401487169724</v>
          </cell>
          <cell r="CB8615">
            <v>15000</v>
          </cell>
          <cell r="CF8615">
            <v>59516.195766957302</v>
          </cell>
          <cell r="CG8615">
            <v>47100</v>
          </cell>
          <cell r="CK8615" t="str">
            <v>Прочие основные фонды</v>
          </cell>
        </row>
        <row r="8616">
          <cell r="K8616">
            <v>9887.0400000000009</v>
          </cell>
          <cell r="Y8616">
            <v>2008</v>
          </cell>
          <cell r="AT8616">
            <v>21186.44</v>
          </cell>
          <cell r="BK8616">
            <v>19577.689167058365</v>
          </cell>
          <cell r="BX8616">
            <v>9962.1027768444346</v>
          </cell>
          <cell r="CB8616">
            <v>10000</v>
          </cell>
          <cell r="CF8616">
            <v>39155.378334116729</v>
          </cell>
          <cell r="CG8616">
            <v>31400</v>
          </cell>
          <cell r="CK8616" t="str">
            <v>Прочие основные фонды</v>
          </cell>
        </row>
        <row r="8617">
          <cell r="K8617">
            <v>18232.84</v>
          </cell>
          <cell r="Y8617">
            <v>2008</v>
          </cell>
          <cell r="AT8617">
            <v>32711.86</v>
          </cell>
          <cell r="BK8617">
            <v>34313.274501074302</v>
          </cell>
          <cell r="BX8617">
            <v>17460.302095558272</v>
          </cell>
          <cell r="CB8617">
            <v>17000</v>
          </cell>
          <cell r="CF8617">
            <v>68626.549002148604</v>
          </cell>
          <cell r="CG8617">
            <v>53380</v>
          </cell>
          <cell r="CK8617" t="str">
            <v>Прочие основные фонды</v>
          </cell>
        </row>
        <row r="8618">
          <cell r="K8618">
            <v>14404.14</v>
          </cell>
          <cell r="Y8618">
            <v>2008</v>
          </cell>
          <cell r="AT8618">
            <v>27457.62</v>
          </cell>
          <cell r="BK8618">
            <v>28801.812315355586</v>
          </cell>
          <cell r="BX8618">
            <v>14655.795788592966</v>
          </cell>
          <cell r="CB8618">
            <v>15000</v>
          </cell>
          <cell r="CF8618">
            <v>57603.624630711172</v>
          </cell>
          <cell r="CG8618">
            <v>47100</v>
          </cell>
          <cell r="CK8618" t="str">
            <v>Прочие основные фонды</v>
          </cell>
        </row>
        <row r="8619">
          <cell r="K8619">
            <v>91675.520000000004</v>
          </cell>
          <cell r="Y8619">
            <v>2008</v>
          </cell>
          <cell r="AT8619">
            <v>131355.93</v>
          </cell>
          <cell r="BK8619">
            <v>137786.48121610636</v>
          </cell>
          <cell r="BX8619">
            <v>70112.620310890474</v>
          </cell>
          <cell r="CB8619">
            <v>70000</v>
          </cell>
          <cell r="CF8619">
            <v>275572.96243221272</v>
          </cell>
          <cell r="CG8619">
            <v>219800</v>
          </cell>
          <cell r="CK8619" t="str">
            <v>Прочие основные фонды</v>
          </cell>
        </row>
        <row r="8620">
          <cell r="K8620">
            <v>3863.75</v>
          </cell>
          <cell r="Y8620">
            <v>2001</v>
          </cell>
          <cell r="AT8620">
            <v>5151.71</v>
          </cell>
          <cell r="BK8620">
            <v>2427.1742561291817</v>
          </cell>
          <cell r="BX8620">
            <v>242.71742561291819</v>
          </cell>
          <cell r="CB8620">
            <v>250</v>
          </cell>
          <cell r="CF8620">
            <v>21844.568305162637</v>
          </cell>
          <cell r="CG8620">
            <v>250</v>
          </cell>
          <cell r="CK8620" t="str">
            <v>Прочие основные фонды</v>
          </cell>
        </row>
        <row r="8621">
          <cell r="K8621">
            <v>0</v>
          </cell>
          <cell r="Y8621">
            <v>2002</v>
          </cell>
          <cell r="AT8621">
            <v>6292.17</v>
          </cell>
          <cell r="BK8621">
            <v>3053.8777843058006</v>
          </cell>
          <cell r="BX8621">
            <v>305.38777843058006</v>
          </cell>
          <cell r="CB8621">
            <v>300</v>
          </cell>
          <cell r="CF8621">
            <v>27484.900058752206</v>
          </cell>
          <cell r="CG8621">
            <v>300</v>
          </cell>
          <cell r="CK8621" t="str">
            <v>Прочие основные фонды</v>
          </cell>
        </row>
        <row r="8622">
          <cell r="K8622">
            <v>0</v>
          </cell>
          <cell r="Y8622">
            <v>2002</v>
          </cell>
          <cell r="AT8622">
            <v>6292.17</v>
          </cell>
          <cell r="BK8622">
            <v>3053.8777843058006</v>
          </cell>
          <cell r="BX8622">
            <v>305.38777843058006</v>
          </cell>
          <cell r="CB8622">
            <v>300</v>
          </cell>
          <cell r="CF8622">
            <v>27484.900058752206</v>
          </cell>
          <cell r="CG8622">
            <v>300</v>
          </cell>
          <cell r="CK8622" t="str">
            <v>Прочие основные фонды</v>
          </cell>
        </row>
        <row r="8623">
          <cell r="K8623">
            <v>19899.439999999999</v>
          </cell>
          <cell r="Y8623">
            <v>2009</v>
          </cell>
          <cell r="AT8623">
            <v>27290.720000000001</v>
          </cell>
          <cell r="BK8623">
            <v>25882.840001393204</v>
          </cell>
          <cell r="BX8623">
            <v>19004.825043594123</v>
          </cell>
          <cell r="CB8623">
            <v>19000</v>
          </cell>
          <cell r="CF8623">
            <v>25882.840001393204</v>
          </cell>
          <cell r="CG8623">
            <v>76760</v>
          </cell>
          <cell r="CK8623" t="str">
            <v>Прочие основные фонды</v>
          </cell>
        </row>
        <row r="8624">
          <cell r="K8624">
            <v>19899.439999999999</v>
          </cell>
          <cell r="Y8624">
            <v>2009</v>
          </cell>
          <cell r="AT8624">
            <v>27290.720000000001</v>
          </cell>
          <cell r="BK8624">
            <v>25882.840001393204</v>
          </cell>
          <cell r="BX8624">
            <v>19004.825043594123</v>
          </cell>
          <cell r="CB8624">
            <v>19000</v>
          </cell>
          <cell r="CF8624">
            <v>25882.840001393204</v>
          </cell>
          <cell r="CG8624">
            <v>76760</v>
          </cell>
          <cell r="CK8624" t="str">
            <v>Прочие основные фонды</v>
          </cell>
        </row>
        <row r="8625">
          <cell r="K8625">
            <v>19899.45</v>
          </cell>
          <cell r="Y8625">
            <v>2009</v>
          </cell>
          <cell r="AT8625">
            <v>27290.73</v>
          </cell>
          <cell r="BK8625">
            <v>25882.84948551088</v>
          </cell>
          <cell r="BX8625">
            <v>19004.832007435689</v>
          </cell>
          <cell r="CB8625">
            <v>19000</v>
          </cell>
          <cell r="CF8625">
            <v>25882.84948551088</v>
          </cell>
          <cell r="CG8625">
            <v>76760</v>
          </cell>
          <cell r="CK8625" t="str">
            <v>Прочие основные фонды</v>
          </cell>
        </row>
        <row r="8626">
          <cell r="K8626">
            <v>19899.45</v>
          </cell>
          <cell r="Y8626">
            <v>2009</v>
          </cell>
          <cell r="AT8626">
            <v>27290.73</v>
          </cell>
          <cell r="BK8626">
            <v>25882.84948551088</v>
          </cell>
          <cell r="BX8626">
            <v>19004.832007435689</v>
          </cell>
          <cell r="CB8626">
            <v>19000</v>
          </cell>
          <cell r="CF8626">
            <v>25882.84948551088</v>
          </cell>
          <cell r="CG8626">
            <v>76760</v>
          </cell>
          <cell r="CK8626" t="str">
            <v>Прочие основные фонды</v>
          </cell>
        </row>
        <row r="8627">
          <cell r="K8627">
            <v>23431.37</v>
          </cell>
          <cell r="Y8627">
            <v>2009</v>
          </cell>
          <cell r="AT8627">
            <v>32134.48</v>
          </cell>
          <cell r="BK8627">
            <v>30476.718986086475</v>
          </cell>
          <cell r="BX8627">
            <v>22377.942768343026</v>
          </cell>
          <cell r="CB8627">
            <v>22000</v>
          </cell>
          <cell r="CF8627">
            <v>30476.718986086475</v>
          </cell>
          <cell r="CG8627">
            <v>88880</v>
          </cell>
          <cell r="CK8627" t="str">
            <v>Прочие основные фонды</v>
          </cell>
        </row>
        <row r="8628">
          <cell r="K8628">
            <v>31469.94</v>
          </cell>
          <cell r="Y8628">
            <v>2009</v>
          </cell>
          <cell r="AT8628">
            <v>43158.76</v>
          </cell>
          <cell r="BK8628">
            <v>40932.27587027858</v>
          </cell>
          <cell r="BX8628">
            <v>30055.0767036732</v>
          </cell>
          <cell r="CB8628">
            <v>30000</v>
          </cell>
          <cell r="CF8628">
            <v>40932.27587027858</v>
          </cell>
          <cell r="CG8628">
            <v>121200</v>
          </cell>
          <cell r="CK8628" t="str">
            <v>Прочие основные фонды</v>
          </cell>
        </row>
        <row r="8629">
          <cell r="K8629">
            <v>11145.05</v>
          </cell>
          <cell r="Y8629">
            <v>2002</v>
          </cell>
          <cell r="AT8629">
            <v>14860.13</v>
          </cell>
          <cell r="BK8629">
            <v>7212.3005066449496</v>
          </cell>
          <cell r="BX8629">
            <v>721.23005066449502</v>
          </cell>
          <cell r="CB8629">
            <v>700</v>
          </cell>
          <cell r="CF8629">
            <v>64910.704559804544</v>
          </cell>
          <cell r="CG8629">
            <v>700</v>
          </cell>
          <cell r="CK8629" t="str">
            <v>Прочие основные фонды</v>
          </cell>
        </row>
        <row r="8630">
          <cell r="K8630">
            <v>5461.56</v>
          </cell>
          <cell r="Y8630">
            <v>2003</v>
          </cell>
          <cell r="AT8630">
            <v>43692.480000000003</v>
          </cell>
          <cell r="BK8630">
            <v>26905.029417892518</v>
          </cell>
          <cell r="BX8630">
            <v>2690.502941789252</v>
          </cell>
          <cell r="CB8630">
            <v>2700</v>
          </cell>
          <cell r="CF8630">
            <v>188335.20592524763</v>
          </cell>
          <cell r="CG8630">
            <v>2700</v>
          </cell>
          <cell r="CK8630" t="str">
            <v>Прочие основные фонды</v>
          </cell>
        </row>
        <row r="8631">
          <cell r="K8631">
            <v>1900.13</v>
          </cell>
          <cell r="Y8631">
            <v>2003</v>
          </cell>
          <cell r="AT8631">
            <v>15202.37</v>
          </cell>
          <cell r="BK8631">
            <v>9361.3411752248139</v>
          </cell>
          <cell r="BX8631">
            <v>936.13411752248146</v>
          </cell>
          <cell r="CB8631">
            <v>950</v>
          </cell>
          <cell r="CF8631">
            <v>65529.388226573697</v>
          </cell>
          <cell r="CG8631">
            <v>950</v>
          </cell>
          <cell r="CK8631" t="str">
            <v>Прочие основные фонды</v>
          </cell>
        </row>
        <row r="8632">
          <cell r="K8632">
            <v>2025.69</v>
          </cell>
          <cell r="Y8632">
            <v>2003</v>
          </cell>
          <cell r="AT8632">
            <v>16206.57</v>
          </cell>
          <cell r="BK8632">
            <v>9979.7091539123958</v>
          </cell>
          <cell r="BX8632">
            <v>997.9709153912396</v>
          </cell>
          <cell r="CB8632">
            <v>1000</v>
          </cell>
          <cell r="CF8632">
            <v>69857.964077386772</v>
          </cell>
          <cell r="CG8632">
            <v>1000</v>
          </cell>
          <cell r="CK8632" t="str">
            <v>Прочие основные фонды</v>
          </cell>
        </row>
        <row r="8633">
          <cell r="K8633">
            <v>2025.69</v>
          </cell>
          <cell r="Y8633">
            <v>2003</v>
          </cell>
          <cell r="AT8633">
            <v>16206.57</v>
          </cell>
          <cell r="BK8633">
            <v>9979.7091539123958</v>
          </cell>
          <cell r="BX8633">
            <v>997.9709153912396</v>
          </cell>
          <cell r="CB8633">
            <v>1000</v>
          </cell>
          <cell r="CF8633">
            <v>69857.964077386772</v>
          </cell>
          <cell r="CG8633">
            <v>1000</v>
          </cell>
          <cell r="CK8633" t="str">
            <v>Прочие основные фонды</v>
          </cell>
        </row>
        <row r="8634">
          <cell r="K8634">
            <v>18729.8</v>
          </cell>
          <cell r="Y8634">
            <v>2009</v>
          </cell>
          <cell r="AT8634">
            <v>25686.62</v>
          </cell>
          <cell r="BK8634">
            <v>24361.492684567744</v>
          </cell>
          <cell r="BX8634">
            <v>17887.755217205173</v>
          </cell>
          <cell r="CB8634">
            <v>18000</v>
          </cell>
          <cell r="CF8634">
            <v>24361.492684567744</v>
          </cell>
          <cell r="CG8634">
            <v>72720</v>
          </cell>
          <cell r="CK8634" t="str">
            <v>Прочие основные фонды</v>
          </cell>
        </row>
        <row r="8635">
          <cell r="K8635">
            <v>18729.810000000001</v>
          </cell>
          <cell r="Y8635">
            <v>2009</v>
          </cell>
          <cell r="AT8635">
            <v>25686.63</v>
          </cell>
          <cell r="BK8635">
            <v>24361.502168685423</v>
          </cell>
          <cell r="BX8635">
            <v>17887.762181046743</v>
          </cell>
          <cell r="CB8635">
            <v>18000</v>
          </cell>
          <cell r="CF8635">
            <v>24361.502168685423</v>
          </cell>
          <cell r="CG8635">
            <v>72720</v>
          </cell>
          <cell r="CK8635" t="str">
            <v>Прочие основные фонды</v>
          </cell>
        </row>
        <row r="8636">
          <cell r="K8636">
            <v>18729.8</v>
          </cell>
          <cell r="Y8636">
            <v>2009</v>
          </cell>
          <cell r="AT8636">
            <v>25686.62</v>
          </cell>
          <cell r="BK8636">
            <v>24361.492684567744</v>
          </cell>
          <cell r="BX8636">
            <v>17887.755217205173</v>
          </cell>
          <cell r="CB8636">
            <v>18000</v>
          </cell>
          <cell r="CF8636">
            <v>24361.492684567744</v>
          </cell>
          <cell r="CG8636">
            <v>72720</v>
          </cell>
          <cell r="CK8636" t="str">
            <v>Прочие основные фонды</v>
          </cell>
        </row>
        <row r="8637">
          <cell r="K8637">
            <v>19899.439999999999</v>
          </cell>
          <cell r="Y8637">
            <v>2009</v>
          </cell>
          <cell r="AT8637">
            <v>27290.720000000001</v>
          </cell>
          <cell r="BK8637">
            <v>25882.840001393204</v>
          </cell>
          <cell r="BX8637">
            <v>19004.825043594123</v>
          </cell>
          <cell r="CB8637">
            <v>19000</v>
          </cell>
          <cell r="CF8637">
            <v>25882.840001393204</v>
          </cell>
          <cell r="CG8637">
            <v>76760</v>
          </cell>
          <cell r="CK8637" t="str">
            <v>Прочие основные фонды</v>
          </cell>
        </row>
        <row r="8638">
          <cell r="K8638">
            <v>19899.439999999999</v>
          </cell>
          <cell r="Y8638">
            <v>2009</v>
          </cell>
          <cell r="AT8638">
            <v>27290.720000000001</v>
          </cell>
          <cell r="BK8638">
            <v>25882.840001393204</v>
          </cell>
          <cell r="BX8638">
            <v>19004.825043594123</v>
          </cell>
          <cell r="CB8638">
            <v>19000</v>
          </cell>
          <cell r="CF8638">
            <v>25882.840001393204</v>
          </cell>
          <cell r="CG8638">
            <v>76760</v>
          </cell>
          <cell r="CK8638" t="str">
            <v>Прочие основные фонды</v>
          </cell>
        </row>
        <row r="8639">
          <cell r="K8639">
            <v>0</v>
          </cell>
          <cell r="Y8639">
            <v>2002</v>
          </cell>
          <cell r="AT8639">
            <v>17125</v>
          </cell>
          <cell r="BK8639">
            <v>8311.5454694067121</v>
          </cell>
          <cell r="BX8639">
            <v>831.15454694067125</v>
          </cell>
          <cell r="CB8639">
            <v>850</v>
          </cell>
          <cell r="CF8639">
            <v>74803.909224660412</v>
          </cell>
          <cell r="CG8639">
            <v>850</v>
          </cell>
          <cell r="CK8639" t="str">
            <v>Прочие основные фонды</v>
          </cell>
        </row>
        <row r="8640">
          <cell r="K8640">
            <v>245534.49</v>
          </cell>
          <cell r="Y8640">
            <v>2010</v>
          </cell>
          <cell r="AT8640">
            <v>270087.92</v>
          </cell>
          <cell r="BK8640">
            <v>265007.4706122732</v>
          </cell>
          <cell r="BX8640">
            <v>194585.3165247927</v>
          </cell>
          <cell r="CB8640">
            <v>195000</v>
          </cell>
          <cell r="CF8640">
            <v>265007.4706122732</v>
          </cell>
          <cell r="CG8640">
            <v>787800</v>
          </cell>
          <cell r="CK8640" t="str">
            <v>Прочие основные фонды</v>
          </cell>
        </row>
        <row r="8641">
          <cell r="K8641">
            <v>212124.12</v>
          </cell>
          <cell r="Y8641">
            <v>2009</v>
          </cell>
          <cell r="AT8641">
            <v>282832.2</v>
          </cell>
          <cell r="BK8641">
            <v>320759.99802</v>
          </cell>
          <cell r="BX8641">
            <v>294039.5928209023</v>
          </cell>
          <cell r="CB8641">
            <v>295000</v>
          </cell>
          <cell r="CF8641">
            <v>320759.99802</v>
          </cell>
          <cell r="CG8641">
            <v>4135900</v>
          </cell>
          <cell r="CK8641" t="str">
            <v>Машины и оборудование</v>
          </cell>
        </row>
        <row r="8642">
          <cell r="K8642">
            <v>47090.95</v>
          </cell>
          <cell r="Y8642">
            <v>2009</v>
          </cell>
          <cell r="AT8642">
            <v>83101.61</v>
          </cell>
          <cell r="BK8642">
            <v>67789.31560396812</v>
          </cell>
          <cell r="BX8642">
            <v>34494.578162727317</v>
          </cell>
          <cell r="CB8642">
            <v>34000</v>
          </cell>
          <cell r="CF8642">
            <v>135578.63120793624</v>
          </cell>
          <cell r="CG8642">
            <v>106760</v>
          </cell>
          <cell r="CK8642" t="str">
            <v>Прочие основные фонды</v>
          </cell>
        </row>
        <row r="8643">
          <cell r="K8643">
            <v>82204.69</v>
          </cell>
          <cell r="Y8643">
            <v>2009</v>
          </cell>
          <cell r="AT8643">
            <v>112737.79</v>
          </cell>
          <cell r="BK8643">
            <v>131518.06713370595</v>
          </cell>
          <cell r="BX8643">
            <v>120562.16220008751</v>
          </cell>
          <cell r="CB8643">
            <v>120000</v>
          </cell>
          <cell r="CF8643">
            <v>131518.06713370595</v>
          </cell>
          <cell r="CG8643">
            <v>1682400</v>
          </cell>
          <cell r="CK8643" t="str">
            <v>Машины и оборудование</v>
          </cell>
        </row>
        <row r="8644">
          <cell r="K8644">
            <v>86396.800000000003</v>
          </cell>
          <cell r="Y8644">
            <v>2010</v>
          </cell>
          <cell r="AT8644">
            <v>109132.8</v>
          </cell>
          <cell r="BK8644">
            <v>123922.81300842312</v>
          </cell>
          <cell r="BX8644">
            <v>113599.61872784884</v>
          </cell>
          <cell r="CB8644">
            <v>115000</v>
          </cell>
          <cell r="CF8644">
            <v>123922.81300842312</v>
          </cell>
          <cell r="CG8644">
            <v>1612300</v>
          </cell>
          <cell r="CK8644" t="str">
            <v>Машины и оборудование</v>
          </cell>
        </row>
        <row r="8645">
          <cell r="K8645">
            <v>86396.81</v>
          </cell>
          <cell r="Y8645">
            <v>2010</v>
          </cell>
          <cell r="AT8645">
            <v>109132.81</v>
          </cell>
          <cell r="BK8645">
            <v>123922.8243636539</v>
          </cell>
          <cell r="BX8645">
            <v>113599.62913715004</v>
          </cell>
          <cell r="CB8645">
            <v>115000</v>
          </cell>
          <cell r="CF8645">
            <v>123922.8243636539</v>
          </cell>
          <cell r="CG8645">
            <v>1612300</v>
          </cell>
          <cell r="CK8645" t="str">
            <v>Машины и оборудование</v>
          </cell>
        </row>
        <row r="8646">
          <cell r="K8646">
            <v>86396.81</v>
          </cell>
          <cell r="Y8646">
            <v>2010</v>
          </cell>
          <cell r="AT8646">
            <v>109132.81</v>
          </cell>
          <cell r="BK8646">
            <v>123922.8243636539</v>
          </cell>
          <cell r="BX8646">
            <v>113599.62913715004</v>
          </cell>
          <cell r="CB8646">
            <v>115000</v>
          </cell>
          <cell r="CF8646">
            <v>123922.8243636539</v>
          </cell>
          <cell r="CG8646">
            <v>1612300</v>
          </cell>
          <cell r="CK8646" t="str">
            <v>Машины и оборудование</v>
          </cell>
        </row>
        <row r="8647">
          <cell r="K8647">
            <v>178691.43</v>
          </cell>
          <cell r="Y8647">
            <v>2009</v>
          </cell>
          <cell r="AT8647">
            <v>274909.86</v>
          </cell>
          <cell r="BK8647">
            <v>278096.27598822949</v>
          </cell>
          <cell r="BX8647">
            <v>232354.18427055233</v>
          </cell>
          <cell r="CB8647">
            <v>230000</v>
          </cell>
          <cell r="CF8647">
            <v>556192.55197645898</v>
          </cell>
          <cell r="CG8647">
            <v>3001500</v>
          </cell>
          <cell r="CK8647" t="str">
            <v>Машины и оборудование</v>
          </cell>
        </row>
        <row r="8648">
          <cell r="K8648">
            <v>71039.009999999995</v>
          </cell>
          <cell r="Y8648">
            <v>2010</v>
          </cell>
          <cell r="AT8648">
            <v>80510.91</v>
          </cell>
          <cell r="BK8648">
            <v>78996.471281619612</v>
          </cell>
          <cell r="BX8648">
            <v>58004.226572032916</v>
          </cell>
          <cell r="CB8648">
            <v>60000</v>
          </cell>
          <cell r="CF8648">
            <v>78996.471281619612</v>
          </cell>
          <cell r="CG8648">
            <v>242400</v>
          </cell>
          <cell r="CK8648" t="str">
            <v>Прочие основные фонды</v>
          </cell>
        </row>
        <row r="8649">
          <cell r="K8649">
            <v>49426.45</v>
          </cell>
          <cell r="Y8649">
            <v>2009</v>
          </cell>
          <cell r="AT8649">
            <v>67784.92</v>
          </cell>
          <cell r="BK8649">
            <v>64288.015811500693</v>
          </cell>
          <cell r="BX8649">
            <v>47204.34437765013</v>
          </cell>
          <cell r="CB8649">
            <v>47000</v>
          </cell>
          <cell r="CF8649">
            <v>64288.015811500693</v>
          </cell>
          <cell r="CG8649">
            <v>189880</v>
          </cell>
          <cell r="CK8649" t="str">
            <v>Прочие основные фонды</v>
          </cell>
        </row>
        <row r="8650">
          <cell r="K8650">
            <v>54400.04</v>
          </cell>
          <cell r="Y8650">
            <v>2003</v>
          </cell>
          <cell r="AT8650">
            <v>68000</v>
          </cell>
          <cell r="BK8650">
            <v>36491.794550118138</v>
          </cell>
          <cell r="BX8650">
            <v>3649.1794550118138</v>
          </cell>
          <cell r="CB8650">
            <v>3600</v>
          </cell>
          <cell r="CF8650">
            <v>291934.35640094511</v>
          </cell>
          <cell r="CG8650">
            <v>3600</v>
          </cell>
          <cell r="CK8650" t="str">
            <v>Прочие основные фонды</v>
          </cell>
        </row>
        <row r="8651">
          <cell r="K8651">
            <v>9723.0300000000007</v>
          </cell>
          <cell r="Y8651">
            <v>2009</v>
          </cell>
          <cell r="AT8651">
            <v>14858.72</v>
          </cell>
          <cell r="BK8651">
            <v>12120.853730162304</v>
          </cell>
          <cell r="BX8651">
            <v>6167.6937238409646</v>
          </cell>
          <cell r="CB8651">
            <v>6200</v>
          </cell>
          <cell r="CF8651">
            <v>24241.707460324607</v>
          </cell>
          <cell r="CG8651">
            <v>19468</v>
          </cell>
          <cell r="CK8651" t="str">
            <v>Прочие основные фонды</v>
          </cell>
        </row>
        <row r="8652">
          <cell r="K8652">
            <v>20890.919999999998</v>
          </cell>
          <cell r="Y8652">
            <v>2010</v>
          </cell>
          <cell r="AT8652">
            <v>24457.63</v>
          </cell>
          <cell r="BK8652">
            <v>23217.335133424291</v>
          </cell>
          <cell r="BX8652">
            <v>17047.642073492272</v>
          </cell>
          <cell r="CB8652">
            <v>17000</v>
          </cell>
          <cell r="CF8652">
            <v>23217.335133424291</v>
          </cell>
          <cell r="CG8652">
            <v>68680</v>
          </cell>
          <cell r="CK8652" t="str">
            <v>Прочие основные фонды</v>
          </cell>
        </row>
        <row r="8653">
          <cell r="K8653">
            <v>79296.320000000007</v>
          </cell>
          <cell r="Y8653">
            <v>2010</v>
          </cell>
          <cell r="AT8653">
            <v>91495.76</v>
          </cell>
          <cell r="BK8653">
            <v>86855.828762122779</v>
          </cell>
          <cell r="BX8653">
            <v>63775.066010981092</v>
          </cell>
          <cell r="CB8653">
            <v>65000</v>
          </cell>
          <cell r="CF8653">
            <v>86855.828762122779</v>
          </cell>
          <cell r="CG8653">
            <v>262600</v>
          </cell>
          <cell r="CK8653" t="str">
            <v>Прочие основные фонды</v>
          </cell>
        </row>
        <row r="8654">
          <cell r="K8654">
            <v>79296.320000000007</v>
          </cell>
          <cell r="Y8654">
            <v>2010</v>
          </cell>
          <cell r="AT8654">
            <v>91495.76</v>
          </cell>
          <cell r="BK8654">
            <v>86855.828762122779</v>
          </cell>
          <cell r="BX8654">
            <v>63775.066010981092</v>
          </cell>
          <cell r="CB8654">
            <v>65000</v>
          </cell>
          <cell r="CF8654">
            <v>86855.828762122779</v>
          </cell>
          <cell r="CG8654">
            <v>262600</v>
          </cell>
          <cell r="CK8654" t="str">
            <v>Прочие основные фонды</v>
          </cell>
        </row>
        <row r="8655">
          <cell r="K8655">
            <v>140460.26</v>
          </cell>
          <cell r="Y8655">
            <v>2010</v>
          </cell>
          <cell r="AT8655">
            <v>160526</v>
          </cell>
          <cell r="BK8655">
            <v>152385.40854645637</v>
          </cell>
          <cell r="BX8655">
            <v>111891.04551378939</v>
          </cell>
          <cell r="CB8655">
            <v>110000</v>
          </cell>
          <cell r="CF8655">
            <v>152385.40854645637</v>
          </cell>
          <cell r="CG8655">
            <v>444400</v>
          </cell>
          <cell r="CK8655" t="str">
            <v>Прочие основные фонды</v>
          </cell>
        </row>
        <row r="8656">
          <cell r="K8656">
            <v>370455.13</v>
          </cell>
          <cell r="Y8656">
            <v>2008</v>
          </cell>
          <cell r="AT8656">
            <v>515415.7</v>
          </cell>
          <cell r="BK8656">
            <v>761044.22758124548</v>
          </cell>
          <cell r="BX8656">
            <v>585618.44525129243</v>
          </cell>
          <cell r="CB8656">
            <v>585000</v>
          </cell>
          <cell r="CF8656">
            <v>1522088.455162491</v>
          </cell>
          <cell r="CG8656">
            <v>4720950</v>
          </cell>
          <cell r="CK8656" t="str">
            <v>Транспортные средства</v>
          </cell>
        </row>
        <row r="8657">
          <cell r="K8657">
            <v>410910.96</v>
          </cell>
          <cell r="Y8657">
            <v>2008</v>
          </cell>
          <cell r="AT8657">
            <v>547881.36</v>
          </cell>
          <cell r="BK8657">
            <v>761044.22758124548</v>
          </cell>
          <cell r="BX8657">
            <v>576593.11064992798</v>
          </cell>
          <cell r="CB8657">
            <v>575000</v>
          </cell>
          <cell r="CF8657">
            <v>1522088.455162491</v>
          </cell>
          <cell r="CG8657">
            <v>4640250</v>
          </cell>
          <cell r="CK8657" t="str">
            <v>Транспортные средства</v>
          </cell>
        </row>
        <row r="8658">
          <cell r="K8658">
            <v>1536961.29</v>
          </cell>
          <cell r="Y8658">
            <v>2009</v>
          </cell>
          <cell r="AT8658">
            <v>1999299.16</v>
          </cell>
          <cell r="BK8658">
            <v>2030207.4432092798</v>
          </cell>
          <cell r="BX8658">
            <v>1649552.3654313639</v>
          </cell>
          <cell r="CB8658">
            <v>1650000</v>
          </cell>
          <cell r="CF8658">
            <v>4060414.8864185596</v>
          </cell>
          <cell r="CG8658">
            <v>13315500</v>
          </cell>
          <cell r="CK8658" t="str">
            <v>Транспортные средства</v>
          </cell>
        </row>
        <row r="8659">
          <cell r="K8659">
            <v>628611.81999999995</v>
          </cell>
          <cell r="Y8659">
            <v>2010</v>
          </cell>
          <cell r="AT8659">
            <v>713559.32</v>
          </cell>
          <cell r="BK8659">
            <v>1000000</v>
          </cell>
          <cell r="BX8659">
            <v>878615.55452489876</v>
          </cell>
          <cell r="CB8659">
            <v>880000</v>
          </cell>
          <cell r="CF8659">
            <v>1000000</v>
          </cell>
          <cell r="CG8659">
            <v>7937600</v>
          </cell>
          <cell r="CK8659" t="str">
            <v>Транспортные средства</v>
          </cell>
        </row>
        <row r="8660">
          <cell r="K8660">
            <v>2397597.42</v>
          </cell>
          <cell r="Y8660">
            <v>2010</v>
          </cell>
          <cell r="AT8660">
            <v>2546121.1800000002</v>
          </cell>
          <cell r="BK8660">
            <v>2595010.8635610393</v>
          </cell>
          <cell r="BX8660">
            <v>2408594.9752334016</v>
          </cell>
          <cell r="CB8660">
            <v>2410000</v>
          </cell>
          <cell r="CF8660">
            <v>2595010.8635610393</v>
          </cell>
          <cell r="CG8660">
            <v>21738200</v>
          </cell>
          <cell r="CK8660" t="str">
            <v>Транспортные средства</v>
          </cell>
        </row>
        <row r="8661">
          <cell r="K8661">
            <v>310540.11</v>
          </cell>
          <cell r="Y8661">
            <v>2008</v>
          </cell>
          <cell r="AT8661">
            <v>716630.67</v>
          </cell>
          <cell r="BK8661">
            <v>1376500</v>
          </cell>
          <cell r="BX8661">
            <v>873042.42067755386</v>
          </cell>
          <cell r="CB8661">
            <v>875000</v>
          </cell>
          <cell r="CF8661">
            <v>4129500</v>
          </cell>
          <cell r="CG8661">
            <v>6247500</v>
          </cell>
          <cell r="CK8661" t="str">
            <v>Транспортные средства</v>
          </cell>
        </row>
        <row r="8662">
          <cell r="K8662">
            <v>63220.37</v>
          </cell>
          <cell r="Y8662">
            <v>2007</v>
          </cell>
          <cell r="AT8662">
            <v>158050.85</v>
          </cell>
          <cell r="BK8662">
            <v>202910.88774441983</v>
          </cell>
          <cell r="BX8662">
            <v>127862.56906767673</v>
          </cell>
          <cell r="CB8662">
            <v>130000</v>
          </cell>
          <cell r="CF8662">
            <v>608732.66323325946</v>
          </cell>
          <cell r="CG8662">
            <v>928200</v>
          </cell>
          <cell r="CK8662" t="str">
            <v>Прочие основные фонды</v>
          </cell>
        </row>
        <row r="8663">
          <cell r="K8663">
            <v>325443.26</v>
          </cell>
          <cell r="Y8663">
            <v>2010</v>
          </cell>
          <cell r="AT8663">
            <v>351830.54</v>
          </cell>
          <cell r="BK8663">
            <v>345212.48299276107</v>
          </cell>
          <cell r="BX8663">
            <v>253476.93073051449</v>
          </cell>
          <cell r="CB8663">
            <v>255000</v>
          </cell>
          <cell r="CF8663">
            <v>345212.48299276107</v>
          </cell>
          <cell r="CG8663">
            <v>1030200</v>
          </cell>
          <cell r="CK8663" t="str">
            <v>Прочие основные фонды</v>
          </cell>
        </row>
        <row r="8664">
          <cell r="K8664">
            <v>325443.26</v>
          </cell>
          <cell r="Y8664">
            <v>2010</v>
          </cell>
          <cell r="AT8664">
            <v>351830.54</v>
          </cell>
          <cell r="BK8664">
            <v>345212.48299276107</v>
          </cell>
          <cell r="BX8664">
            <v>253476.93073051449</v>
          </cell>
          <cell r="CB8664">
            <v>255000</v>
          </cell>
          <cell r="CF8664">
            <v>345212.48299276107</v>
          </cell>
          <cell r="CG8664">
            <v>1030200</v>
          </cell>
          <cell r="CK8664" t="str">
            <v>Прочие основные фонды</v>
          </cell>
        </row>
        <row r="8665">
          <cell r="K8665">
            <v>508329.59</v>
          </cell>
          <cell r="Y8665">
            <v>2010</v>
          </cell>
          <cell r="AT8665">
            <v>549545.54</v>
          </cell>
          <cell r="BK8665">
            <v>539208.39385062398</v>
          </cell>
          <cell r="BX8665">
            <v>395921.04987771442</v>
          </cell>
          <cell r="CB8665">
            <v>395000</v>
          </cell>
          <cell r="CF8665">
            <v>539208.39385062398</v>
          </cell>
          <cell r="CG8665">
            <v>1595800</v>
          </cell>
          <cell r="CK8665" t="str">
            <v>Прочие основные фонды</v>
          </cell>
        </row>
        <row r="8666">
          <cell r="K8666">
            <v>331307.12</v>
          </cell>
          <cell r="Y8666">
            <v>2010</v>
          </cell>
          <cell r="AT8666">
            <v>351830.56</v>
          </cell>
          <cell r="BK8666">
            <v>333988.53534460795</v>
          </cell>
          <cell r="BX8666">
            <v>245235.59549295448</v>
          </cell>
          <cell r="CB8666">
            <v>245000</v>
          </cell>
          <cell r="CF8666">
            <v>333988.53534460795</v>
          </cell>
          <cell r="CG8666">
            <v>989800</v>
          </cell>
          <cell r="CK8666" t="str">
            <v>Прочие основные фонды</v>
          </cell>
        </row>
        <row r="8667">
          <cell r="K8667">
            <v>1994.43</v>
          </cell>
          <cell r="Y8667">
            <v>2003</v>
          </cell>
          <cell r="AT8667">
            <v>15956.91</v>
          </cell>
          <cell r="BK8667">
            <v>28556.193365608022</v>
          </cell>
          <cell r="BX8667">
            <v>7703.3452237672245</v>
          </cell>
          <cell r="CB8667">
            <v>7700</v>
          </cell>
          <cell r="CF8667">
            <v>199893.35355925615</v>
          </cell>
          <cell r="CG8667">
            <v>29645</v>
          </cell>
          <cell r="CK8667" t="str">
            <v>Прочие основные фонды</v>
          </cell>
        </row>
        <row r="8668">
          <cell r="K8668">
            <v>0</v>
          </cell>
          <cell r="Y8668">
            <v>2002</v>
          </cell>
          <cell r="AT8668">
            <v>5916.67</v>
          </cell>
          <cell r="BK8668">
            <v>2836.4938868144532</v>
          </cell>
          <cell r="BX8668">
            <v>283.64938868144532</v>
          </cell>
          <cell r="CB8668">
            <v>300</v>
          </cell>
          <cell r="CF8668">
            <v>25528.444981330078</v>
          </cell>
          <cell r="CG8668">
            <v>300</v>
          </cell>
          <cell r="CK8668" t="str">
            <v>Прочие основные фонды</v>
          </cell>
        </row>
        <row r="8669">
          <cell r="K8669">
            <v>13066.64</v>
          </cell>
          <cell r="Y8669">
            <v>2002</v>
          </cell>
          <cell r="AT8669">
            <v>15680</v>
          </cell>
          <cell r="BK8669">
            <v>34260.346880787183</v>
          </cell>
          <cell r="BX8669">
            <v>5414.1935409414973</v>
          </cell>
          <cell r="CB8669">
            <v>5400</v>
          </cell>
          <cell r="CF8669">
            <v>308343.12192708463</v>
          </cell>
          <cell r="CG8669">
            <v>13932</v>
          </cell>
          <cell r="CK8669" t="str">
            <v>Прочие основные фонды</v>
          </cell>
        </row>
        <row r="8670">
          <cell r="K8670">
            <v>2164.16</v>
          </cell>
          <cell r="Y8670">
            <v>2001</v>
          </cell>
          <cell r="AT8670">
            <v>7345.84</v>
          </cell>
          <cell r="BK8670">
            <v>16740.617389769417</v>
          </cell>
          <cell r="BX8670">
            <v>2645.5348761775285</v>
          </cell>
          <cell r="CB8670">
            <v>2600</v>
          </cell>
          <cell r="CF8670">
            <v>150665.55650792475</v>
          </cell>
          <cell r="CG8670">
            <v>6708</v>
          </cell>
          <cell r="CK8670" t="str">
            <v>Прочие основные фонды</v>
          </cell>
        </row>
        <row r="8671">
          <cell r="K8671">
            <v>2164.16</v>
          </cell>
          <cell r="Y8671">
            <v>2001</v>
          </cell>
          <cell r="AT8671">
            <v>7345.84</v>
          </cell>
          <cell r="BK8671">
            <v>16740.617389769417</v>
          </cell>
          <cell r="BX8671">
            <v>2645.5348761775285</v>
          </cell>
          <cell r="CB8671">
            <v>2600</v>
          </cell>
          <cell r="CF8671">
            <v>150665.55650792475</v>
          </cell>
          <cell r="CG8671">
            <v>6708</v>
          </cell>
          <cell r="CK8671" t="str">
            <v>Прочие основные фонды</v>
          </cell>
        </row>
        <row r="8672">
          <cell r="K8672">
            <v>14542.65</v>
          </cell>
          <cell r="Y8672">
            <v>2002</v>
          </cell>
          <cell r="AT8672">
            <v>23750</v>
          </cell>
          <cell r="BK8672">
            <v>11385.919750779283</v>
          </cell>
          <cell r="BX8672">
            <v>1138.5919750779283</v>
          </cell>
          <cell r="CB8672">
            <v>1100</v>
          </cell>
          <cell r="CF8672">
            <v>102473.27775701355</v>
          </cell>
          <cell r="CG8672">
            <v>1100</v>
          </cell>
          <cell r="CK8672" t="str">
            <v>Прочие основные фонды</v>
          </cell>
        </row>
        <row r="8673">
          <cell r="K8673">
            <v>4034.46</v>
          </cell>
          <cell r="Y8673">
            <v>2001</v>
          </cell>
          <cell r="AT8673">
            <v>10166.67</v>
          </cell>
          <cell r="BK8673">
            <v>4814.8832535946649</v>
          </cell>
          <cell r="BX8673">
            <v>481.4883253594665</v>
          </cell>
          <cell r="CB8673">
            <v>500</v>
          </cell>
          <cell r="CF8673">
            <v>43333.949282351983</v>
          </cell>
          <cell r="CG8673">
            <v>500</v>
          </cell>
          <cell r="CK8673" t="str">
            <v>Прочие основные фонды</v>
          </cell>
        </row>
        <row r="8674">
          <cell r="K8674">
            <v>2317.23</v>
          </cell>
          <cell r="Y8674">
            <v>2001</v>
          </cell>
          <cell r="AT8674">
            <v>3386.79</v>
          </cell>
          <cell r="BK8674">
            <v>1595.6506672378202</v>
          </cell>
          <cell r="BX8674">
            <v>159.56506672378202</v>
          </cell>
          <cell r="CB8674">
            <v>150</v>
          </cell>
          <cell r="CF8674">
            <v>14360.856005140382</v>
          </cell>
          <cell r="CG8674">
            <v>150</v>
          </cell>
          <cell r="CK8674" t="str">
            <v>Прочие основные фонды</v>
          </cell>
        </row>
        <row r="8675">
          <cell r="K8675">
            <v>26003.03</v>
          </cell>
          <cell r="Y8675">
            <v>2007</v>
          </cell>
          <cell r="AT8675">
            <v>31203.39</v>
          </cell>
          <cell r="BK8675">
            <v>29431.43803227671</v>
          </cell>
          <cell r="BX8675">
            <v>5939.4602370081857</v>
          </cell>
          <cell r="CB8675">
            <v>5900</v>
          </cell>
          <cell r="CF8675">
            <v>117725.75212910684</v>
          </cell>
          <cell r="CG8675">
            <v>9735</v>
          </cell>
          <cell r="CK8675" t="str">
            <v>Прочие основные фонды</v>
          </cell>
        </row>
        <row r="8676">
          <cell r="K8676">
            <v>52443.27</v>
          </cell>
          <cell r="Y8676">
            <v>2010</v>
          </cell>
          <cell r="AT8676">
            <v>69300</v>
          </cell>
          <cell r="BK8676">
            <v>68344.352363859522</v>
          </cell>
          <cell r="BX8676">
            <v>50182.764307277859</v>
          </cell>
          <cell r="CB8676">
            <v>50000</v>
          </cell>
          <cell r="CF8676">
            <v>68344.352363859522</v>
          </cell>
          <cell r="CG8676">
            <v>202000</v>
          </cell>
          <cell r="CK8676" t="str">
            <v>Прочие основные фонды</v>
          </cell>
        </row>
        <row r="8677">
          <cell r="K8677">
            <v>0</v>
          </cell>
          <cell r="Y8677">
            <v>2002</v>
          </cell>
          <cell r="AT8677">
            <v>3586.67</v>
          </cell>
          <cell r="BK8677">
            <v>7836.7703027367961</v>
          </cell>
          <cell r="BX8677">
            <v>1238.4518844061633</v>
          </cell>
          <cell r="CB8677">
            <v>1200</v>
          </cell>
          <cell r="CF8677">
            <v>70530.932724631159</v>
          </cell>
          <cell r="CG8677">
            <v>3096</v>
          </cell>
          <cell r="CK8677" t="str">
            <v>Прочие основные фонды</v>
          </cell>
        </row>
        <row r="8678">
          <cell r="K8678">
            <v>0</v>
          </cell>
          <cell r="Y8678">
            <v>2002</v>
          </cell>
          <cell r="AT8678">
            <v>3586.67</v>
          </cell>
          <cell r="BK8678">
            <v>7836.7703027367961</v>
          </cell>
          <cell r="BX8678">
            <v>1238.4518844061633</v>
          </cell>
          <cell r="CB8678">
            <v>1200</v>
          </cell>
          <cell r="CF8678">
            <v>70530.932724631159</v>
          </cell>
          <cell r="CG8678">
            <v>3096</v>
          </cell>
          <cell r="CK8678" t="str">
            <v>Прочие основные фонды</v>
          </cell>
        </row>
        <row r="8679">
          <cell r="K8679">
            <v>0</v>
          </cell>
          <cell r="Y8679">
            <v>2002</v>
          </cell>
          <cell r="AT8679">
            <v>3586.67</v>
          </cell>
          <cell r="BK8679">
            <v>7836.7703027367961</v>
          </cell>
          <cell r="BX8679">
            <v>1238.4518844061633</v>
          </cell>
          <cell r="CB8679">
            <v>1200</v>
          </cell>
          <cell r="CF8679">
            <v>70530.932724631159</v>
          </cell>
          <cell r="CG8679">
            <v>3096</v>
          </cell>
          <cell r="CK8679" t="str">
            <v>Прочие основные фонды</v>
          </cell>
        </row>
        <row r="8680">
          <cell r="K8680">
            <v>708.54</v>
          </cell>
          <cell r="Y8680">
            <v>2001</v>
          </cell>
          <cell r="AT8680">
            <v>817.5</v>
          </cell>
          <cell r="BK8680">
            <v>1863.0210726256628</v>
          </cell>
          <cell r="BX8680">
            <v>294.4149016688533</v>
          </cell>
          <cell r="CB8680">
            <v>300</v>
          </cell>
          <cell r="CF8680">
            <v>16767.189653630965</v>
          </cell>
          <cell r="CG8680">
            <v>774</v>
          </cell>
          <cell r="CK8680" t="str">
            <v>Прочие основные фонды</v>
          </cell>
        </row>
        <row r="8681">
          <cell r="K8681">
            <v>9302.59</v>
          </cell>
          <cell r="Y8681">
            <v>2007</v>
          </cell>
          <cell r="AT8681">
            <v>31525.42</v>
          </cell>
          <cell r="BK8681">
            <v>29735.180862447854</v>
          </cell>
          <cell r="BX8681">
            <v>6000.7575633603456</v>
          </cell>
          <cell r="CB8681">
            <v>6000</v>
          </cell>
          <cell r="CF8681">
            <v>118940.72344979142</v>
          </cell>
          <cell r="CG8681">
            <v>9900</v>
          </cell>
          <cell r="CK8681" t="str">
            <v>Прочие основные фонды</v>
          </cell>
        </row>
        <row r="8682">
          <cell r="K8682">
            <v>5271.43</v>
          </cell>
          <cell r="Y8682">
            <v>2007</v>
          </cell>
          <cell r="AT8682">
            <v>17864.41</v>
          </cell>
          <cell r="BK8682">
            <v>16849.940852522253</v>
          </cell>
          <cell r="BX8682">
            <v>3400.4303010862409</v>
          </cell>
          <cell r="CB8682">
            <v>3400</v>
          </cell>
          <cell r="CF8682">
            <v>67399.763410089014</v>
          </cell>
          <cell r="CG8682">
            <v>5610</v>
          </cell>
          <cell r="CK8682" t="str">
            <v>Прочие основные фонды</v>
          </cell>
        </row>
        <row r="8683">
          <cell r="K8683">
            <v>6270.52</v>
          </cell>
          <cell r="Y8683">
            <v>2007</v>
          </cell>
          <cell r="AT8683">
            <v>21250</v>
          </cell>
          <cell r="BK8683">
            <v>20043.272804201086</v>
          </cell>
          <cell r="BX8683">
            <v>4044.865959641691</v>
          </cell>
          <cell r="CB8683">
            <v>4000</v>
          </cell>
          <cell r="CF8683">
            <v>80173.091216804343</v>
          </cell>
          <cell r="CG8683">
            <v>6600</v>
          </cell>
          <cell r="CK8683" t="str">
            <v>Прочие основные фонды</v>
          </cell>
        </row>
        <row r="8684">
          <cell r="K8684">
            <v>38273.96</v>
          </cell>
          <cell r="Y8684">
            <v>2009</v>
          </cell>
          <cell r="AT8684">
            <v>55114.49</v>
          </cell>
          <cell r="BK8684">
            <v>55753.309182837293</v>
          </cell>
          <cell r="BX8684">
            <v>46582.841246354401</v>
          </cell>
          <cell r="CB8684">
            <v>47000</v>
          </cell>
          <cell r="CF8684">
            <v>111506.61836567459</v>
          </cell>
          <cell r="CG8684">
            <v>613350</v>
          </cell>
          <cell r="CK8684" t="str">
            <v>Машины и оборудование</v>
          </cell>
        </row>
        <row r="8685">
          <cell r="K8685">
            <v>140460.26</v>
          </cell>
          <cell r="Y8685">
            <v>2010</v>
          </cell>
          <cell r="AT8685">
            <v>160526</v>
          </cell>
          <cell r="BK8685">
            <v>152385.40854645637</v>
          </cell>
          <cell r="BX8685">
            <v>111891.04551378939</v>
          </cell>
          <cell r="CB8685">
            <v>110000</v>
          </cell>
          <cell r="CF8685">
            <v>152385.40854645637</v>
          </cell>
          <cell r="CG8685">
            <v>444400</v>
          </cell>
          <cell r="CK8685" t="str">
            <v>Прочие основные фонды</v>
          </cell>
        </row>
        <row r="8686">
          <cell r="K8686">
            <v>0</v>
          </cell>
          <cell r="Y8686">
            <v>2007</v>
          </cell>
          <cell r="AT8686">
            <v>28600</v>
          </cell>
          <cell r="BK8686">
            <v>25766.582309751084</v>
          </cell>
          <cell r="BX8686">
            <v>5199.8679406874535</v>
          </cell>
          <cell r="CB8686">
            <v>5200</v>
          </cell>
          <cell r="CF8686">
            <v>103066.32923900434</v>
          </cell>
          <cell r="CG8686">
            <v>8580</v>
          </cell>
          <cell r="CK8686" t="str">
            <v>Прочие основные фонды</v>
          </cell>
        </row>
        <row r="8687">
          <cell r="K8687">
            <v>18192.189999999999</v>
          </cell>
          <cell r="Y8687">
            <v>2008</v>
          </cell>
          <cell r="AT8687">
            <v>31186.44</v>
          </cell>
          <cell r="BK8687">
            <v>28818.358749611343</v>
          </cell>
          <cell r="BX8687">
            <v>14664.215437982615</v>
          </cell>
          <cell r="CB8687">
            <v>15000</v>
          </cell>
          <cell r="CF8687">
            <v>57636.717499222686</v>
          </cell>
          <cell r="CG8687">
            <v>47100</v>
          </cell>
          <cell r="CK8687" t="str">
            <v>Прочие основные фонды</v>
          </cell>
        </row>
        <row r="8688">
          <cell r="K8688">
            <v>19315.59</v>
          </cell>
          <cell r="Y8688">
            <v>2010</v>
          </cell>
          <cell r="AT8688">
            <v>25415.25</v>
          </cell>
          <cell r="BK8688">
            <v>24126.392326229554</v>
          </cell>
          <cell r="BX8688">
            <v>17715.129602022949</v>
          </cell>
          <cell r="CB8688">
            <v>18000</v>
          </cell>
          <cell r="CF8688">
            <v>24126.392326229554</v>
          </cell>
          <cell r="CG8688">
            <v>72720</v>
          </cell>
          <cell r="CK8688" t="str">
            <v>Прочие основные фонды</v>
          </cell>
        </row>
        <row r="8689">
          <cell r="K8689">
            <v>19315.599999999999</v>
          </cell>
          <cell r="Y8689">
            <v>2010</v>
          </cell>
          <cell r="AT8689">
            <v>25415.26</v>
          </cell>
          <cell r="BK8689">
            <v>24126.401819109742</v>
          </cell>
          <cell r="BX8689">
            <v>17715.13657229851</v>
          </cell>
          <cell r="CB8689">
            <v>18000</v>
          </cell>
          <cell r="CF8689">
            <v>24126.401819109742</v>
          </cell>
          <cell r="CG8689">
            <v>72720</v>
          </cell>
          <cell r="CK8689" t="str">
            <v>Прочие основные фонды</v>
          </cell>
        </row>
        <row r="8690">
          <cell r="K8690">
            <v>19959.650000000001</v>
          </cell>
          <cell r="Y8690">
            <v>2010</v>
          </cell>
          <cell r="AT8690">
            <v>26262.71</v>
          </cell>
          <cell r="BK8690">
            <v>24930.875950855967</v>
          </cell>
          <cell r="BX8690">
            <v>18305.832574943943</v>
          </cell>
          <cell r="CB8690">
            <v>18000</v>
          </cell>
          <cell r="CF8690">
            <v>24930.875950855967</v>
          </cell>
          <cell r="CG8690">
            <v>72720</v>
          </cell>
          <cell r="CK8690" t="str">
            <v>Прочие основные фонды</v>
          </cell>
        </row>
        <row r="8691">
          <cell r="K8691">
            <v>46145.87</v>
          </cell>
          <cell r="Y8691">
            <v>2010</v>
          </cell>
          <cell r="AT8691">
            <v>51179.99</v>
          </cell>
          <cell r="BK8691">
            <v>54138.778134893342</v>
          </cell>
          <cell r="BX8691">
            <v>47063.004349823044</v>
          </cell>
          <cell r="CB8691">
            <v>47000</v>
          </cell>
          <cell r="CF8691">
            <v>54138.778134893342</v>
          </cell>
          <cell r="CG8691">
            <v>423940</v>
          </cell>
          <cell r="CK8691" t="str">
            <v>Прочие основные фонды</v>
          </cell>
        </row>
        <row r="8692">
          <cell r="K8692">
            <v>77481.919999999998</v>
          </cell>
          <cell r="Y8692">
            <v>2009</v>
          </cell>
          <cell r="AT8692">
            <v>101694.92</v>
          </cell>
          <cell r="BK8692">
            <v>110267.12208220665</v>
          </cell>
          <cell r="BX8692">
            <v>92130.062196003491</v>
          </cell>
          <cell r="CB8692">
            <v>90000</v>
          </cell>
          <cell r="CF8692">
            <v>220534.24416441331</v>
          </cell>
          <cell r="CG8692">
            <v>1174500</v>
          </cell>
          <cell r="CK8692" t="str">
            <v>Здания</v>
          </cell>
        </row>
        <row r="8693">
          <cell r="K8693">
            <v>421880.72</v>
          </cell>
          <cell r="Y8693">
            <v>2009</v>
          </cell>
          <cell r="AT8693">
            <v>501244.48</v>
          </cell>
          <cell r="BK8693">
            <v>543496.03961724136</v>
          </cell>
          <cell r="BX8693">
            <v>454100.21580039029</v>
          </cell>
          <cell r="CB8693">
            <v>455000</v>
          </cell>
          <cell r="CF8693">
            <v>1086992.0792344827</v>
          </cell>
          <cell r="CG8693">
            <v>5937750</v>
          </cell>
          <cell r="CK8693" t="str">
            <v>Здания</v>
          </cell>
        </row>
        <row r="8694">
          <cell r="K8694">
            <v>221643.41</v>
          </cell>
          <cell r="Y8694">
            <v>2009</v>
          </cell>
          <cell r="AT8694">
            <v>263338.71999999997</v>
          </cell>
          <cell r="BK8694">
            <v>285536.41408255231</v>
          </cell>
          <cell r="BX8694">
            <v>238570.54661349795</v>
          </cell>
          <cell r="CB8694">
            <v>240000</v>
          </cell>
          <cell r="CF8694">
            <v>571072.82816510461</v>
          </cell>
          <cell r="CG8694">
            <v>3132000</v>
          </cell>
          <cell r="CK8694" t="str">
            <v>Здания</v>
          </cell>
        </row>
        <row r="8695">
          <cell r="K8695">
            <v>790004.56</v>
          </cell>
          <cell r="Y8695">
            <v>2010</v>
          </cell>
          <cell r="AT8695">
            <v>790004.56</v>
          </cell>
          <cell r="BK8695">
            <v>790004.56</v>
          </cell>
          <cell r="BX8695">
            <v>790004.56</v>
          </cell>
          <cell r="CB8695">
            <v>790000</v>
          </cell>
          <cell r="CF8695">
            <v>0</v>
          </cell>
          <cell r="CG8695">
            <v>11850000</v>
          </cell>
          <cell r="CK8695" t="str">
            <v>Здания</v>
          </cell>
        </row>
        <row r="8696">
          <cell r="K8696">
            <v>790004.56</v>
          </cell>
          <cell r="Y8696">
            <v>2010</v>
          </cell>
          <cell r="AT8696">
            <v>790004.56</v>
          </cell>
          <cell r="BK8696">
            <v>790004.56</v>
          </cell>
          <cell r="BX8696">
            <v>790004.56</v>
          </cell>
          <cell r="CB8696">
            <v>790000</v>
          </cell>
          <cell r="CF8696">
            <v>0</v>
          </cell>
          <cell r="CG8696">
            <v>11850000</v>
          </cell>
          <cell r="CK8696" t="str">
            <v>Здания</v>
          </cell>
        </row>
        <row r="8697">
          <cell r="K8697">
            <v>298536.5</v>
          </cell>
          <cell r="Y8697">
            <v>2009</v>
          </cell>
          <cell r="AT8697">
            <v>379888.62</v>
          </cell>
          <cell r="BK8697">
            <v>1055283.6929683303</v>
          </cell>
          <cell r="BX8697">
            <v>881707.53377528349</v>
          </cell>
          <cell r="CB8697">
            <v>880000</v>
          </cell>
          <cell r="CF8697">
            <v>2110567.3859366607</v>
          </cell>
          <cell r="CG8697">
            <v>11484000</v>
          </cell>
          <cell r="CK8697" t="str">
            <v>Здания</v>
          </cell>
        </row>
        <row r="8698">
          <cell r="K8698">
            <v>334611.33</v>
          </cell>
          <cell r="Y8698">
            <v>2009</v>
          </cell>
          <cell r="AT8698">
            <v>379888.61</v>
          </cell>
          <cell r="BK8698">
            <v>1055283.6929683303</v>
          </cell>
          <cell r="BX8698">
            <v>881707.53377528349</v>
          </cell>
          <cell r="CB8698">
            <v>880000</v>
          </cell>
          <cell r="CF8698">
            <v>2110567.3859366607</v>
          </cell>
          <cell r="CG8698">
            <v>11484000</v>
          </cell>
          <cell r="CK8698" t="str">
            <v>Здания</v>
          </cell>
        </row>
        <row r="8699">
          <cell r="K8699">
            <v>992626.79</v>
          </cell>
          <cell r="Y8699">
            <v>2009</v>
          </cell>
          <cell r="AT8699">
            <v>1215461.49</v>
          </cell>
          <cell r="BK8699">
            <v>1055283.6929683303</v>
          </cell>
          <cell r="BX8699">
            <v>881707.53377528349</v>
          </cell>
          <cell r="CB8699">
            <v>880000</v>
          </cell>
          <cell r="CF8699">
            <v>2110567.3859366607</v>
          </cell>
          <cell r="CG8699">
            <v>11484000</v>
          </cell>
          <cell r="CK8699" t="str">
            <v>Здания</v>
          </cell>
        </row>
        <row r="8700">
          <cell r="K8700">
            <v>1028312.82</v>
          </cell>
          <cell r="Y8700">
            <v>2009</v>
          </cell>
          <cell r="AT8700">
            <v>1259158.6000000001</v>
          </cell>
          <cell r="BK8700">
            <v>1055283.6929683303</v>
          </cell>
          <cell r="BX8700">
            <v>881707.53377528349</v>
          </cell>
          <cell r="CB8700">
            <v>880000</v>
          </cell>
          <cell r="CF8700">
            <v>2110567.3859366607</v>
          </cell>
          <cell r="CG8700">
            <v>11484000</v>
          </cell>
          <cell r="CK8700" t="str">
            <v>Здания</v>
          </cell>
        </row>
        <row r="8701">
          <cell r="K8701">
            <v>894862.29</v>
          </cell>
          <cell r="Y8701">
            <v>2009</v>
          </cell>
          <cell r="AT8701">
            <v>1095749.79</v>
          </cell>
          <cell r="BK8701">
            <v>1055283.6929683303</v>
          </cell>
          <cell r="BX8701">
            <v>881707.53377528349</v>
          </cell>
          <cell r="CB8701">
            <v>880000</v>
          </cell>
          <cell r="CF8701">
            <v>2110567.3859366607</v>
          </cell>
          <cell r="CG8701">
            <v>11484000</v>
          </cell>
          <cell r="CK8701" t="str">
            <v>Здания</v>
          </cell>
        </row>
        <row r="8702">
          <cell r="K8702">
            <v>846185.38</v>
          </cell>
          <cell r="Y8702">
            <v>2009</v>
          </cell>
          <cell r="AT8702">
            <v>1036145.26</v>
          </cell>
          <cell r="BK8702">
            <v>1055283.6929683303</v>
          </cell>
          <cell r="BX8702">
            <v>881707.53377528349</v>
          </cell>
          <cell r="CB8702">
            <v>880000</v>
          </cell>
          <cell r="CF8702">
            <v>2110567.3859366607</v>
          </cell>
          <cell r="CG8702">
            <v>11484000</v>
          </cell>
          <cell r="CK8702" t="str">
            <v>Здания</v>
          </cell>
        </row>
        <row r="8703">
          <cell r="K8703">
            <v>839984.85</v>
          </cell>
          <cell r="Y8703">
            <v>2009</v>
          </cell>
          <cell r="AT8703">
            <v>1020273.97</v>
          </cell>
          <cell r="BK8703">
            <v>1055283.6929683303</v>
          </cell>
          <cell r="BX8703">
            <v>881707.53377528349</v>
          </cell>
          <cell r="CB8703">
            <v>880000</v>
          </cell>
          <cell r="CF8703">
            <v>2110567.3859366607</v>
          </cell>
          <cell r="CG8703">
            <v>11484000</v>
          </cell>
          <cell r="CK8703" t="str">
            <v>Здания</v>
          </cell>
        </row>
        <row r="8704">
          <cell r="K8704">
            <v>843234.33</v>
          </cell>
          <cell r="Y8704">
            <v>2009</v>
          </cell>
          <cell r="AT8704">
            <v>1020273.97</v>
          </cell>
          <cell r="BK8704">
            <v>1055283.6929683303</v>
          </cell>
          <cell r="BX8704">
            <v>881707.53377528349</v>
          </cell>
          <cell r="CB8704">
            <v>880000</v>
          </cell>
          <cell r="CF8704">
            <v>2110567.3859366607</v>
          </cell>
          <cell r="CG8704">
            <v>11484000</v>
          </cell>
          <cell r="CK8704" t="str">
            <v>Здания</v>
          </cell>
        </row>
        <row r="8705">
          <cell r="K8705">
            <v>843234.33</v>
          </cell>
          <cell r="Y8705">
            <v>2009</v>
          </cell>
          <cell r="AT8705">
            <v>1020273.97</v>
          </cell>
          <cell r="BK8705">
            <v>1055283.6929683303</v>
          </cell>
          <cell r="BX8705">
            <v>881707.53377528349</v>
          </cell>
          <cell r="CB8705">
            <v>880000</v>
          </cell>
          <cell r="CF8705">
            <v>2110567.3859366607</v>
          </cell>
          <cell r="CG8705">
            <v>11484000</v>
          </cell>
          <cell r="CK8705" t="str">
            <v>Здания</v>
          </cell>
        </row>
        <row r="8706">
          <cell r="K8706">
            <v>824296.3</v>
          </cell>
          <cell r="Y8706">
            <v>2009</v>
          </cell>
          <cell r="AT8706">
            <v>1020273.97</v>
          </cell>
          <cell r="BK8706">
            <v>1055283.6929683303</v>
          </cell>
          <cell r="BX8706">
            <v>881707.53377528349</v>
          </cell>
          <cell r="CB8706">
            <v>880000</v>
          </cell>
          <cell r="CF8706">
            <v>2110567.3859366607</v>
          </cell>
          <cell r="CG8706">
            <v>11484000</v>
          </cell>
          <cell r="CK8706" t="str">
            <v>Здания</v>
          </cell>
        </row>
        <row r="8707">
          <cell r="K8707">
            <v>824296.3</v>
          </cell>
          <cell r="Y8707">
            <v>2009</v>
          </cell>
          <cell r="AT8707">
            <v>1020273.97</v>
          </cell>
          <cell r="BK8707">
            <v>1055283.6929683303</v>
          </cell>
          <cell r="BX8707">
            <v>881707.53377528349</v>
          </cell>
          <cell r="CB8707">
            <v>880000</v>
          </cell>
          <cell r="CF8707">
            <v>2110567.3859366607</v>
          </cell>
          <cell r="CG8707">
            <v>11484000</v>
          </cell>
          <cell r="CK8707" t="str">
            <v>Здания</v>
          </cell>
        </row>
        <row r="8708">
          <cell r="K8708">
            <v>824296.3</v>
          </cell>
          <cell r="Y8708">
            <v>2009</v>
          </cell>
          <cell r="AT8708">
            <v>1020273.96</v>
          </cell>
          <cell r="BK8708">
            <v>1055283.6929683303</v>
          </cell>
          <cell r="BX8708">
            <v>881707.53377528349</v>
          </cell>
          <cell r="CB8708">
            <v>880000</v>
          </cell>
          <cell r="CF8708">
            <v>2110567.3859366607</v>
          </cell>
          <cell r="CG8708">
            <v>11484000</v>
          </cell>
          <cell r="CK8708" t="str">
            <v>Здания</v>
          </cell>
        </row>
        <row r="8709">
          <cell r="K8709">
            <v>919728.28</v>
          </cell>
          <cell r="Y8709">
            <v>2009</v>
          </cell>
          <cell r="AT8709">
            <v>1126197.8400000001</v>
          </cell>
          <cell r="BK8709">
            <v>1055283.6929683303</v>
          </cell>
          <cell r="BX8709">
            <v>881707.53377528349</v>
          </cell>
          <cell r="CB8709">
            <v>880000</v>
          </cell>
          <cell r="CF8709">
            <v>2110567.3859366607</v>
          </cell>
          <cell r="CG8709">
            <v>11484000</v>
          </cell>
          <cell r="CK8709" t="str">
            <v>Здания</v>
          </cell>
        </row>
        <row r="8710">
          <cell r="K8710">
            <v>919728.27</v>
          </cell>
          <cell r="Y8710">
            <v>2009</v>
          </cell>
          <cell r="AT8710">
            <v>1126197.83</v>
          </cell>
          <cell r="BK8710">
            <v>1055283.6929683303</v>
          </cell>
          <cell r="BX8710">
            <v>881707.53377528349</v>
          </cell>
          <cell r="CB8710">
            <v>880000</v>
          </cell>
          <cell r="CF8710">
            <v>2110567.3859366607</v>
          </cell>
          <cell r="CG8710">
            <v>11484000</v>
          </cell>
          <cell r="CK8710" t="str">
            <v>Здания</v>
          </cell>
        </row>
        <row r="8711">
          <cell r="K8711">
            <v>844614.35</v>
          </cell>
          <cell r="Y8711">
            <v>2009</v>
          </cell>
          <cell r="AT8711">
            <v>1034221.57</v>
          </cell>
          <cell r="BK8711">
            <v>1055283.6929683303</v>
          </cell>
          <cell r="BX8711">
            <v>881707.53377528349</v>
          </cell>
          <cell r="CB8711">
            <v>880000</v>
          </cell>
          <cell r="CF8711">
            <v>2110567.3859366607</v>
          </cell>
          <cell r="CG8711">
            <v>11484000</v>
          </cell>
          <cell r="CK8711" t="str">
            <v>Здания</v>
          </cell>
        </row>
        <row r="8712">
          <cell r="K8712">
            <v>844614.35</v>
          </cell>
          <cell r="Y8712">
            <v>2009</v>
          </cell>
          <cell r="AT8712">
            <v>1034221.57</v>
          </cell>
          <cell r="BK8712">
            <v>1055283.6929683303</v>
          </cell>
          <cell r="BX8712">
            <v>881707.53377528349</v>
          </cell>
          <cell r="CB8712">
            <v>880000</v>
          </cell>
          <cell r="CF8712">
            <v>2110567.3859366607</v>
          </cell>
          <cell r="CG8712">
            <v>11484000</v>
          </cell>
          <cell r="CK8712" t="str">
            <v>Здания</v>
          </cell>
        </row>
        <row r="8713">
          <cell r="K8713">
            <v>844614.35</v>
          </cell>
          <cell r="Y8713">
            <v>2009</v>
          </cell>
          <cell r="AT8713">
            <v>1034221.57</v>
          </cell>
          <cell r="BK8713">
            <v>1055283.6929683303</v>
          </cell>
          <cell r="BX8713">
            <v>881707.53377528349</v>
          </cell>
          <cell r="CB8713">
            <v>880000</v>
          </cell>
          <cell r="CF8713">
            <v>2110567.3859366607</v>
          </cell>
          <cell r="CG8713">
            <v>11484000</v>
          </cell>
          <cell r="CK8713" t="str">
            <v>Здания</v>
          </cell>
        </row>
        <row r="8714">
          <cell r="K8714">
            <v>844614.35</v>
          </cell>
          <cell r="Y8714">
            <v>2009</v>
          </cell>
          <cell r="AT8714">
            <v>1034221.57</v>
          </cell>
          <cell r="BK8714">
            <v>1055283.6929683303</v>
          </cell>
          <cell r="BX8714">
            <v>881707.53377528349</v>
          </cell>
          <cell r="CB8714">
            <v>880000</v>
          </cell>
          <cell r="CF8714">
            <v>2110567.3859366607</v>
          </cell>
          <cell r="CG8714">
            <v>11484000</v>
          </cell>
          <cell r="CK8714" t="str">
            <v>Здания</v>
          </cell>
        </row>
        <row r="8715">
          <cell r="K8715">
            <v>82733625.370000005</v>
          </cell>
          <cell r="Y8715">
            <v>2009</v>
          </cell>
          <cell r="AT8715">
            <v>87858717.230000004</v>
          </cell>
          <cell r="BK8715">
            <v>98690139.947645217</v>
          </cell>
          <cell r="BX8715">
            <v>98690139.947645217</v>
          </cell>
          <cell r="CB8715">
            <v>98690000</v>
          </cell>
          <cell r="CF8715">
            <v>98690139.947645217</v>
          </cell>
          <cell r="CG8715">
            <v>5329260000</v>
          </cell>
          <cell r="CK8715" t="str">
            <v>Здания</v>
          </cell>
        </row>
        <row r="8716">
          <cell r="K8716">
            <v>204967.09</v>
          </cell>
          <cell r="Y8716">
            <v>2010</v>
          </cell>
          <cell r="AT8716">
            <v>204967.09</v>
          </cell>
          <cell r="BK8716">
            <v>204967.09</v>
          </cell>
          <cell r="BX8716">
            <v>204967.09</v>
          </cell>
          <cell r="CB8716">
            <v>205000</v>
          </cell>
          <cell r="CF8716">
            <v>0</v>
          </cell>
          <cell r="CG8716">
            <v>11275000</v>
          </cell>
          <cell r="CK8716" t="str">
            <v>Здания</v>
          </cell>
        </row>
        <row r="8717">
          <cell r="K8717">
            <v>147397.72</v>
          </cell>
          <cell r="Y8717">
            <v>2010</v>
          </cell>
          <cell r="AT8717">
            <v>151177.15</v>
          </cell>
          <cell r="BK8717">
            <v>159916.91641431526</v>
          </cell>
          <cell r="BX8717">
            <v>159916.91641431526</v>
          </cell>
          <cell r="CB8717">
            <v>160000</v>
          </cell>
          <cell r="CF8717">
            <v>0</v>
          </cell>
          <cell r="CG8717">
            <v>2400000</v>
          </cell>
          <cell r="CK8717" t="str">
            <v>Прочие основные фонды</v>
          </cell>
        </row>
        <row r="8718">
          <cell r="K8718">
            <v>147397.72</v>
          </cell>
          <cell r="Y8718">
            <v>2010</v>
          </cell>
          <cell r="AT8718">
            <v>151177.15</v>
          </cell>
          <cell r="BK8718">
            <v>159916.91641431526</v>
          </cell>
          <cell r="BX8718">
            <v>159916.91641431526</v>
          </cell>
          <cell r="CB8718">
            <v>160000</v>
          </cell>
          <cell r="CF8718">
            <v>0</v>
          </cell>
          <cell r="CG8718">
            <v>2400000</v>
          </cell>
          <cell r="CK8718" t="str">
            <v>Прочие основные фонды</v>
          </cell>
        </row>
        <row r="8719">
          <cell r="K8719">
            <v>125669.6</v>
          </cell>
          <cell r="Y8719">
            <v>2010</v>
          </cell>
          <cell r="AT8719">
            <v>128891.9</v>
          </cell>
          <cell r="BK8719">
            <v>136343.32436338614</v>
          </cell>
          <cell r="BX8719">
            <v>136343.32436338614</v>
          </cell>
          <cell r="CB8719">
            <v>135000</v>
          </cell>
          <cell r="CF8719">
            <v>0</v>
          </cell>
          <cell r="CG8719">
            <v>2025000</v>
          </cell>
          <cell r="CK8719" t="str">
            <v>Прочие основные фонды</v>
          </cell>
        </row>
        <row r="8720">
          <cell r="K8720">
            <v>158928.18</v>
          </cell>
          <cell r="Y8720">
            <v>2010</v>
          </cell>
          <cell r="AT8720">
            <v>163003.26</v>
          </cell>
          <cell r="BK8720">
            <v>172426.71068134901</v>
          </cell>
          <cell r="BX8720">
            <v>172426.71068134901</v>
          </cell>
          <cell r="CB8720">
            <v>170000</v>
          </cell>
          <cell r="CF8720">
            <v>0</v>
          </cell>
          <cell r="CG8720">
            <v>2550000</v>
          </cell>
          <cell r="CK8720" t="str">
            <v>Прочие основные фонды</v>
          </cell>
        </row>
        <row r="8721">
          <cell r="K8721">
            <v>551983.06999999995</v>
          </cell>
          <cell r="Y8721">
            <v>2009</v>
          </cell>
          <cell r="AT8721">
            <v>655821.49</v>
          </cell>
          <cell r="BK8721">
            <v>717353.62071611953</v>
          </cell>
          <cell r="BX8721">
            <v>599361.19166901731</v>
          </cell>
          <cell r="CB8721">
            <v>600000</v>
          </cell>
          <cell r="CF8721">
            <v>1434707.2414322391</v>
          </cell>
          <cell r="CG8721">
            <v>7830000</v>
          </cell>
          <cell r="CK8721" t="str">
            <v>Прочие основные фонды</v>
          </cell>
        </row>
        <row r="8722">
          <cell r="K8722">
            <v>551983.06999999995</v>
          </cell>
          <cell r="Y8722">
            <v>2009</v>
          </cell>
          <cell r="AT8722">
            <v>655821.49</v>
          </cell>
          <cell r="BK8722">
            <v>717353.62071611953</v>
          </cell>
          <cell r="BX8722">
            <v>599361.19166901731</v>
          </cell>
          <cell r="CB8722">
            <v>600000</v>
          </cell>
          <cell r="CF8722">
            <v>1434707.2414322391</v>
          </cell>
          <cell r="CG8722">
            <v>7830000</v>
          </cell>
          <cell r="CK8722" t="str">
            <v>Прочие основные фонды</v>
          </cell>
        </row>
        <row r="8723">
          <cell r="K8723">
            <v>551983.06000000006</v>
          </cell>
          <cell r="Y8723">
            <v>2009</v>
          </cell>
          <cell r="AT8723">
            <v>655821.48</v>
          </cell>
          <cell r="BK8723">
            <v>717353.60977787443</v>
          </cell>
          <cell r="BX8723">
            <v>599361.18252992688</v>
          </cell>
          <cell r="CB8723">
            <v>600000</v>
          </cell>
          <cell r="CF8723">
            <v>1434707.2195557489</v>
          </cell>
          <cell r="CG8723">
            <v>7830000</v>
          </cell>
          <cell r="CK8723" t="str">
            <v>Прочие основные фонды</v>
          </cell>
        </row>
        <row r="8724">
          <cell r="K8724">
            <v>64550.57</v>
          </cell>
          <cell r="Y8724">
            <v>2009</v>
          </cell>
          <cell r="AT8724">
            <v>178755.69</v>
          </cell>
          <cell r="BK8724">
            <v>195933.76435813753</v>
          </cell>
          <cell r="BX8724">
            <v>193974.42671455615</v>
          </cell>
          <cell r="CB8724">
            <v>195000</v>
          </cell>
          <cell r="CF8724">
            <v>391867.52871627506</v>
          </cell>
          <cell r="CG8724">
            <v>10335000</v>
          </cell>
          <cell r="CK8724" t="str">
            <v>Здания</v>
          </cell>
        </row>
        <row r="8725">
          <cell r="K8725">
            <v>383922.24</v>
          </cell>
          <cell r="Y8725">
            <v>2009</v>
          </cell>
          <cell r="AT8725">
            <v>511896.24</v>
          </cell>
          <cell r="BK8725">
            <v>561088.47368146223</v>
          </cell>
          <cell r="BX8725">
            <v>555477.58894464758</v>
          </cell>
          <cell r="CB8725">
            <v>555000</v>
          </cell>
          <cell r="CF8725">
            <v>1122176.9473629245</v>
          </cell>
          <cell r="CG8725">
            <v>29415000</v>
          </cell>
          <cell r="CK8725" t="str">
            <v>Здания</v>
          </cell>
        </row>
        <row r="8726">
          <cell r="K8726">
            <v>580739.1</v>
          </cell>
          <cell r="Y8726">
            <v>2009</v>
          </cell>
          <cell r="AT8726">
            <v>689987.01</v>
          </cell>
          <cell r="BK8726">
            <v>763167.90952224121</v>
          </cell>
          <cell r="BX8726">
            <v>755536.23042701883</v>
          </cell>
          <cell r="CB8726">
            <v>755000</v>
          </cell>
          <cell r="CF8726">
            <v>1526335.8190444824</v>
          </cell>
          <cell r="CG8726">
            <v>40015000</v>
          </cell>
          <cell r="CK8726" t="str">
            <v>Здания</v>
          </cell>
        </row>
        <row r="8727">
          <cell r="K8727">
            <v>580739.1</v>
          </cell>
          <cell r="Y8727">
            <v>2009</v>
          </cell>
          <cell r="AT8727">
            <v>689987.01</v>
          </cell>
          <cell r="BK8727">
            <v>763167.90952224121</v>
          </cell>
          <cell r="BX8727">
            <v>755536.23042701883</v>
          </cell>
          <cell r="CB8727">
            <v>755000</v>
          </cell>
          <cell r="CF8727">
            <v>1526335.8190444824</v>
          </cell>
          <cell r="CG8727">
            <v>40015000</v>
          </cell>
          <cell r="CK8727" t="str">
            <v>Здания</v>
          </cell>
        </row>
        <row r="8728">
          <cell r="K8728">
            <v>470039.5</v>
          </cell>
          <cell r="Y8728">
            <v>2009</v>
          </cell>
          <cell r="AT8728">
            <v>593947.98</v>
          </cell>
          <cell r="BK8728">
            <v>597092.72214387543</v>
          </cell>
          <cell r="BX8728">
            <v>585150.86770099797</v>
          </cell>
          <cell r="CB8728">
            <v>585000</v>
          </cell>
          <cell r="CF8728">
            <v>1194185.4442877509</v>
          </cell>
          <cell r="CG8728">
            <v>19305000</v>
          </cell>
          <cell r="CK8728" t="str">
            <v>Сооружения</v>
          </cell>
        </row>
        <row r="8729">
          <cell r="K8729">
            <v>519873.86</v>
          </cell>
          <cell r="Y8729">
            <v>2009</v>
          </cell>
          <cell r="AT8729">
            <v>593947.98</v>
          </cell>
          <cell r="BK8729">
            <v>597092.72214387543</v>
          </cell>
          <cell r="BX8729">
            <v>585150.86770099797</v>
          </cell>
          <cell r="CB8729">
            <v>585000</v>
          </cell>
          <cell r="CF8729">
            <v>1194185.4442877509</v>
          </cell>
          <cell r="CG8729">
            <v>19305000</v>
          </cell>
          <cell r="CK8729" t="str">
            <v>Сооружения</v>
          </cell>
        </row>
        <row r="8730">
          <cell r="K8730">
            <v>1089032.44</v>
          </cell>
          <cell r="Y8730">
            <v>2009</v>
          </cell>
          <cell r="AT8730">
            <v>1293899.94</v>
          </cell>
          <cell r="BK8730">
            <v>1300750.6774522527</v>
          </cell>
          <cell r="BX8730">
            <v>1274735.6639032078</v>
          </cell>
          <cell r="CB8730">
            <v>1270000</v>
          </cell>
          <cell r="CF8730">
            <v>2601501.3549045054</v>
          </cell>
          <cell r="CG8730">
            <v>41910000</v>
          </cell>
          <cell r="CK8730" t="str">
            <v>Сооружения</v>
          </cell>
        </row>
        <row r="8731">
          <cell r="K8731">
            <v>1089032.44</v>
          </cell>
          <cell r="Y8731">
            <v>2009</v>
          </cell>
          <cell r="AT8731">
            <v>1293899.94</v>
          </cell>
          <cell r="BK8731">
            <v>1300750.6774522527</v>
          </cell>
          <cell r="BX8731">
            <v>1274735.6639032078</v>
          </cell>
          <cell r="CB8731">
            <v>1270000</v>
          </cell>
          <cell r="CF8731">
            <v>2601501.3549045054</v>
          </cell>
          <cell r="CG8731">
            <v>41910000</v>
          </cell>
          <cell r="CK8731" t="str">
            <v>Сооружения</v>
          </cell>
        </row>
        <row r="8732">
          <cell r="K8732">
            <v>1010335.18</v>
          </cell>
          <cell r="Y8732">
            <v>2009</v>
          </cell>
          <cell r="AT8732">
            <v>1237145.06</v>
          </cell>
          <cell r="BK8732">
            <v>1238916.7129304209</v>
          </cell>
          <cell r="BX8732">
            <v>1214138.3786718124</v>
          </cell>
          <cell r="CB8732">
            <v>1210000</v>
          </cell>
          <cell r="CF8732">
            <v>2477833.4258608418</v>
          </cell>
          <cell r="CG8732">
            <v>39930000</v>
          </cell>
          <cell r="CK8732" t="str">
            <v>Сооружения</v>
          </cell>
        </row>
        <row r="8733">
          <cell r="K8733">
            <v>1010335.18</v>
          </cell>
          <cell r="Y8733">
            <v>2009</v>
          </cell>
          <cell r="AT8733">
            <v>1237145.06</v>
          </cell>
          <cell r="BK8733">
            <v>1238916.7129304209</v>
          </cell>
          <cell r="BX8733">
            <v>1214138.3786718124</v>
          </cell>
          <cell r="CB8733">
            <v>1210000</v>
          </cell>
          <cell r="CF8733">
            <v>2477833.4258608418</v>
          </cell>
          <cell r="CG8733">
            <v>39930000</v>
          </cell>
          <cell r="CK8733" t="str">
            <v>Сооружения</v>
          </cell>
        </row>
        <row r="8734">
          <cell r="K8734">
            <v>1010335.18</v>
          </cell>
          <cell r="Y8734">
            <v>2009</v>
          </cell>
          <cell r="AT8734">
            <v>1237145.06</v>
          </cell>
          <cell r="BK8734">
            <v>1238916.7129304209</v>
          </cell>
          <cell r="BX8734">
            <v>1214138.3786718124</v>
          </cell>
          <cell r="CB8734">
            <v>1210000</v>
          </cell>
          <cell r="CF8734">
            <v>2477833.4258608418</v>
          </cell>
          <cell r="CG8734">
            <v>39930000</v>
          </cell>
          <cell r="CK8734" t="str">
            <v>Сооружения</v>
          </cell>
        </row>
        <row r="8735">
          <cell r="K8735">
            <v>1010335.18</v>
          </cell>
          <cell r="Y8735">
            <v>2009</v>
          </cell>
          <cell r="AT8735">
            <v>1237145.06</v>
          </cell>
          <cell r="BK8735">
            <v>1238916.7129304209</v>
          </cell>
          <cell r="BX8735">
            <v>1214138.3786718124</v>
          </cell>
          <cell r="CB8735">
            <v>1210000</v>
          </cell>
          <cell r="CF8735">
            <v>2477833.4258608418</v>
          </cell>
          <cell r="CG8735">
            <v>39930000</v>
          </cell>
          <cell r="CK8735" t="str">
            <v>Сооружения</v>
          </cell>
        </row>
        <row r="8736">
          <cell r="K8736">
            <v>1010335.17</v>
          </cell>
          <cell r="Y8736">
            <v>2009</v>
          </cell>
          <cell r="AT8736">
            <v>1237145.05</v>
          </cell>
          <cell r="BK8736">
            <v>1238916.7029161004</v>
          </cell>
          <cell r="BX8736">
            <v>1214138.3688577784</v>
          </cell>
          <cell r="CB8736">
            <v>1210000</v>
          </cell>
          <cell r="CF8736">
            <v>2477833.4058322008</v>
          </cell>
          <cell r="CG8736">
            <v>39930000</v>
          </cell>
          <cell r="CK8736" t="str">
            <v>Сооружения</v>
          </cell>
        </row>
        <row r="8737">
          <cell r="K8737">
            <v>495734.47</v>
          </cell>
          <cell r="Y8737">
            <v>2009</v>
          </cell>
          <cell r="AT8737">
            <v>588991.41</v>
          </cell>
          <cell r="BK8737">
            <v>592109.90887831536</v>
          </cell>
          <cell r="BX8737">
            <v>580267.71070074907</v>
          </cell>
          <cell r="CB8737">
            <v>580000</v>
          </cell>
          <cell r="CF8737">
            <v>1184219.8177566307</v>
          </cell>
          <cell r="CG8737">
            <v>19140000</v>
          </cell>
          <cell r="CK8737" t="str">
            <v>Сооружения</v>
          </cell>
        </row>
        <row r="8738">
          <cell r="K8738">
            <v>1405343.45</v>
          </cell>
          <cell r="Y8738">
            <v>2009</v>
          </cell>
          <cell r="AT8738">
            <v>1669714.96</v>
          </cell>
          <cell r="BK8738">
            <v>1678555.5035825733</v>
          </cell>
          <cell r="BX8738">
            <v>1644984.3935109219</v>
          </cell>
          <cell r="CB8738">
            <v>1640000</v>
          </cell>
          <cell r="CF8738">
            <v>3357111.0071651465</v>
          </cell>
          <cell r="CG8738">
            <v>54120000</v>
          </cell>
          <cell r="CK8738" t="str">
            <v>Сооружения</v>
          </cell>
        </row>
        <row r="8739">
          <cell r="K8739">
            <v>1405343.45</v>
          </cell>
          <cell r="Y8739">
            <v>2009</v>
          </cell>
          <cell r="AT8739">
            <v>1669714.96</v>
          </cell>
          <cell r="BK8739">
            <v>1678555.5035825733</v>
          </cell>
          <cell r="BX8739">
            <v>1644984.3935109219</v>
          </cell>
          <cell r="CB8739">
            <v>1640000</v>
          </cell>
          <cell r="CF8739">
            <v>3357111.0071651465</v>
          </cell>
          <cell r="CG8739">
            <v>54120000</v>
          </cell>
          <cell r="CK8739" t="str">
            <v>Сооружения</v>
          </cell>
        </row>
        <row r="8740">
          <cell r="K8740">
            <v>1405343.44</v>
          </cell>
          <cell r="Y8740">
            <v>2009</v>
          </cell>
          <cell r="AT8740">
            <v>1669714.95</v>
          </cell>
          <cell r="BK8740">
            <v>1678555.4935296266</v>
          </cell>
          <cell r="BX8740">
            <v>1644984.383659034</v>
          </cell>
          <cell r="CB8740">
            <v>1640000</v>
          </cell>
          <cell r="CF8740">
            <v>3357110.9870592533</v>
          </cell>
          <cell r="CG8740">
            <v>54120000</v>
          </cell>
          <cell r="CK8740" t="str">
            <v>Сооружения</v>
          </cell>
        </row>
        <row r="8741">
          <cell r="K8741">
            <v>1405343.45</v>
          </cell>
          <cell r="Y8741">
            <v>2009</v>
          </cell>
          <cell r="AT8741">
            <v>1669714.96</v>
          </cell>
          <cell r="BK8741">
            <v>1678555.5035825733</v>
          </cell>
          <cell r="BX8741">
            <v>1644984.3935109219</v>
          </cell>
          <cell r="CB8741">
            <v>1640000</v>
          </cell>
          <cell r="CF8741">
            <v>3357111.0071651465</v>
          </cell>
          <cell r="CG8741">
            <v>54120000</v>
          </cell>
          <cell r="CK8741" t="str">
            <v>Сооружения</v>
          </cell>
        </row>
        <row r="8742">
          <cell r="K8742">
            <v>1405343.44</v>
          </cell>
          <cell r="Y8742">
            <v>2009</v>
          </cell>
          <cell r="AT8742">
            <v>1669714.95</v>
          </cell>
          <cell r="BK8742">
            <v>1678555.4935296266</v>
          </cell>
          <cell r="BX8742">
            <v>1644984.383659034</v>
          </cell>
          <cell r="CB8742">
            <v>1640000</v>
          </cell>
          <cell r="CF8742">
            <v>3357110.9870592533</v>
          </cell>
          <cell r="CG8742">
            <v>54120000</v>
          </cell>
          <cell r="CK8742" t="str">
            <v>Сооружения</v>
          </cell>
        </row>
        <row r="8743">
          <cell r="K8743">
            <v>89922.240000000005</v>
          </cell>
          <cell r="Y8743">
            <v>2010</v>
          </cell>
          <cell r="AT8743">
            <v>96345.279999999999</v>
          </cell>
          <cell r="BK8743">
            <v>103338.62223547745</v>
          </cell>
          <cell r="BX8743">
            <v>94730.161467634825</v>
          </cell>
          <cell r="CB8743">
            <v>95000</v>
          </cell>
          <cell r="CF8743">
            <v>103338.62223547745</v>
          </cell>
          <cell r="CG8743">
            <v>1331900</v>
          </cell>
          <cell r="CK8743" t="str">
            <v>Сооружения</v>
          </cell>
        </row>
        <row r="8744">
          <cell r="K8744">
            <v>89922.23</v>
          </cell>
          <cell r="Y8744">
            <v>2010</v>
          </cell>
          <cell r="AT8744">
            <v>96345.27</v>
          </cell>
          <cell r="BK8744">
            <v>103338.611509615</v>
          </cell>
          <cell r="BX8744">
            <v>94730.151635273418</v>
          </cell>
          <cell r="CB8744">
            <v>95000</v>
          </cell>
          <cell r="CF8744">
            <v>103338.611509615</v>
          </cell>
          <cell r="CG8744">
            <v>1331900</v>
          </cell>
          <cell r="CK8744" t="str">
            <v>Сооружения</v>
          </cell>
        </row>
        <row r="8745">
          <cell r="K8745">
            <v>81824.289999999994</v>
          </cell>
          <cell r="Y8745">
            <v>2009</v>
          </cell>
          <cell r="AT8745">
            <v>99181</v>
          </cell>
          <cell r="BK8745">
            <v>110734.19640967216</v>
          </cell>
          <cell r="BX8745">
            <v>92520.310767172996</v>
          </cell>
          <cell r="CB8745">
            <v>95000</v>
          </cell>
          <cell r="CF8745">
            <v>221468.39281934433</v>
          </cell>
          <cell r="CG8745">
            <v>1239750</v>
          </cell>
          <cell r="CK8745" t="str">
            <v>Сооружения</v>
          </cell>
        </row>
        <row r="8746">
          <cell r="K8746">
            <v>81824.289999999994</v>
          </cell>
          <cell r="Y8746">
            <v>2009</v>
          </cell>
          <cell r="AT8746">
            <v>99181</v>
          </cell>
          <cell r="BK8746">
            <v>110734.19640967216</v>
          </cell>
          <cell r="BX8746">
            <v>92520.310767172996</v>
          </cell>
          <cell r="CB8746">
            <v>95000</v>
          </cell>
          <cell r="CF8746">
            <v>221468.39281934433</v>
          </cell>
          <cell r="CG8746">
            <v>1239750</v>
          </cell>
          <cell r="CK8746" t="str">
            <v>Сооружения</v>
          </cell>
        </row>
        <row r="8747">
          <cell r="K8747">
            <v>181453.2</v>
          </cell>
          <cell r="Y8747">
            <v>2010</v>
          </cell>
          <cell r="AT8747">
            <v>194414.16</v>
          </cell>
          <cell r="BK8747">
            <v>208525.9541252843</v>
          </cell>
          <cell r="BX8747">
            <v>191155.02875070364</v>
          </cell>
          <cell r="CB8747">
            <v>190000</v>
          </cell>
          <cell r="CF8747">
            <v>208525.9541252843</v>
          </cell>
          <cell r="CG8747">
            <v>2663800</v>
          </cell>
          <cell r="CK8747" t="str">
            <v>Сооружения</v>
          </cell>
        </row>
        <row r="8748">
          <cell r="K8748">
            <v>181453.2</v>
          </cell>
          <cell r="Y8748">
            <v>2010</v>
          </cell>
          <cell r="AT8748">
            <v>194414.16</v>
          </cell>
          <cell r="BK8748">
            <v>208525.9541252843</v>
          </cell>
          <cell r="BX8748">
            <v>191155.02875070364</v>
          </cell>
          <cell r="CB8748">
            <v>190000</v>
          </cell>
          <cell r="CF8748">
            <v>208525.9541252843</v>
          </cell>
          <cell r="CG8748">
            <v>2663800</v>
          </cell>
          <cell r="CK8748" t="str">
            <v>Сооружения</v>
          </cell>
        </row>
        <row r="8749">
          <cell r="K8749">
            <v>181453.2</v>
          </cell>
          <cell r="Y8749">
            <v>2010</v>
          </cell>
          <cell r="AT8749">
            <v>194414.16</v>
          </cell>
          <cell r="BK8749">
            <v>208525.9541252843</v>
          </cell>
          <cell r="BX8749">
            <v>191155.02875070364</v>
          </cell>
          <cell r="CB8749">
            <v>190000</v>
          </cell>
          <cell r="CF8749">
            <v>208525.9541252843</v>
          </cell>
          <cell r="CG8749">
            <v>2663800</v>
          </cell>
          <cell r="CK8749" t="str">
            <v>Сооружения</v>
          </cell>
        </row>
        <row r="8750">
          <cell r="K8750">
            <v>181453.2</v>
          </cell>
          <cell r="Y8750">
            <v>2010</v>
          </cell>
          <cell r="AT8750">
            <v>194414.16</v>
          </cell>
          <cell r="BK8750">
            <v>208525.9541252843</v>
          </cell>
          <cell r="BX8750">
            <v>191155.02875070364</v>
          </cell>
          <cell r="CB8750">
            <v>190000</v>
          </cell>
          <cell r="CF8750">
            <v>208525.9541252843</v>
          </cell>
          <cell r="CG8750">
            <v>2663800</v>
          </cell>
          <cell r="CK8750" t="str">
            <v>Сооружения</v>
          </cell>
        </row>
        <row r="8751">
          <cell r="K8751">
            <v>181453.2</v>
          </cell>
          <cell r="Y8751">
            <v>2010</v>
          </cell>
          <cell r="AT8751">
            <v>194414.16</v>
          </cell>
          <cell r="BK8751">
            <v>208525.9541252843</v>
          </cell>
          <cell r="BX8751">
            <v>191155.02875070364</v>
          </cell>
          <cell r="CB8751">
            <v>190000</v>
          </cell>
          <cell r="CF8751">
            <v>208525.9541252843</v>
          </cell>
          <cell r="CG8751">
            <v>2663800</v>
          </cell>
          <cell r="CK8751" t="str">
            <v>Сооружения</v>
          </cell>
        </row>
        <row r="8752">
          <cell r="K8752">
            <v>181453.2</v>
          </cell>
          <cell r="Y8752">
            <v>2010</v>
          </cell>
          <cell r="AT8752">
            <v>194414.16</v>
          </cell>
          <cell r="BK8752">
            <v>208525.9541252843</v>
          </cell>
          <cell r="BX8752">
            <v>191155.02875070364</v>
          </cell>
          <cell r="CB8752">
            <v>190000</v>
          </cell>
          <cell r="CF8752">
            <v>208525.9541252843</v>
          </cell>
          <cell r="CG8752">
            <v>2663800</v>
          </cell>
          <cell r="CK8752" t="str">
            <v>Сооружения</v>
          </cell>
        </row>
        <row r="8753">
          <cell r="K8753">
            <v>181453.2</v>
          </cell>
          <cell r="Y8753">
            <v>2010</v>
          </cell>
          <cell r="AT8753">
            <v>194414.16</v>
          </cell>
          <cell r="BK8753">
            <v>208525.9541252843</v>
          </cell>
          <cell r="BX8753">
            <v>191155.02875070364</v>
          </cell>
          <cell r="CB8753">
            <v>190000</v>
          </cell>
          <cell r="CF8753">
            <v>208525.9541252843</v>
          </cell>
          <cell r="CG8753">
            <v>2663800</v>
          </cell>
          <cell r="CK8753" t="str">
            <v>Сооружения</v>
          </cell>
        </row>
        <row r="8754">
          <cell r="K8754">
            <v>181453.2</v>
          </cell>
          <cell r="Y8754">
            <v>2010</v>
          </cell>
          <cell r="AT8754">
            <v>194414.16</v>
          </cell>
          <cell r="BK8754">
            <v>208525.9541252843</v>
          </cell>
          <cell r="BX8754">
            <v>191155.02875070364</v>
          </cell>
          <cell r="CB8754">
            <v>190000</v>
          </cell>
          <cell r="CF8754">
            <v>208525.9541252843</v>
          </cell>
          <cell r="CG8754">
            <v>2663800</v>
          </cell>
          <cell r="CK8754" t="str">
            <v>Сооружения</v>
          </cell>
        </row>
        <row r="8755">
          <cell r="K8755">
            <v>181453.2</v>
          </cell>
          <cell r="Y8755">
            <v>2010</v>
          </cell>
          <cell r="AT8755">
            <v>194414.16</v>
          </cell>
          <cell r="BK8755">
            <v>208525.9541252843</v>
          </cell>
          <cell r="BX8755">
            <v>191155.02875070364</v>
          </cell>
          <cell r="CB8755">
            <v>190000</v>
          </cell>
          <cell r="CF8755">
            <v>208525.9541252843</v>
          </cell>
          <cell r="CG8755">
            <v>2663800</v>
          </cell>
          <cell r="CK8755" t="str">
            <v>Сооружения</v>
          </cell>
        </row>
        <row r="8756">
          <cell r="K8756">
            <v>181453.2</v>
          </cell>
          <cell r="Y8756">
            <v>2010</v>
          </cell>
          <cell r="AT8756">
            <v>194414.16</v>
          </cell>
          <cell r="BK8756">
            <v>208525.9541252843</v>
          </cell>
          <cell r="BX8756">
            <v>191155.02875070364</v>
          </cell>
          <cell r="CB8756">
            <v>190000</v>
          </cell>
          <cell r="CF8756">
            <v>208525.9541252843</v>
          </cell>
          <cell r="CG8756">
            <v>2663800</v>
          </cell>
          <cell r="CK8756" t="str">
            <v>Сооружения</v>
          </cell>
        </row>
        <row r="8757">
          <cell r="K8757">
            <v>98983.97</v>
          </cell>
          <cell r="Y8757">
            <v>2010</v>
          </cell>
          <cell r="AT8757">
            <v>101522.03</v>
          </cell>
          <cell r="BK8757">
            <v>104794.65527453896</v>
          </cell>
          <cell r="BX8757">
            <v>104794.65527453896</v>
          </cell>
          <cell r="CB8757">
            <v>105000</v>
          </cell>
          <cell r="CF8757">
            <v>0</v>
          </cell>
          <cell r="CG8757">
            <v>1575000</v>
          </cell>
          <cell r="CK8757" t="str">
            <v>Сооружения</v>
          </cell>
        </row>
        <row r="8758">
          <cell r="K8758">
            <v>5090583</v>
          </cell>
          <cell r="Y8758">
            <v>2009</v>
          </cell>
          <cell r="AT8758">
            <v>5295966.78</v>
          </cell>
          <cell r="BK8758">
            <v>5515849.8882891284</v>
          </cell>
          <cell r="BX8758">
            <v>5350374.3916404545</v>
          </cell>
          <cell r="CB8758">
            <v>5350000</v>
          </cell>
          <cell r="CF8758">
            <v>5515849.8882891284</v>
          </cell>
          <cell r="CG8758">
            <v>101650000</v>
          </cell>
          <cell r="CK8758" t="str">
            <v>Сооружения</v>
          </cell>
        </row>
        <row r="8759">
          <cell r="K8759">
            <v>14114351.390000001</v>
          </cell>
          <cell r="Y8759">
            <v>2010</v>
          </cell>
          <cell r="AT8759">
            <v>14770832.83</v>
          </cell>
          <cell r="BK8759">
            <v>14862769.213650169</v>
          </cell>
          <cell r="BX8759">
            <v>14416886.137240663</v>
          </cell>
          <cell r="CB8759">
            <v>14420000</v>
          </cell>
          <cell r="CF8759">
            <v>14862769.213650169</v>
          </cell>
          <cell r="CG8759">
            <v>273980000</v>
          </cell>
          <cell r="CK8759" t="str">
            <v>Сооружения</v>
          </cell>
        </row>
        <row r="8760">
          <cell r="K8760">
            <v>53425107.32</v>
          </cell>
          <cell r="Y8760">
            <v>2009</v>
          </cell>
          <cell r="AT8760">
            <v>71233476.489999995</v>
          </cell>
          <cell r="BK8760">
            <v>159850328.66656142</v>
          </cell>
          <cell r="BX8760">
            <v>79925164.333280712</v>
          </cell>
          <cell r="CB8760">
            <v>79930000</v>
          </cell>
          <cell r="CF8760">
            <v>319700657.33312285</v>
          </cell>
          <cell r="CG8760">
            <v>3037340000</v>
          </cell>
          <cell r="CK8760" t="str">
            <v>Сооружения</v>
          </cell>
        </row>
        <row r="8761">
          <cell r="K8761">
            <v>50721173.020000003</v>
          </cell>
          <cell r="Y8761">
            <v>2009</v>
          </cell>
          <cell r="AT8761">
            <v>50721173.020000003</v>
          </cell>
          <cell r="BK8761">
            <v>173750357.2462624</v>
          </cell>
          <cell r="BX8761">
            <v>69500142.898504958</v>
          </cell>
          <cell r="CB8761">
            <v>0</v>
          </cell>
          <cell r="CF8761">
            <v>347500714.4925248</v>
          </cell>
          <cell r="CG8761">
            <v>0</v>
          </cell>
          <cell r="CK8761" t="str">
            <v>Сооружения</v>
          </cell>
        </row>
        <row r="8762">
          <cell r="K8762">
            <v>67960506.400000006</v>
          </cell>
          <cell r="Y8762">
            <v>2009</v>
          </cell>
          <cell r="AT8762">
            <v>67960506.400000006</v>
          </cell>
          <cell r="BK8762">
            <v>171466781.1224544</v>
          </cell>
          <cell r="BX8762">
            <v>72873381.977043122</v>
          </cell>
          <cell r="CB8762">
            <v>72870000</v>
          </cell>
          <cell r="CF8762">
            <v>342933562.24490881</v>
          </cell>
          <cell r="CG8762">
            <v>2769060000</v>
          </cell>
          <cell r="CK8762" t="str">
            <v>Сооружения</v>
          </cell>
        </row>
        <row r="8763">
          <cell r="K8763">
            <v>112135.81</v>
          </cell>
          <cell r="Y8763">
            <v>2009</v>
          </cell>
          <cell r="AT8763">
            <v>112135.81</v>
          </cell>
          <cell r="BK8763">
            <v>198571836.85287133</v>
          </cell>
          <cell r="BX8763">
            <v>84393030.662470311</v>
          </cell>
          <cell r="CB8763">
            <v>0</v>
          </cell>
          <cell r="CF8763">
            <v>397143673.70574266</v>
          </cell>
          <cell r="CG8763">
            <v>0</v>
          </cell>
          <cell r="CK8763" t="str">
            <v>Сооружения</v>
          </cell>
        </row>
        <row r="8764">
          <cell r="K8764">
            <v>72145282.189999998</v>
          </cell>
          <cell r="Y8764">
            <v>2009</v>
          </cell>
          <cell r="AT8764">
            <v>72145282.189999998</v>
          </cell>
          <cell r="BK8764">
            <v>156375321.52163616</v>
          </cell>
          <cell r="BX8764">
            <v>74278277.722777173</v>
          </cell>
          <cell r="CB8764">
            <v>74280000</v>
          </cell>
          <cell r="CF8764">
            <v>312750643.04327232</v>
          </cell>
          <cell r="CG8764">
            <v>2822640000</v>
          </cell>
          <cell r="CK8764" t="str">
            <v>Сооружения</v>
          </cell>
        </row>
        <row r="8765">
          <cell r="K8765">
            <v>70321670.799999997</v>
          </cell>
          <cell r="Y8765">
            <v>2009</v>
          </cell>
          <cell r="AT8765">
            <v>70321670.799999997</v>
          </cell>
          <cell r="BK8765">
            <v>152949957.33592415</v>
          </cell>
          <cell r="BX8765">
            <v>68827480.801165864</v>
          </cell>
          <cell r="CB8765">
            <v>68830000</v>
          </cell>
          <cell r="CF8765">
            <v>305899914.6718483</v>
          </cell>
          <cell r="CG8765">
            <v>2615540000</v>
          </cell>
          <cell r="CK8765" t="str">
            <v>Сооружения</v>
          </cell>
        </row>
        <row r="8766">
          <cell r="K8766">
            <v>68801994.659999996</v>
          </cell>
          <cell r="Y8766">
            <v>2009</v>
          </cell>
          <cell r="AT8766">
            <v>68801994.659999996</v>
          </cell>
          <cell r="BK8766">
            <v>152503170.70300519</v>
          </cell>
          <cell r="BX8766">
            <v>68626426.816352338</v>
          </cell>
          <cell r="CB8766">
            <v>68630000</v>
          </cell>
          <cell r="CF8766">
            <v>305006341.40601039</v>
          </cell>
          <cell r="CG8766">
            <v>2607940000</v>
          </cell>
          <cell r="CK8766" t="str">
            <v>Сооружения</v>
          </cell>
        </row>
        <row r="8767">
          <cell r="K8767">
            <v>63066753.189999998</v>
          </cell>
          <cell r="Y8767">
            <v>2009</v>
          </cell>
          <cell r="AT8767">
            <v>63066753.189999998</v>
          </cell>
          <cell r="BK8767">
            <v>158857469.48229706</v>
          </cell>
          <cell r="BX8767">
            <v>71485861.267033681</v>
          </cell>
          <cell r="CB8767">
            <v>71490000</v>
          </cell>
          <cell r="CF8767">
            <v>317714938.96459413</v>
          </cell>
          <cell r="CG8767">
            <v>2716620000</v>
          </cell>
          <cell r="CK8767" t="str">
            <v>Сооружения</v>
          </cell>
        </row>
        <row r="8768">
          <cell r="K8768">
            <v>67310930.150000006</v>
          </cell>
          <cell r="Y8768">
            <v>2009</v>
          </cell>
          <cell r="AT8768">
            <v>67310930.150000006</v>
          </cell>
          <cell r="BK8768">
            <v>173750357.2462624</v>
          </cell>
          <cell r="BX8768">
            <v>86875178.623131201</v>
          </cell>
          <cell r="CB8768">
            <v>0</v>
          </cell>
          <cell r="CF8768">
            <v>347500714.4925248</v>
          </cell>
          <cell r="CG8768">
            <v>0</v>
          </cell>
          <cell r="CK8768" t="str">
            <v>Сооружения</v>
          </cell>
        </row>
        <row r="8769">
          <cell r="K8769">
            <v>60951475.119999997</v>
          </cell>
          <cell r="Y8769">
            <v>2009</v>
          </cell>
          <cell r="AT8769">
            <v>60951475.119999997</v>
          </cell>
          <cell r="BK8769">
            <v>208500428.69551489</v>
          </cell>
          <cell r="BX8769">
            <v>93825192.912981704</v>
          </cell>
          <cell r="CB8769">
            <v>0</v>
          </cell>
          <cell r="CF8769">
            <v>417000857.39102978</v>
          </cell>
          <cell r="CG8769">
            <v>0</v>
          </cell>
          <cell r="CK8769" t="str">
            <v>Сооружения</v>
          </cell>
        </row>
        <row r="8770">
          <cell r="K8770">
            <v>54593778.43</v>
          </cell>
          <cell r="Y8770">
            <v>2009</v>
          </cell>
          <cell r="AT8770">
            <v>72791704.549999997</v>
          </cell>
          <cell r="BK8770">
            <v>153893173.56097528</v>
          </cell>
          <cell r="BX8770">
            <v>73099257.441463262</v>
          </cell>
          <cell r="CB8770">
            <v>73100000</v>
          </cell>
          <cell r="CF8770">
            <v>307786347.12195057</v>
          </cell>
          <cell r="CG8770">
            <v>2777800000</v>
          </cell>
          <cell r="CK8770" t="str">
            <v>Сооружения</v>
          </cell>
        </row>
        <row r="8771">
          <cell r="K8771">
            <v>79130576.359999999</v>
          </cell>
          <cell r="Y8771">
            <v>2009</v>
          </cell>
          <cell r="AT8771">
            <v>79130576.359999999</v>
          </cell>
          <cell r="BK8771">
            <v>171268209.28560153</v>
          </cell>
          <cell r="BX8771">
            <v>89915809.874940813</v>
          </cell>
          <cell r="CB8771">
            <v>0</v>
          </cell>
          <cell r="CF8771">
            <v>342536418.57120305</v>
          </cell>
          <cell r="CG8771">
            <v>0</v>
          </cell>
          <cell r="CK8771" t="str">
            <v>Сооружения</v>
          </cell>
        </row>
        <row r="8772">
          <cell r="K8772">
            <v>48127873.920000002</v>
          </cell>
          <cell r="Y8772">
            <v>2009</v>
          </cell>
          <cell r="AT8772">
            <v>61253657.700000003</v>
          </cell>
          <cell r="BK8772">
            <v>154141388.35704139</v>
          </cell>
          <cell r="BX8772">
            <v>65510090.051742591</v>
          </cell>
          <cell r="CB8772">
            <v>65510000</v>
          </cell>
          <cell r="CF8772">
            <v>308282776.71408278</v>
          </cell>
          <cell r="CG8772">
            <v>2489380000</v>
          </cell>
          <cell r="CK8772" t="str">
            <v>Сооружения</v>
          </cell>
        </row>
        <row r="8773">
          <cell r="K8773">
            <v>49397965.590000004</v>
          </cell>
          <cell r="Y8773">
            <v>2009</v>
          </cell>
          <cell r="AT8773">
            <v>65863954.090000004</v>
          </cell>
          <cell r="BK8773">
            <v>171268209.28560153</v>
          </cell>
          <cell r="BX8773">
            <v>68507283.714240611</v>
          </cell>
          <cell r="CB8773">
            <v>68510000</v>
          </cell>
          <cell r="CF8773">
            <v>342536418.57120305</v>
          </cell>
          <cell r="CG8773">
            <v>2603380000</v>
          </cell>
          <cell r="CK8773" t="str">
            <v>Сооружения</v>
          </cell>
        </row>
        <row r="8774">
          <cell r="K8774">
            <v>87892631.25</v>
          </cell>
          <cell r="Y8774">
            <v>2009</v>
          </cell>
          <cell r="AT8774">
            <v>91147913.879999995</v>
          </cell>
          <cell r="BK8774">
            <v>190132533.78662428</v>
          </cell>
          <cell r="BX8774">
            <v>114079520.27197456</v>
          </cell>
          <cell r="CB8774">
            <v>114000000</v>
          </cell>
          <cell r="CF8774">
            <v>380265067.57324857</v>
          </cell>
          <cell r="CG8774">
            <v>4332000000</v>
          </cell>
          <cell r="CK8774" t="str">
            <v>Сооружения</v>
          </cell>
        </row>
        <row r="8775">
          <cell r="K8775">
            <v>24572514.77</v>
          </cell>
          <cell r="Y8775">
            <v>2009</v>
          </cell>
          <cell r="AT8775">
            <v>24572514.77</v>
          </cell>
          <cell r="BK8775">
            <v>183678949.08890596</v>
          </cell>
          <cell r="BX8775">
            <v>78063553.362785026</v>
          </cell>
          <cell r="CB8775">
            <v>0</v>
          </cell>
          <cell r="CF8775">
            <v>367357898.17781192</v>
          </cell>
          <cell r="CG8775">
            <v>0</v>
          </cell>
          <cell r="CK8775" t="str">
            <v>Сооружения</v>
          </cell>
        </row>
        <row r="8776">
          <cell r="K8776">
            <v>52665269.219999999</v>
          </cell>
          <cell r="Y8776">
            <v>2009</v>
          </cell>
          <cell r="AT8776">
            <v>70220359.060000002</v>
          </cell>
          <cell r="BK8776">
            <v>155432105.29658502</v>
          </cell>
          <cell r="BX8776">
            <v>73830250.015877888</v>
          </cell>
          <cell r="CB8776">
            <v>73830000</v>
          </cell>
          <cell r="CF8776">
            <v>310864210.59317005</v>
          </cell>
          <cell r="CG8776">
            <v>2805540000</v>
          </cell>
          <cell r="CK8776" t="str">
            <v>Сооружения</v>
          </cell>
        </row>
        <row r="8777">
          <cell r="K8777">
            <v>68945175.239999995</v>
          </cell>
          <cell r="Y8777">
            <v>2009</v>
          </cell>
          <cell r="AT8777">
            <v>68945175.239999995</v>
          </cell>
          <cell r="BK8777">
            <v>159353899.07442924</v>
          </cell>
          <cell r="BX8777">
            <v>79676949.537214622</v>
          </cell>
          <cell r="CB8777">
            <v>79680000</v>
          </cell>
          <cell r="CF8777">
            <v>318707798.14885849</v>
          </cell>
          <cell r="CG8777">
            <v>3027840000</v>
          </cell>
          <cell r="CK8777" t="str">
            <v>Сооружения</v>
          </cell>
        </row>
        <row r="8778">
          <cell r="K8778">
            <v>64835247.140000001</v>
          </cell>
          <cell r="Y8778">
            <v>2009</v>
          </cell>
          <cell r="AT8778">
            <v>64835247.140000001</v>
          </cell>
          <cell r="BK8778">
            <v>161339617.44295797</v>
          </cell>
          <cell r="BX8778">
            <v>84703299.157552943</v>
          </cell>
          <cell r="CB8778">
            <v>84700000</v>
          </cell>
          <cell r="CF8778">
            <v>322679234.88591594</v>
          </cell>
          <cell r="CG8778">
            <v>3218600000</v>
          </cell>
          <cell r="CK8778" t="str">
            <v>Сооружения</v>
          </cell>
        </row>
        <row r="8779">
          <cell r="K8779">
            <v>515060.59</v>
          </cell>
          <cell r="Y8779">
            <v>2009</v>
          </cell>
          <cell r="AT8779">
            <v>515060.59</v>
          </cell>
          <cell r="BK8779">
            <v>173750357.2462624</v>
          </cell>
          <cell r="BX8779">
            <v>65156383.967348397</v>
          </cell>
          <cell r="CB8779">
            <v>0</v>
          </cell>
          <cell r="CF8779">
            <v>347500714.4925248</v>
          </cell>
          <cell r="CG8779">
            <v>0</v>
          </cell>
          <cell r="CK8779" t="str">
            <v>Сооружения</v>
          </cell>
        </row>
        <row r="8780">
          <cell r="K8780">
            <v>69472729.650000006</v>
          </cell>
          <cell r="Y8780">
            <v>2009</v>
          </cell>
          <cell r="AT8780">
            <v>69472729.650000006</v>
          </cell>
          <cell r="BK8780">
            <v>156375321.52163616</v>
          </cell>
          <cell r="BX8780">
            <v>74278277.722777173</v>
          </cell>
          <cell r="CB8780">
            <v>74280000</v>
          </cell>
          <cell r="CF8780">
            <v>312750643.04327232</v>
          </cell>
          <cell r="CG8780">
            <v>2822640000</v>
          </cell>
          <cell r="CK8780" t="str">
            <v>Сооружения</v>
          </cell>
        </row>
        <row r="8781">
          <cell r="K8781">
            <v>56925700.109999999</v>
          </cell>
          <cell r="Y8781">
            <v>2009</v>
          </cell>
          <cell r="AT8781">
            <v>65503545.32</v>
          </cell>
          <cell r="BK8781">
            <v>171417138.16324115</v>
          </cell>
          <cell r="BX8781">
            <v>68566855.265296459</v>
          </cell>
          <cell r="CB8781">
            <v>68570000</v>
          </cell>
          <cell r="CF8781">
            <v>342834276.3264823</v>
          </cell>
          <cell r="CG8781">
            <v>2605660000</v>
          </cell>
          <cell r="CK8781" t="str">
            <v>Сооружения</v>
          </cell>
        </row>
        <row r="8782">
          <cell r="K8782">
            <v>37537.51</v>
          </cell>
          <cell r="Y8782">
            <v>2010</v>
          </cell>
          <cell r="AT8782">
            <v>38500</v>
          </cell>
          <cell r="BK8782">
            <v>39255.655579190461</v>
          </cell>
          <cell r="BX8782">
            <v>39255.655579190461</v>
          </cell>
          <cell r="CB8782">
            <v>39000</v>
          </cell>
          <cell r="CF8782">
            <v>0</v>
          </cell>
          <cell r="CG8782">
            <v>780000</v>
          </cell>
          <cell r="CK8782" t="str">
            <v>Сооружения</v>
          </cell>
        </row>
        <row r="8783">
          <cell r="K8783">
            <v>52278.58</v>
          </cell>
          <cell r="Y8783">
            <v>2010</v>
          </cell>
          <cell r="AT8783">
            <v>55979.7</v>
          </cell>
          <cell r="BK8783">
            <v>62865.891057176595</v>
          </cell>
          <cell r="BX8783">
            <v>57628.947259261513</v>
          </cell>
          <cell r="CB8783">
            <v>60000</v>
          </cell>
          <cell r="CF8783">
            <v>62865.891057176595</v>
          </cell>
          <cell r="CG8783">
            <v>841200</v>
          </cell>
          <cell r="CK8783" t="str">
            <v>Машины и оборудование</v>
          </cell>
        </row>
        <row r="8784">
          <cell r="K8784">
            <v>52278.57</v>
          </cell>
          <cell r="Y8784">
            <v>2010</v>
          </cell>
          <cell r="AT8784">
            <v>55979.69</v>
          </cell>
          <cell r="BK8784">
            <v>62865.879827053715</v>
          </cell>
          <cell r="BX8784">
            <v>57628.936964646287</v>
          </cell>
          <cell r="CB8784">
            <v>60000</v>
          </cell>
          <cell r="CF8784">
            <v>62865.879827053715</v>
          </cell>
          <cell r="CG8784">
            <v>841200</v>
          </cell>
          <cell r="CK8784" t="str">
            <v>Машины и оборудование</v>
          </cell>
        </row>
        <row r="8785">
          <cell r="K8785">
            <v>3150089.72</v>
          </cell>
          <cell r="Y8785">
            <v>2010</v>
          </cell>
          <cell r="AT8785">
            <v>3375096.12</v>
          </cell>
          <cell r="BK8785">
            <v>3732070.9599035126</v>
          </cell>
          <cell r="BX8785">
            <v>3421176.681015939</v>
          </cell>
          <cell r="CB8785">
            <v>3420000</v>
          </cell>
          <cell r="CF8785">
            <v>3732070.9599035126</v>
          </cell>
          <cell r="CG8785">
            <v>47948400</v>
          </cell>
          <cell r="CK8785" t="str">
            <v>Машины и оборудование</v>
          </cell>
        </row>
        <row r="8786">
          <cell r="K8786">
            <v>43436.53</v>
          </cell>
          <cell r="Y8786">
            <v>2010</v>
          </cell>
          <cell r="AT8786">
            <v>43436.53</v>
          </cell>
          <cell r="BK8786">
            <v>43436.53</v>
          </cell>
          <cell r="BX8786">
            <v>43436.53</v>
          </cell>
          <cell r="CB8786">
            <v>43000</v>
          </cell>
          <cell r="CF8786">
            <v>0</v>
          </cell>
          <cell r="CG8786">
            <v>645000</v>
          </cell>
          <cell r="CK8786" t="str">
            <v>Машины и оборудование</v>
          </cell>
        </row>
        <row r="8787">
          <cell r="K8787">
            <v>67156.679999999993</v>
          </cell>
          <cell r="Y8787">
            <v>2010</v>
          </cell>
          <cell r="AT8787">
            <v>73261.83</v>
          </cell>
          <cell r="BK8787">
            <v>73534.126899837967</v>
          </cell>
          <cell r="BX8787">
            <v>73534.126899837967</v>
          </cell>
          <cell r="CB8787">
            <v>75000</v>
          </cell>
          <cell r="CF8787">
            <v>0</v>
          </cell>
          <cell r="CG8787">
            <v>1125000</v>
          </cell>
          <cell r="CK8787" t="str">
            <v>Машины и оборудование</v>
          </cell>
        </row>
        <row r="8788">
          <cell r="K8788">
            <v>55209</v>
          </cell>
          <cell r="Y8788">
            <v>2010</v>
          </cell>
          <cell r="AT8788">
            <v>55209</v>
          </cell>
          <cell r="BK8788">
            <v>55209</v>
          </cell>
          <cell r="BX8788">
            <v>55209</v>
          </cell>
          <cell r="CB8788">
            <v>55000</v>
          </cell>
          <cell r="CF8788">
            <v>0</v>
          </cell>
          <cell r="CG8788">
            <v>825000</v>
          </cell>
          <cell r="CK8788" t="str">
            <v>Машины и оборудование</v>
          </cell>
        </row>
        <row r="8789">
          <cell r="K8789">
            <v>33422.379999999997</v>
          </cell>
          <cell r="Y8789">
            <v>2009</v>
          </cell>
          <cell r="AT8789">
            <v>70776.759999999995</v>
          </cell>
          <cell r="BK8789">
            <v>74933.474047251526</v>
          </cell>
          <cell r="BX8789">
            <v>62608.196297977978</v>
          </cell>
          <cell r="CB8789">
            <v>65000</v>
          </cell>
          <cell r="CF8789">
            <v>149866.94809450305</v>
          </cell>
          <cell r="CG8789">
            <v>848250</v>
          </cell>
          <cell r="CK8789" t="str">
            <v>Машины и оборудование</v>
          </cell>
        </row>
        <row r="8790">
          <cell r="K8790">
            <v>266683.94</v>
          </cell>
          <cell r="Y8790">
            <v>2010</v>
          </cell>
          <cell r="AT8790">
            <v>273521.99</v>
          </cell>
          <cell r="BK8790">
            <v>294814.93400295253</v>
          </cell>
          <cell r="BX8790">
            <v>294814.93400295253</v>
          </cell>
          <cell r="CB8790">
            <v>295000</v>
          </cell>
          <cell r="CF8790">
            <v>0</v>
          </cell>
          <cell r="CG8790">
            <v>4425000</v>
          </cell>
          <cell r="CK8790" t="str">
            <v>Машины и оборудование</v>
          </cell>
        </row>
        <row r="8791">
          <cell r="K8791">
            <v>103847.49</v>
          </cell>
          <cell r="Y8791">
            <v>2010</v>
          </cell>
          <cell r="AT8791">
            <v>106510.26</v>
          </cell>
          <cell r="BK8791">
            <v>114801.79444635262</v>
          </cell>
          <cell r="BX8791">
            <v>114801.79444635262</v>
          </cell>
          <cell r="CB8791">
            <v>115000</v>
          </cell>
          <cell r="CF8791">
            <v>0</v>
          </cell>
          <cell r="CG8791">
            <v>1150000</v>
          </cell>
          <cell r="CK8791" t="str">
            <v>Прочие основные фонды</v>
          </cell>
        </row>
        <row r="8792">
          <cell r="K8792">
            <v>399536.8</v>
          </cell>
          <cell r="Y8792">
            <v>2010</v>
          </cell>
          <cell r="AT8792">
            <v>399536.8</v>
          </cell>
          <cell r="BK8792">
            <v>399536.8</v>
          </cell>
          <cell r="BX8792">
            <v>399536.8</v>
          </cell>
          <cell r="CB8792">
            <v>400000</v>
          </cell>
          <cell r="CF8792">
            <v>0</v>
          </cell>
          <cell r="CG8792">
            <v>6000000</v>
          </cell>
          <cell r="CK8792" t="str">
            <v>Машины и оборудование</v>
          </cell>
        </row>
        <row r="8793">
          <cell r="K8793">
            <v>366242.08</v>
          </cell>
          <cell r="Y8793">
            <v>2010</v>
          </cell>
          <cell r="AT8793">
            <v>399536.8</v>
          </cell>
          <cell r="BK8793">
            <v>423320.60600155877</v>
          </cell>
          <cell r="BX8793">
            <v>388056.55128366355</v>
          </cell>
          <cell r="CB8793">
            <v>390000</v>
          </cell>
          <cell r="CF8793">
            <v>423320.60600155877</v>
          </cell>
          <cell r="CG8793">
            <v>5467800</v>
          </cell>
          <cell r="CK8793" t="str">
            <v>Машины и оборудование</v>
          </cell>
        </row>
        <row r="8794">
          <cell r="K8794">
            <v>366242.08</v>
          </cell>
          <cell r="Y8794">
            <v>2010</v>
          </cell>
          <cell r="AT8794">
            <v>399536.8</v>
          </cell>
          <cell r="BK8794">
            <v>406071.28037383169</v>
          </cell>
          <cell r="BX8794">
            <v>406071.28037383169</v>
          </cell>
          <cell r="CB8794">
            <v>405000</v>
          </cell>
          <cell r="CF8794">
            <v>0</v>
          </cell>
          <cell r="CG8794">
            <v>6075000</v>
          </cell>
          <cell r="CK8794" t="str">
            <v>Машины и оборудование</v>
          </cell>
        </row>
        <row r="8795">
          <cell r="K8795">
            <v>388438.56</v>
          </cell>
          <cell r="Y8795">
            <v>2010</v>
          </cell>
          <cell r="AT8795">
            <v>399536.8</v>
          </cell>
          <cell r="BK8795">
            <v>406071.28037383169</v>
          </cell>
          <cell r="BX8795">
            <v>406071.28037383169</v>
          </cell>
          <cell r="CB8795">
            <v>405000</v>
          </cell>
          <cell r="CF8795">
            <v>0</v>
          </cell>
          <cell r="CG8795">
            <v>6075000</v>
          </cell>
          <cell r="CK8795" t="str">
            <v>Машины и оборудование</v>
          </cell>
        </row>
        <row r="8796">
          <cell r="K8796">
            <v>366242.08</v>
          </cell>
          <cell r="Y8796">
            <v>2010</v>
          </cell>
          <cell r="AT8796">
            <v>399536.8</v>
          </cell>
          <cell r="BK8796">
            <v>423320.60600155877</v>
          </cell>
          <cell r="BX8796">
            <v>388056.55128366355</v>
          </cell>
          <cell r="CB8796">
            <v>390000</v>
          </cell>
          <cell r="CF8796">
            <v>423320.60600155877</v>
          </cell>
          <cell r="CG8796">
            <v>5467800</v>
          </cell>
          <cell r="CK8796" t="str">
            <v>Машины и оборудование</v>
          </cell>
        </row>
        <row r="8797">
          <cell r="K8797">
            <v>366242.08</v>
          </cell>
          <cell r="Y8797">
            <v>2010</v>
          </cell>
          <cell r="AT8797">
            <v>399536.8</v>
          </cell>
          <cell r="BK8797">
            <v>423320.60600155877</v>
          </cell>
          <cell r="BX8797">
            <v>388056.55128366355</v>
          </cell>
          <cell r="CB8797">
            <v>390000</v>
          </cell>
          <cell r="CF8797">
            <v>423320.60600155877</v>
          </cell>
          <cell r="CG8797">
            <v>5467800</v>
          </cell>
          <cell r="CK8797" t="str">
            <v>Машины и оборудование</v>
          </cell>
        </row>
        <row r="8798">
          <cell r="K8798">
            <v>366242.08</v>
          </cell>
          <cell r="Y8798">
            <v>2010</v>
          </cell>
          <cell r="AT8798">
            <v>399536.8</v>
          </cell>
          <cell r="BK8798">
            <v>406071.28037383169</v>
          </cell>
          <cell r="BX8798">
            <v>406071.28037383169</v>
          </cell>
          <cell r="CB8798">
            <v>405000</v>
          </cell>
          <cell r="CF8798">
            <v>0</v>
          </cell>
          <cell r="CG8798">
            <v>6075000</v>
          </cell>
          <cell r="CK8798" t="str">
            <v>Машины и оборудование</v>
          </cell>
        </row>
        <row r="8799">
          <cell r="K8799">
            <v>399536.8</v>
          </cell>
          <cell r="Y8799">
            <v>2010</v>
          </cell>
          <cell r="AT8799">
            <v>399536.8</v>
          </cell>
          <cell r="BK8799">
            <v>406071.28037383169</v>
          </cell>
          <cell r="BX8799">
            <v>406071.28037383169</v>
          </cell>
          <cell r="CB8799">
            <v>405000</v>
          </cell>
          <cell r="CF8799">
            <v>0</v>
          </cell>
          <cell r="CG8799">
            <v>6075000</v>
          </cell>
          <cell r="CK8799" t="str">
            <v>Машины и оборудование</v>
          </cell>
        </row>
        <row r="8800">
          <cell r="K8800">
            <v>399536.8</v>
          </cell>
          <cell r="Y8800">
            <v>2010</v>
          </cell>
          <cell r="AT8800">
            <v>399536.8</v>
          </cell>
          <cell r="BK8800">
            <v>423320.60600155877</v>
          </cell>
          <cell r="BX8800">
            <v>388056.55128366355</v>
          </cell>
          <cell r="CB8800">
            <v>390000</v>
          </cell>
          <cell r="CF8800">
            <v>423320.60600155877</v>
          </cell>
          <cell r="CG8800">
            <v>5467800</v>
          </cell>
          <cell r="CK8800" t="str">
            <v>Машины и оборудование</v>
          </cell>
        </row>
        <row r="8801">
          <cell r="K8801">
            <v>399536.68</v>
          </cell>
          <cell r="Y8801">
            <v>2010</v>
          </cell>
          <cell r="AT8801">
            <v>399536.68</v>
          </cell>
          <cell r="BK8801">
            <v>399536.68</v>
          </cell>
          <cell r="BX8801">
            <v>399536.68</v>
          </cell>
          <cell r="CB8801">
            <v>400000</v>
          </cell>
          <cell r="CF8801">
            <v>0</v>
          </cell>
          <cell r="CG8801">
            <v>6000000</v>
          </cell>
          <cell r="CK8801" t="str">
            <v>Машины и оборудование</v>
          </cell>
        </row>
        <row r="8802">
          <cell r="K8802">
            <v>399536.8</v>
          </cell>
          <cell r="Y8802">
            <v>2010</v>
          </cell>
          <cell r="AT8802">
            <v>399536.8</v>
          </cell>
          <cell r="BK8802">
            <v>399536.8</v>
          </cell>
          <cell r="BX8802">
            <v>399536.8</v>
          </cell>
          <cell r="CB8802">
            <v>400000</v>
          </cell>
          <cell r="CF8802">
            <v>0</v>
          </cell>
          <cell r="CG8802">
            <v>6000000</v>
          </cell>
          <cell r="CK8802" t="str">
            <v>Машины и оборудование</v>
          </cell>
        </row>
        <row r="8803">
          <cell r="K8803">
            <v>198000.47</v>
          </cell>
          <cell r="Y8803">
            <v>2009</v>
          </cell>
          <cell r="AT8803">
            <v>475201.31</v>
          </cell>
          <cell r="BK8803">
            <v>510379.79660293477</v>
          </cell>
          <cell r="BX8803">
            <v>426431.02963688964</v>
          </cell>
          <cell r="CB8803">
            <v>425000</v>
          </cell>
          <cell r="CF8803">
            <v>1020759.5932058695</v>
          </cell>
          <cell r="CG8803">
            <v>5546250</v>
          </cell>
          <cell r="CK8803" t="str">
            <v>Машины и оборудование</v>
          </cell>
        </row>
        <row r="8804">
          <cell r="K8804">
            <v>399536.8</v>
          </cell>
          <cell r="Y8804">
            <v>2010</v>
          </cell>
          <cell r="AT8804">
            <v>399536.8</v>
          </cell>
          <cell r="BK8804">
            <v>423320.60600155877</v>
          </cell>
          <cell r="BX8804">
            <v>388056.55128366355</v>
          </cell>
          <cell r="CB8804">
            <v>390000</v>
          </cell>
          <cell r="CF8804">
            <v>423320.60600155877</v>
          </cell>
          <cell r="CG8804">
            <v>5467800</v>
          </cell>
          <cell r="CK8804" t="str">
            <v>Машины и оборудование</v>
          </cell>
        </row>
        <row r="8805">
          <cell r="K8805">
            <v>425801.35</v>
          </cell>
          <cell r="Y8805">
            <v>2009</v>
          </cell>
          <cell r="AT8805">
            <v>464510.56</v>
          </cell>
          <cell r="BK8805">
            <v>495064.74243445694</v>
          </cell>
          <cell r="BX8805">
            <v>453824.15570515156</v>
          </cell>
          <cell r="CB8805">
            <v>455000</v>
          </cell>
          <cell r="CF8805">
            <v>495064.74243445694</v>
          </cell>
          <cell r="CG8805">
            <v>6379100</v>
          </cell>
          <cell r="CK8805" t="str">
            <v>Машины и оборудование</v>
          </cell>
        </row>
        <row r="8806">
          <cell r="K8806">
            <v>425801.35</v>
          </cell>
          <cell r="Y8806">
            <v>2009</v>
          </cell>
          <cell r="AT8806">
            <v>464510.56</v>
          </cell>
          <cell r="BK8806">
            <v>505155.23399999994</v>
          </cell>
          <cell r="BX8806">
            <v>463074.0748023265</v>
          </cell>
          <cell r="CB8806">
            <v>465000</v>
          </cell>
          <cell r="CF8806">
            <v>505155.23399999994</v>
          </cell>
          <cell r="CG8806">
            <v>6519300</v>
          </cell>
          <cell r="CK8806" t="str">
            <v>Машины и оборудование</v>
          </cell>
        </row>
        <row r="8807">
          <cell r="K8807">
            <v>425801.34</v>
          </cell>
          <cell r="Y8807">
            <v>2010</v>
          </cell>
          <cell r="AT8807">
            <v>464510.55</v>
          </cell>
          <cell r="BK8807">
            <v>492162.14256137953</v>
          </cell>
          <cell r="BX8807">
            <v>451163.35233169451</v>
          </cell>
          <cell r="CB8807">
            <v>450000</v>
          </cell>
          <cell r="CF8807">
            <v>492162.14256137953</v>
          </cell>
          <cell r="CG8807">
            <v>6309000</v>
          </cell>
          <cell r="CK8807" t="str">
            <v>Машины и оборудование</v>
          </cell>
        </row>
        <row r="8808">
          <cell r="K8808">
            <v>399536.8</v>
          </cell>
          <cell r="Y8808">
            <v>2010</v>
          </cell>
          <cell r="AT8808">
            <v>399536.8</v>
          </cell>
          <cell r="BK8808">
            <v>406071.28037383169</v>
          </cell>
          <cell r="BX8808">
            <v>406071.28037383169</v>
          </cell>
          <cell r="CB8808">
            <v>405000</v>
          </cell>
          <cell r="CF8808">
            <v>0</v>
          </cell>
          <cell r="CG8808">
            <v>6075000</v>
          </cell>
          <cell r="CK8808" t="str">
            <v>Машины и оборудование</v>
          </cell>
        </row>
        <row r="8809">
          <cell r="K8809">
            <v>425801.34</v>
          </cell>
          <cell r="Y8809">
            <v>2009</v>
          </cell>
          <cell r="AT8809">
            <v>464510.55</v>
          </cell>
          <cell r="BK8809">
            <v>505155.22312499996</v>
          </cell>
          <cell r="BX8809">
            <v>463074.06483325124</v>
          </cell>
          <cell r="CB8809">
            <v>465000</v>
          </cell>
          <cell r="CF8809">
            <v>505155.22312499996</v>
          </cell>
          <cell r="CG8809">
            <v>6519300</v>
          </cell>
          <cell r="CK8809" t="str">
            <v>Машины и оборудование</v>
          </cell>
        </row>
        <row r="8810">
          <cell r="K8810">
            <v>503940.06</v>
          </cell>
          <cell r="Y8810">
            <v>2009</v>
          </cell>
          <cell r="AT8810">
            <v>549752.79</v>
          </cell>
          <cell r="BK8810">
            <v>597856.15912500001</v>
          </cell>
          <cell r="BX8810">
            <v>548052.69572181033</v>
          </cell>
          <cell r="CB8810">
            <v>550000</v>
          </cell>
          <cell r="CF8810">
            <v>597856.15912500001</v>
          </cell>
          <cell r="CG8810">
            <v>7711000</v>
          </cell>
          <cell r="CK8810" t="str">
            <v>Машины и оборудование</v>
          </cell>
        </row>
        <row r="8811">
          <cell r="K8811">
            <v>399536.8</v>
          </cell>
          <cell r="Y8811">
            <v>2010</v>
          </cell>
          <cell r="AT8811">
            <v>399536.8</v>
          </cell>
          <cell r="BK8811">
            <v>406071.28037383169</v>
          </cell>
          <cell r="BX8811">
            <v>406071.28037383169</v>
          </cell>
          <cell r="CB8811">
            <v>405000</v>
          </cell>
          <cell r="CF8811">
            <v>0</v>
          </cell>
          <cell r="CG8811">
            <v>6075000</v>
          </cell>
          <cell r="CK8811" t="str">
            <v>Машины и оборудование</v>
          </cell>
        </row>
        <row r="8812">
          <cell r="K8812">
            <v>475201.31</v>
          </cell>
          <cell r="Y8812">
            <v>2009</v>
          </cell>
          <cell r="AT8812">
            <v>475201.31</v>
          </cell>
          <cell r="BK8812">
            <v>510379.79660293477</v>
          </cell>
          <cell r="BX8812">
            <v>426431.02963688964</v>
          </cell>
          <cell r="CB8812">
            <v>425000</v>
          </cell>
          <cell r="CF8812">
            <v>1020759.5932058695</v>
          </cell>
          <cell r="CG8812">
            <v>5546250</v>
          </cell>
          <cell r="CK8812" t="str">
            <v>Машины и оборудование</v>
          </cell>
        </row>
        <row r="8813">
          <cell r="K8813">
            <v>425801.35</v>
          </cell>
          <cell r="Y8813">
            <v>2009</v>
          </cell>
          <cell r="AT8813">
            <v>464510.56</v>
          </cell>
          <cell r="BK8813">
            <v>495064.74243445694</v>
          </cell>
          <cell r="BX8813">
            <v>453824.15570515156</v>
          </cell>
          <cell r="CB8813">
            <v>455000</v>
          </cell>
          <cell r="CF8813">
            <v>495064.74243445694</v>
          </cell>
          <cell r="CG8813">
            <v>6379100</v>
          </cell>
          <cell r="CK8813" t="str">
            <v>Машины и оборудование</v>
          </cell>
        </row>
        <row r="8814">
          <cell r="K8814">
            <v>446217.06</v>
          </cell>
          <cell r="Y8814">
            <v>2009</v>
          </cell>
          <cell r="AT8814">
            <v>446217.06</v>
          </cell>
          <cell r="BK8814">
            <v>481533.35699278</v>
          </cell>
          <cell r="BX8814">
            <v>402329.33708128362</v>
          </cell>
          <cell r="CB8814">
            <v>400000</v>
          </cell>
          <cell r="CF8814">
            <v>963066.71398556</v>
          </cell>
          <cell r="CG8814">
            <v>5220000</v>
          </cell>
          <cell r="CK8814" t="str">
            <v>Машины и оборудование</v>
          </cell>
        </row>
        <row r="8815">
          <cell r="K8815">
            <v>446217.06</v>
          </cell>
          <cell r="Y8815">
            <v>2009</v>
          </cell>
          <cell r="AT8815">
            <v>446217.06</v>
          </cell>
          <cell r="BK8815">
            <v>481533.35699278</v>
          </cell>
          <cell r="BX8815">
            <v>402329.33708128362</v>
          </cell>
          <cell r="CB8815">
            <v>400000</v>
          </cell>
          <cell r="CF8815">
            <v>963066.71398556</v>
          </cell>
          <cell r="CG8815">
            <v>5220000</v>
          </cell>
          <cell r="CK8815" t="str">
            <v>Машины и оборудование</v>
          </cell>
        </row>
        <row r="8816">
          <cell r="K8816">
            <v>446217.06</v>
          </cell>
          <cell r="Y8816">
            <v>2009</v>
          </cell>
          <cell r="AT8816">
            <v>446217.06</v>
          </cell>
          <cell r="BK8816">
            <v>481533.35699278</v>
          </cell>
          <cell r="BX8816">
            <v>402329.33708128362</v>
          </cell>
          <cell r="CB8816">
            <v>400000</v>
          </cell>
          <cell r="CF8816">
            <v>963066.71398556</v>
          </cell>
          <cell r="CG8816">
            <v>5220000</v>
          </cell>
          <cell r="CK8816" t="str">
            <v>Машины и оборудование</v>
          </cell>
        </row>
        <row r="8817">
          <cell r="K8817">
            <v>198000.47</v>
          </cell>
          <cell r="Y8817">
            <v>2009</v>
          </cell>
          <cell r="AT8817">
            <v>475201.31</v>
          </cell>
          <cell r="BK8817">
            <v>510379.79660293477</v>
          </cell>
          <cell r="BX8817">
            <v>426431.02963688964</v>
          </cell>
          <cell r="CB8817">
            <v>425000</v>
          </cell>
          <cell r="CF8817">
            <v>1020759.5932058695</v>
          </cell>
          <cell r="CG8817">
            <v>5546250</v>
          </cell>
          <cell r="CK8817" t="str">
            <v>Машины и оборудование</v>
          </cell>
        </row>
        <row r="8818">
          <cell r="K8818">
            <v>223108.5</v>
          </cell>
          <cell r="Y8818">
            <v>2009</v>
          </cell>
          <cell r="AT8818">
            <v>446217.06</v>
          </cell>
          <cell r="BK8818">
            <v>481533.35699278</v>
          </cell>
          <cell r="BX8818">
            <v>402329.33708128362</v>
          </cell>
          <cell r="CB8818">
            <v>400000</v>
          </cell>
          <cell r="CF8818">
            <v>963066.71398556</v>
          </cell>
          <cell r="CG8818">
            <v>5220000</v>
          </cell>
          <cell r="CK8818" t="str">
            <v>Машины и оборудование</v>
          </cell>
        </row>
        <row r="8819">
          <cell r="K8819">
            <v>198000.47</v>
          </cell>
          <cell r="Y8819">
            <v>2009</v>
          </cell>
          <cell r="AT8819">
            <v>475201.31</v>
          </cell>
          <cell r="BK8819">
            <v>510379.79660293477</v>
          </cell>
          <cell r="BX8819">
            <v>426431.02963688964</v>
          </cell>
          <cell r="CB8819">
            <v>425000</v>
          </cell>
          <cell r="CF8819">
            <v>1020759.5932058695</v>
          </cell>
          <cell r="CG8819">
            <v>5546250</v>
          </cell>
          <cell r="CK8819" t="str">
            <v>Машины и оборудование</v>
          </cell>
        </row>
        <row r="8820">
          <cell r="K8820">
            <v>425801.35</v>
          </cell>
          <cell r="Y8820">
            <v>2009</v>
          </cell>
          <cell r="AT8820">
            <v>464510.56</v>
          </cell>
          <cell r="BK8820">
            <v>495064.74243445694</v>
          </cell>
          <cell r="BX8820">
            <v>453824.15570515156</v>
          </cell>
          <cell r="CB8820">
            <v>455000</v>
          </cell>
          <cell r="CF8820">
            <v>495064.74243445694</v>
          </cell>
          <cell r="CG8820">
            <v>6379100</v>
          </cell>
          <cell r="CK8820" t="str">
            <v>Машины и оборудование</v>
          </cell>
        </row>
        <row r="8821">
          <cell r="K8821">
            <v>198000.48</v>
          </cell>
          <cell r="Y8821">
            <v>2009</v>
          </cell>
          <cell r="AT8821">
            <v>475201.32</v>
          </cell>
          <cell r="BK8821">
            <v>510379.80734322075</v>
          </cell>
          <cell r="BX8821">
            <v>426431.03861058183</v>
          </cell>
          <cell r="CB8821">
            <v>425000</v>
          </cell>
          <cell r="CF8821">
            <v>1020759.6146864415</v>
          </cell>
          <cell r="CG8821">
            <v>5546250</v>
          </cell>
          <cell r="CK8821" t="str">
            <v>Машины и оборудование</v>
          </cell>
        </row>
        <row r="8822">
          <cell r="K8822">
            <v>446217.06</v>
          </cell>
          <cell r="Y8822">
            <v>2009</v>
          </cell>
          <cell r="AT8822">
            <v>446217.06</v>
          </cell>
          <cell r="BK8822">
            <v>481533.35699278</v>
          </cell>
          <cell r="BX8822">
            <v>402329.33708128362</v>
          </cell>
          <cell r="CB8822">
            <v>400000</v>
          </cell>
          <cell r="CF8822">
            <v>963066.71398556</v>
          </cell>
          <cell r="CG8822">
            <v>5220000</v>
          </cell>
          <cell r="CK8822" t="str">
            <v>Машины и оборудование</v>
          </cell>
        </row>
        <row r="8823">
          <cell r="K8823">
            <v>446217.06</v>
          </cell>
          <cell r="Y8823">
            <v>2009</v>
          </cell>
          <cell r="AT8823">
            <v>446217.06</v>
          </cell>
          <cell r="BK8823">
            <v>481533.35699278</v>
          </cell>
          <cell r="BX8823">
            <v>402329.33708128362</v>
          </cell>
          <cell r="CB8823">
            <v>400000</v>
          </cell>
          <cell r="CF8823">
            <v>963066.71398556</v>
          </cell>
          <cell r="CG8823">
            <v>5220000</v>
          </cell>
          <cell r="CK8823" t="str">
            <v>Машины и оборудование</v>
          </cell>
        </row>
        <row r="8824">
          <cell r="K8824">
            <v>330000.87</v>
          </cell>
          <cell r="Y8824">
            <v>2009</v>
          </cell>
          <cell r="AT8824">
            <v>451047.77</v>
          </cell>
          <cell r="BK8824">
            <v>486746.39838335034</v>
          </cell>
          <cell r="BX8824">
            <v>406684.92212308355</v>
          </cell>
          <cell r="CB8824">
            <v>405000</v>
          </cell>
          <cell r="CF8824">
            <v>973492.79676670069</v>
          </cell>
          <cell r="CG8824">
            <v>5285250</v>
          </cell>
          <cell r="CK8824" t="str">
            <v>Машины и оборудование</v>
          </cell>
        </row>
        <row r="8825">
          <cell r="K8825">
            <v>399536.8</v>
          </cell>
          <cell r="Y8825">
            <v>2010</v>
          </cell>
          <cell r="AT8825">
            <v>399536.8</v>
          </cell>
          <cell r="BK8825">
            <v>399536.8</v>
          </cell>
          <cell r="BX8825">
            <v>399536.8</v>
          </cell>
          <cell r="CB8825">
            <v>400000</v>
          </cell>
          <cell r="CF8825">
            <v>0</v>
          </cell>
          <cell r="CG8825">
            <v>6000000</v>
          </cell>
          <cell r="CK8825" t="str">
            <v>Машины и оборудование</v>
          </cell>
        </row>
        <row r="8826">
          <cell r="K8826">
            <v>399536.8</v>
          </cell>
          <cell r="Y8826">
            <v>2010</v>
          </cell>
          <cell r="AT8826">
            <v>399536.8</v>
          </cell>
          <cell r="BK8826">
            <v>399536.8</v>
          </cell>
          <cell r="BX8826">
            <v>399536.8</v>
          </cell>
          <cell r="CB8826">
            <v>400000</v>
          </cell>
          <cell r="CF8826">
            <v>0</v>
          </cell>
          <cell r="CG8826">
            <v>6000000</v>
          </cell>
          <cell r="CK8826" t="str">
            <v>Машины и оборудование</v>
          </cell>
        </row>
        <row r="8827">
          <cell r="K8827">
            <v>399536.8</v>
          </cell>
          <cell r="Y8827">
            <v>2010</v>
          </cell>
          <cell r="AT8827">
            <v>399536.8</v>
          </cell>
          <cell r="BK8827">
            <v>406071.28037383169</v>
          </cell>
          <cell r="BX8827">
            <v>406071.28037383169</v>
          </cell>
          <cell r="CB8827">
            <v>405000</v>
          </cell>
          <cell r="CF8827">
            <v>0</v>
          </cell>
          <cell r="CG8827">
            <v>6075000</v>
          </cell>
          <cell r="CK8827" t="str">
            <v>Машины и оборудование</v>
          </cell>
        </row>
        <row r="8828">
          <cell r="K8828">
            <v>399536.8</v>
          </cell>
          <cell r="Y8828">
            <v>2010</v>
          </cell>
          <cell r="AT8828">
            <v>399536.8</v>
          </cell>
          <cell r="BK8828">
            <v>399536.8</v>
          </cell>
          <cell r="BX8828">
            <v>399536.8</v>
          </cell>
          <cell r="CB8828">
            <v>400000</v>
          </cell>
          <cell r="CF8828">
            <v>0</v>
          </cell>
          <cell r="CG8828">
            <v>6000000</v>
          </cell>
          <cell r="CK8828" t="str">
            <v>Машины и оборудование</v>
          </cell>
        </row>
        <row r="8829">
          <cell r="K8829">
            <v>399536.8</v>
          </cell>
          <cell r="Y8829">
            <v>2010</v>
          </cell>
          <cell r="AT8829">
            <v>399536.8</v>
          </cell>
          <cell r="BK8829">
            <v>406071.28037383169</v>
          </cell>
          <cell r="BX8829">
            <v>406071.28037383169</v>
          </cell>
          <cell r="CB8829">
            <v>405000</v>
          </cell>
          <cell r="CF8829">
            <v>0</v>
          </cell>
          <cell r="CG8829">
            <v>6075000</v>
          </cell>
          <cell r="CK8829" t="str">
            <v>Машины и оборудование</v>
          </cell>
        </row>
        <row r="8830">
          <cell r="K8830">
            <v>399536.8</v>
          </cell>
          <cell r="Y8830">
            <v>2010</v>
          </cell>
          <cell r="AT8830">
            <v>399536.8</v>
          </cell>
          <cell r="BK8830">
            <v>406071.28037383169</v>
          </cell>
          <cell r="BX8830">
            <v>406071.28037383169</v>
          </cell>
          <cell r="CB8830">
            <v>405000</v>
          </cell>
          <cell r="CF8830">
            <v>0</v>
          </cell>
          <cell r="CG8830">
            <v>6075000</v>
          </cell>
          <cell r="CK8830" t="str">
            <v>Машины и оборудование</v>
          </cell>
        </row>
        <row r="8831">
          <cell r="K8831">
            <v>170667.13</v>
          </cell>
          <cell r="Y8831">
            <v>2010</v>
          </cell>
          <cell r="AT8831">
            <v>170667.13</v>
          </cell>
          <cell r="BK8831">
            <v>170667.13</v>
          </cell>
          <cell r="BX8831">
            <v>170667.13</v>
          </cell>
          <cell r="CB8831">
            <v>170000</v>
          </cell>
          <cell r="CF8831">
            <v>0</v>
          </cell>
          <cell r="CG8831">
            <v>2550000</v>
          </cell>
          <cell r="CK8831" t="str">
            <v>Машины и оборудование</v>
          </cell>
        </row>
        <row r="8832">
          <cell r="K8832">
            <v>181323.9</v>
          </cell>
          <cell r="Y8832">
            <v>2009</v>
          </cell>
          <cell r="AT8832">
            <v>395615.9</v>
          </cell>
          <cell r="BK8832">
            <v>436517.72718533227</v>
          </cell>
          <cell r="BX8832">
            <v>400154.3071236636</v>
          </cell>
          <cell r="CB8832">
            <v>400000</v>
          </cell>
          <cell r="CF8832">
            <v>436517.72718533227</v>
          </cell>
          <cell r="CG8832">
            <v>5608000</v>
          </cell>
          <cell r="CK8832" t="str">
            <v>Машины и оборудование</v>
          </cell>
        </row>
        <row r="8833">
          <cell r="K8833">
            <v>50448.23</v>
          </cell>
          <cell r="Y8833">
            <v>2010</v>
          </cell>
          <cell r="AT8833">
            <v>50448.23</v>
          </cell>
          <cell r="BK8833">
            <v>50448.23</v>
          </cell>
          <cell r="BX8833">
            <v>50448.23</v>
          </cell>
          <cell r="CB8833">
            <v>50000</v>
          </cell>
          <cell r="CF8833">
            <v>0</v>
          </cell>
          <cell r="CG8833">
            <v>750000</v>
          </cell>
          <cell r="CK8833" t="str">
            <v>Машины и оборудование</v>
          </cell>
        </row>
        <row r="8834">
          <cell r="K8834">
            <v>36622.730000000003</v>
          </cell>
          <cell r="Y8834">
            <v>2010</v>
          </cell>
          <cell r="AT8834">
            <v>37885.589999999997</v>
          </cell>
          <cell r="BK8834">
            <v>37885.589999999997</v>
          </cell>
          <cell r="BX8834">
            <v>37885.589999999997</v>
          </cell>
          <cell r="CB8834">
            <v>38000</v>
          </cell>
          <cell r="CF8834">
            <v>0</v>
          </cell>
          <cell r="CG8834">
            <v>570000</v>
          </cell>
          <cell r="CK8834" t="str">
            <v>Машины и оборудование</v>
          </cell>
        </row>
        <row r="8835">
          <cell r="K8835">
            <v>36622.730000000003</v>
          </cell>
          <cell r="Y8835">
            <v>2010</v>
          </cell>
          <cell r="AT8835">
            <v>37885.589999999997</v>
          </cell>
          <cell r="BK8835">
            <v>37885.589999999997</v>
          </cell>
          <cell r="BX8835">
            <v>37885.589999999997</v>
          </cell>
          <cell r="CB8835">
            <v>38000</v>
          </cell>
          <cell r="CF8835">
            <v>0</v>
          </cell>
          <cell r="CG8835">
            <v>570000</v>
          </cell>
          <cell r="CK8835" t="str">
            <v>Машины и оборудование</v>
          </cell>
        </row>
        <row r="8836">
          <cell r="K8836">
            <v>38025.42</v>
          </cell>
          <cell r="Y8836">
            <v>2010</v>
          </cell>
          <cell r="AT8836">
            <v>38025.42</v>
          </cell>
          <cell r="BK8836">
            <v>38025.42</v>
          </cell>
          <cell r="BX8836">
            <v>38025.42</v>
          </cell>
          <cell r="CB8836">
            <v>38000</v>
          </cell>
          <cell r="CF8836">
            <v>0</v>
          </cell>
          <cell r="CG8836">
            <v>570000</v>
          </cell>
          <cell r="CK8836" t="str">
            <v>Машины и оборудование</v>
          </cell>
        </row>
        <row r="8837">
          <cell r="K8837">
            <v>16682</v>
          </cell>
          <cell r="Y8837">
            <v>2009</v>
          </cell>
          <cell r="AT8837">
            <v>24412.720000000001</v>
          </cell>
          <cell r="BK8837">
            <v>29488.120438194881</v>
          </cell>
          <cell r="BX8837">
            <v>24637.827837646317</v>
          </cell>
          <cell r="CB8837">
            <v>25000</v>
          </cell>
          <cell r="CF8837">
            <v>58976.240876389762</v>
          </cell>
          <cell r="CG8837">
            <v>326250</v>
          </cell>
          <cell r="CK8837" t="str">
            <v>Машины и оборудование</v>
          </cell>
        </row>
        <row r="8838">
          <cell r="K8838">
            <v>16682</v>
          </cell>
          <cell r="Y8838">
            <v>2009</v>
          </cell>
          <cell r="AT8838">
            <v>24412.720000000001</v>
          </cell>
          <cell r="BK8838">
            <v>29488.120438194881</v>
          </cell>
          <cell r="BX8838">
            <v>24637.827837646317</v>
          </cell>
          <cell r="CB8838">
            <v>25000</v>
          </cell>
          <cell r="CF8838">
            <v>58976.240876389762</v>
          </cell>
          <cell r="CG8838">
            <v>326250</v>
          </cell>
          <cell r="CK8838" t="str">
            <v>Машины и оборудование</v>
          </cell>
        </row>
        <row r="8839">
          <cell r="K8839">
            <v>16682</v>
          </cell>
          <cell r="Y8839">
            <v>2009</v>
          </cell>
          <cell r="AT8839">
            <v>24412.720000000001</v>
          </cell>
          <cell r="BK8839">
            <v>29488.120438194881</v>
          </cell>
          <cell r="BX8839">
            <v>24637.827837646317</v>
          </cell>
          <cell r="CB8839">
            <v>25000</v>
          </cell>
          <cell r="CF8839">
            <v>58976.240876389762</v>
          </cell>
          <cell r="CG8839">
            <v>326250</v>
          </cell>
          <cell r="CK8839" t="str">
            <v>Машины и оборудование</v>
          </cell>
        </row>
        <row r="8840">
          <cell r="K8840">
            <v>40515.919999999998</v>
          </cell>
          <cell r="Y8840">
            <v>2009</v>
          </cell>
          <cell r="AT8840">
            <v>49110.17</v>
          </cell>
          <cell r="BK8840">
            <v>62471.355303322176</v>
          </cell>
          <cell r="BX8840">
            <v>52195.883422738247</v>
          </cell>
          <cell r="CB8840">
            <v>50000</v>
          </cell>
          <cell r="CF8840">
            <v>124942.71060664435</v>
          </cell>
          <cell r="CG8840">
            <v>652500</v>
          </cell>
          <cell r="CK8840" t="str">
            <v>Машины и оборудование</v>
          </cell>
        </row>
        <row r="8841">
          <cell r="K8841">
            <v>2419633.5</v>
          </cell>
          <cell r="Y8841">
            <v>2009</v>
          </cell>
          <cell r="AT8841">
            <v>5123929.72</v>
          </cell>
          <cell r="BK8841">
            <v>5532035.6518164687</v>
          </cell>
          <cell r="BX8841">
            <v>4125451.8575139339</v>
          </cell>
          <cell r="CB8841">
            <v>4130000</v>
          </cell>
          <cell r="CF8841">
            <v>11064071.303632937</v>
          </cell>
          <cell r="CG8841">
            <v>33329100</v>
          </cell>
          <cell r="CK8841" t="str">
            <v>Транспортные средства</v>
          </cell>
        </row>
        <row r="8842">
          <cell r="K8842">
            <v>2419633.5</v>
          </cell>
          <cell r="Y8842">
            <v>2009</v>
          </cell>
          <cell r="AT8842">
            <v>5123929.72</v>
          </cell>
          <cell r="BK8842">
            <v>5532035.6518164687</v>
          </cell>
          <cell r="BX8842">
            <v>4125451.8575139339</v>
          </cell>
          <cell r="CB8842">
            <v>4130000</v>
          </cell>
          <cell r="CF8842">
            <v>11064071.303632937</v>
          </cell>
          <cell r="CG8842">
            <v>33329100</v>
          </cell>
          <cell r="CK8842" t="str">
            <v>Транспортные средства</v>
          </cell>
        </row>
        <row r="8843">
          <cell r="K8843">
            <v>26373.46</v>
          </cell>
          <cell r="Y8843">
            <v>2009</v>
          </cell>
          <cell r="AT8843">
            <v>30430.9</v>
          </cell>
          <cell r="BK8843">
            <v>35179.824304108806</v>
          </cell>
          <cell r="BX8843">
            <v>30581.928172168653</v>
          </cell>
          <cell r="CB8843">
            <v>31000</v>
          </cell>
          <cell r="CF8843">
            <v>35179.824304108806</v>
          </cell>
          <cell r="CG8843">
            <v>279620</v>
          </cell>
          <cell r="CK8843" t="str">
            <v>Прочие основные фонды</v>
          </cell>
        </row>
        <row r="8844">
          <cell r="K8844">
            <v>209505.96</v>
          </cell>
          <cell r="Y8844">
            <v>2009</v>
          </cell>
          <cell r="AT8844">
            <v>239435.46</v>
          </cell>
          <cell r="BK8844">
            <v>276800.79836526263</v>
          </cell>
          <cell r="BX8844">
            <v>240623.77516242239</v>
          </cell>
          <cell r="CB8844">
            <v>240000</v>
          </cell>
          <cell r="CF8844">
            <v>276800.79836526263</v>
          </cell>
          <cell r="CG8844">
            <v>2164800</v>
          </cell>
          <cell r="CK8844" t="str">
            <v>Прочие основные фонды</v>
          </cell>
        </row>
        <row r="8845">
          <cell r="K8845">
            <v>209505.96</v>
          </cell>
          <cell r="Y8845">
            <v>2009</v>
          </cell>
          <cell r="AT8845">
            <v>239435.46</v>
          </cell>
          <cell r="BK8845">
            <v>276800.79836526263</v>
          </cell>
          <cell r="BX8845">
            <v>240623.77516242239</v>
          </cell>
          <cell r="CB8845">
            <v>240000</v>
          </cell>
          <cell r="CF8845">
            <v>276800.79836526263</v>
          </cell>
          <cell r="CG8845">
            <v>2164800</v>
          </cell>
          <cell r="CK8845" t="str">
            <v>Прочие основные фонды</v>
          </cell>
        </row>
        <row r="8846">
          <cell r="K8846">
            <v>11459.76</v>
          </cell>
          <cell r="Y8846">
            <v>2009</v>
          </cell>
          <cell r="AT8846">
            <v>55007</v>
          </cell>
          <cell r="BK8846">
            <v>66442.946174936093</v>
          </cell>
          <cell r="BX8846">
            <v>49549.061677880571</v>
          </cell>
          <cell r="CB8846">
            <v>50000</v>
          </cell>
          <cell r="CF8846">
            <v>132885.89234987219</v>
          </cell>
          <cell r="CG8846">
            <v>403500</v>
          </cell>
          <cell r="CK8846" t="str">
            <v>Прочие основные фонды</v>
          </cell>
        </row>
        <row r="8847">
          <cell r="K8847">
            <v>81220.77</v>
          </cell>
          <cell r="Y8847">
            <v>2009</v>
          </cell>
          <cell r="AT8847">
            <v>96500</v>
          </cell>
          <cell r="BK8847">
            <v>116562.333991698</v>
          </cell>
          <cell r="BX8847">
            <v>97389.819173482902</v>
          </cell>
          <cell r="CB8847">
            <v>95000</v>
          </cell>
          <cell r="CF8847">
            <v>233124.66798339601</v>
          </cell>
          <cell r="CG8847">
            <v>1239750</v>
          </cell>
          <cell r="CK8847" t="str">
            <v>Машины и оборудование</v>
          </cell>
        </row>
        <row r="8848">
          <cell r="K8848">
            <v>92115.17</v>
          </cell>
          <cell r="Y8848">
            <v>2010</v>
          </cell>
          <cell r="AT8848">
            <v>99584</v>
          </cell>
          <cell r="BK8848">
            <v>113079.93023757118</v>
          </cell>
          <cell r="BX8848">
            <v>98300.726983316563</v>
          </cell>
          <cell r="CB8848">
            <v>100000</v>
          </cell>
          <cell r="CF8848">
            <v>113079.93023757118</v>
          </cell>
          <cell r="CG8848">
            <v>902000</v>
          </cell>
          <cell r="CK8848" t="str">
            <v>Прочие основные фонды</v>
          </cell>
        </row>
        <row r="8849">
          <cell r="K8849">
            <v>205873.63</v>
          </cell>
          <cell r="Y8849">
            <v>2010</v>
          </cell>
          <cell r="AT8849">
            <v>222566.11</v>
          </cell>
          <cell r="BK8849">
            <v>252728.95437065786</v>
          </cell>
          <cell r="BX8849">
            <v>219698.04802828567</v>
          </cell>
          <cell r="CB8849">
            <v>220000</v>
          </cell>
          <cell r="CF8849">
            <v>252728.95437065786</v>
          </cell>
          <cell r="CG8849">
            <v>1984400</v>
          </cell>
          <cell r="CK8849" t="str">
            <v>Прочие основные фонды</v>
          </cell>
        </row>
        <row r="8850">
          <cell r="K8850">
            <v>174517.72</v>
          </cell>
          <cell r="Y8850">
            <v>2010</v>
          </cell>
          <cell r="AT8850">
            <v>188667.79</v>
          </cell>
          <cell r="BK8850">
            <v>214236.62969228721</v>
          </cell>
          <cell r="BX8850">
            <v>186236.55321473029</v>
          </cell>
          <cell r="CB8850">
            <v>185000</v>
          </cell>
          <cell r="CF8850">
            <v>214236.62969228721</v>
          </cell>
          <cell r="CG8850">
            <v>1668700</v>
          </cell>
          <cell r="CK8850" t="str">
            <v>Прочие основные фонды</v>
          </cell>
        </row>
        <row r="8851">
          <cell r="K8851">
            <v>174517.72</v>
          </cell>
          <cell r="Y8851">
            <v>2010</v>
          </cell>
          <cell r="AT8851">
            <v>188667.79</v>
          </cell>
          <cell r="BK8851">
            <v>214236.62969228721</v>
          </cell>
          <cell r="BX8851">
            <v>186236.55321473029</v>
          </cell>
          <cell r="CB8851">
            <v>185000</v>
          </cell>
          <cell r="CF8851">
            <v>214236.62969228721</v>
          </cell>
          <cell r="CG8851">
            <v>1668700</v>
          </cell>
          <cell r="CK8851" t="str">
            <v>Прочие основные фонды</v>
          </cell>
        </row>
        <row r="8852">
          <cell r="K8852">
            <v>174517.72</v>
          </cell>
          <cell r="Y8852">
            <v>2010</v>
          </cell>
          <cell r="AT8852">
            <v>188667.79</v>
          </cell>
          <cell r="BK8852">
            <v>214236.62969228721</v>
          </cell>
          <cell r="BX8852">
            <v>186236.55321473029</v>
          </cell>
          <cell r="CB8852">
            <v>185000</v>
          </cell>
          <cell r="CF8852">
            <v>214236.62969228721</v>
          </cell>
          <cell r="CG8852">
            <v>1668700</v>
          </cell>
          <cell r="CK8852" t="str">
            <v>Прочие основные фонды</v>
          </cell>
        </row>
        <row r="8853">
          <cell r="K8853">
            <v>17417.169999999998</v>
          </cell>
          <cell r="Y8853">
            <v>2010</v>
          </cell>
          <cell r="AT8853">
            <v>20096.689999999999</v>
          </cell>
          <cell r="BK8853">
            <v>22222.262854897097</v>
          </cell>
          <cell r="BX8853">
            <v>20371.072333669181</v>
          </cell>
          <cell r="CB8853">
            <v>20000</v>
          </cell>
          <cell r="CF8853">
            <v>22222.262854897097</v>
          </cell>
          <cell r="CG8853">
            <v>280400</v>
          </cell>
          <cell r="CK8853" t="str">
            <v>Машины и оборудование</v>
          </cell>
        </row>
        <row r="8854">
          <cell r="K8854">
            <v>22246.04</v>
          </cell>
          <cell r="Y8854">
            <v>2009</v>
          </cell>
          <cell r="AT8854">
            <v>40043</v>
          </cell>
          <cell r="BK8854">
            <v>46291.95011023101</v>
          </cell>
          <cell r="BX8854">
            <v>42435.672294926051</v>
          </cell>
          <cell r="CB8854">
            <v>42000</v>
          </cell>
          <cell r="CF8854">
            <v>46291.95011023101</v>
          </cell>
          <cell r="CG8854">
            <v>588840</v>
          </cell>
          <cell r="CK8854" t="str">
            <v>Машины и оборудование</v>
          </cell>
        </row>
        <row r="8855">
          <cell r="K8855">
            <v>22246.04</v>
          </cell>
          <cell r="Y8855">
            <v>2009</v>
          </cell>
          <cell r="AT8855">
            <v>40043</v>
          </cell>
          <cell r="BK8855">
            <v>46291.95011023101</v>
          </cell>
          <cell r="BX8855">
            <v>42435.672294926051</v>
          </cell>
          <cell r="CB8855">
            <v>42000</v>
          </cell>
          <cell r="CF8855">
            <v>46291.95011023101</v>
          </cell>
          <cell r="CG8855">
            <v>588840</v>
          </cell>
          <cell r="CK8855" t="str">
            <v>Машины и оборудование</v>
          </cell>
        </row>
        <row r="8856">
          <cell r="K8856">
            <v>16684.64</v>
          </cell>
          <cell r="Y8856">
            <v>2009</v>
          </cell>
          <cell r="AT8856">
            <v>40043</v>
          </cell>
          <cell r="BK8856">
            <v>46291.95011023101</v>
          </cell>
          <cell r="BX8856">
            <v>42435.672294926051</v>
          </cell>
          <cell r="CB8856">
            <v>42000</v>
          </cell>
          <cell r="CF8856">
            <v>46291.95011023101</v>
          </cell>
          <cell r="CG8856">
            <v>588840</v>
          </cell>
          <cell r="CK8856" t="str">
            <v>Машины и оборудование</v>
          </cell>
        </row>
        <row r="8857">
          <cell r="K8857">
            <v>16684.64</v>
          </cell>
          <cell r="Y8857">
            <v>2009</v>
          </cell>
          <cell r="AT8857">
            <v>40043</v>
          </cell>
          <cell r="BK8857">
            <v>46291.95011023101</v>
          </cell>
          <cell r="BX8857">
            <v>42435.672294926051</v>
          </cell>
          <cell r="CB8857">
            <v>42000</v>
          </cell>
          <cell r="CF8857">
            <v>46291.95011023101</v>
          </cell>
          <cell r="CG8857">
            <v>588840</v>
          </cell>
          <cell r="CK8857" t="str">
            <v>Машины и оборудование</v>
          </cell>
        </row>
        <row r="8858">
          <cell r="K8858">
            <v>139745.79</v>
          </cell>
          <cell r="Y8858">
            <v>2010</v>
          </cell>
          <cell r="AT8858">
            <v>164406.78</v>
          </cell>
          <cell r="BK8858">
            <v>186687.69293243607</v>
          </cell>
          <cell r="BX8858">
            <v>162288.17877355989</v>
          </cell>
          <cell r="CB8858">
            <v>160000</v>
          </cell>
          <cell r="CF8858">
            <v>186687.69293243607</v>
          </cell>
          <cell r="CG8858">
            <v>1443200</v>
          </cell>
          <cell r="CK8858" t="str">
            <v>Прочие основные фонды</v>
          </cell>
        </row>
        <row r="8859">
          <cell r="K8859">
            <v>33020</v>
          </cell>
          <cell r="Y8859">
            <v>2010</v>
          </cell>
          <cell r="AT8859">
            <v>38100</v>
          </cell>
          <cell r="BK8859">
            <v>42129.734536960044</v>
          </cell>
          <cell r="BX8859">
            <v>36623.506257004425</v>
          </cell>
          <cell r="CB8859">
            <v>37000</v>
          </cell>
          <cell r="CF8859">
            <v>42129.734536960044</v>
          </cell>
          <cell r="CG8859">
            <v>333740</v>
          </cell>
          <cell r="CK8859" t="str">
            <v>Прочие основные фонды</v>
          </cell>
        </row>
        <row r="8860">
          <cell r="K8860">
            <v>2808.26</v>
          </cell>
          <cell r="Y8860">
            <v>2009</v>
          </cell>
          <cell r="AT8860">
            <v>33700</v>
          </cell>
          <cell r="BK8860">
            <v>42868.608960668578</v>
          </cell>
          <cell r="BX8860">
            <v>35817.454334739195</v>
          </cell>
          <cell r="CB8860">
            <v>36000</v>
          </cell>
          <cell r="CF8860">
            <v>85737.217921337156</v>
          </cell>
          <cell r="CG8860">
            <v>469800</v>
          </cell>
          <cell r="CK8860" t="str">
            <v>Машины и оборудование</v>
          </cell>
        </row>
        <row r="8861">
          <cell r="K8861">
            <v>194539.01</v>
          </cell>
          <cell r="Y8861">
            <v>2010</v>
          </cell>
          <cell r="AT8861">
            <v>194539.01</v>
          </cell>
          <cell r="BK8861">
            <v>194539.01</v>
          </cell>
          <cell r="BX8861">
            <v>194539.01</v>
          </cell>
          <cell r="CB8861">
            <v>195000</v>
          </cell>
          <cell r="CF8861">
            <v>0</v>
          </cell>
          <cell r="CG8861">
            <v>2925000</v>
          </cell>
          <cell r="CK8861" t="str">
            <v>Машины и оборудование</v>
          </cell>
        </row>
        <row r="8862">
          <cell r="K8862">
            <v>194539.02</v>
          </cell>
          <cell r="Y8862">
            <v>2010</v>
          </cell>
          <cell r="AT8862">
            <v>194539.02</v>
          </cell>
          <cell r="BK8862">
            <v>194539.02</v>
          </cell>
          <cell r="BX8862">
            <v>194539.02</v>
          </cell>
          <cell r="CB8862">
            <v>195000</v>
          </cell>
          <cell r="CF8862">
            <v>0</v>
          </cell>
          <cell r="CG8862">
            <v>2925000</v>
          </cell>
          <cell r="CK8862" t="str">
            <v>Машины и оборудование</v>
          </cell>
        </row>
        <row r="8863">
          <cell r="K8863">
            <v>194539.02</v>
          </cell>
          <cell r="Y8863">
            <v>2010</v>
          </cell>
          <cell r="AT8863">
            <v>194539.02</v>
          </cell>
          <cell r="BK8863">
            <v>194539.02</v>
          </cell>
          <cell r="BX8863">
            <v>194539.02</v>
          </cell>
          <cell r="CB8863">
            <v>195000</v>
          </cell>
          <cell r="CF8863">
            <v>0</v>
          </cell>
          <cell r="CG8863">
            <v>2925000</v>
          </cell>
          <cell r="CK8863" t="str">
            <v>Машины и оборудование</v>
          </cell>
        </row>
        <row r="8864">
          <cell r="K8864">
            <v>187591.2</v>
          </cell>
          <cell r="Y8864">
            <v>2010</v>
          </cell>
          <cell r="AT8864">
            <v>194539.02</v>
          </cell>
          <cell r="BK8864">
            <v>209683.35431567702</v>
          </cell>
          <cell r="BX8864">
            <v>209683.35431567702</v>
          </cell>
          <cell r="CB8864">
            <v>210000</v>
          </cell>
          <cell r="CF8864">
            <v>0</v>
          </cell>
          <cell r="CG8864">
            <v>3150000</v>
          </cell>
          <cell r="CK8864" t="str">
            <v>Машины и оборудование</v>
          </cell>
        </row>
        <row r="8865">
          <cell r="K8865">
            <v>20321.96</v>
          </cell>
          <cell r="Y8865">
            <v>2010</v>
          </cell>
          <cell r="AT8865">
            <v>20321.96</v>
          </cell>
          <cell r="BK8865">
            <v>20321.96</v>
          </cell>
          <cell r="BX8865">
            <v>20321.96</v>
          </cell>
          <cell r="CB8865">
            <v>20000</v>
          </cell>
          <cell r="CF8865">
            <v>0</v>
          </cell>
          <cell r="CG8865">
            <v>300000</v>
          </cell>
          <cell r="CK8865" t="str">
            <v>Машины и оборудование</v>
          </cell>
        </row>
        <row r="8866">
          <cell r="K8866">
            <v>19723.79</v>
          </cell>
          <cell r="Y8866">
            <v>2009</v>
          </cell>
          <cell r="AT8866">
            <v>25668.61</v>
          </cell>
          <cell r="BK8866">
            <v>31005.109760856369</v>
          </cell>
          <cell r="BX8866">
            <v>25905.298303986063</v>
          </cell>
          <cell r="CB8866">
            <v>26000</v>
          </cell>
          <cell r="CF8866">
            <v>62010.219521712737</v>
          </cell>
          <cell r="CG8866">
            <v>339300</v>
          </cell>
          <cell r="CK8866" t="str">
            <v>Машины и оборудование</v>
          </cell>
        </row>
        <row r="8867">
          <cell r="K8867">
            <v>19723.79</v>
          </cell>
          <cell r="Y8867">
            <v>2009</v>
          </cell>
          <cell r="AT8867">
            <v>25668.61</v>
          </cell>
          <cell r="BK8867">
            <v>31005.109760856369</v>
          </cell>
          <cell r="BX8867">
            <v>25905.298303986063</v>
          </cell>
          <cell r="CB8867">
            <v>26000</v>
          </cell>
          <cell r="CF8867">
            <v>62010.219521712737</v>
          </cell>
          <cell r="CG8867">
            <v>339300</v>
          </cell>
          <cell r="CK8867" t="str">
            <v>Машины и оборудование</v>
          </cell>
        </row>
        <row r="8868">
          <cell r="K8868">
            <v>19223.439999999999</v>
          </cell>
          <cell r="Y8868">
            <v>2009</v>
          </cell>
          <cell r="AT8868">
            <v>25668.6</v>
          </cell>
          <cell r="BK8868">
            <v>31005.097681858024</v>
          </cell>
          <cell r="BX8868">
            <v>25905.28821177682</v>
          </cell>
          <cell r="CB8868">
            <v>26000</v>
          </cell>
          <cell r="CF8868">
            <v>62010.195363716048</v>
          </cell>
          <cell r="CG8868">
            <v>339300</v>
          </cell>
          <cell r="CK8868" t="str">
            <v>Машины и оборудование</v>
          </cell>
        </row>
        <row r="8869">
          <cell r="K8869">
            <v>30500</v>
          </cell>
          <cell r="Y8869">
            <v>2010</v>
          </cell>
          <cell r="AT8869">
            <v>30500</v>
          </cell>
          <cell r="BK8869">
            <v>30500</v>
          </cell>
          <cell r="BX8869">
            <v>30500</v>
          </cell>
          <cell r="CB8869">
            <v>31000</v>
          </cell>
          <cell r="CF8869">
            <v>0</v>
          </cell>
          <cell r="CG8869">
            <v>465000</v>
          </cell>
          <cell r="CK8869" t="str">
            <v>Машины и оборудование</v>
          </cell>
        </row>
        <row r="8870">
          <cell r="K8870">
            <v>25119.439999999999</v>
          </cell>
          <cell r="Y8870">
            <v>2010</v>
          </cell>
          <cell r="AT8870">
            <v>28984</v>
          </cell>
          <cell r="BK8870">
            <v>29169.564070711895</v>
          </cell>
          <cell r="BX8870">
            <v>26739.639590534458</v>
          </cell>
          <cell r="CB8870">
            <v>27000</v>
          </cell>
          <cell r="CF8870">
            <v>29169.564070711895</v>
          </cell>
          <cell r="CG8870">
            <v>378540</v>
          </cell>
          <cell r="CK8870" t="str">
            <v>Машины и оборудование</v>
          </cell>
        </row>
        <row r="8871">
          <cell r="K8871">
            <v>1063666.18</v>
          </cell>
          <cell r="Y8871">
            <v>2010</v>
          </cell>
          <cell r="AT8871">
            <v>1119648.6100000001</v>
          </cell>
          <cell r="BK8871">
            <v>1123810.0791499093</v>
          </cell>
          <cell r="BX8871">
            <v>1123810.0791499093</v>
          </cell>
          <cell r="CB8871">
            <v>1120000</v>
          </cell>
          <cell r="CF8871">
            <v>0</v>
          </cell>
          <cell r="CG8871">
            <v>16800000</v>
          </cell>
          <cell r="CK8871" t="str">
            <v>Машины и оборудование</v>
          </cell>
        </row>
        <row r="8872">
          <cell r="K8872">
            <v>1063666.18</v>
          </cell>
          <cell r="Y8872">
            <v>2010</v>
          </cell>
          <cell r="AT8872">
            <v>1119648.6100000001</v>
          </cell>
          <cell r="BK8872">
            <v>1123810.0791499093</v>
          </cell>
          <cell r="BX8872">
            <v>1123810.0791499093</v>
          </cell>
          <cell r="CB8872">
            <v>1120000</v>
          </cell>
          <cell r="CF8872">
            <v>0</v>
          </cell>
          <cell r="CG8872">
            <v>16800000</v>
          </cell>
          <cell r="CK8872" t="str">
            <v>Машины и оборудование</v>
          </cell>
        </row>
        <row r="8873">
          <cell r="K8873">
            <v>80036.77</v>
          </cell>
          <cell r="Y8873">
            <v>2010</v>
          </cell>
          <cell r="AT8873">
            <v>80036.77</v>
          </cell>
          <cell r="BK8873">
            <v>80036.77</v>
          </cell>
          <cell r="BX8873">
            <v>80036.77</v>
          </cell>
          <cell r="CB8873">
            <v>80000</v>
          </cell>
          <cell r="CF8873">
            <v>0</v>
          </cell>
          <cell r="CG8873">
            <v>1200000</v>
          </cell>
          <cell r="CK8873" t="str">
            <v>Машины и оборудование</v>
          </cell>
        </row>
        <row r="8874">
          <cell r="K8874">
            <v>40787.980000000003</v>
          </cell>
          <cell r="Y8874">
            <v>2010</v>
          </cell>
          <cell r="AT8874">
            <v>40787.980000000003</v>
          </cell>
          <cell r="BK8874">
            <v>40787.980000000003</v>
          </cell>
          <cell r="BX8874">
            <v>40787.980000000003</v>
          </cell>
          <cell r="CB8874">
            <v>41000</v>
          </cell>
          <cell r="CF8874">
            <v>0</v>
          </cell>
          <cell r="CG8874">
            <v>615000</v>
          </cell>
          <cell r="CK8874" t="str">
            <v>Машины и оборудование</v>
          </cell>
        </row>
        <row r="8875">
          <cell r="K8875">
            <v>83245.83</v>
          </cell>
          <cell r="Y8875">
            <v>2009</v>
          </cell>
          <cell r="AT8875">
            <v>199789.95</v>
          </cell>
          <cell r="BK8875">
            <v>219637.32808355641</v>
          </cell>
          <cell r="BX8875">
            <v>183510.73570067668</v>
          </cell>
          <cell r="CB8875">
            <v>185000</v>
          </cell>
          <cell r="CF8875">
            <v>439274.65616711281</v>
          </cell>
          <cell r="CG8875">
            <v>2414250</v>
          </cell>
          <cell r="CK8875" t="str">
            <v>Сооружения</v>
          </cell>
        </row>
        <row r="8876">
          <cell r="K8876">
            <v>93802.08</v>
          </cell>
          <cell r="Y8876">
            <v>2009</v>
          </cell>
          <cell r="AT8876">
            <v>187604.04</v>
          </cell>
          <cell r="BK8876">
            <v>211351.74646034962</v>
          </cell>
          <cell r="BX8876">
            <v>176587.99086194762</v>
          </cell>
          <cell r="CB8876">
            <v>175000</v>
          </cell>
          <cell r="CF8876">
            <v>422703.49292069924</v>
          </cell>
          <cell r="CG8876">
            <v>2283750</v>
          </cell>
          <cell r="CK8876" t="str">
            <v>Сооружения</v>
          </cell>
        </row>
        <row r="8877">
          <cell r="K8877">
            <v>83245.83</v>
          </cell>
          <cell r="Y8877">
            <v>2009</v>
          </cell>
          <cell r="AT8877">
            <v>199789.95</v>
          </cell>
          <cell r="BK8877">
            <v>219637.32808355641</v>
          </cell>
          <cell r="BX8877">
            <v>183510.73570067668</v>
          </cell>
          <cell r="CB8877">
            <v>185000</v>
          </cell>
          <cell r="CF8877">
            <v>439274.65616711281</v>
          </cell>
          <cell r="CG8877">
            <v>2414250</v>
          </cell>
          <cell r="CK8877" t="str">
            <v>Сооружения</v>
          </cell>
        </row>
        <row r="8878">
          <cell r="K8878">
            <v>197433.05</v>
          </cell>
          <cell r="Y8878">
            <v>2009</v>
          </cell>
          <cell r="AT8878">
            <v>215381.51</v>
          </cell>
          <cell r="BK8878">
            <v>243351.8678591421</v>
          </cell>
          <cell r="BX8878">
            <v>223079.82472629446</v>
          </cell>
          <cell r="CB8878">
            <v>225000</v>
          </cell>
          <cell r="CF8878">
            <v>243351.8678591421</v>
          </cell>
          <cell r="CG8878">
            <v>3154500</v>
          </cell>
          <cell r="CK8878" t="str">
            <v>Сооружения</v>
          </cell>
        </row>
        <row r="8879">
          <cell r="K8879">
            <v>187604.04</v>
          </cell>
          <cell r="Y8879">
            <v>2009</v>
          </cell>
          <cell r="AT8879">
            <v>187604.04</v>
          </cell>
          <cell r="BK8879">
            <v>211351.74646034962</v>
          </cell>
          <cell r="BX8879">
            <v>176587.99086194762</v>
          </cell>
          <cell r="CB8879">
            <v>175000</v>
          </cell>
          <cell r="CF8879">
            <v>422703.49292069924</v>
          </cell>
          <cell r="CG8879">
            <v>2283750</v>
          </cell>
          <cell r="CK8879" t="str">
            <v>Сооружения</v>
          </cell>
        </row>
        <row r="8880">
          <cell r="K8880">
            <v>130280.62</v>
          </cell>
          <cell r="Y8880">
            <v>2009</v>
          </cell>
          <cell r="AT8880">
            <v>189635.03</v>
          </cell>
          <cell r="BK8880">
            <v>213639.82769539926</v>
          </cell>
          <cell r="BX8880">
            <v>178499.7217796864</v>
          </cell>
          <cell r="CB8880">
            <v>180000</v>
          </cell>
          <cell r="CF8880">
            <v>427279.65539079852</v>
          </cell>
          <cell r="CG8880">
            <v>2349000</v>
          </cell>
          <cell r="CK8880" t="str">
            <v>Сооружения</v>
          </cell>
        </row>
        <row r="8881">
          <cell r="K8881">
            <v>83245.83</v>
          </cell>
          <cell r="Y8881">
            <v>2009</v>
          </cell>
          <cell r="AT8881">
            <v>199789.95</v>
          </cell>
          <cell r="BK8881">
            <v>219637.32808355641</v>
          </cell>
          <cell r="BX8881">
            <v>183510.73570067668</v>
          </cell>
          <cell r="CB8881">
            <v>185000</v>
          </cell>
          <cell r="CF8881">
            <v>439274.65616711281</v>
          </cell>
          <cell r="CG8881">
            <v>2414250</v>
          </cell>
          <cell r="CK8881" t="str">
            <v>Сооружения</v>
          </cell>
        </row>
        <row r="8882">
          <cell r="K8882">
            <v>152645.85</v>
          </cell>
          <cell r="Y8882">
            <v>2010</v>
          </cell>
          <cell r="AT8882">
            <v>152645.85</v>
          </cell>
          <cell r="BK8882">
            <v>161211.66500244089</v>
          </cell>
          <cell r="BX8882">
            <v>147782.18178047804</v>
          </cell>
          <cell r="CB8882">
            <v>150000</v>
          </cell>
          <cell r="CF8882">
            <v>161211.66500244089</v>
          </cell>
          <cell r="CG8882">
            <v>2103000</v>
          </cell>
          <cell r="CK8882" t="str">
            <v>Сооружения</v>
          </cell>
        </row>
        <row r="8883">
          <cell r="K8883">
            <v>330051.5</v>
          </cell>
          <cell r="Y8883">
            <v>2009</v>
          </cell>
          <cell r="AT8883">
            <v>360056.18</v>
          </cell>
          <cell r="BK8883">
            <v>406814.60510341619</v>
          </cell>
          <cell r="BX8883">
            <v>372925.55672963354</v>
          </cell>
          <cell r="CB8883">
            <v>375000</v>
          </cell>
          <cell r="CF8883">
            <v>406814.60510341619</v>
          </cell>
          <cell r="CG8883">
            <v>5257500</v>
          </cell>
          <cell r="CK8883" t="str">
            <v>Сооружения</v>
          </cell>
        </row>
        <row r="8884">
          <cell r="K8884">
            <v>197433.05</v>
          </cell>
          <cell r="Y8884">
            <v>2009</v>
          </cell>
          <cell r="AT8884">
            <v>215381.51</v>
          </cell>
          <cell r="BK8884">
            <v>242647.73814613733</v>
          </cell>
          <cell r="BX8884">
            <v>222434.3514273075</v>
          </cell>
          <cell r="CB8884">
            <v>220000</v>
          </cell>
          <cell r="CF8884">
            <v>242647.73814613733</v>
          </cell>
          <cell r="CG8884">
            <v>3084400</v>
          </cell>
          <cell r="CK8884" t="str">
            <v>Сооружения</v>
          </cell>
        </row>
        <row r="8885">
          <cell r="K8885">
            <v>197433.05</v>
          </cell>
          <cell r="Y8885">
            <v>2010</v>
          </cell>
          <cell r="AT8885">
            <v>215381.51</v>
          </cell>
          <cell r="BK8885">
            <v>227467.77483855523</v>
          </cell>
          <cell r="BX8885">
            <v>208518.93099598747</v>
          </cell>
          <cell r="CB8885">
            <v>210000</v>
          </cell>
          <cell r="CF8885">
            <v>227467.77483855523</v>
          </cell>
          <cell r="CG8885">
            <v>2944200</v>
          </cell>
          <cell r="CK8885" t="str">
            <v>Сооружения</v>
          </cell>
        </row>
        <row r="8886">
          <cell r="K8886">
            <v>330051.5</v>
          </cell>
          <cell r="Y8886">
            <v>2009</v>
          </cell>
          <cell r="AT8886">
            <v>360056.18</v>
          </cell>
          <cell r="BK8886">
            <v>405637.50194962643</v>
          </cell>
          <cell r="BX8886">
            <v>371846.51029558608</v>
          </cell>
          <cell r="CB8886">
            <v>370000</v>
          </cell>
          <cell r="CF8886">
            <v>405637.50194962643</v>
          </cell>
          <cell r="CG8886">
            <v>5187400</v>
          </cell>
          <cell r="CK8886" t="str">
            <v>Сооружения</v>
          </cell>
        </row>
        <row r="8887">
          <cell r="K8887">
            <v>197433.05</v>
          </cell>
          <cell r="Y8887">
            <v>2010</v>
          </cell>
          <cell r="AT8887">
            <v>215381.51</v>
          </cell>
          <cell r="BK8887">
            <v>227467.77483855523</v>
          </cell>
          <cell r="BX8887">
            <v>208518.93099598747</v>
          </cell>
          <cell r="CB8887">
            <v>210000</v>
          </cell>
          <cell r="CF8887">
            <v>227467.77483855523</v>
          </cell>
          <cell r="CG8887">
            <v>2944200</v>
          </cell>
          <cell r="CK8887" t="str">
            <v>Сооружения</v>
          </cell>
        </row>
        <row r="8888">
          <cell r="K8888">
            <v>199789.95</v>
          </cell>
          <cell r="Y8888">
            <v>2009</v>
          </cell>
          <cell r="AT8888">
            <v>199789.95</v>
          </cell>
          <cell r="BK8888">
            <v>219637.32808355641</v>
          </cell>
          <cell r="BX8888">
            <v>183510.73570067668</v>
          </cell>
          <cell r="CB8888">
            <v>185000</v>
          </cell>
          <cell r="CF8888">
            <v>439274.65616711281</v>
          </cell>
          <cell r="CG8888">
            <v>2414250</v>
          </cell>
          <cell r="CK8888" t="str">
            <v>Сооружения</v>
          </cell>
        </row>
        <row r="8889">
          <cell r="K8889">
            <v>197433.06</v>
          </cell>
          <cell r="Y8889">
            <v>2009</v>
          </cell>
          <cell r="AT8889">
            <v>215381.52</v>
          </cell>
          <cell r="BK8889">
            <v>243351.87915778457</v>
          </cell>
          <cell r="BX8889">
            <v>223079.83508372135</v>
          </cell>
          <cell r="CB8889">
            <v>225000</v>
          </cell>
          <cell r="CF8889">
            <v>243351.87915778457</v>
          </cell>
          <cell r="CG8889">
            <v>3154500</v>
          </cell>
          <cell r="CK8889" t="str">
            <v>Сооружения</v>
          </cell>
        </row>
        <row r="8890">
          <cell r="K8890">
            <v>187604.04</v>
          </cell>
          <cell r="Y8890">
            <v>2009</v>
          </cell>
          <cell r="AT8890">
            <v>187604.04</v>
          </cell>
          <cell r="BK8890">
            <v>211351.74646034962</v>
          </cell>
          <cell r="BX8890">
            <v>176587.99086194762</v>
          </cell>
          <cell r="CB8890">
            <v>175000</v>
          </cell>
          <cell r="CF8890">
            <v>422703.49292069924</v>
          </cell>
          <cell r="CG8890">
            <v>2283750</v>
          </cell>
          <cell r="CK8890" t="str">
            <v>Сооружения</v>
          </cell>
        </row>
        <row r="8891">
          <cell r="K8891">
            <v>199789.95</v>
          </cell>
          <cell r="Y8891">
            <v>2009</v>
          </cell>
          <cell r="AT8891">
            <v>199789.95</v>
          </cell>
          <cell r="BK8891">
            <v>225080.2000731217</v>
          </cell>
          <cell r="BX8891">
            <v>188058.34812997081</v>
          </cell>
          <cell r="CB8891">
            <v>190000</v>
          </cell>
          <cell r="CF8891">
            <v>450160.4001462434</v>
          </cell>
          <cell r="CG8891">
            <v>2479500</v>
          </cell>
          <cell r="CK8891" t="str">
            <v>Сооружения</v>
          </cell>
        </row>
        <row r="8892">
          <cell r="K8892">
            <v>187604.04</v>
          </cell>
          <cell r="Y8892">
            <v>2009</v>
          </cell>
          <cell r="AT8892">
            <v>187604.04</v>
          </cell>
          <cell r="BK8892">
            <v>211351.74646034962</v>
          </cell>
          <cell r="BX8892">
            <v>176587.99086194762</v>
          </cell>
          <cell r="CB8892">
            <v>175000</v>
          </cell>
          <cell r="CF8892">
            <v>422703.49292069924</v>
          </cell>
          <cell r="CG8892">
            <v>2283750</v>
          </cell>
          <cell r="CK8892" t="str">
            <v>Сооружения</v>
          </cell>
        </row>
        <row r="8893">
          <cell r="K8893">
            <v>83245.84</v>
          </cell>
          <cell r="Y8893">
            <v>2009</v>
          </cell>
          <cell r="AT8893">
            <v>199789.96</v>
          </cell>
          <cell r="BK8893">
            <v>219637.33907696864</v>
          </cell>
          <cell r="BX8893">
            <v>183510.74488586021</v>
          </cell>
          <cell r="CB8893">
            <v>185000</v>
          </cell>
          <cell r="CF8893">
            <v>439274.67815393728</v>
          </cell>
          <cell r="CG8893">
            <v>2414250</v>
          </cell>
          <cell r="CK8893" t="str">
            <v>Сооружения</v>
          </cell>
        </row>
        <row r="8894">
          <cell r="K8894">
            <v>187604.04</v>
          </cell>
          <cell r="Y8894">
            <v>2009</v>
          </cell>
          <cell r="AT8894">
            <v>187604.04</v>
          </cell>
          <cell r="BK8894">
            <v>211351.74646034962</v>
          </cell>
          <cell r="BX8894">
            <v>176587.99086194762</v>
          </cell>
          <cell r="CB8894">
            <v>175000</v>
          </cell>
          <cell r="CF8894">
            <v>422703.49292069924</v>
          </cell>
          <cell r="CG8894">
            <v>2283750</v>
          </cell>
          <cell r="CK8894" t="str">
            <v>Сооружения</v>
          </cell>
        </row>
        <row r="8895">
          <cell r="K8895">
            <v>152645.85</v>
          </cell>
          <cell r="Y8895">
            <v>2010</v>
          </cell>
          <cell r="AT8895">
            <v>152645.85</v>
          </cell>
          <cell r="BK8895">
            <v>161211.66500244089</v>
          </cell>
          <cell r="BX8895">
            <v>147782.18178047804</v>
          </cell>
          <cell r="CB8895">
            <v>150000</v>
          </cell>
          <cell r="CF8895">
            <v>161211.66500244089</v>
          </cell>
          <cell r="CG8895">
            <v>2103000</v>
          </cell>
          <cell r="CK8895" t="str">
            <v>Сооружения</v>
          </cell>
        </row>
        <row r="8896">
          <cell r="K8896">
            <v>204309.25</v>
          </cell>
          <cell r="Y8896">
            <v>2010</v>
          </cell>
          <cell r="AT8896">
            <v>204309.25</v>
          </cell>
          <cell r="BK8896">
            <v>204309.25</v>
          </cell>
          <cell r="BX8896">
            <v>204309.25</v>
          </cell>
          <cell r="CB8896">
            <v>205000</v>
          </cell>
          <cell r="CF8896">
            <v>0</v>
          </cell>
          <cell r="CG8896">
            <v>3075000</v>
          </cell>
          <cell r="CK8896" t="str">
            <v>Сооружения</v>
          </cell>
        </row>
        <row r="8897">
          <cell r="K8897">
            <v>152645.85</v>
          </cell>
          <cell r="Y8897">
            <v>2010</v>
          </cell>
          <cell r="AT8897">
            <v>152645.85</v>
          </cell>
          <cell r="BK8897">
            <v>152645.85</v>
          </cell>
          <cell r="BX8897">
            <v>152645.85</v>
          </cell>
          <cell r="CB8897">
            <v>155000</v>
          </cell>
          <cell r="CF8897">
            <v>0</v>
          </cell>
          <cell r="CG8897">
            <v>2325000</v>
          </cell>
          <cell r="CK8897" t="str">
            <v>Сооружения</v>
          </cell>
        </row>
        <row r="8898">
          <cell r="K8898">
            <v>186076.13</v>
          </cell>
          <cell r="Y8898">
            <v>2010</v>
          </cell>
          <cell r="AT8898">
            <v>186076.13</v>
          </cell>
          <cell r="BK8898">
            <v>189124.91389090905</v>
          </cell>
          <cell r="BX8898">
            <v>189124.91389090905</v>
          </cell>
          <cell r="CB8898">
            <v>190000</v>
          </cell>
          <cell r="CF8898">
            <v>0</v>
          </cell>
          <cell r="CG8898">
            <v>2850000</v>
          </cell>
          <cell r="CK8898" t="str">
            <v>Сооружения</v>
          </cell>
        </row>
        <row r="8899">
          <cell r="K8899">
            <v>170569.79</v>
          </cell>
          <cell r="Y8899">
            <v>2010</v>
          </cell>
          <cell r="AT8899">
            <v>186076.13</v>
          </cell>
          <cell r="BK8899">
            <v>196517.90556055499</v>
          </cell>
          <cell r="BX8899">
            <v>180147.29171260056</v>
          </cell>
          <cell r="CB8899">
            <v>180000</v>
          </cell>
          <cell r="CF8899">
            <v>196517.90556055499</v>
          </cell>
          <cell r="CG8899">
            <v>2523600</v>
          </cell>
          <cell r="CK8899" t="str">
            <v>Сооружения</v>
          </cell>
        </row>
        <row r="8900">
          <cell r="K8900">
            <v>170569.79</v>
          </cell>
          <cell r="Y8900">
            <v>2010</v>
          </cell>
          <cell r="AT8900">
            <v>186076.13</v>
          </cell>
          <cell r="BK8900">
            <v>189124.91389090905</v>
          </cell>
          <cell r="BX8900">
            <v>189124.91389090905</v>
          </cell>
          <cell r="CB8900">
            <v>190000</v>
          </cell>
          <cell r="CF8900">
            <v>0</v>
          </cell>
          <cell r="CG8900">
            <v>2850000</v>
          </cell>
          <cell r="CK8900" t="str">
            <v>Сооружения</v>
          </cell>
        </row>
        <row r="8901">
          <cell r="K8901">
            <v>180907.35</v>
          </cell>
          <cell r="Y8901">
            <v>2010</v>
          </cell>
          <cell r="AT8901">
            <v>186076.13</v>
          </cell>
          <cell r="BK8901">
            <v>189124.91389090905</v>
          </cell>
          <cell r="BX8901">
            <v>189124.91389090905</v>
          </cell>
          <cell r="CB8901">
            <v>190000</v>
          </cell>
          <cell r="CF8901">
            <v>0</v>
          </cell>
          <cell r="CG8901">
            <v>2850000</v>
          </cell>
          <cell r="CK8901" t="str">
            <v>Сооружения</v>
          </cell>
        </row>
        <row r="8902">
          <cell r="K8902">
            <v>186076.13</v>
          </cell>
          <cell r="Y8902">
            <v>2010</v>
          </cell>
          <cell r="AT8902">
            <v>186076.13</v>
          </cell>
          <cell r="BK8902">
            <v>189124.91389090905</v>
          </cell>
          <cell r="BX8902">
            <v>189124.91389090905</v>
          </cell>
          <cell r="CB8902">
            <v>190000</v>
          </cell>
          <cell r="CF8902">
            <v>0</v>
          </cell>
          <cell r="CG8902">
            <v>2850000</v>
          </cell>
          <cell r="CK8902" t="str">
            <v>Сооружения</v>
          </cell>
        </row>
        <row r="8903">
          <cell r="K8903">
            <v>170569.79</v>
          </cell>
          <cell r="Y8903">
            <v>2010</v>
          </cell>
          <cell r="AT8903">
            <v>186076.13</v>
          </cell>
          <cell r="BK8903">
            <v>196517.90556055499</v>
          </cell>
          <cell r="BX8903">
            <v>180147.29171260056</v>
          </cell>
          <cell r="CB8903">
            <v>180000</v>
          </cell>
          <cell r="CF8903">
            <v>196517.90556055499</v>
          </cell>
          <cell r="CG8903">
            <v>2523600</v>
          </cell>
          <cell r="CK8903" t="str">
            <v>Сооружения</v>
          </cell>
        </row>
        <row r="8904">
          <cell r="K8904">
            <v>170569.79</v>
          </cell>
          <cell r="Y8904">
            <v>2010</v>
          </cell>
          <cell r="AT8904">
            <v>186076.13</v>
          </cell>
          <cell r="BK8904">
            <v>189124.91389090905</v>
          </cell>
          <cell r="BX8904">
            <v>189124.91389090905</v>
          </cell>
          <cell r="CB8904">
            <v>190000</v>
          </cell>
          <cell r="CF8904">
            <v>0</v>
          </cell>
          <cell r="CG8904">
            <v>2850000</v>
          </cell>
          <cell r="CK8904" t="str">
            <v>Сооружения</v>
          </cell>
        </row>
        <row r="8905">
          <cell r="K8905">
            <v>186076.13</v>
          </cell>
          <cell r="Y8905">
            <v>2010</v>
          </cell>
          <cell r="AT8905">
            <v>186076.13</v>
          </cell>
          <cell r="BK8905">
            <v>186076.13</v>
          </cell>
          <cell r="BX8905">
            <v>186076.13</v>
          </cell>
          <cell r="CB8905">
            <v>185000</v>
          </cell>
          <cell r="CF8905">
            <v>0</v>
          </cell>
          <cell r="CG8905">
            <v>2775000</v>
          </cell>
          <cell r="CK8905" t="str">
            <v>Сооружения</v>
          </cell>
        </row>
        <row r="8906">
          <cell r="K8906">
            <v>186076.13</v>
          </cell>
          <cell r="Y8906">
            <v>2010</v>
          </cell>
          <cell r="AT8906">
            <v>186076.13</v>
          </cell>
          <cell r="BK8906">
            <v>189124.91389090905</v>
          </cell>
          <cell r="BX8906">
            <v>189124.91389090905</v>
          </cell>
          <cell r="CB8906">
            <v>190000</v>
          </cell>
          <cell r="CF8906">
            <v>0</v>
          </cell>
          <cell r="CG8906">
            <v>2850000</v>
          </cell>
          <cell r="CK8906" t="str">
            <v>Сооружения</v>
          </cell>
        </row>
        <row r="8907">
          <cell r="K8907">
            <v>186076.13</v>
          </cell>
          <cell r="Y8907">
            <v>2010</v>
          </cell>
          <cell r="AT8907">
            <v>186076.13</v>
          </cell>
          <cell r="BK8907">
            <v>186076.13</v>
          </cell>
          <cell r="BX8907">
            <v>186076.13</v>
          </cell>
          <cell r="CB8907">
            <v>185000</v>
          </cell>
          <cell r="CF8907">
            <v>0</v>
          </cell>
          <cell r="CG8907">
            <v>2775000</v>
          </cell>
          <cell r="CK8907" t="str">
            <v>Сооружения</v>
          </cell>
        </row>
        <row r="8908">
          <cell r="K8908">
            <v>186076.21</v>
          </cell>
          <cell r="Y8908">
            <v>2010</v>
          </cell>
          <cell r="AT8908">
            <v>186076.21</v>
          </cell>
          <cell r="BK8908">
            <v>186076.21</v>
          </cell>
          <cell r="BX8908">
            <v>186076.21</v>
          </cell>
          <cell r="CB8908">
            <v>185000</v>
          </cell>
          <cell r="CF8908">
            <v>0</v>
          </cell>
          <cell r="CG8908">
            <v>2775000</v>
          </cell>
          <cell r="CK8908" t="str">
            <v>Сооружения</v>
          </cell>
        </row>
        <row r="8909">
          <cell r="K8909">
            <v>152645.85</v>
          </cell>
          <cell r="Y8909">
            <v>2010</v>
          </cell>
          <cell r="AT8909">
            <v>152645.85</v>
          </cell>
          <cell r="BK8909">
            <v>152645.85</v>
          </cell>
          <cell r="BX8909">
            <v>152645.85</v>
          </cell>
          <cell r="CB8909">
            <v>155000</v>
          </cell>
          <cell r="CF8909">
            <v>0</v>
          </cell>
          <cell r="CG8909">
            <v>2325000</v>
          </cell>
          <cell r="CK8909" t="str">
            <v>Сооружения</v>
          </cell>
        </row>
        <row r="8910">
          <cell r="K8910">
            <v>186076.13</v>
          </cell>
          <cell r="Y8910">
            <v>2010</v>
          </cell>
          <cell r="AT8910">
            <v>186076.13</v>
          </cell>
          <cell r="BK8910">
            <v>189124.91389090905</v>
          </cell>
          <cell r="BX8910">
            <v>189124.91389090905</v>
          </cell>
          <cell r="CB8910">
            <v>190000</v>
          </cell>
          <cell r="CF8910">
            <v>0</v>
          </cell>
          <cell r="CG8910">
            <v>2850000</v>
          </cell>
          <cell r="CK8910" t="str">
            <v>Сооружения</v>
          </cell>
        </row>
        <row r="8911">
          <cell r="K8911">
            <v>186076.13</v>
          </cell>
          <cell r="Y8911">
            <v>2010</v>
          </cell>
          <cell r="AT8911">
            <v>186076.13</v>
          </cell>
          <cell r="BK8911">
            <v>189124.91389090905</v>
          </cell>
          <cell r="BX8911">
            <v>189124.91389090905</v>
          </cell>
          <cell r="CB8911">
            <v>190000</v>
          </cell>
          <cell r="CF8911">
            <v>0</v>
          </cell>
          <cell r="CG8911">
            <v>2850000</v>
          </cell>
          <cell r="CK8911" t="str">
            <v>Сооружения</v>
          </cell>
        </row>
        <row r="8912">
          <cell r="K8912">
            <v>186076.13</v>
          </cell>
          <cell r="Y8912">
            <v>2010</v>
          </cell>
          <cell r="AT8912">
            <v>186076.13</v>
          </cell>
          <cell r="BK8912">
            <v>186076.13</v>
          </cell>
          <cell r="BX8912">
            <v>186076.13</v>
          </cell>
          <cell r="CB8912">
            <v>185000</v>
          </cell>
          <cell r="CF8912">
            <v>0</v>
          </cell>
          <cell r="CG8912">
            <v>2775000</v>
          </cell>
          <cell r="CK8912" t="str">
            <v>Сооружения</v>
          </cell>
        </row>
        <row r="8913">
          <cell r="K8913">
            <v>186076.13</v>
          </cell>
          <cell r="Y8913">
            <v>2010</v>
          </cell>
          <cell r="AT8913">
            <v>186076.13</v>
          </cell>
          <cell r="BK8913">
            <v>189124.91389090905</v>
          </cell>
          <cell r="BX8913">
            <v>189124.91389090905</v>
          </cell>
          <cell r="CB8913">
            <v>190000</v>
          </cell>
          <cell r="CF8913">
            <v>0</v>
          </cell>
          <cell r="CG8913">
            <v>2850000</v>
          </cell>
          <cell r="CK8913" t="str">
            <v>Сооружения</v>
          </cell>
        </row>
        <row r="8914">
          <cell r="K8914">
            <v>197433.06</v>
          </cell>
          <cell r="Y8914">
            <v>2009</v>
          </cell>
          <cell r="AT8914">
            <v>215381.52</v>
          </cell>
          <cell r="BK8914">
            <v>242647.74941208758</v>
          </cell>
          <cell r="BX8914">
            <v>222434.36175476553</v>
          </cell>
          <cell r="CB8914">
            <v>220000</v>
          </cell>
          <cell r="CF8914">
            <v>242647.74941208758</v>
          </cell>
          <cell r="CG8914">
            <v>3084400</v>
          </cell>
          <cell r="CK8914" t="str">
            <v>Сооружения</v>
          </cell>
        </row>
        <row r="8915">
          <cell r="K8915">
            <v>82178.25</v>
          </cell>
          <cell r="Y8915">
            <v>2010</v>
          </cell>
          <cell r="AT8915">
            <v>82178.25</v>
          </cell>
          <cell r="BK8915">
            <v>82178.25</v>
          </cell>
          <cell r="BX8915">
            <v>82178.25</v>
          </cell>
          <cell r="CB8915">
            <v>80000</v>
          </cell>
          <cell r="CF8915">
            <v>0</v>
          </cell>
          <cell r="CG8915">
            <v>1200000</v>
          </cell>
          <cell r="CK8915" t="str">
            <v>Машины и оборудование</v>
          </cell>
        </row>
        <row r="8916">
          <cell r="K8916">
            <v>82178.240000000005</v>
          </cell>
          <cell r="Y8916">
            <v>2010</v>
          </cell>
          <cell r="AT8916">
            <v>82178.240000000005</v>
          </cell>
          <cell r="BK8916">
            <v>82178.240000000005</v>
          </cell>
          <cell r="BX8916">
            <v>82178.240000000005</v>
          </cell>
          <cell r="CB8916">
            <v>80000</v>
          </cell>
          <cell r="CF8916">
            <v>0</v>
          </cell>
          <cell r="CG8916">
            <v>1200000</v>
          </cell>
          <cell r="CK8916" t="str">
            <v>Машины и оборудование</v>
          </cell>
        </row>
        <row r="8917">
          <cell r="K8917">
            <v>25698.27</v>
          </cell>
          <cell r="Y8917">
            <v>2010</v>
          </cell>
          <cell r="AT8917">
            <v>28403.39</v>
          </cell>
          <cell r="BK8917">
            <v>26962.997827481737</v>
          </cell>
          <cell r="BX8917">
            <v>19797.945524313258</v>
          </cell>
          <cell r="CB8917">
            <v>20000</v>
          </cell>
          <cell r="CF8917">
            <v>26962.997827481737</v>
          </cell>
          <cell r="CG8917">
            <v>80800</v>
          </cell>
          <cell r="CK8917" t="str">
            <v>Прочие основные фонды</v>
          </cell>
        </row>
        <row r="8918">
          <cell r="K8918">
            <v>6587.69</v>
          </cell>
          <cell r="Y8918">
            <v>2009</v>
          </cell>
          <cell r="AT8918">
            <v>79051.509999999995</v>
          </cell>
          <cell r="BK8918">
            <v>86951.980699419059</v>
          </cell>
          <cell r="BX8918">
            <v>72649.863700359128</v>
          </cell>
          <cell r="CB8918">
            <v>75000</v>
          </cell>
          <cell r="CF8918">
            <v>173903.96139883812</v>
          </cell>
          <cell r="CG8918">
            <v>978750</v>
          </cell>
          <cell r="CK8918" t="str">
            <v>Машины и оборудование</v>
          </cell>
        </row>
        <row r="8919">
          <cell r="K8919">
            <v>6587.69</v>
          </cell>
          <cell r="Y8919">
            <v>2009</v>
          </cell>
          <cell r="AT8919">
            <v>79051.509999999995</v>
          </cell>
          <cell r="BK8919">
            <v>86951.980699419059</v>
          </cell>
          <cell r="BX8919">
            <v>72649.863700359128</v>
          </cell>
          <cell r="CB8919">
            <v>75000</v>
          </cell>
          <cell r="CF8919">
            <v>173903.96139883812</v>
          </cell>
          <cell r="CG8919">
            <v>978750</v>
          </cell>
          <cell r="CK8919" t="str">
            <v>Машины и оборудование</v>
          </cell>
        </row>
        <row r="8920">
          <cell r="K8920">
            <v>6669.53</v>
          </cell>
          <cell r="Y8920">
            <v>2009</v>
          </cell>
          <cell r="AT8920">
            <v>80034.47</v>
          </cell>
          <cell r="BK8920">
            <v>88033.178502576789</v>
          </cell>
          <cell r="BX8920">
            <v>73553.222915419086</v>
          </cell>
          <cell r="CB8920">
            <v>75000</v>
          </cell>
          <cell r="CF8920">
            <v>176066.35700515358</v>
          </cell>
          <cell r="CG8920">
            <v>978750</v>
          </cell>
          <cell r="CK8920" t="str">
            <v>Машины и оборудование</v>
          </cell>
        </row>
        <row r="8921">
          <cell r="K8921">
            <v>6669.54</v>
          </cell>
          <cell r="Y8921">
            <v>2009</v>
          </cell>
          <cell r="AT8921">
            <v>80034.48</v>
          </cell>
          <cell r="BK8921">
            <v>88033.189501984729</v>
          </cell>
          <cell r="BX8921">
            <v>73553.232105612129</v>
          </cell>
          <cell r="CB8921">
            <v>75000</v>
          </cell>
          <cell r="CF8921">
            <v>176066.37900396946</v>
          </cell>
          <cell r="CG8921">
            <v>978750</v>
          </cell>
          <cell r="CK8921" t="str">
            <v>Машины и оборудование</v>
          </cell>
        </row>
        <row r="8922">
          <cell r="K8922">
            <v>6669.53</v>
          </cell>
          <cell r="Y8922">
            <v>2009</v>
          </cell>
          <cell r="AT8922">
            <v>80034.47</v>
          </cell>
          <cell r="BK8922">
            <v>88033.178502576789</v>
          </cell>
          <cell r="BX8922">
            <v>73553.222915419086</v>
          </cell>
          <cell r="CB8922">
            <v>75000</v>
          </cell>
          <cell r="CF8922">
            <v>176066.35700515358</v>
          </cell>
          <cell r="CG8922">
            <v>978750</v>
          </cell>
          <cell r="CK8922" t="str">
            <v>Машины и оборудование</v>
          </cell>
        </row>
        <row r="8923">
          <cell r="K8923">
            <v>4702.33</v>
          </cell>
          <cell r="Y8923">
            <v>2009</v>
          </cell>
          <cell r="AT8923">
            <v>56428.07</v>
          </cell>
          <cell r="BK8923">
            <v>62067.53613619104</v>
          </cell>
          <cell r="BX8923">
            <v>51858.485617470476</v>
          </cell>
          <cell r="CB8923">
            <v>50000</v>
          </cell>
          <cell r="CF8923">
            <v>124135.07227238208</v>
          </cell>
          <cell r="CG8923">
            <v>652500</v>
          </cell>
          <cell r="CK8923" t="str">
            <v>Машины и оборудование</v>
          </cell>
        </row>
        <row r="8924">
          <cell r="K8924">
            <v>4702.33</v>
          </cell>
          <cell r="Y8924">
            <v>2009</v>
          </cell>
          <cell r="AT8924">
            <v>56428.07</v>
          </cell>
          <cell r="BK8924">
            <v>62067.53613619104</v>
          </cell>
          <cell r="BX8924">
            <v>51858.485617470476</v>
          </cell>
          <cell r="CB8924">
            <v>50000</v>
          </cell>
          <cell r="CF8924">
            <v>124135.07227238208</v>
          </cell>
          <cell r="CG8924">
            <v>652500</v>
          </cell>
          <cell r="CK8924" t="str">
            <v>Машины и оборудование</v>
          </cell>
        </row>
        <row r="8925">
          <cell r="K8925">
            <v>4702.33</v>
          </cell>
          <cell r="Y8925">
            <v>2009</v>
          </cell>
          <cell r="AT8925">
            <v>56428.07</v>
          </cell>
          <cell r="BK8925">
            <v>62067.53613619104</v>
          </cell>
          <cell r="BX8925">
            <v>51858.485617470476</v>
          </cell>
          <cell r="CB8925">
            <v>50000</v>
          </cell>
          <cell r="CF8925">
            <v>124135.07227238208</v>
          </cell>
          <cell r="CG8925">
            <v>652500</v>
          </cell>
          <cell r="CK8925" t="str">
            <v>Машины и оборудование</v>
          </cell>
        </row>
        <row r="8926">
          <cell r="K8926">
            <v>4722.01</v>
          </cell>
          <cell r="Y8926">
            <v>2009</v>
          </cell>
          <cell r="AT8926">
            <v>56663.57</v>
          </cell>
          <cell r="BK8926">
            <v>62326.572193246917</v>
          </cell>
          <cell r="BX8926">
            <v>52074.914663562507</v>
          </cell>
          <cell r="CB8926">
            <v>50000</v>
          </cell>
          <cell r="CF8926">
            <v>124653.14438649383</v>
          </cell>
          <cell r="CG8926">
            <v>652500</v>
          </cell>
          <cell r="CK8926" t="str">
            <v>Машины и оборудование</v>
          </cell>
        </row>
        <row r="8927">
          <cell r="K8927">
            <v>4722.01</v>
          </cell>
          <cell r="Y8927">
            <v>2009</v>
          </cell>
          <cell r="AT8927">
            <v>56663.57</v>
          </cell>
          <cell r="BK8927">
            <v>62326.572193246917</v>
          </cell>
          <cell r="BX8927">
            <v>52074.914663562507</v>
          </cell>
          <cell r="CB8927">
            <v>50000</v>
          </cell>
          <cell r="CF8927">
            <v>124653.14438649383</v>
          </cell>
          <cell r="CG8927">
            <v>652500</v>
          </cell>
          <cell r="CK8927" t="str">
            <v>Машины и оборудование</v>
          </cell>
        </row>
        <row r="8928">
          <cell r="K8928">
            <v>4722</v>
          </cell>
          <cell r="Y8928">
            <v>2009</v>
          </cell>
          <cell r="AT8928">
            <v>56663.56</v>
          </cell>
          <cell r="BK8928">
            <v>62326.561193838977</v>
          </cell>
          <cell r="BX8928">
            <v>52074.905473369465</v>
          </cell>
          <cell r="CB8928">
            <v>50000</v>
          </cell>
          <cell r="CF8928">
            <v>124653.12238767795</v>
          </cell>
          <cell r="CG8928">
            <v>652500</v>
          </cell>
          <cell r="CK8928" t="str">
            <v>Машины и оборудование</v>
          </cell>
        </row>
        <row r="8929">
          <cell r="K8929">
            <v>4741.6899999999996</v>
          </cell>
          <cell r="Y8929">
            <v>2009</v>
          </cell>
          <cell r="AT8929">
            <v>56899.07</v>
          </cell>
          <cell r="BK8929">
            <v>62585.608250302794</v>
          </cell>
          <cell r="BX8929">
            <v>52291.343709654539</v>
          </cell>
          <cell r="CB8929">
            <v>50000</v>
          </cell>
          <cell r="CF8929">
            <v>125171.21650060559</v>
          </cell>
          <cell r="CG8929">
            <v>652500</v>
          </cell>
          <cell r="CK8929" t="str">
            <v>Машины и оборудование</v>
          </cell>
        </row>
        <row r="8930">
          <cell r="K8930">
            <v>4741.6899999999996</v>
          </cell>
          <cell r="Y8930">
            <v>2009</v>
          </cell>
          <cell r="AT8930">
            <v>56899.07</v>
          </cell>
          <cell r="BK8930">
            <v>62585.608250302794</v>
          </cell>
          <cell r="BX8930">
            <v>52291.343709654539</v>
          </cell>
          <cell r="CB8930">
            <v>50000</v>
          </cell>
          <cell r="CF8930">
            <v>125171.21650060559</v>
          </cell>
          <cell r="CG8930">
            <v>652500</v>
          </cell>
          <cell r="CK8930" t="str">
            <v>Машины и оборудование</v>
          </cell>
        </row>
        <row r="8931">
          <cell r="K8931">
            <v>4741.68</v>
          </cell>
          <cell r="Y8931">
            <v>2009</v>
          </cell>
          <cell r="AT8931">
            <v>56899.06</v>
          </cell>
          <cell r="BK8931">
            <v>62585.597250894854</v>
          </cell>
          <cell r="BX8931">
            <v>52291.334519461496</v>
          </cell>
          <cell r="CB8931">
            <v>50000</v>
          </cell>
          <cell r="CF8931">
            <v>125171.19450178971</v>
          </cell>
          <cell r="CG8931">
            <v>652500</v>
          </cell>
          <cell r="CK8931" t="str">
            <v>Машины и оборудование</v>
          </cell>
        </row>
        <row r="8932">
          <cell r="K8932">
            <v>4760.37</v>
          </cell>
          <cell r="Y8932">
            <v>2009</v>
          </cell>
          <cell r="AT8932">
            <v>57124.33</v>
          </cell>
          <cell r="BK8932">
            <v>62833.380913625122</v>
          </cell>
          <cell r="BX8932">
            <v>52498.361998073611</v>
          </cell>
          <cell r="CB8932">
            <v>50000</v>
          </cell>
          <cell r="CF8932">
            <v>125666.76182725024</v>
          </cell>
          <cell r="CG8932">
            <v>652500</v>
          </cell>
          <cell r="CK8932" t="str">
            <v>Машины и оборудование</v>
          </cell>
        </row>
        <row r="8933">
          <cell r="K8933">
            <v>4760.38</v>
          </cell>
          <cell r="Y8933">
            <v>2009</v>
          </cell>
          <cell r="AT8933">
            <v>57124.34</v>
          </cell>
          <cell r="BK8933">
            <v>62833.391913033054</v>
          </cell>
          <cell r="BX8933">
            <v>52498.371188266639</v>
          </cell>
          <cell r="CB8933">
            <v>50000</v>
          </cell>
          <cell r="CF8933">
            <v>125666.78382606611</v>
          </cell>
          <cell r="CG8933">
            <v>652500</v>
          </cell>
          <cell r="CK8933" t="str">
            <v>Машины и оборудование</v>
          </cell>
        </row>
        <row r="8934">
          <cell r="K8934">
            <v>4760.37</v>
          </cell>
          <cell r="Y8934">
            <v>2009</v>
          </cell>
          <cell r="AT8934">
            <v>57124.33</v>
          </cell>
          <cell r="BK8934">
            <v>62833.380913625122</v>
          </cell>
          <cell r="BX8934">
            <v>52498.361998073611</v>
          </cell>
          <cell r="CB8934">
            <v>50000</v>
          </cell>
          <cell r="CF8934">
            <v>125666.76182725024</v>
          </cell>
          <cell r="CG8934">
            <v>652500</v>
          </cell>
          <cell r="CK8934" t="str">
            <v>Машины и оборудование</v>
          </cell>
        </row>
        <row r="8935">
          <cell r="K8935">
            <v>4837.09</v>
          </cell>
          <cell r="Y8935">
            <v>2009</v>
          </cell>
          <cell r="AT8935">
            <v>58045.85</v>
          </cell>
          <cell r="BK8935">
            <v>63846.998354381511</v>
          </cell>
          <cell r="BX8935">
            <v>53345.256667095804</v>
          </cell>
          <cell r="CB8935">
            <v>55000</v>
          </cell>
          <cell r="CF8935">
            <v>127693.99670876302</v>
          </cell>
          <cell r="CG8935">
            <v>717750</v>
          </cell>
          <cell r="CK8935" t="str">
            <v>Машины и оборудование</v>
          </cell>
        </row>
        <row r="8936">
          <cell r="K8936">
            <v>4837.09</v>
          </cell>
          <cell r="Y8936">
            <v>2009</v>
          </cell>
          <cell r="AT8936">
            <v>58045.85</v>
          </cell>
          <cell r="BK8936">
            <v>63846.998354381511</v>
          </cell>
          <cell r="BX8936">
            <v>53345.256667095804</v>
          </cell>
          <cell r="CB8936">
            <v>55000</v>
          </cell>
          <cell r="CF8936">
            <v>127693.99670876302</v>
          </cell>
          <cell r="CG8936">
            <v>717750</v>
          </cell>
          <cell r="CK8936" t="str">
            <v>Машины и оборудование</v>
          </cell>
        </row>
        <row r="8937">
          <cell r="K8937">
            <v>4837.09</v>
          </cell>
          <cell r="Y8937">
            <v>2009</v>
          </cell>
          <cell r="AT8937">
            <v>58045.85</v>
          </cell>
          <cell r="BK8937">
            <v>63846.998354381511</v>
          </cell>
          <cell r="BX8937">
            <v>53345.256667095804</v>
          </cell>
          <cell r="CB8937">
            <v>55000</v>
          </cell>
          <cell r="CF8937">
            <v>127693.99670876302</v>
          </cell>
          <cell r="CG8937">
            <v>717750</v>
          </cell>
          <cell r="CK8937" t="str">
            <v>Машины и оборудование</v>
          </cell>
        </row>
        <row r="8938">
          <cell r="K8938">
            <v>13382593.369999999</v>
          </cell>
          <cell r="Y8938">
            <v>2009</v>
          </cell>
          <cell r="AT8938">
            <v>19117990.43</v>
          </cell>
          <cell r="BK8938">
            <v>20833283.469926365</v>
          </cell>
          <cell r="BX8938">
            <v>17406563.856816288</v>
          </cell>
          <cell r="CB8938">
            <v>17410000</v>
          </cell>
          <cell r="CF8938">
            <v>41666566.939852729</v>
          </cell>
          <cell r="CG8938">
            <v>227200500</v>
          </cell>
          <cell r="CK8938" t="str">
            <v>Машины и оборудование</v>
          </cell>
        </row>
        <row r="8939">
          <cell r="K8939">
            <v>14415846.25</v>
          </cell>
          <cell r="Y8939">
            <v>2009</v>
          </cell>
          <cell r="AT8939">
            <v>18403207.940000001</v>
          </cell>
          <cell r="BK8939">
            <v>20305873.709544688</v>
          </cell>
          <cell r="BX8939">
            <v>18614324.960355245</v>
          </cell>
          <cell r="CB8939">
            <v>18610000</v>
          </cell>
          <cell r="CF8939">
            <v>20305873.709544688</v>
          </cell>
          <cell r="CG8939">
            <v>260912200</v>
          </cell>
          <cell r="CK8939" t="str">
            <v>Машины и оборудование</v>
          </cell>
        </row>
        <row r="8940">
          <cell r="K8940">
            <v>93424.63</v>
          </cell>
          <cell r="Y8940">
            <v>2010</v>
          </cell>
          <cell r="AT8940">
            <v>93424.63</v>
          </cell>
          <cell r="BK8940">
            <v>93424.63</v>
          </cell>
          <cell r="BX8940">
            <v>93424.63</v>
          </cell>
          <cell r="CB8940">
            <v>95000</v>
          </cell>
          <cell r="CF8940">
            <v>0</v>
          </cell>
          <cell r="CG8940">
            <v>1425000</v>
          </cell>
          <cell r="CK8940" t="str">
            <v>Машины и оборудование</v>
          </cell>
        </row>
        <row r="8941">
          <cell r="K8941">
            <v>93424.639999999999</v>
          </cell>
          <cell r="Y8941">
            <v>2010</v>
          </cell>
          <cell r="AT8941">
            <v>93424.639999999999</v>
          </cell>
          <cell r="BK8941">
            <v>93424.639999999999</v>
          </cell>
          <cell r="BX8941">
            <v>93424.639999999999</v>
          </cell>
          <cell r="CB8941">
            <v>95000</v>
          </cell>
          <cell r="CF8941">
            <v>0</v>
          </cell>
          <cell r="CG8941">
            <v>1425000</v>
          </cell>
          <cell r="CK8941" t="str">
            <v>Машины и оборудование</v>
          </cell>
        </row>
        <row r="8942">
          <cell r="K8942">
            <v>93424.639999999999</v>
          </cell>
          <cell r="Y8942">
            <v>2010</v>
          </cell>
          <cell r="AT8942">
            <v>93424.639999999999</v>
          </cell>
          <cell r="BK8942">
            <v>93424.639999999999</v>
          </cell>
          <cell r="BX8942">
            <v>93424.639999999999</v>
          </cell>
          <cell r="CB8942">
            <v>95000</v>
          </cell>
          <cell r="CF8942">
            <v>0</v>
          </cell>
          <cell r="CG8942">
            <v>1425000</v>
          </cell>
          <cell r="CK8942" t="str">
            <v>Машины и оборудование</v>
          </cell>
        </row>
        <row r="8943">
          <cell r="K8943">
            <v>75817.5</v>
          </cell>
          <cell r="Y8943">
            <v>2010</v>
          </cell>
          <cell r="AT8943">
            <v>80616.100000000006</v>
          </cell>
          <cell r="BK8943">
            <v>79504.4032409832</v>
          </cell>
          <cell r="BX8943">
            <v>79504.4032409832</v>
          </cell>
          <cell r="CB8943">
            <v>80000</v>
          </cell>
          <cell r="CF8943">
            <v>0</v>
          </cell>
          <cell r="CG8943">
            <v>400000</v>
          </cell>
          <cell r="CK8943" t="str">
            <v>Прочие основные фонды</v>
          </cell>
        </row>
        <row r="8944">
          <cell r="K8944">
            <v>4701.76</v>
          </cell>
          <cell r="Y8944">
            <v>2009</v>
          </cell>
          <cell r="AT8944">
            <v>22568.22</v>
          </cell>
          <cell r="BK8944">
            <v>27260.1491941774</v>
          </cell>
          <cell r="BX8944">
            <v>22776.319843185291</v>
          </cell>
          <cell r="CB8944">
            <v>23000</v>
          </cell>
          <cell r="CF8944">
            <v>54520.2983883548</v>
          </cell>
          <cell r="CG8944">
            <v>300150</v>
          </cell>
          <cell r="CK8944" t="str">
            <v>Машины и оборудование</v>
          </cell>
        </row>
        <row r="8945">
          <cell r="K8945">
            <v>18067.759999999998</v>
          </cell>
          <cell r="Y8945">
            <v>2009</v>
          </cell>
          <cell r="AT8945">
            <v>26440.68</v>
          </cell>
          <cell r="BK8945">
            <v>31937.69298577834</v>
          </cell>
          <cell r="BX8945">
            <v>23817.166617432384</v>
          </cell>
          <cell r="CB8945">
            <v>24000</v>
          </cell>
          <cell r="CF8945">
            <v>63875.38597155668</v>
          </cell>
          <cell r="CG8945">
            <v>193680</v>
          </cell>
          <cell r="CK8945" t="str">
            <v>Прочие основные фонды</v>
          </cell>
        </row>
        <row r="8946">
          <cell r="K8946">
            <v>27480.25</v>
          </cell>
          <cell r="Y8946">
            <v>2010</v>
          </cell>
          <cell r="AT8946">
            <v>27480.25</v>
          </cell>
          <cell r="BK8946">
            <v>27480.25</v>
          </cell>
          <cell r="BX8946">
            <v>27480.25</v>
          </cell>
          <cell r="CB8946">
            <v>27000</v>
          </cell>
          <cell r="CF8946">
            <v>0</v>
          </cell>
          <cell r="CG8946">
            <v>405000</v>
          </cell>
          <cell r="CK8946" t="str">
            <v>Машины и оборудование</v>
          </cell>
        </row>
        <row r="8947">
          <cell r="K8947">
            <v>236300</v>
          </cell>
          <cell r="Y8947">
            <v>2010</v>
          </cell>
          <cell r="AT8947">
            <v>236300</v>
          </cell>
          <cell r="BK8947">
            <v>236300</v>
          </cell>
          <cell r="BX8947">
            <v>236300</v>
          </cell>
          <cell r="CB8947">
            <v>235000</v>
          </cell>
          <cell r="CF8947">
            <v>0</v>
          </cell>
          <cell r="CG8947">
            <v>3525000</v>
          </cell>
          <cell r="CK8947" t="str">
            <v>Машины и оборудование</v>
          </cell>
        </row>
        <row r="8948">
          <cell r="K8948">
            <v>16034.49</v>
          </cell>
          <cell r="Y8948">
            <v>2008</v>
          </cell>
          <cell r="AT8948">
            <v>20254.240000000002</v>
          </cell>
          <cell r="BK8948">
            <v>18716.27394857278</v>
          </cell>
          <cell r="BX8948">
            <v>9523.7718345731355</v>
          </cell>
          <cell r="CB8948">
            <v>9500</v>
          </cell>
          <cell r="CF8948">
            <v>37432.54789714556</v>
          </cell>
          <cell r="CG8948">
            <v>29830</v>
          </cell>
          <cell r="CK8948" t="str">
            <v>Прочие основные фонды</v>
          </cell>
        </row>
        <row r="8949">
          <cell r="K8949">
            <v>5706.53</v>
          </cell>
          <cell r="Y8949">
            <v>2009</v>
          </cell>
          <cell r="AT8949">
            <v>27391.23</v>
          </cell>
          <cell r="BK8949">
            <v>33085.862173092421</v>
          </cell>
          <cell r="BX8949">
            <v>27643.802452220523</v>
          </cell>
          <cell r="CB8949">
            <v>28000</v>
          </cell>
          <cell r="CF8949">
            <v>66171.724346184841</v>
          </cell>
          <cell r="CG8949">
            <v>365400</v>
          </cell>
          <cell r="CK8949" t="str">
            <v>Машины и оборудование</v>
          </cell>
        </row>
        <row r="8950">
          <cell r="K8950">
            <v>57170.01</v>
          </cell>
          <cell r="Y8950">
            <v>2009</v>
          </cell>
          <cell r="AT8950">
            <v>92708</v>
          </cell>
          <cell r="BK8950">
            <v>75625.633137705474</v>
          </cell>
          <cell r="BX8950">
            <v>38482.086596278023</v>
          </cell>
          <cell r="CB8950">
            <v>38000</v>
          </cell>
          <cell r="CF8950">
            <v>151251.26627541095</v>
          </cell>
          <cell r="CG8950">
            <v>119320</v>
          </cell>
          <cell r="CK8950" t="str">
            <v>Прочие основные фонды</v>
          </cell>
        </row>
        <row r="8951">
          <cell r="K8951">
            <v>57170.01</v>
          </cell>
          <cell r="Y8951">
            <v>2009</v>
          </cell>
          <cell r="AT8951">
            <v>92708</v>
          </cell>
          <cell r="BK8951">
            <v>75625.633137705474</v>
          </cell>
          <cell r="BX8951">
            <v>38482.086596278023</v>
          </cell>
          <cell r="CB8951">
            <v>38000</v>
          </cell>
          <cell r="CF8951">
            <v>151251.26627541095</v>
          </cell>
          <cell r="CG8951">
            <v>119320</v>
          </cell>
          <cell r="CK8951" t="str">
            <v>Прочие основные фонды</v>
          </cell>
        </row>
        <row r="8952">
          <cell r="K8952">
            <v>62344.13</v>
          </cell>
          <cell r="Y8952">
            <v>2010</v>
          </cell>
          <cell r="AT8952">
            <v>71935.490000000005</v>
          </cell>
          <cell r="BK8952">
            <v>68287.49880168651</v>
          </cell>
          <cell r="BX8952">
            <v>50141.018810951144</v>
          </cell>
          <cell r="CB8952">
            <v>50000</v>
          </cell>
          <cell r="CF8952">
            <v>68287.49880168651</v>
          </cell>
          <cell r="CG8952">
            <v>202000</v>
          </cell>
          <cell r="CK8952" t="str">
            <v>Прочие основные фонды</v>
          </cell>
        </row>
        <row r="8953">
          <cell r="K8953">
            <v>62344.07</v>
          </cell>
          <cell r="Y8953">
            <v>2010</v>
          </cell>
          <cell r="AT8953">
            <v>71935.429999999993</v>
          </cell>
          <cell r="BK8953">
            <v>68287.441844405344</v>
          </cell>
          <cell r="BX8953">
            <v>50140.976989297742</v>
          </cell>
          <cell r="CB8953">
            <v>50000</v>
          </cell>
          <cell r="CF8953">
            <v>68287.441844405344</v>
          </cell>
          <cell r="CG8953">
            <v>202000</v>
          </cell>
          <cell r="CK8953" t="str">
            <v>Прочие основные фонды</v>
          </cell>
        </row>
        <row r="8954">
          <cell r="K8954">
            <v>62344.07</v>
          </cell>
          <cell r="Y8954">
            <v>2010</v>
          </cell>
          <cell r="AT8954">
            <v>71935.429999999993</v>
          </cell>
          <cell r="BK8954">
            <v>68287.441844405344</v>
          </cell>
          <cell r="BX8954">
            <v>50140.976989297742</v>
          </cell>
          <cell r="CB8954">
            <v>50000</v>
          </cell>
          <cell r="CF8954">
            <v>68287.441844405344</v>
          </cell>
          <cell r="CG8954">
            <v>202000</v>
          </cell>
          <cell r="CK8954" t="str">
            <v>Прочие основные фонды</v>
          </cell>
        </row>
        <row r="8955">
          <cell r="K8955">
            <v>62344.07</v>
          </cell>
          <cell r="Y8955">
            <v>2010</v>
          </cell>
          <cell r="AT8955">
            <v>71935.429999999993</v>
          </cell>
          <cell r="BK8955">
            <v>68287.441844405344</v>
          </cell>
          <cell r="BX8955">
            <v>50140.976989297742</v>
          </cell>
          <cell r="CB8955">
            <v>50000</v>
          </cell>
          <cell r="CF8955">
            <v>68287.441844405344</v>
          </cell>
          <cell r="CG8955">
            <v>202000</v>
          </cell>
          <cell r="CK8955" t="str">
            <v>Прочие основные фонды</v>
          </cell>
        </row>
        <row r="8956">
          <cell r="K8956">
            <v>62344.07</v>
          </cell>
          <cell r="Y8956">
            <v>2010</v>
          </cell>
          <cell r="AT8956">
            <v>71935.429999999993</v>
          </cell>
          <cell r="BK8956">
            <v>68287.441844405344</v>
          </cell>
          <cell r="BX8956">
            <v>50140.976989297742</v>
          </cell>
          <cell r="CB8956">
            <v>50000</v>
          </cell>
          <cell r="CF8956">
            <v>68287.441844405344</v>
          </cell>
          <cell r="CG8956">
            <v>202000</v>
          </cell>
          <cell r="CK8956" t="str">
            <v>Прочие основные фонды</v>
          </cell>
        </row>
        <row r="8957">
          <cell r="K8957">
            <v>62344.07</v>
          </cell>
          <cell r="Y8957">
            <v>2010</v>
          </cell>
          <cell r="AT8957">
            <v>71935.429999999993</v>
          </cell>
          <cell r="BK8957">
            <v>68287.441844405344</v>
          </cell>
          <cell r="BX8957">
            <v>50140.976989297742</v>
          </cell>
          <cell r="CB8957">
            <v>50000</v>
          </cell>
          <cell r="CF8957">
            <v>68287.441844405344</v>
          </cell>
          <cell r="CG8957">
            <v>202000</v>
          </cell>
          <cell r="CK8957" t="str">
            <v>Прочие основные фонды</v>
          </cell>
        </row>
        <row r="8958">
          <cell r="K8958">
            <v>62344.07</v>
          </cell>
          <cell r="Y8958">
            <v>2010</v>
          </cell>
          <cell r="AT8958">
            <v>71935.429999999993</v>
          </cell>
          <cell r="BK8958">
            <v>68287.441844405344</v>
          </cell>
          <cell r="BX8958">
            <v>50140.976989297742</v>
          </cell>
          <cell r="CB8958">
            <v>50000</v>
          </cell>
          <cell r="CF8958">
            <v>68287.441844405344</v>
          </cell>
          <cell r="CG8958">
            <v>202000</v>
          </cell>
          <cell r="CK8958" t="str">
            <v>Прочие основные фонды</v>
          </cell>
        </row>
        <row r="8959">
          <cell r="K8959">
            <v>62344.07</v>
          </cell>
          <cell r="Y8959">
            <v>2010</v>
          </cell>
          <cell r="AT8959">
            <v>71935.429999999993</v>
          </cell>
          <cell r="BK8959">
            <v>68287.441844405344</v>
          </cell>
          <cell r="BX8959">
            <v>50140.976989297742</v>
          </cell>
          <cell r="CB8959">
            <v>50000</v>
          </cell>
          <cell r="CF8959">
            <v>68287.441844405344</v>
          </cell>
          <cell r="CG8959">
            <v>202000</v>
          </cell>
          <cell r="CK8959" t="str">
            <v>Прочие основные фонды</v>
          </cell>
        </row>
        <row r="8960">
          <cell r="K8960">
            <v>62344.07</v>
          </cell>
          <cell r="Y8960">
            <v>2010</v>
          </cell>
          <cell r="AT8960">
            <v>71935.429999999993</v>
          </cell>
          <cell r="BK8960">
            <v>68287.441844405344</v>
          </cell>
          <cell r="BX8960">
            <v>50140.976989297742</v>
          </cell>
          <cell r="CB8960">
            <v>50000</v>
          </cell>
          <cell r="CF8960">
            <v>68287.441844405344</v>
          </cell>
          <cell r="CG8960">
            <v>202000</v>
          </cell>
          <cell r="CK8960" t="str">
            <v>Прочие основные фонды</v>
          </cell>
        </row>
        <row r="8961">
          <cell r="K8961">
            <v>62344.07</v>
          </cell>
          <cell r="Y8961">
            <v>2010</v>
          </cell>
          <cell r="AT8961">
            <v>71935.429999999993</v>
          </cell>
          <cell r="BK8961">
            <v>68287.441844405344</v>
          </cell>
          <cell r="BX8961">
            <v>50140.976989297742</v>
          </cell>
          <cell r="CB8961">
            <v>50000</v>
          </cell>
          <cell r="CF8961">
            <v>68287.441844405344</v>
          </cell>
          <cell r="CG8961">
            <v>202000</v>
          </cell>
          <cell r="CK8961" t="str">
            <v>Прочие основные фонды</v>
          </cell>
        </row>
        <row r="8962">
          <cell r="K8962">
            <v>62344.07</v>
          </cell>
          <cell r="Y8962">
            <v>2010</v>
          </cell>
          <cell r="AT8962">
            <v>71935.429999999993</v>
          </cell>
          <cell r="BK8962">
            <v>68287.441844405344</v>
          </cell>
          <cell r="BX8962">
            <v>50140.976989297742</v>
          </cell>
          <cell r="CB8962">
            <v>50000</v>
          </cell>
          <cell r="CF8962">
            <v>68287.441844405344</v>
          </cell>
          <cell r="CG8962">
            <v>202000</v>
          </cell>
          <cell r="CK8962" t="str">
            <v>Прочие основные фонды</v>
          </cell>
        </row>
        <row r="8963">
          <cell r="K8963">
            <v>62344.07</v>
          </cell>
          <cell r="Y8963">
            <v>2010</v>
          </cell>
          <cell r="AT8963">
            <v>71935.429999999993</v>
          </cell>
          <cell r="BK8963">
            <v>68287.441844405344</v>
          </cell>
          <cell r="BX8963">
            <v>50140.976989297742</v>
          </cell>
          <cell r="CB8963">
            <v>50000</v>
          </cell>
          <cell r="CF8963">
            <v>68287.441844405344</v>
          </cell>
          <cell r="CG8963">
            <v>202000</v>
          </cell>
          <cell r="CK8963" t="str">
            <v>Прочие основные фонды</v>
          </cell>
        </row>
        <row r="8964">
          <cell r="K8964">
            <v>33254.5</v>
          </cell>
          <cell r="Y8964">
            <v>2010</v>
          </cell>
          <cell r="AT8964">
            <v>38370.58</v>
          </cell>
          <cell r="BK8964">
            <v>36424.731878103783</v>
          </cell>
          <cell r="BX8964">
            <v>26745.351613884959</v>
          </cell>
          <cell r="CB8964">
            <v>27000</v>
          </cell>
          <cell r="CF8964">
            <v>36424.731878103783</v>
          </cell>
          <cell r="CG8964">
            <v>109080</v>
          </cell>
          <cell r="CK8964" t="str">
            <v>Прочие основные фонды</v>
          </cell>
        </row>
        <row r="8965">
          <cell r="K8965">
            <v>33254.660000000003</v>
          </cell>
          <cell r="Y8965">
            <v>2010</v>
          </cell>
          <cell r="AT8965">
            <v>38370.74</v>
          </cell>
          <cell r="BK8965">
            <v>36424.88376418683</v>
          </cell>
          <cell r="BX8965">
            <v>26745.463138293977</v>
          </cell>
          <cell r="CB8965">
            <v>27000</v>
          </cell>
          <cell r="CF8965">
            <v>36424.88376418683</v>
          </cell>
          <cell r="CG8965">
            <v>109080</v>
          </cell>
          <cell r="CK8965" t="str">
            <v>Прочие основные фонды</v>
          </cell>
        </row>
        <row r="8966">
          <cell r="K8966">
            <v>33254.660000000003</v>
          </cell>
          <cell r="Y8966">
            <v>2010</v>
          </cell>
          <cell r="AT8966">
            <v>38370.74</v>
          </cell>
          <cell r="BK8966">
            <v>36424.88376418683</v>
          </cell>
          <cell r="BX8966">
            <v>26745.463138293977</v>
          </cell>
          <cell r="CB8966">
            <v>27000</v>
          </cell>
          <cell r="CF8966">
            <v>36424.88376418683</v>
          </cell>
          <cell r="CG8966">
            <v>109080</v>
          </cell>
          <cell r="CK8966" t="str">
            <v>Прочие основные фонды</v>
          </cell>
        </row>
        <row r="8967">
          <cell r="K8967">
            <v>33254.660000000003</v>
          </cell>
          <cell r="Y8967">
            <v>2010</v>
          </cell>
          <cell r="AT8967">
            <v>38370.74</v>
          </cell>
          <cell r="BK8967">
            <v>36424.88376418683</v>
          </cell>
          <cell r="BX8967">
            <v>26745.463138293977</v>
          </cell>
          <cell r="CB8967">
            <v>27000</v>
          </cell>
          <cell r="CF8967">
            <v>36424.88376418683</v>
          </cell>
          <cell r="CG8967">
            <v>109080</v>
          </cell>
          <cell r="CK8967" t="str">
            <v>Прочие основные фонды</v>
          </cell>
        </row>
        <row r="8968">
          <cell r="K8968">
            <v>33254.660000000003</v>
          </cell>
          <cell r="Y8968">
            <v>2010</v>
          </cell>
          <cell r="AT8968">
            <v>38370.74</v>
          </cell>
          <cell r="BK8968">
            <v>36424.88376418683</v>
          </cell>
          <cell r="BX8968">
            <v>26745.463138293977</v>
          </cell>
          <cell r="CB8968">
            <v>27000</v>
          </cell>
          <cell r="CF8968">
            <v>36424.88376418683</v>
          </cell>
          <cell r="CG8968">
            <v>109080</v>
          </cell>
          <cell r="CK8968" t="str">
            <v>Прочие основные фонды</v>
          </cell>
        </row>
        <row r="8969">
          <cell r="K8969">
            <v>33254.660000000003</v>
          </cell>
          <cell r="Y8969">
            <v>2010</v>
          </cell>
          <cell r="AT8969">
            <v>38370.74</v>
          </cell>
          <cell r="BK8969">
            <v>36424.88376418683</v>
          </cell>
          <cell r="BX8969">
            <v>26745.463138293977</v>
          </cell>
          <cell r="CB8969">
            <v>27000</v>
          </cell>
          <cell r="CF8969">
            <v>36424.88376418683</v>
          </cell>
          <cell r="CG8969">
            <v>109080</v>
          </cell>
          <cell r="CK8969" t="str">
            <v>Прочие основные фонды</v>
          </cell>
        </row>
        <row r="8970">
          <cell r="K8970">
            <v>33254.660000000003</v>
          </cell>
          <cell r="Y8970">
            <v>2010</v>
          </cell>
          <cell r="AT8970">
            <v>38370.74</v>
          </cell>
          <cell r="BK8970">
            <v>36424.88376418683</v>
          </cell>
          <cell r="BX8970">
            <v>26745.463138293977</v>
          </cell>
          <cell r="CB8970">
            <v>27000</v>
          </cell>
          <cell r="CF8970">
            <v>36424.88376418683</v>
          </cell>
          <cell r="CG8970">
            <v>109080</v>
          </cell>
          <cell r="CK8970" t="str">
            <v>Прочие основные фонды</v>
          </cell>
        </row>
        <row r="8971">
          <cell r="K8971">
            <v>33254.660000000003</v>
          </cell>
          <cell r="Y8971">
            <v>2010</v>
          </cell>
          <cell r="AT8971">
            <v>38370.74</v>
          </cell>
          <cell r="BK8971">
            <v>36424.88376418683</v>
          </cell>
          <cell r="BX8971">
            <v>26745.463138293977</v>
          </cell>
          <cell r="CB8971">
            <v>27000</v>
          </cell>
          <cell r="CF8971">
            <v>36424.88376418683</v>
          </cell>
          <cell r="CG8971">
            <v>109080</v>
          </cell>
          <cell r="CK8971" t="str">
            <v>Прочие основные фонды</v>
          </cell>
        </row>
        <row r="8972">
          <cell r="K8972">
            <v>33254.660000000003</v>
          </cell>
          <cell r="Y8972">
            <v>2010</v>
          </cell>
          <cell r="AT8972">
            <v>38370.74</v>
          </cell>
          <cell r="BK8972">
            <v>36424.88376418683</v>
          </cell>
          <cell r="BX8972">
            <v>26745.463138293977</v>
          </cell>
          <cell r="CB8972">
            <v>27000</v>
          </cell>
          <cell r="CF8972">
            <v>36424.88376418683</v>
          </cell>
          <cell r="CG8972">
            <v>109080</v>
          </cell>
          <cell r="CK8972" t="str">
            <v>Прочие основные фонды</v>
          </cell>
        </row>
        <row r="8973">
          <cell r="K8973">
            <v>33254.660000000003</v>
          </cell>
          <cell r="Y8973">
            <v>2010</v>
          </cell>
          <cell r="AT8973">
            <v>38370.74</v>
          </cell>
          <cell r="BK8973">
            <v>36424.88376418683</v>
          </cell>
          <cell r="BX8973">
            <v>26745.463138293977</v>
          </cell>
          <cell r="CB8973">
            <v>27000</v>
          </cell>
          <cell r="CF8973">
            <v>36424.88376418683</v>
          </cell>
          <cell r="CG8973">
            <v>109080</v>
          </cell>
          <cell r="CK8973" t="str">
            <v>Прочие основные фонды</v>
          </cell>
        </row>
        <row r="8974">
          <cell r="K8974">
            <v>33254.660000000003</v>
          </cell>
          <cell r="Y8974">
            <v>2010</v>
          </cell>
          <cell r="AT8974">
            <v>38370.74</v>
          </cell>
          <cell r="BK8974">
            <v>36424.88376418683</v>
          </cell>
          <cell r="BX8974">
            <v>26745.463138293977</v>
          </cell>
          <cell r="CB8974">
            <v>27000</v>
          </cell>
          <cell r="CF8974">
            <v>36424.88376418683</v>
          </cell>
          <cell r="CG8974">
            <v>109080</v>
          </cell>
          <cell r="CK8974" t="str">
            <v>Прочие основные фонды</v>
          </cell>
        </row>
        <row r="8975">
          <cell r="K8975">
            <v>33254.660000000003</v>
          </cell>
          <cell r="Y8975">
            <v>2010</v>
          </cell>
          <cell r="AT8975">
            <v>38370.74</v>
          </cell>
          <cell r="BK8975">
            <v>36424.88376418683</v>
          </cell>
          <cell r="BX8975">
            <v>26745.463138293977</v>
          </cell>
          <cell r="CB8975">
            <v>27000</v>
          </cell>
          <cell r="CF8975">
            <v>36424.88376418683</v>
          </cell>
          <cell r="CG8975">
            <v>109080</v>
          </cell>
          <cell r="CK8975" t="str">
            <v>Прочие основные фонды</v>
          </cell>
        </row>
        <row r="8976">
          <cell r="K8976">
            <v>33254.660000000003</v>
          </cell>
          <cell r="Y8976">
            <v>2010</v>
          </cell>
          <cell r="AT8976">
            <v>38370.74</v>
          </cell>
          <cell r="BK8976">
            <v>36424.88376418683</v>
          </cell>
          <cell r="BX8976">
            <v>26745.463138293977</v>
          </cell>
          <cell r="CB8976">
            <v>27000</v>
          </cell>
          <cell r="CF8976">
            <v>36424.88376418683</v>
          </cell>
          <cell r="CG8976">
            <v>109080</v>
          </cell>
          <cell r="CK8976" t="str">
            <v>Прочие основные фонды</v>
          </cell>
        </row>
        <row r="8977">
          <cell r="K8977">
            <v>33254.660000000003</v>
          </cell>
          <cell r="Y8977">
            <v>2010</v>
          </cell>
          <cell r="AT8977">
            <v>38370.74</v>
          </cell>
          <cell r="BK8977">
            <v>36424.88376418683</v>
          </cell>
          <cell r="BX8977">
            <v>26745.463138293977</v>
          </cell>
          <cell r="CB8977">
            <v>27000</v>
          </cell>
          <cell r="CF8977">
            <v>36424.88376418683</v>
          </cell>
          <cell r="CG8977">
            <v>109080</v>
          </cell>
          <cell r="CK8977" t="str">
            <v>Прочие основные фонды</v>
          </cell>
        </row>
        <row r="8978">
          <cell r="K8978">
            <v>33254.660000000003</v>
          </cell>
          <cell r="Y8978">
            <v>2010</v>
          </cell>
          <cell r="AT8978">
            <v>38370.74</v>
          </cell>
          <cell r="BK8978">
            <v>36424.88376418683</v>
          </cell>
          <cell r="BX8978">
            <v>26745.463138293977</v>
          </cell>
          <cell r="CB8978">
            <v>27000</v>
          </cell>
          <cell r="CF8978">
            <v>36424.88376418683</v>
          </cell>
          <cell r="CG8978">
            <v>109080</v>
          </cell>
          <cell r="CK8978" t="str">
            <v>Прочие основные фонды</v>
          </cell>
        </row>
        <row r="8979">
          <cell r="K8979">
            <v>33254.660000000003</v>
          </cell>
          <cell r="Y8979">
            <v>2010</v>
          </cell>
          <cell r="AT8979">
            <v>38370.74</v>
          </cell>
          <cell r="BK8979">
            <v>36424.88376418683</v>
          </cell>
          <cell r="BX8979">
            <v>26745.463138293977</v>
          </cell>
          <cell r="CB8979">
            <v>27000</v>
          </cell>
          <cell r="CF8979">
            <v>36424.88376418683</v>
          </cell>
          <cell r="CG8979">
            <v>109080</v>
          </cell>
          <cell r="CK8979" t="str">
            <v>Прочие основные фонды</v>
          </cell>
        </row>
        <row r="8980">
          <cell r="K8980">
            <v>33254.660000000003</v>
          </cell>
          <cell r="Y8980">
            <v>2010</v>
          </cell>
          <cell r="AT8980">
            <v>38370.74</v>
          </cell>
          <cell r="BK8980">
            <v>36424.88376418683</v>
          </cell>
          <cell r="BX8980">
            <v>26745.463138293977</v>
          </cell>
          <cell r="CB8980">
            <v>27000</v>
          </cell>
          <cell r="CF8980">
            <v>36424.88376418683</v>
          </cell>
          <cell r="CG8980">
            <v>109080</v>
          </cell>
          <cell r="CK8980" t="str">
            <v>Прочие основные фонды</v>
          </cell>
        </row>
        <row r="8981">
          <cell r="K8981">
            <v>33254.660000000003</v>
          </cell>
          <cell r="Y8981">
            <v>2010</v>
          </cell>
          <cell r="AT8981">
            <v>38370.74</v>
          </cell>
          <cell r="BK8981">
            <v>36424.88376418683</v>
          </cell>
          <cell r="BX8981">
            <v>26745.463138293977</v>
          </cell>
          <cell r="CB8981">
            <v>27000</v>
          </cell>
          <cell r="CF8981">
            <v>36424.88376418683</v>
          </cell>
          <cell r="CG8981">
            <v>109080</v>
          </cell>
          <cell r="CK8981" t="str">
            <v>Прочие основные фонды</v>
          </cell>
        </row>
        <row r="8982">
          <cell r="K8982">
            <v>33254.660000000003</v>
          </cell>
          <cell r="Y8982">
            <v>2010</v>
          </cell>
          <cell r="AT8982">
            <v>38370.74</v>
          </cell>
          <cell r="BK8982">
            <v>36424.88376418683</v>
          </cell>
          <cell r="BX8982">
            <v>26745.463138293977</v>
          </cell>
          <cell r="CB8982">
            <v>27000</v>
          </cell>
          <cell r="CF8982">
            <v>36424.88376418683</v>
          </cell>
          <cell r="CG8982">
            <v>109080</v>
          </cell>
          <cell r="CK8982" t="str">
            <v>Прочие основные фонды</v>
          </cell>
        </row>
        <row r="8983">
          <cell r="K8983">
            <v>33254.660000000003</v>
          </cell>
          <cell r="Y8983">
            <v>2010</v>
          </cell>
          <cell r="AT8983">
            <v>38370.74</v>
          </cell>
          <cell r="BK8983">
            <v>36424.88376418683</v>
          </cell>
          <cell r="BX8983">
            <v>26745.463138293977</v>
          </cell>
          <cell r="CB8983">
            <v>27000</v>
          </cell>
          <cell r="CF8983">
            <v>36424.88376418683</v>
          </cell>
          <cell r="CG8983">
            <v>109080</v>
          </cell>
          <cell r="CK8983" t="str">
            <v>Прочие основные фонды</v>
          </cell>
        </row>
        <row r="8984">
          <cell r="K8984">
            <v>33254.660000000003</v>
          </cell>
          <cell r="Y8984">
            <v>2010</v>
          </cell>
          <cell r="AT8984">
            <v>38370.74</v>
          </cell>
          <cell r="BK8984">
            <v>36424.88376418683</v>
          </cell>
          <cell r="BX8984">
            <v>26745.463138293977</v>
          </cell>
          <cell r="CB8984">
            <v>27000</v>
          </cell>
          <cell r="CF8984">
            <v>36424.88376418683</v>
          </cell>
          <cell r="CG8984">
            <v>109080</v>
          </cell>
          <cell r="CK8984" t="str">
            <v>Прочие основные фонды</v>
          </cell>
        </row>
        <row r="8985">
          <cell r="K8985">
            <v>33254.660000000003</v>
          </cell>
          <cell r="Y8985">
            <v>2010</v>
          </cell>
          <cell r="AT8985">
            <v>38370.74</v>
          </cell>
          <cell r="BK8985">
            <v>36424.88376418683</v>
          </cell>
          <cell r="BX8985">
            <v>26745.463138293977</v>
          </cell>
          <cell r="CB8985">
            <v>27000</v>
          </cell>
          <cell r="CF8985">
            <v>36424.88376418683</v>
          </cell>
          <cell r="CG8985">
            <v>109080</v>
          </cell>
          <cell r="CK8985" t="str">
            <v>Прочие основные фонды</v>
          </cell>
        </row>
        <row r="8986">
          <cell r="K8986">
            <v>33254.660000000003</v>
          </cell>
          <cell r="Y8986">
            <v>2010</v>
          </cell>
          <cell r="AT8986">
            <v>38370.74</v>
          </cell>
          <cell r="BK8986">
            <v>36424.88376418683</v>
          </cell>
          <cell r="BX8986">
            <v>26745.463138293977</v>
          </cell>
          <cell r="CB8986">
            <v>27000</v>
          </cell>
          <cell r="CF8986">
            <v>36424.88376418683</v>
          </cell>
          <cell r="CG8986">
            <v>109080</v>
          </cell>
          <cell r="CK8986" t="str">
            <v>Прочие основные фонды</v>
          </cell>
        </row>
        <row r="8987">
          <cell r="K8987">
            <v>33254.660000000003</v>
          </cell>
          <cell r="Y8987">
            <v>2010</v>
          </cell>
          <cell r="AT8987">
            <v>38370.74</v>
          </cell>
          <cell r="BK8987">
            <v>36424.88376418683</v>
          </cell>
          <cell r="BX8987">
            <v>26745.463138293977</v>
          </cell>
          <cell r="CB8987">
            <v>27000</v>
          </cell>
          <cell r="CF8987">
            <v>36424.88376418683</v>
          </cell>
          <cell r="CG8987">
            <v>109080</v>
          </cell>
          <cell r="CK8987" t="str">
            <v>Прочие основные фонды</v>
          </cell>
        </row>
        <row r="8988">
          <cell r="K8988">
            <v>33254.660000000003</v>
          </cell>
          <cell r="Y8988">
            <v>2010</v>
          </cell>
          <cell r="AT8988">
            <v>38370.74</v>
          </cell>
          <cell r="BK8988">
            <v>36424.88376418683</v>
          </cell>
          <cell r="BX8988">
            <v>26745.463138293977</v>
          </cell>
          <cell r="CB8988">
            <v>27000</v>
          </cell>
          <cell r="CF8988">
            <v>36424.88376418683</v>
          </cell>
          <cell r="CG8988">
            <v>109080</v>
          </cell>
          <cell r="CK8988" t="str">
            <v>Прочие основные фонды</v>
          </cell>
        </row>
        <row r="8989">
          <cell r="K8989">
            <v>33254.660000000003</v>
          </cell>
          <cell r="Y8989">
            <v>2010</v>
          </cell>
          <cell r="AT8989">
            <v>38370.74</v>
          </cell>
          <cell r="BK8989">
            <v>36424.88376418683</v>
          </cell>
          <cell r="BX8989">
            <v>26745.463138293977</v>
          </cell>
          <cell r="CB8989">
            <v>27000</v>
          </cell>
          <cell r="CF8989">
            <v>36424.88376418683</v>
          </cell>
          <cell r="CG8989">
            <v>109080</v>
          </cell>
          <cell r="CK8989" t="str">
            <v>Прочие основные фонды</v>
          </cell>
        </row>
        <row r="8990">
          <cell r="K8990">
            <v>33254.660000000003</v>
          </cell>
          <cell r="Y8990">
            <v>2010</v>
          </cell>
          <cell r="AT8990">
            <v>38370.74</v>
          </cell>
          <cell r="BK8990">
            <v>36424.88376418683</v>
          </cell>
          <cell r="BX8990">
            <v>26745.463138293977</v>
          </cell>
          <cell r="CB8990">
            <v>27000</v>
          </cell>
          <cell r="CF8990">
            <v>36424.88376418683</v>
          </cell>
          <cell r="CG8990">
            <v>109080</v>
          </cell>
          <cell r="CK8990" t="str">
            <v>Прочие основные фонды</v>
          </cell>
        </row>
        <row r="8991">
          <cell r="K8991">
            <v>33254.660000000003</v>
          </cell>
          <cell r="Y8991">
            <v>2010</v>
          </cell>
          <cell r="AT8991">
            <v>38370.74</v>
          </cell>
          <cell r="BK8991">
            <v>36424.88376418683</v>
          </cell>
          <cell r="BX8991">
            <v>26745.463138293977</v>
          </cell>
          <cell r="CB8991">
            <v>27000</v>
          </cell>
          <cell r="CF8991">
            <v>36424.88376418683</v>
          </cell>
          <cell r="CG8991">
            <v>109080</v>
          </cell>
          <cell r="CK8991" t="str">
            <v>Прочие основные фонды</v>
          </cell>
        </row>
        <row r="8992">
          <cell r="K8992">
            <v>33254.660000000003</v>
          </cell>
          <cell r="Y8992">
            <v>2010</v>
          </cell>
          <cell r="AT8992">
            <v>38370.74</v>
          </cell>
          <cell r="BK8992">
            <v>36424.88376418683</v>
          </cell>
          <cell r="BX8992">
            <v>26745.463138293977</v>
          </cell>
          <cell r="CB8992">
            <v>27000</v>
          </cell>
          <cell r="CF8992">
            <v>36424.88376418683</v>
          </cell>
          <cell r="CG8992">
            <v>109080</v>
          </cell>
          <cell r="CK8992" t="str">
            <v>Прочие основные фонды</v>
          </cell>
        </row>
        <row r="8993">
          <cell r="K8993">
            <v>33254.660000000003</v>
          </cell>
          <cell r="Y8993">
            <v>2010</v>
          </cell>
          <cell r="AT8993">
            <v>38370.74</v>
          </cell>
          <cell r="BK8993">
            <v>36424.88376418683</v>
          </cell>
          <cell r="BX8993">
            <v>26745.463138293977</v>
          </cell>
          <cell r="CB8993">
            <v>27000</v>
          </cell>
          <cell r="CF8993">
            <v>36424.88376418683</v>
          </cell>
          <cell r="CG8993">
            <v>109080</v>
          </cell>
          <cell r="CK8993" t="str">
            <v>Прочие основные фонды</v>
          </cell>
        </row>
        <row r="8994">
          <cell r="K8994">
            <v>33254.660000000003</v>
          </cell>
          <cell r="Y8994">
            <v>2010</v>
          </cell>
          <cell r="AT8994">
            <v>38370.74</v>
          </cell>
          <cell r="BK8994">
            <v>36424.88376418683</v>
          </cell>
          <cell r="BX8994">
            <v>26745.463138293977</v>
          </cell>
          <cell r="CB8994">
            <v>27000</v>
          </cell>
          <cell r="CF8994">
            <v>36424.88376418683</v>
          </cell>
          <cell r="CG8994">
            <v>109080</v>
          </cell>
          <cell r="CK8994" t="str">
            <v>Прочие основные фонды</v>
          </cell>
        </row>
        <row r="8995">
          <cell r="K8995">
            <v>33254.660000000003</v>
          </cell>
          <cell r="Y8995">
            <v>2010</v>
          </cell>
          <cell r="AT8995">
            <v>38370.74</v>
          </cell>
          <cell r="BK8995">
            <v>36424.88376418683</v>
          </cell>
          <cell r="BX8995">
            <v>26745.463138293977</v>
          </cell>
          <cell r="CB8995">
            <v>27000</v>
          </cell>
          <cell r="CF8995">
            <v>36424.88376418683</v>
          </cell>
          <cell r="CG8995">
            <v>109080</v>
          </cell>
          <cell r="CK8995" t="str">
            <v>Прочие основные фонды</v>
          </cell>
        </row>
        <row r="8996">
          <cell r="K8996">
            <v>33254.660000000003</v>
          </cell>
          <cell r="Y8996">
            <v>2010</v>
          </cell>
          <cell r="AT8996">
            <v>38370.74</v>
          </cell>
          <cell r="BK8996">
            <v>36424.88376418683</v>
          </cell>
          <cell r="BX8996">
            <v>26745.463138293977</v>
          </cell>
          <cell r="CB8996">
            <v>27000</v>
          </cell>
          <cell r="CF8996">
            <v>36424.88376418683</v>
          </cell>
          <cell r="CG8996">
            <v>109080</v>
          </cell>
          <cell r="CK8996" t="str">
            <v>Прочие основные фонды</v>
          </cell>
        </row>
        <row r="8997">
          <cell r="K8997">
            <v>33254.660000000003</v>
          </cell>
          <cell r="Y8997">
            <v>2010</v>
          </cell>
          <cell r="AT8997">
            <v>38370.74</v>
          </cell>
          <cell r="BK8997">
            <v>36424.88376418683</v>
          </cell>
          <cell r="BX8997">
            <v>26745.463138293977</v>
          </cell>
          <cell r="CB8997">
            <v>27000</v>
          </cell>
          <cell r="CF8997">
            <v>36424.88376418683</v>
          </cell>
          <cell r="CG8997">
            <v>109080</v>
          </cell>
          <cell r="CK8997" t="str">
            <v>Прочие основные фонды</v>
          </cell>
        </row>
        <row r="8998">
          <cell r="K8998">
            <v>33254.660000000003</v>
          </cell>
          <cell r="Y8998">
            <v>2010</v>
          </cell>
          <cell r="AT8998">
            <v>38370.74</v>
          </cell>
          <cell r="BK8998">
            <v>36424.88376418683</v>
          </cell>
          <cell r="BX8998">
            <v>26745.463138293977</v>
          </cell>
          <cell r="CB8998">
            <v>27000</v>
          </cell>
          <cell r="CF8998">
            <v>36424.88376418683</v>
          </cell>
          <cell r="CG8998">
            <v>109080</v>
          </cell>
          <cell r="CK8998" t="str">
            <v>Прочие основные фонды</v>
          </cell>
        </row>
        <row r="8999">
          <cell r="K8999">
            <v>33254.660000000003</v>
          </cell>
          <cell r="Y8999">
            <v>2010</v>
          </cell>
          <cell r="AT8999">
            <v>38370.74</v>
          </cell>
          <cell r="BK8999">
            <v>36424.88376418683</v>
          </cell>
          <cell r="BX8999">
            <v>26745.463138293977</v>
          </cell>
          <cell r="CB8999">
            <v>27000</v>
          </cell>
          <cell r="CF8999">
            <v>36424.88376418683</v>
          </cell>
          <cell r="CG8999">
            <v>109080</v>
          </cell>
          <cell r="CK8999" t="str">
            <v>Прочие основные фонды</v>
          </cell>
        </row>
        <row r="9000">
          <cell r="K9000">
            <v>33254.660000000003</v>
          </cell>
          <cell r="Y9000">
            <v>2010</v>
          </cell>
          <cell r="AT9000">
            <v>38370.74</v>
          </cell>
          <cell r="BK9000">
            <v>36424.88376418683</v>
          </cell>
          <cell r="BX9000">
            <v>26745.463138293977</v>
          </cell>
          <cell r="CB9000">
            <v>27000</v>
          </cell>
          <cell r="CF9000">
            <v>36424.88376418683</v>
          </cell>
          <cell r="CG9000">
            <v>109080</v>
          </cell>
          <cell r="CK9000" t="str">
            <v>Прочие основные фонды</v>
          </cell>
        </row>
        <row r="9001">
          <cell r="K9001">
            <v>33254.660000000003</v>
          </cell>
          <cell r="Y9001">
            <v>2010</v>
          </cell>
          <cell r="AT9001">
            <v>38370.74</v>
          </cell>
          <cell r="BK9001">
            <v>36424.88376418683</v>
          </cell>
          <cell r="BX9001">
            <v>26745.463138293977</v>
          </cell>
          <cell r="CB9001">
            <v>27000</v>
          </cell>
          <cell r="CF9001">
            <v>36424.88376418683</v>
          </cell>
          <cell r="CG9001">
            <v>109080</v>
          </cell>
          <cell r="CK9001" t="str">
            <v>Прочие основные фонды</v>
          </cell>
        </row>
        <row r="9002">
          <cell r="K9002">
            <v>39726.43</v>
          </cell>
          <cell r="Y9002">
            <v>2010</v>
          </cell>
          <cell r="AT9002">
            <v>45838.19</v>
          </cell>
          <cell r="BK9002">
            <v>43513.644582062043</v>
          </cell>
          <cell r="BX9002">
            <v>31950.481564106289</v>
          </cell>
          <cell r="CB9002">
            <v>32000</v>
          </cell>
          <cell r="CF9002">
            <v>43513.644582062043</v>
          </cell>
          <cell r="CG9002">
            <v>129280</v>
          </cell>
          <cell r="CK9002" t="str">
            <v>Прочие основные фонды</v>
          </cell>
        </row>
        <row r="9003">
          <cell r="K9003">
            <v>39726.42</v>
          </cell>
          <cell r="Y9003">
            <v>2010</v>
          </cell>
          <cell r="AT9003">
            <v>45838.18</v>
          </cell>
          <cell r="BK9003">
            <v>43513.635089181851</v>
          </cell>
          <cell r="BX9003">
            <v>31950.474593830724</v>
          </cell>
          <cell r="CB9003">
            <v>32000</v>
          </cell>
          <cell r="CF9003">
            <v>43513.635089181851</v>
          </cell>
          <cell r="CG9003">
            <v>129280</v>
          </cell>
          <cell r="CK9003" t="str">
            <v>Прочие основные фонды</v>
          </cell>
        </row>
        <row r="9004">
          <cell r="K9004">
            <v>39726.42</v>
          </cell>
          <cell r="Y9004">
            <v>2010</v>
          </cell>
          <cell r="AT9004">
            <v>45838.18</v>
          </cell>
          <cell r="BK9004">
            <v>43513.635089181851</v>
          </cell>
          <cell r="BX9004">
            <v>31950.474593830724</v>
          </cell>
          <cell r="CB9004">
            <v>32000</v>
          </cell>
          <cell r="CF9004">
            <v>43513.635089181851</v>
          </cell>
          <cell r="CG9004">
            <v>129280</v>
          </cell>
          <cell r="CK9004" t="str">
            <v>Прочие основные фонды</v>
          </cell>
        </row>
        <row r="9005">
          <cell r="K9005">
            <v>39726.42</v>
          </cell>
          <cell r="Y9005">
            <v>2010</v>
          </cell>
          <cell r="AT9005">
            <v>45838.18</v>
          </cell>
          <cell r="BK9005">
            <v>43513.635089181851</v>
          </cell>
          <cell r="BX9005">
            <v>31950.474593830724</v>
          </cell>
          <cell r="CB9005">
            <v>32000</v>
          </cell>
          <cell r="CF9005">
            <v>43513.635089181851</v>
          </cell>
          <cell r="CG9005">
            <v>129280</v>
          </cell>
          <cell r="CK9005" t="str">
            <v>Прочие основные фонды</v>
          </cell>
        </row>
        <row r="9006">
          <cell r="K9006">
            <v>39726.42</v>
          </cell>
          <cell r="Y9006">
            <v>2010</v>
          </cell>
          <cell r="AT9006">
            <v>45838.18</v>
          </cell>
          <cell r="BK9006">
            <v>43513.635089181851</v>
          </cell>
          <cell r="BX9006">
            <v>31950.474593830724</v>
          </cell>
          <cell r="CB9006">
            <v>32000</v>
          </cell>
          <cell r="CF9006">
            <v>43513.635089181851</v>
          </cell>
          <cell r="CG9006">
            <v>129280</v>
          </cell>
          <cell r="CK9006" t="str">
            <v>Прочие основные фонды</v>
          </cell>
        </row>
        <row r="9007">
          <cell r="K9007">
            <v>39726.42</v>
          </cell>
          <cell r="Y9007">
            <v>2010</v>
          </cell>
          <cell r="AT9007">
            <v>45838.18</v>
          </cell>
          <cell r="BK9007">
            <v>43513.635089181851</v>
          </cell>
          <cell r="BX9007">
            <v>31950.474593830724</v>
          </cell>
          <cell r="CB9007">
            <v>32000</v>
          </cell>
          <cell r="CF9007">
            <v>43513.635089181851</v>
          </cell>
          <cell r="CG9007">
            <v>129280</v>
          </cell>
          <cell r="CK9007" t="str">
            <v>Прочие основные фонды</v>
          </cell>
        </row>
        <row r="9008">
          <cell r="K9008">
            <v>39726.42</v>
          </cell>
          <cell r="Y9008">
            <v>2010</v>
          </cell>
          <cell r="AT9008">
            <v>45838.18</v>
          </cell>
          <cell r="BK9008">
            <v>43513.635089181851</v>
          </cell>
          <cell r="BX9008">
            <v>31950.474593830724</v>
          </cell>
          <cell r="CB9008">
            <v>32000</v>
          </cell>
          <cell r="CF9008">
            <v>43513.635089181851</v>
          </cell>
          <cell r="CG9008">
            <v>129280</v>
          </cell>
          <cell r="CK9008" t="str">
            <v>Прочие основные фонды</v>
          </cell>
        </row>
        <row r="9009">
          <cell r="K9009">
            <v>39726.42</v>
          </cell>
          <cell r="Y9009">
            <v>2010</v>
          </cell>
          <cell r="AT9009">
            <v>45838.18</v>
          </cell>
          <cell r="BK9009">
            <v>43513.635089181851</v>
          </cell>
          <cell r="BX9009">
            <v>31950.474593830724</v>
          </cell>
          <cell r="CB9009">
            <v>32000</v>
          </cell>
          <cell r="CF9009">
            <v>43513.635089181851</v>
          </cell>
          <cell r="CG9009">
            <v>129280</v>
          </cell>
          <cell r="CK9009" t="str">
            <v>Прочие основные фонды</v>
          </cell>
        </row>
        <row r="9010">
          <cell r="K9010">
            <v>39726.42</v>
          </cell>
          <cell r="Y9010">
            <v>2010</v>
          </cell>
          <cell r="AT9010">
            <v>45838.18</v>
          </cell>
          <cell r="BK9010">
            <v>43513.635089181851</v>
          </cell>
          <cell r="BX9010">
            <v>31950.474593830724</v>
          </cell>
          <cell r="CB9010">
            <v>32000</v>
          </cell>
          <cell r="CF9010">
            <v>43513.635089181851</v>
          </cell>
          <cell r="CG9010">
            <v>129280</v>
          </cell>
          <cell r="CK9010" t="str">
            <v>Прочие основные фонды</v>
          </cell>
        </row>
        <row r="9011">
          <cell r="K9011">
            <v>39726.42</v>
          </cell>
          <cell r="Y9011">
            <v>2010</v>
          </cell>
          <cell r="AT9011">
            <v>45838.18</v>
          </cell>
          <cell r="BK9011">
            <v>43513.635089181851</v>
          </cell>
          <cell r="BX9011">
            <v>31950.474593830724</v>
          </cell>
          <cell r="CB9011">
            <v>32000</v>
          </cell>
          <cell r="CF9011">
            <v>43513.635089181851</v>
          </cell>
          <cell r="CG9011">
            <v>129280</v>
          </cell>
          <cell r="CK9011" t="str">
            <v>Прочие основные фонды</v>
          </cell>
        </row>
        <row r="9012">
          <cell r="K9012">
            <v>52573.51</v>
          </cell>
          <cell r="Y9012">
            <v>2010</v>
          </cell>
          <cell r="AT9012">
            <v>56328.79</v>
          </cell>
          <cell r="BK9012">
            <v>53472.245474736468</v>
          </cell>
          <cell r="BX9012">
            <v>39262.71884695741</v>
          </cell>
          <cell r="CB9012">
            <v>39000</v>
          </cell>
          <cell r="CF9012">
            <v>53472.245474736468</v>
          </cell>
          <cell r="CG9012">
            <v>157560</v>
          </cell>
          <cell r="CK9012" t="str">
            <v>Прочие основные фонды</v>
          </cell>
        </row>
        <row r="9013">
          <cell r="K9013">
            <v>52573.5</v>
          </cell>
          <cell r="Y9013">
            <v>2010</v>
          </cell>
          <cell r="AT9013">
            <v>56328.78</v>
          </cell>
          <cell r="BK9013">
            <v>53472.235981856276</v>
          </cell>
          <cell r="BX9013">
            <v>39262.711876681846</v>
          </cell>
          <cell r="CB9013">
            <v>39000</v>
          </cell>
          <cell r="CF9013">
            <v>53472.235981856276</v>
          </cell>
          <cell r="CG9013">
            <v>157560</v>
          </cell>
          <cell r="CK9013" t="str">
            <v>Прочие основные фонды</v>
          </cell>
        </row>
        <row r="9014">
          <cell r="K9014">
            <v>52573.5</v>
          </cell>
          <cell r="Y9014">
            <v>2010</v>
          </cell>
          <cell r="AT9014">
            <v>56328.78</v>
          </cell>
          <cell r="BK9014">
            <v>53472.235981856276</v>
          </cell>
          <cell r="BX9014">
            <v>39262.711876681846</v>
          </cell>
          <cell r="CB9014">
            <v>39000</v>
          </cell>
          <cell r="CF9014">
            <v>53472.235981856276</v>
          </cell>
          <cell r="CG9014">
            <v>157560</v>
          </cell>
          <cell r="CK9014" t="str">
            <v>Прочие основные фонды</v>
          </cell>
        </row>
        <row r="9015">
          <cell r="K9015">
            <v>52573.5</v>
          </cell>
          <cell r="Y9015">
            <v>2010</v>
          </cell>
          <cell r="AT9015">
            <v>56328.78</v>
          </cell>
          <cell r="BK9015">
            <v>53472.235981856276</v>
          </cell>
          <cell r="BX9015">
            <v>39262.711876681846</v>
          </cell>
          <cell r="CB9015">
            <v>39000</v>
          </cell>
          <cell r="CF9015">
            <v>53472.235981856276</v>
          </cell>
          <cell r="CG9015">
            <v>157560</v>
          </cell>
          <cell r="CK9015" t="str">
            <v>Прочие основные фонды</v>
          </cell>
        </row>
        <row r="9016">
          <cell r="K9016">
            <v>52573.5</v>
          </cell>
          <cell r="Y9016">
            <v>2010</v>
          </cell>
          <cell r="AT9016">
            <v>56328.78</v>
          </cell>
          <cell r="BK9016">
            <v>53472.235981856276</v>
          </cell>
          <cell r="BX9016">
            <v>39262.711876681846</v>
          </cell>
          <cell r="CB9016">
            <v>39000</v>
          </cell>
          <cell r="CF9016">
            <v>53472.235981856276</v>
          </cell>
          <cell r="CG9016">
            <v>157560</v>
          </cell>
          <cell r="CK9016" t="str">
            <v>Прочие основные фонды</v>
          </cell>
        </row>
        <row r="9017">
          <cell r="K9017">
            <v>52573.5</v>
          </cell>
          <cell r="Y9017">
            <v>2010</v>
          </cell>
          <cell r="AT9017">
            <v>56328.78</v>
          </cell>
          <cell r="BK9017">
            <v>53472.235981856276</v>
          </cell>
          <cell r="BX9017">
            <v>39262.711876681846</v>
          </cell>
          <cell r="CB9017">
            <v>39000</v>
          </cell>
          <cell r="CF9017">
            <v>53472.235981856276</v>
          </cell>
          <cell r="CG9017">
            <v>157560</v>
          </cell>
          <cell r="CK9017" t="str">
            <v>Прочие основные фонды</v>
          </cell>
        </row>
        <row r="9018">
          <cell r="K9018">
            <v>41114.76</v>
          </cell>
          <cell r="Y9018">
            <v>2010</v>
          </cell>
          <cell r="AT9018">
            <v>47440.12</v>
          </cell>
          <cell r="BK9018">
            <v>45034.337538423162</v>
          </cell>
          <cell r="BX9018">
            <v>33067.070917481469</v>
          </cell>
          <cell r="CB9018">
            <v>33000</v>
          </cell>
          <cell r="CF9018">
            <v>45034.337538423162</v>
          </cell>
          <cell r="CG9018">
            <v>133320</v>
          </cell>
          <cell r="CK9018" t="str">
            <v>Прочие основные фонды</v>
          </cell>
        </row>
        <row r="9019">
          <cell r="K9019">
            <v>41114.76</v>
          </cell>
          <cell r="Y9019">
            <v>2010</v>
          </cell>
          <cell r="AT9019">
            <v>47440.12</v>
          </cell>
          <cell r="BK9019">
            <v>45034.337538423162</v>
          </cell>
          <cell r="BX9019">
            <v>33067.070917481469</v>
          </cell>
          <cell r="CB9019">
            <v>33000</v>
          </cell>
          <cell r="CF9019">
            <v>45034.337538423162</v>
          </cell>
          <cell r="CG9019">
            <v>133320</v>
          </cell>
          <cell r="CK9019" t="str">
            <v>Прочие основные фонды</v>
          </cell>
        </row>
        <row r="9020">
          <cell r="K9020">
            <v>55949.760000000002</v>
          </cell>
          <cell r="Y9020">
            <v>2010</v>
          </cell>
          <cell r="AT9020">
            <v>59946.16</v>
          </cell>
          <cell r="BK9020">
            <v>56906.171476217198</v>
          </cell>
          <cell r="BX9020">
            <v>41784.125418542179</v>
          </cell>
          <cell r="CB9020">
            <v>42000</v>
          </cell>
          <cell r="CF9020">
            <v>56906.171476217198</v>
          </cell>
          <cell r="CG9020">
            <v>169680</v>
          </cell>
          <cell r="CK9020" t="str">
            <v>Прочие основные фонды</v>
          </cell>
        </row>
        <row r="9021">
          <cell r="K9021">
            <v>55949.75</v>
          </cell>
          <cell r="Y9021">
            <v>2010</v>
          </cell>
          <cell r="AT9021">
            <v>59946.15</v>
          </cell>
          <cell r="BK9021">
            <v>56906.161983337006</v>
          </cell>
          <cell r="BX9021">
            <v>41784.118448266614</v>
          </cell>
          <cell r="CB9021">
            <v>42000</v>
          </cell>
          <cell r="CF9021">
            <v>56906.161983337006</v>
          </cell>
          <cell r="CG9021">
            <v>169680</v>
          </cell>
          <cell r="CK9021" t="str">
            <v>Прочие основные фонды</v>
          </cell>
        </row>
        <row r="9022">
          <cell r="K9022">
            <v>171800</v>
          </cell>
          <cell r="Y9022">
            <v>2010</v>
          </cell>
          <cell r="AT9022">
            <v>171800</v>
          </cell>
          <cell r="BK9022">
            <v>171800</v>
          </cell>
          <cell r="BX9022">
            <v>171800</v>
          </cell>
          <cell r="CB9022">
            <v>170000</v>
          </cell>
          <cell r="CF9022">
            <v>0</v>
          </cell>
          <cell r="CG9022">
            <v>2550000</v>
          </cell>
          <cell r="CK9022" t="str">
            <v>Машины и оборудование</v>
          </cell>
        </row>
        <row r="9023">
          <cell r="K9023">
            <v>171800</v>
          </cell>
          <cell r="Y9023">
            <v>2010</v>
          </cell>
          <cell r="AT9023">
            <v>171800</v>
          </cell>
          <cell r="BK9023">
            <v>171800</v>
          </cell>
          <cell r="BX9023">
            <v>171800</v>
          </cell>
          <cell r="CB9023">
            <v>170000</v>
          </cell>
          <cell r="CF9023">
            <v>0</v>
          </cell>
          <cell r="CG9023">
            <v>2550000</v>
          </cell>
          <cell r="CK9023" t="str">
            <v>Машины и оборудование</v>
          </cell>
        </row>
        <row r="9024">
          <cell r="K9024">
            <v>36530.15</v>
          </cell>
          <cell r="Y9024">
            <v>2009</v>
          </cell>
          <cell r="AT9024">
            <v>48707</v>
          </cell>
          <cell r="BK9024">
            <v>61958.496636417942</v>
          </cell>
          <cell r="BX9024">
            <v>46204.835096019597</v>
          </cell>
          <cell r="CB9024">
            <v>46000</v>
          </cell>
          <cell r="CF9024">
            <v>123916.99327283588</v>
          </cell>
          <cell r="CG9024">
            <v>371220</v>
          </cell>
          <cell r="CK9024" t="str">
            <v>Прочие основные фонды</v>
          </cell>
        </row>
        <row r="9025">
          <cell r="K9025">
            <v>252843.19</v>
          </cell>
          <cell r="Y9025">
            <v>2009</v>
          </cell>
          <cell r="AT9025">
            <v>337124.38</v>
          </cell>
          <cell r="BK9025">
            <v>428844.30911952048</v>
          </cell>
          <cell r="BX9025">
            <v>358306.73845036392</v>
          </cell>
          <cell r="CB9025">
            <v>360000</v>
          </cell>
          <cell r="CF9025">
            <v>857688.61823904095</v>
          </cell>
          <cell r="CG9025">
            <v>4698000</v>
          </cell>
          <cell r="CK9025" t="str">
            <v>Машины и оборудование</v>
          </cell>
        </row>
        <row r="9026">
          <cell r="K9026">
            <v>529111.4</v>
          </cell>
          <cell r="Y9026">
            <v>2010</v>
          </cell>
          <cell r="AT9026">
            <v>566905.07999999996</v>
          </cell>
          <cell r="BK9026">
            <v>559087.4537428855</v>
          </cell>
          <cell r="BX9026">
            <v>559087.4537428855</v>
          </cell>
          <cell r="CB9026">
            <v>560000</v>
          </cell>
          <cell r="CF9026">
            <v>0</v>
          </cell>
          <cell r="CG9026">
            <v>2800000</v>
          </cell>
          <cell r="CK9026" t="str">
            <v>Прочие основные фонды</v>
          </cell>
        </row>
        <row r="9027">
          <cell r="K9027">
            <v>127912.72</v>
          </cell>
          <cell r="Y9027">
            <v>2010</v>
          </cell>
          <cell r="AT9027">
            <v>139541.17000000001</v>
          </cell>
          <cell r="BK9027">
            <v>150404.07107393738</v>
          </cell>
          <cell r="BX9027">
            <v>150404.07107393738</v>
          </cell>
          <cell r="CB9027">
            <v>150000</v>
          </cell>
          <cell r="CF9027">
            <v>0</v>
          </cell>
          <cell r="CG9027">
            <v>1500000</v>
          </cell>
          <cell r="CK9027" t="str">
            <v>Прочие основные фонды</v>
          </cell>
        </row>
        <row r="9028">
          <cell r="K9028">
            <v>135523.15</v>
          </cell>
          <cell r="Y9028">
            <v>2010</v>
          </cell>
          <cell r="AT9028">
            <v>145203.39000000001</v>
          </cell>
          <cell r="BK9028">
            <v>143201.03391900312</v>
          </cell>
          <cell r="BX9028">
            <v>143201.03391900312</v>
          </cell>
          <cell r="CB9028">
            <v>145000</v>
          </cell>
          <cell r="CF9028">
            <v>0</v>
          </cell>
          <cell r="CG9028">
            <v>725000</v>
          </cell>
          <cell r="CK9028" t="str">
            <v>Прочие основные фонды</v>
          </cell>
        </row>
        <row r="9029">
          <cell r="K9029">
            <v>142693.96</v>
          </cell>
          <cell r="Y9029">
            <v>2010</v>
          </cell>
          <cell r="AT9029">
            <v>161540.34</v>
          </cell>
          <cell r="BK9029">
            <v>153348.30935570231</v>
          </cell>
          <cell r="BX9029">
            <v>112598.06844531736</v>
          </cell>
          <cell r="CB9029">
            <v>115000</v>
          </cell>
          <cell r="CF9029">
            <v>153348.30935570231</v>
          </cell>
          <cell r="CG9029">
            <v>464600</v>
          </cell>
          <cell r="CK9029" t="str">
            <v>Прочие основные фонды</v>
          </cell>
        </row>
        <row r="9030">
          <cell r="K9030">
            <v>142693.96</v>
          </cell>
          <cell r="Y9030">
            <v>2010</v>
          </cell>
          <cell r="AT9030">
            <v>161540.34</v>
          </cell>
          <cell r="BK9030">
            <v>178626.02732835349</v>
          </cell>
          <cell r="BX9030">
            <v>155280.14836610557</v>
          </cell>
          <cell r="CB9030">
            <v>155000</v>
          </cell>
          <cell r="CF9030">
            <v>178626.02732835349</v>
          </cell>
          <cell r="CG9030">
            <v>1398100</v>
          </cell>
          <cell r="CK9030" t="str">
            <v>Прочие основные фонды</v>
          </cell>
        </row>
        <row r="9031">
          <cell r="K9031">
            <v>365668.86</v>
          </cell>
          <cell r="Y9031">
            <v>2009</v>
          </cell>
          <cell r="AT9031">
            <v>443235.09</v>
          </cell>
          <cell r="BK9031">
            <v>563824.0875625147</v>
          </cell>
          <cell r="BX9031">
            <v>471084.64675457031</v>
          </cell>
          <cell r="CB9031">
            <v>470000</v>
          </cell>
          <cell r="CF9031">
            <v>1127648.1751250294</v>
          </cell>
          <cell r="CG9031">
            <v>6133500</v>
          </cell>
          <cell r="CK9031" t="str">
            <v>Машины и оборудование</v>
          </cell>
        </row>
        <row r="9032">
          <cell r="K9032">
            <v>370580</v>
          </cell>
          <cell r="Y9032">
            <v>2009</v>
          </cell>
          <cell r="AT9032">
            <v>449187.83</v>
          </cell>
          <cell r="BK9032">
            <v>571396.36303149187</v>
          </cell>
          <cell r="BX9032">
            <v>477411.41212894936</v>
          </cell>
          <cell r="CB9032">
            <v>475000</v>
          </cell>
          <cell r="CF9032">
            <v>1142792.7260629837</v>
          </cell>
          <cell r="CG9032">
            <v>6198750</v>
          </cell>
          <cell r="CK9032" t="str">
            <v>Машины и оборудование</v>
          </cell>
        </row>
        <row r="9033">
          <cell r="K9033">
            <v>370580</v>
          </cell>
          <cell r="Y9033">
            <v>2009</v>
          </cell>
          <cell r="AT9033">
            <v>449187.83</v>
          </cell>
          <cell r="BK9033">
            <v>571396.36303149187</v>
          </cell>
          <cell r="BX9033">
            <v>477411.41212894936</v>
          </cell>
          <cell r="CB9033">
            <v>475000</v>
          </cell>
          <cell r="CF9033">
            <v>1142792.7260629837</v>
          </cell>
          <cell r="CG9033">
            <v>6198750</v>
          </cell>
          <cell r="CK9033" t="str">
            <v>Машины и оборудование</v>
          </cell>
        </row>
        <row r="9034">
          <cell r="K9034">
            <v>372847.37</v>
          </cell>
          <cell r="Y9034">
            <v>2009</v>
          </cell>
          <cell r="AT9034">
            <v>451936.1</v>
          </cell>
          <cell r="BK9034">
            <v>574892.34261452849</v>
          </cell>
          <cell r="BX9034">
            <v>480332.36272908386</v>
          </cell>
          <cell r="CB9034">
            <v>480000</v>
          </cell>
          <cell r="CF9034">
            <v>1149784.685229057</v>
          </cell>
          <cell r="CG9034">
            <v>6264000</v>
          </cell>
          <cell r="CK9034" t="str">
            <v>Машины и оборудование</v>
          </cell>
        </row>
        <row r="9035">
          <cell r="K9035">
            <v>48800</v>
          </cell>
          <cell r="Y9035">
            <v>2010</v>
          </cell>
          <cell r="AT9035">
            <v>48800</v>
          </cell>
          <cell r="BK9035">
            <v>48800</v>
          </cell>
          <cell r="BX9035">
            <v>48800</v>
          </cell>
          <cell r="CB9035">
            <v>49000</v>
          </cell>
          <cell r="CF9035">
            <v>0</v>
          </cell>
          <cell r="CG9035">
            <v>490000</v>
          </cell>
          <cell r="CK9035" t="str">
            <v>Прочие основные фонды</v>
          </cell>
        </row>
        <row r="9036">
          <cell r="K9036">
            <v>1295147.9099999999</v>
          </cell>
          <cell r="Y9036">
            <v>2009</v>
          </cell>
          <cell r="AT9036">
            <v>2025744.15</v>
          </cell>
          <cell r="BK9036">
            <v>2576879.341860889</v>
          </cell>
          <cell r="BX9036">
            <v>2153026.6642875392</v>
          </cell>
          <cell r="CB9036">
            <v>2150000</v>
          </cell>
          <cell r="CF9036">
            <v>5153758.683721778</v>
          </cell>
          <cell r="CG9036">
            <v>28057500</v>
          </cell>
          <cell r="CK9036" t="str">
            <v>Машины и оборудование</v>
          </cell>
        </row>
        <row r="9037">
          <cell r="K9037">
            <v>1295147.9099999999</v>
          </cell>
          <cell r="Y9037">
            <v>2009</v>
          </cell>
          <cell r="AT9037">
            <v>2025744.15</v>
          </cell>
          <cell r="BK9037">
            <v>2576879.341860889</v>
          </cell>
          <cell r="BX9037">
            <v>2153026.6642875392</v>
          </cell>
          <cell r="CB9037">
            <v>2150000</v>
          </cell>
          <cell r="CF9037">
            <v>5153758.683721778</v>
          </cell>
          <cell r="CG9037">
            <v>28057500</v>
          </cell>
          <cell r="CK9037" t="str">
            <v>Машины и оборудование</v>
          </cell>
        </row>
        <row r="9038">
          <cell r="K9038">
            <v>1541114.47</v>
          </cell>
          <cell r="Y9038">
            <v>2009</v>
          </cell>
          <cell r="AT9038">
            <v>2410460.9700000002</v>
          </cell>
          <cell r="BK9038">
            <v>3066264.3542398778</v>
          </cell>
          <cell r="BX9038">
            <v>2561916.1934316363</v>
          </cell>
          <cell r="CB9038">
            <v>2560000</v>
          </cell>
          <cell r="CF9038">
            <v>6132528.7084797556</v>
          </cell>
          <cell r="CG9038">
            <v>33408000</v>
          </cell>
          <cell r="CK9038" t="str">
            <v>Машины и оборудование</v>
          </cell>
        </row>
        <row r="9039">
          <cell r="K9039">
            <v>1541114.47</v>
          </cell>
          <cell r="Y9039">
            <v>2009</v>
          </cell>
          <cell r="AT9039">
            <v>2410460.9700000002</v>
          </cell>
          <cell r="BK9039">
            <v>3066264.3542398778</v>
          </cell>
          <cell r="BX9039">
            <v>2561916.1934316363</v>
          </cell>
          <cell r="CB9039">
            <v>2560000</v>
          </cell>
          <cell r="CF9039">
            <v>6132528.7084797556</v>
          </cell>
          <cell r="CG9039">
            <v>33408000</v>
          </cell>
          <cell r="CK9039" t="str">
            <v>Машины и оборудование</v>
          </cell>
        </row>
        <row r="9040">
          <cell r="K9040">
            <v>1541114.47</v>
          </cell>
          <cell r="Y9040">
            <v>2009</v>
          </cell>
          <cell r="AT9040">
            <v>2410460.9700000002</v>
          </cell>
          <cell r="BK9040">
            <v>3066264.3542398778</v>
          </cell>
          <cell r="BX9040">
            <v>2561916.1934316363</v>
          </cell>
          <cell r="CB9040">
            <v>2560000</v>
          </cell>
          <cell r="CF9040">
            <v>6132528.7084797556</v>
          </cell>
          <cell r="CG9040">
            <v>33408000</v>
          </cell>
          <cell r="CK9040" t="str">
            <v>Машины и оборудование</v>
          </cell>
        </row>
        <row r="9041">
          <cell r="K9041">
            <v>3442027.71</v>
          </cell>
          <cell r="Y9041">
            <v>2009</v>
          </cell>
          <cell r="AT9041">
            <v>4693674.1100000003</v>
          </cell>
          <cell r="BK9041">
            <v>4681592.1527380189</v>
          </cell>
          <cell r="BX9041">
            <v>4470382.1545101348</v>
          </cell>
          <cell r="CB9041">
            <v>4470000</v>
          </cell>
          <cell r="CF9041">
            <v>4681592.1527380189</v>
          </cell>
          <cell r="CG9041">
            <v>107369400</v>
          </cell>
          <cell r="CK9041" t="str">
            <v>Машины и оборудование</v>
          </cell>
        </row>
        <row r="9042">
          <cell r="K9042">
            <v>3442027.7</v>
          </cell>
          <cell r="Y9042">
            <v>2009</v>
          </cell>
          <cell r="AT9042">
            <v>4693674.0999999996</v>
          </cell>
          <cell r="BK9042">
            <v>4681592.142763759</v>
          </cell>
          <cell r="BX9042">
            <v>4470382.144985863</v>
          </cell>
          <cell r="CB9042">
            <v>4470000</v>
          </cell>
          <cell r="CF9042">
            <v>4681592.142763759</v>
          </cell>
          <cell r="CG9042">
            <v>107369400</v>
          </cell>
          <cell r="CK9042" t="str">
            <v>Машины и оборудование</v>
          </cell>
        </row>
        <row r="9043">
          <cell r="K9043">
            <v>253955.39</v>
          </cell>
          <cell r="Y9043">
            <v>2010</v>
          </cell>
          <cell r="AT9043">
            <v>263361.14</v>
          </cell>
          <cell r="BK9043">
            <v>263361.14</v>
          </cell>
          <cell r="BX9043">
            <v>263361.14</v>
          </cell>
          <cell r="CB9043">
            <v>265000</v>
          </cell>
          <cell r="CF9043">
            <v>0</v>
          </cell>
          <cell r="CG9043">
            <v>3975000</v>
          </cell>
          <cell r="CK9043" t="str">
            <v>Машины и оборудование</v>
          </cell>
        </row>
        <row r="9044">
          <cell r="K9044">
            <v>253955.39</v>
          </cell>
          <cell r="Y9044">
            <v>2010</v>
          </cell>
          <cell r="AT9044">
            <v>263361.14</v>
          </cell>
          <cell r="BK9044">
            <v>263361.14</v>
          </cell>
          <cell r="BX9044">
            <v>263361.14</v>
          </cell>
          <cell r="CB9044">
            <v>265000</v>
          </cell>
          <cell r="CF9044">
            <v>0</v>
          </cell>
          <cell r="CG9044">
            <v>3975000</v>
          </cell>
          <cell r="CK9044" t="str">
            <v>Машины и оборудование</v>
          </cell>
        </row>
        <row r="9045">
          <cell r="K9045">
            <v>280517.08</v>
          </cell>
          <cell r="Y9045">
            <v>2009</v>
          </cell>
          <cell r="AT9045">
            <v>362514.43</v>
          </cell>
          <cell r="BK9045">
            <v>385771.38531467837</v>
          </cell>
          <cell r="BX9045">
            <v>322318.57557670737</v>
          </cell>
          <cell r="CB9045">
            <v>320000</v>
          </cell>
          <cell r="CF9045">
            <v>771542.77062935673</v>
          </cell>
          <cell r="CG9045">
            <v>4176000</v>
          </cell>
          <cell r="CK9045" t="str">
            <v>Машины и оборудование</v>
          </cell>
        </row>
        <row r="9046">
          <cell r="K9046">
            <v>45663.85</v>
          </cell>
          <cell r="Y9046">
            <v>2009</v>
          </cell>
          <cell r="AT9046">
            <v>54796.61</v>
          </cell>
          <cell r="BK9046">
            <v>51969.749762877007</v>
          </cell>
          <cell r="BX9046">
            <v>38159.491066269416</v>
          </cell>
          <cell r="CB9046">
            <v>38000</v>
          </cell>
          <cell r="CF9046">
            <v>51969.749762877007</v>
          </cell>
          <cell r="CG9046">
            <v>153520</v>
          </cell>
          <cell r="CK9046" t="str">
            <v>Прочие основные фонды</v>
          </cell>
        </row>
        <row r="9047">
          <cell r="K9047">
            <v>45663.85</v>
          </cell>
          <cell r="Y9047">
            <v>2009</v>
          </cell>
          <cell r="AT9047">
            <v>54796.61</v>
          </cell>
          <cell r="BK9047">
            <v>51969.749762877007</v>
          </cell>
          <cell r="BX9047">
            <v>38159.491066269416</v>
          </cell>
          <cell r="CB9047">
            <v>38000</v>
          </cell>
          <cell r="CF9047">
            <v>51969.749762877007</v>
          </cell>
          <cell r="CG9047">
            <v>153520</v>
          </cell>
          <cell r="CK9047" t="str">
            <v>Прочие основные фонды</v>
          </cell>
        </row>
        <row r="9048">
          <cell r="K9048">
            <v>18728.240000000002</v>
          </cell>
          <cell r="Y9048">
            <v>2008</v>
          </cell>
          <cell r="AT9048">
            <v>26219.599999999999</v>
          </cell>
          <cell r="BK9048">
            <v>24228.666018670599</v>
          </cell>
          <cell r="BX9048">
            <v>12328.75131299786</v>
          </cell>
          <cell r="CB9048">
            <v>12000</v>
          </cell>
          <cell r="CF9048">
            <v>48457.332037341199</v>
          </cell>
          <cell r="CG9048">
            <v>37680</v>
          </cell>
          <cell r="CK9048" t="str">
            <v>Прочие основные фонды</v>
          </cell>
        </row>
        <row r="9049">
          <cell r="K9049">
            <v>18874.05</v>
          </cell>
          <cell r="Y9049">
            <v>2008</v>
          </cell>
          <cell r="AT9049">
            <v>27814.29</v>
          </cell>
          <cell r="BK9049">
            <v>29175.943154026889</v>
          </cell>
          <cell r="BX9049">
            <v>14846.172182611002</v>
          </cell>
          <cell r="CB9049">
            <v>15000</v>
          </cell>
          <cell r="CF9049">
            <v>58351.886308053778</v>
          </cell>
          <cell r="CG9049">
            <v>47100</v>
          </cell>
          <cell r="CK9049" t="str">
            <v>Прочие основные фонды</v>
          </cell>
        </row>
        <row r="9050">
          <cell r="K9050">
            <v>23282.400000000001</v>
          </cell>
          <cell r="Y9050">
            <v>2010</v>
          </cell>
          <cell r="AT9050">
            <v>26076.27</v>
          </cell>
          <cell r="BK9050">
            <v>25585.766130164957</v>
          </cell>
          <cell r="BX9050">
            <v>18786.694539081782</v>
          </cell>
          <cell r="CB9050">
            <v>19000</v>
          </cell>
          <cell r="CF9050">
            <v>25585.766130164957</v>
          </cell>
          <cell r="CG9050">
            <v>76760</v>
          </cell>
          <cell r="CK9050" t="str">
            <v>Прочие основные фонды</v>
          </cell>
        </row>
        <row r="9051">
          <cell r="K9051">
            <v>28242.13</v>
          </cell>
          <cell r="Y9051">
            <v>2010</v>
          </cell>
          <cell r="AT9051">
            <v>29288.14</v>
          </cell>
          <cell r="BK9051">
            <v>28884.256280549042</v>
          </cell>
          <cell r="BX9051">
            <v>28884.256280549042</v>
          </cell>
          <cell r="CB9051">
            <v>29000</v>
          </cell>
          <cell r="CF9051">
            <v>0</v>
          </cell>
          <cell r="CG9051">
            <v>145000</v>
          </cell>
          <cell r="CK9051" t="str">
            <v>Прочие основные фонды</v>
          </cell>
        </row>
        <row r="9052">
          <cell r="K9052">
            <v>33112.58</v>
          </cell>
          <cell r="Y9052">
            <v>2010</v>
          </cell>
          <cell r="AT9052">
            <v>34338.980000000003</v>
          </cell>
          <cell r="BK9052">
            <v>33865.445150584776</v>
          </cell>
          <cell r="BX9052">
            <v>33865.445150584776</v>
          </cell>
          <cell r="CB9052">
            <v>34000</v>
          </cell>
          <cell r="CF9052">
            <v>0</v>
          </cell>
          <cell r="CG9052">
            <v>170000</v>
          </cell>
          <cell r="CK9052" t="str">
            <v>Прочие основные фонды</v>
          </cell>
        </row>
        <row r="9053">
          <cell r="K9053">
            <v>44120.17</v>
          </cell>
          <cell r="Y9053">
            <v>2010</v>
          </cell>
          <cell r="AT9053">
            <v>45754.239999999998</v>
          </cell>
          <cell r="BK9053">
            <v>45123.288610398202</v>
          </cell>
          <cell r="BX9053">
            <v>45123.288610398202</v>
          </cell>
          <cell r="CB9053">
            <v>45000</v>
          </cell>
          <cell r="CF9053">
            <v>0</v>
          </cell>
          <cell r="CG9053">
            <v>225000</v>
          </cell>
          <cell r="CK9053" t="str">
            <v>Прочие основные фонды</v>
          </cell>
        </row>
        <row r="9054">
          <cell r="K9054">
            <v>17041.09</v>
          </cell>
          <cell r="Y9054">
            <v>2009</v>
          </cell>
          <cell r="AT9054">
            <v>21050.85</v>
          </cell>
          <cell r="BK9054">
            <v>20082.233287556064</v>
          </cell>
          <cell r="BX9054">
            <v>14745.651176381776</v>
          </cell>
          <cell r="CB9054">
            <v>15000</v>
          </cell>
          <cell r="CF9054">
            <v>20082.233287556064</v>
          </cell>
          <cell r="CG9054">
            <v>60600</v>
          </cell>
          <cell r="CK9054" t="str">
            <v>Прочие основные фонды</v>
          </cell>
        </row>
        <row r="9055">
          <cell r="K9055">
            <v>16544.849999999999</v>
          </cell>
          <cell r="Y9055">
            <v>2009</v>
          </cell>
          <cell r="AT9055">
            <v>23635.59</v>
          </cell>
          <cell r="BK9055">
            <v>21624.604246274877</v>
          </cell>
          <cell r="BX9055">
            <v>11003.675059488429</v>
          </cell>
          <cell r="CB9055">
            <v>11000</v>
          </cell>
          <cell r="CF9055">
            <v>43249.208492549755</v>
          </cell>
          <cell r="CG9055">
            <v>34540</v>
          </cell>
          <cell r="CK9055" t="str">
            <v>Прочие основные фонды</v>
          </cell>
        </row>
        <row r="9056">
          <cell r="K9056">
            <v>22735.08</v>
          </cell>
          <cell r="Y9056">
            <v>2008</v>
          </cell>
          <cell r="AT9056">
            <v>38974.58</v>
          </cell>
          <cell r="BK9056">
            <v>36015.121589877759</v>
          </cell>
          <cell r="BX9056">
            <v>18326.286608054284</v>
          </cell>
          <cell r="CB9056">
            <v>18000</v>
          </cell>
          <cell r="CF9056">
            <v>72030.243179755518</v>
          </cell>
          <cell r="CG9056">
            <v>56520</v>
          </cell>
          <cell r="CK9056" t="str">
            <v>Прочие основные фонды</v>
          </cell>
        </row>
        <row r="9057">
          <cell r="K9057">
            <v>38789.18</v>
          </cell>
          <cell r="Y9057">
            <v>2010</v>
          </cell>
          <cell r="AT9057">
            <v>47497</v>
          </cell>
          <cell r="BK9057">
            <v>46603.564615815259</v>
          </cell>
          <cell r="BX9057">
            <v>34219.297105098522</v>
          </cell>
          <cell r="CB9057">
            <v>34000</v>
          </cell>
          <cell r="CF9057">
            <v>46603.564615815259</v>
          </cell>
          <cell r="CG9057">
            <v>137360</v>
          </cell>
          <cell r="CK9057" t="str">
            <v>Прочие основные фонды</v>
          </cell>
        </row>
        <row r="9058">
          <cell r="K9058">
            <v>62690.68</v>
          </cell>
          <cell r="Y9058">
            <v>2010</v>
          </cell>
          <cell r="AT9058">
            <v>68389.83</v>
          </cell>
          <cell r="BK9058">
            <v>67446.733616514437</v>
          </cell>
          <cell r="BX9058">
            <v>67446.733616514437</v>
          </cell>
          <cell r="CB9058">
            <v>65000</v>
          </cell>
          <cell r="CF9058">
            <v>0</v>
          </cell>
          <cell r="CG9058">
            <v>325000</v>
          </cell>
          <cell r="CK9058" t="str">
            <v>Прочие основные фонды</v>
          </cell>
        </row>
        <row r="9059">
          <cell r="K9059">
            <v>62690.68</v>
          </cell>
          <cell r="Y9059">
            <v>2010</v>
          </cell>
          <cell r="AT9059">
            <v>68389.83</v>
          </cell>
          <cell r="BK9059">
            <v>67446.733616514437</v>
          </cell>
          <cell r="BX9059">
            <v>67446.733616514437</v>
          </cell>
          <cell r="CB9059">
            <v>65000</v>
          </cell>
          <cell r="CF9059">
            <v>0</v>
          </cell>
          <cell r="CG9059">
            <v>325000</v>
          </cell>
          <cell r="CK9059" t="str">
            <v>Прочие основные фонды</v>
          </cell>
        </row>
        <row r="9060">
          <cell r="K9060">
            <v>62690.68</v>
          </cell>
          <cell r="Y9060">
            <v>2010</v>
          </cell>
          <cell r="AT9060">
            <v>68389.83</v>
          </cell>
          <cell r="BK9060">
            <v>67446.733616514437</v>
          </cell>
          <cell r="BX9060">
            <v>67446.733616514437</v>
          </cell>
          <cell r="CB9060">
            <v>65000</v>
          </cell>
          <cell r="CF9060">
            <v>0</v>
          </cell>
          <cell r="CG9060">
            <v>325000</v>
          </cell>
          <cell r="CK9060" t="str">
            <v>Прочие основные фонды</v>
          </cell>
        </row>
        <row r="9061">
          <cell r="K9061">
            <v>62690.68</v>
          </cell>
          <cell r="Y9061">
            <v>2010</v>
          </cell>
          <cell r="AT9061">
            <v>68389.83</v>
          </cell>
          <cell r="BK9061">
            <v>67446.733616514437</v>
          </cell>
          <cell r="BX9061">
            <v>67446.733616514437</v>
          </cell>
          <cell r="CB9061">
            <v>65000</v>
          </cell>
          <cell r="CF9061">
            <v>0</v>
          </cell>
          <cell r="CG9061">
            <v>325000</v>
          </cell>
          <cell r="CK9061" t="str">
            <v>Прочие основные фонды</v>
          </cell>
        </row>
        <row r="9062">
          <cell r="K9062">
            <v>62690.68</v>
          </cell>
          <cell r="Y9062">
            <v>2010</v>
          </cell>
          <cell r="AT9062">
            <v>68389.83</v>
          </cell>
          <cell r="BK9062">
            <v>67446.733616514437</v>
          </cell>
          <cell r="BX9062">
            <v>67446.733616514437</v>
          </cell>
          <cell r="CB9062">
            <v>65000</v>
          </cell>
          <cell r="CF9062">
            <v>0</v>
          </cell>
          <cell r="CG9062">
            <v>325000</v>
          </cell>
          <cell r="CK9062" t="str">
            <v>Прочие основные фонды</v>
          </cell>
        </row>
        <row r="9063">
          <cell r="K9063">
            <v>23418.23</v>
          </cell>
          <cell r="Y9063">
            <v>2010</v>
          </cell>
          <cell r="AT9063">
            <v>27550.85</v>
          </cell>
          <cell r="BK9063">
            <v>27032.608758355975</v>
          </cell>
          <cell r="BX9063">
            <v>19849.058291007928</v>
          </cell>
          <cell r="CB9063">
            <v>20000</v>
          </cell>
          <cell r="CF9063">
            <v>27032.608758355975</v>
          </cell>
          <cell r="CG9063">
            <v>80800</v>
          </cell>
          <cell r="CK9063" t="str">
            <v>Прочие основные фонды</v>
          </cell>
        </row>
        <row r="9064">
          <cell r="K9064">
            <v>3415376.38</v>
          </cell>
          <cell r="Y9064">
            <v>2009</v>
          </cell>
          <cell r="AT9064">
            <v>4157849.53</v>
          </cell>
          <cell r="BK9064">
            <v>4806706.8653349513</v>
          </cell>
          <cell r="BX9064">
            <v>4406291.7390478309</v>
          </cell>
          <cell r="CB9064">
            <v>4410000</v>
          </cell>
          <cell r="CF9064">
            <v>4806706.8653349513</v>
          </cell>
          <cell r="CG9064">
            <v>61828200</v>
          </cell>
          <cell r="CK9064" t="str">
            <v>Машины и оборудование</v>
          </cell>
        </row>
        <row r="9065">
          <cell r="K9065">
            <v>1940825.4</v>
          </cell>
          <cell r="Y9065">
            <v>2009</v>
          </cell>
          <cell r="AT9065">
            <v>2911238.2</v>
          </cell>
          <cell r="BK9065">
            <v>2658283.3540920001</v>
          </cell>
          <cell r="BX9065">
            <v>1694583.3648346823</v>
          </cell>
          <cell r="CB9065">
            <v>1690000</v>
          </cell>
          <cell r="CF9065">
            <v>5316566.7081840001</v>
          </cell>
          <cell r="CG9065">
            <v>8602100</v>
          </cell>
          <cell r="CK9065" t="str">
            <v>Машины и оборудование</v>
          </cell>
        </row>
        <row r="9066">
          <cell r="K9066">
            <v>2069370.71</v>
          </cell>
          <cell r="Y9066">
            <v>2009</v>
          </cell>
          <cell r="AT9066">
            <v>3183647.3</v>
          </cell>
          <cell r="BK9066">
            <v>2992496.3862697938</v>
          </cell>
          <cell r="BX9066">
            <v>1907635.0862652215</v>
          </cell>
          <cell r="CB9066">
            <v>1910000</v>
          </cell>
          <cell r="CF9066">
            <v>5984992.7725395877</v>
          </cell>
          <cell r="CG9066">
            <v>9721900</v>
          </cell>
          <cell r="CK9066" t="str">
            <v>Машины и оборудование</v>
          </cell>
        </row>
        <row r="9067">
          <cell r="K9067">
            <v>668518.06000000006</v>
          </cell>
          <cell r="Y9067">
            <v>2010</v>
          </cell>
          <cell r="AT9067">
            <v>668518.06000000006</v>
          </cell>
          <cell r="BK9067">
            <v>668518.06000000006</v>
          </cell>
          <cell r="BX9067">
            <v>668518.06000000006</v>
          </cell>
          <cell r="CB9067">
            <v>670000</v>
          </cell>
          <cell r="CF9067">
            <v>0</v>
          </cell>
          <cell r="CG9067">
            <v>4690000</v>
          </cell>
          <cell r="CK9067" t="str">
            <v>Машины и оборудование</v>
          </cell>
        </row>
        <row r="9068">
          <cell r="K9068">
            <v>1637191.04</v>
          </cell>
          <cell r="Y9068">
            <v>2010</v>
          </cell>
          <cell r="AT9068">
            <v>1637191.04</v>
          </cell>
          <cell r="BK9068">
            <v>2728939.1293510636</v>
          </cell>
          <cell r="BX9068">
            <v>2210570.7448605555</v>
          </cell>
          <cell r="CB9068">
            <v>2210000</v>
          </cell>
          <cell r="CF9068">
            <v>2728939.1293510636</v>
          </cell>
          <cell r="CG9068">
            <v>13326300</v>
          </cell>
          <cell r="CK9068" t="str">
            <v>Машины и оборудование</v>
          </cell>
        </row>
        <row r="9069">
          <cell r="K9069">
            <v>2411596.81</v>
          </cell>
          <cell r="Y9069">
            <v>2010</v>
          </cell>
          <cell r="AT9069">
            <v>2411596.81</v>
          </cell>
          <cell r="BK9069">
            <v>2546925.0363155967</v>
          </cell>
          <cell r="BX9069">
            <v>2063130.655454014</v>
          </cell>
          <cell r="CB9069">
            <v>2060000</v>
          </cell>
          <cell r="CF9069">
            <v>2546925.0363155967</v>
          </cell>
          <cell r="CG9069">
            <v>12421800</v>
          </cell>
          <cell r="CK9069" t="str">
            <v>Машины и оборудование</v>
          </cell>
        </row>
        <row r="9070">
          <cell r="K9070">
            <v>2404471.62</v>
          </cell>
          <cell r="Y9070">
            <v>2009</v>
          </cell>
          <cell r="AT9070">
            <v>2531022.75</v>
          </cell>
          <cell r="BK9070">
            <v>4073361.5196971386</v>
          </cell>
          <cell r="BX9070">
            <v>3299616.9507175745</v>
          </cell>
          <cell r="CB9070">
            <v>3300000</v>
          </cell>
          <cell r="CF9070">
            <v>4073361.5196971386</v>
          </cell>
          <cell r="CG9070">
            <v>19899000</v>
          </cell>
          <cell r="CK9070" t="str">
            <v>Машины и оборудование</v>
          </cell>
        </row>
        <row r="9071">
          <cell r="K9071">
            <v>687141.46</v>
          </cell>
          <cell r="Y9071">
            <v>2009</v>
          </cell>
          <cell r="AT9071">
            <v>723306.79</v>
          </cell>
          <cell r="BK9071">
            <v>1177315.8742571783</v>
          </cell>
          <cell r="BX9071">
            <v>953681.96421139152</v>
          </cell>
          <cell r="CB9071">
            <v>955000</v>
          </cell>
          <cell r="CF9071">
            <v>1177315.8742571783</v>
          </cell>
          <cell r="CG9071">
            <v>5758650</v>
          </cell>
          <cell r="CK9071" t="str">
            <v>Машины и оборудование</v>
          </cell>
        </row>
        <row r="9072">
          <cell r="K9072">
            <v>1284107.3600000001</v>
          </cell>
          <cell r="Y9072">
            <v>2010</v>
          </cell>
          <cell r="AT9072">
            <v>1351691.96</v>
          </cell>
          <cell r="BK9072">
            <v>4176261.001919664</v>
          </cell>
          <cell r="BX9072">
            <v>4176261.001919664</v>
          </cell>
          <cell r="CB9072">
            <v>4180000</v>
          </cell>
          <cell r="CF9072">
            <v>0</v>
          </cell>
          <cell r="CG9072">
            <v>29260000</v>
          </cell>
          <cell r="CK9072" t="str">
            <v>Машины и оборудование</v>
          </cell>
        </row>
        <row r="9073">
          <cell r="K9073">
            <v>2407168.81</v>
          </cell>
          <cell r="Y9073">
            <v>2010</v>
          </cell>
          <cell r="AT9073">
            <v>2533861.9</v>
          </cell>
          <cell r="BK9073">
            <v>3074507.5539812073</v>
          </cell>
          <cell r="BX9073">
            <v>3074507.5539812073</v>
          </cell>
          <cell r="CB9073">
            <v>3070000</v>
          </cell>
          <cell r="CF9073">
            <v>0</v>
          </cell>
          <cell r="CG9073">
            <v>21490000</v>
          </cell>
          <cell r="CK9073" t="str">
            <v>Машины и оборудование</v>
          </cell>
        </row>
        <row r="9074">
          <cell r="K9074">
            <v>2452002.86</v>
          </cell>
          <cell r="Y9074">
            <v>2010</v>
          </cell>
          <cell r="AT9074">
            <v>2536554.6800000002</v>
          </cell>
          <cell r="BK9074">
            <v>2884690.2529876111</v>
          </cell>
          <cell r="BX9074">
            <v>2884690.2529876111</v>
          </cell>
          <cell r="CB9074">
            <v>2880000</v>
          </cell>
          <cell r="CF9074">
            <v>0</v>
          </cell>
          <cell r="CG9074">
            <v>20160000</v>
          </cell>
          <cell r="CK9074" t="str">
            <v>Машины и оборудование</v>
          </cell>
        </row>
        <row r="9075">
          <cell r="K9075">
            <v>2642707.11</v>
          </cell>
          <cell r="Y9075">
            <v>2010</v>
          </cell>
          <cell r="AT9075">
            <v>2687498.76</v>
          </cell>
          <cell r="BK9075">
            <v>4391032.1283023739</v>
          </cell>
          <cell r="BX9075">
            <v>4391032.1283023739</v>
          </cell>
          <cell r="CB9075">
            <v>4390000</v>
          </cell>
          <cell r="CF9075">
            <v>0</v>
          </cell>
          <cell r="CG9075">
            <v>30730000</v>
          </cell>
          <cell r="CK9075" t="str">
            <v>Машины и оборудование</v>
          </cell>
        </row>
        <row r="9076">
          <cell r="K9076">
            <v>2668202.85</v>
          </cell>
          <cell r="Y9076">
            <v>2010</v>
          </cell>
          <cell r="AT9076">
            <v>2668202.85</v>
          </cell>
          <cell r="BK9076">
            <v>4737301.5030838968</v>
          </cell>
          <cell r="BX9076">
            <v>4737301.5030838968</v>
          </cell>
          <cell r="CB9076">
            <v>4740000</v>
          </cell>
          <cell r="CF9076">
            <v>0</v>
          </cell>
          <cell r="CG9076">
            <v>33180000</v>
          </cell>
          <cell r="CK9076" t="str">
            <v>Машины и оборудование</v>
          </cell>
        </row>
        <row r="9077">
          <cell r="K9077">
            <v>2529037.5499999998</v>
          </cell>
          <cell r="Y9077">
            <v>2009</v>
          </cell>
          <cell r="AT9077">
            <v>2662144.79</v>
          </cell>
          <cell r="BK9077">
            <v>3076610.4044353459</v>
          </cell>
          <cell r="BX9077">
            <v>2492201.0462709214</v>
          </cell>
          <cell r="CB9077">
            <v>2490000</v>
          </cell>
          <cell r="CF9077">
            <v>3076610.4044353459</v>
          </cell>
          <cell r="CG9077">
            <v>15014700</v>
          </cell>
          <cell r="CK9077" t="str">
            <v>Машины и оборудование</v>
          </cell>
        </row>
        <row r="9078">
          <cell r="K9078">
            <v>526595.87</v>
          </cell>
          <cell r="Y9078">
            <v>2009</v>
          </cell>
          <cell r="AT9078">
            <v>554311.43000000005</v>
          </cell>
          <cell r="BK9078">
            <v>1063341.3796428551</v>
          </cell>
          <cell r="BX9078">
            <v>861357.19201517082</v>
          </cell>
          <cell r="CB9078">
            <v>860000</v>
          </cell>
          <cell r="CF9078">
            <v>1063341.3796428551</v>
          </cell>
          <cell r="CG9078">
            <v>5185800</v>
          </cell>
          <cell r="CK9078" t="str">
            <v>Машины и оборудование</v>
          </cell>
        </row>
        <row r="9079">
          <cell r="K9079">
            <v>1867584.33</v>
          </cell>
          <cell r="Y9079">
            <v>2010</v>
          </cell>
          <cell r="AT9079">
            <v>1965878.25</v>
          </cell>
          <cell r="BK9079">
            <v>3097638.9089767337</v>
          </cell>
          <cell r="BX9079">
            <v>3097638.9089767337</v>
          </cell>
          <cell r="CB9079">
            <v>3100000</v>
          </cell>
          <cell r="CF9079">
            <v>0</v>
          </cell>
          <cell r="CG9079">
            <v>21700000</v>
          </cell>
          <cell r="CK9079" t="str">
            <v>Машины и оборудование</v>
          </cell>
        </row>
        <row r="9080">
          <cell r="K9080">
            <v>2351340.92</v>
          </cell>
          <cell r="Y9080">
            <v>2010</v>
          </cell>
          <cell r="AT9080">
            <v>2475095.7200000002</v>
          </cell>
          <cell r="BK9080">
            <v>4595008.6223538378</v>
          </cell>
          <cell r="BX9080">
            <v>4595008.6223538378</v>
          </cell>
          <cell r="CB9080">
            <v>4600000</v>
          </cell>
          <cell r="CF9080">
            <v>0</v>
          </cell>
          <cell r="CG9080">
            <v>32200000</v>
          </cell>
          <cell r="CK9080" t="str">
            <v>Машины и оборудование</v>
          </cell>
        </row>
        <row r="9081">
          <cell r="K9081">
            <v>2489155.84</v>
          </cell>
          <cell r="Y9081">
            <v>2010</v>
          </cell>
          <cell r="AT9081">
            <v>2574988.7999999998</v>
          </cell>
          <cell r="BK9081">
            <v>2389959.6361438883</v>
          </cell>
          <cell r="BX9081">
            <v>2389959.6361438883</v>
          </cell>
          <cell r="CB9081">
            <v>2390000</v>
          </cell>
          <cell r="CF9081">
            <v>0</v>
          </cell>
          <cell r="CG9081">
            <v>16730000</v>
          </cell>
          <cell r="CK9081" t="str">
            <v>Машины и оборудование</v>
          </cell>
        </row>
        <row r="9082">
          <cell r="K9082">
            <v>1447924.2</v>
          </cell>
          <cell r="Y9082">
            <v>2010</v>
          </cell>
          <cell r="AT9082">
            <v>1447924.2</v>
          </cell>
          <cell r="BK9082">
            <v>2885251.0131087145</v>
          </cell>
          <cell r="BX9082">
            <v>2885251.0131087145</v>
          </cell>
          <cell r="CB9082">
            <v>2890000</v>
          </cell>
          <cell r="CF9082">
            <v>0</v>
          </cell>
          <cell r="CG9082">
            <v>20230000</v>
          </cell>
          <cell r="CK9082" t="str">
            <v>Машины и оборудование</v>
          </cell>
        </row>
        <row r="9083">
          <cell r="K9083">
            <v>2413712.4900000002</v>
          </cell>
          <cell r="Y9083">
            <v>2010</v>
          </cell>
          <cell r="AT9083">
            <v>2413712.4900000002</v>
          </cell>
          <cell r="BK9083">
            <v>4163363.5191342798</v>
          </cell>
          <cell r="BX9083">
            <v>3372522.8593891291</v>
          </cell>
          <cell r="CB9083">
            <v>3370000</v>
          </cell>
          <cell r="CF9083">
            <v>4163363.5191342798</v>
          </cell>
          <cell r="CG9083">
            <v>20321100</v>
          </cell>
          <cell r="CK9083" t="str">
            <v>Машины и оборудование</v>
          </cell>
        </row>
        <row r="9084">
          <cell r="K9084">
            <v>1995792.15</v>
          </cell>
          <cell r="Y9084">
            <v>2009</v>
          </cell>
          <cell r="AT9084">
            <v>2100833.85</v>
          </cell>
          <cell r="BK9084">
            <v>3263063.14470232</v>
          </cell>
          <cell r="BX9084">
            <v>2643236.651462771</v>
          </cell>
          <cell r="CB9084">
            <v>2640000</v>
          </cell>
          <cell r="CF9084">
            <v>3263063.14470232</v>
          </cell>
          <cell r="CG9084">
            <v>15919200</v>
          </cell>
          <cell r="CK9084" t="str">
            <v>Машины и оборудование</v>
          </cell>
        </row>
        <row r="9085">
          <cell r="K9085">
            <v>2942971.44</v>
          </cell>
          <cell r="Y9085">
            <v>2009</v>
          </cell>
          <cell r="AT9085">
            <v>2942971.44</v>
          </cell>
          <cell r="BK9085">
            <v>3052778.0992884394</v>
          </cell>
          <cell r="BX9085">
            <v>1946063.0393755955</v>
          </cell>
          <cell r="CB9085">
            <v>1950000</v>
          </cell>
          <cell r="CF9085">
            <v>6105556.1985768788</v>
          </cell>
          <cell r="CG9085">
            <v>9925500</v>
          </cell>
          <cell r="CK9085" t="str">
            <v>Машины и оборудование</v>
          </cell>
        </row>
        <row r="9086">
          <cell r="K9086">
            <v>2871312.3</v>
          </cell>
          <cell r="Y9086">
            <v>2009</v>
          </cell>
          <cell r="AT9086">
            <v>2871312.3</v>
          </cell>
          <cell r="BK9086">
            <v>3052778.0992884394</v>
          </cell>
          <cell r="BX9086">
            <v>1946063.0393755955</v>
          </cell>
          <cell r="CB9086">
            <v>1950000</v>
          </cell>
          <cell r="CF9086">
            <v>6105556.1985768788</v>
          </cell>
          <cell r="CG9086">
            <v>9925500</v>
          </cell>
          <cell r="CK9086" t="str">
            <v>Машины и оборудование</v>
          </cell>
        </row>
        <row r="9087">
          <cell r="K9087">
            <v>2975451.82</v>
          </cell>
          <cell r="Y9087">
            <v>2009</v>
          </cell>
          <cell r="AT9087">
            <v>2975451.82</v>
          </cell>
          <cell r="BK9087">
            <v>2851745.5958727701</v>
          </cell>
          <cell r="BX9087">
            <v>1817910.2841191387</v>
          </cell>
          <cell r="CB9087">
            <v>1820000</v>
          </cell>
          <cell r="CF9087">
            <v>5703491.1917455401</v>
          </cell>
          <cell r="CG9087">
            <v>9263800</v>
          </cell>
          <cell r="CK9087" t="str">
            <v>Машины и оборудование</v>
          </cell>
        </row>
        <row r="9088">
          <cell r="K9088">
            <v>27820.68</v>
          </cell>
          <cell r="Y9088">
            <v>2010</v>
          </cell>
          <cell r="AT9088">
            <v>27820.68</v>
          </cell>
          <cell r="BK9088">
            <v>3183715.587566149</v>
          </cell>
          <cell r="BX9088">
            <v>3183715.587566149</v>
          </cell>
          <cell r="CB9088">
            <v>3180000</v>
          </cell>
          <cell r="CF9088">
            <v>0</v>
          </cell>
          <cell r="CG9088">
            <v>22260000</v>
          </cell>
          <cell r="CK9088" t="str">
            <v>Машины и оборудование</v>
          </cell>
        </row>
        <row r="9089">
          <cell r="K9089">
            <v>1767916.67</v>
          </cell>
          <cell r="Y9089">
            <v>2009</v>
          </cell>
          <cell r="AT9089">
            <v>2719871.87</v>
          </cell>
          <cell r="BK9089">
            <v>4344348.8482204927</v>
          </cell>
          <cell r="BX9089">
            <v>2769404.2765985639</v>
          </cell>
          <cell r="CB9089">
            <v>2770000</v>
          </cell>
          <cell r="CF9089">
            <v>8688697.6964409854</v>
          </cell>
          <cell r="CG9089">
            <v>14099300</v>
          </cell>
          <cell r="CK9089" t="str">
            <v>Машины и оборудование</v>
          </cell>
        </row>
        <row r="9090">
          <cell r="K9090">
            <v>429473.25</v>
          </cell>
          <cell r="Y9090">
            <v>2010</v>
          </cell>
          <cell r="AT9090">
            <v>429473.25</v>
          </cell>
          <cell r="BK9090">
            <v>3113059.8123070849</v>
          </cell>
          <cell r="BX9090">
            <v>3113059.8123070849</v>
          </cell>
          <cell r="CB9090">
            <v>3110000</v>
          </cell>
          <cell r="CF9090">
            <v>0</v>
          </cell>
          <cell r="CG9090">
            <v>21770000</v>
          </cell>
          <cell r="CK9090" t="str">
            <v>Машины и оборудование</v>
          </cell>
        </row>
        <row r="9091">
          <cell r="K9091">
            <v>601262.55000000005</v>
          </cell>
          <cell r="Y9091">
            <v>2010</v>
          </cell>
          <cell r="AT9091">
            <v>601262.55000000005</v>
          </cell>
          <cell r="BK9091">
            <v>2439727.09689184</v>
          </cell>
          <cell r="BX9091">
            <v>2439727.09689184</v>
          </cell>
          <cell r="CB9091">
            <v>2440000</v>
          </cell>
          <cell r="CF9091">
            <v>0</v>
          </cell>
          <cell r="CG9091">
            <v>17080000</v>
          </cell>
          <cell r="CK9091" t="str">
            <v>Машины и оборудование</v>
          </cell>
        </row>
        <row r="9092">
          <cell r="K9092">
            <v>1187987.75</v>
          </cell>
          <cell r="Y9092">
            <v>2009</v>
          </cell>
          <cell r="AT9092">
            <v>1619983.27</v>
          </cell>
          <cell r="BK9092">
            <v>2751930.2943163146</v>
          </cell>
          <cell r="BX9092">
            <v>2229194.68414737</v>
          </cell>
          <cell r="CB9092">
            <v>2230000</v>
          </cell>
          <cell r="CF9092">
            <v>2751930.2943163146</v>
          </cell>
          <cell r="CG9092">
            <v>13446900</v>
          </cell>
          <cell r="CK9092" t="str">
            <v>Машины и оборудование</v>
          </cell>
        </row>
        <row r="9093">
          <cell r="K9093">
            <v>1244596.3899999999</v>
          </cell>
          <cell r="Y9093">
            <v>2010</v>
          </cell>
          <cell r="AT9093">
            <v>1382884.87</v>
          </cell>
          <cell r="BK9093">
            <v>1460486.2981822568</v>
          </cell>
          <cell r="BX9093">
            <v>1183063.5023358399</v>
          </cell>
          <cell r="CB9093">
            <v>1180000</v>
          </cell>
          <cell r="CF9093">
            <v>1460486.2981822568</v>
          </cell>
          <cell r="CG9093">
            <v>7115400</v>
          </cell>
          <cell r="CK9093" t="str">
            <v>Машины и оборудование</v>
          </cell>
        </row>
        <row r="9094">
          <cell r="K9094">
            <v>2315527.37</v>
          </cell>
          <cell r="Y9094">
            <v>2009</v>
          </cell>
          <cell r="AT9094">
            <v>2437397.2400000002</v>
          </cell>
          <cell r="BK9094">
            <v>1257504.5715750046</v>
          </cell>
          <cell r="BX9094">
            <v>1018638.6305044274</v>
          </cell>
          <cell r="CB9094">
            <v>1020000</v>
          </cell>
          <cell r="CF9094">
            <v>1257504.5715750046</v>
          </cell>
          <cell r="CG9094">
            <v>6150600</v>
          </cell>
          <cell r="CK9094" t="str">
            <v>Машины и оборудование</v>
          </cell>
        </row>
        <row r="9095">
          <cell r="K9095">
            <v>2072934.72</v>
          </cell>
          <cell r="Y9095">
            <v>2009</v>
          </cell>
          <cell r="AT9095">
            <v>3189130.5</v>
          </cell>
          <cell r="BK9095">
            <v>5975179.4704202721</v>
          </cell>
          <cell r="BX9095">
            <v>3809014.4592334046</v>
          </cell>
          <cell r="CB9095">
            <v>3810000</v>
          </cell>
          <cell r="CF9095">
            <v>11950358.940840544</v>
          </cell>
          <cell r="CG9095">
            <v>19392900</v>
          </cell>
          <cell r="CK9095" t="str">
            <v>Машины и оборудование</v>
          </cell>
        </row>
        <row r="9096">
          <cell r="K9096">
            <v>3092404.03</v>
          </cell>
          <cell r="Y9096">
            <v>2009</v>
          </cell>
          <cell r="AT9096">
            <v>3092404.03</v>
          </cell>
          <cell r="BK9096">
            <v>3336522.7205669018</v>
          </cell>
          <cell r="BX9096">
            <v>2126942.5209927983</v>
          </cell>
          <cell r="CB9096">
            <v>2130000</v>
          </cell>
          <cell r="CF9096">
            <v>6673045.4411338037</v>
          </cell>
          <cell r="CG9096">
            <v>10841700</v>
          </cell>
          <cell r="CK9096" t="str">
            <v>Машины и оборудование</v>
          </cell>
        </row>
        <row r="9097">
          <cell r="K9097">
            <v>2788140.34</v>
          </cell>
          <cell r="Y9097">
            <v>2010</v>
          </cell>
          <cell r="AT9097">
            <v>2788140.34</v>
          </cell>
          <cell r="BK9097">
            <v>2788140.34</v>
          </cell>
          <cell r="BX9097">
            <v>2788140.34</v>
          </cell>
          <cell r="CB9097">
            <v>2790000</v>
          </cell>
          <cell r="CF9097">
            <v>0</v>
          </cell>
          <cell r="CG9097">
            <v>19530000</v>
          </cell>
          <cell r="CK9097" t="str">
            <v>Машины и оборудование</v>
          </cell>
        </row>
        <row r="9098">
          <cell r="K9098">
            <v>1596952.84</v>
          </cell>
          <cell r="Y9098">
            <v>2010</v>
          </cell>
          <cell r="AT9098">
            <v>1596952.84</v>
          </cell>
          <cell r="BK9098">
            <v>3093713.5881290082</v>
          </cell>
          <cell r="BX9098">
            <v>2506055.4401306249</v>
          </cell>
          <cell r="CB9098">
            <v>2510000</v>
          </cell>
          <cell r="CF9098">
            <v>3093713.5881290082</v>
          </cell>
          <cell r="CG9098">
            <v>15135300</v>
          </cell>
          <cell r="CK9098" t="str">
            <v>Машины и оборудование</v>
          </cell>
        </row>
        <row r="9099">
          <cell r="K9099">
            <v>2142754.9300000002</v>
          </cell>
          <cell r="Y9099">
            <v>2010</v>
          </cell>
          <cell r="AT9099">
            <v>2142754.9300000002</v>
          </cell>
          <cell r="BK9099">
            <v>4275795.9234155677</v>
          </cell>
          <cell r="BX9099">
            <v>4275795.9234155677</v>
          </cell>
          <cell r="CB9099">
            <v>4280000</v>
          </cell>
          <cell r="CF9099">
            <v>0</v>
          </cell>
          <cell r="CG9099">
            <v>29960000</v>
          </cell>
          <cell r="CK9099" t="str">
            <v>Машины и оборудование</v>
          </cell>
        </row>
        <row r="9100">
          <cell r="K9100">
            <v>2441027.5</v>
          </cell>
          <cell r="Y9100">
            <v>2009</v>
          </cell>
          <cell r="AT9100">
            <v>2929233</v>
          </cell>
          <cell r="BK9100">
            <v>2869830.1097783633</v>
          </cell>
          <cell r="BX9100">
            <v>1829438.6700522508</v>
          </cell>
          <cell r="CB9100">
            <v>1830000</v>
          </cell>
          <cell r="CF9100">
            <v>5739660.2195567265</v>
          </cell>
          <cell r="CG9100">
            <v>9314700</v>
          </cell>
          <cell r="CK9100" t="str">
            <v>Машины и оборудование</v>
          </cell>
        </row>
        <row r="9101">
          <cell r="K9101">
            <v>70524.259999999995</v>
          </cell>
          <cell r="Y9101">
            <v>2009</v>
          </cell>
          <cell r="AT9101">
            <v>85484.03</v>
          </cell>
          <cell r="BK9101">
            <v>108741.28944961607</v>
          </cell>
          <cell r="BX9101">
            <v>90855.202993307874</v>
          </cell>
          <cell r="CB9101">
            <v>90000</v>
          </cell>
          <cell r="CF9101">
            <v>217482.57889923215</v>
          </cell>
          <cell r="CG9101">
            <v>1174500</v>
          </cell>
          <cell r="CK9101" t="str">
            <v>Машины и оборудование</v>
          </cell>
        </row>
        <row r="9102">
          <cell r="K9102">
            <v>70524.259999999995</v>
          </cell>
          <cell r="Y9102">
            <v>2009</v>
          </cell>
          <cell r="AT9102">
            <v>85484.03</v>
          </cell>
          <cell r="BK9102">
            <v>108741.28944961607</v>
          </cell>
          <cell r="BX9102">
            <v>90855.202993307874</v>
          </cell>
          <cell r="CB9102">
            <v>90000</v>
          </cell>
          <cell r="CF9102">
            <v>217482.57889923215</v>
          </cell>
          <cell r="CG9102">
            <v>1174500</v>
          </cell>
          <cell r="CK9102" t="str">
            <v>Машины и оборудование</v>
          </cell>
        </row>
        <row r="9103">
          <cell r="K9103">
            <v>70524.27</v>
          </cell>
          <cell r="Y9103">
            <v>2009</v>
          </cell>
          <cell r="AT9103">
            <v>85484.04</v>
          </cell>
          <cell r="BK9103">
            <v>108741.30217027155</v>
          </cell>
          <cell r="BX9103">
            <v>90855.213621632603</v>
          </cell>
          <cell r="CB9103">
            <v>90000</v>
          </cell>
          <cell r="CF9103">
            <v>217482.6043405431</v>
          </cell>
          <cell r="CG9103">
            <v>1174500</v>
          </cell>
          <cell r="CK9103" t="str">
            <v>Машины и оборудование</v>
          </cell>
        </row>
        <row r="9104">
          <cell r="K9104">
            <v>70524.259999999995</v>
          </cell>
          <cell r="Y9104">
            <v>2009</v>
          </cell>
          <cell r="AT9104">
            <v>85484.03</v>
          </cell>
          <cell r="BK9104">
            <v>108741.28944961607</v>
          </cell>
          <cell r="BX9104">
            <v>90855.202993307874</v>
          </cell>
          <cell r="CB9104">
            <v>90000</v>
          </cell>
          <cell r="CF9104">
            <v>217482.57889923215</v>
          </cell>
          <cell r="CG9104">
            <v>1174500</v>
          </cell>
          <cell r="CK9104" t="str">
            <v>Машины и оборудование</v>
          </cell>
        </row>
        <row r="9105">
          <cell r="K9105">
            <v>70524.27</v>
          </cell>
          <cell r="Y9105">
            <v>2009</v>
          </cell>
          <cell r="AT9105">
            <v>85484.04</v>
          </cell>
          <cell r="BK9105">
            <v>108741.30217027155</v>
          </cell>
          <cell r="BX9105">
            <v>90855.213621632603</v>
          </cell>
          <cell r="CB9105">
            <v>90000</v>
          </cell>
          <cell r="CF9105">
            <v>217482.6043405431</v>
          </cell>
          <cell r="CG9105">
            <v>1174500</v>
          </cell>
          <cell r="CK9105" t="str">
            <v>Машины и оборудование</v>
          </cell>
        </row>
        <row r="9106">
          <cell r="K9106">
            <v>70524.259999999995</v>
          </cell>
          <cell r="Y9106">
            <v>2009</v>
          </cell>
          <cell r="AT9106">
            <v>85484.03</v>
          </cell>
          <cell r="BK9106">
            <v>108741.28944961607</v>
          </cell>
          <cell r="BX9106">
            <v>90855.202993307874</v>
          </cell>
          <cell r="CB9106">
            <v>90000</v>
          </cell>
          <cell r="CF9106">
            <v>217482.57889923215</v>
          </cell>
          <cell r="CG9106">
            <v>1174500</v>
          </cell>
          <cell r="CK9106" t="str">
            <v>Машины и оборудование</v>
          </cell>
        </row>
        <row r="9107">
          <cell r="K9107">
            <v>39864.199999999997</v>
          </cell>
          <cell r="Y9107">
            <v>2008</v>
          </cell>
          <cell r="AT9107">
            <v>55810.04</v>
          </cell>
          <cell r="BK9107">
            <v>74140.33524763817</v>
          </cell>
          <cell r="BX9107">
            <v>55289.300903844211</v>
          </cell>
          <cell r="CB9107">
            <v>55000</v>
          </cell>
          <cell r="CF9107">
            <v>148280.67049527634</v>
          </cell>
          <cell r="CG9107">
            <v>443850</v>
          </cell>
          <cell r="CK9107" t="str">
            <v>Прочие основные фонды</v>
          </cell>
        </row>
        <row r="9108">
          <cell r="K9108">
            <v>39864.199999999997</v>
          </cell>
          <cell r="Y9108">
            <v>2008</v>
          </cell>
          <cell r="AT9108">
            <v>55810.04</v>
          </cell>
          <cell r="BK9108">
            <v>74140.33524763817</v>
          </cell>
          <cell r="BX9108">
            <v>55289.300903844211</v>
          </cell>
          <cell r="CB9108">
            <v>55000</v>
          </cell>
          <cell r="CF9108">
            <v>148280.67049527634</v>
          </cell>
          <cell r="CG9108">
            <v>443850</v>
          </cell>
          <cell r="CK9108" t="str">
            <v>Прочие основные фонды</v>
          </cell>
        </row>
        <row r="9109">
          <cell r="K9109">
            <v>39864.199999999997</v>
          </cell>
          <cell r="Y9109">
            <v>2008</v>
          </cell>
          <cell r="AT9109">
            <v>55810.04</v>
          </cell>
          <cell r="BK9109">
            <v>74140.33524763817</v>
          </cell>
          <cell r="BX9109">
            <v>55289.300903844211</v>
          </cell>
          <cell r="CB9109">
            <v>55000</v>
          </cell>
          <cell r="CF9109">
            <v>148280.67049527634</v>
          </cell>
          <cell r="CG9109">
            <v>443850</v>
          </cell>
          <cell r="CK9109" t="str">
            <v>Прочие основные фонды</v>
          </cell>
        </row>
        <row r="9110">
          <cell r="K9110">
            <v>42629.64</v>
          </cell>
          <cell r="Y9110">
            <v>2009</v>
          </cell>
          <cell r="AT9110">
            <v>55090.6</v>
          </cell>
          <cell r="BK9110">
            <v>66543.926601067753</v>
          </cell>
          <cell r="BX9110">
            <v>49624.366667359551</v>
          </cell>
          <cell r="CB9110">
            <v>50000</v>
          </cell>
          <cell r="CF9110">
            <v>133087.85320213551</v>
          </cell>
          <cell r="CG9110">
            <v>403500</v>
          </cell>
          <cell r="CK9110" t="str">
            <v>Прочие основные фонды</v>
          </cell>
        </row>
        <row r="9111">
          <cell r="K9111">
            <v>42629.64</v>
          </cell>
          <cell r="Y9111">
            <v>2009</v>
          </cell>
          <cell r="AT9111">
            <v>55090.6</v>
          </cell>
          <cell r="BK9111">
            <v>66543.926601067753</v>
          </cell>
          <cell r="BX9111">
            <v>49624.366667359551</v>
          </cell>
          <cell r="CB9111">
            <v>50000</v>
          </cell>
          <cell r="CF9111">
            <v>133087.85320213551</v>
          </cell>
          <cell r="CG9111">
            <v>403500</v>
          </cell>
          <cell r="CK9111" t="str">
            <v>Прочие основные фонды</v>
          </cell>
        </row>
        <row r="9112">
          <cell r="K9112">
            <v>542260.6</v>
          </cell>
          <cell r="Y9112">
            <v>2010</v>
          </cell>
          <cell r="AT9112">
            <v>591557.02</v>
          </cell>
          <cell r="BK9112">
            <v>593629.55239021045</v>
          </cell>
          <cell r="BX9112">
            <v>593629.55239021045</v>
          </cell>
          <cell r="CB9112">
            <v>595000</v>
          </cell>
          <cell r="CF9112">
            <v>0</v>
          </cell>
          <cell r="CG9112">
            <v>8925000</v>
          </cell>
          <cell r="CK9112" t="str">
            <v>Машины и оборудование</v>
          </cell>
        </row>
        <row r="9113">
          <cell r="K9113">
            <v>542260.59</v>
          </cell>
          <cell r="Y9113">
            <v>2010</v>
          </cell>
          <cell r="AT9113">
            <v>591557.01</v>
          </cell>
          <cell r="BK9113">
            <v>593629.54235517525</v>
          </cell>
          <cell r="BX9113">
            <v>593629.54235517525</v>
          </cell>
          <cell r="CB9113">
            <v>595000</v>
          </cell>
          <cell r="CF9113">
            <v>0</v>
          </cell>
          <cell r="CG9113">
            <v>8925000</v>
          </cell>
          <cell r="CK9113" t="str">
            <v>Машины и оборудование</v>
          </cell>
        </row>
        <row r="9114">
          <cell r="K9114">
            <v>542260.6</v>
          </cell>
          <cell r="Y9114">
            <v>2010</v>
          </cell>
          <cell r="AT9114">
            <v>591557.02</v>
          </cell>
          <cell r="BK9114">
            <v>593629.55239021045</v>
          </cell>
          <cell r="BX9114">
            <v>593629.55239021045</v>
          </cell>
          <cell r="CB9114">
            <v>595000</v>
          </cell>
          <cell r="CF9114">
            <v>0</v>
          </cell>
          <cell r="CG9114">
            <v>8925000</v>
          </cell>
          <cell r="CK9114" t="str">
            <v>Машины и оборудование</v>
          </cell>
        </row>
        <row r="9115">
          <cell r="K9115">
            <v>542260.6</v>
          </cell>
          <cell r="Y9115">
            <v>2010</v>
          </cell>
          <cell r="AT9115">
            <v>591557.02</v>
          </cell>
          <cell r="BK9115">
            <v>593629.55239021045</v>
          </cell>
          <cell r="BX9115">
            <v>593629.55239021045</v>
          </cell>
          <cell r="CB9115">
            <v>595000</v>
          </cell>
          <cell r="CF9115">
            <v>0</v>
          </cell>
          <cell r="CG9115">
            <v>8925000</v>
          </cell>
          <cell r="CK9115" t="str">
            <v>Машины и оборудование</v>
          </cell>
        </row>
        <row r="9116">
          <cell r="K9116">
            <v>542260.6</v>
          </cell>
          <cell r="Y9116">
            <v>2010</v>
          </cell>
          <cell r="AT9116">
            <v>591557.02</v>
          </cell>
          <cell r="BK9116">
            <v>593629.55239021045</v>
          </cell>
          <cell r="BX9116">
            <v>593629.55239021045</v>
          </cell>
          <cell r="CB9116">
            <v>595000</v>
          </cell>
          <cell r="CF9116">
            <v>0</v>
          </cell>
          <cell r="CG9116">
            <v>8925000</v>
          </cell>
          <cell r="CK9116" t="str">
            <v>Машины и оборудование</v>
          </cell>
        </row>
        <row r="9117">
          <cell r="K9117">
            <v>542260.6</v>
          </cell>
          <cell r="Y9117">
            <v>2010</v>
          </cell>
          <cell r="AT9117">
            <v>591557.02</v>
          </cell>
          <cell r="BK9117">
            <v>593629.55239021045</v>
          </cell>
          <cell r="BX9117">
            <v>593629.55239021045</v>
          </cell>
          <cell r="CB9117">
            <v>595000</v>
          </cell>
          <cell r="CF9117">
            <v>0</v>
          </cell>
          <cell r="CG9117">
            <v>8925000</v>
          </cell>
          <cell r="CK9117" t="str">
            <v>Машины и оборудование</v>
          </cell>
        </row>
        <row r="9118">
          <cell r="K9118">
            <v>542260.6</v>
          </cell>
          <cell r="Y9118">
            <v>2010</v>
          </cell>
          <cell r="AT9118">
            <v>591557.02</v>
          </cell>
          <cell r="BK9118">
            <v>593629.55239021045</v>
          </cell>
          <cell r="BX9118">
            <v>593629.55239021045</v>
          </cell>
          <cell r="CB9118">
            <v>595000</v>
          </cell>
          <cell r="CF9118">
            <v>0</v>
          </cell>
          <cell r="CG9118">
            <v>8925000</v>
          </cell>
          <cell r="CK9118" t="str">
            <v>Машины и оборудование</v>
          </cell>
        </row>
        <row r="9119">
          <cell r="K9119">
            <v>542260.6</v>
          </cell>
          <cell r="Y9119">
            <v>2010</v>
          </cell>
          <cell r="AT9119">
            <v>591557.02</v>
          </cell>
          <cell r="BK9119">
            <v>593629.55239021045</v>
          </cell>
          <cell r="BX9119">
            <v>593629.55239021045</v>
          </cell>
          <cell r="CB9119">
            <v>595000</v>
          </cell>
          <cell r="CF9119">
            <v>0</v>
          </cell>
          <cell r="CG9119">
            <v>8925000</v>
          </cell>
          <cell r="CK9119" t="str">
            <v>Машины и оборудование</v>
          </cell>
        </row>
        <row r="9120">
          <cell r="K9120">
            <v>542260.6</v>
          </cell>
          <cell r="Y9120">
            <v>2010</v>
          </cell>
          <cell r="AT9120">
            <v>591557.02</v>
          </cell>
          <cell r="BK9120">
            <v>593629.55239021045</v>
          </cell>
          <cell r="BX9120">
            <v>593629.55239021045</v>
          </cell>
          <cell r="CB9120">
            <v>595000</v>
          </cell>
          <cell r="CF9120">
            <v>0</v>
          </cell>
          <cell r="CG9120">
            <v>8925000</v>
          </cell>
          <cell r="CK9120" t="str">
            <v>Машины и оборудование</v>
          </cell>
        </row>
        <row r="9121">
          <cell r="K9121">
            <v>546594.78</v>
          </cell>
          <cell r="Y9121">
            <v>2010</v>
          </cell>
          <cell r="AT9121">
            <v>596285.22</v>
          </cell>
          <cell r="BK9121">
            <v>598374.31773778645</v>
          </cell>
          <cell r="BX9121">
            <v>598374.31773778645</v>
          </cell>
          <cell r="CB9121">
            <v>600000</v>
          </cell>
          <cell r="CF9121">
            <v>0</v>
          </cell>
          <cell r="CG9121">
            <v>9000000</v>
          </cell>
          <cell r="CK9121" t="str">
            <v>Машины и оборудование</v>
          </cell>
        </row>
        <row r="9122">
          <cell r="K9122">
            <v>546383.31999999995</v>
          </cell>
          <cell r="Y9122">
            <v>2010</v>
          </cell>
          <cell r="AT9122">
            <v>596054.53</v>
          </cell>
          <cell r="BK9122">
            <v>598142.81951054733</v>
          </cell>
          <cell r="BX9122">
            <v>598142.81951054733</v>
          </cell>
          <cell r="CB9122">
            <v>600000</v>
          </cell>
          <cell r="CF9122">
            <v>0</v>
          </cell>
          <cell r="CG9122">
            <v>9000000</v>
          </cell>
          <cell r="CK9122" t="str">
            <v>Машины и оборудование</v>
          </cell>
        </row>
        <row r="9123">
          <cell r="K9123">
            <v>546357.17000000004</v>
          </cell>
          <cell r="Y9123">
            <v>2010</v>
          </cell>
          <cell r="AT9123">
            <v>596026.01</v>
          </cell>
          <cell r="BK9123">
            <v>598114.19959013094</v>
          </cell>
          <cell r="BX9123">
            <v>598114.19959013094</v>
          </cell>
          <cell r="CB9123">
            <v>600000</v>
          </cell>
          <cell r="CF9123">
            <v>0</v>
          </cell>
          <cell r="CG9123">
            <v>9000000</v>
          </cell>
          <cell r="CK9123" t="str">
            <v>Машины и оборудование</v>
          </cell>
        </row>
        <row r="9124">
          <cell r="K9124">
            <v>29166.76</v>
          </cell>
          <cell r="Y9124">
            <v>2009</v>
          </cell>
          <cell r="AT9124">
            <v>70000</v>
          </cell>
          <cell r="BK9124">
            <v>76995.855600472831</v>
          </cell>
          <cell r="BX9124">
            <v>64331.35128000893</v>
          </cell>
          <cell r="CB9124">
            <v>65000</v>
          </cell>
          <cell r="CF9124">
            <v>153991.71120094566</v>
          </cell>
          <cell r="CG9124">
            <v>848250</v>
          </cell>
          <cell r="CK9124" t="str">
            <v>Машины и оборудование</v>
          </cell>
        </row>
        <row r="9125">
          <cell r="K9125">
            <v>114821.89</v>
          </cell>
          <cell r="Y9125">
            <v>2009</v>
          </cell>
          <cell r="AT9125">
            <v>258349.09</v>
          </cell>
          <cell r="BK9125">
            <v>281528.5343862116</v>
          </cell>
          <cell r="BX9125">
            <v>235221.89473317875</v>
          </cell>
          <cell r="CB9125">
            <v>235000</v>
          </cell>
          <cell r="CF9125">
            <v>563057.0687724232</v>
          </cell>
          <cell r="CG9125">
            <v>3066750</v>
          </cell>
          <cell r="CK9125" t="str">
            <v>Машины и оборудование</v>
          </cell>
        </row>
        <row r="9126">
          <cell r="K9126">
            <v>122364.97</v>
          </cell>
          <cell r="Y9126">
            <v>2009</v>
          </cell>
          <cell r="AT9126">
            <v>146837.97</v>
          </cell>
          <cell r="BK9126">
            <v>177365.55960417548</v>
          </cell>
          <cell r="BX9126">
            <v>148191.95177307056</v>
          </cell>
          <cell r="CB9126">
            <v>150000</v>
          </cell>
          <cell r="CF9126">
            <v>354731.11920835095</v>
          </cell>
          <cell r="CG9126">
            <v>1957500</v>
          </cell>
          <cell r="CK9126" t="str">
            <v>Машины и оборудование</v>
          </cell>
        </row>
        <row r="9127">
          <cell r="K9127">
            <v>48262.69</v>
          </cell>
          <cell r="Y9127">
            <v>2010</v>
          </cell>
          <cell r="AT9127">
            <v>56779.66</v>
          </cell>
          <cell r="BK9127">
            <v>64474.614312670827</v>
          </cell>
          <cell r="BX9127">
            <v>56047.978147750044</v>
          </cell>
          <cell r="CB9127">
            <v>55000</v>
          </cell>
          <cell r="CF9127">
            <v>64474.614312670827</v>
          </cell>
          <cell r="CG9127">
            <v>496100</v>
          </cell>
          <cell r="CK9127" t="str">
            <v>Прочие основные фонды</v>
          </cell>
        </row>
        <row r="9128">
          <cell r="K9128">
            <v>48262.69</v>
          </cell>
          <cell r="Y9128">
            <v>2010</v>
          </cell>
          <cell r="AT9128">
            <v>56779.66</v>
          </cell>
          <cell r="BK9128">
            <v>64474.614312670827</v>
          </cell>
          <cell r="BX9128">
            <v>56047.978147750044</v>
          </cell>
          <cell r="CB9128">
            <v>55000</v>
          </cell>
          <cell r="CF9128">
            <v>64474.614312670827</v>
          </cell>
          <cell r="CG9128">
            <v>496100</v>
          </cell>
          <cell r="CK9128" t="str">
            <v>Прочие основные фонды</v>
          </cell>
        </row>
        <row r="9129">
          <cell r="K9129">
            <v>39618.61</v>
          </cell>
          <cell r="Y9129">
            <v>2010</v>
          </cell>
          <cell r="AT9129">
            <v>46610.17</v>
          </cell>
          <cell r="BK9129">
            <v>45733.416202057684</v>
          </cell>
          <cell r="BX9129">
            <v>33580.37887338463</v>
          </cell>
          <cell r="CB9129">
            <v>34000</v>
          </cell>
          <cell r="CF9129">
            <v>45733.416202057684</v>
          </cell>
          <cell r="CG9129">
            <v>137360</v>
          </cell>
          <cell r="CK9129" t="str">
            <v>Прочие основные фонды</v>
          </cell>
        </row>
        <row r="9130">
          <cell r="K9130">
            <v>39618.61</v>
          </cell>
          <cell r="Y9130">
            <v>2010</v>
          </cell>
          <cell r="AT9130">
            <v>46610.17</v>
          </cell>
          <cell r="BK9130">
            <v>45733.416202057684</v>
          </cell>
          <cell r="BX9130">
            <v>33580.37887338463</v>
          </cell>
          <cell r="CB9130">
            <v>34000</v>
          </cell>
          <cell r="CF9130">
            <v>45733.416202057684</v>
          </cell>
          <cell r="CG9130">
            <v>137360</v>
          </cell>
          <cell r="CK9130" t="str">
            <v>Прочие основные фонды</v>
          </cell>
        </row>
        <row r="9131">
          <cell r="K9131">
            <v>39618.61</v>
          </cell>
          <cell r="Y9131">
            <v>2010</v>
          </cell>
          <cell r="AT9131">
            <v>46610.17</v>
          </cell>
          <cell r="BK9131">
            <v>45733.416202057684</v>
          </cell>
          <cell r="BX9131">
            <v>33580.37887338463</v>
          </cell>
          <cell r="CB9131">
            <v>34000</v>
          </cell>
          <cell r="CF9131">
            <v>45733.416202057684</v>
          </cell>
          <cell r="CG9131">
            <v>137360</v>
          </cell>
          <cell r="CK9131" t="str">
            <v>Прочие основные фонды</v>
          </cell>
        </row>
        <row r="9132">
          <cell r="K9132">
            <v>4165.47</v>
          </cell>
          <cell r="Y9132">
            <v>2009</v>
          </cell>
          <cell r="AT9132">
            <v>33324.18</v>
          </cell>
          <cell r="BK9132">
            <v>42390.541286496518</v>
          </cell>
          <cell r="BX9132">
            <v>35418.020634796121</v>
          </cell>
          <cell r="CB9132">
            <v>35000</v>
          </cell>
          <cell r="CF9132">
            <v>84781.082572993037</v>
          </cell>
          <cell r="CG9132">
            <v>456750</v>
          </cell>
          <cell r="CK9132" t="str">
            <v>Машины и оборудование</v>
          </cell>
        </row>
        <row r="9133">
          <cell r="K9133">
            <v>4165.46</v>
          </cell>
          <cell r="Y9133">
            <v>2009</v>
          </cell>
          <cell r="AT9133">
            <v>33324.17</v>
          </cell>
          <cell r="BK9133">
            <v>42390.528565841036</v>
          </cell>
          <cell r="BX9133">
            <v>35418.010006471384</v>
          </cell>
          <cell r="CB9133">
            <v>35000</v>
          </cell>
          <cell r="CF9133">
            <v>84781.057131682071</v>
          </cell>
          <cell r="CG9133">
            <v>456750</v>
          </cell>
          <cell r="CK9133" t="str">
            <v>Машины и оборудование</v>
          </cell>
        </row>
        <row r="9134">
          <cell r="K9134">
            <v>4205.7</v>
          </cell>
          <cell r="Y9134">
            <v>2009</v>
          </cell>
          <cell r="AT9134">
            <v>33646.44</v>
          </cell>
          <cell r="BK9134">
            <v>42800.477129928717</v>
          </cell>
          <cell r="BX9134">
            <v>35760.529027493838</v>
          </cell>
          <cell r="CB9134">
            <v>36000</v>
          </cell>
          <cell r="CF9134">
            <v>85600.954259857433</v>
          </cell>
          <cell r="CG9134">
            <v>469800</v>
          </cell>
          <cell r="CK9134" t="str">
            <v>Машины и оборудование</v>
          </cell>
        </row>
        <row r="9135">
          <cell r="K9135">
            <v>4205.71</v>
          </cell>
          <cell r="Y9135">
            <v>2009</v>
          </cell>
          <cell r="AT9135">
            <v>33646.449999999997</v>
          </cell>
          <cell r="BK9135">
            <v>42800.489850584192</v>
          </cell>
          <cell r="BX9135">
            <v>35760.53965581856</v>
          </cell>
          <cell r="CB9135">
            <v>36000</v>
          </cell>
          <cell r="CF9135">
            <v>85600.979701168384</v>
          </cell>
          <cell r="CG9135">
            <v>469800</v>
          </cell>
          <cell r="CK9135" t="str">
            <v>Машины и оборудование</v>
          </cell>
        </row>
        <row r="9136">
          <cell r="K9136">
            <v>4205.7</v>
          </cell>
          <cell r="Y9136">
            <v>2009</v>
          </cell>
          <cell r="AT9136">
            <v>33646.44</v>
          </cell>
          <cell r="BK9136">
            <v>42800.477129928717</v>
          </cell>
          <cell r="BX9136">
            <v>35760.529027493838</v>
          </cell>
          <cell r="CB9136">
            <v>36000</v>
          </cell>
          <cell r="CF9136">
            <v>85600.954259857433</v>
          </cell>
          <cell r="CG9136">
            <v>469800</v>
          </cell>
          <cell r="CK9136" t="str">
            <v>Машины и оборудование</v>
          </cell>
        </row>
        <row r="9137">
          <cell r="K9137">
            <v>17628.64</v>
          </cell>
          <cell r="Y9137">
            <v>2009</v>
          </cell>
          <cell r="AT9137">
            <v>22436.44</v>
          </cell>
          <cell r="BK9137">
            <v>27100.972154038267</v>
          </cell>
          <cell r="BX9137">
            <v>20210.237776865972</v>
          </cell>
          <cell r="CB9137">
            <v>20000</v>
          </cell>
          <cell r="CF9137">
            <v>54201.944308076534</v>
          </cell>
          <cell r="CG9137">
            <v>161400</v>
          </cell>
          <cell r="CK9137" t="str">
            <v>Прочие основные фонды</v>
          </cell>
        </row>
        <row r="9138">
          <cell r="K9138">
            <v>17628.64</v>
          </cell>
          <cell r="Y9138">
            <v>2009</v>
          </cell>
          <cell r="AT9138">
            <v>22436.44</v>
          </cell>
          <cell r="BK9138">
            <v>27100.972154038267</v>
          </cell>
          <cell r="BX9138">
            <v>20210.237776865972</v>
          </cell>
          <cell r="CB9138">
            <v>20000</v>
          </cell>
          <cell r="CF9138">
            <v>54201.944308076534</v>
          </cell>
          <cell r="CG9138">
            <v>161400</v>
          </cell>
          <cell r="CK9138" t="str">
            <v>Прочие основные фонды</v>
          </cell>
        </row>
        <row r="9139">
          <cell r="K9139">
            <v>23714.98</v>
          </cell>
          <cell r="Y9139">
            <v>2010</v>
          </cell>
          <cell r="AT9139">
            <v>26350</v>
          </cell>
          <cell r="BK9139">
            <v>25013.739302039081</v>
          </cell>
          <cell r="BX9139">
            <v>18366.676110339449</v>
          </cell>
          <cell r="CB9139">
            <v>18000</v>
          </cell>
          <cell r="CF9139">
            <v>25013.739302039081</v>
          </cell>
          <cell r="CG9139">
            <v>72720</v>
          </cell>
          <cell r="CK9139" t="str">
            <v>Прочие основные фонды</v>
          </cell>
        </row>
        <row r="9140">
          <cell r="K9140">
            <v>212251.36</v>
          </cell>
          <cell r="Y9140">
            <v>2009</v>
          </cell>
          <cell r="AT9140">
            <v>211802.37</v>
          </cell>
          <cell r="BK9140">
            <v>269426.49781818525</v>
          </cell>
          <cell r="BX9140">
            <v>200921.7069167908</v>
          </cell>
          <cell r="CB9140">
            <v>200000</v>
          </cell>
          <cell r="CF9140">
            <v>538852.9956363705</v>
          </cell>
          <cell r="CG9140">
            <v>1614000</v>
          </cell>
          <cell r="CK9140" t="str">
            <v>Прочие основные фонды</v>
          </cell>
        </row>
        <row r="9141">
          <cell r="K9141">
            <v>36835.1</v>
          </cell>
          <cell r="Y9141">
            <v>2008</v>
          </cell>
          <cell r="AT9141">
            <v>120550.85</v>
          </cell>
          <cell r="BK9141">
            <v>160144.66990863546</v>
          </cell>
          <cell r="BX9141">
            <v>119426.04269526034</v>
          </cell>
          <cell r="CB9141">
            <v>120000</v>
          </cell>
          <cell r="CF9141">
            <v>320289.33981727093</v>
          </cell>
          <cell r="CG9141">
            <v>968400</v>
          </cell>
          <cell r="CK9141" t="str">
            <v>Прочие основные фонды</v>
          </cell>
        </row>
        <row r="9142">
          <cell r="K9142">
            <v>25691.23</v>
          </cell>
          <cell r="Y9142">
            <v>2010</v>
          </cell>
          <cell r="AT9142">
            <v>34255</v>
          </cell>
          <cell r="BK9142">
            <v>38897.343049967873</v>
          </cell>
          <cell r="BX9142">
            <v>33813.578514756475</v>
          </cell>
          <cell r="CB9142">
            <v>34000</v>
          </cell>
          <cell r="CF9142">
            <v>38897.343049967873</v>
          </cell>
          <cell r="CG9142">
            <v>306680</v>
          </cell>
          <cell r="CK9142" t="str">
            <v>Прочие основные фонды</v>
          </cell>
        </row>
        <row r="9143">
          <cell r="K9143">
            <v>36802.17</v>
          </cell>
          <cell r="Y9143">
            <v>2009</v>
          </cell>
          <cell r="AT9143">
            <v>57603.47</v>
          </cell>
          <cell r="BK9143">
            <v>54631.808817614685</v>
          </cell>
          <cell r="BX9143">
            <v>40114.143901440584</v>
          </cell>
          <cell r="CB9143">
            <v>40000</v>
          </cell>
          <cell r="CF9143">
            <v>54631.808817614685</v>
          </cell>
          <cell r="CG9143">
            <v>161600</v>
          </cell>
          <cell r="CK9143" t="str">
            <v>Прочие основные фонды</v>
          </cell>
        </row>
        <row r="9144">
          <cell r="K9144">
            <v>36802.17</v>
          </cell>
          <cell r="Y9144">
            <v>2009</v>
          </cell>
          <cell r="AT9144">
            <v>57603.47</v>
          </cell>
          <cell r="BK9144">
            <v>54631.808817614685</v>
          </cell>
          <cell r="BX9144">
            <v>40114.143901440584</v>
          </cell>
          <cell r="CB9144">
            <v>40000</v>
          </cell>
          <cell r="CF9144">
            <v>54631.808817614685</v>
          </cell>
          <cell r="CG9144">
            <v>161600</v>
          </cell>
          <cell r="CK9144" t="str">
            <v>Прочие основные фонды</v>
          </cell>
        </row>
        <row r="9145">
          <cell r="K9145">
            <v>36802.160000000003</v>
          </cell>
          <cell r="Y9145">
            <v>2009</v>
          </cell>
          <cell r="AT9145">
            <v>57603.46</v>
          </cell>
          <cell r="BK9145">
            <v>54631.799333497001</v>
          </cell>
          <cell r="BX9145">
            <v>40114.136937599011</v>
          </cell>
          <cell r="CB9145">
            <v>40000</v>
          </cell>
          <cell r="CF9145">
            <v>54631.799333497001</v>
          </cell>
          <cell r="CG9145">
            <v>161600</v>
          </cell>
          <cell r="CK9145" t="str">
            <v>Прочие основные фонды</v>
          </cell>
        </row>
        <row r="9146">
          <cell r="K9146">
            <v>9340.08</v>
          </cell>
          <cell r="Y9146">
            <v>2008</v>
          </cell>
          <cell r="AT9146">
            <v>28020</v>
          </cell>
          <cell r="BK9146">
            <v>25892.35617031344</v>
          </cell>
          <cell r="BX9146">
            <v>13175.319676509178</v>
          </cell>
          <cell r="CB9146">
            <v>13000</v>
          </cell>
          <cell r="CF9146">
            <v>51784.71234062688</v>
          </cell>
          <cell r="CG9146">
            <v>40820</v>
          </cell>
          <cell r="CK9146" t="str">
            <v>Прочие основные фонды</v>
          </cell>
        </row>
        <row r="9147">
          <cell r="K9147">
            <v>13382.36</v>
          </cell>
          <cell r="Y9147">
            <v>2009</v>
          </cell>
          <cell r="AT9147">
            <v>28338.97</v>
          </cell>
          <cell r="BK9147">
            <v>25927.806794628625</v>
          </cell>
          <cell r="BX9147">
            <v>13193.358718804599</v>
          </cell>
          <cell r="CB9147">
            <v>13000</v>
          </cell>
          <cell r="CF9147">
            <v>51855.613589257249</v>
          </cell>
          <cell r="CG9147">
            <v>40820</v>
          </cell>
          <cell r="CK9147" t="str">
            <v>Прочие основные фонды</v>
          </cell>
        </row>
        <row r="9148">
          <cell r="K9148">
            <v>42443.48</v>
          </cell>
          <cell r="Y9148">
            <v>2010</v>
          </cell>
          <cell r="AT9148">
            <v>49289.23</v>
          </cell>
          <cell r="BK9148">
            <v>48609.531065848714</v>
          </cell>
          <cell r="BX9148">
            <v>48609.531065848714</v>
          </cell>
          <cell r="CB9148">
            <v>49000</v>
          </cell>
          <cell r="CF9148">
            <v>0</v>
          </cell>
          <cell r="CG9148">
            <v>245000</v>
          </cell>
          <cell r="CK9148" t="str">
            <v>Прочие основные фонды</v>
          </cell>
        </row>
        <row r="9149">
          <cell r="K9149">
            <v>18666.68</v>
          </cell>
          <cell r="Y9149">
            <v>2010</v>
          </cell>
          <cell r="AT9149">
            <v>22400</v>
          </cell>
          <cell r="BK9149">
            <v>21264.051626780849</v>
          </cell>
          <cell r="BX9149">
            <v>15613.417262679455</v>
          </cell>
          <cell r="CB9149">
            <v>16000</v>
          </cell>
          <cell r="CF9149">
            <v>21264.051626780849</v>
          </cell>
          <cell r="CG9149">
            <v>64640</v>
          </cell>
          <cell r="CK9149" t="str">
            <v>Прочие основные фонды</v>
          </cell>
        </row>
        <row r="9150">
          <cell r="K9150">
            <v>8255.77</v>
          </cell>
          <cell r="Y9150">
            <v>2008</v>
          </cell>
          <cell r="AT9150">
            <v>29720.33</v>
          </cell>
          <cell r="BK9150">
            <v>27463.574941443672</v>
          </cell>
          <cell r="BX9150">
            <v>13974.833998620486</v>
          </cell>
          <cell r="CB9150">
            <v>14000</v>
          </cell>
          <cell r="CF9150">
            <v>54927.149882887345</v>
          </cell>
          <cell r="CG9150">
            <v>43960</v>
          </cell>
          <cell r="CK9150" t="str">
            <v>Прочие основные фонды</v>
          </cell>
        </row>
        <row r="9151">
          <cell r="K9151">
            <v>8921.9500000000007</v>
          </cell>
          <cell r="Y9151">
            <v>2008</v>
          </cell>
          <cell r="AT9151">
            <v>32118.63</v>
          </cell>
          <cell r="BK9151">
            <v>29679.764727427351</v>
          </cell>
          <cell r="BX9151">
            <v>15102.541678141257</v>
          </cell>
          <cell r="CB9151">
            <v>15000</v>
          </cell>
          <cell r="CF9151">
            <v>59359.529454854703</v>
          </cell>
          <cell r="CG9151">
            <v>47100</v>
          </cell>
          <cell r="CK9151" t="str">
            <v>Прочие основные фонды</v>
          </cell>
        </row>
        <row r="9152">
          <cell r="K9152">
            <v>9056.1</v>
          </cell>
          <cell r="Y9152">
            <v>2008</v>
          </cell>
          <cell r="AT9152">
            <v>32601.7</v>
          </cell>
          <cell r="BK9152">
            <v>30126.153752951737</v>
          </cell>
          <cell r="BX9152">
            <v>15329.686634462858</v>
          </cell>
          <cell r="CB9152">
            <v>15000</v>
          </cell>
          <cell r="CF9152">
            <v>60252.307505903475</v>
          </cell>
          <cell r="CG9152">
            <v>47100</v>
          </cell>
          <cell r="CK9152" t="str">
            <v>Прочие основные фонды</v>
          </cell>
        </row>
        <row r="9153">
          <cell r="K9153">
            <v>9056.1</v>
          </cell>
          <cell r="Y9153">
            <v>2008</v>
          </cell>
          <cell r="AT9153">
            <v>32601.7</v>
          </cell>
          <cell r="BK9153">
            <v>30126.153752951737</v>
          </cell>
          <cell r="BX9153">
            <v>15329.686634462858</v>
          </cell>
          <cell r="CB9153">
            <v>15000</v>
          </cell>
          <cell r="CF9153">
            <v>60252.307505903475</v>
          </cell>
          <cell r="CG9153">
            <v>47100</v>
          </cell>
          <cell r="CK9153" t="str">
            <v>Прочие основные фонды</v>
          </cell>
        </row>
        <row r="9154">
          <cell r="K9154">
            <v>9472.68</v>
          </cell>
          <cell r="Y9154">
            <v>2008</v>
          </cell>
          <cell r="AT9154">
            <v>34101.699999999997</v>
          </cell>
          <cell r="BK9154">
            <v>31512.254190334679</v>
          </cell>
          <cell r="BX9154">
            <v>16035.003533633582</v>
          </cell>
          <cell r="CB9154">
            <v>16000</v>
          </cell>
          <cell r="CF9154">
            <v>63024.508380669358</v>
          </cell>
          <cell r="CG9154">
            <v>50240</v>
          </cell>
          <cell r="CK9154" t="str">
            <v>Прочие основные фонды</v>
          </cell>
        </row>
        <row r="9155">
          <cell r="K9155">
            <v>9472.68</v>
          </cell>
          <cell r="Y9155">
            <v>2008</v>
          </cell>
          <cell r="AT9155">
            <v>34101.699999999997</v>
          </cell>
          <cell r="BK9155">
            <v>31512.254190334679</v>
          </cell>
          <cell r="BX9155">
            <v>16035.003533633582</v>
          </cell>
          <cell r="CB9155">
            <v>16000</v>
          </cell>
          <cell r="CF9155">
            <v>63024.508380669358</v>
          </cell>
          <cell r="CG9155">
            <v>50240</v>
          </cell>
          <cell r="CK9155" t="str">
            <v>Прочие основные фонды</v>
          </cell>
        </row>
        <row r="9156">
          <cell r="K9156">
            <v>8914.74</v>
          </cell>
          <cell r="Y9156">
            <v>2008</v>
          </cell>
          <cell r="AT9156">
            <v>32093.22</v>
          </cell>
          <cell r="BK9156">
            <v>29656.284186018085</v>
          </cell>
          <cell r="BX9156">
            <v>15090.593609869304</v>
          </cell>
          <cell r="CB9156">
            <v>15000</v>
          </cell>
          <cell r="CF9156">
            <v>59312.56837203617</v>
          </cell>
          <cell r="CG9156">
            <v>47100</v>
          </cell>
          <cell r="CK9156" t="str">
            <v>Прочие основные фонды</v>
          </cell>
        </row>
        <row r="9157">
          <cell r="K9157">
            <v>9806.8799999999992</v>
          </cell>
          <cell r="Y9157">
            <v>2008</v>
          </cell>
          <cell r="AT9157">
            <v>35305.08</v>
          </cell>
          <cell r="BK9157">
            <v>32624.257886559943</v>
          </cell>
          <cell r="BX9157">
            <v>16600.846367049631</v>
          </cell>
          <cell r="CB9157">
            <v>17000</v>
          </cell>
          <cell r="CF9157">
            <v>65248.515773119885</v>
          </cell>
          <cell r="CG9157">
            <v>53380</v>
          </cell>
          <cell r="CK9157" t="str">
            <v>Прочие основные фонды</v>
          </cell>
        </row>
        <row r="9158">
          <cell r="K9158">
            <v>14262.37</v>
          </cell>
          <cell r="Y9158">
            <v>2008</v>
          </cell>
          <cell r="AT9158">
            <v>42787.33</v>
          </cell>
          <cell r="BK9158">
            <v>39538.357884965648</v>
          </cell>
          <cell r="BX9158">
            <v>20119.084612929746</v>
          </cell>
          <cell r="CB9158">
            <v>20000</v>
          </cell>
          <cell r="CF9158">
            <v>79076.715769931296</v>
          </cell>
          <cell r="CG9158">
            <v>62800</v>
          </cell>
          <cell r="CK9158" t="str">
            <v>Прочие основные фонды</v>
          </cell>
        </row>
        <row r="9159">
          <cell r="K9159">
            <v>14262.38</v>
          </cell>
          <cell r="Y9159">
            <v>2008</v>
          </cell>
          <cell r="AT9159">
            <v>42787.34</v>
          </cell>
          <cell r="BK9159">
            <v>39538.367125635225</v>
          </cell>
          <cell r="BX9159">
            <v>20119.089315042405</v>
          </cell>
          <cell r="CB9159">
            <v>20000</v>
          </cell>
          <cell r="CF9159">
            <v>79076.734251270449</v>
          </cell>
          <cell r="CG9159">
            <v>62800</v>
          </cell>
          <cell r="CK9159" t="str">
            <v>Прочие основные фонды</v>
          </cell>
        </row>
        <row r="9160">
          <cell r="K9160">
            <v>14262.37</v>
          </cell>
          <cell r="Y9160">
            <v>2008</v>
          </cell>
          <cell r="AT9160">
            <v>42787.33</v>
          </cell>
          <cell r="BK9160">
            <v>39538.357884965648</v>
          </cell>
          <cell r="BX9160">
            <v>20119.084612929746</v>
          </cell>
          <cell r="CB9160">
            <v>20000</v>
          </cell>
          <cell r="CF9160">
            <v>79076.715769931296</v>
          </cell>
          <cell r="CG9160">
            <v>62800</v>
          </cell>
          <cell r="CK9160" t="str">
            <v>Прочие основные фонды</v>
          </cell>
        </row>
        <row r="9161">
          <cell r="K9161">
            <v>13258.05</v>
          </cell>
          <cell r="Y9161">
            <v>2008</v>
          </cell>
          <cell r="AT9161">
            <v>39774.449999999997</v>
          </cell>
          <cell r="BK9161">
            <v>36754.255027777421</v>
          </cell>
          <cell r="BX9161">
            <v>18702.394493480744</v>
          </cell>
          <cell r="CB9161">
            <v>19000</v>
          </cell>
          <cell r="CF9161">
            <v>73508.510055554842</v>
          </cell>
          <cell r="CG9161">
            <v>59660</v>
          </cell>
          <cell r="CK9161" t="str">
            <v>Прочие основные фонды</v>
          </cell>
        </row>
        <row r="9162">
          <cell r="K9162">
            <v>13258.05</v>
          </cell>
          <cell r="Y9162">
            <v>2008</v>
          </cell>
          <cell r="AT9162">
            <v>39774.449999999997</v>
          </cell>
          <cell r="BK9162">
            <v>36754.255027777421</v>
          </cell>
          <cell r="BX9162">
            <v>18702.394493480744</v>
          </cell>
          <cell r="CB9162">
            <v>19000</v>
          </cell>
          <cell r="CF9162">
            <v>73508.510055554842</v>
          </cell>
          <cell r="CG9162">
            <v>59660</v>
          </cell>
          <cell r="CK9162" t="str">
            <v>Прочие основные фонды</v>
          </cell>
        </row>
        <row r="9163">
          <cell r="K9163">
            <v>13258.05</v>
          </cell>
          <cell r="Y9163">
            <v>2008</v>
          </cell>
          <cell r="AT9163">
            <v>39774.449999999997</v>
          </cell>
          <cell r="BK9163">
            <v>36754.255027777421</v>
          </cell>
          <cell r="BX9163">
            <v>18702.394493480744</v>
          </cell>
          <cell r="CB9163">
            <v>19000</v>
          </cell>
          <cell r="CF9163">
            <v>73508.510055554842</v>
          </cell>
          <cell r="CG9163">
            <v>59660</v>
          </cell>
          <cell r="CK9163" t="str">
            <v>Прочие основные фонды</v>
          </cell>
        </row>
        <row r="9164">
          <cell r="K9164">
            <v>13258.05</v>
          </cell>
          <cell r="Y9164">
            <v>2008</v>
          </cell>
          <cell r="AT9164">
            <v>39774.449999999997</v>
          </cell>
          <cell r="BK9164">
            <v>36754.255027777421</v>
          </cell>
          <cell r="BX9164">
            <v>18702.394493480744</v>
          </cell>
          <cell r="CB9164">
            <v>19000</v>
          </cell>
          <cell r="CF9164">
            <v>73508.510055554842</v>
          </cell>
          <cell r="CG9164">
            <v>59660</v>
          </cell>
          <cell r="CK9164" t="str">
            <v>Прочие основные фонды</v>
          </cell>
        </row>
        <row r="9165">
          <cell r="K9165">
            <v>19064.63</v>
          </cell>
          <cell r="Y9165">
            <v>2009</v>
          </cell>
          <cell r="AT9165">
            <v>45755</v>
          </cell>
          <cell r="BK9165">
            <v>37324.188249295788</v>
          </cell>
          <cell r="BX9165">
            <v>18992.404886446704</v>
          </cell>
          <cell r="CB9165">
            <v>19000</v>
          </cell>
          <cell r="CF9165">
            <v>74648.376498591577</v>
          </cell>
          <cell r="CG9165">
            <v>59660</v>
          </cell>
          <cell r="CK9165" t="str">
            <v>Прочие основные фонды</v>
          </cell>
        </row>
        <row r="9166">
          <cell r="K9166">
            <v>19064.63</v>
          </cell>
          <cell r="Y9166">
            <v>2009</v>
          </cell>
          <cell r="AT9166">
            <v>45755</v>
          </cell>
          <cell r="BK9166">
            <v>37324.188249295788</v>
          </cell>
          <cell r="BX9166">
            <v>18992.404886446704</v>
          </cell>
          <cell r="CB9166">
            <v>19000</v>
          </cell>
          <cell r="CF9166">
            <v>74648.376498591577</v>
          </cell>
          <cell r="CG9166">
            <v>59660</v>
          </cell>
          <cell r="CK9166" t="str">
            <v>Прочие основные фонды</v>
          </cell>
        </row>
        <row r="9167">
          <cell r="K9167">
            <v>19064.63</v>
          </cell>
          <cell r="Y9167">
            <v>2009</v>
          </cell>
          <cell r="AT9167">
            <v>45755</v>
          </cell>
          <cell r="BK9167">
            <v>37324.188249295788</v>
          </cell>
          <cell r="BX9167">
            <v>18992.404886446704</v>
          </cell>
          <cell r="CB9167">
            <v>19000</v>
          </cell>
          <cell r="CF9167">
            <v>74648.376498591577</v>
          </cell>
          <cell r="CG9167">
            <v>59660</v>
          </cell>
          <cell r="CK9167" t="str">
            <v>Прочие основные фонды</v>
          </cell>
        </row>
        <row r="9168">
          <cell r="K9168">
            <v>19064.63</v>
          </cell>
          <cell r="Y9168">
            <v>2009</v>
          </cell>
          <cell r="AT9168">
            <v>45755</v>
          </cell>
          <cell r="BK9168">
            <v>37324.188249295788</v>
          </cell>
          <cell r="BX9168">
            <v>18992.404886446704</v>
          </cell>
          <cell r="CB9168">
            <v>19000</v>
          </cell>
          <cell r="CF9168">
            <v>74648.376498591577</v>
          </cell>
          <cell r="CG9168">
            <v>59660</v>
          </cell>
          <cell r="CK9168" t="str">
            <v>Прочие основные фонды</v>
          </cell>
        </row>
        <row r="9169">
          <cell r="K9169">
            <v>19064.63</v>
          </cell>
          <cell r="Y9169">
            <v>2009</v>
          </cell>
          <cell r="AT9169">
            <v>45755</v>
          </cell>
          <cell r="BK9169">
            <v>37324.188249295788</v>
          </cell>
          <cell r="BX9169">
            <v>18992.404886446704</v>
          </cell>
          <cell r="CB9169">
            <v>19000</v>
          </cell>
          <cell r="CF9169">
            <v>74648.376498591577</v>
          </cell>
          <cell r="CG9169">
            <v>59660</v>
          </cell>
          <cell r="CK9169" t="str">
            <v>Прочие основные фонды</v>
          </cell>
        </row>
        <row r="9170">
          <cell r="K9170">
            <v>19064.63</v>
          </cell>
          <cell r="Y9170">
            <v>2009</v>
          </cell>
          <cell r="AT9170">
            <v>45755</v>
          </cell>
          <cell r="BK9170">
            <v>37324.188249295788</v>
          </cell>
          <cell r="BX9170">
            <v>18992.404886446704</v>
          </cell>
          <cell r="CB9170">
            <v>19000</v>
          </cell>
          <cell r="CF9170">
            <v>74648.376498591577</v>
          </cell>
          <cell r="CG9170">
            <v>59660</v>
          </cell>
          <cell r="CK9170" t="str">
            <v>Прочие основные фонды</v>
          </cell>
        </row>
        <row r="9171">
          <cell r="K9171">
            <v>20168.8</v>
          </cell>
          <cell r="Y9171">
            <v>2009</v>
          </cell>
          <cell r="AT9171">
            <v>45380</v>
          </cell>
          <cell r="BK9171">
            <v>41518.935668453967</v>
          </cell>
          <cell r="BX9171">
            <v>21126.901177401742</v>
          </cell>
          <cell r="CB9171">
            <v>21000</v>
          </cell>
          <cell r="CF9171">
            <v>83037.871336907934</v>
          </cell>
          <cell r="CG9171">
            <v>65940</v>
          </cell>
          <cell r="CK9171" t="str">
            <v>Прочие основные фонды</v>
          </cell>
        </row>
        <row r="9172">
          <cell r="K9172">
            <v>24915.81</v>
          </cell>
          <cell r="Y9172">
            <v>2010</v>
          </cell>
          <cell r="AT9172">
            <v>30930</v>
          </cell>
          <cell r="BK9172">
            <v>29361.478429300521</v>
          </cell>
          <cell r="BX9172">
            <v>21559.0623185123</v>
          </cell>
          <cell r="CB9172">
            <v>22000</v>
          </cell>
          <cell r="CF9172">
            <v>29361.478429300521</v>
          </cell>
          <cell r="CG9172">
            <v>88880</v>
          </cell>
          <cell r="CK9172" t="str">
            <v>Прочие основные фонды</v>
          </cell>
        </row>
        <row r="9173">
          <cell r="K9173">
            <v>42500.23</v>
          </cell>
          <cell r="Y9173">
            <v>2010</v>
          </cell>
          <cell r="AT9173">
            <v>49355.08</v>
          </cell>
          <cell r="BK9173">
            <v>48674.472993744239</v>
          </cell>
          <cell r="BX9173">
            <v>48674.472993744239</v>
          </cell>
          <cell r="CB9173">
            <v>49000</v>
          </cell>
          <cell r="CF9173">
            <v>0</v>
          </cell>
          <cell r="CG9173">
            <v>245000</v>
          </cell>
          <cell r="CK9173" t="str">
            <v>Прочие основные фонды</v>
          </cell>
        </row>
        <row r="9174">
          <cell r="K9174">
            <v>42500.22</v>
          </cell>
          <cell r="Y9174">
            <v>2010</v>
          </cell>
          <cell r="AT9174">
            <v>49355.07</v>
          </cell>
          <cell r="BK9174">
            <v>48674.463131644326</v>
          </cell>
          <cell r="BX9174">
            <v>48674.463131644326</v>
          </cell>
          <cell r="CB9174">
            <v>49000</v>
          </cell>
          <cell r="CF9174">
            <v>0</v>
          </cell>
          <cell r="CG9174">
            <v>245000</v>
          </cell>
          <cell r="CK9174" t="str">
            <v>Прочие основные фонды</v>
          </cell>
        </row>
        <row r="9175">
          <cell r="K9175">
            <v>42500.22</v>
          </cell>
          <cell r="Y9175">
            <v>2010</v>
          </cell>
          <cell r="AT9175">
            <v>49355.07</v>
          </cell>
          <cell r="BK9175">
            <v>48674.463131644326</v>
          </cell>
          <cell r="BX9175">
            <v>48674.463131644326</v>
          </cell>
          <cell r="CB9175">
            <v>49000</v>
          </cell>
          <cell r="CF9175">
            <v>0</v>
          </cell>
          <cell r="CG9175">
            <v>245000</v>
          </cell>
          <cell r="CK9175" t="str">
            <v>Прочие основные фонды</v>
          </cell>
        </row>
        <row r="9176">
          <cell r="K9176">
            <v>42500.22</v>
          </cell>
          <cell r="Y9176">
            <v>2010</v>
          </cell>
          <cell r="AT9176">
            <v>49355.07</v>
          </cell>
          <cell r="BK9176">
            <v>48674.463131644326</v>
          </cell>
          <cell r="BX9176">
            <v>48674.463131644326</v>
          </cell>
          <cell r="CB9176">
            <v>49000</v>
          </cell>
          <cell r="CF9176">
            <v>0</v>
          </cell>
          <cell r="CG9176">
            <v>245000</v>
          </cell>
          <cell r="CK9176" t="str">
            <v>Прочие основные фонды</v>
          </cell>
        </row>
        <row r="9177">
          <cell r="K9177">
            <v>42500.22</v>
          </cell>
          <cell r="Y9177">
            <v>2010</v>
          </cell>
          <cell r="AT9177">
            <v>49355.07</v>
          </cell>
          <cell r="BK9177">
            <v>48674.463131644326</v>
          </cell>
          <cell r="BX9177">
            <v>48674.463131644326</v>
          </cell>
          <cell r="CB9177">
            <v>49000</v>
          </cell>
          <cell r="CF9177">
            <v>0</v>
          </cell>
          <cell r="CG9177">
            <v>245000</v>
          </cell>
          <cell r="CK9177" t="str">
            <v>Прочие основные фонды</v>
          </cell>
        </row>
        <row r="9178">
          <cell r="K9178">
            <v>42500.22</v>
          </cell>
          <cell r="Y9178">
            <v>2010</v>
          </cell>
          <cell r="AT9178">
            <v>49355.07</v>
          </cell>
          <cell r="BK9178">
            <v>48674.463131644326</v>
          </cell>
          <cell r="BX9178">
            <v>48674.463131644326</v>
          </cell>
          <cell r="CB9178">
            <v>49000</v>
          </cell>
          <cell r="CF9178">
            <v>0</v>
          </cell>
          <cell r="CG9178">
            <v>245000</v>
          </cell>
          <cell r="CK9178" t="str">
            <v>Прочие основные фонды</v>
          </cell>
        </row>
        <row r="9179">
          <cell r="K9179">
            <v>42500.22</v>
          </cell>
          <cell r="Y9179">
            <v>2010</v>
          </cell>
          <cell r="AT9179">
            <v>49355.07</v>
          </cell>
          <cell r="BK9179">
            <v>48674.463131644326</v>
          </cell>
          <cell r="BX9179">
            <v>48674.463131644326</v>
          </cell>
          <cell r="CB9179">
            <v>49000</v>
          </cell>
          <cell r="CF9179">
            <v>0</v>
          </cell>
          <cell r="CG9179">
            <v>245000</v>
          </cell>
          <cell r="CK9179" t="str">
            <v>Прочие основные фонды</v>
          </cell>
        </row>
        <row r="9180">
          <cell r="K9180">
            <v>10520.9</v>
          </cell>
          <cell r="Y9180">
            <v>2008</v>
          </cell>
          <cell r="AT9180">
            <v>34432.400000000001</v>
          </cell>
          <cell r="BK9180">
            <v>31817.843133429709</v>
          </cell>
          <cell r="BX9180">
            <v>16190.502399337423</v>
          </cell>
          <cell r="CB9180">
            <v>16000</v>
          </cell>
          <cell r="CF9180">
            <v>63635.686266859419</v>
          </cell>
          <cell r="CG9180">
            <v>50240</v>
          </cell>
          <cell r="CK9180" t="str">
            <v>Прочие основные фонды</v>
          </cell>
        </row>
        <row r="9181">
          <cell r="K9181">
            <v>10520.9</v>
          </cell>
          <cell r="Y9181">
            <v>2008</v>
          </cell>
          <cell r="AT9181">
            <v>34432.400000000001</v>
          </cell>
          <cell r="BK9181">
            <v>31817.843133429709</v>
          </cell>
          <cell r="BX9181">
            <v>16190.502399337423</v>
          </cell>
          <cell r="CB9181">
            <v>16000</v>
          </cell>
          <cell r="CF9181">
            <v>63635.686266859419</v>
          </cell>
          <cell r="CG9181">
            <v>50240</v>
          </cell>
          <cell r="CK9181" t="str">
            <v>Прочие основные фонды</v>
          </cell>
        </row>
        <row r="9182">
          <cell r="K9182">
            <v>11029.45</v>
          </cell>
          <cell r="Y9182">
            <v>2008</v>
          </cell>
          <cell r="AT9182">
            <v>36096.199999999997</v>
          </cell>
          <cell r="BK9182">
            <v>33355.305738574869</v>
          </cell>
          <cell r="BX9182">
            <v>16972.839903897591</v>
          </cell>
          <cell r="CB9182">
            <v>17000</v>
          </cell>
          <cell r="CF9182">
            <v>66710.611477149738</v>
          </cell>
          <cell r="CG9182">
            <v>53380</v>
          </cell>
          <cell r="CK9182" t="str">
            <v>Прочие основные фонды</v>
          </cell>
        </row>
        <row r="9183">
          <cell r="K9183">
            <v>10704.95</v>
          </cell>
          <cell r="Y9183">
            <v>2008</v>
          </cell>
          <cell r="AT9183">
            <v>35034.199999999997</v>
          </cell>
          <cell r="BK9183">
            <v>32373.946628907746</v>
          </cell>
          <cell r="BX9183">
            <v>16473.475539284718</v>
          </cell>
          <cell r="CB9183">
            <v>16000</v>
          </cell>
          <cell r="CF9183">
            <v>64747.893257815493</v>
          </cell>
          <cell r="CG9183">
            <v>50240</v>
          </cell>
          <cell r="CK9183" t="str">
            <v>Прочие основные фонды</v>
          </cell>
        </row>
        <row r="9184">
          <cell r="K9184">
            <v>112882.61</v>
          </cell>
          <cell r="Y9184">
            <v>2010</v>
          </cell>
          <cell r="AT9184">
            <v>150510.17000000001</v>
          </cell>
          <cell r="BK9184">
            <v>147679.02042091795</v>
          </cell>
          <cell r="BX9184">
            <v>108435.31643196174</v>
          </cell>
          <cell r="CB9184">
            <v>110000</v>
          </cell>
          <cell r="CF9184">
            <v>147679.02042091795</v>
          </cell>
          <cell r="CG9184">
            <v>444400</v>
          </cell>
          <cell r="CK9184" t="str">
            <v>Прочие основные фонды</v>
          </cell>
        </row>
        <row r="9185">
          <cell r="K9185">
            <v>104520.93</v>
          </cell>
          <cell r="Y9185">
            <v>2010</v>
          </cell>
          <cell r="AT9185">
            <v>150510.17000000001</v>
          </cell>
          <cell r="BK9185">
            <v>147679.02042091795</v>
          </cell>
          <cell r="BX9185">
            <v>108435.31643196174</v>
          </cell>
          <cell r="CB9185">
            <v>110000</v>
          </cell>
          <cell r="CF9185">
            <v>147679.02042091795</v>
          </cell>
          <cell r="CG9185">
            <v>444400</v>
          </cell>
          <cell r="CK9185" t="str">
            <v>Прочие основные фонды</v>
          </cell>
        </row>
        <row r="9186">
          <cell r="K9186">
            <v>104520.93</v>
          </cell>
          <cell r="Y9186">
            <v>2010</v>
          </cell>
          <cell r="AT9186">
            <v>150510.17000000001</v>
          </cell>
          <cell r="BK9186">
            <v>147679.02042091795</v>
          </cell>
          <cell r="BX9186">
            <v>108435.31643196174</v>
          </cell>
          <cell r="CB9186">
            <v>110000</v>
          </cell>
          <cell r="CF9186">
            <v>147679.02042091795</v>
          </cell>
          <cell r="CG9186">
            <v>444400</v>
          </cell>
          <cell r="CK9186" t="str">
            <v>Прочие основные фонды</v>
          </cell>
        </row>
        <row r="9187">
          <cell r="K9187">
            <v>30402.35</v>
          </cell>
          <cell r="Y9187">
            <v>2010</v>
          </cell>
          <cell r="AT9187">
            <v>40536.44</v>
          </cell>
          <cell r="BK9187">
            <v>39773.935213489662</v>
          </cell>
          <cell r="BX9187">
            <v>29204.549422974083</v>
          </cell>
          <cell r="CB9187">
            <v>29000</v>
          </cell>
          <cell r="CF9187">
            <v>39773.935213489662</v>
          </cell>
          <cell r="CG9187">
            <v>117160</v>
          </cell>
          <cell r="CK9187" t="str">
            <v>Прочие основные фонды</v>
          </cell>
        </row>
        <row r="9188">
          <cell r="K9188">
            <v>30402.35</v>
          </cell>
          <cell r="Y9188">
            <v>2010</v>
          </cell>
          <cell r="AT9188">
            <v>40536.44</v>
          </cell>
          <cell r="BK9188">
            <v>39773.935213489662</v>
          </cell>
          <cell r="BX9188">
            <v>29204.549422974083</v>
          </cell>
          <cell r="CB9188">
            <v>29000</v>
          </cell>
          <cell r="CF9188">
            <v>39773.935213489662</v>
          </cell>
          <cell r="CG9188">
            <v>117160</v>
          </cell>
          <cell r="CK9188" t="str">
            <v>Прочие основные фонды</v>
          </cell>
        </row>
        <row r="9189">
          <cell r="K9189">
            <v>30402.35</v>
          </cell>
          <cell r="Y9189">
            <v>2010</v>
          </cell>
          <cell r="AT9189">
            <v>40536.44</v>
          </cell>
          <cell r="BK9189">
            <v>39773.935213489662</v>
          </cell>
          <cell r="BX9189">
            <v>29204.549422974083</v>
          </cell>
          <cell r="CB9189">
            <v>29000</v>
          </cell>
          <cell r="CF9189">
            <v>39773.935213489662</v>
          </cell>
          <cell r="CG9189">
            <v>117160</v>
          </cell>
          <cell r="CK9189" t="str">
            <v>Прочие основные фонды</v>
          </cell>
        </row>
        <row r="9190">
          <cell r="K9190">
            <v>31132.240000000002</v>
          </cell>
          <cell r="Y9190">
            <v>2010</v>
          </cell>
          <cell r="AT9190">
            <v>40027.120000000003</v>
          </cell>
          <cell r="BK9190">
            <v>37997.265453185377</v>
          </cell>
          <cell r="BX9190">
            <v>27900.00564211349</v>
          </cell>
          <cell r="CB9190">
            <v>28000</v>
          </cell>
          <cell r="CF9190">
            <v>37997.265453185377</v>
          </cell>
          <cell r="CG9190">
            <v>113120</v>
          </cell>
          <cell r="CK9190" t="str">
            <v>Прочие основные фонды</v>
          </cell>
        </row>
        <row r="9191">
          <cell r="K9191">
            <v>31132.240000000002</v>
          </cell>
          <cell r="Y9191">
            <v>2010</v>
          </cell>
          <cell r="AT9191">
            <v>40027.120000000003</v>
          </cell>
          <cell r="BK9191">
            <v>37997.265453185377</v>
          </cell>
          <cell r="BX9191">
            <v>27900.00564211349</v>
          </cell>
          <cell r="CB9191">
            <v>28000</v>
          </cell>
          <cell r="CF9191">
            <v>37997.265453185377</v>
          </cell>
          <cell r="CG9191">
            <v>113120</v>
          </cell>
          <cell r="CK9191" t="str">
            <v>Прочие основные фонды</v>
          </cell>
        </row>
        <row r="9192">
          <cell r="K9192">
            <v>31132.240000000002</v>
          </cell>
          <cell r="Y9192">
            <v>2010</v>
          </cell>
          <cell r="AT9192">
            <v>40027.120000000003</v>
          </cell>
          <cell r="BK9192">
            <v>37997.265453185377</v>
          </cell>
          <cell r="BX9192">
            <v>27900.00564211349</v>
          </cell>
          <cell r="CB9192">
            <v>28000</v>
          </cell>
          <cell r="CF9192">
            <v>37997.265453185377</v>
          </cell>
          <cell r="CG9192">
            <v>113120</v>
          </cell>
          <cell r="CK9192" t="str">
            <v>Прочие основные фонды</v>
          </cell>
        </row>
        <row r="9193">
          <cell r="K9193">
            <v>31132.240000000002</v>
          </cell>
          <cell r="Y9193">
            <v>2010</v>
          </cell>
          <cell r="AT9193">
            <v>40027.120000000003</v>
          </cell>
          <cell r="BK9193">
            <v>37997.265453185377</v>
          </cell>
          <cell r="BX9193">
            <v>27900.00564211349</v>
          </cell>
          <cell r="CB9193">
            <v>28000</v>
          </cell>
          <cell r="CF9193">
            <v>37997.265453185377</v>
          </cell>
          <cell r="CG9193">
            <v>113120</v>
          </cell>
          <cell r="CK9193" t="str">
            <v>Прочие основные фонды</v>
          </cell>
        </row>
        <row r="9194">
          <cell r="K9194">
            <v>31132.23</v>
          </cell>
          <cell r="Y9194">
            <v>2010</v>
          </cell>
          <cell r="AT9194">
            <v>40027.11</v>
          </cell>
          <cell r="BK9194">
            <v>37997.255960305178</v>
          </cell>
          <cell r="BX9194">
            <v>27899.998671837922</v>
          </cell>
          <cell r="CB9194">
            <v>28000</v>
          </cell>
          <cell r="CF9194">
            <v>37997.255960305178</v>
          </cell>
          <cell r="CG9194">
            <v>113120</v>
          </cell>
          <cell r="CK9194" t="str">
            <v>Прочие основные фонды</v>
          </cell>
        </row>
        <row r="9195">
          <cell r="K9195">
            <v>37235.4</v>
          </cell>
          <cell r="Y9195">
            <v>2010</v>
          </cell>
          <cell r="AT9195">
            <v>41889.839999999997</v>
          </cell>
          <cell r="BK9195">
            <v>41312.178721871525</v>
          </cell>
          <cell r="BX9195">
            <v>41312.178721871525</v>
          </cell>
          <cell r="CB9195">
            <v>41000</v>
          </cell>
          <cell r="CF9195">
            <v>0</v>
          </cell>
          <cell r="CG9195">
            <v>205000</v>
          </cell>
          <cell r="CK9195" t="str">
            <v>Прочие основные фонды</v>
          </cell>
        </row>
        <row r="9196">
          <cell r="K9196">
            <v>37235.39</v>
          </cell>
          <cell r="Y9196">
            <v>2010</v>
          </cell>
          <cell r="AT9196">
            <v>41889.83</v>
          </cell>
          <cell r="BK9196">
            <v>41312.16885977162</v>
          </cell>
          <cell r="BX9196">
            <v>41312.16885977162</v>
          </cell>
          <cell r="CB9196">
            <v>41000</v>
          </cell>
          <cell r="CF9196">
            <v>0</v>
          </cell>
          <cell r="CG9196">
            <v>205000</v>
          </cell>
          <cell r="CK9196" t="str">
            <v>Прочие основные фонды</v>
          </cell>
        </row>
        <row r="9197">
          <cell r="K9197">
            <v>37235.39</v>
          </cell>
          <cell r="Y9197">
            <v>2010</v>
          </cell>
          <cell r="AT9197">
            <v>41889.83</v>
          </cell>
          <cell r="BK9197">
            <v>41312.16885977162</v>
          </cell>
          <cell r="BX9197">
            <v>41312.16885977162</v>
          </cell>
          <cell r="CB9197">
            <v>41000</v>
          </cell>
          <cell r="CF9197">
            <v>0</v>
          </cell>
          <cell r="CG9197">
            <v>205000</v>
          </cell>
          <cell r="CK9197" t="str">
            <v>Прочие основные фонды</v>
          </cell>
        </row>
        <row r="9198">
          <cell r="K9198">
            <v>37235.39</v>
          </cell>
          <cell r="Y9198">
            <v>2010</v>
          </cell>
          <cell r="AT9198">
            <v>41889.83</v>
          </cell>
          <cell r="BK9198">
            <v>41312.16885977162</v>
          </cell>
          <cell r="BX9198">
            <v>41312.16885977162</v>
          </cell>
          <cell r="CB9198">
            <v>41000</v>
          </cell>
          <cell r="CF9198">
            <v>0</v>
          </cell>
          <cell r="CG9198">
            <v>205000</v>
          </cell>
          <cell r="CK9198" t="str">
            <v>Прочие основные фонды</v>
          </cell>
        </row>
        <row r="9199">
          <cell r="K9199">
            <v>37235.39</v>
          </cell>
          <cell r="Y9199">
            <v>2010</v>
          </cell>
          <cell r="AT9199">
            <v>41889.83</v>
          </cell>
          <cell r="BK9199">
            <v>41312.16885977162</v>
          </cell>
          <cell r="BX9199">
            <v>41312.16885977162</v>
          </cell>
          <cell r="CB9199">
            <v>41000</v>
          </cell>
          <cell r="CF9199">
            <v>0</v>
          </cell>
          <cell r="CG9199">
            <v>205000</v>
          </cell>
          <cell r="CK9199" t="str">
            <v>Прочие основные фонды</v>
          </cell>
        </row>
        <row r="9200">
          <cell r="K9200">
            <v>38399.01</v>
          </cell>
          <cell r="Y9200">
            <v>2010</v>
          </cell>
          <cell r="AT9200">
            <v>41889.839999999997</v>
          </cell>
          <cell r="BK9200">
            <v>41312.178721871525</v>
          </cell>
          <cell r="BX9200">
            <v>41312.178721871525</v>
          </cell>
          <cell r="CB9200">
            <v>41000</v>
          </cell>
          <cell r="CF9200">
            <v>0</v>
          </cell>
          <cell r="CG9200">
            <v>205000</v>
          </cell>
          <cell r="CK9200" t="str">
            <v>Прочие основные фонды</v>
          </cell>
        </row>
        <row r="9201">
          <cell r="K9201">
            <v>38399</v>
          </cell>
          <cell r="Y9201">
            <v>2010</v>
          </cell>
          <cell r="AT9201">
            <v>41889.83</v>
          </cell>
          <cell r="BK9201">
            <v>41312.16885977162</v>
          </cell>
          <cell r="BX9201">
            <v>41312.16885977162</v>
          </cell>
          <cell r="CB9201">
            <v>41000</v>
          </cell>
          <cell r="CF9201">
            <v>0</v>
          </cell>
          <cell r="CG9201">
            <v>205000</v>
          </cell>
          <cell r="CK9201" t="str">
            <v>Прочие основные фонды</v>
          </cell>
        </row>
        <row r="9202">
          <cell r="K9202">
            <v>38399</v>
          </cell>
          <cell r="Y9202">
            <v>2010</v>
          </cell>
          <cell r="AT9202">
            <v>41889.83</v>
          </cell>
          <cell r="BK9202">
            <v>41312.16885977162</v>
          </cell>
          <cell r="BX9202">
            <v>41312.16885977162</v>
          </cell>
          <cell r="CB9202">
            <v>41000</v>
          </cell>
          <cell r="CF9202">
            <v>0</v>
          </cell>
          <cell r="CG9202">
            <v>205000</v>
          </cell>
          <cell r="CK9202" t="str">
            <v>Прочие основные фонды</v>
          </cell>
        </row>
        <row r="9203">
          <cell r="K9203">
            <v>38399</v>
          </cell>
          <cell r="Y9203">
            <v>2010</v>
          </cell>
          <cell r="AT9203">
            <v>41889.83</v>
          </cell>
          <cell r="BK9203">
            <v>41312.16885977162</v>
          </cell>
          <cell r="BX9203">
            <v>41312.16885977162</v>
          </cell>
          <cell r="CB9203">
            <v>41000</v>
          </cell>
          <cell r="CF9203">
            <v>0</v>
          </cell>
          <cell r="CG9203">
            <v>205000</v>
          </cell>
          <cell r="CK9203" t="str">
            <v>Прочие основные фонды</v>
          </cell>
        </row>
        <row r="9204">
          <cell r="K9204">
            <v>38399</v>
          </cell>
          <cell r="Y9204">
            <v>2010</v>
          </cell>
          <cell r="AT9204">
            <v>41889.83</v>
          </cell>
          <cell r="BK9204">
            <v>41312.16885977162</v>
          </cell>
          <cell r="BX9204">
            <v>41312.16885977162</v>
          </cell>
          <cell r="CB9204">
            <v>41000</v>
          </cell>
          <cell r="CF9204">
            <v>0</v>
          </cell>
          <cell r="CG9204">
            <v>205000</v>
          </cell>
          <cell r="CK9204" t="str">
            <v>Прочие основные фонды</v>
          </cell>
        </row>
        <row r="9205">
          <cell r="K9205">
            <v>40726.22</v>
          </cell>
          <cell r="Y9205">
            <v>2010</v>
          </cell>
          <cell r="AT9205">
            <v>41889.83</v>
          </cell>
          <cell r="BK9205">
            <v>41889.83</v>
          </cell>
          <cell r="BX9205">
            <v>41889.83</v>
          </cell>
          <cell r="CB9205">
            <v>42000</v>
          </cell>
          <cell r="CF9205">
            <v>0</v>
          </cell>
          <cell r="CG9205">
            <v>210000</v>
          </cell>
          <cell r="CK9205" t="str">
            <v>Прочие основные фонды</v>
          </cell>
        </row>
        <row r="9206">
          <cell r="K9206">
            <v>40726.22</v>
          </cell>
          <cell r="Y9206">
            <v>2010</v>
          </cell>
          <cell r="AT9206">
            <v>41889.83</v>
          </cell>
          <cell r="BK9206">
            <v>41889.83</v>
          </cell>
          <cell r="BX9206">
            <v>41889.83</v>
          </cell>
          <cell r="CB9206">
            <v>42000</v>
          </cell>
          <cell r="CF9206">
            <v>0</v>
          </cell>
          <cell r="CG9206">
            <v>210000</v>
          </cell>
          <cell r="CK9206" t="str">
            <v>Прочие основные фонды</v>
          </cell>
        </row>
        <row r="9207">
          <cell r="K9207">
            <v>40726.22</v>
          </cell>
          <cell r="Y9207">
            <v>2010</v>
          </cell>
          <cell r="AT9207">
            <v>41889.83</v>
          </cell>
          <cell r="BK9207">
            <v>41889.83</v>
          </cell>
          <cell r="BX9207">
            <v>41889.83</v>
          </cell>
          <cell r="CB9207">
            <v>42000</v>
          </cell>
          <cell r="CF9207">
            <v>0</v>
          </cell>
          <cell r="CG9207">
            <v>210000</v>
          </cell>
          <cell r="CK9207" t="str">
            <v>Прочие основные фонды</v>
          </cell>
        </row>
        <row r="9208">
          <cell r="K9208">
            <v>40726.22</v>
          </cell>
          <cell r="Y9208">
            <v>2010</v>
          </cell>
          <cell r="AT9208">
            <v>41889.83</v>
          </cell>
          <cell r="BK9208">
            <v>41889.83</v>
          </cell>
          <cell r="BX9208">
            <v>41889.83</v>
          </cell>
          <cell r="CB9208">
            <v>42000</v>
          </cell>
          <cell r="CF9208">
            <v>0</v>
          </cell>
          <cell r="CG9208">
            <v>210000</v>
          </cell>
          <cell r="CK9208" t="str">
            <v>Прочие основные фонды</v>
          </cell>
        </row>
        <row r="9209">
          <cell r="K9209">
            <v>41889.83</v>
          </cell>
          <cell r="Y9209">
            <v>2010</v>
          </cell>
          <cell r="AT9209">
            <v>41889.83</v>
          </cell>
          <cell r="BK9209">
            <v>41889.83</v>
          </cell>
          <cell r="BX9209">
            <v>41889.83</v>
          </cell>
          <cell r="CB9209">
            <v>42000</v>
          </cell>
          <cell r="CF9209">
            <v>0</v>
          </cell>
          <cell r="CG9209">
            <v>210000</v>
          </cell>
          <cell r="CK9209" t="str">
            <v>Прочие основные фонды</v>
          </cell>
        </row>
        <row r="9210">
          <cell r="K9210">
            <v>41889.83</v>
          </cell>
          <cell r="Y9210">
            <v>2010</v>
          </cell>
          <cell r="AT9210">
            <v>41889.83</v>
          </cell>
          <cell r="BK9210">
            <v>41889.83</v>
          </cell>
          <cell r="BX9210">
            <v>41889.83</v>
          </cell>
          <cell r="CB9210">
            <v>42000</v>
          </cell>
          <cell r="CF9210">
            <v>0</v>
          </cell>
          <cell r="CG9210">
            <v>210000</v>
          </cell>
          <cell r="CK9210" t="str">
            <v>Прочие основные фонды</v>
          </cell>
        </row>
        <row r="9211">
          <cell r="K9211">
            <v>9981.41</v>
          </cell>
          <cell r="Y9211">
            <v>2008</v>
          </cell>
          <cell r="AT9211">
            <v>35933.050000000003</v>
          </cell>
          <cell r="BK9211">
            <v>33204.544214335525</v>
          </cell>
          <cell r="BX9211">
            <v>16896.124935831125</v>
          </cell>
          <cell r="CB9211">
            <v>17000</v>
          </cell>
          <cell r="CF9211">
            <v>66409.08842867105</v>
          </cell>
          <cell r="CG9211">
            <v>53380</v>
          </cell>
          <cell r="CK9211" t="str">
            <v>Прочие основные фонды</v>
          </cell>
        </row>
        <row r="9212">
          <cell r="K9212">
            <v>9981.41</v>
          </cell>
          <cell r="Y9212">
            <v>2008</v>
          </cell>
          <cell r="AT9212">
            <v>35933.050000000003</v>
          </cell>
          <cell r="BK9212">
            <v>33204.544214335525</v>
          </cell>
          <cell r="BX9212">
            <v>16896.124935831125</v>
          </cell>
          <cell r="CB9212">
            <v>17000</v>
          </cell>
          <cell r="CF9212">
            <v>66409.08842867105</v>
          </cell>
          <cell r="CG9212">
            <v>53380</v>
          </cell>
          <cell r="CK9212" t="str">
            <v>Прочие основные фонды</v>
          </cell>
        </row>
        <row r="9213">
          <cell r="K9213">
            <v>9981.41</v>
          </cell>
          <cell r="Y9213">
            <v>2008</v>
          </cell>
          <cell r="AT9213">
            <v>35933.050000000003</v>
          </cell>
          <cell r="BK9213">
            <v>33204.544214335525</v>
          </cell>
          <cell r="BX9213">
            <v>16896.124935831125</v>
          </cell>
          <cell r="CB9213">
            <v>17000</v>
          </cell>
          <cell r="CF9213">
            <v>66409.08842867105</v>
          </cell>
          <cell r="CG9213">
            <v>53380</v>
          </cell>
          <cell r="CK9213" t="str">
            <v>Прочие основные фонды</v>
          </cell>
        </row>
        <row r="9214">
          <cell r="K9214">
            <v>9981.41</v>
          </cell>
          <cell r="Y9214">
            <v>2008</v>
          </cell>
          <cell r="AT9214">
            <v>35933.050000000003</v>
          </cell>
          <cell r="BK9214">
            <v>33204.544214335525</v>
          </cell>
          <cell r="BX9214">
            <v>16896.124935831125</v>
          </cell>
          <cell r="CB9214">
            <v>17000</v>
          </cell>
          <cell r="CF9214">
            <v>66409.08842867105</v>
          </cell>
          <cell r="CG9214">
            <v>53380</v>
          </cell>
          <cell r="CK9214" t="str">
            <v>Прочие основные фонды</v>
          </cell>
        </row>
        <row r="9215">
          <cell r="K9215">
            <v>9981.42</v>
          </cell>
          <cell r="Y9215">
            <v>2008</v>
          </cell>
          <cell r="AT9215">
            <v>35933.06</v>
          </cell>
          <cell r="BK9215">
            <v>33204.553455005102</v>
          </cell>
          <cell r="BX9215">
            <v>16896.129637943784</v>
          </cell>
          <cell r="CB9215">
            <v>17000</v>
          </cell>
          <cell r="CF9215">
            <v>66409.106910010203</v>
          </cell>
          <cell r="CG9215">
            <v>53380</v>
          </cell>
          <cell r="CK9215" t="str">
            <v>Прочие основные фонды</v>
          </cell>
        </row>
        <row r="9216">
          <cell r="K9216">
            <v>9981.41</v>
          </cell>
          <cell r="Y9216">
            <v>2008</v>
          </cell>
          <cell r="AT9216">
            <v>35933.050000000003</v>
          </cell>
          <cell r="BK9216">
            <v>33204.544214335525</v>
          </cell>
          <cell r="BX9216">
            <v>16896.124935831125</v>
          </cell>
          <cell r="CB9216">
            <v>17000</v>
          </cell>
          <cell r="CF9216">
            <v>66409.08842867105</v>
          </cell>
          <cell r="CG9216">
            <v>53380</v>
          </cell>
          <cell r="CK9216" t="str">
            <v>Прочие основные фонды</v>
          </cell>
        </row>
        <row r="9217">
          <cell r="K9217">
            <v>25318.32</v>
          </cell>
          <cell r="Y9217">
            <v>2009</v>
          </cell>
          <cell r="AT9217">
            <v>45572.88</v>
          </cell>
          <cell r="BK9217">
            <v>43475.926518207008</v>
          </cell>
          <cell r="BX9217">
            <v>31922.786566010662</v>
          </cell>
          <cell r="CB9217">
            <v>32000</v>
          </cell>
          <cell r="CF9217">
            <v>43475.926518207008</v>
          </cell>
          <cell r="CG9217">
            <v>129280</v>
          </cell>
          <cell r="CK9217" t="str">
            <v>Прочие основные фонды</v>
          </cell>
        </row>
        <row r="9218">
          <cell r="K9218">
            <v>25318.32</v>
          </cell>
          <cell r="Y9218">
            <v>2009</v>
          </cell>
          <cell r="AT9218">
            <v>45572.88</v>
          </cell>
          <cell r="BK9218">
            <v>43475.926518207008</v>
          </cell>
          <cell r="BX9218">
            <v>31922.786566010662</v>
          </cell>
          <cell r="CB9218">
            <v>32000</v>
          </cell>
          <cell r="CF9218">
            <v>43475.926518207008</v>
          </cell>
          <cell r="CG9218">
            <v>129280</v>
          </cell>
          <cell r="CK9218" t="str">
            <v>Прочие основные фонды</v>
          </cell>
        </row>
        <row r="9219">
          <cell r="K9219">
            <v>25318.32</v>
          </cell>
          <cell r="Y9219">
            <v>2009</v>
          </cell>
          <cell r="AT9219">
            <v>45572.88</v>
          </cell>
          <cell r="BK9219">
            <v>43475.926518207008</v>
          </cell>
          <cell r="BX9219">
            <v>31922.786566010662</v>
          </cell>
          <cell r="CB9219">
            <v>32000</v>
          </cell>
          <cell r="CF9219">
            <v>43475.926518207008</v>
          </cell>
          <cell r="CG9219">
            <v>129280</v>
          </cell>
          <cell r="CK9219" t="str">
            <v>Прочие основные фонды</v>
          </cell>
        </row>
        <row r="9220">
          <cell r="K9220">
            <v>25318.32</v>
          </cell>
          <cell r="Y9220">
            <v>2009</v>
          </cell>
          <cell r="AT9220">
            <v>45572.88</v>
          </cell>
          <cell r="BK9220">
            <v>43475.926518207008</v>
          </cell>
          <cell r="BX9220">
            <v>31922.786566010662</v>
          </cell>
          <cell r="CB9220">
            <v>32000</v>
          </cell>
          <cell r="CF9220">
            <v>43475.926518207008</v>
          </cell>
          <cell r="CG9220">
            <v>129280</v>
          </cell>
          <cell r="CK9220" t="str">
            <v>Прочие основные фонды</v>
          </cell>
        </row>
        <row r="9221">
          <cell r="K9221">
            <v>25318.32</v>
          </cell>
          <cell r="Y9221">
            <v>2009</v>
          </cell>
          <cell r="AT9221">
            <v>45572.88</v>
          </cell>
          <cell r="BK9221">
            <v>43475.926518207008</v>
          </cell>
          <cell r="BX9221">
            <v>31922.786566010662</v>
          </cell>
          <cell r="CB9221">
            <v>32000</v>
          </cell>
          <cell r="CF9221">
            <v>43475.926518207008</v>
          </cell>
          <cell r="CG9221">
            <v>129280</v>
          </cell>
          <cell r="CK9221" t="str">
            <v>Прочие основные фонды</v>
          </cell>
        </row>
        <row r="9222">
          <cell r="K9222">
            <v>25318.32</v>
          </cell>
          <cell r="Y9222">
            <v>2009</v>
          </cell>
          <cell r="AT9222">
            <v>45572.88</v>
          </cell>
          <cell r="BK9222">
            <v>43475.926518207008</v>
          </cell>
          <cell r="BX9222">
            <v>31922.786566010662</v>
          </cell>
          <cell r="CB9222">
            <v>32000</v>
          </cell>
          <cell r="CF9222">
            <v>43475.926518207008</v>
          </cell>
          <cell r="CG9222">
            <v>129280</v>
          </cell>
          <cell r="CK9222" t="str">
            <v>Прочие основные фонды</v>
          </cell>
        </row>
        <row r="9223">
          <cell r="K9223">
            <v>25318.32</v>
          </cell>
          <cell r="Y9223">
            <v>2009</v>
          </cell>
          <cell r="AT9223">
            <v>45572.88</v>
          </cell>
          <cell r="BK9223">
            <v>43475.926518207008</v>
          </cell>
          <cell r="BX9223">
            <v>31922.786566010662</v>
          </cell>
          <cell r="CB9223">
            <v>32000</v>
          </cell>
          <cell r="CF9223">
            <v>43475.926518207008</v>
          </cell>
          <cell r="CG9223">
            <v>129280</v>
          </cell>
          <cell r="CK9223" t="str">
            <v>Прочие основные фонды</v>
          </cell>
        </row>
        <row r="9224">
          <cell r="K9224">
            <v>25318.32</v>
          </cell>
          <cell r="Y9224">
            <v>2009</v>
          </cell>
          <cell r="AT9224">
            <v>45572.88</v>
          </cell>
          <cell r="BK9224">
            <v>43475.926518207008</v>
          </cell>
          <cell r="BX9224">
            <v>31922.786566010662</v>
          </cell>
          <cell r="CB9224">
            <v>32000</v>
          </cell>
          <cell r="CF9224">
            <v>43475.926518207008</v>
          </cell>
          <cell r="CG9224">
            <v>129280</v>
          </cell>
          <cell r="CK9224" t="str">
            <v>Прочие основные фонды</v>
          </cell>
        </row>
        <row r="9225">
          <cell r="K9225">
            <v>25318.32</v>
          </cell>
          <cell r="Y9225">
            <v>2009</v>
          </cell>
          <cell r="AT9225">
            <v>45572.88</v>
          </cell>
          <cell r="BK9225">
            <v>43475.926518207008</v>
          </cell>
          <cell r="BX9225">
            <v>31922.786566010662</v>
          </cell>
          <cell r="CB9225">
            <v>32000</v>
          </cell>
          <cell r="CF9225">
            <v>43475.926518207008</v>
          </cell>
          <cell r="CG9225">
            <v>129280</v>
          </cell>
          <cell r="CK9225" t="str">
            <v>Прочие основные фонды</v>
          </cell>
        </row>
        <row r="9226">
          <cell r="K9226">
            <v>11336.79</v>
          </cell>
          <cell r="Y9226">
            <v>2008</v>
          </cell>
          <cell r="AT9226">
            <v>37102.54</v>
          </cell>
          <cell r="BK9226">
            <v>34285.231281345514</v>
          </cell>
          <cell r="BX9226">
            <v>17446.032309438575</v>
          </cell>
          <cell r="CB9226">
            <v>17000</v>
          </cell>
          <cell r="CF9226">
            <v>68570.462562691027</v>
          </cell>
          <cell r="CG9226">
            <v>53380</v>
          </cell>
          <cell r="CK9226" t="str">
            <v>Прочие основные фонды</v>
          </cell>
        </row>
        <row r="9227">
          <cell r="K9227">
            <v>11336.79</v>
          </cell>
          <cell r="Y9227">
            <v>2008</v>
          </cell>
          <cell r="AT9227">
            <v>37102.54</v>
          </cell>
          <cell r="BK9227">
            <v>34285.231281345514</v>
          </cell>
          <cell r="BX9227">
            <v>17446.032309438575</v>
          </cell>
          <cell r="CB9227">
            <v>17000</v>
          </cell>
          <cell r="CF9227">
            <v>68570.462562691027</v>
          </cell>
          <cell r="CG9227">
            <v>53380</v>
          </cell>
          <cell r="CK9227" t="str">
            <v>Прочие основные фонды</v>
          </cell>
        </row>
        <row r="9228">
          <cell r="K9228">
            <v>11336.79</v>
          </cell>
          <cell r="Y9228">
            <v>2008</v>
          </cell>
          <cell r="AT9228">
            <v>37102.54</v>
          </cell>
          <cell r="BK9228">
            <v>34285.231281345514</v>
          </cell>
          <cell r="BX9228">
            <v>17446.032309438575</v>
          </cell>
          <cell r="CB9228">
            <v>17000</v>
          </cell>
          <cell r="CF9228">
            <v>68570.462562691027</v>
          </cell>
          <cell r="CG9228">
            <v>53380</v>
          </cell>
          <cell r="CK9228" t="str">
            <v>Прочие основные фонды</v>
          </cell>
        </row>
        <row r="9229">
          <cell r="K9229">
            <v>22199.56</v>
          </cell>
          <cell r="Y9229">
            <v>2009</v>
          </cell>
          <cell r="AT9229">
            <v>49949.16</v>
          </cell>
          <cell r="BK9229">
            <v>45699.3380505358</v>
          </cell>
          <cell r="BX9229">
            <v>23254.097999432091</v>
          </cell>
          <cell r="CB9229">
            <v>23000</v>
          </cell>
          <cell r="CF9229">
            <v>91398.6761010716</v>
          </cell>
          <cell r="CG9229">
            <v>72220</v>
          </cell>
          <cell r="CK9229" t="str">
            <v>Прочие основные фонды</v>
          </cell>
        </row>
        <row r="9230">
          <cell r="K9230">
            <v>22199.55</v>
          </cell>
          <cell r="Y9230">
            <v>2009</v>
          </cell>
          <cell r="AT9230">
            <v>49949.15</v>
          </cell>
          <cell r="BK9230">
            <v>45699.328901365312</v>
          </cell>
          <cell r="BX9230">
            <v>23254.093343878725</v>
          </cell>
          <cell r="CB9230">
            <v>23000</v>
          </cell>
          <cell r="CF9230">
            <v>91398.657802730624</v>
          </cell>
          <cell r="CG9230">
            <v>72220</v>
          </cell>
          <cell r="CK9230" t="str">
            <v>Прочие основные фонды</v>
          </cell>
        </row>
        <row r="9231">
          <cell r="K9231">
            <v>22199.56</v>
          </cell>
          <cell r="Y9231">
            <v>2009</v>
          </cell>
          <cell r="AT9231">
            <v>49949.16</v>
          </cell>
          <cell r="BK9231">
            <v>45699.3380505358</v>
          </cell>
          <cell r="BX9231">
            <v>23254.097999432091</v>
          </cell>
          <cell r="CB9231">
            <v>23000</v>
          </cell>
          <cell r="CF9231">
            <v>91398.6761010716</v>
          </cell>
          <cell r="CG9231">
            <v>72220</v>
          </cell>
          <cell r="CK9231" t="str">
            <v>Прочие основные фонды</v>
          </cell>
        </row>
        <row r="9232">
          <cell r="K9232">
            <v>22199.55</v>
          </cell>
          <cell r="Y9232">
            <v>2009</v>
          </cell>
          <cell r="AT9232">
            <v>49949.15</v>
          </cell>
          <cell r="BK9232">
            <v>45699.328901365312</v>
          </cell>
          <cell r="BX9232">
            <v>23254.093343878725</v>
          </cell>
          <cell r="CB9232">
            <v>23000</v>
          </cell>
          <cell r="CF9232">
            <v>91398.657802730624</v>
          </cell>
          <cell r="CG9232">
            <v>72220</v>
          </cell>
          <cell r="CK9232" t="str">
            <v>Прочие основные фонды</v>
          </cell>
        </row>
        <row r="9233">
          <cell r="K9233">
            <v>22199.55</v>
          </cell>
          <cell r="Y9233">
            <v>2009</v>
          </cell>
          <cell r="AT9233">
            <v>49949.15</v>
          </cell>
          <cell r="BK9233">
            <v>45699.328901365312</v>
          </cell>
          <cell r="BX9233">
            <v>23254.093343878725</v>
          </cell>
          <cell r="CB9233">
            <v>23000</v>
          </cell>
          <cell r="CF9233">
            <v>91398.657802730624</v>
          </cell>
          <cell r="CG9233">
            <v>72220</v>
          </cell>
          <cell r="CK9233" t="str">
            <v>Прочие основные фонды</v>
          </cell>
        </row>
        <row r="9234">
          <cell r="K9234">
            <v>22199.55</v>
          </cell>
          <cell r="Y9234">
            <v>2009</v>
          </cell>
          <cell r="AT9234">
            <v>49949.15</v>
          </cell>
          <cell r="BK9234">
            <v>45699.328901365312</v>
          </cell>
          <cell r="BX9234">
            <v>23254.093343878725</v>
          </cell>
          <cell r="CB9234">
            <v>23000</v>
          </cell>
          <cell r="CF9234">
            <v>91398.657802730624</v>
          </cell>
          <cell r="CG9234">
            <v>72220</v>
          </cell>
          <cell r="CK9234" t="str">
            <v>Прочие основные фонды</v>
          </cell>
        </row>
        <row r="9235">
          <cell r="K9235">
            <v>22199.56</v>
          </cell>
          <cell r="Y9235">
            <v>2009</v>
          </cell>
          <cell r="AT9235">
            <v>49949.16</v>
          </cell>
          <cell r="BK9235">
            <v>45699.3380505358</v>
          </cell>
          <cell r="BX9235">
            <v>23254.097999432091</v>
          </cell>
          <cell r="CB9235">
            <v>23000</v>
          </cell>
          <cell r="CF9235">
            <v>91398.6761010716</v>
          </cell>
          <cell r="CG9235">
            <v>72220</v>
          </cell>
          <cell r="CK9235" t="str">
            <v>Прочие основные фонды</v>
          </cell>
        </row>
        <row r="9236">
          <cell r="K9236">
            <v>22199.55</v>
          </cell>
          <cell r="Y9236">
            <v>2009</v>
          </cell>
          <cell r="AT9236">
            <v>49949.15</v>
          </cell>
          <cell r="BK9236">
            <v>45699.328901365312</v>
          </cell>
          <cell r="BX9236">
            <v>23254.093343878725</v>
          </cell>
          <cell r="CB9236">
            <v>23000</v>
          </cell>
          <cell r="CF9236">
            <v>91398.657802730624</v>
          </cell>
          <cell r="CG9236">
            <v>72220</v>
          </cell>
          <cell r="CK9236" t="str">
            <v>Прочие основные фонды</v>
          </cell>
        </row>
        <row r="9237">
          <cell r="K9237">
            <v>22199.56</v>
          </cell>
          <cell r="Y9237">
            <v>2009</v>
          </cell>
          <cell r="AT9237">
            <v>49949.16</v>
          </cell>
          <cell r="BK9237">
            <v>45699.3380505358</v>
          </cell>
          <cell r="BX9237">
            <v>23254.097999432091</v>
          </cell>
          <cell r="CB9237">
            <v>23000</v>
          </cell>
          <cell r="CF9237">
            <v>91398.6761010716</v>
          </cell>
          <cell r="CG9237">
            <v>72220</v>
          </cell>
          <cell r="CK9237" t="str">
            <v>Прочие основные фонды</v>
          </cell>
        </row>
        <row r="9238">
          <cell r="K9238">
            <v>22199.54</v>
          </cell>
          <cell r="Y9238">
            <v>2009</v>
          </cell>
          <cell r="AT9238">
            <v>49949.14</v>
          </cell>
          <cell r="BK9238">
            <v>45699.319752194817</v>
          </cell>
          <cell r="BX9238">
            <v>23254.088688325352</v>
          </cell>
          <cell r="CB9238">
            <v>23000</v>
          </cell>
          <cell r="CF9238">
            <v>91398.639504389634</v>
          </cell>
          <cell r="CG9238">
            <v>72220</v>
          </cell>
          <cell r="CK9238" t="str">
            <v>Прочие основные фонды</v>
          </cell>
        </row>
        <row r="9239">
          <cell r="K9239">
            <v>21161.23</v>
          </cell>
          <cell r="Y9239">
            <v>2009</v>
          </cell>
          <cell r="AT9239">
            <v>44811.86</v>
          </cell>
          <cell r="BK9239">
            <v>40999.134696424982</v>
          </cell>
          <cell r="BX9239">
            <v>20862.400568434601</v>
          </cell>
          <cell r="CB9239">
            <v>21000</v>
          </cell>
          <cell r="CF9239">
            <v>81998.269392849965</v>
          </cell>
          <cell r="CG9239">
            <v>65940</v>
          </cell>
          <cell r="CK9239" t="str">
            <v>Прочие основные фонды</v>
          </cell>
        </row>
        <row r="9240">
          <cell r="K9240">
            <v>21161.24</v>
          </cell>
          <cell r="Y9240">
            <v>2009</v>
          </cell>
          <cell r="AT9240">
            <v>44811.87</v>
          </cell>
          <cell r="BK9240">
            <v>40999.14384559547</v>
          </cell>
          <cell r="BX9240">
            <v>20862.405223987967</v>
          </cell>
          <cell r="CB9240">
            <v>21000</v>
          </cell>
          <cell r="CF9240">
            <v>81998.287691190941</v>
          </cell>
          <cell r="CG9240">
            <v>65940</v>
          </cell>
          <cell r="CK9240" t="str">
            <v>Прочие основные фонды</v>
          </cell>
        </row>
        <row r="9241">
          <cell r="K9241">
            <v>21161.23</v>
          </cell>
          <cell r="Y9241">
            <v>2009</v>
          </cell>
          <cell r="AT9241">
            <v>44811.86</v>
          </cell>
          <cell r="BK9241">
            <v>40999.134696424982</v>
          </cell>
          <cell r="BX9241">
            <v>20862.400568434601</v>
          </cell>
          <cell r="CB9241">
            <v>21000</v>
          </cell>
          <cell r="CF9241">
            <v>81998.269392849965</v>
          </cell>
          <cell r="CG9241">
            <v>65940</v>
          </cell>
          <cell r="CK9241" t="str">
            <v>Прочие основные фонды</v>
          </cell>
        </row>
        <row r="9242">
          <cell r="K9242">
            <v>21161.24</v>
          </cell>
          <cell r="Y9242">
            <v>2009</v>
          </cell>
          <cell r="AT9242">
            <v>44811.87</v>
          </cell>
          <cell r="BK9242">
            <v>40999.14384559547</v>
          </cell>
          <cell r="BX9242">
            <v>20862.405223987967</v>
          </cell>
          <cell r="CB9242">
            <v>21000</v>
          </cell>
          <cell r="CF9242">
            <v>81998.287691190941</v>
          </cell>
          <cell r="CG9242">
            <v>65940</v>
          </cell>
          <cell r="CK9242" t="str">
            <v>Прочие основные фонды</v>
          </cell>
        </row>
        <row r="9243">
          <cell r="K9243">
            <v>21161.23</v>
          </cell>
          <cell r="Y9243">
            <v>2009</v>
          </cell>
          <cell r="AT9243">
            <v>44811.86</v>
          </cell>
          <cell r="BK9243">
            <v>40999.134696424982</v>
          </cell>
          <cell r="BX9243">
            <v>20862.400568434601</v>
          </cell>
          <cell r="CB9243">
            <v>21000</v>
          </cell>
          <cell r="CF9243">
            <v>81998.269392849965</v>
          </cell>
          <cell r="CG9243">
            <v>65940</v>
          </cell>
          <cell r="CK9243" t="str">
            <v>Прочие основные фонды</v>
          </cell>
        </row>
        <row r="9244">
          <cell r="K9244">
            <v>16185.65</v>
          </cell>
          <cell r="Y9244">
            <v>2009</v>
          </cell>
          <cell r="AT9244">
            <v>44822.03</v>
          </cell>
          <cell r="BK9244">
            <v>36563.127208733102</v>
          </cell>
          <cell r="BX9244">
            <v>18605.139145283807</v>
          </cell>
          <cell r="CB9244">
            <v>19000</v>
          </cell>
          <cell r="CF9244">
            <v>73126.254417466203</v>
          </cell>
          <cell r="CG9244">
            <v>59660</v>
          </cell>
          <cell r="CK9244" t="str">
            <v>Прочие основные фонды</v>
          </cell>
        </row>
        <row r="9245">
          <cell r="K9245">
            <v>16185.65</v>
          </cell>
          <cell r="Y9245">
            <v>2009</v>
          </cell>
          <cell r="AT9245">
            <v>44822.03</v>
          </cell>
          <cell r="BK9245">
            <v>36563.127208733102</v>
          </cell>
          <cell r="BX9245">
            <v>18605.139145283807</v>
          </cell>
          <cell r="CB9245">
            <v>19000</v>
          </cell>
          <cell r="CF9245">
            <v>73126.254417466203</v>
          </cell>
          <cell r="CG9245">
            <v>59660</v>
          </cell>
          <cell r="CK9245" t="str">
            <v>Прочие основные фонды</v>
          </cell>
        </row>
        <row r="9246">
          <cell r="K9246">
            <v>16185.65</v>
          </cell>
          <cell r="Y9246">
            <v>2009</v>
          </cell>
          <cell r="AT9246">
            <v>44822.03</v>
          </cell>
          <cell r="BK9246">
            <v>36563.127208733102</v>
          </cell>
          <cell r="BX9246">
            <v>18605.139145283807</v>
          </cell>
          <cell r="CB9246">
            <v>19000</v>
          </cell>
          <cell r="CF9246">
            <v>73126.254417466203</v>
          </cell>
          <cell r="CG9246">
            <v>59660</v>
          </cell>
          <cell r="CK9246" t="str">
            <v>Прочие основные фонды</v>
          </cell>
        </row>
        <row r="9247">
          <cell r="K9247">
            <v>16185.66</v>
          </cell>
          <cell r="Y9247">
            <v>2009</v>
          </cell>
          <cell r="AT9247">
            <v>44822.04</v>
          </cell>
          <cell r="BK9247">
            <v>36563.135366134098</v>
          </cell>
          <cell r="BX9247">
            <v>18605.143296175491</v>
          </cell>
          <cell r="CB9247">
            <v>19000</v>
          </cell>
          <cell r="CF9247">
            <v>73126.270732268196</v>
          </cell>
          <cell r="CG9247">
            <v>59660</v>
          </cell>
          <cell r="CK9247" t="str">
            <v>Прочие основные фонды</v>
          </cell>
        </row>
        <row r="9248">
          <cell r="K9248">
            <v>16185.65</v>
          </cell>
          <cell r="Y9248">
            <v>2009</v>
          </cell>
          <cell r="AT9248">
            <v>44822.03</v>
          </cell>
          <cell r="BK9248">
            <v>36563.127208733102</v>
          </cell>
          <cell r="BX9248">
            <v>18605.139145283807</v>
          </cell>
          <cell r="CB9248">
            <v>19000</v>
          </cell>
          <cell r="CF9248">
            <v>73126.254417466203</v>
          </cell>
          <cell r="CG9248">
            <v>59660</v>
          </cell>
          <cell r="CK9248" t="str">
            <v>Прочие основные фонды</v>
          </cell>
        </row>
        <row r="9249">
          <cell r="K9249">
            <v>21405.68</v>
          </cell>
          <cell r="Y9249">
            <v>2009</v>
          </cell>
          <cell r="AT9249">
            <v>51373.73</v>
          </cell>
          <cell r="BK9249">
            <v>41907.611618150899</v>
          </cell>
          <cell r="BX9249">
            <v>21324.678847929048</v>
          </cell>
          <cell r="CB9249">
            <v>21000</v>
          </cell>
          <cell r="CF9249">
            <v>83815.223236301797</v>
          </cell>
          <cell r="CG9249">
            <v>65940</v>
          </cell>
          <cell r="CK9249" t="str">
            <v>Прочие основные фонды</v>
          </cell>
        </row>
        <row r="9250">
          <cell r="K9250">
            <v>21405.68</v>
          </cell>
          <cell r="Y9250">
            <v>2009</v>
          </cell>
          <cell r="AT9250">
            <v>51373.73</v>
          </cell>
          <cell r="BK9250">
            <v>41907.611618150899</v>
          </cell>
          <cell r="BX9250">
            <v>21324.678847929048</v>
          </cell>
          <cell r="CB9250">
            <v>21000</v>
          </cell>
          <cell r="CF9250">
            <v>83815.223236301797</v>
          </cell>
          <cell r="CG9250">
            <v>65940</v>
          </cell>
          <cell r="CK9250" t="str">
            <v>Прочие основные фонды</v>
          </cell>
        </row>
        <row r="9251">
          <cell r="K9251">
            <v>21405.68</v>
          </cell>
          <cell r="Y9251">
            <v>2009</v>
          </cell>
          <cell r="AT9251">
            <v>51373.73</v>
          </cell>
          <cell r="BK9251">
            <v>41907.611618150899</v>
          </cell>
          <cell r="BX9251">
            <v>21324.678847929048</v>
          </cell>
          <cell r="CB9251">
            <v>21000</v>
          </cell>
          <cell r="CF9251">
            <v>83815.223236301797</v>
          </cell>
          <cell r="CG9251">
            <v>65940</v>
          </cell>
          <cell r="CK9251" t="str">
            <v>Прочие основные фонды</v>
          </cell>
        </row>
        <row r="9252">
          <cell r="K9252">
            <v>21405.68</v>
          </cell>
          <cell r="Y9252">
            <v>2009</v>
          </cell>
          <cell r="AT9252">
            <v>51373.73</v>
          </cell>
          <cell r="BK9252">
            <v>41907.611618150899</v>
          </cell>
          <cell r="BX9252">
            <v>21324.678847929048</v>
          </cell>
          <cell r="CB9252">
            <v>21000</v>
          </cell>
          <cell r="CF9252">
            <v>83815.223236301797</v>
          </cell>
          <cell r="CG9252">
            <v>65940</v>
          </cell>
          <cell r="CK9252" t="str">
            <v>Прочие основные фонды</v>
          </cell>
        </row>
        <row r="9253">
          <cell r="K9253">
            <v>21405.67</v>
          </cell>
          <cell r="Y9253">
            <v>2009</v>
          </cell>
          <cell r="AT9253">
            <v>51373.72</v>
          </cell>
          <cell r="BK9253">
            <v>41907.603460749902</v>
          </cell>
          <cell r="BX9253">
            <v>21324.674697037364</v>
          </cell>
          <cell r="CB9253">
            <v>21000</v>
          </cell>
          <cell r="CF9253">
            <v>83815.206921499805</v>
          </cell>
          <cell r="CG9253">
            <v>65940</v>
          </cell>
          <cell r="CK9253" t="str">
            <v>Прочие основные фонды</v>
          </cell>
        </row>
        <row r="9254">
          <cell r="K9254">
            <v>7438.78</v>
          </cell>
          <cell r="Y9254">
            <v>2008</v>
          </cell>
          <cell r="AT9254">
            <v>33474.58</v>
          </cell>
          <cell r="BK9254">
            <v>35113.333584460554</v>
          </cell>
          <cell r="BX9254">
            <v>17867.411982135316</v>
          </cell>
          <cell r="CB9254">
            <v>18000</v>
          </cell>
          <cell r="CF9254">
            <v>70226.667168921107</v>
          </cell>
          <cell r="CG9254">
            <v>56520</v>
          </cell>
          <cell r="CK9254" t="str">
            <v>Прочие основные фонды</v>
          </cell>
        </row>
        <row r="9255">
          <cell r="K9255">
            <v>7438.77</v>
          </cell>
          <cell r="Y9255">
            <v>2008</v>
          </cell>
          <cell r="AT9255">
            <v>33474.57</v>
          </cell>
          <cell r="BK9255">
            <v>35113.323094908905</v>
          </cell>
          <cell r="BX9255">
            <v>17867.406644529296</v>
          </cell>
          <cell r="CB9255">
            <v>18000</v>
          </cell>
          <cell r="CF9255">
            <v>70226.646189817809</v>
          </cell>
          <cell r="CG9255">
            <v>56520</v>
          </cell>
          <cell r="CK9255" t="str">
            <v>Прочие основные фонды</v>
          </cell>
        </row>
        <row r="9256">
          <cell r="K9256">
            <v>7438.78</v>
          </cell>
          <cell r="Y9256">
            <v>2008</v>
          </cell>
          <cell r="AT9256">
            <v>33474.58</v>
          </cell>
          <cell r="BK9256">
            <v>35113.333584460554</v>
          </cell>
          <cell r="BX9256">
            <v>17867.411982135316</v>
          </cell>
          <cell r="CB9256">
            <v>18000</v>
          </cell>
          <cell r="CF9256">
            <v>70226.667168921107</v>
          </cell>
          <cell r="CG9256">
            <v>56520</v>
          </cell>
          <cell r="CK9256" t="str">
            <v>Прочие основные фонды</v>
          </cell>
        </row>
        <row r="9257">
          <cell r="K9257">
            <v>7438.77</v>
          </cell>
          <cell r="Y9257">
            <v>2008</v>
          </cell>
          <cell r="AT9257">
            <v>33474.57</v>
          </cell>
          <cell r="BK9257">
            <v>35113.323094908905</v>
          </cell>
          <cell r="BX9257">
            <v>17867.406644529296</v>
          </cell>
          <cell r="CB9257">
            <v>18000</v>
          </cell>
          <cell r="CF9257">
            <v>70226.646189817809</v>
          </cell>
          <cell r="CG9257">
            <v>56520</v>
          </cell>
          <cell r="CK9257" t="str">
            <v>Прочие основные фонды</v>
          </cell>
        </row>
        <row r="9258">
          <cell r="K9258">
            <v>7438.78</v>
          </cell>
          <cell r="Y9258">
            <v>2008</v>
          </cell>
          <cell r="AT9258">
            <v>33474.58</v>
          </cell>
          <cell r="BK9258">
            <v>35113.333584460554</v>
          </cell>
          <cell r="BX9258">
            <v>17867.411982135316</v>
          </cell>
          <cell r="CB9258">
            <v>18000</v>
          </cell>
          <cell r="CF9258">
            <v>70226.667168921107</v>
          </cell>
          <cell r="CG9258">
            <v>56520</v>
          </cell>
          <cell r="CK9258" t="str">
            <v>Прочие основные фонды</v>
          </cell>
        </row>
        <row r="9259">
          <cell r="K9259">
            <v>7438.77</v>
          </cell>
          <cell r="Y9259">
            <v>2008</v>
          </cell>
          <cell r="AT9259">
            <v>33474.57</v>
          </cell>
          <cell r="BK9259">
            <v>35113.323094908905</v>
          </cell>
          <cell r="BX9259">
            <v>17867.406644529296</v>
          </cell>
          <cell r="CB9259">
            <v>18000</v>
          </cell>
          <cell r="CF9259">
            <v>70226.646189817809</v>
          </cell>
          <cell r="CG9259">
            <v>56520</v>
          </cell>
          <cell r="CK9259" t="str">
            <v>Прочие основные фонды</v>
          </cell>
        </row>
        <row r="9260">
          <cell r="K9260">
            <v>8982.9599999999991</v>
          </cell>
          <cell r="Y9260">
            <v>2008</v>
          </cell>
          <cell r="AT9260">
            <v>35932.199999999997</v>
          </cell>
          <cell r="BK9260">
            <v>37691.266776866309</v>
          </cell>
          <cell r="BX9260">
            <v>19179.192713530167</v>
          </cell>
          <cell r="CB9260">
            <v>19000</v>
          </cell>
          <cell r="CF9260">
            <v>75382.533553732617</v>
          </cell>
          <cell r="CG9260">
            <v>59660</v>
          </cell>
          <cell r="CK9260" t="str">
            <v>Прочие основные фонды</v>
          </cell>
        </row>
        <row r="9261">
          <cell r="K9261">
            <v>8982.9599999999991</v>
          </cell>
          <cell r="Y9261">
            <v>2008</v>
          </cell>
          <cell r="AT9261">
            <v>35932.199999999997</v>
          </cell>
          <cell r="BK9261">
            <v>37691.266776866309</v>
          </cell>
          <cell r="BX9261">
            <v>19179.192713530167</v>
          </cell>
          <cell r="CB9261">
            <v>19000</v>
          </cell>
          <cell r="CF9261">
            <v>75382.533553732617</v>
          </cell>
          <cell r="CG9261">
            <v>59660</v>
          </cell>
          <cell r="CK9261" t="str">
            <v>Прочие основные фонды</v>
          </cell>
        </row>
        <row r="9262">
          <cell r="K9262">
            <v>8982.9599999999991</v>
          </cell>
          <cell r="Y9262">
            <v>2008</v>
          </cell>
          <cell r="AT9262">
            <v>35932.199999999997</v>
          </cell>
          <cell r="BK9262">
            <v>37691.266776866309</v>
          </cell>
          <cell r="BX9262">
            <v>19179.192713530167</v>
          </cell>
          <cell r="CB9262">
            <v>19000</v>
          </cell>
          <cell r="CF9262">
            <v>75382.533553732617</v>
          </cell>
          <cell r="CG9262">
            <v>59660</v>
          </cell>
          <cell r="CK9262" t="str">
            <v>Прочие основные фонды</v>
          </cell>
        </row>
        <row r="9263">
          <cell r="K9263">
            <v>8982.9599999999991</v>
          </cell>
          <cell r="Y9263">
            <v>2008</v>
          </cell>
          <cell r="AT9263">
            <v>35932.199999999997</v>
          </cell>
          <cell r="BK9263">
            <v>37691.266776866309</v>
          </cell>
          <cell r="BX9263">
            <v>19179.192713530167</v>
          </cell>
          <cell r="CB9263">
            <v>19000</v>
          </cell>
          <cell r="CF9263">
            <v>75382.533553732617</v>
          </cell>
          <cell r="CG9263">
            <v>59660</v>
          </cell>
          <cell r="CK9263" t="str">
            <v>Прочие основные фонды</v>
          </cell>
        </row>
        <row r="9264">
          <cell r="K9264">
            <v>8982.9599999999991</v>
          </cell>
          <cell r="Y9264">
            <v>2008</v>
          </cell>
          <cell r="AT9264">
            <v>35932.199999999997</v>
          </cell>
          <cell r="BK9264">
            <v>37691.266776866309</v>
          </cell>
          <cell r="BX9264">
            <v>19179.192713530167</v>
          </cell>
          <cell r="CB9264">
            <v>19000</v>
          </cell>
          <cell r="CF9264">
            <v>75382.533553732617</v>
          </cell>
          <cell r="CG9264">
            <v>59660</v>
          </cell>
          <cell r="CK9264" t="str">
            <v>Прочие основные фонды</v>
          </cell>
        </row>
        <row r="9265">
          <cell r="K9265">
            <v>8982.9699999999993</v>
          </cell>
          <cell r="Y9265">
            <v>2008</v>
          </cell>
          <cell r="AT9265">
            <v>35932.21</v>
          </cell>
          <cell r="BK9265">
            <v>37691.277266417957</v>
          </cell>
          <cell r="BX9265">
            <v>19179.198051136187</v>
          </cell>
          <cell r="CB9265">
            <v>19000</v>
          </cell>
          <cell r="CF9265">
            <v>75382.554532835915</v>
          </cell>
          <cell r="CG9265">
            <v>59660</v>
          </cell>
          <cell r="CK9265" t="str">
            <v>Прочие основные фонды</v>
          </cell>
        </row>
        <row r="9266">
          <cell r="K9266">
            <v>8982.9599999999991</v>
          </cell>
          <cell r="Y9266">
            <v>2008</v>
          </cell>
          <cell r="AT9266">
            <v>35932.199999999997</v>
          </cell>
          <cell r="BK9266">
            <v>37691.266776866309</v>
          </cell>
          <cell r="BX9266">
            <v>19179.192713530167</v>
          </cell>
          <cell r="CB9266">
            <v>19000</v>
          </cell>
          <cell r="CF9266">
            <v>75382.533553732617</v>
          </cell>
          <cell r="CG9266">
            <v>59660</v>
          </cell>
          <cell r="CK9266" t="str">
            <v>Прочие основные фонды</v>
          </cell>
        </row>
        <row r="9267">
          <cell r="K9267">
            <v>8982.9699999999993</v>
          </cell>
          <cell r="Y9267">
            <v>2008</v>
          </cell>
          <cell r="AT9267">
            <v>35932.21</v>
          </cell>
          <cell r="BK9267">
            <v>37691.277266417957</v>
          </cell>
          <cell r="BX9267">
            <v>19179.198051136187</v>
          </cell>
          <cell r="CB9267">
            <v>19000</v>
          </cell>
          <cell r="CF9267">
            <v>75382.554532835915</v>
          </cell>
          <cell r="CG9267">
            <v>59660</v>
          </cell>
          <cell r="CK9267" t="str">
            <v>Прочие основные фонды</v>
          </cell>
        </row>
        <row r="9268">
          <cell r="K9268">
            <v>8982.9599999999991</v>
          </cell>
          <cell r="Y9268">
            <v>2008</v>
          </cell>
          <cell r="AT9268">
            <v>35932.199999999997</v>
          </cell>
          <cell r="BK9268">
            <v>37691.266776866309</v>
          </cell>
          <cell r="BX9268">
            <v>19179.192713530167</v>
          </cell>
          <cell r="CB9268">
            <v>19000</v>
          </cell>
          <cell r="CF9268">
            <v>75382.533553732617</v>
          </cell>
          <cell r="CG9268">
            <v>59660</v>
          </cell>
          <cell r="CK9268" t="str">
            <v>Прочие основные фонды</v>
          </cell>
        </row>
        <row r="9269">
          <cell r="K9269">
            <v>8982.9699999999993</v>
          </cell>
          <cell r="Y9269">
            <v>2008</v>
          </cell>
          <cell r="AT9269">
            <v>35932.21</v>
          </cell>
          <cell r="BK9269">
            <v>37691.277266417957</v>
          </cell>
          <cell r="BX9269">
            <v>19179.198051136187</v>
          </cell>
          <cell r="CB9269">
            <v>19000</v>
          </cell>
          <cell r="CF9269">
            <v>75382.554532835915</v>
          </cell>
          <cell r="CG9269">
            <v>59660</v>
          </cell>
          <cell r="CK9269" t="str">
            <v>Прочие основные фонды</v>
          </cell>
        </row>
        <row r="9270">
          <cell r="K9270">
            <v>8982.9599999999991</v>
          </cell>
          <cell r="Y9270">
            <v>2008</v>
          </cell>
          <cell r="AT9270">
            <v>35932.199999999997</v>
          </cell>
          <cell r="BK9270">
            <v>37691.266776866309</v>
          </cell>
          <cell r="BX9270">
            <v>19179.192713530167</v>
          </cell>
          <cell r="CB9270">
            <v>19000</v>
          </cell>
          <cell r="CF9270">
            <v>75382.533553732617</v>
          </cell>
          <cell r="CG9270">
            <v>59660</v>
          </cell>
          <cell r="CK9270" t="str">
            <v>Прочие основные фонды</v>
          </cell>
        </row>
        <row r="9271">
          <cell r="K9271">
            <v>8982.9699999999993</v>
          </cell>
          <cell r="Y9271">
            <v>2008</v>
          </cell>
          <cell r="AT9271">
            <v>35932.21</v>
          </cell>
          <cell r="BK9271">
            <v>37691.277266417957</v>
          </cell>
          <cell r="BX9271">
            <v>19179.198051136187</v>
          </cell>
          <cell r="CB9271">
            <v>19000</v>
          </cell>
          <cell r="CF9271">
            <v>75382.554532835915</v>
          </cell>
          <cell r="CG9271">
            <v>59660</v>
          </cell>
          <cell r="CK9271" t="str">
            <v>Прочие основные фонды</v>
          </cell>
        </row>
        <row r="9272">
          <cell r="K9272">
            <v>8982.9599999999991</v>
          </cell>
          <cell r="Y9272">
            <v>2008</v>
          </cell>
          <cell r="AT9272">
            <v>35932.199999999997</v>
          </cell>
          <cell r="BK9272">
            <v>37691.266776866309</v>
          </cell>
          <cell r="BX9272">
            <v>19179.192713530167</v>
          </cell>
          <cell r="CB9272">
            <v>19000</v>
          </cell>
          <cell r="CF9272">
            <v>75382.533553732617</v>
          </cell>
          <cell r="CG9272">
            <v>59660</v>
          </cell>
          <cell r="CK9272" t="str">
            <v>Прочие основные фонды</v>
          </cell>
        </row>
        <row r="9273">
          <cell r="K9273">
            <v>44856.99</v>
          </cell>
          <cell r="Y9273">
            <v>2010</v>
          </cell>
          <cell r="AT9273">
            <v>64594.07</v>
          </cell>
          <cell r="BK9273">
            <v>63379.032676663657</v>
          </cell>
          <cell r="BX9273">
            <v>46536.911227183424</v>
          </cell>
          <cell r="CB9273">
            <v>47000</v>
          </cell>
          <cell r="CF9273">
            <v>63379.032676663657</v>
          </cell>
          <cell r="CG9273">
            <v>189880</v>
          </cell>
          <cell r="CK9273" t="str">
            <v>Прочие основные фонды</v>
          </cell>
        </row>
        <row r="9274">
          <cell r="K9274">
            <v>44856.99</v>
          </cell>
          <cell r="Y9274">
            <v>2010</v>
          </cell>
          <cell r="AT9274">
            <v>64594.07</v>
          </cell>
          <cell r="BK9274">
            <v>63379.032676663657</v>
          </cell>
          <cell r="BX9274">
            <v>46536.911227183424</v>
          </cell>
          <cell r="CB9274">
            <v>47000</v>
          </cell>
          <cell r="CF9274">
            <v>63379.032676663657</v>
          </cell>
          <cell r="CG9274">
            <v>189880</v>
          </cell>
          <cell r="CK9274" t="str">
            <v>Прочие основные фонды</v>
          </cell>
        </row>
        <row r="9275">
          <cell r="K9275">
            <v>24401</v>
          </cell>
          <cell r="Y9275">
            <v>2009</v>
          </cell>
          <cell r="AT9275">
            <v>39928.82</v>
          </cell>
          <cell r="BK9275">
            <v>37868.962764794363</v>
          </cell>
          <cell r="BX9275">
            <v>27805.797659320153</v>
          </cell>
          <cell r="CB9275">
            <v>28000</v>
          </cell>
          <cell r="CF9275">
            <v>37868.962764794363</v>
          </cell>
          <cell r="CG9275">
            <v>113120</v>
          </cell>
          <cell r="CK9275" t="str">
            <v>Прочие основные фонды</v>
          </cell>
        </row>
        <row r="9276">
          <cell r="K9276">
            <v>24401</v>
          </cell>
          <cell r="Y9276">
            <v>2009</v>
          </cell>
          <cell r="AT9276">
            <v>39928.82</v>
          </cell>
          <cell r="BK9276">
            <v>37868.962764794363</v>
          </cell>
          <cell r="BX9276">
            <v>27805.797659320153</v>
          </cell>
          <cell r="CB9276">
            <v>28000</v>
          </cell>
          <cell r="CF9276">
            <v>37868.962764794363</v>
          </cell>
          <cell r="CG9276">
            <v>113120</v>
          </cell>
          <cell r="CK9276" t="str">
            <v>Прочие основные фонды</v>
          </cell>
        </row>
        <row r="9277">
          <cell r="K9277">
            <v>24401</v>
          </cell>
          <cell r="Y9277">
            <v>2009</v>
          </cell>
          <cell r="AT9277">
            <v>39928.82</v>
          </cell>
          <cell r="BK9277">
            <v>37868.962764794363</v>
          </cell>
          <cell r="BX9277">
            <v>27805.797659320153</v>
          </cell>
          <cell r="CB9277">
            <v>28000</v>
          </cell>
          <cell r="CF9277">
            <v>37868.962764794363</v>
          </cell>
          <cell r="CG9277">
            <v>113120</v>
          </cell>
          <cell r="CK9277" t="str">
            <v>Прочие основные фонды</v>
          </cell>
        </row>
        <row r="9278">
          <cell r="K9278">
            <v>22496.26</v>
          </cell>
          <cell r="Y9278">
            <v>2009</v>
          </cell>
          <cell r="AT9278">
            <v>40493.22</v>
          </cell>
          <cell r="BK9278">
            <v>38629.99786727524</v>
          </cell>
          <cell r="BX9278">
            <v>28364.597967706104</v>
          </cell>
          <cell r="CB9278">
            <v>28000</v>
          </cell>
          <cell r="CF9278">
            <v>38629.99786727524</v>
          </cell>
          <cell r="CG9278">
            <v>113120</v>
          </cell>
          <cell r="CK9278" t="str">
            <v>Прочие основные фонды</v>
          </cell>
        </row>
        <row r="9279">
          <cell r="K9279">
            <v>22496.26</v>
          </cell>
          <cell r="Y9279">
            <v>2009</v>
          </cell>
          <cell r="AT9279">
            <v>40493.22</v>
          </cell>
          <cell r="BK9279">
            <v>38629.99786727524</v>
          </cell>
          <cell r="BX9279">
            <v>28364.597967706104</v>
          </cell>
          <cell r="CB9279">
            <v>28000</v>
          </cell>
          <cell r="CF9279">
            <v>38629.99786727524</v>
          </cell>
          <cell r="CG9279">
            <v>113120</v>
          </cell>
          <cell r="CK9279" t="str">
            <v>Прочие основные фонды</v>
          </cell>
        </row>
        <row r="9280">
          <cell r="K9280">
            <v>22496.26</v>
          </cell>
          <cell r="Y9280">
            <v>2009</v>
          </cell>
          <cell r="AT9280">
            <v>40493.22</v>
          </cell>
          <cell r="BK9280">
            <v>38629.99786727524</v>
          </cell>
          <cell r="BX9280">
            <v>28364.597967706104</v>
          </cell>
          <cell r="CB9280">
            <v>28000</v>
          </cell>
          <cell r="CF9280">
            <v>38629.99786727524</v>
          </cell>
          <cell r="CG9280">
            <v>113120</v>
          </cell>
          <cell r="CK9280" t="str">
            <v>Прочие основные фонды</v>
          </cell>
        </row>
        <row r="9281">
          <cell r="K9281">
            <v>22496.26</v>
          </cell>
          <cell r="Y9281">
            <v>2009</v>
          </cell>
          <cell r="AT9281">
            <v>40493.22</v>
          </cell>
          <cell r="BK9281">
            <v>38629.99786727524</v>
          </cell>
          <cell r="BX9281">
            <v>28364.597967706104</v>
          </cell>
          <cell r="CB9281">
            <v>28000</v>
          </cell>
          <cell r="CF9281">
            <v>38629.99786727524</v>
          </cell>
          <cell r="CG9281">
            <v>113120</v>
          </cell>
          <cell r="CK9281" t="str">
            <v>Прочие основные фонды</v>
          </cell>
        </row>
        <row r="9282">
          <cell r="K9282">
            <v>22496.26</v>
          </cell>
          <cell r="Y9282">
            <v>2009</v>
          </cell>
          <cell r="AT9282">
            <v>40493.22</v>
          </cell>
          <cell r="BK9282">
            <v>38629.99786727524</v>
          </cell>
          <cell r="BX9282">
            <v>28364.597967706104</v>
          </cell>
          <cell r="CB9282">
            <v>28000</v>
          </cell>
          <cell r="CF9282">
            <v>38629.99786727524</v>
          </cell>
          <cell r="CG9282">
            <v>113120</v>
          </cell>
          <cell r="CK9282" t="str">
            <v>Прочие основные фонды</v>
          </cell>
        </row>
        <row r="9283">
          <cell r="K9283">
            <v>25318.33</v>
          </cell>
          <cell r="Y9283">
            <v>2009</v>
          </cell>
          <cell r="AT9283">
            <v>45572.89</v>
          </cell>
          <cell r="BK9283">
            <v>43475.936058075131</v>
          </cell>
          <cell r="BX9283">
            <v>31922.793570787748</v>
          </cell>
          <cell r="CB9283">
            <v>32000</v>
          </cell>
          <cell r="CF9283">
            <v>43475.936058075131</v>
          </cell>
          <cell r="CG9283">
            <v>129280</v>
          </cell>
          <cell r="CK9283" t="str">
            <v>Прочие основные фонды</v>
          </cell>
        </row>
        <row r="9284">
          <cell r="K9284">
            <v>11573.75</v>
          </cell>
          <cell r="Y9284">
            <v>2008</v>
          </cell>
          <cell r="AT9284">
            <v>37878</v>
          </cell>
          <cell r="BK9284">
            <v>35001.808244794163</v>
          </cell>
          <cell r="BX9284">
            <v>17810.662337859194</v>
          </cell>
          <cell r="CB9284">
            <v>18000</v>
          </cell>
          <cell r="CF9284">
            <v>70003.616489588327</v>
          </cell>
          <cell r="CG9284">
            <v>56520</v>
          </cell>
          <cell r="CK9284" t="str">
            <v>Прочие основные фонды</v>
          </cell>
        </row>
        <row r="9285">
          <cell r="K9285">
            <v>11573.75</v>
          </cell>
          <cell r="Y9285">
            <v>2008</v>
          </cell>
          <cell r="AT9285">
            <v>37878</v>
          </cell>
          <cell r="BK9285">
            <v>35001.808244794163</v>
          </cell>
          <cell r="BX9285">
            <v>17810.662337859194</v>
          </cell>
          <cell r="CB9285">
            <v>18000</v>
          </cell>
          <cell r="CF9285">
            <v>70003.616489588327</v>
          </cell>
          <cell r="CG9285">
            <v>56520</v>
          </cell>
          <cell r="CK9285" t="str">
            <v>Прочие основные фонды</v>
          </cell>
        </row>
        <row r="9286">
          <cell r="K9286">
            <v>11425.95</v>
          </cell>
          <cell r="Y9286">
            <v>2008</v>
          </cell>
          <cell r="AT9286">
            <v>37394.199999999997</v>
          </cell>
          <cell r="BK9286">
            <v>34554.744650390247</v>
          </cell>
          <cell r="BX9286">
            <v>17583.174127313327</v>
          </cell>
          <cell r="CB9286">
            <v>18000</v>
          </cell>
          <cell r="CF9286">
            <v>69109.489300780493</v>
          </cell>
          <cell r="CG9286">
            <v>56520</v>
          </cell>
          <cell r="CK9286" t="str">
            <v>Прочие основные фонды</v>
          </cell>
        </row>
        <row r="9287">
          <cell r="K9287">
            <v>14983.53</v>
          </cell>
          <cell r="Y9287">
            <v>2010</v>
          </cell>
          <cell r="AT9287">
            <v>21576.27</v>
          </cell>
          <cell r="BK9287">
            <v>21170.412723188332</v>
          </cell>
          <cell r="BX9287">
            <v>15544.661632309913</v>
          </cell>
          <cell r="CB9287">
            <v>16000</v>
          </cell>
          <cell r="CF9287">
            <v>21170.412723188332</v>
          </cell>
          <cell r="CG9287">
            <v>64640</v>
          </cell>
          <cell r="CK9287" t="str">
            <v>Прочие основные фонды</v>
          </cell>
        </row>
        <row r="9288">
          <cell r="K9288">
            <v>35961.75</v>
          </cell>
          <cell r="Y9288">
            <v>2010</v>
          </cell>
          <cell r="AT9288">
            <v>39231</v>
          </cell>
          <cell r="BK9288">
            <v>38690.004149878398</v>
          </cell>
          <cell r="BX9288">
            <v>38690.004149878398</v>
          </cell>
          <cell r="CB9288">
            <v>39000</v>
          </cell>
          <cell r="CF9288">
            <v>0</v>
          </cell>
          <cell r="CG9288">
            <v>195000</v>
          </cell>
          <cell r="CK9288" t="str">
            <v>Прочие основные фонды</v>
          </cell>
        </row>
        <row r="9289">
          <cell r="K9289">
            <v>35961.75</v>
          </cell>
          <cell r="Y9289">
            <v>2010</v>
          </cell>
          <cell r="AT9289">
            <v>39231</v>
          </cell>
          <cell r="BK9289">
            <v>38690.004149878398</v>
          </cell>
          <cell r="BX9289">
            <v>38690.004149878398</v>
          </cell>
          <cell r="CB9289">
            <v>39000</v>
          </cell>
          <cell r="CF9289">
            <v>0</v>
          </cell>
          <cell r="CG9289">
            <v>195000</v>
          </cell>
          <cell r="CK9289" t="str">
            <v>Прочие основные фонды</v>
          </cell>
        </row>
        <row r="9290">
          <cell r="K9290">
            <v>35961.75</v>
          </cell>
          <cell r="Y9290">
            <v>2010</v>
          </cell>
          <cell r="AT9290">
            <v>39231</v>
          </cell>
          <cell r="BK9290">
            <v>38690.004149878398</v>
          </cell>
          <cell r="BX9290">
            <v>38690.004149878398</v>
          </cell>
          <cell r="CB9290">
            <v>39000</v>
          </cell>
          <cell r="CF9290">
            <v>0</v>
          </cell>
          <cell r="CG9290">
            <v>195000</v>
          </cell>
          <cell r="CK9290" t="str">
            <v>Прочие основные фонды</v>
          </cell>
        </row>
        <row r="9291">
          <cell r="K9291">
            <v>35961.75</v>
          </cell>
          <cell r="Y9291">
            <v>2010</v>
          </cell>
          <cell r="AT9291">
            <v>39231</v>
          </cell>
          <cell r="BK9291">
            <v>38690.004149878398</v>
          </cell>
          <cell r="BX9291">
            <v>38690.004149878398</v>
          </cell>
          <cell r="CB9291">
            <v>39000</v>
          </cell>
          <cell r="CF9291">
            <v>0</v>
          </cell>
          <cell r="CG9291">
            <v>195000</v>
          </cell>
          <cell r="CK9291" t="str">
            <v>Прочие основные фонды</v>
          </cell>
        </row>
        <row r="9292">
          <cell r="K9292">
            <v>35961.75</v>
          </cell>
          <cell r="Y9292">
            <v>2010</v>
          </cell>
          <cell r="AT9292">
            <v>39231</v>
          </cell>
          <cell r="BK9292">
            <v>38690.004149878398</v>
          </cell>
          <cell r="BX9292">
            <v>38690.004149878398</v>
          </cell>
          <cell r="CB9292">
            <v>39000</v>
          </cell>
          <cell r="CF9292">
            <v>0</v>
          </cell>
          <cell r="CG9292">
            <v>195000</v>
          </cell>
          <cell r="CK9292" t="str">
            <v>Прочие основные фонды</v>
          </cell>
        </row>
        <row r="9293">
          <cell r="K9293">
            <v>35961.75</v>
          </cell>
          <cell r="Y9293">
            <v>2010</v>
          </cell>
          <cell r="AT9293">
            <v>39231</v>
          </cell>
          <cell r="BK9293">
            <v>38690.004149878398</v>
          </cell>
          <cell r="BX9293">
            <v>38690.004149878398</v>
          </cell>
          <cell r="CB9293">
            <v>39000</v>
          </cell>
          <cell r="CF9293">
            <v>0</v>
          </cell>
          <cell r="CG9293">
            <v>195000</v>
          </cell>
          <cell r="CK9293" t="str">
            <v>Прочие основные фонды</v>
          </cell>
        </row>
        <row r="9294">
          <cell r="K9294">
            <v>35961.75</v>
          </cell>
          <cell r="Y9294">
            <v>2010</v>
          </cell>
          <cell r="AT9294">
            <v>39231</v>
          </cell>
          <cell r="BK9294">
            <v>38690.004149878398</v>
          </cell>
          <cell r="BX9294">
            <v>38690.004149878398</v>
          </cell>
          <cell r="CB9294">
            <v>39000</v>
          </cell>
          <cell r="CF9294">
            <v>0</v>
          </cell>
          <cell r="CG9294">
            <v>195000</v>
          </cell>
          <cell r="CK9294" t="str">
            <v>Прочие основные фонды</v>
          </cell>
        </row>
        <row r="9295">
          <cell r="K9295">
            <v>36575.760000000002</v>
          </cell>
          <cell r="Y9295">
            <v>2010</v>
          </cell>
          <cell r="AT9295">
            <v>47026</v>
          </cell>
          <cell r="BK9295">
            <v>44641.21838397305</v>
          </cell>
          <cell r="BX9295">
            <v>32778.417865837684</v>
          </cell>
          <cell r="CB9295">
            <v>33000</v>
          </cell>
          <cell r="CF9295">
            <v>44641.21838397305</v>
          </cell>
          <cell r="CG9295">
            <v>133320</v>
          </cell>
          <cell r="CK9295" t="str">
            <v>Прочие основные фонды</v>
          </cell>
        </row>
        <row r="9296">
          <cell r="K9296">
            <v>36575.760000000002</v>
          </cell>
          <cell r="Y9296">
            <v>2010</v>
          </cell>
          <cell r="AT9296">
            <v>47026</v>
          </cell>
          <cell r="BK9296">
            <v>44641.21838397305</v>
          </cell>
          <cell r="BX9296">
            <v>32778.417865837684</v>
          </cell>
          <cell r="CB9296">
            <v>33000</v>
          </cell>
          <cell r="CF9296">
            <v>44641.21838397305</v>
          </cell>
          <cell r="CG9296">
            <v>133320</v>
          </cell>
          <cell r="CK9296" t="str">
            <v>Прочие основные фонды</v>
          </cell>
        </row>
        <row r="9297">
          <cell r="K9297">
            <v>36575.760000000002</v>
          </cell>
          <cell r="Y9297">
            <v>2010</v>
          </cell>
          <cell r="AT9297">
            <v>47026</v>
          </cell>
          <cell r="BK9297">
            <v>44641.21838397305</v>
          </cell>
          <cell r="BX9297">
            <v>32778.417865837684</v>
          </cell>
          <cell r="CB9297">
            <v>33000</v>
          </cell>
          <cell r="CF9297">
            <v>44641.21838397305</v>
          </cell>
          <cell r="CG9297">
            <v>133320</v>
          </cell>
          <cell r="CK9297" t="str">
            <v>Прочие основные фонды</v>
          </cell>
        </row>
        <row r="9298">
          <cell r="K9298">
            <v>36575.760000000002</v>
          </cell>
          <cell r="Y9298">
            <v>2010</v>
          </cell>
          <cell r="AT9298">
            <v>47026</v>
          </cell>
          <cell r="BK9298">
            <v>44641.21838397305</v>
          </cell>
          <cell r="BX9298">
            <v>32778.417865837684</v>
          </cell>
          <cell r="CB9298">
            <v>33000</v>
          </cell>
          <cell r="CF9298">
            <v>44641.21838397305</v>
          </cell>
          <cell r="CG9298">
            <v>133320</v>
          </cell>
          <cell r="CK9298" t="str">
            <v>Прочие основные фонды</v>
          </cell>
        </row>
        <row r="9299">
          <cell r="K9299">
            <v>36575.760000000002</v>
          </cell>
          <cell r="Y9299">
            <v>2010</v>
          </cell>
          <cell r="AT9299">
            <v>47026</v>
          </cell>
          <cell r="BK9299">
            <v>44641.21838397305</v>
          </cell>
          <cell r="BX9299">
            <v>32778.417865837684</v>
          </cell>
          <cell r="CB9299">
            <v>33000</v>
          </cell>
          <cell r="CF9299">
            <v>44641.21838397305</v>
          </cell>
          <cell r="CG9299">
            <v>133320</v>
          </cell>
          <cell r="CK9299" t="str">
            <v>Прочие основные фонды</v>
          </cell>
        </row>
        <row r="9300">
          <cell r="K9300">
            <v>33313.56</v>
          </cell>
          <cell r="Y9300">
            <v>2010</v>
          </cell>
          <cell r="AT9300">
            <v>33313.56</v>
          </cell>
          <cell r="BK9300">
            <v>33313.56</v>
          </cell>
          <cell r="BX9300">
            <v>33313.56</v>
          </cell>
          <cell r="CB9300">
            <v>33000</v>
          </cell>
          <cell r="CF9300">
            <v>0</v>
          </cell>
          <cell r="CG9300">
            <v>165000</v>
          </cell>
          <cell r="CK9300" t="str">
            <v>Прочие основные фонды</v>
          </cell>
        </row>
        <row r="9301">
          <cell r="K9301">
            <v>33313.56</v>
          </cell>
          <cell r="Y9301">
            <v>2010</v>
          </cell>
          <cell r="AT9301">
            <v>33313.56</v>
          </cell>
          <cell r="BK9301">
            <v>33313.56</v>
          </cell>
          <cell r="BX9301">
            <v>33313.56</v>
          </cell>
          <cell r="CB9301">
            <v>33000</v>
          </cell>
          <cell r="CF9301">
            <v>0</v>
          </cell>
          <cell r="CG9301">
            <v>165000</v>
          </cell>
          <cell r="CK9301" t="str">
            <v>Прочие основные фонды</v>
          </cell>
        </row>
        <row r="9302">
          <cell r="K9302">
            <v>33313.56</v>
          </cell>
          <cell r="Y9302">
            <v>2010</v>
          </cell>
          <cell r="AT9302">
            <v>33313.56</v>
          </cell>
          <cell r="BK9302">
            <v>33313.56</v>
          </cell>
          <cell r="BX9302">
            <v>33313.56</v>
          </cell>
          <cell r="CB9302">
            <v>33000</v>
          </cell>
          <cell r="CF9302">
            <v>0</v>
          </cell>
          <cell r="CG9302">
            <v>165000</v>
          </cell>
          <cell r="CK9302" t="str">
            <v>Прочие основные фонды</v>
          </cell>
        </row>
        <row r="9303">
          <cell r="K9303">
            <v>33313.56</v>
          </cell>
          <cell r="Y9303">
            <v>2010</v>
          </cell>
          <cell r="AT9303">
            <v>33313.56</v>
          </cell>
          <cell r="BK9303">
            <v>33313.56</v>
          </cell>
          <cell r="BX9303">
            <v>33313.56</v>
          </cell>
          <cell r="CB9303">
            <v>33000</v>
          </cell>
          <cell r="CF9303">
            <v>0</v>
          </cell>
          <cell r="CG9303">
            <v>165000</v>
          </cell>
          <cell r="CK9303" t="str">
            <v>Прочие основные фонды</v>
          </cell>
        </row>
        <row r="9304">
          <cell r="K9304">
            <v>33313.56</v>
          </cell>
          <cell r="Y9304">
            <v>2010</v>
          </cell>
          <cell r="AT9304">
            <v>33313.56</v>
          </cell>
          <cell r="BK9304">
            <v>33313.56</v>
          </cell>
          <cell r="BX9304">
            <v>33313.56</v>
          </cell>
          <cell r="CB9304">
            <v>33000</v>
          </cell>
          <cell r="CF9304">
            <v>0</v>
          </cell>
          <cell r="CG9304">
            <v>165000</v>
          </cell>
          <cell r="CK9304" t="str">
            <v>Прочие основные фонды</v>
          </cell>
        </row>
        <row r="9305">
          <cell r="K9305">
            <v>18108.47</v>
          </cell>
          <cell r="Y9305">
            <v>2009</v>
          </cell>
          <cell r="AT9305">
            <v>38347.46</v>
          </cell>
          <cell r="BK9305">
            <v>35084.744927029788</v>
          </cell>
          <cell r="BX9305">
            <v>17852.864650162323</v>
          </cell>
          <cell r="CB9305">
            <v>18000</v>
          </cell>
          <cell r="CF9305">
            <v>70169.489854059575</v>
          </cell>
          <cell r="CG9305">
            <v>56520</v>
          </cell>
          <cell r="CK9305" t="str">
            <v>Прочие основные фонды</v>
          </cell>
        </row>
        <row r="9306">
          <cell r="K9306">
            <v>18108.47</v>
          </cell>
          <cell r="Y9306">
            <v>2009</v>
          </cell>
          <cell r="AT9306">
            <v>38347.46</v>
          </cell>
          <cell r="BK9306">
            <v>35084.744927029788</v>
          </cell>
          <cell r="BX9306">
            <v>17852.864650162323</v>
          </cell>
          <cell r="CB9306">
            <v>18000</v>
          </cell>
          <cell r="CF9306">
            <v>70169.489854059575</v>
          </cell>
          <cell r="CG9306">
            <v>56520</v>
          </cell>
          <cell r="CK9306" t="str">
            <v>Прочие основные фонды</v>
          </cell>
        </row>
        <row r="9307">
          <cell r="K9307">
            <v>18108.47</v>
          </cell>
          <cell r="Y9307">
            <v>2009</v>
          </cell>
          <cell r="AT9307">
            <v>38347.46</v>
          </cell>
          <cell r="BK9307">
            <v>35084.744927029788</v>
          </cell>
          <cell r="BX9307">
            <v>17852.864650162323</v>
          </cell>
          <cell r="CB9307">
            <v>18000</v>
          </cell>
          <cell r="CF9307">
            <v>70169.489854059575</v>
          </cell>
          <cell r="CG9307">
            <v>56520</v>
          </cell>
          <cell r="CK9307" t="str">
            <v>Прочие основные фонды</v>
          </cell>
        </row>
        <row r="9308">
          <cell r="K9308">
            <v>18108.46</v>
          </cell>
          <cell r="Y9308">
            <v>2009</v>
          </cell>
          <cell r="AT9308">
            <v>38347.449999999997</v>
          </cell>
          <cell r="BK9308">
            <v>35084.7357778593</v>
          </cell>
          <cell r="BX9308">
            <v>17852.859994608956</v>
          </cell>
          <cell r="CB9308">
            <v>18000</v>
          </cell>
          <cell r="CF9308">
            <v>70169.471555718599</v>
          </cell>
          <cell r="CG9308">
            <v>56520</v>
          </cell>
          <cell r="CK9308" t="str">
            <v>Прочие основные фонды</v>
          </cell>
        </row>
        <row r="9309">
          <cell r="K9309">
            <v>32103.98</v>
          </cell>
          <cell r="Y9309">
            <v>2009</v>
          </cell>
          <cell r="AT9309">
            <v>52533.9</v>
          </cell>
          <cell r="BK9309">
            <v>49823.768971620768</v>
          </cell>
          <cell r="BX9309">
            <v>36583.775670179064</v>
          </cell>
          <cell r="CB9309">
            <v>37000</v>
          </cell>
          <cell r="CF9309">
            <v>49823.768971620768</v>
          </cell>
          <cell r="CG9309">
            <v>149480</v>
          </cell>
          <cell r="CK9309" t="str">
            <v>Прочие основные фонды</v>
          </cell>
        </row>
        <row r="9310">
          <cell r="K9310">
            <v>32104.11</v>
          </cell>
          <cell r="Y9310">
            <v>2009</v>
          </cell>
          <cell r="AT9310">
            <v>52533.89</v>
          </cell>
          <cell r="BK9310">
            <v>49823.759487503092</v>
          </cell>
          <cell r="BX9310">
            <v>36583.768706337491</v>
          </cell>
          <cell r="CB9310">
            <v>37000</v>
          </cell>
          <cell r="CF9310">
            <v>49823.759487503092</v>
          </cell>
          <cell r="CG9310">
            <v>149480</v>
          </cell>
          <cell r="CK9310" t="str">
            <v>Прочие основные фонды</v>
          </cell>
        </row>
        <row r="9311">
          <cell r="K9311">
            <v>21807.94</v>
          </cell>
          <cell r="Y9311">
            <v>2009</v>
          </cell>
          <cell r="AT9311">
            <v>32711.86</v>
          </cell>
          <cell r="BK9311">
            <v>31024.312972613923</v>
          </cell>
          <cell r="BX9311">
            <v>22780.021052963966</v>
          </cell>
          <cell r="CB9311">
            <v>23000</v>
          </cell>
          <cell r="CF9311">
            <v>31024.312972613923</v>
          </cell>
          <cell r="CG9311">
            <v>92920</v>
          </cell>
          <cell r="CK9311" t="str">
            <v>Прочие основные фонды</v>
          </cell>
        </row>
        <row r="9312">
          <cell r="K9312">
            <v>23097.21</v>
          </cell>
          <cell r="Y9312">
            <v>2010</v>
          </cell>
          <cell r="AT9312">
            <v>33260</v>
          </cell>
          <cell r="BK9312">
            <v>32634.367625787218</v>
          </cell>
          <cell r="BX9312">
            <v>23962.225439829395</v>
          </cell>
          <cell r="CB9312">
            <v>24000</v>
          </cell>
          <cell r="CF9312">
            <v>32634.367625787218</v>
          </cell>
          <cell r="CG9312">
            <v>96960</v>
          </cell>
          <cell r="CK9312" t="str">
            <v>Прочие основные фонды</v>
          </cell>
        </row>
        <row r="9313">
          <cell r="K9313">
            <v>23097.21</v>
          </cell>
          <cell r="Y9313">
            <v>2010</v>
          </cell>
          <cell r="AT9313">
            <v>33260</v>
          </cell>
          <cell r="BK9313">
            <v>32634.367625787218</v>
          </cell>
          <cell r="BX9313">
            <v>23962.225439829395</v>
          </cell>
          <cell r="CB9313">
            <v>24000</v>
          </cell>
          <cell r="CF9313">
            <v>32634.367625787218</v>
          </cell>
          <cell r="CG9313">
            <v>96960</v>
          </cell>
          <cell r="CK9313" t="str">
            <v>Прочие основные фонды</v>
          </cell>
        </row>
        <row r="9314">
          <cell r="K9314">
            <v>23097.21</v>
          </cell>
          <cell r="Y9314">
            <v>2010</v>
          </cell>
          <cell r="AT9314">
            <v>33260</v>
          </cell>
          <cell r="BK9314">
            <v>32634.367625787218</v>
          </cell>
          <cell r="BX9314">
            <v>23962.225439829395</v>
          </cell>
          <cell r="CB9314">
            <v>24000</v>
          </cell>
          <cell r="CF9314">
            <v>32634.367625787218</v>
          </cell>
          <cell r="CG9314">
            <v>96960</v>
          </cell>
          <cell r="CK9314" t="str">
            <v>Прочие основные фонды</v>
          </cell>
        </row>
        <row r="9315">
          <cell r="K9315">
            <v>25496.65</v>
          </cell>
          <cell r="Y9315">
            <v>2010</v>
          </cell>
          <cell r="AT9315">
            <v>29609</v>
          </cell>
          <cell r="BK9315">
            <v>29200.691618203702</v>
          </cell>
          <cell r="BX9315">
            <v>29200.691618203702</v>
          </cell>
          <cell r="CB9315">
            <v>29000</v>
          </cell>
          <cell r="CF9315">
            <v>0</v>
          </cell>
          <cell r="CG9315">
            <v>145000</v>
          </cell>
          <cell r="CK9315" t="str">
            <v>Прочие основные фонды</v>
          </cell>
        </row>
        <row r="9316">
          <cell r="K9316">
            <v>25496.65</v>
          </cell>
          <cell r="Y9316">
            <v>2010</v>
          </cell>
          <cell r="AT9316">
            <v>29609</v>
          </cell>
          <cell r="BK9316">
            <v>29200.691618203702</v>
          </cell>
          <cell r="BX9316">
            <v>29200.691618203702</v>
          </cell>
          <cell r="CB9316">
            <v>29000</v>
          </cell>
          <cell r="CF9316">
            <v>0</v>
          </cell>
          <cell r="CG9316">
            <v>145000</v>
          </cell>
          <cell r="CK9316" t="str">
            <v>Прочие основные фонды</v>
          </cell>
        </row>
        <row r="9317">
          <cell r="K9317">
            <v>25496.65</v>
          </cell>
          <cell r="Y9317">
            <v>2010</v>
          </cell>
          <cell r="AT9317">
            <v>29609</v>
          </cell>
          <cell r="BK9317">
            <v>29200.691618203702</v>
          </cell>
          <cell r="BX9317">
            <v>29200.691618203702</v>
          </cell>
          <cell r="CB9317">
            <v>29000</v>
          </cell>
          <cell r="CF9317">
            <v>0</v>
          </cell>
          <cell r="CG9317">
            <v>145000</v>
          </cell>
          <cell r="CK9317" t="str">
            <v>Прочие основные фонды</v>
          </cell>
        </row>
        <row r="9318">
          <cell r="K9318">
            <v>25496.65</v>
          </cell>
          <cell r="Y9318">
            <v>2010</v>
          </cell>
          <cell r="AT9318">
            <v>29609</v>
          </cell>
          <cell r="BK9318">
            <v>29200.691618203702</v>
          </cell>
          <cell r="BX9318">
            <v>29200.691618203702</v>
          </cell>
          <cell r="CB9318">
            <v>29000</v>
          </cell>
          <cell r="CF9318">
            <v>0</v>
          </cell>
          <cell r="CG9318">
            <v>145000</v>
          </cell>
          <cell r="CK9318" t="str">
            <v>Прочие основные фонды</v>
          </cell>
        </row>
        <row r="9319">
          <cell r="K9319">
            <v>25496.65</v>
          </cell>
          <cell r="Y9319">
            <v>2010</v>
          </cell>
          <cell r="AT9319">
            <v>29609</v>
          </cell>
          <cell r="BK9319">
            <v>29200.691618203702</v>
          </cell>
          <cell r="BX9319">
            <v>29200.691618203702</v>
          </cell>
          <cell r="CB9319">
            <v>29000</v>
          </cell>
          <cell r="CF9319">
            <v>0</v>
          </cell>
          <cell r="CG9319">
            <v>145000</v>
          </cell>
          <cell r="CK9319" t="str">
            <v>Прочие основные фонды</v>
          </cell>
        </row>
        <row r="9320">
          <cell r="K9320">
            <v>25735.21</v>
          </cell>
          <cell r="Y9320">
            <v>2010</v>
          </cell>
          <cell r="AT9320">
            <v>34313.56</v>
          </cell>
          <cell r="BK9320">
            <v>33668.109789221504</v>
          </cell>
          <cell r="BX9320">
            <v>24721.264592997966</v>
          </cell>
          <cell r="CB9320">
            <v>25000</v>
          </cell>
          <cell r="CF9320">
            <v>33668.109789221504</v>
          </cell>
          <cell r="CG9320">
            <v>101000</v>
          </cell>
          <cell r="CK9320" t="str">
            <v>Прочие основные фонды</v>
          </cell>
        </row>
        <row r="9321">
          <cell r="K9321">
            <v>25735.21</v>
          </cell>
          <cell r="Y9321">
            <v>2010</v>
          </cell>
          <cell r="AT9321">
            <v>34313.56</v>
          </cell>
          <cell r="BK9321">
            <v>33668.109789221504</v>
          </cell>
          <cell r="BX9321">
            <v>24721.264592997966</v>
          </cell>
          <cell r="CB9321">
            <v>25000</v>
          </cell>
          <cell r="CF9321">
            <v>33668.109789221504</v>
          </cell>
          <cell r="CG9321">
            <v>101000</v>
          </cell>
          <cell r="CK9321" t="str">
            <v>Прочие основные фонды</v>
          </cell>
        </row>
        <row r="9322">
          <cell r="K9322">
            <v>25735.21</v>
          </cell>
          <cell r="Y9322">
            <v>2010</v>
          </cell>
          <cell r="AT9322">
            <v>34313.56</v>
          </cell>
          <cell r="BK9322">
            <v>33668.109789221504</v>
          </cell>
          <cell r="BX9322">
            <v>24721.264592997966</v>
          </cell>
          <cell r="CB9322">
            <v>25000</v>
          </cell>
          <cell r="CF9322">
            <v>33668.109789221504</v>
          </cell>
          <cell r="CG9322">
            <v>101000</v>
          </cell>
          <cell r="CK9322" t="str">
            <v>Прочие основные фонды</v>
          </cell>
        </row>
        <row r="9323">
          <cell r="K9323">
            <v>25735.21</v>
          </cell>
          <cell r="Y9323">
            <v>2010</v>
          </cell>
          <cell r="AT9323">
            <v>34313.56</v>
          </cell>
          <cell r="BK9323">
            <v>33668.109789221504</v>
          </cell>
          <cell r="BX9323">
            <v>24721.264592997966</v>
          </cell>
          <cell r="CB9323">
            <v>25000</v>
          </cell>
          <cell r="CF9323">
            <v>33668.109789221504</v>
          </cell>
          <cell r="CG9323">
            <v>101000</v>
          </cell>
          <cell r="CK9323" t="str">
            <v>Прочие основные фонды</v>
          </cell>
        </row>
        <row r="9324">
          <cell r="K9324">
            <v>25735.21</v>
          </cell>
          <cell r="Y9324">
            <v>2010</v>
          </cell>
          <cell r="AT9324">
            <v>34313.56</v>
          </cell>
          <cell r="BK9324">
            <v>33668.109789221504</v>
          </cell>
          <cell r="BX9324">
            <v>24721.264592997966</v>
          </cell>
          <cell r="CB9324">
            <v>25000</v>
          </cell>
          <cell r="CF9324">
            <v>33668.109789221504</v>
          </cell>
          <cell r="CG9324">
            <v>101000</v>
          </cell>
          <cell r="CK9324" t="str">
            <v>Прочие основные фонды</v>
          </cell>
        </row>
        <row r="9325">
          <cell r="K9325">
            <v>25735.21</v>
          </cell>
          <cell r="Y9325">
            <v>2010</v>
          </cell>
          <cell r="AT9325">
            <v>34313.56</v>
          </cell>
          <cell r="BK9325">
            <v>33668.109789221504</v>
          </cell>
          <cell r="BX9325">
            <v>24721.264592997966</v>
          </cell>
          <cell r="CB9325">
            <v>25000</v>
          </cell>
          <cell r="CF9325">
            <v>33668.109789221504</v>
          </cell>
          <cell r="CG9325">
            <v>101000</v>
          </cell>
          <cell r="CK9325" t="str">
            <v>Прочие основные фонды</v>
          </cell>
        </row>
        <row r="9326">
          <cell r="K9326">
            <v>25735.21</v>
          </cell>
          <cell r="Y9326">
            <v>2010</v>
          </cell>
          <cell r="AT9326">
            <v>34313.56</v>
          </cell>
          <cell r="BK9326">
            <v>33668.109789221504</v>
          </cell>
          <cell r="BX9326">
            <v>24721.264592997966</v>
          </cell>
          <cell r="CB9326">
            <v>25000</v>
          </cell>
          <cell r="CF9326">
            <v>33668.109789221504</v>
          </cell>
          <cell r="CG9326">
            <v>101000</v>
          </cell>
          <cell r="CK9326" t="str">
            <v>Прочие основные фонды</v>
          </cell>
        </row>
        <row r="9327">
          <cell r="K9327">
            <v>25735.21</v>
          </cell>
          <cell r="Y9327">
            <v>2010</v>
          </cell>
          <cell r="AT9327">
            <v>34313.56</v>
          </cell>
          <cell r="BK9327">
            <v>33668.109789221504</v>
          </cell>
          <cell r="BX9327">
            <v>24721.264592997966</v>
          </cell>
          <cell r="CB9327">
            <v>25000</v>
          </cell>
          <cell r="CF9327">
            <v>33668.109789221504</v>
          </cell>
          <cell r="CG9327">
            <v>101000</v>
          </cell>
          <cell r="CK9327" t="str">
            <v>Прочие основные фонды</v>
          </cell>
        </row>
        <row r="9328">
          <cell r="K9328">
            <v>33209.75</v>
          </cell>
          <cell r="Y9328">
            <v>2010</v>
          </cell>
          <cell r="AT9328">
            <v>44279.66</v>
          </cell>
          <cell r="BK9328">
            <v>43446.743920170331</v>
          </cell>
          <cell r="BX9328">
            <v>31901.358849037766</v>
          </cell>
          <cell r="CB9328">
            <v>32000</v>
          </cell>
          <cell r="CF9328">
            <v>43446.743920170331</v>
          </cell>
          <cell r="CG9328">
            <v>129280</v>
          </cell>
          <cell r="CK9328" t="str">
            <v>Прочие основные фонды</v>
          </cell>
        </row>
        <row r="9329">
          <cell r="K9329">
            <v>33209.75</v>
          </cell>
          <cell r="Y9329">
            <v>2010</v>
          </cell>
          <cell r="AT9329">
            <v>44279.66</v>
          </cell>
          <cell r="BK9329">
            <v>43446.743920170331</v>
          </cell>
          <cell r="BX9329">
            <v>31901.358849037766</v>
          </cell>
          <cell r="CB9329">
            <v>32000</v>
          </cell>
          <cell r="CF9329">
            <v>43446.743920170331</v>
          </cell>
          <cell r="CG9329">
            <v>129280</v>
          </cell>
          <cell r="CK9329" t="str">
            <v>Прочие основные фонды</v>
          </cell>
        </row>
        <row r="9330">
          <cell r="K9330">
            <v>25970</v>
          </cell>
          <cell r="Y9330">
            <v>2009</v>
          </cell>
          <cell r="AT9330">
            <v>38955.08</v>
          </cell>
          <cell r="BK9330">
            <v>36945.456289957627</v>
          </cell>
          <cell r="BX9330">
            <v>27127.700550194808</v>
          </cell>
          <cell r="CB9330">
            <v>27000</v>
          </cell>
          <cell r="CF9330">
            <v>36945.456289957627</v>
          </cell>
          <cell r="CG9330">
            <v>109080</v>
          </cell>
          <cell r="CK9330" t="str">
            <v>Прочие основные фонды</v>
          </cell>
        </row>
        <row r="9331">
          <cell r="K9331">
            <v>25970.01</v>
          </cell>
          <cell r="Y9331">
            <v>2009</v>
          </cell>
          <cell r="AT9331">
            <v>38955.089999999997</v>
          </cell>
          <cell r="BK9331">
            <v>36945.465774075295</v>
          </cell>
          <cell r="BX9331">
            <v>27127.707514036374</v>
          </cell>
          <cell r="CB9331">
            <v>27000</v>
          </cell>
          <cell r="CF9331">
            <v>36945.465774075295</v>
          </cell>
          <cell r="CG9331">
            <v>109080</v>
          </cell>
          <cell r="CK9331" t="str">
            <v>Прочие основные фонды</v>
          </cell>
        </row>
        <row r="9332">
          <cell r="K9332">
            <v>25970</v>
          </cell>
          <cell r="Y9332">
            <v>2009</v>
          </cell>
          <cell r="AT9332">
            <v>38955.08</v>
          </cell>
          <cell r="BK9332">
            <v>36945.456289957627</v>
          </cell>
          <cell r="BX9332">
            <v>27127.700550194808</v>
          </cell>
          <cell r="CB9332">
            <v>27000</v>
          </cell>
          <cell r="CF9332">
            <v>36945.456289957627</v>
          </cell>
          <cell r="CG9332">
            <v>109080</v>
          </cell>
          <cell r="CK9332" t="str">
            <v>Прочие основные фонды</v>
          </cell>
        </row>
        <row r="9333">
          <cell r="K9333">
            <v>25970.01</v>
          </cell>
          <cell r="Y9333">
            <v>2009</v>
          </cell>
          <cell r="AT9333">
            <v>38955.089999999997</v>
          </cell>
          <cell r="BK9333">
            <v>36945.465774075295</v>
          </cell>
          <cell r="BX9333">
            <v>27127.707514036374</v>
          </cell>
          <cell r="CB9333">
            <v>27000</v>
          </cell>
          <cell r="CF9333">
            <v>36945.465774075295</v>
          </cell>
          <cell r="CG9333">
            <v>109080</v>
          </cell>
          <cell r="CK9333" t="str">
            <v>Прочие основные фонды</v>
          </cell>
        </row>
        <row r="9334">
          <cell r="K9334">
            <v>25970</v>
          </cell>
          <cell r="Y9334">
            <v>2009</v>
          </cell>
          <cell r="AT9334">
            <v>38955.08</v>
          </cell>
          <cell r="BK9334">
            <v>36945.456289957627</v>
          </cell>
          <cell r="BX9334">
            <v>27127.700550194808</v>
          </cell>
          <cell r="CB9334">
            <v>27000</v>
          </cell>
          <cell r="CF9334">
            <v>36945.456289957627</v>
          </cell>
          <cell r="CG9334">
            <v>109080</v>
          </cell>
          <cell r="CK9334" t="str">
            <v>Прочие основные фонды</v>
          </cell>
        </row>
        <row r="9335">
          <cell r="K9335">
            <v>24887.91</v>
          </cell>
          <cell r="Y9335">
            <v>2009</v>
          </cell>
          <cell r="AT9335">
            <v>38955.08</v>
          </cell>
          <cell r="BK9335">
            <v>36945.456289957627</v>
          </cell>
          <cell r="BX9335">
            <v>27127.700550194808</v>
          </cell>
          <cell r="CB9335">
            <v>27000</v>
          </cell>
          <cell r="CF9335">
            <v>36945.456289957627</v>
          </cell>
          <cell r="CG9335">
            <v>109080</v>
          </cell>
          <cell r="CK9335" t="str">
            <v>Прочие основные фонды</v>
          </cell>
        </row>
        <row r="9336">
          <cell r="K9336">
            <v>24887.919999999998</v>
          </cell>
          <cell r="Y9336">
            <v>2009</v>
          </cell>
          <cell r="AT9336">
            <v>38955.089999999997</v>
          </cell>
          <cell r="BK9336">
            <v>36945.465774075295</v>
          </cell>
          <cell r="BX9336">
            <v>27127.707514036374</v>
          </cell>
          <cell r="CB9336">
            <v>27000</v>
          </cell>
          <cell r="CF9336">
            <v>36945.465774075295</v>
          </cell>
          <cell r="CG9336">
            <v>109080</v>
          </cell>
          <cell r="CK9336" t="str">
            <v>Прочие основные фонды</v>
          </cell>
        </row>
        <row r="9337">
          <cell r="K9337">
            <v>24887.91</v>
          </cell>
          <cell r="Y9337">
            <v>2009</v>
          </cell>
          <cell r="AT9337">
            <v>38955.08</v>
          </cell>
          <cell r="BK9337">
            <v>36945.456289957627</v>
          </cell>
          <cell r="BX9337">
            <v>27127.700550194808</v>
          </cell>
          <cell r="CB9337">
            <v>27000</v>
          </cell>
          <cell r="CF9337">
            <v>36945.456289957627</v>
          </cell>
          <cell r="CG9337">
            <v>109080</v>
          </cell>
          <cell r="CK9337" t="str">
            <v>Прочие основные фонды</v>
          </cell>
        </row>
        <row r="9338">
          <cell r="K9338">
            <v>24887.919999999998</v>
          </cell>
          <cell r="Y9338">
            <v>2009</v>
          </cell>
          <cell r="AT9338">
            <v>38955.089999999997</v>
          </cell>
          <cell r="BK9338">
            <v>36945.465774075295</v>
          </cell>
          <cell r="BX9338">
            <v>27127.707514036374</v>
          </cell>
          <cell r="CB9338">
            <v>27000</v>
          </cell>
          <cell r="CF9338">
            <v>36945.465774075295</v>
          </cell>
          <cell r="CG9338">
            <v>109080</v>
          </cell>
          <cell r="CK9338" t="str">
            <v>Прочие основные фонды</v>
          </cell>
        </row>
        <row r="9339">
          <cell r="K9339">
            <v>24887.91</v>
          </cell>
          <cell r="Y9339">
            <v>2009</v>
          </cell>
          <cell r="AT9339">
            <v>38955.08</v>
          </cell>
          <cell r="BK9339">
            <v>36945.456289957627</v>
          </cell>
          <cell r="BX9339">
            <v>27127.700550194808</v>
          </cell>
          <cell r="CB9339">
            <v>27000</v>
          </cell>
          <cell r="CF9339">
            <v>36945.456289957627</v>
          </cell>
          <cell r="CG9339">
            <v>109080</v>
          </cell>
          <cell r="CK9339" t="str">
            <v>Прочие основные фонды</v>
          </cell>
        </row>
        <row r="9340">
          <cell r="K9340">
            <v>10146.06</v>
          </cell>
          <cell r="Y9340">
            <v>2008</v>
          </cell>
          <cell r="AT9340">
            <v>45656.78</v>
          </cell>
          <cell r="BK9340">
            <v>47891.915194524532</v>
          </cell>
          <cell r="BX9340">
            <v>24369.790391327275</v>
          </cell>
          <cell r="CB9340">
            <v>24000</v>
          </cell>
          <cell r="CF9340">
            <v>95783.830389049064</v>
          </cell>
          <cell r="CG9340">
            <v>75360</v>
          </cell>
          <cell r="CK9340" t="str">
            <v>Прочие основные фонды</v>
          </cell>
        </row>
        <row r="9341">
          <cell r="K9341">
            <v>10146.06</v>
          </cell>
          <cell r="Y9341">
            <v>2008</v>
          </cell>
          <cell r="AT9341">
            <v>45656.78</v>
          </cell>
          <cell r="BK9341">
            <v>47891.915194524532</v>
          </cell>
          <cell r="BX9341">
            <v>24369.790391327275</v>
          </cell>
          <cell r="CB9341">
            <v>24000</v>
          </cell>
          <cell r="CF9341">
            <v>95783.830389049064</v>
          </cell>
          <cell r="CG9341">
            <v>75360</v>
          </cell>
          <cell r="CK9341" t="str">
            <v>Прочие основные фонды</v>
          </cell>
        </row>
        <row r="9342">
          <cell r="K9342">
            <v>11845.5</v>
          </cell>
          <cell r="Y9342">
            <v>2008</v>
          </cell>
          <cell r="AT9342">
            <v>53305.1</v>
          </cell>
          <cell r="BK9342">
            <v>55914.659961470112</v>
          </cell>
          <cell r="BX9342">
            <v>28452.162281018052</v>
          </cell>
          <cell r="CB9342">
            <v>28000</v>
          </cell>
          <cell r="CF9342">
            <v>111829.31992294022</v>
          </cell>
          <cell r="CG9342">
            <v>87920</v>
          </cell>
          <cell r="CK9342" t="str">
            <v>Прочие основные фонды</v>
          </cell>
        </row>
        <row r="9343">
          <cell r="K9343">
            <v>68277.22</v>
          </cell>
          <cell r="Y9343">
            <v>2010</v>
          </cell>
          <cell r="AT9343">
            <v>75863.56</v>
          </cell>
          <cell r="BK9343">
            <v>72016.368590686907</v>
          </cell>
          <cell r="BX9343">
            <v>52878.991844299941</v>
          </cell>
          <cell r="CB9343">
            <v>55000</v>
          </cell>
          <cell r="CF9343">
            <v>72016.368590686907</v>
          </cell>
          <cell r="CG9343">
            <v>222200</v>
          </cell>
          <cell r="CK9343" t="str">
            <v>Прочие основные фонды</v>
          </cell>
        </row>
        <row r="9344">
          <cell r="K9344">
            <v>68277.22</v>
          </cell>
          <cell r="Y9344">
            <v>2010</v>
          </cell>
          <cell r="AT9344">
            <v>75863.56</v>
          </cell>
          <cell r="BK9344">
            <v>72016.368590686907</v>
          </cell>
          <cell r="BX9344">
            <v>52878.991844299941</v>
          </cell>
          <cell r="CB9344">
            <v>55000</v>
          </cell>
          <cell r="CF9344">
            <v>72016.368590686907</v>
          </cell>
          <cell r="CG9344">
            <v>222200</v>
          </cell>
          <cell r="CK9344" t="str">
            <v>Прочие основные фонды</v>
          </cell>
        </row>
        <row r="9345">
          <cell r="K9345">
            <v>18764.96</v>
          </cell>
          <cell r="Y9345">
            <v>2010</v>
          </cell>
          <cell r="AT9345">
            <v>35444.879999999997</v>
          </cell>
          <cell r="BK9345">
            <v>33647.399920761251</v>
          </cell>
          <cell r="BX9345">
            <v>24706.058092214367</v>
          </cell>
          <cell r="CB9345">
            <v>25000</v>
          </cell>
          <cell r="CF9345">
            <v>33647.399920761251</v>
          </cell>
          <cell r="CG9345">
            <v>101000</v>
          </cell>
          <cell r="CK9345" t="str">
            <v>Прочие основные фонды</v>
          </cell>
        </row>
        <row r="9346">
          <cell r="K9346">
            <v>21590.080000000002</v>
          </cell>
          <cell r="Y9346">
            <v>2009</v>
          </cell>
          <cell r="AT9346">
            <v>57573.73</v>
          </cell>
          <cell r="BK9346">
            <v>54924.579154512307</v>
          </cell>
          <cell r="BX9346">
            <v>40329.114477714051</v>
          </cell>
          <cell r="CB9346">
            <v>40000</v>
          </cell>
          <cell r="CF9346">
            <v>54924.579154512307</v>
          </cell>
          <cell r="CG9346">
            <v>161600</v>
          </cell>
          <cell r="CK9346" t="str">
            <v>Прочие основные фонды</v>
          </cell>
        </row>
        <row r="9347">
          <cell r="K9347">
            <v>24452.28</v>
          </cell>
          <cell r="Y9347">
            <v>2009</v>
          </cell>
          <cell r="AT9347">
            <v>65205.93</v>
          </cell>
          <cell r="BK9347">
            <v>62205.597303294198</v>
          </cell>
          <cell r="BX9347">
            <v>45675.300446849782</v>
          </cell>
          <cell r="CB9347">
            <v>46000</v>
          </cell>
          <cell r="CF9347">
            <v>62205.597303294198</v>
          </cell>
          <cell r="CG9347">
            <v>185840</v>
          </cell>
          <cell r="CK9347" t="str">
            <v>Прочие основные фонды</v>
          </cell>
        </row>
        <row r="9348">
          <cell r="K9348">
            <v>31616.25</v>
          </cell>
          <cell r="Y9348">
            <v>2010</v>
          </cell>
          <cell r="AT9348">
            <v>35129.19</v>
          </cell>
          <cell r="BK9348">
            <v>33347.719186026501</v>
          </cell>
          <cell r="BX9348">
            <v>24486.013462944044</v>
          </cell>
          <cell r="CB9348">
            <v>24000</v>
          </cell>
          <cell r="CF9348">
            <v>33347.719186026501</v>
          </cell>
          <cell r="CG9348">
            <v>96960</v>
          </cell>
          <cell r="CK9348" t="str">
            <v>Прочие основные фонды</v>
          </cell>
        </row>
        <row r="9349">
          <cell r="K9349">
            <v>31616.3</v>
          </cell>
          <cell r="Y9349">
            <v>2010</v>
          </cell>
          <cell r="AT9349">
            <v>35129.24</v>
          </cell>
          <cell r="BK9349">
            <v>33347.766650427453</v>
          </cell>
          <cell r="BX9349">
            <v>24486.048314321859</v>
          </cell>
          <cell r="CB9349">
            <v>24000</v>
          </cell>
          <cell r="CF9349">
            <v>33347.766650427453</v>
          </cell>
          <cell r="CG9349">
            <v>96960</v>
          </cell>
          <cell r="CK9349" t="str">
            <v>Прочие основные фонды</v>
          </cell>
        </row>
        <row r="9350">
          <cell r="K9350">
            <v>31616.3</v>
          </cell>
          <cell r="Y9350">
            <v>2010</v>
          </cell>
          <cell r="AT9350">
            <v>35129.24</v>
          </cell>
          <cell r="BK9350">
            <v>33347.766650427453</v>
          </cell>
          <cell r="BX9350">
            <v>24486.048314321859</v>
          </cell>
          <cell r="CB9350">
            <v>24000</v>
          </cell>
          <cell r="CF9350">
            <v>33347.766650427453</v>
          </cell>
          <cell r="CG9350">
            <v>96960</v>
          </cell>
          <cell r="CK9350" t="str">
            <v>Прочие основные фонды</v>
          </cell>
        </row>
        <row r="9351">
          <cell r="K9351">
            <v>31616.3</v>
          </cell>
          <cell r="Y9351">
            <v>2010</v>
          </cell>
          <cell r="AT9351">
            <v>35129.24</v>
          </cell>
          <cell r="BK9351">
            <v>33347.766650427453</v>
          </cell>
          <cell r="BX9351">
            <v>24486.048314321859</v>
          </cell>
          <cell r="CB9351">
            <v>24000</v>
          </cell>
          <cell r="CF9351">
            <v>33347.766650427453</v>
          </cell>
          <cell r="CG9351">
            <v>96960</v>
          </cell>
          <cell r="CK9351" t="str">
            <v>Прочие основные фонды</v>
          </cell>
        </row>
        <row r="9352">
          <cell r="K9352">
            <v>31616.3</v>
          </cell>
          <cell r="Y9352">
            <v>2010</v>
          </cell>
          <cell r="AT9352">
            <v>35129.24</v>
          </cell>
          <cell r="BK9352">
            <v>33347.766650427453</v>
          </cell>
          <cell r="BX9352">
            <v>24486.048314321859</v>
          </cell>
          <cell r="CB9352">
            <v>24000</v>
          </cell>
          <cell r="CF9352">
            <v>33347.766650427453</v>
          </cell>
          <cell r="CG9352">
            <v>96960</v>
          </cell>
          <cell r="CK9352" t="str">
            <v>Прочие основные фонды</v>
          </cell>
        </row>
        <row r="9353">
          <cell r="K9353">
            <v>31616.3</v>
          </cell>
          <cell r="Y9353">
            <v>2010</v>
          </cell>
          <cell r="AT9353">
            <v>35129.24</v>
          </cell>
          <cell r="BK9353">
            <v>33347.766650427453</v>
          </cell>
          <cell r="BX9353">
            <v>24486.048314321859</v>
          </cell>
          <cell r="CB9353">
            <v>24000</v>
          </cell>
          <cell r="CF9353">
            <v>33347.766650427453</v>
          </cell>
          <cell r="CG9353">
            <v>96960</v>
          </cell>
          <cell r="CK9353" t="str">
            <v>Прочие основные фонды</v>
          </cell>
        </row>
        <row r="9354">
          <cell r="K9354">
            <v>31616.3</v>
          </cell>
          <cell r="Y9354">
            <v>2010</v>
          </cell>
          <cell r="AT9354">
            <v>35129.24</v>
          </cell>
          <cell r="BK9354">
            <v>33347.766650427453</v>
          </cell>
          <cell r="BX9354">
            <v>24486.048314321859</v>
          </cell>
          <cell r="CB9354">
            <v>24000</v>
          </cell>
          <cell r="CF9354">
            <v>33347.766650427453</v>
          </cell>
          <cell r="CG9354">
            <v>96960</v>
          </cell>
          <cell r="CK9354" t="str">
            <v>Прочие основные фонды</v>
          </cell>
        </row>
        <row r="9355">
          <cell r="K9355">
            <v>31616.3</v>
          </cell>
          <cell r="Y9355">
            <v>2010</v>
          </cell>
          <cell r="AT9355">
            <v>35129.24</v>
          </cell>
          <cell r="BK9355">
            <v>33347.766650427453</v>
          </cell>
          <cell r="BX9355">
            <v>24486.048314321859</v>
          </cell>
          <cell r="CB9355">
            <v>24000</v>
          </cell>
          <cell r="CF9355">
            <v>33347.766650427453</v>
          </cell>
          <cell r="CG9355">
            <v>96960</v>
          </cell>
          <cell r="CK9355" t="str">
            <v>Прочие основные фонды</v>
          </cell>
        </row>
        <row r="9356">
          <cell r="K9356">
            <v>31616.3</v>
          </cell>
          <cell r="Y9356">
            <v>2010</v>
          </cell>
          <cell r="AT9356">
            <v>35129.24</v>
          </cell>
          <cell r="BK9356">
            <v>33347.766650427453</v>
          </cell>
          <cell r="BX9356">
            <v>24486.048314321859</v>
          </cell>
          <cell r="CB9356">
            <v>24000</v>
          </cell>
          <cell r="CF9356">
            <v>33347.766650427453</v>
          </cell>
          <cell r="CG9356">
            <v>96960</v>
          </cell>
          <cell r="CK9356" t="str">
            <v>Прочие основные фонды</v>
          </cell>
        </row>
        <row r="9357">
          <cell r="K9357">
            <v>31616.3</v>
          </cell>
          <cell r="Y9357">
            <v>2010</v>
          </cell>
          <cell r="AT9357">
            <v>35129.24</v>
          </cell>
          <cell r="BK9357">
            <v>33347.766650427453</v>
          </cell>
          <cell r="BX9357">
            <v>24486.048314321859</v>
          </cell>
          <cell r="CB9357">
            <v>24000</v>
          </cell>
          <cell r="CF9357">
            <v>33347.766650427453</v>
          </cell>
          <cell r="CG9357">
            <v>96960</v>
          </cell>
          <cell r="CK9357" t="str">
            <v>Прочие основные фонды</v>
          </cell>
        </row>
        <row r="9358">
          <cell r="K9358">
            <v>31616.3</v>
          </cell>
          <cell r="Y9358">
            <v>2010</v>
          </cell>
          <cell r="AT9358">
            <v>35129.24</v>
          </cell>
          <cell r="BK9358">
            <v>33347.766650427453</v>
          </cell>
          <cell r="BX9358">
            <v>24486.048314321859</v>
          </cell>
          <cell r="CB9358">
            <v>24000</v>
          </cell>
          <cell r="CF9358">
            <v>33347.766650427453</v>
          </cell>
          <cell r="CG9358">
            <v>96960</v>
          </cell>
          <cell r="CK9358" t="str">
            <v>Прочие основные фонды</v>
          </cell>
        </row>
        <row r="9359">
          <cell r="K9359">
            <v>31616.3</v>
          </cell>
          <cell r="Y9359">
            <v>2010</v>
          </cell>
          <cell r="AT9359">
            <v>35129.24</v>
          </cell>
          <cell r="BK9359">
            <v>33347.766650427453</v>
          </cell>
          <cell r="BX9359">
            <v>24486.048314321859</v>
          </cell>
          <cell r="CB9359">
            <v>24000</v>
          </cell>
          <cell r="CF9359">
            <v>33347.766650427453</v>
          </cell>
          <cell r="CG9359">
            <v>96960</v>
          </cell>
          <cell r="CK9359" t="str">
            <v>Прочие основные фонды</v>
          </cell>
        </row>
        <row r="9360">
          <cell r="K9360">
            <v>31616.3</v>
          </cell>
          <cell r="Y9360">
            <v>2010</v>
          </cell>
          <cell r="AT9360">
            <v>35129.24</v>
          </cell>
          <cell r="BK9360">
            <v>33347.766650427453</v>
          </cell>
          <cell r="BX9360">
            <v>24486.048314321859</v>
          </cell>
          <cell r="CB9360">
            <v>24000</v>
          </cell>
          <cell r="CF9360">
            <v>33347.766650427453</v>
          </cell>
          <cell r="CG9360">
            <v>96960</v>
          </cell>
          <cell r="CK9360" t="str">
            <v>Прочие основные фонды</v>
          </cell>
        </row>
        <row r="9361">
          <cell r="K9361">
            <v>31616.3</v>
          </cell>
          <cell r="Y9361">
            <v>2010</v>
          </cell>
          <cell r="AT9361">
            <v>35129.24</v>
          </cell>
          <cell r="BK9361">
            <v>33347.766650427453</v>
          </cell>
          <cell r="BX9361">
            <v>24486.048314321859</v>
          </cell>
          <cell r="CB9361">
            <v>24000</v>
          </cell>
          <cell r="CF9361">
            <v>33347.766650427453</v>
          </cell>
          <cell r="CG9361">
            <v>96960</v>
          </cell>
          <cell r="CK9361" t="str">
            <v>Прочие основные фонды</v>
          </cell>
        </row>
        <row r="9362">
          <cell r="K9362">
            <v>31616.3</v>
          </cell>
          <cell r="Y9362">
            <v>2010</v>
          </cell>
          <cell r="AT9362">
            <v>35129.24</v>
          </cell>
          <cell r="BK9362">
            <v>33347.766650427453</v>
          </cell>
          <cell r="BX9362">
            <v>24486.048314321859</v>
          </cell>
          <cell r="CB9362">
            <v>24000</v>
          </cell>
          <cell r="CF9362">
            <v>33347.766650427453</v>
          </cell>
          <cell r="CG9362">
            <v>96960</v>
          </cell>
          <cell r="CK9362" t="str">
            <v>Прочие основные фонды</v>
          </cell>
        </row>
        <row r="9363">
          <cell r="K9363">
            <v>31616.3</v>
          </cell>
          <cell r="Y9363">
            <v>2010</v>
          </cell>
          <cell r="AT9363">
            <v>35129.24</v>
          </cell>
          <cell r="BK9363">
            <v>33347.766650427453</v>
          </cell>
          <cell r="BX9363">
            <v>24486.048314321859</v>
          </cell>
          <cell r="CB9363">
            <v>24000</v>
          </cell>
          <cell r="CF9363">
            <v>33347.766650427453</v>
          </cell>
          <cell r="CG9363">
            <v>96960</v>
          </cell>
          <cell r="CK9363" t="str">
            <v>Прочие основные фонды</v>
          </cell>
        </row>
        <row r="9364">
          <cell r="K9364">
            <v>31616.3</v>
          </cell>
          <cell r="Y9364">
            <v>2010</v>
          </cell>
          <cell r="AT9364">
            <v>35129.24</v>
          </cell>
          <cell r="BK9364">
            <v>33347.766650427453</v>
          </cell>
          <cell r="BX9364">
            <v>24486.048314321859</v>
          </cell>
          <cell r="CB9364">
            <v>24000</v>
          </cell>
          <cell r="CF9364">
            <v>33347.766650427453</v>
          </cell>
          <cell r="CG9364">
            <v>96960</v>
          </cell>
          <cell r="CK9364" t="str">
            <v>Прочие основные фонды</v>
          </cell>
        </row>
        <row r="9365">
          <cell r="K9365">
            <v>31616.3</v>
          </cell>
          <cell r="Y9365">
            <v>2010</v>
          </cell>
          <cell r="AT9365">
            <v>35129.24</v>
          </cell>
          <cell r="BK9365">
            <v>33347.766650427453</v>
          </cell>
          <cell r="BX9365">
            <v>24486.048314321859</v>
          </cell>
          <cell r="CB9365">
            <v>24000</v>
          </cell>
          <cell r="CF9365">
            <v>33347.766650427453</v>
          </cell>
          <cell r="CG9365">
            <v>96960</v>
          </cell>
          <cell r="CK9365" t="str">
            <v>Прочие основные фонды</v>
          </cell>
        </row>
        <row r="9366">
          <cell r="K9366">
            <v>31616.3</v>
          </cell>
          <cell r="Y9366">
            <v>2010</v>
          </cell>
          <cell r="AT9366">
            <v>35129.24</v>
          </cell>
          <cell r="BK9366">
            <v>33347.766650427453</v>
          </cell>
          <cell r="BX9366">
            <v>24486.048314321859</v>
          </cell>
          <cell r="CB9366">
            <v>24000</v>
          </cell>
          <cell r="CF9366">
            <v>33347.766650427453</v>
          </cell>
          <cell r="CG9366">
            <v>96960</v>
          </cell>
          <cell r="CK9366" t="str">
            <v>Прочие основные фонды</v>
          </cell>
        </row>
        <row r="9367">
          <cell r="K9367">
            <v>31616.3</v>
          </cell>
          <cell r="Y9367">
            <v>2010</v>
          </cell>
          <cell r="AT9367">
            <v>35129.24</v>
          </cell>
          <cell r="BK9367">
            <v>33347.766650427453</v>
          </cell>
          <cell r="BX9367">
            <v>24486.048314321859</v>
          </cell>
          <cell r="CB9367">
            <v>24000</v>
          </cell>
          <cell r="CF9367">
            <v>33347.766650427453</v>
          </cell>
          <cell r="CG9367">
            <v>96960</v>
          </cell>
          <cell r="CK9367" t="str">
            <v>Прочие основные фонды</v>
          </cell>
        </row>
        <row r="9368">
          <cell r="K9368">
            <v>31616.3</v>
          </cell>
          <cell r="Y9368">
            <v>2010</v>
          </cell>
          <cell r="AT9368">
            <v>35129.24</v>
          </cell>
          <cell r="BK9368">
            <v>33347.766650427453</v>
          </cell>
          <cell r="BX9368">
            <v>24486.048314321859</v>
          </cell>
          <cell r="CB9368">
            <v>24000</v>
          </cell>
          <cell r="CF9368">
            <v>33347.766650427453</v>
          </cell>
          <cell r="CG9368">
            <v>96960</v>
          </cell>
          <cell r="CK9368" t="str">
            <v>Прочие основные фонды</v>
          </cell>
        </row>
        <row r="9369">
          <cell r="K9369">
            <v>31616.3</v>
          </cell>
          <cell r="Y9369">
            <v>2010</v>
          </cell>
          <cell r="AT9369">
            <v>35129.24</v>
          </cell>
          <cell r="BK9369">
            <v>33347.766650427453</v>
          </cell>
          <cell r="BX9369">
            <v>24486.048314321859</v>
          </cell>
          <cell r="CB9369">
            <v>24000</v>
          </cell>
          <cell r="CF9369">
            <v>33347.766650427453</v>
          </cell>
          <cell r="CG9369">
            <v>96960</v>
          </cell>
          <cell r="CK9369" t="str">
            <v>Прочие основные фонды</v>
          </cell>
        </row>
        <row r="9370">
          <cell r="K9370">
            <v>31616.3</v>
          </cell>
          <cell r="Y9370">
            <v>2010</v>
          </cell>
          <cell r="AT9370">
            <v>35129.24</v>
          </cell>
          <cell r="BK9370">
            <v>33347.766650427453</v>
          </cell>
          <cell r="BX9370">
            <v>24486.048314321859</v>
          </cell>
          <cell r="CB9370">
            <v>24000</v>
          </cell>
          <cell r="CF9370">
            <v>33347.766650427453</v>
          </cell>
          <cell r="CG9370">
            <v>96960</v>
          </cell>
          <cell r="CK9370" t="str">
            <v>Прочие основные фонды</v>
          </cell>
        </row>
        <row r="9371">
          <cell r="K9371">
            <v>31616.3</v>
          </cell>
          <cell r="Y9371">
            <v>2010</v>
          </cell>
          <cell r="AT9371">
            <v>35129.24</v>
          </cell>
          <cell r="BK9371">
            <v>33347.766650427453</v>
          </cell>
          <cell r="BX9371">
            <v>24486.048314321859</v>
          </cell>
          <cell r="CB9371">
            <v>24000</v>
          </cell>
          <cell r="CF9371">
            <v>33347.766650427453</v>
          </cell>
          <cell r="CG9371">
            <v>96960</v>
          </cell>
          <cell r="CK9371" t="str">
            <v>Прочие основные фонды</v>
          </cell>
        </row>
        <row r="9372">
          <cell r="K9372">
            <v>31616.3</v>
          </cell>
          <cell r="Y9372">
            <v>2010</v>
          </cell>
          <cell r="AT9372">
            <v>35129.24</v>
          </cell>
          <cell r="BK9372">
            <v>33347.766650427453</v>
          </cell>
          <cell r="BX9372">
            <v>24486.048314321859</v>
          </cell>
          <cell r="CB9372">
            <v>24000</v>
          </cell>
          <cell r="CF9372">
            <v>33347.766650427453</v>
          </cell>
          <cell r="CG9372">
            <v>96960</v>
          </cell>
          <cell r="CK9372" t="str">
            <v>Прочие основные фонды</v>
          </cell>
        </row>
        <row r="9373">
          <cell r="K9373">
            <v>31616.33</v>
          </cell>
          <cell r="Y9373">
            <v>2010</v>
          </cell>
          <cell r="AT9373">
            <v>31616.33</v>
          </cell>
          <cell r="BK9373">
            <v>31616.33</v>
          </cell>
          <cell r="BX9373">
            <v>31616.33</v>
          </cell>
          <cell r="CB9373">
            <v>32000</v>
          </cell>
          <cell r="CF9373">
            <v>0</v>
          </cell>
          <cell r="CG9373">
            <v>160000</v>
          </cell>
          <cell r="CK9373" t="str">
            <v>Прочие основные фонды</v>
          </cell>
        </row>
        <row r="9374">
          <cell r="K9374">
            <v>31616.31</v>
          </cell>
          <cell r="Y9374">
            <v>2010</v>
          </cell>
          <cell r="AT9374">
            <v>31616.31</v>
          </cell>
          <cell r="BK9374">
            <v>31616.31</v>
          </cell>
          <cell r="BX9374">
            <v>31616.31</v>
          </cell>
          <cell r="CB9374">
            <v>32000</v>
          </cell>
          <cell r="CF9374">
            <v>0</v>
          </cell>
          <cell r="CG9374">
            <v>160000</v>
          </cell>
          <cell r="CK9374" t="str">
            <v>Прочие основные фонды</v>
          </cell>
        </row>
        <row r="9375">
          <cell r="K9375">
            <v>31616.31</v>
          </cell>
          <cell r="Y9375">
            <v>2010</v>
          </cell>
          <cell r="AT9375">
            <v>31616.31</v>
          </cell>
          <cell r="BK9375">
            <v>31616.31</v>
          </cell>
          <cell r="BX9375">
            <v>31616.31</v>
          </cell>
          <cell r="CB9375">
            <v>32000</v>
          </cell>
          <cell r="CF9375">
            <v>0</v>
          </cell>
          <cell r="CG9375">
            <v>160000</v>
          </cell>
          <cell r="CK9375" t="str">
            <v>Прочие основные фонды</v>
          </cell>
        </row>
        <row r="9376">
          <cell r="K9376">
            <v>31616.31</v>
          </cell>
          <cell r="Y9376">
            <v>2010</v>
          </cell>
          <cell r="AT9376">
            <v>31616.31</v>
          </cell>
          <cell r="BK9376">
            <v>31616.31</v>
          </cell>
          <cell r="BX9376">
            <v>31616.31</v>
          </cell>
          <cell r="CB9376">
            <v>32000</v>
          </cell>
          <cell r="CF9376">
            <v>0</v>
          </cell>
          <cell r="CG9376">
            <v>160000</v>
          </cell>
          <cell r="CK9376" t="str">
            <v>Прочие основные фонды</v>
          </cell>
        </row>
        <row r="9377">
          <cell r="K9377">
            <v>31616.31</v>
          </cell>
          <cell r="Y9377">
            <v>2010</v>
          </cell>
          <cell r="AT9377">
            <v>31616.31</v>
          </cell>
          <cell r="BK9377">
            <v>31616.31</v>
          </cell>
          <cell r="BX9377">
            <v>31616.31</v>
          </cell>
          <cell r="CB9377">
            <v>32000</v>
          </cell>
          <cell r="CF9377">
            <v>0</v>
          </cell>
          <cell r="CG9377">
            <v>160000</v>
          </cell>
          <cell r="CK9377" t="str">
            <v>Прочие основные фонды</v>
          </cell>
        </row>
        <row r="9378">
          <cell r="K9378">
            <v>31616.31</v>
          </cell>
          <cell r="Y9378">
            <v>2010</v>
          </cell>
          <cell r="AT9378">
            <v>31616.31</v>
          </cell>
          <cell r="BK9378">
            <v>31616.31</v>
          </cell>
          <cell r="BX9378">
            <v>31616.31</v>
          </cell>
          <cell r="CB9378">
            <v>32000</v>
          </cell>
          <cell r="CF9378">
            <v>0</v>
          </cell>
          <cell r="CG9378">
            <v>160000</v>
          </cell>
          <cell r="CK9378" t="str">
            <v>Прочие основные фонды</v>
          </cell>
        </row>
        <row r="9379">
          <cell r="K9379">
            <v>31616.31</v>
          </cell>
          <cell r="Y9379">
            <v>2010</v>
          </cell>
          <cell r="AT9379">
            <v>31616.31</v>
          </cell>
          <cell r="BK9379">
            <v>31616.31</v>
          </cell>
          <cell r="BX9379">
            <v>31616.31</v>
          </cell>
          <cell r="CB9379">
            <v>32000</v>
          </cell>
          <cell r="CF9379">
            <v>0</v>
          </cell>
          <cell r="CG9379">
            <v>160000</v>
          </cell>
          <cell r="CK9379" t="str">
            <v>Прочие основные фонды</v>
          </cell>
        </row>
        <row r="9380">
          <cell r="K9380">
            <v>34937.78</v>
          </cell>
          <cell r="Y9380">
            <v>2010</v>
          </cell>
          <cell r="AT9380">
            <v>38819.78</v>
          </cell>
          <cell r="BK9380">
            <v>36851.152056262261</v>
          </cell>
          <cell r="BX9380">
            <v>27058.45639220619</v>
          </cell>
          <cell r="CB9380">
            <v>27000</v>
          </cell>
          <cell r="CF9380">
            <v>36851.152056262261</v>
          </cell>
          <cell r="CG9380">
            <v>109080</v>
          </cell>
          <cell r="CK9380" t="str">
            <v>Прочие основные фонды</v>
          </cell>
        </row>
        <row r="9381">
          <cell r="K9381">
            <v>34937.72</v>
          </cell>
          <cell r="Y9381">
            <v>2010</v>
          </cell>
          <cell r="AT9381">
            <v>38819.72</v>
          </cell>
          <cell r="BK9381">
            <v>36851.095098981124</v>
          </cell>
          <cell r="BX9381">
            <v>27058.414570552814</v>
          </cell>
          <cell r="CB9381">
            <v>27000</v>
          </cell>
          <cell r="CF9381">
            <v>36851.095098981124</v>
          </cell>
          <cell r="CG9381">
            <v>109080</v>
          </cell>
          <cell r="CK9381" t="str">
            <v>Прочие основные фонды</v>
          </cell>
        </row>
        <row r="9382">
          <cell r="K9382">
            <v>34937.72</v>
          </cell>
          <cell r="Y9382">
            <v>2010</v>
          </cell>
          <cell r="AT9382">
            <v>38819.72</v>
          </cell>
          <cell r="BK9382">
            <v>36851.095098981124</v>
          </cell>
          <cell r="BX9382">
            <v>27058.414570552814</v>
          </cell>
          <cell r="CB9382">
            <v>27000</v>
          </cell>
          <cell r="CF9382">
            <v>36851.095098981124</v>
          </cell>
          <cell r="CG9382">
            <v>109080</v>
          </cell>
          <cell r="CK9382" t="str">
            <v>Прочие основные фонды</v>
          </cell>
        </row>
        <row r="9383">
          <cell r="K9383">
            <v>34937.72</v>
          </cell>
          <cell r="Y9383">
            <v>2010</v>
          </cell>
          <cell r="AT9383">
            <v>38819.72</v>
          </cell>
          <cell r="BK9383">
            <v>36851.095098981124</v>
          </cell>
          <cell r="BX9383">
            <v>27058.414570552814</v>
          </cell>
          <cell r="CB9383">
            <v>27000</v>
          </cell>
          <cell r="CF9383">
            <v>36851.095098981124</v>
          </cell>
          <cell r="CG9383">
            <v>109080</v>
          </cell>
          <cell r="CK9383" t="str">
            <v>Прочие основные фонды</v>
          </cell>
        </row>
        <row r="9384">
          <cell r="K9384">
            <v>34937.72</v>
          </cell>
          <cell r="Y9384">
            <v>2010</v>
          </cell>
          <cell r="AT9384">
            <v>38819.72</v>
          </cell>
          <cell r="BK9384">
            <v>36851.095098981124</v>
          </cell>
          <cell r="BX9384">
            <v>27058.414570552814</v>
          </cell>
          <cell r="CB9384">
            <v>27000</v>
          </cell>
          <cell r="CF9384">
            <v>36851.095098981124</v>
          </cell>
          <cell r="CG9384">
            <v>109080</v>
          </cell>
          <cell r="CK9384" t="str">
            <v>Прочие основные фонды</v>
          </cell>
        </row>
        <row r="9385">
          <cell r="K9385">
            <v>34937.72</v>
          </cell>
          <cell r="Y9385">
            <v>2010</v>
          </cell>
          <cell r="AT9385">
            <v>38819.72</v>
          </cell>
          <cell r="BK9385">
            <v>36851.095098981124</v>
          </cell>
          <cell r="BX9385">
            <v>27058.414570552814</v>
          </cell>
          <cell r="CB9385">
            <v>27000</v>
          </cell>
          <cell r="CF9385">
            <v>36851.095098981124</v>
          </cell>
          <cell r="CG9385">
            <v>109080</v>
          </cell>
          <cell r="CK9385" t="str">
            <v>Прочие основные фонды</v>
          </cell>
        </row>
        <row r="9386">
          <cell r="K9386">
            <v>34937.72</v>
          </cell>
          <cell r="Y9386">
            <v>2010</v>
          </cell>
          <cell r="AT9386">
            <v>38819.72</v>
          </cell>
          <cell r="BK9386">
            <v>36851.095098981124</v>
          </cell>
          <cell r="BX9386">
            <v>27058.414570552814</v>
          </cell>
          <cell r="CB9386">
            <v>27000</v>
          </cell>
          <cell r="CF9386">
            <v>36851.095098981124</v>
          </cell>
          <cell r="CG9386">
            <v>109080</v>
          </cell>
          <cell r="CK9386" t="str">
            <v>Прочие основные фонды</v>
          </cell>
        </row>
        <row r="9387">
          <cell r="K9387">
            <v>34937.72</v>
          </cell>
          <cell r="Y9387">
            <v>2010</v>
          </cell>
          <cell r="AT9387">
            <v>38819.72</v>
          </cell>
          <cell r="BK9387">
            <v>36851.095098981124</v>
          </cell>
          <cell r="BX9387">
            <v>27058.414570552814</v>
          </cell>
          <cell r="CB9387">
            <v>27000</v>
          </cell>
          <cell r="CF9387">
            <v>36851.095098981124</v>
          </cell>
          <cell r="CG9387">
            <v>109080</v>
          </cell>
          <cell r="CK9387" t="str">
            <v>Прочие основные фонды</v>
          </cell>
        </row>
        <row r="9388">
          <cell r="K9388">
            <v>34937.72</v>
          </cell>
          <cell r="Y9388">
            <v>2010</v>
          </cell>
          <cell r="AT9388">
            <v>38819.72</v>
          </cell>
          <cell r="BK9388">
            <v>36851.095098981124</v>
          </cell>
          <cell r="BX9388">
            <v>27058.414570552814</v>
          </cell>
          <cell r="CB9388">
            <v>27000</v>
          </cell>
          <cell r="CF9388">
            <v>36851.095098981124</v>
          </cell>
          <cell r="CG9388">
            <v>109080</v>
          </cell>
          <cell r="CK9388" t="str">
            <v>Прочие основные фонды</v>
          </cell>
        </row>
        <row r="9389">
          <cell r="K9389">
            <v>34937.72</v>
          </cell>
          <cell r="Y9389">
            <v>2010</v>
          </cell>
          <cell r="AT9389">
            <v>38819.72</v>
          </cell>
          <cell r="BK9389">
            <v>36851.095098981124</v>
          </cell>
          <cell r="BX9389">
            <v>27058.414570552814</v>
          </cell>
          <cell r="CB9389">
            <v>27000</v>
          </cell>
          <cell r="CF9389">
            <v>36851.095098981124</v>
          </cell>
          <cell r="CG9389">
            <v>109080</v>
          </cell>
          <cell r="CK9389" t="str">
            <v>Прочие основные фонды</v>
          </cell>
        </row>
        <row r="9390">
          <cell r="K9390">
            <v>34937.72</v>
          </cell>
          <cell r="Y9390">
            <v>2010</v>
          </cell>
          <cell r="AT9390">
            <v>38819.72</v>
          </cell>
          <cell r="BK9390">
            <v>36851.095098981124</v>
          </cell>
          <cell r="BX9390">
            <v>27058.414570552814</v>
          </cell>
          <cell r="CB9390">
            <v>27000</v>
          </cell>
          <cell r="CF9390">
            <v>36851.095098981124</v>
          </cell>
          <cell r="CG9390">
            <v>109080</v>
          </cell>
          <cell r="CK9390" t="str">
            <v>Прочие основные фонды</v>
          </cell>
        </row>
        <row r="9391">
          <cell r="K9391">
            <v>34937.72</v>
          </cell>
          <cell r="Y9391">
            <v>2010</v>
          </cell>
          <cell r="AT9391">
            <v>38819.72</v>
          </cell>
          <cell r="BK9391">
            <v>36851.095098981124</v>
          </cell>
          <cell r="BX9391">
            <v>27058.414570552814</v>
          </cell>
          <cell r="CB9391">
            <v>27000</v>
          </cell>
          <cell r="CF9391">
            <v>36851.095098981124</v>
          </cell>
          <cell r="CG9391">
            <v>109080</v>
          </cell>
          <cell r="CK9391" t="str">
            <v>Прочие основные фонды</v>
          </cell>
        </row>
        <row r="9392">
          <cell r="K9392">
            <v>34937.72</v>
          </cell>
          <cell r="Y9392">
            <v>2010</v>
          </cell>
          <cell r="AT9392">
            <v>38819.72</v>
          </cell>
          <cell r="BK9392">
            <v>36851.095098981124</v>
          </cell>
          <cell r="BX9392">
            <v>27058.414570552814</v>
          </cell>
          <cell r="CB9392">
            <v>27000</v>
          </cell>
          <cell r="CF9392">
            <v>36851.095098981124</v>
          </cell>
          <cell r="CG9392">
            <v>109080</v>
          </cell>
          <cell r="CK9392" t="str">
            <v>Прочие основные фонды</v>
          </cell>
        </row>
        <row r="9393">
          <cell r="K9393">
            <v>34955.839999999997</v>
          </cell>
          <cell r="Y9393">
            <v>2010</v>
          </cell>
          <cell r="AT9393">
            <v>34955.839999999997</v>
          </cell>
          <cell r="BK9393">
            <v>34955.839999999997</v>
          </cell>
          <cell r="BX9393">
            <v>34955.839999999997</v>
          </cell>
          <cell r="CB9393">
            <v>35000</v>
          </cell>
          <cell r="CF9393">
            <v>0</v>
          </cell>
          <cell r="CG9393">
            <v>175000</v>
          </cell>
          <cell r="CK9393" t="str">
            <v>Прочие основные фонды</v>
          </cell>
        </row>
        <row r="9394">
          <cell r="K9394">
            <v>40526.720000000001</v>
          </cell>
          <cell r="Y9394">
            <v>2010</v>
          </cell>
          <cell r="AT9394">
            <v>45029.66</v>
          </cell>
          <cell r="BK9394">
            <v>42746.116740017351</v>
          </cell>
          <cell r="BX9394">
            <v>31386.91387395476</v>
          </cell>
          <cell r="CB9394">
            <v>31000</v>
          </cell>
          <cell r="CF9394">
            <v>42746.116740017351</v>
          </cell>
          <cell r="CG9394">
            <v>125240</v>
          </cell>
          <cell r="CK9394" t="str">
            <v>Прочие основные фонды</v>
          </cell>
        </row>
        <row r="9395">
          <cell r="K9395">
            <v>40526.720000000001</v>
          </cell>
          <cell r="Y9395">
            <v>2010</v>
          </cell>
          <cell r="AT9395">
            <v>45029.66</v>
          </cell>
          <cell r="BK9395">
            <v>42746.116740017351</v>
          </cell>
          <cell r="BX9395">
            <v>31386.91387395476</v>
          </cell>
          <cell r="CB9395">
            <v>31000</v>
          </cell>
          <cell r="CF9395">
            <v>42746.116740017351</v>
          </cell>
          <cell r="CG9395">
            <v>125240</v>
          </cell>
          <cell r="CK9395" t="str">
            <v>Прочие основные фонды</v>
          </cell>
        </row>
        <row r="9396">
          <cell r="K9396">
            <v>40526.720000000001</v>
          </cell>
          <cell r="Y9396">
            <v>2010</v>
          </cell>
          <cell r="AT9396">
            <v>45029.66</v>
          </cell>
          <cell r="BK9396">
            <v>42746.116740017351</v>
          </cell>
          <cell r="BX9396">
            <v>31386.91387395476</v>
          </cell>
          <cell r="CB9396">
            <v>31000</v>
          </cell>
          <cell r="CF9396">
            <v>42746.116740017351</v>
          </cell>
          <cell r="CG9396">
            <v>125240</v>
          </cell>
          <cell r="CK9396" t="str">
            <v>Прочие основные фонды</v>
          </cell>
        </row>
        <row r="9397">
          <cell r="K9397">
            <v>40526.720000000001</v>
          </cell>
          <cell r="Y9397">
            <v>2010</v>
          </cell>
          <cell r="AT9397">
            <v>45029.66</v>
          </cell>
          <cell r="BK9397">
            <v>42746.116740017351</v>
          </cell>
          <cell r="BX9397">
            <v>31386.91387395476</v>
          </cell>
          <cell r="CB9397">
            <v>31000</v>
          </cell>
          <cell r="CF9397">
            <v>42746.116740017351</v>
          </cell>
          <cell r="CG9397">
            <v>125240</v>
          </cell>
          <cell r="CK9397" t="str">
            <v>Прочие основные фонды</v>
          </cell>
        </row>
        <row r="9398">
          <cell r="K9398">
            <v>40526.720000000001</v>
          </cell>
          <cell r="Y9398">
            <v>2010</v>
          </cell>
          <cell r="AT9398">
            <v>45029.66</v>
          </cell>
          <cell r="BK9398">
            <v>42746.116740017351</v>
          </cell>
          <cell r="BX9398">
            <v>31386.91387395476</v>
          </cell>
          <cell r="CB9398">
            <v>31000</v>
          </cell>
          <cell r="CF9398">
            <v>42746.116740017351</v>
          </cell>
          <cell r="CG9398">
            <v>125240</v>
          </cell>
          <cell r="CK9398" t="str">
            <v>Прочие основные фонды</v>
          </cell>
        </row>
        <row r="9399">
          <cell r="K9399">
            <v>40526.699999999997</v>
          </cell>
          <cell r="Y9399">
            <v>2010</v>
          </cell>
          <cell r="AT9399">
            <v>40526.699999999997</v>
          </cell>
          <cell r="BK9399">
            <v>40526.699999999997</v>
          </cell>
          <cell r="BX9399">
            <v>40526.699999999997</v>
          </cell>
          <cell r="CB9399">
            <v>41000</v>
          </cell>
          <cell r="CF9399">
            <v>0</v>
          </cell>
          <cell r="CG9399">
            <v>205000</v>
          </cell>
          <cell r="CK9399" t="str">
            <v>Прочие основные фонды</v>
          </cell>
        </row>
        <row r="9400">
          <cell r="K9400">
            <v>40526.699999999997</v>
          </cell>
          <cell r="Y9400">
            <v>2010</v>
          </cell>
          <cell r="AT9400">
            <v>40526.699999999997</v>
          </cell>
          <cell r="BK9400">
            <v>40526.699999999997</v>
          </cell>
          <cell r="BX9400">
            <v>40526.699999999997</v>
          </cell>
          <cell r="CB9400">
            <v>41000</v>
          </cell>
          <cell r="CF9400">
            <v>0</v>
          </cell>
          <cell r="CG9400">
            <v>205000</v>
          </cell>
          <cell r="CK9400" t="str">
            <v>Прочие основные фонды</v>
          </cell>
        </row>
        <row r="9401">
          <cell r="K9401">
            <v>40526.699999999997</v>
          </cell>
          <cell r="Y9401">
            <v>2010</v>
          </cell>
          <cell r="AT9401">
            <v>40526.699999999997</v>
          </cell>
          <cell r="BK9401">
            <v>40526.699999999997</v>
          </cell>
          <cell r="BX9401">
            <v>40526.699999999997</v>
          </cell>
          <cell r="CB9401">
            <v>41000</v>
          </cell>
          <cell r="CF9401">
            <v>0</v>
          </cell>
          <cell r="CG9401">
            <v>205000</v>
          </cell>
          <cell r="CK9401" t="str">
            <v>Прочие основные фонды</v>
          </cell>
        </row>
        <row r="9402">
          <cell r="K9402">
            <v>40526.699999999997</v>
          </cell>
          <cell r="Y9402">
            <v>2010</v>
          </cell>
          <cell r="AT9402">
            <v>40526.699999999997</v>
          </cell>
          <cell r="BK9402">
            <v>40526.699999999997</v>
          </cell>
          <cell r="BX9402">
            <v>40526.699999999997</v>
          </cell>
          <cell r="CB9402">
            <v>41000</v>
          </cell>
          <cell r="CF9402">
            <v>0</v>
          </cell>
          <cell r="CG9402">
            <v>205000</v>
          </cell>
          <cell r="CK9402" t="str">
            <v>Прочие основные фонды</v>
          </cell>
        </row>
        <row r="9403">
          <cell r="K9403">
            <v>73840.42</v>
          </cell>
          <cell r="Y9403">
            <v>2010</v>
          </cell>
          <cell r="AT9403">
            <v>73840.42</v>
          </cell>
          <cell r="BK9403">
            <v>73840.42</v>
          </cell>
          <cell r="BX9403">
            <v>73840.42</v>
          </cell>
          <cell r="CB9403">
            <v>75000</v>
          </cell>
          <cell r="CF9403">
            <v>0</v>
          </cell>
          <cell r="CG9403">
            <v>375000</v>
          </cell>
          <cell r="CK9403" t="str">
            <v>Прочие основные фонды</v>
          </cell>
        </row>
        <row r="9404">
          <cell r="K9404">
            <v>36666.65</v>
          </cell>
          <cell r="Y9404">
            <v>2010</v>
          </cell>
          <cell r="AT9404">
            <v>40000</v>
          </cell>
          <cell r="BK9404">
            <v>39448.399632819346</v>
          </cell>
          <cell r="BX9404">
            <v>39448.399632819346</v>
          </cell>
          <cell r="CB9404">
            <v>39000</v>
          </cell>
          <cell r="CF9404">
            <v>0</v>
          </cell>
          <cell r="CG9404">
            <v>195000</v>
          </cell>
          <cell r="CK9404" t="str">
            <v>Прочие основные фонды</v>
          </cell>
        </row>
        <row r="9405">
          <cell r="K9405">
            <v>90566.64</v>
          </cell>
          <cell r="Y9405">
            <v>2010</v>
          </cell>
          <cell r="AT9405">
            <v>104500</v>
          </cell>
          <cell r="BK9405">
            <v>99200.597991008879</v>
          </cell>
          <cell r="BX9405">
            <v>72839.379640625149</v>
          </cell>
          <cell r="CB9405">
            <v>75000</v>
          </cell>
          <cell r="CF9405">
            <v>99200.597991008879</v>
          </cell>
          <cell r="CG9405">
            <v>303000</v>
          </cell>
          <cell r="CK9405" t="str">
            <v>Прочие основные фонды</v>
          </cell>
        </row>
        <row r="9406">
          <cell r="K9406">
            <v>21792.080000000002</v>
          </cell>
          <cell r="Y9406">
            <v>2008</v>
          </cell>
          <cell r="AT9406">
            <v>36320</v>
          </cell>
          <cell r="BK9406">
            <v>33562.11192383241</v>
          </cell>
          <cell r="BX9406">
            <v>17078.073185253867</v>
          </cell>
          <cell r="CB9406">
            <v>17000</v>
          </cell>
          <cell r="CF9406">
            <v>67124.22384766482</v>
          </cell>
          <cell r="CG9406">
            <v>53380</v>
          </cell>
          <cell r="CK9406" t="str">
            <v>Прочие основные фонды</v>
          </cell>
        </row>
        <row r="9407">
          <cell r="K9407">
            <v>21792.080000000002</v>
          </cell>
          <cell r="Y9407">
            <v>2008</v>
          </cell>
          <cell r="AT9407">
            <v>36320</v>
          </cell>
          <cell r="BK9407">
            <v>33562.11192383241</v>
          </cell>
          <cell r="BX9407">
            <v>17078.073185253867</v>
          </cell>
          <cell r="CB9407">
            <v>17000</v>
          </cell>
          <cell r="CF9407">
            <v>67124.22384766482</v>
          </cell>
          <cell r="CG9407">
            <v>53380</v>
          </cell>
          <cell r="CK9407" t="str">
            <v>Прочие основные фонды</v>
          </cell>
        </row>
        <row r="9408">
          <cell r="K9408">
            <v>63542.32</v>
          </cell>
          <cell r="Y9408">
            <v>2009</v>
          </cell>
          <cell r="AT9408">
            <v>82881.36</v>
          </cell>
          <cell r="BK9408">
            <v>78605.65716030469</v>
          </cell>
          <cell r="BX9408">
            <v>57717.266022118136</v>
          </cell>
          <cell r="CB9408">
            <v>60000</v>
          </cell>
          <cell r="CF9408">
            <v>78605.65716030469</v>
          </cell>
          <cell r="CG9408">
            <v>242400</v>
          </cell>
          <cell r="CK9408" t="str">
            <v>Прочие основные фонды</v>
          </cell>
        </row>
        <row r="9409">
          <cell r="K9409">
            <v>82872.87</v>
          </cell>
          <cell r="Y9409">
            <v>2008</v>
          </cell>
          <cell r="AT9409">
            <v>150677.97</v>
          </cell>
          <cell r="BK9409">
            <v>158054.43487085841</v>
          </cell>
          <cell r="BX9409">
            <v>80425.964018721847</v>
          </cell>
          <cell r="CB9409">
            <v>80000</v>
          </cell>
          <cell r="CF9409">
            <v>316108.86974171683</v>
          </cell>
          <cell r="CG9409">
            <v>251200</v>
          </cell>
          <cell r="CK9409" t="str">
            <v>Прочие основные фонды</v>
          </cell>
        </row>
        <row r="9410">
          <cell r="K9410">
            <v>25398.61</v>
          </cell>
          <cell r="Y9410">
            <v>2009</v>
          </cell>
          <cell r="AT9410">
            <v>35440</v>
          </cell>
          <cell r="BK9410">
            <v>33809.292627660499</v>
          </cell>
          <cell r="BX9410">
            <v>24824.930000022337</v>
          </cell>
          <cell r="CB9410">
            <v>25000</v>
          </cell>
          <cell r="CF9410">
            <v>33809.292627660499</v>
          </cell>
          <cell r="CG9410">
            <v>101000</v>
          </cell>
          <cell r="CK9410" t="str">
            <v>Прочие основные фонды</v>
          </cell>
        </row>
        <row r="9411">
          <cell r="K9411">
            <v>21519.61</v>
          </cell>
          <cell r="Y9411">
            <v>2009</v>
          </cell>
          <cell r="AT9411">
            <v>34896.639999999999</v>
          </cell>
          <cell r="BK9411">
            <v>28466.588583278444</v>
          </cell>
          <cell r="BX9411">
            <v>14485.217267108981</v>
          </cell>
          <cell r="CB9411">
            <v>14000</v>
          </cell>
          <cell r="CF9411">
            <v>56933.177166556889</v>
          </cell>
          <cell r="CG9411">
            <v>43960</v>
          </cell>
          <cell r="CK9411" t="str">
            <v>Прочие основные фонды</v>
          </cell>
        </row>
        <row r="9412">
          <cell r="K9412">
            <v>22101.22</v>
          </cell>
          <cell r="Y9412">
            <v>2009</v>
          </cell>
          <cell r="AT9412">
            <v>34896.639999999999</v>
          </cell>
          <cell r="BK9412">
            <v>28466.588583278444</v>
          </cell>
          <cell r="BX9412">
            <v>14485.217267108981</v>
          </cell>
          <cell r="CB9412">
            <v>14000</v>
          </cell>
          <cell r="CF9412">
            <v>56933.177166556889</v>
          </cell>
          <cell r="CG9412">
            <v>43960</v>
          </cell>
          <cell r="CK9412" t="str">
            <v>Прочие основные фонды</v>
          </cell>
        </row>
        <row r="9413">
          <cell r="K9413">
            <v>28640.01</v>
          </cell>
          <cell r="Y9413">
            <v>2009</v>
          </cell>
          <cell r="AT9413">
            <v>45221.19</v>
          </cell>
          <cell r="BK9413">
            <v>36888.738026820502</v>
          </cell>
          <cell r="BX9413">
            <v>18770.826137622877</v>
          </cell>
          <cell r="CB9413">
            <v>19000</v>
          </cell>
          <cell r="CF9413">
            <v>73777.476053641003</v>
          </cell>
          <cell r="CG9413">
            <v>59660</v>
          </cell>
          <cell r="CK9413" t="str">
            <v>Прочие основные фонды</v>
          </cell>
        </row>
        <row r="9414">
          <cell r="K9414">
            <v>30870.6</v>
          </cell>
          <cell r="Y9414">
            <v>2009</v>
          </cell>
          <cell r="AT9414">
            <v>46306</v>
          </cell>
          <cell r="BK9414">
            <v>42366.148855518499</v>
          </cell>
          <cell r="BX9414">
            <v>21558.005419144229</v>
          </cell>
          <cell r="CB9414">
            <v>22000</v>
          </cell>
          <cell r="CF9414">
            <v>84732.297711036997</v>
          </cell>
          <cell r="CG9414">
            <v>69080</v>
          </cell>
          <cell r="CK9414" t="str">
            <v>Прочие основные фонды</v>
          </cell>
        </row>
        <row r="9415">
          <cell r="K9415">
            <v>35179.199999999997</v>
          </cell>
          <cell r="Y9415">
            <v>2009</v>
          </cell>
          <cell r="AT9415">
            <v>43974</v>
          </cell>
          <cell r="BK9415">
            <v>41705.459079909386</v>
          </cell>
          <cell r="BX9415">
            <v>30622.796923899692</v>
          </cell>
          <cell r="CB9415">
            <v>31000</v>
          </cell>
          <cell r="CF9415">
            <v>41705.459079909386</v>
          </cell>
          <cell r="CG9415">
            <v>125240</v>
          </cell>
          <cell r="CK9415" t="str">
            <v>Прочие основные фонды</v>
          </cell>
        </row>
        <row r="9416">
          <cell r="K9416">
            <v>17446.27</v>
          </cell>
          <cell r="Y9416">
            <v>2008</v>
          </cell>
          <cell r="AT9416">
            <v>32711.87</v>
          </cell>
          <cell r="BK9416">
            <v>34313.284990625951</v>
          </cell>
          <cell r="BX9416">
            <v>17460.307433164293</v>
          </cell>
          <cell r="CB9416">
            <v>17000</v>
          </cell>
          <cell r="CF9416">
            <v>68626.569981251901</v>
          </cell>
          <cell r="CG9416">
            <v>53380</v>
          </cell>
          <cell r="CK9416" t="str">
            <v>Прочие основные фонды</v>
          </cell>
        </row>
        <row r="9417">
          <cell r="K9417">
            <v>17446.259999999998</v>
          </cell>
          <cell r="Y9417">
            <v>2008</v>
          </cell>
          <cell r="AT9417">
            <v>32711.86</v>
          </cell>
          <cell r="BK9417">
            <v>34313.274501074302</v>
          </cell>
          <cell r="BX9417">
            <v>17460.302095558272</v>
          </cell>
          <cell r="CB9417">
            <v>17000</v>
          </cell>
          <cell r="CF9417">
            <v>68626.549002148604</v>
          </cell>
          <cell r="CG9417">
            <v>53380</v>
          </cell>
          <cell r="CK9417" t="str">
            <v>Прочие основные фонды</v>
          </cell>
        </row>
        <row r="9418">
          <cell r="K9418">
            <v>31778.32</v>
          </cell>
          <cell r="Y9418">
            <v>2009</v>
          </cell>
          <cell r="AT9418">
            <v>43334</v>
          </cell>
          <cell r="BK9418">
            <v>41340.064523900677</v>
          </cell>
          <cell r="BX9418">
            <v>30354.50103332302</v>
          </cell>
          <cell r="CB9418">
            <v>30000</v>
          </cell>
          <cell r="CF9418">
            <v>41340.064523900677</v>
          </cell>
          <cell r="CG9418">
            <v>121200</v>
          </cell>
          <cell r="CK9418" t="str">
            <v>Прочие основные фонды</v>
          </cell>
        </row>
        <row r="9419">
          <cell r="K9419">
            <v>36380.04</v>
          </cell>
          <cell r="Y9419">
            <v>2010</v>
          </cell>
          <cell r="AT9419">
            <v>41977</v>
          </cell>
          <cell r="BK9419">
            <v>39848.263175775879</v>
          </cell>
          <cell r="BX9419">
            <v>29259.125733727476</v>
          </cell>
          <cell r="CB9419">
            <v>29000</v>
          </cell>
          <cell r="CF9419">
            <v>39848.263175775879</v>
          </cell>
          <cell r="CG9419">
            <v>117160</v>
          </cell>
          <cell r="CK9419" t="str">
            <v>Прочие основные фонды</v>
          </cell>
        </row>
        <row r="9420">
          <cell r="K9420">
            <v>31547.25</v>
          </cell>
          <cell r="Y9420">
            <v>2009</v>
          </cell>
          <cell r="AT9420">
            <v>42063</v>
          </cell>
          <cell r="BK9420">
            <v>40127.547285476394</v>
          </cell>
          <cell r="BX9420">
            <v>29464.19386543283</v>
          </cell>
          <cell r="CB9420">
            <v>29000</v>
          </cell>
          <cell r="CF9420">
            <v>40127.547285476394</v>
          </cell>
          <cell r="CG9420">
            <v>117160</v>
          </cell>
          <cell r="CK9420" t="str">
            <v>Прочие основные фонды</v>
          </cell>
        </row>
        <row r="9421">
          <cell r="K9421">
            <v>119350.05</v>
          </cell>
          <cell r="Y9421">
            <v>2009</v>
          </cell>
          <cell r="AT9421">
            <v>204600</v>
          </cell>
          <cell r="BK9421">
            <v>236529.05607854718</v>
          </cell>
          <cell r="BX9421">
            <v>205615.42721463073</v>
          </cell>
          <cell r="CB9421">
            <v>205000</v>
          </cell>
          <cell r="CF9421">
            <v>236529.05607854718</v>
          </cell>
          <cell r="CG9421">
            <v>1849100</v>
          </cell>
          <cell r="CK9421" t="str">
            <v>Прочие основные фонды</v>
          </cell>
        </row>
        <row r="9422">
          <cell r="K9422">
            <v>65120.74</v>
          </cell>
          <cell r="Y9422">
            <v>2009</v>
          </cell>
          <cell r="AT9422">
            <v>111635.59</v>
          </cell>
          <cell r="BK9422">
            <v>129056.99280289198</v>
          </cell>
          <cell r="BX9422">
            <v>112189.63602251885</v>
          </cell>
          <cell r="CB9422">
            <v>110000</v>
          </cell>
          <cell r="CF9422">
            <v>129056.99280289198</v>
          </cell>
          <cell r="CG9422">
            <v>992200</v>
          </cell>
          <cell r="CK9422" t="str">
            <v>Прочие основные фонды</v>
          </cell>
        </row>
        <row r="9423">
          <cell r="K9423">
            <v>25762.71</v>
          </cell>
          <cell r="Y9423">
            <v>2010</v>
          </cell>
          <cell r="AT9423">
            <v>25762.71</v>
          </cell>
          <cell r="BK9423">
            <v>25762.71</v>
          </cell>
          <cell r="BX9423">
            <v>25762.71</v>
          </cell>
          <cell r="CB9423">
            <v>26000</v>
          </cell>
          <cell r="CF9423">
            <v>0</v>
          </cell>
          <cell r="CG9423">
            <v>260000</v>
          </cell>
          <cell r="CK9423" t="str">
            <v>Прочие основные фонды</v>
          </cell>
        </row>
        <row r="9424">
          <cell r="K9424">
            <v>641439.31000000006</v>
          </cell>
          <cell r="Y9424">
            <v>2010</v>
          </cell>
          <cell r="AT9424">
            <v>782556</v>
          </cell>
          <cell r="BK9424">
            <v>767835.84461111063</v>
          </cell>
          <cell r="BX9424">
            <v>563793.84519816993</v>
          </cell>
          <cell r="CB9424">
            <v>565000</v>
          </cell>
          <cell r="CF9424">
            <v>767835.84461111063</v>
          </cell>
          <cell r="CG9424">
            <v>2282600</v>
          </cell>
          <cell r="CK9424" t="str">
            <v>Прочие основные фонды</v>
          </cell>
        </row>
        <row r="9425">
          <cell r="K9425">
            <v>22497.99</v>
          </cell>
          <cell r="Y9425">
            <v>2010</v>
          </cell>
          <cell r="AT9425">
            <v>26126.69</v>
          </cell>
          <cell r="BK9425">
            <v>25766.40270506962</v>
          </cell>
          <cell r="BX9425">
            <v>25766.40270506962</v>
          </cell>
          <cell r="CB9425">
            <v>26000</v>
          </cell>
          <cell r="CF9425">
            <v>0</v>
          </cell>
          <cell r="CG9425">
            <v>130000</v>
          </cell>
          <cell r="CK9425" t="str">
            <v>Прочие основные фонды</v>
          </cell>
        </row>
        <row r="9426">
          <cell r="K9426">
            <v>27689.83</v>
          </cell>
          <cell r="Y9426">
            <v>2010</v>
          </cell>
          <cell r="AT9426">
            <v>32155.93</v>
          </cell>
          <cell r="BK9426">
            <v>31712.499430124117</v>
          </cell>
          <cell r="BX9426">
            <v>31712.499430124117</v>
          </cell>
          <cell r="CB9426">
            <v>32000</v>
          </cell>
          <cell r="CF9426">
            <v>0</v>
          </cell>
          <cell r="CG9426">
            <v>160000</v>
          </cell>
          <cell r="CK9426" t="str">
            <v>Прочие основные фонды</v>
          </cell>
        </row>
        <row r="9427">
          <cell r="K9427">
            <v>137036.22</v>
          </cell>
          <cell r="Y9427">
            <v>2009</v>
          </cell>
          <cell r="AT9427">
            <v>200540.68</v>
          </cell>
          <cell r="BK9427">
            <v>183478.08708303247</v>
          </cell>
          <cell r="BX9427">
            <v>93362.783790413101</v>
          </cell>
          <cell r="CB9427">
            <v>95000</v>
          </cell>
          <cell r="CF9427">
            <v>366956.17416606494</v>
          </cell>
          <cell r="CG9427">
            <v>298300</v>
          </cell>
          <cell r="CK9427" t="str">
            <v>Прочие основные фонды</v>
          </cell>
        </row>
        <row r="9428">
          <cell r="K9428">
            <v>137036.22</v>
          </cell>
          <cell r="Y9428">
            <v>2009</v>
          </cell>
          <cell r="AT9428">
            <v>200540.68</v>
          </cell>
          <cell r="BK9428">
            <v>183478.08708303247</v>
          </cell>
          <cell r="BX9428">
            <v>93362.783790413101</v>
          </cell>
          <cell r="CB9428">
            <v>95000</v>
          </cell>
          <cell r="CF9428">
            <v>366956.17416606494</v>
          </cell>
          <cell r="CG9428">
            <v>298300</v>
          </cell>
          <cell r="CK9428" t="str">
            <v>Прочие основные фонды</v>
          </cell>
        </row>
        <row r="9429">
          <cell r="K9429">
            <v>165862.5</v>
          </cell>
          <cell r="Y9429">
            <v>2010</v>
          </cell>
          <cell r="AT9429">
            <v>168673.73</v>
          </cell>
          <cell r="BK9429">
            <v>168673.73</v>
          </cell>
          <cell r="BX9429">
            <v>168673.73</v>
          </cell>
          <cell r="CB9429">
            <v>170000</v>
          </cell>
          <cell r="CF9429">
            <v>0</v>
          </cell>
          <cell r="CG9429">
            <v>850000</v>
          </cell>
          <cell r="CK9429" t="str">
            <v>Прочие основные фонды</v>
          </cell>
        </row>
        <row r="9430">
          <cell r="K9430">
            <v>155891.96</v>
          </cell>
          <cell r="Y9430">
            <v>2010</v>
          </cell>
          <cell r="AT9430">
            <v>167027.12</v>
          </cell>
          <cell r="BK9430">
            <v>164723.81448197181</v>
          </cell>
          <cell r="BX9430">
            <v>164723.81448197181</v>
          </cell>
          <cell r="CB9430">
            <v>165000</v>
          </cell>
          <cell r="CF9430">
            <v>0</v>
          </cell>
          <cell r="CG9430">
            <v>825000</v>
          </cell>
          <cell r="CK9430" t="str">
            <v>Прочие основные фонды</v>
          </cell>
        </row>
        <row r="9431">
          <cell r="K9431">
            <v>24792.78</v>
          </cell>
          <cell r="Y9431">
            <v>2010</v>
          </cell>
          <cell r="AT9431">
            <v>25213</v>
          </cell>
          <cell r="BK9431">
            <v>25213</v>
          </cell>
          <cell r="BX9431">
            <v>25213</v>
          </cell>
          <cell r="CB9431">
            <v>25000</v>
          </cell>
          <cell r="CF9431">
            <v>0</v>
          </cell>
          <cell r="CG9431">
            <v>125000</v>
          </cell>
          <cell r="CK9431" t="str">
            <v>Прочие основные фонды</v>
          </cell>
        </row>
        <row r="9432">
          <cell r="K9432">
            <v>33241.83</v>
          </cell>
          <cell r="Y9432">
            <v>2010</v>
          </cell>
          <cell r="AT9432">
            <v>38603.43</v>
          </cell>
          <cell r="BK9432">
            <v>41608.602173951716</v>
          </cell>
          <cell r="BX9432">
            <v>41608.602173951716</v>
          </cell>
          <cell r="CB9432">
            <v>42000</v>
          </cell>
          <cell r="CF9432">
            <v>0</v>
          </cell>
          <cell r="CG9432">
            <v>420000</v>
          </cell>
          <cell r="CK9432" t="str">
            <v>Прочие основные фонды</v>
          </cell>
        </row>
        <row r="9433">
          <cell r="K9433">
            <v>33241.83</v>
          </cell>
          <cell r="Y9433">
            <v>2010</v>
          </cell>
          <cell r="AT9433">
            <v>38603.43</v>
          </cell>
          <cell r="BK9433">
            <v>41608.602173951716</v>
          </cell>
          <cell r="BX9433">
            <v>41608.602173951716</v>
          </cell>
          <cell r="CB9433">
            <v>42000</v>
          </cell>
          <cell r="CF9433">
            <v>0</v>
          </cell>
          <cell r="CG9433">
            <v>420000</v>
          </cell>
          <cell r="CK9433" t="str">
            <v>Прочие основные фонды</v>
          </cell>
        </row>
        <row r="9434">
          <cell r="K9434">
            <v>93333.34</v>
          </cell>
          <cell r="Y9434">
            <v>2010</v>
          </cell>
          <cell r="AT9434">
            <v>112000</v>
          </cell>
          <cell r="BK9434">
            <v>106320.25813390425</v>
          </cell>
          <cell r="BX9434">
            <v>78067.086313397274</v>
          </cell>
          <cell r="CB9434">
            <v>80000</v>
          </cell>
          <cell r="CF9434">
            <v>106320.25813390425</v>
          </cell>
          <cell r="CG9434">
            <v>323200</v>
          </cell>
          <cell r="CK9434" t="str">
            <v>Прочие основные фонды</v>
          </cell>
        </row>
        <row r="9435">
          <cell r="K9435">
            <v>37955.519999999997</v>
          </cell>
          <cell r="Y9435">
            <v>2010</v>
          </cell>
          <cell r="AT9435">
            <v>48800</v>
          </cell>
          <cell r="BK9435">
            <v>46325.255329772568</v>
          </cell>
          <cell r="BX9435">
            <v>34014.944750837385</v>
          </cell>
          <cell r="CB9435">
            <v>34000</v>
          </cell>
          <cell r="CF9435">
            <v>46325.255329772568</v>
          </cell>
          <cell r="CG9435">
            <v>137360</v>
          </cell>
          <cell r="CK9435" t="str">
            <v>Прочие основные фонды</v>
          </cell>
        </row>
        <row r="9436">
          <cell r="K9436">
            <v>37955.519999999997</v>
          </cell>
          <cell r="Y9436">
            <v>2010</v>
          </cell>
          <cell r="AT9436">
            <v>48800</v>
          </cell>
          <cell r="BK9436">
            <v>46325.255329772568</v>
          </cell>
          <cell r="BX9436">
            <v>34014.944750837385</v>
          </cell>
          <cell r="CB9436">
            <v>34000</v>
          </cell>
          <cell r="CF9436">
            <v>46325.255329772568</v>
          </cell>
          <cell r="CG9436">
            <v>137360</v>
          </cell>
          <cell r="CK9436" t="str">
            <v>Прочие основные фонды</v>
          </cell>
        </row>
        <row r="9437">
          <cell r="K9437">
            <v>13947.32</v>
          </cell>
          <cell r="Y9437">
            <v>2008</v>
          </cell>
          <cell r="AT9437">
            <v>41841.800000000003</v>
          </cell>
          <cell r="BK9437">
            <v>38664.624853926514</v>
          </cell>
          <cell r="BX9437">
            <v>19674.485754481146</v>
          </cell>
          <cell r="CB9437">
            <v>20000</v>
          </cell>
          <cell r="CF9437">
            <v>77329.249707853029</v>
          </cell>
          <cell r="CG9437">
            <v>62800</v>
          </cell>
          <cell r="CK9437" t="str">
            <v>Прочие основные фонды</v>
          </cell>
        </row>
        <row r="9438">
          <cell r="K9438">
            <v>13947.32</v>
          </cell>
          <cell r="Y9438">
            <v>2008</v>
          </cell>
          <cell r="AT9438">
            <v>41841.800000000003</v>
          </cell>
          <cell r="BK9438">
            <v>38664.624853926514</v>
          </cell>
          <cell r="BX9438">
            <v>19674.485754481146</v>
          </cell>
          <cell r="CB9438">
            <v>20000</v>
          </cell>
          <cell r="CF9438">
            <v>77329.249707853029</v>
          </cell>
          <cell r="CG9438">
            <v>62800</v>
          </cell>
          <cell r="CK9438" t="str">
            <v>Прочие основные фонды</v>
          </cell>
        </row>
        <row r="9439">
          <cell r="K9439">
            <v>19791.63</v>
          </cell>
          <cell r="Y9439">
            <v>2010</v>
          </cell>
          <cell r="AT9439">
            <v>28500</v>
          </cell>
          <cell r="BK9439">
            <v>27963.904910851943</v>
          </cell>
          <cell r="BX9439">
            <v>20532.875076221819</v>
          </cell>
          <cell r="CB9439">
            <v>21000</v>
          </cell>
          <cell r="CF9439">
            <v>27963.904910851943</v>
          </cell>
          <cell r="CG9439">
            <v>84840</v>
          </cell>
          <cell r="CK9439" t="str">
            <v>Прочие основные фонды</v>
          </cell>
        </row>
        <row r="9440">
          <cell r="K9440">
            <v>19791.63</v>
          </cell>
          <cell r="Y9440">
            <v>2010</v>
          </cell>
          <cell r="AT9440">
            <v>28500</v>
          </cell>
          <cell r="BK9440">
            <v>27963.904910851943</v>
          </cell>
          <cell r="BX9440">
            <v>20532.875076221819</v>
          </cell>
          <cell r="CB9440">
            <v>21000</v>
          </cell>
          <cell r="CF9440">
            <v>27963.904910851943</v>
          </cell>
          <cell r="CG9440">
            <v>84840</v>
          </cell>
          <cell r="CK9440" t="str">
            <v>Прочие основные фонды</v>
          </cell>
        </row>
        <row r="9441">
          <cell r="K9441">
            <v>17750.009999999998</v>
          </cell>
          <cell r="Y9441">
            <v>2008</v>
          </cell>
          <cell r="AT9441">
            <v>53249.85</v>
          </cell>
          <cell r="BK9441">
            <v>49206.426917050856</v>
          </cell>
          <cell r="BX9441">
            <v>25038.679388870885</v>
          </cell>
          <cell r="CB9441">
            <v>25000</v>
          </cell>
          <cell r="CF9441">
            <v>98412.853834101712</v>
          </cell>
          <cell r="CG9441">
            <v>78500</v>
          </cell>
          <cell r="CK9441" t="str">
            <v>Прочие основные фонды</v>
          </cell>
        </row>
        <row r="9442">
          <cell r="K9442">
            <v>17750.009999999998</v>
          </cell>
          <cell r="Y9442">
            <v>2008</v>
          </cell>
          <cell r="AT9442">
            <v>53249.85</v>
          </cell>
          <cell r="BK9442">
            <v>49206.426917050856</v>
          </cell>
          <cell r="BX9442">
            <v>25038.679388870885</v>
          </cell>
          <cell r="CB9442">
            <v>25000</v>
          </cell>
          <cell r="CF9442">
            <v>98412.853834101712</v>
          </cell>
          <cell r="CG9442">
            <v>78500</v>
          </cell>
          <cell r="CK9442" t="str">
            <v>Прочие основные фонды</v>
          </cell>
        </row>
        <row r="9443">
          <cell r="K9443">
            <v>26496.41</v>
          </cell>
          <cell r="Y9443">
            <v>2009</v>
          </cell>
          <cell r="AT9443">
            <v>56110</v>
          </cell>
          <cell r="BK9443">
            <v>51335.995600637994</v>
          </cell>
          <cell r="BX9443">
            <v>26122.309939709383</v>
          </cell>
          <cell r="CB9443">
            <v>26000</v>
          </cell>
          <cell r="CF9443">
            <v>102671.99120127599</v>
          </cell>
          <cell r="CG9443">
            <v>81640</v>
          </cell>
          <cell r="CK9443" t="str">
            <v>Прочие основные фонды</v>
          </cell>
        </row>
        <row r="9444">
          <cell r="K9444">
            <v>56166.68</v>
          </cell>
          <cell r="Y9444">
            <v>2010</v>
          </cell>
          <cell r="AT9444">
            <v>67400</v>
          </cell>
          <cell r="BK9444">
            <v>63982.012484153092</v>
          </cell>
          <cell r="BX9444">
            <v>46979.65729931229</v>
          </cell>
          <cell r="CB9444">
            <v>47000</v>
          </cell>
          <cell r="CF9444">
            <v>63982.012484153092</v>
          </cell>
          <cell r="CG9444">
            <v>189880</v>
          </cell>
          <cell r="CK9444" t="str">
            <v>Прочие основные фонды</v>
          </cell>
        </row>
        <row r="9445">
          <cell r="K9445">
            <v>56166.68</v>
          </cell>
          <cell r="Y9445">
            <v>2010</v>
          </cell>
          <cell r="AT9445">
            <v>67400</v>
          </cell>
          <cell r="BK9445">
            <v>63982.012484153092</v>
          </cell>
          <cell r="BX9445">
            <v>46979.65729931229</v>
          </cell>
          <cell r="CB9445">
            <v>47000</v>
          </cell>
          <cell r="CF9445">
            <v>63982.012484153092</v>
          </cell>
          <cell r="CG9445">
            <v>189880</v>
          </cell>
          <cell r="CK9445" t="str">
            <v>Прочие основные фонды</v>
          </cell>
        </row>
        <row r="9446">
          <cell r="K9446">
            <v>56166.68</v>
          </cell>
          <cell r="Y9446">
            <v>2010</v>
          </cell>
          <cell r="AT9446">
            <v>67400</v>
          </cell>
          <cell r="BK9446">
            <v>63982.012484153092</v>
          </cell>
          <cell r="BX9446">
            <v>46979.65729931229</v>
          </cell>
          <cell r="CB9446">
            <v>47000</v>
          </cell>
          <cell r="CF9446">
            <v>63982.012484153092</v>
          </cell>
          <cell r="CG9446">
            <v>189880</v>
          </cell>
          <cell r="CK9446" t="str">
            <v>Прочие основные фонды</v>
          </cell>
        </row>
        <row r="9447">
          <cell r="K9447">
            <v>53433.73</v>
          </cell>
          <cell r="Y9447">
            <v>2010</v>
          </cell>
          <cell r="AT9447">
            <v>58291.33</v>
          </cell>
          <cell r="BK9447">
            <v>57487.492024213789</v>
          </cell>
          <cell r="BX9447">
            <v>57487.492024213789</v>
          </cell>
          <cell r="CB9447">
            <v>55000</v>
          </cell>
          <cell r="CF9447">
            <v>0</v>
          </cell>
          <cell r="CG9447">
            <v>275000</v>
          </cell>
          <cell r="CK9447" t="str">
            <v>Прочие основные фонды</v>
          </cell>
        </row>
        <row r="9448">
          <cell r="K9448">
            <v>53433.74</v>
          </cell>
          <cell r="Y9448">
            <v>2010</v>
          </cell>
          <cell r="AT9448">
            <v>58291.34</v>
          </cell>
          <cell r="BK9448">
            <v>57487.501886313687</v>
          </cell>
          <cell r="BX9448">
            <v>57487.501886313687</v>
          </cell>
          <cell r="CB9448">
            <v>55000</v>
          </cell>
          <cell r="CF9448">
            <v>0</v>
          </cell>
          <cell r="CG9448">
            <v>275000</v>
          </cell>
          <cell r="CK9448" t="str">
            <v>Прочие основные фонды</v>
          </cell>
        </row>
        <row r="9449">
          <cell r="K9449">
            <v>51789.8</v>
          </cell>
          <cell r="Y9449">
            <v>2010</v>
          </cell>
          <cell r="AT9449">
            <v>60143</v>
          </cell>
          <cell r="BK9449">
            <v>59313.62747791635</v>
          </cell>
          <cell r="BX9449">
            <v>59313.62747791635</v>
          </cell>
          <cell r="CB9449">
            <v>60000</v>
          </cell>
          <cell r="CF9449">
            <v>0</v>
          </cell>
          <cell r="CG9449">
            <v>300000</v>
          </cell>
          <cell r="CK9449" t="str">
            <v>Прочие основные фонды</v>
          </cell>
        </row>
        <row r="9450">
          <cell r="K9450">
            <v>26889.46</v>
          </cell>
          <cell r="Y9450">
            <v>2010</v>
          </cell>
          <cell r="AT9450">
            <v>33380</v>
          </cell>
          <cell r="BK9450">
            <v>31687.234075979679</v>
          </cell>
          <cell r="BX9450">
            <v>23266.779831617871</v>
          </cell>
          <cell r="CB9450">
            <v>23000</v>
          </cell>
          <cell r="CF9450">
            <v>31687.234075979679</v>
          </cell>
          <cell r="CG9450">
            <v>92920</v>
          </cell>
          <cell r="CK9450" t="str">
            <v>Прочие основные фонды</v>
          </cell>
        </row>
        <row r="9451">
          <cell r="K9451">
            <v>25000.65</v>
          </cell>
          <cell r="Y9451">
            <v>2010</v>
          </cell>
          <cell r="AT9451">
            <v>29033</v>
          </cell>
          <cell r="BK9451">
            <v>28632.634663491102</v>
          </cell>
          <cell r="BX9451">
            <v>28632.634663491102</v>
          </cell>
          <cell r="CB9451">
            <v>29000</v>
          </cell>
          <cell r="CF9451">
            <v>0</v>
          </cell>
          <cell r="CG9451">
            <v>145000</v>
          </cell>
          <cell r="CK9451" t="str">
            <v>Прочие основные фонды</v>
          </cell>
        </row>
        <row r="9452">
          <cell r="K9452">
            <v>18906.240000000002</v>
          </cell>
          <cell r="Y9452">
            <v>2010</v>
          </cell>
          <cell r="AT9452">
            <v>20625</v>
          </cell>
          <cell r="BK9452">
            <v>20340.581060672477</v>
          </cell>
          <cell r="BX9452">
            <v>20340.581060672477</v>
          </cell>
          <cell r="CB9452">
            <v>20000</v>
          </cell>
          <cell r="CF9452">
            <v>0</v>
          </cell>
          <cell r="CG9452">
            <v>100000</v>
          </cell>
          <cell r="CK9452" t="str">
            <v>Прочие основные фонды</v>
          </cell>
        </row>
        <row r="9453">
          <cell r="K9453">
            <v>17012.240000000002</v>
          </cell>
          <cell r="Y9453">
            <v>2010</v>
          </cell>
          <cell r="AT9453">
            <v>21118.65</v>
          </cell>
          <cell r="BK9453">
            <v>20047.681423567654</v>
          </cell>
          <cell r="BX9453">
            <v>14720.281003325246</v>
          </cell>
          <cell r="CB9453">
            <v>15000</v>
          </cell>
          <cell r="CF9453">
            <v>20047.681423567654</v>
          </cell>
          <cell r="CG9453">
            <v>60600</v>
          </cell>
          <cell r="CK9453" t="str">
            <v>Прочие основные фонды</v>
          </cell>
        </row>
        <row r="9454">
          <cell r="K9454">
            <v>17012.23</v>
          </cell>
          <cell r="Y9454">
            <v>2010</v>
          </cell>
          <cell r="AT9454">
            <v>21118.639999999999</v>
          </cell>
          <cell r="BK9454">
            <v>20047.671930687462</v>
          </cell>
          <cell r="BX9454">
            <v>14720.274033049682</v>
          </cell>
          <cell r="CB9454">
            <v>15000</v>
          </cell>
          <cell r="CF9454">
            <v>20047.671930687462</v>
          </cell>
          <cell r="CG9454">
            <v>60600</v>
          </cell>
          <cell r="CK9454" t="str">
            <v>Прочие основные фонды</v>
          </cell>
        </row>
        <row r="9455">
          <cell r="K9455">
            <v>30854.89</v>
          </cell>
          <cell r="Y9455">
            <v>2009</v>
          </cell>
          <cell r="AT9455">
            <v>58461.87</v>
          </cell>
          <cell r="BK9455">
            <v>55771.853001982119</v>
          </cell>
          <cell r="BX9455">
            <v>40951.236750011449</v>
          </cell>
          <cell r="CB9455">
            <v>41000</v>
          </cell>
          <cell r="CF9455">
            <v>55771.853001982119</v>
          </cell>
          <cell r="CG9455">
            <v>165640</v>
          </cell>
          <cell r="CK9455" t="str">
            <v>Прочие основные фонды</v>
          </cell>
        </row>
        <row r="9456">
          <cell r="K9456">
            <v>30854.880000000001</v>
          </cell>
          <cell r="Y9456">
            <v>2009</v>
          </cell>
          <cell r="AT9456">
            <v>58461.86</v>
          </cell>
          <cell r="BK9456">
            <v>55771.843462113997</v>
          </cell>
          <cell r="BX9456">
            <v>40951.229745234363</v>
          </cell>
          <cell r="CB9456">
            <v>41000</v>
          </cell>
          <cell r="CF9456">
            <v>55771.843462113997</v>
          </cell>
          <cell r="CG9456">
            <v>165640</v>
          </cell>
          <cell r="CK9456" t="str">
            <v>Прочие основные фонды</v>
          </cell>
        </row>
        <row r="9457">
          <cell r="K9457">
            <v>25472.85</v>
          </cell>
          <cell r="Y9457">
            <v>2009</v>
          </cell>
          <cell r="AT9457">
            <v>48264.41</v>
          </cell>
          <cell r="BK9457">
            <v>46043.610643097731</v>
          </cell>
          <cell r="BX9457">
            <v>33808.143333588545</v>
          </cell>
          <cell r="CB9457">
            <v>34000</v>
          </cell>
          <cell r="CF9457">
            <v>46043.610643097731</v>
          </cell>
          <cell r="CG9457">
            <v>137360</v>
          </cell>
          <cell r="CK9457" t="str">
            <v>Прочие основные фонды</v>
          </cell>
        </row>
        <row r="9458">
          <cell r="K9458">
            <v>28684.71</v>
          </cell>
          <cell r="Y9458">
            <v>2009</v>
          </cell>
          <cell r="AT9458">
            <v>68843.22</v>
          </cell>
          <cell r="BK9458">
            <v>56158.175127694994</v>
          </cell>
          <cell r="BX9458">
            <v>28576.074919172228</v>
          </cell>
          <cell r="CB9458">
            <v>29000</v>
          </cell>
          <cell r="CF9458">
            <v>112316.35025538999</v>
          </cell>
          <cell r="CG9458">
            <v>91060</v>
          </cell>
          <cell r="CK9458" t="str">
            <v>Прочие основные фонды</v>
          </cell>
        </row>
        <row r="9459">
          <cell r="K9459">
            <v>46360.52</v>
          </cell>
          <cell r="Y9459">
            <v>2009</v>
          </cell>
          <cell r="AT9459">
            <v>83449</v>
          </cell>
          <cell r="BK9459">
            <v>79609.245499030498</v>
          </cell>
          <cell r="BX9459">
            <v>58454.164322005192</v>
          </cell>
          <cell r="CB9459">
            <v>60000</v>
          </cell>
          <cell r="CF9459">
            <v>79609.245499030498</v>
          </cell>
          <cell r="CG9459">
            <v>242400</v>
          </cell>
          <cell r="CK9459" t="str">
            <v>Прочие основные фонды</v>
          </cell>
        </row>
        <row r="9460">
          <cell r="K9460">
            <v>33949.51</v>
          </cell>
          <cell r="Y9460">
            <v>2009</v>
          </cell>
          <cell r="AT9460">
            <v>81478.81</v>
          </cell>
          <cell r="BK9460">
            <v>66465.532570617506</v>
          </cell>
          <cell r="BX9460">
            <v>33820.971460733526</v>
          </cell>
          <cell r="CB9460">
            <v>34000</v>
          </cell>
          <cell r="CF9460">
            <v>132931.06514123501</v>
          </cell>
          <cell r="CG9460">
            <v>106760</v>
          </cell>
          <cell r="CK9460" t="str">
            <v>Прочие основные фонды</v>
          </cell>
        </row>
        <row r="9461">
          <cell r="K9461">
            <v>46572</v>
          </cell>
          <cell r="Y9461">
            <v>2009</v>
          </cell>
          <cell r="AT9461">
            <v>98622.88</v>
          </cell>
          <cell r="BK9461">
            <v>90231.754300521279</v>
          </cell>
          <cell r="BX9461">
            <v>45914.408100280983</v>
          </cell>
          <cell r="CB9461">
            <v>46000</v>
          </cell>
          <cell r="CF9461">
            <v>180463.50860104256</v>
          </cell>
          <cell r="CG9461">
            <v>144440</v>
          </cell>
          <cell r="CK9461" t="str">
            <v>Прочие основные фонды</v>
          </cell>
        </row>
        <row r="9462">
          <cell r="K9462">
            <v>68394.14</v>
          </cell>
          <cell r="Y9462">
            <v>2009</v>
          </cell>
          <cell r="AT9462">
            <v>144834.75</v>
          </cell>
          <cell r="BK9462">
            <v>132511.78201424886</v>
          </cell>
          <cell r="BX9462">
            <v>67428.590795585886</v>
          </cell>
          <cell r="CB9462">
            <v>65000</v>
          </cell>
          <cell r="CF9462">
            <v>265023.56402849773</v>
          </cell>
          <cell r="CG9462">
            <v>204100</v>
          </cell>
          <cell r="CK9462" t="str">
            <v>Прочие основные фонды</v>
          </cell>
        </row>
        <row r="9463">
          <cell r="K9463">
            <v>22592.240000000002</v>
          </cell>
          <cell r="Y9463">
            <v>2009</v>
          </cell>
          <cell r="AT9463">
            <v>40666</v>
          </cell>
          <cell r="BK9463">
            <v>38794.827708703211</v>
          </cell>
          <cell r="BX9463">
            <v>28485.626506233304</v>
          </cell>
          <cell r="CB9463">
            <v>28000</v>
          </cell>
          <cell r="CF9463">
            <v>38794.827708703211</v>
          </cell>
          <cell r="CG9463">
            <v>113120</v>
          </cell>
          <cell r="CK9463" t="str">
            <v>Прочие основные фонды</v>
          </cell>
        </row>
        <row r="9464">
          <cell r="K9464">
            <v>31651</v>
          </cell>
          <cell r="Y9464">
            <v>2010</v>
          </cell>
          <cell r="AT9464">
            <v>36756</v>
          </cell>
          <cell r="BK9464">
            <v>36249.134422597701</v>
          </cell>
          <cell r="BX9464">
            <v>36249.134422597701</v>
          </cell>
          <cell r="CB9464">
            <v>36000</v>
          </cell>
          <cell r="CF9464">
            <v>0</v>
          </cell>
          <cell r="CG9464">
            <v>180000</v>
          </cell>
          <cell r="CK9464" t="str">
            <v>Прочие основные фонды</v>
          </cell>
        </row>
        <row r="9465">
          <cell r="K9465">
            <v>6979.92</v>
          </cell>
          <cell r="Y9465">
            <v>2008</v>
          </cell>
          <cell r="AT9465">
            <v>20940</v>
          </cell>
          <cell r="BK9465">
            <v>19349.962105865932</v>
          </cell>
          <cell r="BX9465">
            <v>9846.2239124233474</v>
          </cell>
          <cell r="CB9465">
            <v>9800</v>
          </cell>
          <cell r="CF9465">
            <v>38699.924211731864</v>
          </cell>
          <cell r="CG9465">
            <v>30772</v>
          </cell>
          <cell r="CK9465" t="str">
            <v>Прочие основные фонды</v>
          </cell>
        </row>
        <row r="9466">
          <cell r="K9466">
            <v>49583.32</v>
          </cell>
          <cell r="Y9466">
            <v>2010</v>
          </cell>
          <cell r="AT9466">
            <v>59500</v>
          </cell>
          <cell r="BK9466">
            <v>56482.637133636636</v>
          </cell>
          <cell r="BX9466">
            <v>41473.139603992306</v>
          </cell>
          <cell r="CB9466">
            <v>41000</v>
          </cell>
          <cell r="CF9466">
            <v>56482.637133636636</v>
          </cell>
          <cell r="CG9466">
            <v>165640</v>
          </cell>
          <cell r="CK9466" t="str">
            <v>Прочие основные фонды</v>
          </cell>
        </row>
        <row r="9467">
          <cell r="K9467">
            <v>36991.120000000003</v>
          </cell>
          <cell r="Y9467">
            <v>2010</v>
          </cell>
          <cell r="AT9467">
            <v>47560</v>
          </cell>
          <cell r="BK9467">
            <v>45148.138186147196</v>
          </cell>
          <cell r="BX9467">
            <v>33150.630580939061</v>
          </cell>
          <cell r="CB9467">
            <v>33000</v>
          </cell>
          <cell r="CF9467">
            <v>45148.138186147196</v>
          </cell>
          <cell r="CG9467">
            <v>133320</v>
          </cell>
          <cell r="CK9467" t="str">
            <v>Прочие основные фонды</v>
          </cell>
        </row>
        <row r="9468">
          <cell r="K9468">
            <v>51479.78</v>
          </cell>
          <cell r="Y9468">
            <v>2010</v>
          </cell>
          <cell r="AT9468">
            <v>54508</v>
          </cell>
          <cell r="BK9468">
            <v>54508</v>
          </cell>
          <cell r="BX9468">
            <v>54508</v>
          </cell>
          <cell r="CB9468">
            <v>55000</v>
          </cell>
          <cell r="CF9468">
            <v>0</v>
          </cell>
          <cell r="CG9468">
            <v>275000</v>
          </cell>
          <cell r="CK9468" t="str">
            <v>Прочие основные фонды</v>
          </cell>
        </row>
        <row r="9469">
          <cell r="K9469">
            <v>76345.06</v>
          </cell>
          <cell r="Y9469">
            <v>2009</v>
          </cell>
          <cell r="AT9469">
            <v>119496.61</v>
          </cell>
          <cell r="BK9469">
            <v>113331.99114346867</v>
          </cell>
          <cell r="BX9469">
            <v>83215.546030027777</v>
          </cell>
          <cell r="CB9469">
            <v>85000</v>
          </cell>
          <cell r="CF9469">
            <v>113331.99114346867</v>
          </cell>
          <cell r="CG9469">
            <v>343400</v>
          </cell>
          <cell r="CK9469" t="str">
            <v>Прочие основные фонды</v>
          </cell>
        </row>
        <row r="9470">
          <cell r="K9470">
            <v>71167.7</v>
          </cell>
          <cell r="Y9470">
            <v>2010</v>
          </cell>
          <cell r="AT9470">
            <v>77637.5</v>
          </cell>
          <cell r="BK9470">
            <v>76566.878162325302</v>
          </cell>
          <cell r="BX9470">
            <v>76566.878162325302</v>
          </cell>
          <cell r="CB9470">
            <v>75000</v>
          </cell>
          <cell r="CF9470">
            <v>0</v>
          </cell>
          <cell r="CG9470">
            <v>375000</v>
          </cell>
          <cell r="CK9470" t="str">
            <v>Прочие основные фонды</v>
          </cell>
        </row>
        <row r="9471">
          <cell r="K9471">
            <v>5795.59</v>
          </cell>
          <cell r="Y9471">
            <v>2008</v>
          </cell>
          <cell r="AT9471">
            <v>20864.41</v>
          </cell>
          <cell r="BK9471">
            <v>19280.111884491413</v>
          </cell>
          <cell r="BX9471">
            <v>9810.6806428178024</v>
          </cell>
          <cell r="CB9471">
            <v>9800</v>
          </cell>
          <cell r="CF9471">
            <v>38560.223768982825</v>
          </cell>
          <cell r="CG9471">
            <v>30772</v>
          </cell>
          <cell r="CK9471" t="str">
            <v>Прочие основные фонды</v>
          </cell>
        </row>
        <row r="9472">
          <cell r="K9472">
            <v>204856.34</v>
          </cell>
          <cell r="Y9472">
            <v>2009</v>
          </cell>
          <cell r="AT9472">
            <v>433813.56</v>
          </cell>
          <cell r="BK9472">
            <v>396903.42198640364</v>
          </cell>
          <cell r="BX9472">
            <v>201964.21797128345</v>
          </cell>
          <cell r="CB9472">
            <v>200000</v>
          </cell>
          <cell r="CF9472">
            <v>793806.84397280728</v>
          </cell>
          <cell r="CG9472">
            <v>628000</v>
          </cell>
          <cell r="CK9472" t="str">
            <v>Прочие основные фонды</v>
          </cell>
        </row>
        <row r="9473">
          <cell r="K9473">
            <v>52629.98</v>
          </cell>
          <cell r="Y9473">
            <v>2010</v>
          </cell>
          <cell r="AT9473">
            <v>55400</v>
          </cell>
          <cell r="BK9473">
            <v>61259.509011747672</v>
          </cell>
          <cell r="BX9473">
            <v>53253.077339581228</v>
          </cell>
          <cell r="CB9473">
            <v>55000</v>
          </cell>
          <cell r="CF9473">
            <v>61259.509011747672</v>
          </cell>
          <cell r="CG9473">
            <v>496100</v>
          </cell>
          <cell r="CK9473" t="str">
            <v>Прочие основные фонды</v>
          </cell>
        </row>
        <row r="9474">
          <cell r="K9474">
            <v>48072.47</v>
          </cell>
          <cell r="Y9474">
            <v>2010</v>
          </cell>
          <cell r="AT9474">
            <v>50162.57</v>
          </cell>
          <cell r="BK9474">
            <v>54067.589826940377</v>
          </cell>
          <cell r="BX9474">
            <v>54067.589826940377</v>
          </cell>
          <cell r="CB9474">
            <v>55000</v>
          </cell>
          <cell r="CF9474">
            <v>0</v>
          </cell>
          <cell r="CG9474">
            <v>550000</v>
          </cell>
          <cell r="CK9474" t="str">
            <v>Прочие основные фонды</v>
          </cell>
        </row>
        <row r="9475">
          <cell r="K9475">
            <v>15724.61</v>
          </cell>
          <cell r="Y9475">
            <v>2008</v>
          </cell>
          <cell r="AT9475">
            <v>47173.73</v>
          </cell>
          <cell r="BK9475">
            <v>43591.685190656681</v>
          </cell>
          <cell r="BX9475">
            <v>22181.619310611397</v>
          </cell>
          <cell r="CB9475">
            <v>22000</v>
          </cell>
          <cell r="CF9475">
            <v>87183.370381313362</v>
          </cell>
          <cell r="CG9475">
            <v>69080</v>
          </cell>
          <cell r="CK9475" t="str">
            <v>Прочие основные фонды</v>
          </cell>
        </row>
        <row r="9476">
          <cell r="K9476">
            <v>18345.37</v>
          </cell>
          <cell r="Y9476">
            <v>2009</v>
          </cell>
          <cell r="AT9476">
            <v>47173.73</v>
          </cell>
          <cell r="BK9476">
            <v>38481.503200556268</v>
          </cell>
          <cell r="BX9476">
            <v>19581.304341906183</v>
          </cell>
          <cell r="CB9476">
            <v>20000</v>
          </cell>
          <cell r="CF9476">
            <v>76963.006401112536</v>
          </cell>
          <cell r="CG9476">
            <v>62800</v>
          </cell>
          <cell r="CK9476" t="str">
            <v>Прочие основные фонды</v>
          </cell>
        </row>
        <row r="9477">
          <cell r="K9477">
            <v>106927.98</v>
          </cell>
          <cell r="Y9477">
            <v>2010</v>
          </cell>
          <cell r="AT9477">
            <v>142570.68</v>
          </cell>
          <cell r="BK9477">
            <v>139888.87503843862</v>
          </cell>
          <cell r="BX9477">
            <v>102715.29691129812</v>
          </cell>
          <cell r="CB9477">
            <v>105000</v>
          </cell>
          <cell r="CF9477">
            <v>139888.87503843862</v>
          </cell>
          <cell r="CG9477">
            <v>424200</v>
          </cell>
          <cell r="CK9477" t="str">
            <v>Прочие основные фонды</v>
          </cell>
        </row>
        <row r="9478">
          <cell r="K9478">
            <v>80704.31</v>
          </cell>
          <cell r="Y9478">
            <v>2010</v>
          </cell>
          <cell r="AT9478">
            <v>103762.71</v>
          </cell>
          <cell r="BK9478">
            <v>114737.41278571048</v>
          </cell>
          <cell r="BX9478">
            <v>99741.581599179408</v>
          </cell>
          <cell r="CB9478">
            <v>100000</v>
          </cell>
          <cell r="CF9478">
            <v>114737.41278571048</v>
          </cell>
          <cell r="CG9478">
            <v>902000</v>
          </cell>
          <cell r="CK9478" t="str">
            <v>Прочие основные фонды</v>
          </cell>
        </row>
        <row r="9479">
          <cell r="K9479">
            <v>337619.7</v>
          </cell>
          <cell r="Y9479">
            <v>2010</v>
          </cell>
          <cell r="AT9479">
            <v>434082.5</v>
          </cell>
          <cell r="BK9479">
            <v>479994.23863884399</v>
          </cell>
          <cell r="BX9479">
            <v>417260.45025737851</v>
          </cell>
          <cell r="CB9479">
            <v>415000</v>
          </cell>
          <cell r="CF9479">
            <v>479994.23863884399</v>
          </cell>
          <cell r="CG9479">
            <v>3743300</v>
          </cell>
          <cell r="CK9479" t="str">
            <v>Прочие основные фонды</v>
          </cell>
        </row>
        <row r="9480">
          <cell r="K9480">
            <v>14270.36</v>
          </cell>
          <cell r="Y9480">
            <v>2008</v>
          </cell>
          <cell r="AT9480">
            <v>51372.88</v>
          </cell>
          <cell r="BK9480">
            <v>68245.830783075697</v>
          </cell>
          <cell r="BX9480">
            <v>50893.542104916611</v>
          </cell>
          <cell r="CB9480">
            <v>50000</v>
          </cell>
          <cell r="CF9480">
            <v>136491.66156615139</v>
          </cell>
          <cell r="CG9480">
            <v>403500</v>
          </cell>
          <cell r="CK9480" t="str">
            <v>Прочие основные фонды</v>
          </cell>
        </row>
        <row r="9481">
          <cell r="K9481">
            <v>101000</v>
          </cell>
          <cell r="Y9481">
            <v>2010</v>
          </cell>
          <cell r="AT9481">
            <v>101000</v>
          </cell>
          <cell r="BK9481">
            <v>101000</v>
          </cell>
          <cell r="BX9481">
            <v>101000</v>
          </cell>
          <cell r="CB9481">
            <v>100000</v>
          </cell>
          <cell r="CF9481">
            <v>0</v>
          </cell>
          <cell r="CG9481">
            <v>1000000</v>
          </cell>
          <cell r="CK9481" t="str">
            <v>Прочие основные фонды</v>
          </cell>
        </row>
        <row r="9482">
          <cell r="K9482">
            <v>217519.35999999999</v>
          </cell>
          <cell r="Y9482">
            <v>2009</v>
          </cell>
          <cell r="AT9482">
            <v>522046.66</v>
          </cell>
          <cell r="BK9482">
            <v>664077.570527095</v>
          </cell>
          <cell r="BX9482">
            <v>495228.19795363722</v>
          </cell>
          <cell r="CB9482">
            <v>495000</v>
          </cell>
          <cell r="CF9482">
            <v>1328155.14105419</v>
          </cell>
          <cell r="CG9482">
            <v>3994650</v>
          </cell>
          <cell r="CK9482" t="str">
            <v>Прочие основные фонды</v>
          </cell>
        </row>
        <row r="9483">
          <cell r="K9483">
            <v>44185.64</v>
          </cell>
          <cell r="Y9483">
            <v>2009</v>
          </cell>
          <cell r="AT9483">
            <v>93569.49</v>
          </cell>
          <cell r="BK9483">
            <v>85608.321635964021</v>
          </cell>
          <cell r="BX9483">
            <v>43561.775417582212</v>
          </cell>
          <cell r="CB9483">
            <v>44000</v>
          </cell>
          <cell r="CF9483">
            <v>171216.64327192804</v>
          </cell>
          <cell r="CG9483">
            <v>138160</v>
          </cell>
          <cell r="CK9483" t="str">
            <v>Прочие основные фонды</v>
          </cell>
        </row>
        <row r="9484">
          <cell r="K9484">
            <v>37453.910000000003</v>
          </cell>
          <cell r="Y9484">
            <v>2010</v>
          </cell>
          <cell r="AT9484">
            <v>42135.67</v>
          </cell>
          <cell r="BK9484">
            <v>41554.618723914929</v>
          </cell>
          <cell r="BX9484">
            <v>41554.618723914929</v>
          </cell>
          <cell r="CB9484">
            <v>42000</v>
          </cell>
          <cell r="CF9484">
            <v>0</v>
          </cell>
          <cell r="CG9484">
            <v>210000</v>
          </cell>
          <cell r="CK9484" t="str">
            <v>Прочие основные фонды</v>
          </cell>
        </row>
        <row r="9485">
          <cell r="K9485">
            <v>83990.02</v>
          </cell>
          <cell r="Y9485">
            <v>2008</v>
          </cell>
          <cell r="AT9485">
            <v>274876.27</v>
          </cell>
          <cell r="BK9485">
            <v>254004.07871546195</v>
          </cell>
          <cell r="BX9485">
            <v>129249.91894134368</v>
          </cell>
          <cell r="CB9485">
            <v>130000</v>
          </cell>
          <cell r="CF9485">
            <v>508008.15743092389</v>
          </cell>
          <cell r="CG9485">
            <v>408200</v>
          </cell>
          <cell r="CK9485" t="str">
            <v>Прочие основные фонды</v>
          </cell>
        </row>
        <row r="9486">
          <cell r="K9486">
            <v>83990.02</v>
          </cell>
          <cell r="Y9486">
            <v>2008</v>
          </cell>
          <cell r="AT9486">
            <v>274876.27</v>
          </cell>
          <cell r="BK9486">
            <v>254004.07871546195</v>
          </cell>
          <cell r="BX9486">
            <v>129249.91894134368</v>
          </cell>
          <cell r="CB9486">
            <v>130000</v>
          </cell>
          <cell r="CF9486">
            <v>508008.15743092389</v>
          </cell>
          <cell r="CG9486">
            <v>408200</v>
          </cell>
          <cell r="CK9486" t="str">
            <v>Прочие основные фонды</v>
          </cell>
        </row>
        <row r="9487">
          <cell r="K9487">
            <v>8046.5</v>
          </cell>
          <cell r="Y9487">
            <v>2008</v>
          </cell>
          <cell r="AT9487">
            <v>26334</v>
          </cell>
          <cell r="BK9487">
            <v>34983.160528308232</v>
          </cell>
          <cell r="BX9487">
            <v>26088.288953059942</v>
          </cell>
          <cell r="CB9487">
            <v>26000</v>
          </cell>
          <cell r="CF9487">
            <v>69966.321056616463</v>
          </cell>
          <cell r="CG9487">
            <v>209820</v>
          </cell>
          <cell r="CK9487" t="str">
            <v>Прочие основные фонды</v>
          </cell>
        </row>
        <row r="9488">
          <cell r="K9488">
            <v>70087.839999999997</v>
          </cell>
          <cell r="Y9488">
            <v>2009</v>
          </cell>
          <cell r="AT9488">
            <v>84955</v>
          </cell>
          <cell r="BK9488">
            <v>108068.32861286645</v>
          </cell>
          <cell r="BX9488">
            <v>80590.711100711298</v>
          </cell>
          <cell r="CB9488">
            <v>80000</v>
          </cell>
          <cell r="CF9488">
            <v>216136.6572257329</v>
          </cell>
          <cell r="CG9488">
            <v>645600</v>
          </cell>
          <cell r="CK9488" t="str">
            <v>Прочие основные фонды</v>
          </cell>
        </row>
        <row r="9489">
          <cell r="K9489">
            <v>1514209.77</v>
          </cell>
          <cell r="Y9489">
            <v>2010</v>
          </cell>
          <cell r="AT9489">
            <v>1682455.29</v>
          </cell>
          <cell r="BK9489">
            <v>1597134.6493888637</v>
          </cell>
          <cell r="BX9489">
            <v>1172717.699489838</v>
          </cell>
          <cell r="CB9489">
            <v>1170000</v>
          </cell>
          <cell r="CF9489">
            <v>1597134.6493888637</v>
          </cell>
          <cell r="CG9489">
            <v>4726800</v>
          </cell>
          <cell r="CK9489" t="str">
            <v>Прочие основные фонды</v>
          </cell>
        </row>
        <row r="9490">
          <cell r="K9490">
            <v>1795221.01</v>
          </cell>
          <cell r="Y9490">
            <v>2010</v>
          </cell>
          <cell r="AT9490">
            <v>2308141.33</v>
          </cell>
          <cell r="BK9490">
            <v>2266072.1187100546</v>
          </cell>
          <cell r="BX9490">
            <v>2220750.6763358535</v>
          </cell>
          <cell r="CB9490">
            <v>2220000</v>
          </cell>
          <cell r="CF9490">
            <v>2266072.1187100546</v>
          </cell>
          <cell r="CG9490">
            <v>64380000</v>
          </cell>
          <cell r="CK9490" t="str">
            <v>Сооружения</v>
          </cell>
        </row>
        <row r="9491">
          <cell r="K9491">
            <v>181685.5</v>
          </cell>
          <cell r="Y9491">
            <v>2010</v>
          </cell>
          <cell r="AT9491">
            <v>261627.12</v>
          </cell>
          <cell r="BK9491">
            <v>256705.82125544039</v>
          </cell>
          <cell r="BX9491">
            <v>188489.71829865596</v>
          </cell>
          <cell r="CB9491">
            <v>190000</v>
          </cell>
          <cell r="CF9491">
            <v>256705.82125544039</v>
          </cell>
          <cell r="CG9491">
            <v>767600</v>
          </cell>
          <cell r="CK9491" t="str">
            <v>Прочие основные фонды</v>
          </cell>
        </row>
        <row r="9492">
          <cell r="K9492">
            <v>210631.04000000001</v>
          </cell>
          <cell r="Y9492">
            <v>2009</v>
          </cell>
          <cell r="AT9492">
            <v>446042.37</v>
          </cell>
          <cell r="BK9492">
            <v>408091.76874029846</v>
          </cell>
          <cell r="BX9492">
            <v>207657.40572772289</v>
          </cell>
          <cell r="CB9492">
            <v>210000</v>
          </cell>
          <cell r="CF9492">
            <v>816183.53748059692</v>
          </cell>
          <cell r="CG9492">
            <v>659400</v>
          </cell>
          <cell r="CK9492" t="str">
            <v>Прочие основные фонды</v>
          </cell>
        </row>
        <row r="9493">
          <cell r="K9493">
            <v>53857.120000000003</v>
          </cell>
          <cell r="Y9493">
            <v>2010</v>
          </cell>
          <cell r="AT9493">
            <v>58000</v>
          </cell>
          <cell r="BK9493">
            <v>55058.705105057561</v>
          </cell>
          <cell r="BX9493">
            <v>40427.598269437876</v>
          </cell>
          <cell r="CB9493">
            <v>40000</v>
          </cell>
          <cell r="CF9493">
            <v>55058.705105057561</v>
          </cell>
          <cell r="CG9493">
            <v>161600</v>
          </cell>
          <cell r="CK9493" t="str">
            <v>Прочие основные фонды</v>
          </cell>
        </row>
        <row r="9494">
          <cell r="K9494">
            <v>109567.8</v>
          </cell>
          <cell r="Y9494">
            <v>2010</v>
          </cell>
          <cell r="AT9494">
            <v>109567.8</v>
          </cell>
          <cell r="BK9494">
            <v>109567.8</v>
          </cell>
          <cell r="BX9494">
            <v>109567.8</v>
          </cell>
          <cell r="CB9494">
            <v>110000</v>
          </cell>
          <cell r="CF9494">
            <v>0</v>
          </cell>
          <cell r="CG9494">
            <v>550000</v>
          </cell>
          <cell r="CK9494" t="str">
            <v>Прочие основные фонды</v>
          </cell>
        </row>
        <row r="9495">
          <cell r="K9495">
            <v>109567.79</v>
          </cell>
          <cell r="Y9495">
            <v>2010</v>
          </cell>
          <cell r="AT9495">
            <v>109567.79</v>
          </cell>
          <cell r="BK9495">
            <v>109567.79</v>
          </cell>
          <cell r="BX9495">
            <v>109567.79</v>
          </cell>
          <cell r="CB9495">
            <v>110000</v>
          </cell>
          <cell r="CF9495">
            <v>0</v>
          </cell>
          <cell r="CG9495">
            <v>550000</v>
          </cell>
          <cell r="CK9495" t="str">
            <v>Прочие основные фонды</v>
          </cell>
        </row>
        <row r="9496">
          <cell r="K9496">
            <v>19380.080000000002</v>
          </cell>
          <cell r="Y9496">
            <v>2009</v>
          </cell>
          <cell r="AT9496">
            <v>23940.080000000002</v>
          </cell>
          <cell r="BK9496">
            <v>27676.072946456043</v>
          </cell>
          <cell r="BX9496">
            <v>24058.894314528043</v>
          </cell>
          <cell r="CB9496">
            <v>24000</v>
          </cell>
          <cell r="CF9496">
            <v>27676.072946456043</v>
          </cell>
          <cell r="CG9496">
            <v>216480</v>
          </cell>
          <cell r="CK9496" t="str">
            <v>Прочие основные фонды</v>
          </cell>
        </row>
        <row r="9497">
          <cell r="K9497">
            <v>529465.1</v>
          </cell>
          <cell r="Y9497">
            <v>2008</v>
          </cell>
          <cell r="AT9497">
            <v>907654.6</v>
          </cell>
          <cell r="BK9497">
            <v>1490000</v>
          </cell>
          <cell r="BX9497">
            <v>1072757.608408327</v>
          </cell>
          <cell r="CB9497">
            <v>1070000</v>
          </cell>
          <cell r="CF9497">
            <v>2980000</v>
          </cell>
          <cell r="CG9497">
            <v>8634900</v>
          </cell>
          <cell r="CK9497" t="str">
            <v>Транспортные средства</v>
          </cell>
        </row>
        <row r="9498">
          <cell r="K9498">
            <v>470497.47</v>
          </cell>
          <cell r="Y9498">
            <v>2009</v>
          </cell>
          <cell r="AT9498">
            <v>706613.57</v>
          </cell>
          <cell r="BK9498">
            <v>1151442.8991988036</v>
          </cell>
          <cell r="BX9498">
            <v>863060.37584833486</v>
          </cell>
          <cell r="CB9498">
            <v>865000</v>
          </cell>
          <cell r="CF9498">
            <v>2302885.7983976072</v>
          </cell>
          <cell r="CG9498">
            <v>6980550</v>
          </cell>
          <cell r="CK9498" t="str">
            <v>Транспортные средства</v>
          </cell>
        </row>
        <row r="9499">
          <cell r="K9499">
            <v>997047.66</v>
          </cell>
          <cell r="Y9499">
            <v>2010</v>
          </cell>
          <cell r="AT9499">
            <v>1172997.3</v>
          </cell>
          <cell r="BK9499">
            <v>1151442.8991988036</v>
          </cell>
          <cell r="BX9499">
            <v>739930.39932420605</v>
          </cell>
          <cell r="CB9499">
            <v>740000</v>
          </cell>
          <cell r="CF9499">
            <v>1151442.8991988036</v>
          </cell>
          <cell r="CG9499">
            <v>6674800</v>
          </cell>
          <cell r="CK9499" t="str">
            <v>Транспортные средства</v>
          </cell>
        </row>
        <row r="9500">
          <cell r="K9500">
            <v>998979.55</v>
          </cell>
          <cell r="Y9500">
            <v>2010</v>
          </cell>
          <cell r="AT9500">
            <v>1175270.1100000001</v>
          </cell>
          <cell r="BK9500">
            <v>1151442.8991988036</v>
          </cell>
          <cell r="BX9500">
            <v>746816.62405373773</v>
          </cell>
          <cell r="CB9500">
            <v>745000</v>
          </cell>
          <cell r="CF9500">
            <v>1151442.8991988036</v>
          </cell>
          <cell r="CG9500">
            <v>6719900</v>
          </cell>
          <cell r="CK9500" t="str">
            <v>Транспортные средства</v>
          </cell>
        </row>
        <row r="9501">
          <cell r="K9501">
            <v>998979.55</v>
          </cell>
          <cell r="Y9501">
            <v>2010</v>
          </cell>
          <cell r="AT9501">
            <v>1175270.1100000001</v>
          </cell>
          <cell r="BK9501">
            <v>1151442.8991988036</v>
          </cell>
          <cell r="BX9501">
            <v>854584.26472977339</v>
          </cell>
          <cell r="CB9501">
            <v>855000</v>
          </cell>
          <cell r="CF9501">
            <v>1151442.8991988036</v>
          </cell>
          <cell r="CG9501">
            <v>7712100</v>
          </cell>
          <cell r="CK9501" t="str">
            <v>Транспортные средства</v>
          </cell>
        </row>
        <row r="9502">
          <cell r="K9502">
            <v>471654.07</v>
          </cell>
          <cell r="Y9502">
            <v>2009</v>
          </cell>
          <cell r="AT9502">
            <v>706613.57</v>
          </cell>
          <cell r="BK9502">
            <v>1151442.8991988036</v>
          </cell>
          <cell r="BX9502">
            <v>848083.62270584004</v>
          </cell>
          <cell r="CB9502">
            <v>850000</v>
          </cell>
          <cell r="CF9502">
            <v>2302885.7983976072</v>
          </cell>
          <cell r="CG9502">
            <v>6859500</v>
          </cell>
          <cell r="CK9502" t="str">
            <v>Транспортные средства</v>
          </cell>
        </row>
        <row r="9503">
          <cell r="K9503">
            <v>1270678.03</v>
          </cell>
          <cell r="Y9503">
            <v>2008</v>
          </cell>
          <cell r="AT9503">
            <v>1605067.03</v>
          </cell>
          <cell r="BK9503">
            <v>2260016.8903068411</v>
          </cell>
          <cell r="BX9503">
            <v>1603536.6830011201</v>
          </cell>
          <cell r="CB9503">
            <v>1600000</v>
          </cell>
          <cell r="CF9503">
            <v>4520033.7806136822</v>
          </cell>
          <cell r="CG9503">
            <v>12912000</v>
          </cell>
          <cell r="CK9503" t="str">
            <v>Транспортные средства</v>
          </cell>
        </row>
        <row r="9504">
          <cell r="K9504">
            <v>2929482.39</v>
          </cell>
          <cell r="Y9504">
            <v>2010</v>
          </cell>
          <cell r="AT9504">
            <v>3370911.29</v>
          </cell>
          <cell r="BK9504">
            <v>2179820.3867510124</v>
          </cell>
          <cell r="BX9504">
            <v>1552801.3049845153</v>
          </cell>
          <cell r="CB9504">
            <v>1550000</v>
          </cell>
          <cell r="CF9504">
            <v>2179820.3867510124</v>
          </cell>
          <cell r="CG9504">
            <v>13981000</v>
          </cell>
          <cell r="CK9504" t="str">
            <v>Транспортные средства</v>
          </cell>
        </row>
        <row r="9505">
          <cell r="K9505">
            <v>1002420.01</v>
          </cell>
          <cell r="Y9505">
            <v>2009</v>
          </cell>
          <cell r="AT9505">
            <v>1625545.9</v>
          </cell>
          <cell r="BK9505">
            <v>2409283.1153505757</v>
          </cell>
          <cell r="BX9505">
            <v>1796695.1279925953</v>
          </cell>
          <cell r="CB9505">
            <v>1800000</v>
          </cell>
          <cell r="CF9505">
            <v>4818566.2307011513</v>
          </cell>
          <cell r="CG9505">
            <v>14526000</v>
          </cell>
          <cell r="CK9505" t="str">
            <v>Транспортные средства</v>
          </cell>
        </row>
        <row r="9506">
          <cell r="K9506">
            <v>885996.09</v>
          </cell>
          <cell r="Y9506">
            <v>2010</v>
          </cell>
          <cell r="AT9506">
            <v>949281.53</v>
          </cell>
          <cell r="BK9506">
            <v>1125260.2754137765</v>
          </cell>
          <cell r="BX9506">
            <v>1125260.2754137765</v>
          </cell>
          <cell r="CB9506">
            <v>1130000</v>
          </cell>
          <cell r="CF9506">
            <v>0</v>
          </cell>
          <cell r="CG9506">
            <v>11300000</v>
          </cell>
          <cell r="CK9506" t="str">
            <v>Транспортные средства</v>
          </cell>
        </row>
        <row r="9507">
          <cell r="K9507">
            <v>468235.91</v>
          </cell>
          <cell r="Y9507">
            <v>2008</v>
          </cell>
          <cell r="AT9507">
            <v>826298.81</v>
          </cell>
          <cell r="BK9507">
            <v>1125260.2754137765</v>
          </cell>
          <cell r="BX9507">
            <v>839149.88723330374</v>
          </cell>
          <cell r="CB9507">
            <v>840000</v>
          </cell>
          <cell r="CF9507">
            <v>2250520.550827553</v>
          </cell>
          <cell r="CG9507">
            <v>6778800</v>
          </cell>
          <cell r="CK9507" t="str">
            <v>Транспортные средства</v>
          </cell>
        </row>
        <row r="9508">
          <cell r="K9508">
            <v>468235.91</v>
          </cell>
          <cell r="Y9508">
            <v>2008</v>
          </cell>
          <cell r="AT9508">
            <v>826298.81</v>
          </cell>
          <cell r="BK9508">
            <v>1125260.2754137765</v>
          </cell>
          <cell r="BX9508">
            <v>839149.88723330374</v>
          </cell>
          <cell r="CB9508">
            <v>840000</v>
          </cell>
          <cell r="CF9508">
            <v>2250520.550827553</v>
          </cell>
          <cell r="CG9508">
            <v>6778800</v>
          </cell>
          <cell r="CK9508" t="str">
            <v>Транспортные средства</v>
          </cell>
        </row>
        <row r="9509">
          <cell r="K9509">
            <v>468235.91</v>
          </cell>
          <cell r="Y9509">
            <v>2008</v>
          </cell>
          <cell r="AT9509">
            <v>826298.81</v>
          </cell>
          <cell r="BK9509">
            <v>1125260.2754137765</v>
          </cell>
          <cell r="BX9509">
            <v>839149.88723330374</v>
          </cell>
          <cell r="CB9509">
            <v>840000</v>
          </cell>
          <cell r="CF9509">
            <v>2250520.550827553</v>
          </cell>
          <cell r="CG9509">
            <v>6778800</v>
          </cell>
          <cell r="CK9509" t="str">
            <v>Транспортные средства</v>
          </cell>
        </row>
        <row r="9510">
          <cell r="K9510">
            <v>881890.19</v>
          </cell>
          <cell r="Y9510">
            <v>2010</v>
          </cell>
          <cell r="AT9510">
            <v>998366.27</v>
          </cell>
          <cell r="BK9510">
            <v>1125260.2754137765</v>
          </cell>
          <cell r="BX9510">
            <v>978192.17686313542</v>
          </cell>
          <cell r="CB9510">
            <v>980000</v>
          </cell>
          <cell r="CF9510">
            <v>1125260.2754137765</v>
          </cell>
          <cell r="CG9510">
            <v>8839600</v>
          </cell>
          <cell r="CK9510" t="str">
            <v>Транспортные средства</v>
          </cell>
        </row>
        <row r="9511">
          <cell r="K9511">
            <v>0</v>
          </cell>
          <cell r="Y9511">
            <v>2009</v>
          </cell>
          <cell r="AT9511">
            <v>948564.73</v>
          </cell>
          <cell r="BK9511">
            <v>1125260.2754137765</v>
          </cell>
          <cell r="BX9511">
            <v>978192.17686313542</v>
          </cell>
          <cell r="CB9511">
            <v>980000</v>
          </cell>
          <cell r="CF9511">
            <v>1125260.2754137765</v>
          </cell>
          <cell r="CG9511">
            <v>8839600</v>
          </cell>
          <cell r="CK9511" t="str">
            <v>Транспортные средства</v>
          </cell>
        </row>
        <row r="9512">
          <cell r="K9512">
            <v>515101.32</v>
          </cell>
          <cell r="Y9512">
            <v>2008</v>
          </cell>
          <cell r="AT9512">
            <v>858502.2</v>
          </cell>
          <cell r="BK9512">
            <v>1125260.2754137765</v>
          </cell>
          <cell r="BX9512">
            <v>839149.88723330374</v>
          </cell>
          <cell r="CB9512">
            <v>840000</v>
          </cell>
          <cell r="CF9512">
            <v>2250520.550827553</v>
          </cell>
          <cell r="CG9512">
            <v>6778800</v>
          </cell>
          <cell r="CK9512" t="str">
            <v>Транспортные средства</v>
          </cell>
        </row>
        <row r="9513">
          <cell r="K9513">
            <v>1916296.84</v>
          </cell>
          <cell r="Y9513">
            <v>2010</v>
          </cell>
          <cell r="AT9513">
            <v>1932400.17</v>
          </cell>
          <cell r="BK9513">
            <v>2066955.4942890897</v>
          </cell>
          <cell r="BX9513">
            <v>2066955.4942890897</v>
          </cell>
          <cell r="CB9513">
            <v>2070000</v>
          </cell>
          <cell r="CF9513">
            <v>0</v>
          </cell>
          <cell r="CG9513">
            <v>20700000</v>
          </cell>
          <cell r="CK9513" t="str">
            <v>Транспортные средства</v>
          </cell>
        </row>
        <row r="9514">
          <cell r="K9514">
            <v>2482320</v>
          </cell>
          <cell r="Y9514">
            <v>2010</v>
          </cell>
          <cell r="AT9514">
            <v>2503179.83</v>
          </cell>
          <cell r="BK9514">
            <v>2595010.8635610393</v>
          </cell>
          <cell r="BX9514">
            <v>2595010.8635610393</v>
          </cell>
          <cell r="CB9514">
            <v>2600000</v>
          </cell>
          <cell r="CF9514">
            <v>0</v>
          </cell>
          <cell r="CG9514">
            <v>26000000</v>
          </cell>
          <cell r="CK9514" t="str">
            <v>Транспортные средства</v>
          </cell>
        </row>
        <row r="9515">
          <cell r="K9515">
            <v>2400639.9500000002</v>
          </cell>
          <cell r="Y9515">
            <v>2009</v>
          </cell>
          <cell r="AT9515">
            <v>2667377.75</v>
          </cell>
          <cell r="BK9515">
            <v>2595010.8635610393</v>
          </cell>
          <cell r="BX9515">
            <v>2255850.829424188</v>
          </cell>
          <cell r="CB9515">
            <v>2260000</v>
          </cell>
          <cell r="CF9515">
            <v>2595010.8635610393</v>
          </cell>
          <cell r="CG9515">
            <v>20385200</v>
          </cell>
          <cell r="CK9515" t="str">
            <v>Транспортные средства</v>
          </cell>
        </row>
        <row r="9516">
          <cell r="K9516">
            <v>1259765.08</v>
          </cell>
          <cell r="Y9516">
            <v>2008</v>
          </cell>
          <cell r="AT9516">
            <v>1591282.08</v>
          </cell>
          <cell r="BK9516">
            <v>2255875.7006588653</v>
          </cell>
          <cell r="BX9516">
            <v>1682293.3157612297</v>
          </cell>
          <cell r="CB9516">
            <v>1680000</v>
          </cell>
          <cell r="CF9516">
            <v>4511751.4013177305</v>
          </cell>
          <cell r="CG9516">
            <v>13557600</v>
          </cell>
          <cell r="CK9516" t="str">
            <v>Транспортные средства</v>
          </cell>
        </row>
        <row r="9517">
          <cell r="K9517">
            <v>2400343.7799999998</v>
          </cell>
          <cell r="Y9517">
            <v>2009</v>
          </cell>
          <cell r="AT9517">
            <v>2667048.58</v>
          </cell>
          <cell r="BK9517">
            <v>2595010.8635610393</v>
          </cell>
          <cell r="BX9517">
            <v>2255850.829424188</v>
          </cell>
          <cell r="CB9517">
            <v>2260000</v>
          </cell>
          <cell r="CF9517">
            <v>2595010.8635610393</v>
          </cell>
          <cell r="CG9517">
            <v>20385200</v>
          </cell>
          <cell r="CK9517" t="str">
            <v>Транспортные средства</v>
          </cell>
        </row>
        <row r="9518">
          <cell r="K9518">
            <v>2284856.7000000002</v>
          </cell>
          <cell r="Y9518">
            <v>2009</v>
          </cell>
          <cell r="AT9518">
            <v>2611264.7999999998</v>
          </cell>
          <cell r="BK9518">
            <v>2595010.8635610393</v>
          </cell>
          <cell r="BX9518">
            <v>2255850.829424188</v>
          </cell>
          <cell r="CB9518">
            <v>2260000</v>
          </cell>
          <cell r="CF9518">
            <v>2595010.8635610393</v>
          </cell>
          <cell r="CG9518">
            <v>20385200</v>
          </cell>
          <cell r="CK9518" t="str">
            <v>Транспортные средства</v>
          </cell>
        </row>
        <row r="9519">
          <cell r="K9519">
            <v>300609.07</v>
          </cell>
          <cell r="Y9519">
            <v>2009</v>
          </cell>
          <cell r="AT9519">
            <v>474646.01</v>
          </cell>
          <cell r="BK9519">
            <v>434923.82073283015</v>
          </cell>
          <cell r="BX9519">
            <v>324339.42892796779</v>
          </cell>
          <cell r="CB9519">
            <v>325000</v>
          </cell>
          <cell r="CF9519">
            <v>869847.6414656603</v>
          </cell>
          <cell r="CG9519">
            <v>2622750</v>
          </cell>
          <cell r="CK9519" t="str">
            <v>Транспортные средства</v>
          </cell>
        </row>
        <row r="9520">
          <cell r="K9520">
            <v>1025594.32</v>
          </cell>
          <cell r="Y9520">
            <v>2009</v>
          </cell>
          <cell r="AT9520">
            <v>1619359.36</v>
          </cell>
          <cell r="BK9520">
            <v>2500000</v>
          </cell>
          <cell r="BX9520">
            <v>1864346.1996486427</v>
          </cell>
          <cell r="CB9520">
            <v>1860000</v>
          </cell>
          <cell r="CF9520">
            <v>5000000</v>
          </cell>
          <cell r="CG9520">
            <v>15010200</v>
          </cell>
          <cell r="CK9520" t="str">
            <v>Транспортные средства</v>
          </cell>
        </row>
        <row r="9521">
          <cell r="K9521">
            <v>805708.91</v>
          </cell>
          <cell r="Y9521">
            <v>2008</v>
          </cell>
          <cell r="AT9521">
            <v>1464925.25</v>
          </cell>
          <cell r="BK9521">
            <v>1359800</v>
          </cell>
          <cell r="BX9521">
            <v>1014055.1849128897</v>
          </cell>
          <cell r="CB9521">
            <v>1010000</v>
          </cell>
          <cell r="CF9521">
            <v>2719600</v>
          </cell>
          <cell r="CG9521">
            <v>8150700</v>
          </cell>
          <cell r="CK9521" t="str">
            <v>Транспортные средства</v>
          </cell>
        </row>
        <row r="9522">
          <cell r="K9522">
            <v>1506493.79</v>
          </cell>
          <cell r="Y9522">
            <v>2010</v>
          </cell>
          <cell r="AT9522">
            <v>1733499.69</v>
          </cell>
          <cell r="BK9522">
            <v>2016129.0322580645</v>
          </cell>
          <cell r="BX9522">
            <v>1294361.1864765161</v>
          </cell>
          <cell r="CB9522">
            <v>1290000</v>
          </cell>
          <cell r="CF9522">
            <v>2016129.0322580645</v>
          </cell>
          <cell r="CG9522">
            <v>11635800</v>
          </cell>
          <cell r="CK9522" t="str">
            <v>Транспортные средства</v>
          </cell>
        </row>
        <row r="9523">
          <cell r="K9523">
            <v>1686234.91</v>
          </cell>
          <cell r="Y9523">
            <v>2010</v>
          </cell>
          <cell r="AT9523">
            <v>1856405.35</v>
          </cell>
          <cell r="BK9523">
            <v>2240855.3575800406</v>
          </cell>
          <cell r="BX9523">
            <v>1348250.9156569121</v>
          </cell>
          <cell r="CB9523">
            <v>1350000</v>
          </cell>
          <cell r="CF9523">
            <v>2240855.3575800406</v>
          </cell>
          <cell r="CG9523">
            <v>12177000</v>
          </cell>
          <cell r="CK9523" t="str">
            <v>Транспортные средства</v>
          </cell>
        </row>
        <row r="9524">
          <cell r="K9524">
            <v>1505737.8</v>
          </cell>
          <cell r="Y9524">
            <v>2009</v>
          </cell>
          <cell r="AT9524">
            <v>1945876.6</v>
          </cell>
          <cell r="BK9524">
            <v>2136223.979015992</v>
          </cell>
          <cell r="BX9524">
            <v>1556504.2081568842</v>
          </cell>
          <cell r="CB9524">
            <v>1560000</v>
          </cell>
          <cell r="CF9524">
            <v>4272447.958031984</v>
          </cell>
          <cell r="CG9524">
            <v>12589200</v>
          </cell>
          <cell r="CK9524" t="str">
            <v>Транспортные средства</v>
          </cell>
        </row>
        <row r="9525">
          <cell r="K9525">
            <v>1505737.8</v>
          </cell>
          <cell r="Y9525">
            <v>2009</v>
          </cell>
          <cell r="AT9525">
            <v>1945876.6</v>
          </cell>
          <cell r="BK9525">
            <v>2136223.979015992</v>
          </cell>
          <cell r="BX9525">
            <v>1582796.365217864</v>
          </cell>
          <cell r="CB9525">
            <v>1580000</v>
          </cell>
          <cell r="CF9525">
            <v>4272447.958031984</v>
          </cell>
          <cell r="CG9525">
            <v>12750600</v>
          </cell>
          <cell r="CK9525" t="str">
            <v>Транспортные средства</v>
          </cell>
        </row>
        <row r="9526">
          <cell r="K9526">
            <v>523927.71</v>
          </cell>
          <cell r="Y9526">
            <v>2010</v>
          </cell>
          <cell r="AT9526">
            <v>576801.18999999994</v>
          </cell>
          <cell r="BK9526">
            <v>774376.8328445747</v>
          </cell>
          <cell r="BX9526">
            <v>473022.58412254171</v>
          </cell>
          <cell r="CB9526">
            <v>475000</v>
          </cell>
          <cell r="CF9526">
            <v>774376.8328445747</v>
          </cell>
          <cell r="CG9526">
            <v>4284500</v>
          </cell>
          <cell r="CK9526" t="str">
            <v>Транспортные средства</v>
          </cell>
        </row>
        <row r="9527">
          <cell r="K9527">
            <v>2016418.3</v>
          </cell>
          <cell r="Y9527">
            <v>2010</v>
          </cell>
          <cell r="AT9527">
            <v>2320262.17</v>
          </cell>
          <cell r="BK9527">
            <v>2784415.3692202731</v>
          </cell>
          <cell r="BX9527">
            <v>1813599.1649700485</v>
          </cell>
          <cell r="CB9527">
            <v>1810000</v>
          </cell>
          <cell r="CF9527">
            <v>2784415.3692202731</v>
          </cell>
          <cell r="CG9527">
            <v>16326200</v>
          </cell>
          <cell r="CK9527" t="str">
            <v>Транспортные средства</v>
          </cell>
        </row>
        <row r="9528">
          <cell r="K9528">
            <v>139884.45000000001</v>
          </cell>
          <cell r="Y9528">
            <v>2009</v>
          </cell>
          <cell r="AT9528">
            <v>166199.26</v>
          </cell>
          <cell r="BK9528">
            <v>134276.93582386235</v>
          </cell>
          <cell r="BX9528">
            <v>116779.54354710312</v>
          </cell>
          <cell r="CB9528">
            <v>115000</v>
          </cell>
          <cell r="CF9528">
            <v>268553.87164772471</v>
          </cell>
          <cell r="CG9528">
            <v>928050</v>
          </cell>
          <cell r="CK9528" t="str">
            <v>Транспортные средства</v>
          </cell>
        </row>
        <row r="9529">
          <cell r="K9529">
            <v>513600</v>
          </cell>
          <cell r="Y9529">
            <v>2009</v>
          </cell>
          <cell r="AT9529">
            <v>642000</v>
          </cell>
          <cell r="BK9529">
            <v>469794.88975257822</v>
          </cell>
          <cell r="BX9529">
            <v>407168.74301418581</v>
          </cell>
          <cell r="CB9529">
            <v>405000</v>
          </cell>
          <cell r="CF9529">
            <v>469794.88975257822</v>
          </cell>
          <cell r="CG9529">
            <v>3653100</v>
          </cell>
          <cell r="CK9529" t="str">
            <v>Транспортные средства</v>
          </cell>
        </row>
        <row r="9530">
          <cell r="K9530">
            <v>26435.23</v>
          </cell>
          <cell r="Y9530">
            <v>2009</v>
          </cell>
          <cell r="AT9530">
            <v>39652.83</v>
          </cell>
          <cell r="BK9530">
            <v>47896.646779026145</v>
          </cell>
          <cell r="BX9530">
            <v>40018.465734889724</v>
          </cell>
          <cell r="CB9530">
            <v>40000</v>
          </cell>
          <cell r="CF9530">
            <v>95793.29355805229</v>
          </cell>
          <cell r="CG9530">
            <v>522000</v>
          </cell>
          <cell r="CK9530" t="str">
            <v>Машины и оборудование</v>
          </cell>
        </row>
        <row r="9531">
          <cell r="K9531">
            <v>167167.9</v>
          </cell>
          <cell r="Y9531">
            <v>2010</v>
          </cell>
          <cell r="AT9531">
            <v>172883.06</v>
          </cell>
          <cell r="BK9531">
            <v>186341.53664986309</v>
          </cell>
          <cell r="BX9531">
            <v>186341.53664986309</v>
          </cell>
          <cell r="CB9531">
            <v>185000</v>
          </cell>
          <cell r="CF9531">
            <v>0</v>
          </cell>
          <cell r="CG9531">
            <v>1850000</v>
          </cell>
          <cell r="CK9531" t="str">
            <v>Прочие основные фонды</v>
          </cell>
        </row>
        <row r="9532">
          <cell r="K9532">
            <v>20520</v>
          </cell>
          <cell r="Y9532">
            <v>2010</v>
          </cell>
          <cell r="AT9532">
            <v>21600</v>
          </cell>
          <cell r="BK9532">
            <v>22848.726772195467</v>
          </cell>
          <cell r="BX9532">
            <v>22848.726772195467</v>
          </cell>
          <cell r="CB9532">
            <v>23000</v>
          </cell>
          <cell r="CF9532">
            <v>0</v>
          </cell>
          <cell r="CG9532">
            <v>230000</v>
          </cell>
          <cell r="CK9532" t="str">
            <v>Прочие основные фонды</v>
          </cell>
        </row>
        <row r="9533">
          <cell r="K9533">
            <v>20520</v>
          </cell>
          <cell r="Y9533">
            <v>2010</v>
          </cell>
          <cell r="AT9533">
            <v>21600</v>
          </cell>
          <cell r="BK9533">
            <v>22848.726772195467</v>
          </cell>
          <cell r="BX9533">
            <v>22848.726772195467</v>
          </cell>
          <cell r="CB9533">
            <v>23000</v>
          </cell>
          <cell r="CF9533">
            <v>0</v>
          </cell>
          <cell r="CG9533">
            <v>230000</v>
          </cell>
          <cell r="CK9533" t="str">
            <v>Прочие основные фонды</v>
          </cell>
        </row>
        <row r="9534">
          <cell r="K9534">
            <v>24987.83</v>
          </cell>
          <cell r="Y9534">
            <v>2009</v>
          </cell>
          <cell r="AT9534">
            <v>32292</v>
          </cell>
          <cell r="BK9534">
            <v>39005.501443107896</v>
          </cell>
          <cell r="BX9534">
            <v>32589.762080312019</v>
          </cell>
          <cell r="CB9534">
            <v>33000</v>
          </cell>
          <cell r="CF9534">
            <v>78011.002886215792</v>
          </cell>
          <cell r="CG9534">
            <v>430650</v>
          </cell>
          <cell r="CK9534" t="str">
            <v>Машины и оборудование</v>
          </cell>
        </row>
        <row r="9535">
          <cell r="K9535">
            <v>24987.83</v>
          </cell>
          <cell r="Y9535">
            <v>2009</v>
          </cell>
          <cell r="AT9535">
            <v>32292</v>
          </cell>
          <cell r="BK9535">
            <v>39005.501443107896</v>
          </cell>
          <cell r="BX9535">
            <v>32589.762080312019</v>
          </cell>
          <cell r="CB9535">
            <v>33000</v>
          </cell>
          <cell r="CF9535">
            <v>78011.002886215792</v>
          </cell>
          <cell r="CG9535">
            <v>430650</v>
          </cell>
          <cell r="CK9535" t="str">
            <v>Машины и оборудование</v>
          </cell>
        </row>
        <row r="9536">
          <cell r="K9536">
            <v>35535.71</v>
          </cell>
          <cell r="Y9536">
            <v>2010</v>
          </cell>
          <cell r="AT9536">
            <v>39800</v>
          </cell>
          <cell r="BK9536">
            <v>42825.102510251039</v>
          </cell>
          <cell r="BX9536">
            <v>37227.991749273584</v>
          </cell>
          <cell r="CB9536">
            <v>37000</v>
          </cell>
          <cell r="CF9536">
            <v>42825.102510251039</v>
          </cell>
          <cell r="CG9536">
            <v>333740</v>
          </cell>
          <cell r="CK9536" t="str">
            <v>Прочие основные фонды</v>
          </cell>
        </row>
        <row r="9537">
          <cell r="K9537">
            <v>64600.04</v>
          </cell>
          <cell r="Y9537">
            <v>2009</v>
          </cell>
          <cell r="AT9537">
            <v>68000</v>
          </cell>
          <cell r="BK9537">
            <v>79327.690964068082</v>
          </cell>
          <cell r="BX9537">
            <v>68959.802816405194</v>
          </cell>
          <cell r="CB9537">
            <v>70000</v>
          </cell>
          <cell r="CF9537">
            <v>79327.690964068082</v>
          </cell>
          <cell r="CG9537">
            <v>631400</v>
          </cell>
          <cell r="CK9537" t="str">
            <v>Прочие основные фонды</v>
          </cell>
        </row>
        <row r="9538">
          <cell r="K9538">
            <v>74000</v>
          </cell>
          <cell r="Y9538">
            <v>2010</v>
          </cell>
          <cell r="AT9538">
            <v>74000</v>
          </cell>
          <cell r="BK9538">
            <v>74000</v>
          </cell>
          <cell r="BX9538">
            <v>74000</v>
          </cell>
          <cell r="CB9538">
            <v>75000</v>
          </cell>
          <cell r="CF9538">
            <v>0</v>
          </cell>
          <cell r="CG9538">
            <v>750000</v>
          </cell>
          <cell r="CK9538" t="str">
            <v>Прочие основные фонды</v>
          </cell>
        </row>
        <row r="9539">
          <cell r="K9539">
            <v>29392.92</v>
          </cell>
          <cell r="Y9539">
            <v>2008</v>
          </cell>
          <cell r="AT9539">
            <v>32794.92</v>
          </cell>
          <cell r="BK9539">
            <v>35957.979867574802</v>
          </cell>
          <cell r="BX9539">
            <v>26815.249245262195</v>
          </cell>
          <cell r="CB9539">
            <v>27000</v>
          </cell>
          <cell r="CF9539">
            <v>71915.959735149605</v>
          </cell>
          <cell r="CG9539">
            <v>217890</v>
          </cell>
          <cell r="CK9539" t="str">
            <v>Прочие основные фонды</v>
          </cell>
        </row>
        <row r="9540">
          <cell r="K9540">
            <v>30848</v>
          </cell>
          <cell r="Y9540">
            <v>2009</v>
          </cell>
          <cell r="AT9540">
            <v>40488</v>
          </cell>
          <cell r="BK9540">
            <v>44286.7668083799</v>
          </cell>
          <cell r="BX9540">
            <v>33026.346157571483</v>
          </cell>
          <cell r="CB9540">
            <v>33000</v>
          </cell>
          <cell r="CF9540">
            <v>88573.5336167598</v>
          </cell>
          <cell r="CG9540">
            <v>266310</v>
          </cell>
          <cell r="CK9540" t="str">
            <v>Прочие основные фонды</v>
          </cell>
        </row>
        <row r="9541">
          <cell r="K9541">
            <v>24697.39</v>
          </cell>
          <cell r="Y9541">
            <v>2008</v>
          </cell>
          <cell r="AT9541">
            <v>34576.269999999997</v>
          </cell>
          <cell r="BK9541">
            <v>37911.140522856294</v>
          </cell>
          <cell r="BX9541">
            <v>28271.796303253115</v>
          </cell>
          <cell r="CB9541">
            <v>28000</v>
          </cell>
          <cell r="CF9541">
            <v>75822.281045712589</v>
          </cell>
          <cell r="CG9541">
            <v>225960</v>
          </cell>
          <cell r="CK9541" t="str">
            <v>Прочие основные фонды</v>
          </cell>
        </row>
        <row r="9542">
          <cell r="K9542">
            <v>21593.25</v>
          </cell>
          <cell r="Y9542">
            <v>2010</v>
          </cell>
          <cell r="AT9542">
            <v>24915.25</v>
          </cell>
          <cell r="BK9542">
            <v>27550.468987453904</v>
          </cell>
          <cell r="BX9542">
            <v>23949.706411281612</v>
          </cell>
          <cell r="CB9542">
            <v>24000</v>
          </cell>
          <cell r="CF9542">
            <v>27550.468987453904</v>
          </cell>
          <cell r="CG9542">
            <v>216480</v>
          </cell>
          <cell r="CK9542" t="str">
            <v>Прочие основные фонды</v>
          </cell>
        </row>
        <row r="9543">
          <cell r="K9543">
            <v>21953.29</v>
          </cell>
          <cell r="Y9543">
            <v>2009</v>
          </cell>
          <cell r="AT9543">
            <v>27441.61</v>
          </cell>
          <cell r="BK9543">
            <v>32012.934671124709</v>
          </cell>
          <cell r="BX9543">
            <v>27828.941390657248</v>
          </cell>
          <cell r="CB9543">
            <v>28000</v>
          </cell>
          <cell r="CF9543">
            <v>32012.934671124709</v>
          </cell>
          <cell r="CG9543">
            <v>252560</v>
          </cell>
          <cell r="CK9543" t="str">
            <v>Прочие основные фонды</v>
          </cell>
        </row>
        <row r="9544">
          <cell r="K9544">
            <v>33625.86</v>
          </cell>
          <cell r="Y9544">
            <v>2009</v>
          </cell>
          <cell r="AT9544">
            <v>44834.400000000001</v>
          </cell>
          <cell r="BK9544">
            <v>48928.699095586744</v>
          </cell>
          <cell r="BX9544">
            <v>36488.013685043654</v>
          </cell>
          <cell r="CB9544">
            <v>36000</v>
          </cell>
          <cell r="CF9544">
            <v>97857.398191173488</v>
          </cell>
          <cell r="CG9544">
            <v>290520</v>
          </cell>
          <cell r="CK9544" t="str">
            <v>Прочие основные фонды</v>
          </cell>
        </row>
        <row r="9545">
          <cell r="K9545">
            <v>33625.86</v>
          </cell>
          <cell r="Y9545">
            <v>2009</v>
          </cell>
          <cell r="AT9545">
            <v>44834.400000000001</v>
          </cell>
          <cell r="BK9545">
            <v>48928.699095586744</v>
          </cell>
          <cell r="BX9545">
            <v>36488.013685043654</v>
          </cell>
          <cell r="CB9545">
            <v>36000</v>
          </cell>
          <cell r="CF9545">
            <v>97857.398191173488</v>
          </cell>
          <cell r="CG9545">
            <v>290520</v>
          </cell>
          <cell r="CK9545" t="str">
            <v>Прочие основные фонды</v>
          </cell>
        </row>
        <row r="9546">
          <cell r="K9546">
            <v>33625.86</v>
          </cell>
          <cell r="Y9546">
            <v>2009</v>
          </cell>
          <cell r="AT9546">
            <v>44834.400000000001</v>
          </cell>
          <cell r="BK9546">
            <v>48928.699095586744</v>
          </cell>
          <cell r="BX9546">
            <v>36488.013685043654</v>
          </cell>
          <cell r="CB9546">
            <v>36000</v>
          </cell>
          <cell r="CF9546">
            <v>97857.398191173488</v>
          </cell>
          <cell r="CG9546">
            <v>290520</v>
          </cell>
          <cell r="CK9546" t="str">
            <v>Прочие основные фонды</v>
          </cell>
        </row>
        <row r="9547">
          <cell r="K9547">
            <v>33625.86</v>
          </cell>
          <cell r="Y9547">
            <v>2009</v>
          </cell>
          <cell r="AT9547">
            <v>44834.400000000001</v>
          </cell>
          <cell r="BK9547">
            <v>48928.699095586744</v>
          </cell>
          <cell r="BX9547">
            <v>36488.013685043654</v>
          </cell>
          <cell r="CB9547">
            <v>36000</v>
          </cell>
          <cell r="CF9547">
            <v>97857.398191173488</v>
          </cell>
          <cell r="CG9547">
            <v>290520</v>
          </cell>
          <cell r="CK9547" t="str">
            <v>Прочие основные фонды</v>
          </cell>
        </row>
        <row r="9548">
          <cell r="K9548">
            <v>33625.86</v>
          </cell>
          <cell r="Y9548">
            <v>2009</v>
          </cell>
          <cell r="AT9548">
            <v>44834.400000000001</v>
          </cell>
          <cell r="BK9548">
            <v>48928.699095586744</v>
          </cell>
          <cell r="BX9548">
            <v>36488.013685043654</v>
          </cell>
          <cell r="CB9548">
            <v>36000</v>
          </cell>
          <cell r="CF9548">
            <v>97857.398191173488</v>
          </cell>
          <cell r="CG9548">
            <v>290520</v>
          </cell>
          <cell r="CK9548" t="str">
            <v>Прочие основные фонды</v>
          </cell>
        </row>
        <row r="9549">
          <cell r="K9549">
            <v>33625.86</v>
          </cell>
          <cell r="Y9549">
            <v>2009</v>
          </cell>
          <cell r="AT9549">
            <v>44834.400000000001</v>
          </cell>
          <cell r="BK9549">
            <v>48928.699095586744</v>
          </cell>
          <cell r="BX9549">
            <v>36488.013685043654</v>
          </cell>
          <cell r="CB9549">
            <v>36000</v>
          </cell>
          <cell r="CF9549">
            <v>97857.398191173488</v>
          </cell>
          <cell r="CG9549">
            <v>290520</v>
          </cell>
          <cell r="CK9549" t="str">
            <v>Прочие основные фонды</v>
          </cell>
        </row>
        <row r="9550">
          <cell r="K9550">
            <v>33625.86</v>
          </cell>
          <cell r="Y9550">
            <v>2009</v>
          </cell>
          <cell r="AT9550">
            <v>44834.400000000001</v>
          </cell>
          <cell r="BK9550">
            <v>48928.699095586744</v>
          </cell>
          <cell r="BX9550">
            <v>36488.013685043654</v>
          </cell>
          <cell r="CB9550">
            <v>36000</v>
          </cell>
          <cell r="CF9550">
            <v>97857.398191173488</v>
          </cell>
          <cell r="CG9550">
            <v>290520</v>
          </cell>
          <cell r="CK9550" t="str">
            <v>Прочие основные фонды</v>
          </cell>
        </row>
        <row r="9551">
          <cell r="K9551">
            <v>33625.86</v>
          </cell>
          <cell r="Y9551">
            <v>2009</v>
          </cell>
          <cell r="AT9551">
            <v>44834.400000000001</v>
          </cell>
          <cell r="BK9551">
            <v>48928.699095586744</v>
          </cell>
          <cell r="BX9551">
            <v>36488.013685043654</v>
          </cell>
          <cell r="CB9551">
            <v>36000</v>
          </cell>
          <cell r="CF9551">
            <v>97857.398191173488</v>
          </cell>
          <cell r="CG9551">
            <v>290520</v>
          </cell>
          <cell r="CK9551" t="str">
            <v>Прочие основные фонды</v>
          </cell>
        </row>
        <row r="9552">
          <cell r="K9552">
            <v>33625.86</v>
          </cell>
          <cell r="Y9552">
            <v>2009</v>
          </cell>
          <cell r="AT9552">
            <v>44834.41</v>
          </cell>
          <cell r="BK9552">
            <v>48928.71000879159</v>
          </cell>
          <cell r="BX9552">
            <v>36488.021823440446</v>
          </cell>
          <cell r="CB9552">
            <v>36000</v>
          </cell>
          <cell r="CF9552">
            <v>97857.420017583179</v>
          </cell>
          <cell r="CG9552">
            <v>290520</v>
          </cell>
          <cell r="CK9552" t="str">
            <v>Прочие основные фонды</v>
          </cell>
        </row>
        <row r="9553">
          <cell r="K9553">
            <v>33625.870000000003</v>
          </cell>
          <cell r="Y9553">
            <v>2009</v>
          </cell>
          <cell r="AT9553">
            <v>44834.400000000001</v>
          </cell>
          <cell r="BK9553">
            <v>48928.699095586744</v>
          </cell>
          <cell r="BX9553">
            <v>36488.013685043654</v>
          </cell>
          <cell r="CB9553">
            <v>36000</v>
          </cell>
          <cell r="CF9553">
            <v>97857.398191173488</v>
          </cell>
          <cell r="CG9553">
            <v>290520</v>
          </cell>
          <cell r="CK9553" t="str">
            <v>Прочие основные фонды</v>
          </cell>
        </row>
        <row r="9554">
          <cell r="K9554">
            <v>33625.870000000003</v>
          </cell>
          <cell r="Y9554">
            <v>2009</v>
          </cell>
          <cell r="AT9554">
            <v>44834.41</v>
          </cell>
          <cell r="BK9554">
            <v>48928.71000879159</v>
          </cell>
          <cell r="BX9554">
            <v>36488.021823440446</v>
          </cell>
          <cell r="CB9554">
            <v>36000</v>
          </cell>
          <cell r="CF9554">
            <v>97857.420017583179</v>
          </cell>
          <cell r="CG9554">
            <v>290520</v>
          </cell>
          <cell r="CK9554" t="str">
            <v>Прочие основные фонды</v>
          </cell>
        </row>
        <row r="9555">
          <cell r="K9555">
            <v>33625.86</v>
          </cell>
          <cell r="Y9555">
            <v>2009</v>
          </cell>
          <cell r="AT9555">
            <v>44834.400000000001</v>
          </cell>
          <cell r="BK9555">
            <v>48928.699095586744</v>
          </cell>
          <cell r="BX9555">
            <v>36488.013685043654</v>
          </cell>
          <cell r="CB9555">
            <v>36000</v>
          </cell>
          <cell r="CF9555">
            <v>97857.398191173488</v>
          </cell>
          <cell r="CG9555">
            <v>290520</v>
          </cell>
          <cell r="CK9555" t="str">
            <v>Прочие основные фонды</v>
          </cell>
        </row>
        <row r="9556">
          <cell r="K9556">
            <v>36988.68</v>
          </cell>
          <cell r="Y9556">
            <v>2009</v>
          </cell>
          <cell r="AT9556">
            <v>49318.2</v>
          </cell>
          <cell r="BK9556">
            <v>53821.961880519557</v>
          </cell>
          <cell r="BX9556">
            <v>40137.108035832302</v>
          </cell>
          <cell r="CB9556">
            <v>40000</v>
          </cell>
          <cell r="CF9556">
            <v>107643.92376103911</v>
          </cell>
          <cell r="CG9556">
            <v>322800</v>
          </cell>
          <cell r="CK9556" t="str">
            <v>Прочие основные фонды</v>
          </cell>
        </row>
        <row r="9557">
          <cell r="K9557">
            <v>36988.68</v>
          </cell>
          <cell r="Y9557">
            <v>2009</v>
          </cell>
          <cell r="AT9557">
            <v>49318.2</v>
          </cell>
          <cell r="BK9557">
            <v>53821.961880519557</v>
          </cell>
          <cell r="BX9557">
            <v>40137.108035832302</v>
          </cell>
          <cell r="CB9557">
            <v>40000</v>
          </cell>
          <cell r="CF9557">
            <v>107643.92376103911</v>
          </cell>
          <cell r="CG9557">
            <v>322800</v>
          </cell>
          <cell r="CK9557" t="str">
            <v>Прочие основные фонды</v>
          </cell>
        </row>
        <row r="9558">
          <cell r="K9558">
            <v>36988.69</v>
          </cell>
          <cell r="Y9558">
            <v>2009</v>
          </cell>
          <cell r="AT9558">
            <v>49318.21</v>
          </cell>
          <cell r="BK9558">
            <v>53821.972793724395</v>
          </cell>
          <cell r="BX9558">
            <v>40137.116174229086</v>
          </cell>
          <cell r="CB9558">
            <v>40000</v>
          </cell>
          <cell r="CF9558">
            <v>107643.94558744879</v>
          </cell>
          <cell r="CG9558">
            <v>322800</v>
          </cell>
          <cell r="CK9558" t="str">
            <v>Прочие основные фонды</v>
          </cell>
        </row>
        <row r="9559">
          <cell r="K9559">
            <v>36988.68</v>
          </cell>
          <cell r="Y9559">
            <v>2009</v>
          </cell>
          <cell r="AT9559">
            <v>49318.2</v>
          </cell>
          <cell r="BK9559">
            <v>53821.961880519557</v>
          </cell>
          <cell r="BX9559">
            <v>40137.108035832302</v>
          </cell>
          <cell r="CB9559">
            <v>40000</v>
          </cell>
          <cell r="CF9559">
            <v>107643.92376103911</v>
          </cell>
          <cell r="CG9559">
            <v>322800</v>
          </cell>
          <cell r="CK9559" t="str">
            <v>Прочие основные фонды</v>
          </cell>
        </row>
        <row r="9560">
          <cell r="K9560">
            <v>320425.76</v>
          </cell>
          <cell r="Y9560">
            <v>2009</v>
          </cell>
          <cell r="AT9560">
            <v>395820</v>
          </cell>
          <cell r="BK9560">
            <v>431837.52865253738</v>
          </cell>
          <cell r="BX9560">
            <v>375397.67592745723</v>
          </cell>
          <cell r="CB9560">
            <v>375000</v>
          </cell>
          <cell r="CF9560">
            <v>431837.52865253738</v>
          </cell>
          <cell r="CG9560">
            <v>3382500</v>
          </cell>
          <cell r="CK9560" t="str">
            <v>Прочие основные фонды</v>
          </cell>
        </row>
        <row r="9561">
          <cell r="K9561">
            <v>18476.2</v>
          </cell>
          <cell r="Y9561">
            <v>2009</v>
          </cell>
          <cell r="AT9561">
            <v>24250</v>
          </cell>
          <cell r="BK9561">
            <v>26525.244395949725</v>
          </cell>
          <cell r="BX9561">
            <v>19780.895433736132</v>
          </cell>
          <cell r="CB9561">
            <v>20000</v>
          </cell>
          <cell r="CF9561">
            <v>53050.48879189945</v>
          </cell>
          <cell r="CG9561">
            <v>161400</v>
          </cell>
          <cell r="CK9561" t="str">
            <v>Прочие основные фонды</v>
          </cell>
        </row>
        <row r="9562">
          <cell r="K9562">
            <v>41689.46</v>
          </cell>
          <cell r="Y9562">
            <v>2009</v>
          </cell>
          <cell r="AT9562">
            <v>55586</v>
          </cell>
          <cell r="BK9562">
            <v>60662.140408420426</v>
          </cell>
          <cell r="BX9562">
            <v>45238.092373196392</v>
          </cell>
          <cell r="CB9562">
            <v>45000</v>
          </cell>
          <cell r="CF9562">
            <v>121324.28081684085</v>
          </cell>
          <cell r="CG9562">
            <v>363150</v>
          </cell>
          <cell r="CK9562" t="str">
            <v>Прочие основные фонды</v>
          </cell>
        </row>
        <row r="9563">
          <cell r="K9563">
            <v>55024.24</v>
          </cell>
          <cell r="Y9563">
            <v>2009</v>
          </cell>
          <cell r="AT9563">
            <v>64195</v>
          </cell>
          <cell r="BK9563">
            <v>69067.400500000003</v>
          </cell>
          <cell r="BX9563">
            <v>60040.501136974432</v>
          </cell>
          <cell r="CB9563">
            <v>60000</v>
          </cell>
          <cell r="CF9563">
            <v>69067.400500000003</v>
          </cell>
          <cell r="CG9563">
            <v>541200</v>
          </cell>
          <cell r="CK9563" t="str">
            <v>Прочие основные фонды</v>
          </cell>
        </row>
        <row r="9564">
          <cell r="K9564">
            <v>18034.66</v>
          </cell>
          <cell r="Y9564">
            <v>2009</v>
          </cell>
          <cell r="AT9564">
            <v>27051.86</v>
          </cell>
          <cell r="BK9564">
            <v>29589.987540825427</v>
          </cell>
          <cell r="BX9564">
            <v>22066.392327755428</v>
          </cell>
          <cell r="CB9564">
            <v>22000</v>
          </cell>
          <cell r="CF9564">
            <v>59179.975081650853</v>
          </cell>
          <cell r="CG9564">
            <v>177540</v>
          </cell>
          <cell r="CK9564" t="str">
            <v>Прочие основные фонды</v>
          </cell>
        </row>
        <row r="9565">
          <cell r="K9565">
            <v>18601.41</v>
          </cell>
          <cell r="Y9565">
            <v>2009</v>
          </cell>
          <cell r="AT9565">
            <v>24414.41</v>
          </cell>
          <cell r="BK9565">
            <v>26705.080083831708</v>
          </cell>
          <cell r="BX9565">
            <v>19915.005826241719</v>
          </cell>
          <cell r="CB9565">
            <v>20000</v>
          </cell>
          <cell r="CF9565">
            <v>53410.160167663416</v>
          </cell>
          <cell r="CG9565">
            <v>161400</v>
          </cell>
          <cell r="CK9565" t="str">
            <v>Прочие основные фонды</v>
          </cell>
        </row>
        <row r="9566">
          <cell r="K9566">
            <v>41119.51</v>
          </cell>
          <cell r="Y9566">
            <v>2009</v>
          </cell>
          <cell r="AT9566">
            <v>54826</v>
          </cell>
          <cell r="BK9566">
            <v>59832.736840788297</v>
          </cell>
          <cell r="BX9566">
            <v>44619.574217480396</v>
          </cell>
          <cell r="CB9566">
            <v>45000</v>
          </cell>
          <cell r="CF9566">
            <v>119665.47368157659</v>
          </cell>
          <cell r="CG9566">
            <v>363150</v>
          </cell>
          <cell r="CK9566" t="str">
            <v>Прочие основные фонды</v>
          </cell>
        </row>
        <row r="9567">
          <cell r="K9567">
            <v>65942.31</v>
          </cell>
          <cell r="Y9567">
            <v>2009</v>
          </cell>
          <cell r="AT9567">
            <v>94203.39</v>
          </cell>
          <cell r="BK9567">
            <v>103041.97701760687</v>
          </cell>
          <cell r="BX9567">
            <v>76842.367302823259</v>
          </cell>
          <cell r="CB9567">
            <v>75000</v>
          </cell>
          <cell r="CF9567">
            <v>206083.95403521374</v>
          </cell>
          <cell r="CG9567">
            <v>605250</v>
          </cell>
          <cell r="CK9567" t="str">
            <v>Прочие основные фонды</v>
          </cell>
        </row>
        <row r="9568">
          <cell r="K9568">
            <v>196386.62</v>
          </cell>
          <cell r="Y9568">
            <v>2009</v>
          </cell>
          <cell r="AT9568">
            <v>246216</v>
          </cell>
          <cell r="BK9568">
            <v>268620.3550975523</v>
          </cell>
          <cell r="BX9568">
            <v>233512.49097103436</v>
          </cell>
          <cell r="CB9568">
            <v>235000</v>
          </cell>
          <cell r="CF9568">
            <v>268620.3550975523</v>
          </cell>
          <cell r="CG9568">
            <v>2119700</v>
          </cell>
          <cell r="CK9568" t="str">
            <v>Прочие основные фонды</v>
          </cell>
        </row>
        <row r="9569">
          <cell r="K9569">
            <v>69520.56</v>
          </cell>
          <cell r="Y9569">
            <v>2009</v>
          </cell>
          <cell r="AT9569">
            <v>91245.759999999995</v>
          </cell>
          <cell r="BK9569">
            <v>99806.84882862572</v>
          </cell>
          <cell r="BX9569">
            <v>74429.807725021979</v>
          </cell>
          <cell r="CB9569">
            <v>75000</v>
          </cell>
          <cell r="CF9569">
            <v>199613.69765725144</v>
          </cell>
          <cell r="CG9569">
            <v>605250</v>
          </cell>
          <cell r="CK9569" t="str">
            <v>Прочие основные фонды</v>
          </cell>
        </row>
        <row r="9570">
          <cell r="K9570">
            <v>73591.97</v>
          </cell>
          <cell r="Y9570">
            <v>2009</v>
          </cell>
          <cell r="AT9570">
            <v>98122.7</v>
          </cell>
          <cell r="BK9570">
            <v>107083.31242854883</v>
          </cell>
          <cell r="BX9570">
            <v>79856.146628781309</v>
          </cell>
          <cell r="CB9570">
            <v>80000</v>
          </cell>
          <cell r="CF9570">
            <v>214166.62485709766</v>
          </cell>
          <cell r="CG9570">
            <v>645600</v>
          </cell>
          <cell r="CK9570" t="str">
            <v>Прочие основные фонды</v>
          </cell>
        </row>
        <row r="9571">
          <cell r="K9571">
            <v>99719.16</v>
          </cell>
          <cell r="Y9571">
            <v>2009</v>
          </cell>
          <cell r="AT9571">
            <v>130881.36</v>
          </cell>
          <cell r="BK9571">
            <v>143161.23962368158</v>
          </cell>
          <cell r="BX9571">
            <v>106760.84521175978</v>
          </cell>
          <cell r="CB9571">
            <v>105000</v>
          </cell>
          <cell r="CF9571">
            <v>286322.47924736317</v>
          </cell>
          <cell r="CG9571">
            <v>847350</v>
          </cell>
          <cell r="CK9571" t="str">
            <v>Прочие основные фонды</v>
          </cell>
        </row>
        <row r="9572">
          <cell r="K9572">
            <v>48852.24</v>
          </cell>
          <cell r="Y9572">
            <v>2009</v>
          </cell>
          <cell r="AT9572">
            <v>64118.64</v>
          </cell>
          <cell r="BK9572">
            <v>70134.540055089397</v>
          </cell>
          <cell r="BX9572">
            <v>52302.02528632457</v>
          </cell>
          <cell r="CB9572">
            <v>50000</v>
          </cell>
          <cell r="CF9572">
            <v>140269.08011017879</v>
          </cell>
          <cell r="CG9572">
            <v>403500</v>
          </cell>
          <cell r="CK9572" t="str">
            <v>Прочие основные фонды</v>
          </cell>
        </row>
        <row r="9573">
          <cell r="K9573">
            <v>61354.22</v>
          </cell>
          <cell r="Y9573">
            <v>2009</v>
          </cell>
          <cell r="AT9573">
            <v>71579.899999999994</v>
          </cell>
          <cell r="BK9573">
            <v>77012.814410000006</v>
          </cell>
          <cell r="BX9573">
            <v>66947.47359349663</v>
          </cell>
          <cell r="CB9573">
            <v>65000</v>
          </cell>
          <cell r="CF9573">
            <v>77012.814410000006</v>
          </cell>
          <cell r="CG9573">
            <v>586300</v>
          </cell>
          <cell r="CK9573" t="str">
            <v>Прочие основные фонды</v>
          </cell>
        </row>
        <row r="9574">
          <cell r="K9574">
            <v>19290.439999999999</v>
          </cell>
          <cell r="Y9574">
            <v>2009</v>
          </cell>
          <cell r="AT9574">
            <v>25318.639999999999</v>
          </cell>
          <cell r="BK9574">
            <v>27694.149021569836</v>
          </cell>
          <cell r="BX9574">
            <v>20652.592592346758</v>
          </cell>
          <cell r="CB9574">
            <v>21000</v>
          </cell>
          <cell r="CF9574">
            <v>55388.298043139672</v>
          </cell>
          <cell r="CG9574">
            <v>169470</v>
          </cell>
          <cell r="CK9574" t="str">
            <v>Прочие основные фонды</v>
          </cell>
        </row>
        <row r="9575">
          <cell r="K9575">
            <v>97339.25</v>
          </cell>
          <cell r="Y9575">
            <v>2008</v>
          </cell>
          <cell r="AT9575">
            <v>138584.75</v>
          </cell>
          <cell r="BK9575">
            <v>151951.20617622751</v>
          </cell>
          <cell r="BX9575">
            <v>113315.86150667084</v>
          </cell>
          <cell r="CB9575">
            <v>115000</v>
          </cell>
          <cell r="CF9575">
            <v>303902.41235245502</v>
          </cell>
          <cell r="CG9575">
            <v>928050</v>
          </cell>
          <cell r="CK9575" t="str">
            <v>Прочие основные фонды</v>
          </cell>
        </row>
        <row r="9576">
          <cell r="K9576">
            <v>54244.12</v>
          </cell>
          <cell r="Y9576">
            <v>2009</v>
          </cell>
          <cell r="AT9576">
            <v>70100</v>
          </cell>
          <cell r="BK9576">
            <v>76677.098233240235</v>
          </cell>
          <cell r="BX9576">
            <v>57181.062676490837</v>
          </cell>
          <cell r="CB9576">
            <v>55000</v>
          </cell>
          <cell r="CF9576">
            <v>153354.19646648047</v>
          </cell>
          <cell r="CG9576">
            <v>443850</v>
          </cell>
          <cell r="CK9576" t="str">
            <v>Прочие основные фонды</v>
          </cell>
        </row>
        <row r="9577">
          <cell r="K9577">
            <v>112457.2</v>
          </cell>
          <cell r="Y9577">
            <v>2009</v>
          </cell>
          <cell r="AT9577">
            <v>131200</v>
          </cell>
          <cell r="BK9577">
            <v>141158.08000000002</v>
          </cell>
          <cell r="BX9577">
            <v>122709.14789580257</v>
          </cell>
          <cell r="CB9577">
            <v>125000</v>
          </cell>
          <cell r="CF9577">
            <v>141158.08000000002</v>
          </cell>
          <cell r="CG9577">
            <v>1127500</v>
          </cell>
          <cell r="CK9577" t="str">
            <v>Прочие основные фонды</v>
          </cell>
        </row>
        <row r="9578">
          <cell r="K9578">
            <v>33250.01</v>
          </cell>
          <cell r="Y9578">
            <v>2010</v>
          </cell>
          <cell r="AT9578">
            <v>35000</v>
          </cell>
          <cell r="BK9578">
            <v>37724.654935800005</v>
          </cell>
          <cell r="BX9578">
            <v>37724.654935800005</v>
          </cell>
          <cell r="CB9578">
            <v>38000</v>
          </cell>
          <cell r="CF9578">
            <v>0</v>
          </cell>
          <cell r="CG9578">
            <v>380000</v>
          </cell>
          <cell r="CK9578" t="str">
            <v>Прочие основные фонды</v>
          </cell>
        </row>
        <row r="9579">
          <cell r="K9579">
            <v>18508.490000000002</v>
          </cell>
          <cell r="Y9579">
            <v>2010</v>
          </cell>
          <cell r="AT9579">
            <v>21355.93</v>
          </cell>
          <cell r="BK9579">
            <v>23614.689283199503</v>
          </cell>
          <cell r="BX9579">
            <v>20528.321154308356</v>
          </cell>
          <cell r="CB9579">
            <v>21000</v>
          </cell>
          <cell r="CF9579">
            <v>23614.689283199503</v>
          </cell>
          <cell r="CG9579">
            <v>189420</v>
          </cell>
          <cell r="CK9579" t="str">
            <v>Прочие основные фонды</v>
          </cell>
        </row>
        <row r="9580">
          <cell r="K9580">
            <v>24703.4</v>
          </cell>
          <cell r="Y9580">
            <v>2010</v>
          </cell>
          <cell r="AT9580">
            <v>27966.1</v>
          </cell>
          <cell r="BK9580">
            <v>30923.999187246147</v>
          </cell>
          <cell r="BX9580">
            <v>26882.326465459613</v>
          </cell>
          <cell r="CB9580">
            <v>27000</v>
          </cell>
          <cell r="CF9580">
            <v>30923.999187246147</v>
          </cell>
          <cell r="CG9580">
            <v>243540</v>
          </cell>
          <cell r="CK9580" t="str">
            <v>Прочие основные фонды</v>
          </cell>
        </row>
        <row r="9581">
          <cell r="K9581">
            <v>39802.82</v>
          </cell>
          <cell r="Y9581">
            <v>2009</v>
          </cell>
          <cell r="AT9581">
            <v>47442.18</v>
          </cell>
          <cell r="BK9581">
            <v>57305.401351857574</v>
          </cell>
          <cell r="BX9581">
            <v>47879.640739853137</v>
          </cell>
          <cell r="CB9581">
            <v>48000</v>
          </cell>
          <cell r="CF9581">
            <v>114610.80270371515</v>
          </cell>
          <cell r="CG9581">
            <v>626400</v>
          </cell>
          <cell r="CK9581" t="str">
            <v>Машины и оборудование</v>
          </cell>
        </row>
        <row r="9582">
          <cell r="K9582">
            <v>39802.82</v>
          </cell>
          <cell r="Y9582">
            <v>2009</v>
          </cell>
          <cell r="AT9582">
            <v>47442.18</v>
          </cell>
          <cell r="BK9582">
            <v>57305.401351857574</v>
          </cell>
          <cell r="BX9582">
            <v>47879.640739853137</v>
          </cell>
          <cell r="CB9582">
            <v>48000</v>
          </cell>
          <cell r="CF9582">
            <v>114610.80270371515</v>
          </cell>
          <cell r="CG9582">
            <v>626400</v>
          </cell>
          <cell r="CK9582" t="str">
            <v>Машины и оборудование</v>
          </cell>
        </row>
        <row r="9583">
          <cell r="K9583">
            <v>39802.82</v>
          </cell>
          <cell r="Y9583">
            <v>2009</v>
          </cell>
          <cell r="AT9583">
            <v>47442.18</v>
          </cell>
          <cell r="BK9583">
            <v>57305.401351857574</v>
          </cell>
          <cell r="BX9583">
            <v>47879.640739853137</v>
          </cell>
          <cell r="CB9583">
            <v>48000</v>
          </cell>
          <cell r="CF9583">
            <v>114610.80270371515</v>
          </cell>
          <cell r="CG9583">
            <v>626400</v>
          </cell>
          <cell r="CK9583" t="str">
            <v>Машины и оборудование</v>
          </cell>
        </row>
        <row r="9584">
          <cell r="K9584">
            <v>44408.04</v>
          </cell>
          <cell r="Y9584">
            <v>2009</v>
          </cell>
          <cell r="AT9584">
            <v>47442.18</v>
          </cell>
          <cell r="BK9584">
            <v>57305.401351857574</v>
          </cell>
          <cell r="BX9584">
            <v>47879.640739853137</v>
          </cell>
          <cell r="CB9584">
            <v>48000</v>
          </cell>
          <cell r="CF9584">
            <v>114610.80270371515</v>
          </cell>
          <cell r="CG9584">
            <v>626400</v>
          </cell>
          <cell r="CK9584" t="str">
            <v>Машины и оборудование</v>
          </cell>
        </row>
        <row r="9585">
          <cell r="K9585">
            <v>44408.04</v>
          </cell>
          <cell r="Y9585">
            <v>2009</v>
          </cell>
          <cell r="AT9585">
            <v>47442.17</v>
          </cell>
          <cell r="BK9585">
            <v>57305.389272859225</v>
          </cell>
          <cell r="BX9585">
            <v>47879.630647643884</v>
          </cell>
          <cell r="CB9585">
            <v>48000</v>
          </cell>
          <cell r="CF9585">
            <v>114610.77854571845</v>
          </cell>
          <cell r="CG9585">
            <v>626400</v>
          </cell>
          <cell r="CK9585" t="str">
            <v>Машины и оборудование</v>
          </cell>
        </row>
        <row r="9586">
          <cell r="K9586">
            <v>44408.04</v>
          </cell>
          <cell r="Y9586">
            <v>2009</v>
          </cell>
          <cell r="AT9586">
            <v>47442.18</v>
          </cell>
          <cell r="BK9586">
            <v>57305.401351857574</v>
          </cell>
          <cell r="BX9586">
            <v>47879.640739853137</v>
          </cell>
          <cell r="CB9586">
            <v>48000</v>
          </cell>
          <cell r="CF9586">
            <v>114610.80270371515</v>
          </cell>
          <cell r="CG9586">
            <v>626400</v>
          </cell>
          <cell r="CK9586" t="str">
            <v>Машины и оборудование</v>
          </cell>
        </row>
        <row r="9587">
          <cell r="K9587">
            <v>44408.04</v>
          </cell>
          <cell r="Y9587">
            <v>2009</v>
          </cell>
          <cell r="AT9587">
            <v>47442.17</v>
          </cell>
          <cell r="BK9587">
            <v>57305.389272859225</v>
          </cell>
          <cell r="BX9587">
            <v>47879.630647643884</v>
          </cell>
          <cell r="CB9587">
            <v>48000</v>
          </cell>
          <cell r="CF9587">
            <v>114610.77854571845</v>
          </cell>
          <cell r="CG9587">
            <v>626400</v>
          </cell>
          <cell r="CK9587" t="str">
            <v>Машины и оборудование</v>
          </cell>
        </row>
        <row r="9588">
          <cell r="K9588">
            <v>60489.09</v>
          </cell>
          <cell r="Y9588">
            <v>2010</v>
          </cell>
          <cell r="AT9588">
            <v>60489.09</v>
          </cell>
          <cell r="BK9588">
            <v>60489.09</v>
          </cell>
          <cell r="BX9588">
            <v>60489.09</v>
          </cell>
          <cell r="CB9588">
            <v>60000</v>
          </cell>
          <cell r="CF9588">
            <v>0</v>
          </cell>
          <cell r="CG9588">
            <v>900000</v>
          </cell>
          <cell r="CK9588" t="str">
            <v>Машины и оборудование</v>
          </cell>
        </row>
        <row r="9589">
          <cell r="K9589">
            <v>60489.09</v>
          </cell>
          <cell r="Y9589">
            <v>2010</v>
          </cell>
          <cell r="AT9589">
            <v>60489.09</v>
          </cell>
          <cell r="BK9589">
            <v>60489.09</v>
          </cell>
          <cell r="BX9589">
            <v>60489.09</v>
          </cell>
          <cell r="CB9589">
            <v>60000</v>
          </cell>
          <cell r="CF9589">
            <v>0</v>
          </cell>
          <cell r="CG9589">
            <v>900000</v>
          </cell>
          <cell r="CK9589" t="str">
            <v>Машины и оборудование</v>
          </cell>
        </row>
        <row r="9590">
          <cell r="K9590">
            <v>60489.09</v>
          </cell>
          <cell r="Y9590">
            <v>2010</v>
          </cell>
          <cell r="AT9590">
            <v>60489.09</v>
          </cell>
          <cell r="BK9590">
            <v>60489.09</v>
          </cell>
          <cell r="BX9590">
            <v>60489.09</v>
          </cell>
          <cell r="CB9590">
            <v>60000</v>
          </cell>
          <cell r="CF9590">
            <v>0</v>
          </cell>
          <cell r="CG9590">
            <v>900000</v>
          </cell>
          <cell r="CK9590" t="str">
            <v>Машины и оборудование</v>
          </cell>
        </row>
        <row r="9591">
          <cell r="K9591">
            <v>60489.09</v>
          </cell>
          <cell r="Y9591">
            <v>2010</v>
          </cell>
          <cell r="AT9591">
            <v>60489.09</v>
          </cell>
          <cell r="BK9591">
            <v>60489.09</v>
          </cell>
          <cell r="BX9591">
            <v>60489.09</v>
          </cell>
          <cell r="CB9591">
            <v>60000</v>
          </cell>
          <cell r="CF9591">
            <v>0</v>
          </cell>
          <cell r="CG9591">
            <v>900000</v>
          </cell>
          <cell r="CK9591" t="str">
            <v>Машины и оборудование</v>
          </cell>
        </row>
        <row r="9592">
          <cell r="K9592">
            <v>60609.5</v>
          </cell>
          <cell r="Y9592">
            <v>2010</v>
          </cell>
          <cell r="AT9592">
            <v>61636.79</v>
          </cell>
          <cell r="BK9592">
            <v>66435.046688581962</v>
          </cell>
          <cell r="BX9592">
            <v>66435.046688581962</v>
          </cell>
          <cell r="CB9592">
            <v>65000</v>
          </cell>
          <cell r="CF9592">
            <v>0</v>
          </cell>
          <cell r="CG9592">
            <v>975000</v>
          </cell>
          <cell r="CK9592" t="str">
            <v>Машины и оборудование</v>
          </cell>
        </row>
        <row r="9593">
          <cell r="K9593">
            <v>60609.5</v>
          </cell>
          <cell r="Y9593">
            <v>2010</v>
          </cell>
          <cell r="AT9593">
            <v>61636.79</v>
          </cell>
          <cell r="BK9593">
            <v>66435.046688581962</v>
          </cell>
          <cell r="BX9593">
            <v>66435.046688581962</v>
          </cell>
          <cell r="CB9593">
            <v>65000</v>
          </cell>
          <cell r="CF9593">
            <v>0</v>
          </cell>
          <cell r="CG9593">
            <v>975000</v>
          </cell>
          <cell r="CK9593" t="str">
            <v>Машины и оборудование</v>
          </cell>
        </row>
        <row r="9594">
          <cell r="K9594">
            <v>60609.5</v>
          </cell>
          <cell r="Y9594">
            <v>2010</v>
          </cell>
          <cell r="AT9594">
            <v>61636.79</v>
          </cell>
          <cell r="BK9594">
            <v>66435.046688581962</v>
          </cell>
          <cell r="BX9594">
            <v>66435.046688581962</v>
          </cell>
          <cell r="CB9594">
            <v>65000</v>
          </cell>
          <cell r="CF9594">
            <v>0</v>
          </cell>
          <cell r="CG9594">
            <v>975000</v>
          </cell>
          <cell r="CK9594" t="str">
            <v>Машины и оборудование</v>
          </cell>
        </row>
        <row r="9595">
          <cell r="K9595">
            <v>195977.69</v>
          </cell>
          <cell r="Y9595">
            <v>2009</v>
          </cell>
          <cell r="AT9595">
            <v>223265.61</v>
          </cell>
          <cell r="BK9595">
            <v>284008.49048828299</v>
          </cell>
          <cell r="BX9595">
            <v>237293.94037663771</v>
          </cell>
          <cell r="CB9595">
            <v>235000</v>
          </cell>
          <cell r="CF9595">
            <v>568016.98097656597</v>
          </cell>
          <cell r="CG9595">
            <v>3066750</v>
          </cell>
          <cell r="CK9595" t="str">
            <v>Машины и оборудование</v>
          </cell>
        </row>
        <row r="9596">
          <cell r="K9596">
            <v>262690.77</v>
          </cell>
          <cell r="Y9596">
            <v>2009</v>
          </cell>
          <cell r="AT9596">
            <v>299267.96999999997</v>
          </cell>
          <cell r="BK9596">
            <v>380688.47419534408</v>
          </cell>
          <cell r="BX9596">
            <v>318071.71659718396</v>
          </cell>
          <cell r="CB9596">
            <v>320000</v>
          </cell>
          <cell r="CF9596">
            <v>761376.94839068817</v>
          </cell>
          <cell r="CG9596">
            <v>4176000</v>
          </cell>
          <cell r="CK9596" t="str">
            <v>Машины и оборудование</v>
          </cell>
        </row>
        <row r="9597">
          <cell r="K9597">
            <v>262690.77</v>
          </cell>
          <cell r="Y9597">
            <v>2009</v>
          </cell>
          <cell r="AT9597">
            <v>299267.96999999997</v>
          </cell>
          <cell r="BK9597">
            <v>380688.47419534408</v>
          </cell>
          <cell r="BX9597">
            <v>318071.71659718396</v>
          </cell>
          <cell r="CB9597">
            <v>320000</v>
          </cell>
          <cell r="CF9597">
            <v>761376.94839068817</v>
          </cell>
          <cell r="CG9597">
            <v>4176000</v>
          </cell>
          <cell r="CK9597" t="str">
            <v>Машины и оборудование</v>
          </cell>
        </row>
        <row r="9598">
          <cell r="K9598">
            <v>262690.77</v>
          </cell>
          <cell r="Y9598">
            <v>2009</v>
          </cell>
          <cell r="AT9598">
            <v>299267.96999999997</v>
          </cell>
          <cell r="BK9598">
            <v>380688.47419534408</v>
          </cell>
          <cell r="BX9598">
            <v>318071.71659718396</v>
          </cell>
          <cell r="CB9598">
            <v>320000</v>
          </cell>
          <cell r="CF9598">
            <v>761376.94839068817</v>
          </cell>
          <cell r="CG9598">
            <v>4176000</v>
          </cell>
          <cell r="CK9598" t="str">
            <v>Машины и оборудование</v>
          </cell>
        </row>
        <row r="9599">
          <cell r="K9599">
            <v>262690.77</v>
          </cell>
          <cell r="Y9599">
            <v>2009</v>
          </cell>
          <cell r="AT9599">
            <v>299267.96999999997</v>
          </cell>
          <cell r="BK9599">
            <v>380688.47419534408</v>
          </cell>
          <cell r="BX9599">
            <v>318071.71659718396</v>
          </cell>
          <cell r="CB9599">
            <v>320000</v>
          </cell>
          <cell r="CF9599">
            <v>761376.94839068817</v>
          </cell>
          <cell r="CG9599">
            <v>4176000</v>
          </cell>
          <cell r="CK9599" t="str">
            <v>Машины и оборудование</v>
          </cell>
        </row>
        <row r="9600">
          <cell r="K9600">
            <v>262690.78000000003</v>
          </cell>
          <cell r="Y9600">
            <v>2009</v>
          </cell>
          <cell r="AT9600">
            <v>299267.98</v>
          </cell>
          <cell r="BK9600">
            <v>380688.48691599956</v>
          </cell>
          <cell r="BX9600">
            <v>318071.72722550872</v>
          </cell>
          <cell r="CB9600">
            <v>320000</v>
          </cell>
          <cell r="CF9600">
            <v>761376.97383199912</v>
          </cell>
          <cell r="CG9600">
            <v>4176000</v>
          </cell>
          <cell r="CK9600" t="str">
            <v>Машины и оборудование</v>
          </cell>
        </row>
        <row r="9601">
          <cell r="K9601">
            <v>262690.77</v>
          </cell>
          <cell r="Y9601">
            <v>2009</v>
          </cell>
          <cell r="AT9601">
            <v>299267.96999999997</v>
          </cell>
          <cell r="BK9601">
            <v>380688.47419534408</v>
          </cell>
          <cell r="BX9601">
            <v>318071.71659718396</v>
          </cell>
          <cell r="CB9601">
            <v>320000</v>
          </cell>
          <cell r="CF9601">
            <v>761376.94839068817</v>
          </cell>
          <cell r="CG9601">
            <v>4176000</v>
          </cell>
          <cell r="CK9601" t="str">
            <v>Машины и оборудование</v>
          </cell>
        </row>
        <row r="9602">
          <cell r="K9602">
            <v>177652.38</v>
          </cell>
          <cell r="Y9602">
            <v>2009</v>
          </cell>
          <cell r="AT9602">
            <v>199858.98</v>
          </cell>
          <cell r="BK9602">
            <v>241409.62878756574</v>
          </cell>
          <cell r="BX9602">
            <v>201701.86448079519</v>
          </cell>
          <cell r="CB9602">
            <v>200000</v>
          </cell>
          <cell r="CF9602">
            <v>482819.25757513149</v>
          </cell>
          <cell r="CG9602">
            <v>2610000</v>
          </cell>
          <cell r="CK9602" t="str">
            <v>Машины и оборудование</v>
          </cell>
        </row>
        <row r="9603">
          <cell r="K9603">
            <v>177652.37</v>
          </cell>
          <cell r="Y9603">
            <v>2009</v>
          </cell>
          <cell r="AT9603">
            <v>199858.97</v>
          </cell>
          <cell r="BK9603">
            <v>241409.6167085674</v>
          </cell>
          <cell r="BX9603">
            <v>201701.85438858595</v>
          </cell>
          <cell r="CB9603">
            <v>200000</v>
          </cell>
          <cell r="CF9603">
            <v>482819.23341713479</v>
          </cell>
          <cell r="CG9603">
            <v>2610000</v>
          </cell>
          <cell r="CK9603" t="str">
            <v>Машины и оборудование</v>
          </cell>
        </row>
        <row r="9604">
          <cell r="K9604">
            <v>29207.71</v>
          </cell>
          <cell r="Y9604">
            <v>2009</v>
          </cell>
          <cell r="AT9604">
            <v>40220.339999999997</v>
          </cell>
          <cell r="BK9604">
            <v>43893.280904443716</v>
          </cell>
          <cell r="BX9604">
            <v>32732.908577723992</v>
          </cell>
          <cell r="CB9604">
            <v>33000</v>
          </cell>
          <cell r="CF9604">
            <v>87786.561808887433</v>
          </cell>
          <cell r="CG9604">
            <v>266310</v>
          </cell>
          <cell r="CK9604" t="str">
            <v>Прочие основные фонды</v>
          </cell>
        </row>
        <row r="9605">
          <cell r="K9605">
            <v>26212.92</v>
          </cell>
          <cell r="Y9605">
            <v>2009</v>
          </cell>
          <cell r="AT9605">
            <v>32864</v>
          </cell>
          <cell r="BK9605">
            <v>35854.450360358212</v>
          </cell>
          <cell r="BX9605">
            <v>31168.38265292293</v>
          </cell>
          <cell r="CB9605">
            <v>31000</v>
          </cell>
          <cell r="CF9605">
            <v>35854.450360358212</v>
          </cell>
          <cell r="CG9605">
            <v>279620</v>
          </cell>
          <cell r="CK9605" t="str">
            <v>Прочие основные фонды</v>
          </cell>
        </row>
        <row r="9606">
          <cell r="K9606">
            <v>37421.040000000001</v>
          </cell>
          <cell r="Y9606">
            <v>2009</v>
          </cell>
          <cell r="AT9606">
            <v>46226</v>
          </cell>
          <cell r="BK9606">
            <v>50432.321761134335</v>
          </cell>
          <cell r="BX9606">
            <v>43840.970560918191</v>
          </cell>
          <cell r="CB9606">
            <v>44000</v>
          </cell>
          <cell r="CF9606">
            <v>50432.321761134335</v>
          </cell>
          <cell r="CG9606">
            <v>396880</v>
          </cell>
          <cell r="CK9606" t="str">
            <v>Прочие основные фонды</v>
          </cell>
        </row>
        <row r="9607">
          <cell r="K9607">
            <v>20930.98</v>
          </cell>
          <cell r="Y9607">
            <v>2009</v>
          </cell>
          <cell r="AT9607">
            <v>31396.58</v>
          </cell>
          <cell r="BK9607">
            <v>37923.923773648356</v>
          </cell>
          <cell r="BX9607">
            <v>31686.08548047451</v>
          </cell>
          <cell r="CB9607">
            <v>32000</v>
          </cell>
          <cell r="CF9607">
            <v>75847.847547296711</v>
          </cell>
          <cell r="CG9607">
            <v>417600</v>
          </cell>
          <cell r="CK9607" t="str">
            <v>Машины и оборудование</v>
          </cell>
        </row>
        <row r="9608">
          <cell r="K9608">
            <v>20930.98</v>
          </cell>
          <cell r="Y9608">
            <v>2009</v>
          </cell>
          <cell r="AT9608">
            <v>31396.58</v>
          </cell>
          <cell r="BK9608">
            <v>37923.923773648356</v>
          </cell>
          <cell r="BX9608">
            <v>31686.08548047451</v>
          </cell>
          <cell r="CB9608">
            <v>32000</v>
          </cell>
          <cell r="CF9608">
            <v>75847.847547296711</v>
          </cell>
          <cell r="CG9608">
            <v>417600</v>
          </cell>
          <cell r="CK9608" t="str">
            <v>Машины и оборудование</v>
          </cell>
        </row>
        <row r="9609">
          <cell r="K9609">
            <v>20930.98</v>
          </cell>
          <cell r="Y9609">
            <v>2009</v>
          </cell>
          <cell r="AT9609">
            <v>31396.58</v>
          </cell>
          <cell r="BK9609">
            <v>37923.923773648356</v>
          </cell>
          <cell r="BX9609">
            <v>31686.08548047451</v>
          </cell>
          <cell r="CB9609">
            <v>32000</v>
          </cell>
          <cell r="CF9609">
            <v>75847.847547296711</v>
          </cell>
          <cell r="CG9609">
            <v>417600</v>
          </cell>
          <cell r="CK9609" t="str">
            <v>Машины и оборудование</v>
          </cell>
        </row>
        <row r="9610">
          <cell r="K9610">
            <v>20930.97</v>
          </cell>
          <cell r="Y9610">
            <v>2009</v>
          </cell>
          <cell r="AT9610">
            <v>31396.57</v>
          </cell>
          <cell r="BK9610">
            <v>37923.911694650007</v>
          </cell>
          <cell r="BX9610">
            <v>31686.075388265264</v>
          </cell>
          <cell r="CB9610">
            <v>32000</v>
          </cell>
          <cell r="CF9610">
            <v>75847.823389300014</v>
          </cell>
          <cell r="CG9610">
            <v>417600</v>
          </cell>
          <cell r="CK9610" t="str">
            <v>Машины и оборудование</v>
          </cell>
        </row>
        <row r="9611">
          <cell r="K9611">
            <v>14130</v>
          </cell>
          <cell r="Y9611">
            <v>2009</v>
          </cell>
          <cell r="AT9611">
            <v>20677.97</v>
          </cell>
          <cell r="BK9611">
            <v>24976.916532749347</v>
          </cell>
          <cell r="BX9611">
            <v>18626.247766709039</v>
          </cell>
          <cell r="CB9611">
            <v>19000</v>
          </cell>
          <cell r="CF9611">
            <v>49953.833065498693</v>
          </cell>
          <cell r="CG9611">
            <v>153330</v>
          </cell>
          <cell r="CK9611" t="str">
            <v>Прочие основные фонды</v>
          </cell>
        </row>
        <row r="9612">
          <cell r="K9612">
            <v>56307.64</v>
          </cell>
          <cell r="Y9612">
            <v>2010</v>
          </cell>
          <cell r="AT9612">
            <v>59271.19</v>
          </cell>
          <cell r="BK9612">
            <v>63885.291153835431</v>
          </cell>
          <cell r="BX9612">
            <v>63885.291153835431</v>
          </cell>
          <cell r="CB9612">
            <v>65000</v>
          </cell>
          <cell r="CF9612">
            <v>0</v>
          </cell>
          <cell r="CG9612">
            <v>650000</v>
          </cell>
          <cell r="CK9612" t="str">
            <v>Прочие основные фонды</v>
          </cell>
        </row>
        <row r="9613">
          <cell r="K9613">
            <v>33705.949999999997</v>
          </cell>
          <cell r="Y9613">
            <v>2009</v>
          </cell>
          <cell r="AT9613">
            <v>50558.95</v>
          </cell>
          <cell r="BK9613">
            <v>61070.147317819275</v>
          </cell>
          <cell r="BX9613">
            <v>51025.150239390292</v>
          </cell>
          <cell r="CB9613">
            <v>50000</v>
          </cell>
          <cell r="CF9613">
            <v>122140.29463563855</v>
          </cell>
          <cell r="CG9613">
            <v>652500</v>
          </cell>
          <cell r="CK9613" t="str">
            <v>Машины и оборудование</v>
          </cell>
        </row>
        <row r="9614">
          <cell r="K9614">
            <v>20784.330000000002</v>
          </cell>
          <cell r="Y9614">
            <v>2010</v>
          </cell>
          <cell r="AT9614">
            <v>23278.5</v>
          </cell>
          <cell r="BK9614">
            <v>26433.273980110265</v>
          </cell>
          <cell r="BX9614">
            <v>22978.52539646062</v>
          </cell>
          <cell r="CB9614">
            <v>23000</v>
          </cell>
          <cell r="CF9614">
            <v>26433.273980110265</v>
          </cell>
          <cell r="CG9614">
            <v>207460</v>
          </cell>
          <cell r="CK9614" t="str">
            <v>Прочие основные фонды</v>
          </cell>
        </row>
        <row r="9615">
          <cell r="K9615">
            <v>20071.080000000002</v>
          </cell>
          <cell r="Y9615">
            <v>2010</v>
          </cell>
          <cell r="AT9615">
            <v>21615</v>
          </cell>
          <cell r="BK9615">
            <v>23901.160420377724</v>
          </cell>
          <cell r="BX9615">
            <v>20777.351384387155</v>
          </cell>
          <cell r="CB9615">
            <v>21000</v>
          </cell>
          <cell r="CF9615">
            <v>23901.160420377724</v>
          </cell>
          <cell r="CG9615">
            <v>189420</v>
          </cell>
          <cell r="CK9615" t="str">
            <v>Прочие основные фонды</v>
          </cell>
        </row>
        <row r="9616">
          <cell r="K9616">
            <v>31978.080000000002</v>
          </cell>
          <cell r="Y9616">
            <v>2010</v>
          </cell>
          <cell r="AT9616">
            <v>35815.5</v>
          </cell>
          <cell r="BK9616">
            <v>38537.750225022515</v>
          </cell>
          <cell r="BX9616">
            <v>33500.983379299192</v>
          </cell>
          <cell r="CB9616">
            <v>34000</v>
          </cell>
          <cell r="CF9616">
            <v>38537.750225022515</v>
          </cell>
          <cell r="CG9616">
            <v>306680</v>
          </cell>
          <cell r="CK9616" t="str">
            <v>Прочие основные фонды</v>
          </cell>
        </row>
        <row r="9617">
          <cell r="K9617">
            <v>30880.6</v>
          </cell>
          <cell r="Y9617">
            <v>2010</v>
          </cell>
          <cell r="AT9617">
            <v>33256</v>
          </cell>
          <cell r="BK9617">
            <v>35178.576737783907</v>
          </cell>
          <cell r="BX9617">
            <v>30580.843658971309</v>
          </cell>
          <cell r="CB9617">
            <v>31000</v>
          </cell>
          <cell r="CF9617">
            <v>35178.576737783907</v>
          </cell>
          <cell r="CG9617">
            <v>279620</v>
          </cell>
          <cell r="CK9617" t="str">
            <v>Прочие основные фонды</v>
          </cell>
        </row>
        <row r="9618">
          <cell r="K9618">
            <v>36425.06</v>
          </cell>
          <cell r="Y9618">
            <v>2010</v>
          </cell>
          <cell r="AT9618">
            <v>39227</v>
          </cell>
          <cell r="BK9618">
            <v>41494.768754301462</v>
          </cell>
          <cell r="BX9618">
            <v>36071.528572602467</v>
          </cell>
          <cell r="CB9618">
            <v>36000</v>
          </cell>
          <cell r="CF9618">
            <v>41494.768754301462</v>
          </cell>
          <cell r="CG9618">
            <v>324720</v>
          </cell>
          <cell r="CK9618" t="str">
            <v>Прочие основные фонды</v>
          </cell>
        </row>
        <row r="9619">
          <cell r="K9619">
            <v>37719.22</v>
          </cell>
          <cell r="Y9619">
            <v>2010</v>
          </cell>
          <cell r="AT9619">
            <v>42245.5</v>
          </cell>
          <cell r="BK9619">
            <v>45456.479097909803</v>
          </cell>
          <cell r="BX9619">
            <v>39515.455413164244</v>
          </cell>
          <cell r="CB9619">
            <v>40000</v>
          </cell>
          <cell r="CF9619">
            <v>45456.479097909803</v>
          </cell>
          <cell r="CG9619">
            <v>360800</v>
          </cell>
          <cell r="CK9619" t="str">
            <v>Прочие основные фонды</v>
          </cell>
        </row>
        <row r="9620">
          <cell r="K9620">
            <v>36648.879999999997</v>
          </cell>
          <cell r="Y9620">
            <v>2010</v>
          </cell>
          <cell r="AT9620">
            <v>38577.760000000002</v>
          </cell>
          <cell r="BK9620">
            <v>41580.933834174517</v>
          </cell>
          <cell r="BX9620">
            <v>41580.933834174517</v>
          </cell>
          <cell r="CB9620">
            <v>42000</v>
          </cell>
          <cell r="CF9620">
            <v>0</v>
          </cell>
          <cell r="CG9620">
            <v>630000</v>
          </cell>
          <cell r="CK9620" t="str">
            <v>Машины и оборудование</v>
          </cell>
        </row>
        <row r="9621">
          <cell r="K9621">
            <v>20642.88</v>
          </cell>
          <cell r="Y9621">
            <v>2009</v>
          </cell>
          <cell r="AT9621">
            <v>25500</v>
          </cell>
          <cell r="BK9621">
            <v>27820.365268656718</v>
          </cell>
          <cell r="BX9621">
            <v>24184.328068693241</v>
          </cell>
          <cell r="CB9621">
            <v>24000</v>
          </cell>
          <cell r="CF9621">
            <v>27820.365268656718</v>
          </cell>
          <cell r="CG9621">
            <v>216480</v>
          </cell>
          <cell r="CK9621" t="str">
            <v>Прочие основные фонды</v>
          </cell>
        </row>
        <row r="9622">
          <cell r="K9622">
            <v>251185.34</v>
          </cell>
          <cell r="Y9622">
            <v>2009</v>
          </cell>
          <cell r="AT9622">
            <v>297177</v>
          </cell>
          <cell r="BK9622">
            <v>319732.73430000001</v>
          </cell>
          <cell r="BX9622">
            <v>277944.63753224787</v>
          </cell>
          <cell r="CB9622">
            <v>280000</v>
          </cell>
          <cell r="CF9622">
            <v>319732.73430000001</v>
          </cell>
          <cell r="CG9622">
            <v>2525600</v>
          </cell>
          <cell r="CK9622" t="str">
            <v>Прочие основные фонды</v>
          </cell>
        </row>
        <row r="9623">
          <cell r="K9623">
            <v>282000</v>
          </cell>
          <cell r="Y9623">
            <v>2010</v>
          </cell>
          <cell r="AT9623">
            <v>282000</v>
          </cell>
          <cell r="BK9623">
            <v>282000</v>
          </cell>
          <cell r="BX9623">
            <v>282000</v>
          </cell>
          <cell r="CB9623">
            <v>280000</v>
          </cell>
          <cell r="CF9623">
            <v>0</v>
          </cell>
          <cell r="CG9623">
            <v>4200000</v>
          </cell>
          <cell r="CK9623" t="str">
            <v>Машины и оборудование</v>
          </cell>
        </row>
        <row r="9624">
          <cell r="K9624">
            <v>156105</v>
          </cell>
          <cell r="Y9624">
            <v>2010</v>
          </cell>
          <cell r="AT9624">
            <v>156105</v>
          </cell>
          <cell r="BK9624">
            <v>156105</v>
          </cell>
          <cell r="BX9624">
            <v>156105</v>
          </cell>
          <cell r="CB9624">
            <v>155000</v>
          </cell>
          <cell r="CF9624">
            <v>0</v>
          </cell>
          <cell r="CG9624">
            <v>2325000</v>
          </cell>
          <cell r="CK9624" t="str">
            <v>Машины и оборудование</v>
          </cell>
        </row>
        <row r="9625">
          <cell r="K9625">
            <v>29337.93</v>
          </cell>
          <cell r="Y9625">
            <v>2009</v>
          </cell>
          <cell r="AT9625">
            <v>44006.93</v>
          </cell>
          <cell r="BK9625">
            <v>53155.963446728238</v>
          </cell>
          <cell r="BX9625">
            <v>44412.714560415749</v>
          </cell>
          <cell r="CB9625">
            <v>44000</v>
          </cell>
          <cell r="CF9625">
            <v>106311.92689345648</v>
          </cell>
          <cell r="CG9625">
            <v>574200</v>
          </cell>
          <cell r="CK9625" t="str">
            <v>Машины и оборудование</v>
          </cell>
        </row>
        <row r="9626">
          <cell r="K9626">
            <v>393651.11</v>
          </cell>
          <cell r="Y9626">
            <v>2010</v>
          </cell>
          <cell r="AT9626">
            <v>393651.11</v>
          </cell>
          <cell r="BK9626">
            <v>393651.11</v>
          </cell>
          <cell r="BX9626">
            <v>393651.11</v>
          </cell>
          <cell r="CB9626">
            <v>395000</v>
          </cell>
          <cell r="CF9626">
            <v>0</v>
          </cell>
          <cell r="CG9626">
            <v>5925000</v>
          </cell>
          <cell r="CK9626" t="str">
            <v>Машины и оборудование</v>
          </cell>
        </row>
        <row r="9627">
          <cell r="K9627">
            <v>31559.8</v>
          </cell>
          <cell r="Y9627">
            <v>2010</v>
          </cell>
          <cell r="AT9627">
            <v>35347</v>
          </cell>
          <cell r="BK9627">
            <v>38033.640664066414</v>
          </cell>
          <cell r="BX9627">
            <v>33062.759406069672</v>
          </cell>
          <cell r="CB9627">
            <v>33000</v>
          </cell>
          <cell r="CF9627">
            <v>38033.640664066414</v>
          </cell>
          <cell r="CG9627">
            <v>297660</v>
          </cell>
          <cell r="CK9627" t="str">
            <v>Прочие основные фонды</v>
          </cell>
        </row>
        <row r="9628">
          <cell r="K9628">
            <v>29969.4</v>
          </cell>
          <cell r="Y9628">
            <v>2009</v>
          </cell>
          <cell r="AT9628">
            <v>39959.1</v>
          </cell>
          <cell r="BK9628">
            <v>43608.18434127501</v>
          </cell>
          <cell r="BX9628">
            <v>32520.301100093406</v>
          </cell>
          <cell r="CB9628">
            <v>33000</v>
          </cell>
          <cell r="CF9628">
            <v>87216.368682550019</v>
          </cell>
          <cell r="CG9628">
            <v>266310</v>
          </cell>
          <cell r="CK9628" t="str">
            <v>Прочие основные фонды</v>
          </cell>
        </row>
        <row r="9629">
          <cell r="K9629">
            <v>39085.199999999997</v>
          </cell>
          <cell r="Y9629">
            <v>2009</v>
          </cell>
          <cell r="AT9629">
            <v>52113.599999999999</v>
          </cell>
          <cell r="BK9629">
            <v>56872.639160728577</v>
          </cell>
          <cell r="BX9629">
            <v>42412.115473317157</v>
          </cell>
          <cell r="CB9629">
            <v>42000</v>
          </cell>
          <cell r="CF9629">
            <v>113745.27832145715</v>
          </cell>
          <cell r="CG9629">
            <v>338940</v>
          </cell>
          <cell r="CK9629" t="str">
            <v>Прочие основные фонды</v>
          </cell>
        </row>
        <row r="9630">
          <cell r="K9630">
            <v>69494.61</v>
          </cell>
          <cell r="Y9630">
            <v>2009</v>
          </cell>
          <cell r="AT9630">
            <v>92659.5</v>
          </cell>
          <cell r="BK9630">
            <v>101121.21036185429</v>
          </cell>
          <cell r="BX9630">
            <v>75409.977696797592</v>
          </cell>
          <cell r="CB9630">
            <v>75000</v>
          </cell>
          <cell r="CF9630">
            <v>202242.42072370858</v>
          </cell>
          <cell r="CG9630">
            <v>605250</v>
          </cell>
          <cell r="CK9630" t="str">
            <v>Прочие основные фонды</v>
          </cell>
        </row>
        <row r="9631">
          <cell r="K9631">
            <v>27413.759999999998</v>
          </cell>
          <cell r="Y9631">
            <v>2009</v>
          </cell>
          <cell r="AT9631">
            <v>36551.699999999997</v>
          </cell>
          <cell r="BK9631">
            <v>39889.618925025381</v>
          </cell>
          <cell r="BX9631">
            <v>29747.223779321459</v>
          </cell>
          <cell r="CB9631">
            <v>30000</v>
          </cell>
          <cell r="CF9631">
            <v>79779.237850050762</v>
          </cell>
          <cell r="CG9631">
            <v>242100</v>
          </cell>
          <cell r="CK9631" t="str">
            <v>Прочие основные фонды</v>
          </cell>
        </row>
        <row r="9632">
          <cell r="K9632">
            <v>34196.1</v>
          </cell>
          <cell r="Y9632">
            <v>2009</v>
          </cell>
          <cell r="AT9632">
            <v>45594.9</v>
          </cell>
          <cell r="BK9632">
            <v>49758.648323460737</v>
          </cell>
          <cell r="BX9632">
            <v>37106.938760598932</v>
          </cell>
          <cell r="CB9632">
            <v>37000</v>
          </cell>
          <cell r="CF9632">
            <v>99517.296646921473</v>
          </cell>
          <cell r="CG9632">
            <v>298590</v>
          </cell>
          <cell r="CK9632" t="str">
            <v>Прочие основные фонды</v>
          </cell>
        </row>
        <row r="9633">
          <cell r="K9633">
            <v>20879.490000000002</v>
          </cell>
          <cell r="Y9633">
            <v>2010</v>
          </cell>
          <cell r="AT9633">
            <v>23385</v>
          </cell>
          <cell r="BK9633">
            <v>25162.437743774382</v>
          </cell>
          <cell r="BX9633">
            <v>21873.783594391018</v>
          </cell>
          <cell r="CB9633">
            <v>22000</v>
          </cell>
          <cell r="CF9633">
            <v>25162.437743774382</v>
          </cell>
          <cell r="CG9633">
            <v>198440</v>
          </cell>
          <cell r="CK9633" t="str">
            <v>Прочие основные фонды</v>
          </cell>
        </row>
        <row r="9634">
          <cell r="K9634">
            <v>39998.07</v>
          </cell>
          <cell r="Y9634">
            <v>2009</v>
          </cell>
          <cell r="AT9634">
            <v>58533.9</v>
          </cell>
          <cell r="BK9634">
            <v>64025.814554560071</v>
          </cell>
          <cell r="BX9634">
            <v>47746.513617681128</v>
          </cell>
          <cell r="CB9634">
            <v>48000</v>
          </cell>
          <cell r="CF9634">
            <v>128051.62910912014</v>
          </cell>
          <cell r="CG9634">
            <v>387360</v>
          </cell>
          <cell r="CK9634" t="str">
            <v>Прочие основные фонды</v>
          </cell>
        </row>
        <row r="9635">
          <cell r="K9635">
            <v>33744</v>
          </cell>
          <cell r="Y9635">
            <v>2010</v>
          </cell>
          <cell r="AT9635">
            <v>35520</v>
          </cell>
          <cell r="BK9635">
            <v>37573.461803165876</v>
          </cell>
          <cell r="BX9635">
            <v>37573.461803165876</v>
          </cell>
          <cell r="CB9635">
            <v>38000</v>
          </cell>
          <cell r="CF9635">
            <v>0</v>
          </cell>
          <cell r="CG9635">
            <v>380000</v>
          </cell>
          <cell r="CK9635" t="str">
            <v>Прочие основные фонды</v>
          </cell>
        </row>
        <row r="9636">
          <cell r="K9636">
            <v>36024</v>
          </cell>
          <cell r="Y9636">
            <v>2010</v>
          </cell>
          <cell r="AT9636">
            <v>37920</v>
          </cell>
          <cell r="BK9636">
            <v>40112.209222298705</v>
          </cell>
          <cell r="BX9636">
            <v>40112.209222298705</v>
          </cell>
          <cell r="CB9636">
            <v>40000</v>
          </cell>
          <cell r="CF9636">
            <v>0</v>
          </cell>
          <cell r="CG9636">
            <v>400000</v>
          </cell>
          <cell r="CK9636" t="str">
            <v>Прочие основные фонды</v>
          </cell>
        </row>
        <row r="9637">
          <cell r="K9637">
            <v>63954</v>
          </cell>
          <cell r="Y9637">
            <v>2010</v>
          </cell>
          <cell r="AT9637">
            <v>67320</v>
          </cell>
          <cell r="BK9637">
            <v>71211.865106675861</v>
          </cell>
          <cell r="BX9637">
            <v>71211.865106675861</v>
          </cell>
          <cell r="CB9637">
            <v>70000</v>
          </cell>
          <cell r="CF9637">
            <v>0</v>
          </cell>
          <cell r="CG9637">
            <v>700000</v>
          </cell>
          <cell r="CK9637" t="str">
            <v>Прочие основные фонды</v>
          </cell>
        </row>
        <row r="9638">
          <cell r="K9638">
            <v>74290.009999999995</v>
          </cell>
          <cell r="Y9638">
            <v>2010</v>
          </cell>
          <cell r="AT9638">
            <v>78200</v>
          </cell>
          <cell r="BK9638">
            <v>82720.853406744689</v>
          </cell>
          <cell r="BX9638">
            <v>82720.853406744689</v>
          </cell>
          <cell r="CB9638">
            <v>85000</v>
          </cell>
          <cell r="CF9638">
            <v>0</v>
          </cell>
          <cell r="CG9638">
            <v>850000</v>
          </cell>
          <cell r="CK9638" t="str">
            <v>Прочие основные фонды</v>
          </cell>
        </row>
        <row r="9639">
          <cell r="K9639">
            <v>74290.009999999995</v>
          </cell>
          <cell r="Y9639">
            <v>2010</v>
          </cell>
          <cell r="AT9639">
            <v>78200</v>
          </cell>
          <cell r="BK9639">
            <v>82720.853406744689</v>
          </cell>
          <cell r="BX9639">
            <v>82720.853406744689</v>
          </cell>
          <cell r="CB9639">
            <v>85000</v>
          </cell>
          <cell r="CF9639">
            <v>0</v>
          </cell>
          <cell r="CG9639">
            <v>850000</v>
          </cell>
          <cell r="CK9639" t="str">
            <v>Прочие основные фонды</v>
          </cell>
        </row>
        <row r="9640">
          <cell r="K9640">
            <v>91498.78</v>
          </cell>
          <cell r="Y9640">
            <v>2009</v>
          </cell>
          <cell r="AT9640">
            <v>111389.83</v>
          </cell>
          <cell r="BK9640">
            <v>128772.88048215953</v>
          </cell>
          <cell r="BX9640">
            <v>111942.65631874434</v>
          </cell>
          <cell r="CB9640">
            <v>110000</v>
          </cell>
          <cell r="CF9640">
            <v>128772.88048215953</v>
          </cell>
          <cell r="CG9640">
            <v>992200</v>
          </cell>
          <cell r="CK9640" t="str">
            <v>Прочие основные фонды</v>
          </cell>
        </row>
        <row r="9641">
          <cell r="K9641">
            <v>37469.599999999999</v>
          </cell>
          <cell r="Y9641">
            <v>2010</v>
          </cell>
          <cell r="AT9641">
            <v>41966</v>
          </cell>
          <cell r="BK9641">
            <v>45155.734973497361</v>
          </cell>
          <cell r="BX9641">
            <v>39254.017631909926</v>
          </cell>
          <cell r="CB9641">
            <v>39000</v>
          </cell>
          <cell r="CF9641">
            <v>45155.734973497361</v>
          </cell>
          <cell r="CG9641">
            <v>351780</v>
          </cell>
          <cell r="CK9641" t="str">
            <v>Прочие основные фонды</v>
          </cell>
        </row>
        <row r="9642">
          <cell r="K9642">
            <v>36066.080000000002</v>
          </cell>
          <cell r="Y9642">
            <v>2010</v>
          </cell>
          <cell r="AT9642">
            <v>40394</v>
          </cell>
          <cell r="BK9642">
            <v>43464.251025102523</v>
          </cell>
          <cell r="BX9642">
            <v>37783.60549548133</v>
          </cell>
          <cell r="CB9642">
            <v>38000</v>
          </cell>
          <cell r="CF9642">
            <v>43464.251025102523</v>
          </cell>
          <cell r="CG9642">
            <v>342760</v>
          </cell>
          <cell r="CK9642" t="str">
            <v>Прочие основные фонды</v>
          </cell>
        </row>
        <row r="9643">
          <cell r="K9643">
            <v>25396.42</v>
          </cell>
          <cell r="Y9643">
            <v>2009</v>
          </cell>
          <cell r="AT9643">
            <v>31372.1</v>
          </cell>
          <cell r="BK9643">
            <v>34226.795342934332</v>
          </cell>
          <cell r="BX9643">
            <v>29753.457200151031</v>
          </cell>
          <cell r="CB9643">
            <v>30000</v>
          </cell>
          <cell r="CF9643">
            <v>34226.795342934332</v>
          </cell>
          <cell r="CG9643">
            <v>270600</v>
          </cell>
          <cell r="CK9643" t="str">
            <v>Прочие основные фонды</v>
          </cell>
        </row>
        <row r="9644">
          <cell r="K9644">
            <v>35000.879999999997</v>
          </cell>
          <cell r="Y9644">
            <v>2010</v>
          </cell>
          <cell r="AT9644">
            <v>39201</v>
          </cell>
          <cell r="BK9644">
            <v>42180.573957395747</v>
          </cell>
          <cell r="BX9644">
            <v>36667.701119680234</v>
          </cell>
          <cell r="CB9644">
            <v>37000</v>
          </cell>
          <cell r="CF9644">
            <v>42180.573957395747</v>
          </cell>
          <cell r="CG9644">
            <v>333740</v>
          </cell>
          <cell r="CK9644" t="str">
            <v>Прочие основные фонды</v>
          </cell>
        </row>
        <row r="9645">
          <cell r="K9645">
            <v>28690.77</v>
          </cell>
          <cell r="Y9645">
            <v>2010</v>
          </cell>
          <cell r="AT9645">
            <v>28690.77</v>
          </cell>
          <cell r="BK9645">
            <v>28690.77</v>
          </cell>
          <cell r="BX9645">
            <v>28690.77</v>
          </cell>
          <cell r="CB9645">
            <v>29000</v>
          </cell>
          <cell r="CF9645">
            <v>0</v>
          </cell>
          <cell r="CG9645">
            <v>435000</v>
          </cell>
          <cell r="CK9645" t="str">
            <v>Машины и оборудование</v>
          </cell>
        </row>
        <row r="9646">
          <cell r="K9646">
            <v>28690.79</v>
          </cell>
          <cell r="Y9646">
            <v>2010</v>
          </cell>
          <cell r="AT9646">
            <v>28690.79</v>
          </cell>
          <cell r="BK9646">
            <v>28690.79</v>
          </cell>
          <cell r="BX9646">
            <v>28690.79</v>
          </cell>
          <cell r="CB9646">
            <v>29000</v>
          </cell>
          <cell r="CF9646">
            <v>0</v>
          </cell>
          <cell r="CG9646">
            <v>435000</v>
          </cell>
          <cell r="CK9646" t="str">
            <v>Машины и оборудование</v>
          </cell>
        </row>
        <row r="9647">
          <cell r="K9647">
            <v>28690.79</v>
          </cell>
          <cell r="Y9647">
            <v>2010</v>
          </cell>
          <cell r="AT9647">
            <v>28690.79</v>
          </cell>
          <cell r="BK9647">
            <v>28690.79</v>
          </cell>
          <cell r="BX9647">
            <v>28690.79</v>
          </cell>
          <cell r="CB9647">
            <v>29000</v>
          </cell>
          <cell r="CF9647">
            <v>0</v>
          </cell>
          <cell r="CG9647">
            <v>435000</v>
          </cell>
          <cell r="CK9647" t="str">
            <v>Машины и оборудование</v>
          </cell>
        </row>
        <row r="9648">
          <cell r="K9648">
            <v>28690.79</v>
          </cell>
          <cell r="Y9648">
            <v>2010</v>
          </cell>
          <cell r="AT9648">
            <v>28690.79</v>
          </cell>
          <cell r="BK9648">
            <v>28690.79</v>
          </cell>
          <cell r="BX9648">
            <v>28690.79</v>
          </cell>
          <cell r="CB9648">
            <v>29000</v>
          </cell>
          <cell r="CF9648">
            <v>0</v>
          </cell>
          <cell r="CG9648">
            <v>435000</v>
          </cell>
          <cell r="CK9648" t="str">
            <v>Машины и оборудование</v>
          </cell>
        </row>
        <row r="9649">
          <cell r="K9649">
            <v>28690.79</v>
          </cell>
          <cell r="Y9649">
            <v>2010</v>
          </cell>
          <cell r="AT9649">
            <v>28690.79</v>
          </cell>
          <cell r="BK9649">
            <v>28690.79</v>
          </cell>
          <cell r="BX9649">
            <v>28690.79</v>
          </cell>
          <cell r="CB9649">
            <v>29000</v>
          </cell>
          <cell r="CF9649">
            <v>0</v>
          </cell>
          <cell r="CG9649">
            <v>435000</v>
          </cell>
          <cell r="CK9649" t="str">
            <v>Машины и оборудование</v>
          </cell>
        </row>
        <row r="9650">
          <cell r="K9650">
            <v>28690.79</v>
          </cell>
          <cell r="Y9650">
            <v>2010</v>
          </cell>
          <cell r="AT9650">
            <v>28690.79</v>
          </cell>
          <cell r="BK9650">
            <v>28690.79</v>
          </cell>
          <cell r="BX9650">
            <v>28690.79</v>
          </cell>
          <cell r="CB9650">
            <v>29000</v>
          </cell>
          <cell r="CF9650">
            <v>0</v>
          </cell>
          <cell r="CG9650">
            <v>435000</v>
          </cell>
          <cell r="CK9650" t="str">
            <v>Машины и оборудование</v>
          </cell>
        </row>
        <row r="9651">
          <cell r="K9651">
            <v>70754.06</v>
          </cell>
          <cell r="Y9651">
            <v>2010</v>
          </cell>
          <cell r="AT9651">
            <v>83000</v>
          </cell>
          <cell r="BK9651">
            <v>94248.415505687735</v>
          </cell>
          <cell r="BX9651">
            <v>81930.434001599395</v>
          </cell>
          <cell r="CB9651">
            <v>80000</v>
          </cell>
          <cell r="CF9651">
            <v>94248.415505687735</v>
          </cell>
          <cell r="CG9651">
            <v>721600</v>
          </cell>
          <cell r="CK9651" t="str">
            <v>Прочие основные фонды</v>
          </cell>
        </row>
        <row r="9652">
          <cell r="K9652">
            <v>36642.86</v>
          </cell>
          <cell r="Y9652">
            <v>2010</v>
          </cell>
          <cell r="AT9652">
            <v>38000</v>
          </cell>
          <cell r="BK9652">
            <v>40196.834136269797</v>
          </cell>
          <cell r="BX9652">
            <v>40196.834136269797</v>
          </cell>
          <cell r="CB9652">
            <v>40000</v>
          </cell>
          <cell r="CF9652">
            <v>0</v>
          </cell>
          <cell r="CG9652">
            <v>400000</v>
          </cell>
          <cell r="CK9652" t="str">
            <v>Прочие основные фонды</v>
          </cell>
        </row>
        <row r="9653">
          <cell r="K9653">
            <v>36642.86</v>
          </cell>
          <cell r="Y9653">
            <v>2010</v>
          </cell>
          <cell r="AT9653">
            <v>38000</v>
          </cell>
          <cell r="BK9653">
            <v>40196.834136269797</v>
          </cell>
          <cell r="BX9653">
            <v>40196.834136269797</v>
          </cell>
          <cell r="CB9653">
            <v>40000</v>
          </cell>
          <cell r="CF9653">
            <v>0</v>
          </cell>
          <cell r="CG9653">
            <v>400000</v>
          </cell>
          <cell r="CK9653" t="str">
            <v>Прочие основные фонды</v>
          </cell>
        </row>
        <row r="9654">
          <cell r="K9654">
            <v>36642.86</v>
          </cell>
          <cell r="Y9654">
            <v>2010</v>
          </cell>
          <cell r="AT9654">
            <v>38000</v>
          </cell>
          <cell r="BK9654">
            <v>40196.834136269797</v>
          </cell>
          <cell r="BX9654">
            <v>40196.834136269797</v>
          </cell>
          <cell r="CB9654">
            <v>40000</v>
          </cell>
          <cell r="CF9654">
            <v>0</v>
          </cell>
          <cell r="CG9654">
            <v>400000</v>
          </cell>
          <cell r="CK9654" t="str">
            <v>Прочие основные фонды</v>
          </cell>
        </row>
        <row r="9655">
          <cell r="K9655">
            <v>36642.86</v>
          </cell>
          <cell r="Y9655">
            <v>2010</v>
          </cell>
          <cell r="AT9655">
            <v>38000</v>
          </cell>
          <cell r="BK9655">
            <v>40196.834136269797</v>
          </cell>
          <cell r="BX9655">
            <v>40196.834136269797</v>
          </cell>
          <cell r="CB9655">
            <v>40000</v>
          </cell>
          <cell r="CF9655">
            <v>0</v>
          </cell>
          <cell r="CG9655">
            <v>400000</v>
          </cell>
          <cell r="CK9655" t="str">
            <v>Прочие основные фонды</v>
          </cell>
        </row>
        <row r="9656">
          <cell r="K9656">
            <v>36642.86</v>
          </cell>
          <cell r="Y9656">
            <v>2010</v>
          </cell>
          <cell r="AT9656">
            <v>38000</v>
          </cell>
          <cell r="BK9656">
            <v>40196.834136269797</v>
          </cell>
          <cell r="BX9656">
            <v>40196.834136269797</v>
          </cell>
          <cell r="CB9656">
            <v>40000</v>
          </cell>
          <cell r="CF9656">
            <v>0</v>
          </cell>
          <cell r="CG9656">
            <v>400000</v>
          </cell>
          <cell r="CK9656" t="str">
            <v>Прочие основные фонды</v>
          </cell>
        </row>
        <row r="9657">
          <cell r="K9657">
            <v>36642.86</v>
          </cell>
          <cell r="Y9657">
            <v>2010</v>
          </cell>
          <cell r="AT9657">
            <v>38000</v>
          </cell>
          <cell r="BK9657">
            <v>40196.834136269797</v>
          </cell>
          <cell r="BX9657">
            <v>40196.834136269797</v>
          </cell>
          <cell r="CB9657">
            <v>40000</v>
          </cell>
          <cell r="CF9657">
            <v>0</v>
          </cell>
          <cell r="CG9657">
            <v>400000</v>
          </cell>
          <cell r="CK9657" t="str">
            <v>Прочие основные фонды</v>
          </cell>
        </row>
        <row r="9658">
          <cell r="K9658">
            <v>36642.86</v>
          </cell>
          <cell r="Y9658">
            <v>2010</v>
          </cell>
          <cell r="AT9658">
            <v>38000</v>
          </cell>
          <cell r="BK9658">
            <v>40196.834136269797</v>
          </cell>
          <cell r="BX9658">
            <v>40196.834136269797</v>
          </cell>
          <cell r="CB9658">
            <v>40000</v>
          </cell>
          <cell r="CF9658">
            <v>0</v>
          </cell>
          <cell r="CG9658">
            <v>400000</v>
          </cell>
          <cell r="CK9658" t="str">
            <v>Прочие основные фонды</v>
          </cell>
        </row>
        <row r="9659">
          <cell r="K9659">
            <v>36642.86</v>
          </cell>
          <cell r="Y9659">
            <v>2010</v>
          </cell>
          <cell r="AT9659">
            <v>38000</v>
          </cell>
          <cell r="BK9659">
            <v>40196.834136269797</v>
          </cell>
          <cell r="BX9659">
            <v>40196.834136269797</v>
          </cell>
          <cell r="CB9659">
            <v>40000</v>
          </cell>
          <cell r="CF9659">
            <v>0</v>
          </cell>
          <cell r="CG9659">
            <v>400000</v>
          </cell>
          <cell r="CK9659" t="str">
            <v>Прочие основные фонды</v>
          </cell>
        </row>
        <row r="9660">
          <cell r="K9660">
            <v>41304.370000000003</v>
          </cell>
          <cell r="Y9660">
            <v>2010</v>
          </cell>
          <cell r="AT9660">
            <v>45059.32</v>
          </cell>
          <cell r="BK9660">
            <v>48567.065675479767</v>
          </cell>
          <cell r="BX9660">
            <v>48567.065675479767</v>
          </cell>
          <cell r="CB9660">
            <v>49000</v>
          </cell>
          <cell r="CF9660">
            <v>0</v>
          </cell>
          <cell r="CG9660">
            <v>490000</v>
          </cell>
          <cell r="CK9660" t="str">
            <v>Прочие основные фонды</v>
          </cell>
        </row>
        <row r="9661">
          <cell r="K9661">
            <v>18851.96</v>
          </cell>
          <cell r="Y9661">
            <v>2009</v>
          </cell>
          <cell r="AT9661">
            <v>25541.5</v>
          </cell>
          <cell r="BK9661">
            <v>27873.962135100031</v>
          </cell>
          <cell r="BX9661">
            <v>20786.686150289563</v>
          </cell>
          <cell r="CB9661">
            <v>21000</v>
          </cell>
          <cell r="CF9661">
            <v>55747.924270200063</v>
          </cell>
          <cell r="CG9661">
            <v>169470</v>
          </cell>
          <cell r="CK9661" t="str">
            <v>Прочие основные фонды</v>
          </cell>
        </row>
        <row r="9662">
          <cell r="K9662">
            <v>44076.79</v>
          </cell>
          <cell r="Y9662">
            <v>2010</v>
          </cell>
          <cell r="AT9662">
            <v>49366</v>
          </cell>
          <cell r="BK9662">
            <v>53118.191219121923</v>
          </cell>
          <cell r="BX9662">
            <v>46175.805042578875</v>
          </cell>
          <cell r="CB9662">
            <v>46000</v>
          </cell>
          <cell r="CF9662">
            <v>53118.191219121923</v>
          </cell>
          <cell r="CG9662">
            <v>414920</v>
          </cell>
          <cell r="CK9662" t="str">
            <v>Прочие основные фонды</v>
          </cell>
        </row>
        <row r="9663">
          <cell r="K9663">
            <v>20580.669999999998</v>
          </cell>
          <cell r="Y9663">
            <v>2010</v>
          </cell>
          <cell r="AT9663">
            <v>29055.08</v>
          </cell>
          <cell r="BK9663">
            <v>27581.639336618206</v>
          </cell>
          <cell r="BX9663">
            <v>20252.191412523778</v>
          </cell>
          <cell r="CB9663">
            <v>20000</v>
          </cell>
          <cell r="CF9663">
            <v>27581.639336618206</v>
          </cell>
          <cell r="CG9663">
            <v>80800</v>
          </cell>
          <cell r="CK9663" t="str">
            <v>Прочие основные фонды</v>
          </cell>
        </row>
        <row r="9664">
          <cell r="K9664">
            <v>10410.4</v>
          </cell>
          <cell r="Y9664">
            <v>2008</v>
          </cell>
          <cell r="AT9664">
            <v>20484.7</v>
          </cell>
          <cell r="BK9664">
            <v>22832.46535038637</v>
          </cell>
          <cell r="BX9664">
            <v>7543.4783348988194</v>
          </cell>
          <cell r="CB9664">
            <v>7500</v>
          </cell>
          <cell r="CF9664">
            <v>68497.396051159114</v>
          </cell>
          <cell r="CG9664">
            <v>17475</v>
          </cell>
          <cell r="CK9664" t="str">
            <v>Прочие основные фонды</v>
          </cell>
        </row>
        <row r="9665">
          <cell r="K9665">
            <v>0</v>
          </cell>
          <cell r="Y9665">
            <v>2003</v>
          </cell>
          <cell r="AT9665">
            <v>33726.400000000001</v>
          </cell>
          <cell r="BK9665">
            <v>60356.146642792519</v>
          </cell>
          <cell r="BX9665">
            <v>16281.730131639704</v>
          </cell>
          <cell r="CB9665">
            <v>16000</v>
          </cell>
          <cell r="CF9665">
            <v>422493.02649954765</v>
          </cell>
          <cell r="CG9665">
            <v>61600</v>
          </cell>
          <cell r="CK9665" t="str">
            <v>Прочие основные фонды</v>
          </cell>
        </row>
        <row r="9666">
          <cell r="K9666">
            <v>0</v>
          </cell>
          <cell r="Y9666">
            <v>2003</v>
          </cell>
          <cell r="AT9666">
            <v>24149.5</v>
          </cell>
          <cell r="BK9666">
            <v>13788.082751087184</v>
          </cell>
          <cell r="BX9666">
            <v>1378.8082751087186</v>
          </cell>
          <cell r="CB9666">
            <v>1400</v>
          </cell>
          <cell r="CF9666">
            <v>96516.579257610283</v>
          </cell>
          <cell r="CG9666">
            <v>1400</v>
          </cell>
          <cell r="CK9666" t="str">
            <v>Прочие основные фонды</v>
          </cell>
        </row>
        <row r="9667">
          <cell r="K9667">
            <v>0</v>
          </cell>
          <cell r="Y9667">
            <v>2003</v>
          </cell>
          <cell r="AT9667">
            <v>18363.330000000002</v>
          </cell>
          <cell r="BK9667">
            <v>10484.486785462301</v>
          </cell>
          <cell r="BX9667">
            <v>1048.4486785462302</v>
          </cell>
          <cell r="CB9667">
            <v>1000</v>
          </cell>
          <cell r="CF9667">
            <v>73391.407498236105</v>
          </cell>
          <cell r="CG9667">
            <v>1000</v>
          </cell>
          <cell r="CK9667" t="str">
            <v>Прочие основные фонды</v>
          </cell>
        </row>
        <row r="9668">
          <cell r="K9668">
            <v>0</v>
          </cell>
          <cell r="Y9668">
            <v>2003</v>
          </cell>
          <cell r="AT9668">
            <v>43829.82</v>
          </cell>
          <cell r="BK9668">
            <v>110872.86133105162</v>
          </cell>
          <cell r="BX9668">
            <v>29909.165967779085</v>
          </cell>
          <cell r="CB9668">
            <v>30000</v>
          </cell>
          <cell r="CF9668">
            <v>776110.0293173613</v>
          </cell>
          <cell r="CG9668">
            <v>115500</v>
          </cell>
          <cell r="CK9668" t="str">
            <v>Прочие основные фонды</v>
          </cell>
        </row>
        <row r="9669">
          <cell r="K9669">
            <v>0</v>
          </cell>
          <cell r="Y9669">
            <v>2003</v>
          </cell>
          <cell r="AT9669">
            <v>43829.82</v>
          </cell>
          <cell r="BK9669">
            <v>110872.86133105162</v>
          </cell>
          <cell r="BX9669">
            <v>29909.165967779085</v>
          </cell>
          <cell r="CB9669">
            <v>30000</v>
          </cell>
          <cell r="CF9669">
            <v>776110.0293173613</v>
          </cell>
          <cell r="CG9669">
            <v>115500</v>
          </cell>
          <cell r="CK9669" t="str">
            <v>Прочие основные фонды</v>
          </cell>
        </row>
        <row r="9670">
          <cell r="K9670">
            <v>0</v>
          </cell>
          <cell r="Y9670">
            <v>2003</v>
          </cell>
          <cell r="AT9670">
            <v>43700.38</v>
          </cell>
          <cell r="BK9670">
            <v>24950.597556634933</v>
          </cell>
          <cell r="BX9670">
            <v>2495.0597556634934</v>
          </cell>
          <cell r="CB9670">
            <v>2500</v>
          </cell>
          <cell r="CF9670">
            <v>174654.18289644454</v>
          </cell>
          <cell r="CG9670">
            <v>2500</v>
          </cell>
          <cell r="CK9670" t="str">
            <v>Прочие основные фонды</v>
          </cell>
        </row>
        <row r="9671">
          <cell r="K9671">
            <v>0</v>
          </cell>
          <cell r="Y9671">
            <v>2003</v>
          </cell>
          <cell r="AT9671">
            <v>43700.38</v>
          </cell>
          <cell r="BK9671">
            <v>24950.597556634933</v>
          </cell>
          <cell r="BX9671">
            <v>2495.0597556634934</v>
          </cell>
          <cell r="CB9671">
            <v>2500</v>
          </cell>
          <cell r="CF9671">
            <v>174654.18289644454</v>
          </cell>
          <cell r="CG9671">
            <v>2500</v>
          </cell>
          <cell r="CK9671" t="str">
            <v>Прочие основные фонды</v>
          </cell>
        </row>
        <row r="9672">
          <cell r="K9672">
            <v>0</v>
          </cell>
          <cell r="Y9672">
            <v>2003</v>
          </cell>
          <cell r="AT9672">
            <v>44123.53</v>
          </cell>
          <cell r="BK9672">
            <v>25192.193747699865</v>
          </cell>
          <cell r="BX9672">
            <v>2519.2193747699866</v>
          </cell>
          <cell r="CB9672">
            <v>2500</v>
          </cell>
          <cell r="CF9672">
            <v>176345.35623389905</v>
          </cell>
          <cell r="CG9672">
            <v>2500</v>
          </cell>
          <cell r="CK9672" t="str">
            <v>Прочие основные фонды</v>
          </cell>
        </row>
        <row r="9673">
          <cell r="K9673">
            <v>0</v>
          </cell>
          <cell r="Y9673">
            <v>2003</v>
          </cell>
          <cell r="AT9673">
            <v>44123.53</v>
          </cell>
          <cell r="BK9673">
            <v>25192.193747699865</v>
          </cell>
          <cell r="BX9673">
            <v>2519.2193747699866</v>
          </cell>
          <cell r="CB9673">
            <v>2500</v>
          </cell>
          <cell r="CF9673">
            <v>176345.35623389905</v>
          </cell>
          <cell r="CG9673">
            <v>2500</v>
          </cell>
          <cell r="CK9673" t="str">
            <v>Прочие основные фонды</v>
          </cell>
        </row>
        <row r="9674">
          <cell r="K9674">
            <v>61689.47</v>
          </cell>
          <cell r="Y9674">
            <v>2004</v>
          </cell>
          <cell r="AT9674">
            <v>87512.99</v>
          </cell>
          <cell r="BK9674">
            <v>61182.682606564973</v>
          </cell>
          <cell r="BX9674">
            <v>6118.2682606564977</v>
          </cell>
          <cell r="CB9674">
            <v>6100</v>
          </cell>
          <cell r="CF9674">
            <v>367096.09563938982</v>
          </cell>
          <cell r="CG9674">
            <v>6100</v>
          </cell>
          <cell r="CK9674" t="str">
            <v>Прочие основные фонды</v>
          </cell>
        </row>
        <row r="9675">
          <cell r="K9675">
            <v>50995.16</v>
          </cell>
          <cell r="Y9675">
            <v>2004</v>
          </cell>
          <cell r="AT9675">
            <v>72341.899999999994</v>
          </cell>
          <cell r="BK9675">
            <v>50576.16597097028</v>
          </cell>
          <cell r="BX9675">
            <v>5057.6165970970287</v>
          </cell>
          <cell r="CB9675">
            <v>5100</v>
          </cell>
          <cell r="CF9675">
            <v>303456.99582582165</v>
          </cell>
          <cell r="CG9675">
            <v>5100</v>
          </cell>
          <cell r="CK9675" t="str">
            <v>Прочие основные фонды</v>
          </cell>
        </row>
        <row r="9676">
          <cell r="K9676">
            <v>6166.34</v>
          </cell>
          <cell r="Y9676">
            <v>2005</v>
          </cell>
          <cell r="AT9676">
            <v>10747.02</v>
          </cell>
          <cell r="BK9676">
            <v>16681.73262138907</v>
          </cell>
          <cell r="BX9676">
            <v>5728.9018456462909</v>
          </cell>
          <cell r="CB9676">
            <v>5700</v>
          </cell>
          <cell r="CF9676">
            <v>100090.39572833442</v>
          </cell>
          <cell r="CG9676">
            <v>26219.999999999996</v>
          </cell>
          <cell r="CK9676" t="str">
            <v>Прочие основные фонды</v>
          </cell>
        </row>
        <row r="9677">
          <cell r="K9677">
            <v>0</v>
          </cell>
          <cell r="Y9677">
            <v>2003</v>
          </cell>
          <cell r="AT9677">
            <v>12533.35</v>
          </cell>
          <cell r="BK9677">
            <v>7155.8776350789276</v>
          </cell>
          <cell r="BX9677">
            <v>715.58776350789276</v>
          </cell>
          <cell r="CB9677">
            <v>700</v>
          </cell>
          <cell r="CF9677">
            <v>50091.143445552494</v>
          </cell>
          <cell r="CG9677">
            <v>700</v>
          </cell>
          <cell r="CK9677" t="str">
            <v>Прочие основные фонды</v>
          </cell>
        </row>
        <row r="9678">
          <cell r="K9678">
            <v>0</v>
          </cell>
          <cell r="Y9678">
            <v>2003</v>
          </cell>
          <cell r="AT9678">
            <v>12533.33</v>
          </cell>
          <cell r="BK9678">
            <v>7155.8662161404391</v>
          </cell>
          <cell r="BX9678">
            <v>715.58662161404391</v>
          </cell>
          <cell r="CB9678">
            <v>700</v>
          </cell>
          <cell r="CF9678">
            <v>50091.063512983077</v>
          </cell>
          <cell r="CG9678">
            <v>700</v>
          </cell>
          <cell r="CK9678" t="str">
            <v>Прочие основные фонды</v>
          </cell>
        </row>
        <row r="9679">
          <cell r="K9679">
            <v>0</v>
          </cell>
          <cell r="Y9679">
            <v>2003</v>
          </cell>
          <cell r="AT9679">
            <v>12533.33</v>
          </cell>
          <cell r="BK9679">
            <v>7155.8662161404391</v>
          </cell>
          <cell r="BX9679">
            <v>715.58662161404391</v>
          </cell>
          <cell r="CB9679">
            <v>700</v>
          </cell>
          <cell r="CF9679">
            <v>50091.063512983077</v>
          </cell>
          <cell r="CG9679">
            <v>700</v>
          </cell>
          <cell r="CK9679" t="str">
            <v>Прочие основные фонды</v>
          </cell>
        </row>
        <row r="9680">
          <cell r="K9680">
            <v>0</v>
          </cell>
          <cell r="Y9680">
            <v>2003</v>
          </cell>
          <cell r="AT9680">
            <v>12533.33</v>
          </cell>
          <cell r="BK9680">
            <v>7155.8662161404391</v>
          </cell>
          <cell r="BX9680">
            <v>715.58662161404391</v>
          </cell>
          <cell r="CB9680">
            <v>700</v>
          </cell>
          <cell r="CF9680">
            <v>50091.063512983077</v>
          </cell>
          <cell r="CG9680">
            <v>700</v>
          </cell>
          <cell r="CK9680" t="str">
            <v>Прочие основные фонды</v>
          </cell>
        </row>
        <row r="9681">
          <cell r="K9681">
            <v>0</v>
          </cell>
          <cell r="Y9681">
            <v>2003</v>
          </cell>
          <cell r="AT9681">
            <v>12533.33</v>
          </cell>
          <cell r="BK9681">
            <v>7155.8662161404391</v>
          </cell>
          <cell r="BX9681">
            <v>715.58662161404391</v>
          </cell>
          <cell r="CB9681">
            <v>700</v>
          </cell>
          <cell r="CF9681">
            <v>50091.063512983077</v>
          </cell>
          <cell r="CG9681">
            <v>700</v>
          </cell>
          <cell r="CK9681" t="str">
            <v>Прочие основные фонды</v>
          </cell>
        </row>
        <row r="9682">
          <cell r="K9682">
            <v>0</v>
          </cell>
          <cell r="Y9682">
            <v>2003</v>
          </cell>
          <cell r="AT9682">
            <v>12533.33</v>
          </cell>
          <cell r="BK9682">
            <v>7155.8662161404391</v>
          </cell>
          <cell r="BX9682">
            <v>715.58662161404391</v>
          </cell>
          <cell r="CB9682">
            <v>700</v>
          </cell>
          <cell r="CF9682">
            <v>50091.063512983077</v>
          </cell>
          <cell r="CG9682">
            <v>700</v>
          </cell>
          <cell r="CK9682" t="str">
            <v>Прочие основные фонды</v>
          </cell>
        </row>
        <row r="9683">
          <cell r="K9683">
            <v>0</v>
          </cell>
          <cell r="Y9683">
            <v>2003</v>
          </cell>
          <cell r="AT9683">
            <v>12916.67</v>
          </cell>
          <cell r="BK9683">
            <v>7953.8489536691377</v>
          </cell>
          <cell r="BX9683">
            <v>795.38489536691384</v>
          </cell>
          <cell r="CB9683">
            <v>800</v>
          </cell>
          <cell r="CF9683">
            <v>55676.942675683968</v>
          </cell>
          <cell r="CG9683">
            <v>800</v>
          </cell>
          <cell r="CK9683" t="str">
            <v>Прочие основные фонды</v>
          </cell>
        </row>
        <row r="9684">
          <cell r="K9684">
            <v>13312.16</v>
          </cell>
          <cell r="Y9684">
            <v>2010</v>
          </cell>
          <cell r="AT9684">
            <v>24576.27</v>
          </cell>
          <cell r="BK9684">
            <v>25381.409392435224</v>
          </cell>
          <cell r="BX9684">
            <v>23267.051156755952</v>
          </cell>
          <cell r="CB9684">
            <v>23000</v>
          </cell>
          <cell r="CF9684">
            <v>25381.409392435224</v>
          </cell>
          <cell r="CG9684">
            <v>322460</v>
          </cell>
          <cell r="CK9684" t="str">
            <v>Машины и оборудование</v>
          </cell>
        </row>
        <row r="9685">
          <cell r="K9685">
            <v>0</v>
          </cell>
          <cell r="Y9685">
            <v>2004</v>
          </cell>
          <cell r="AT9685">
            <v>94370.44</v>
          </cell>
          <cell r="BK9685">
            <v>60754.233347252586</v>
          </cell>
          <cell r="BX9685">
            <v>6075.4233347252593</v>
          </cell>
          <cell r="CB9685">
            <v>6100</v>
          </cell>
          <cell r="CF9685">
            <v>425279.6334307681</v>
          </cell>
          <cell r="CG9685">
            <v>6100</v>
          </cell>
          <cell r="CK9685" t="str">
            <v>Прочие основные фонды</v>
          </cell>
        </row>
        <row r="9686">
          <cell r="K9686">
            <v>0</v>
          </cell>
          <cell r="Y9686">
            <v>2004</v>
          </cell>
          <cell r="AT9686">
            <v>87148.82</v>
          </cell>
          <cell r="BK9686">
            <v>56105.065804691738</v>
          </cell>
          <cell r="BX9686">
            <v>5610.506580469174</v>
          </cell>
          <cell r="CB9686">
            <v>5600</v>
          </cell>
          <cell r="CF9686">
            <v>392735.46063284215</v>
          </cell>
          <cell r="CG9686">
            <v>5600</v>
          </cell>
          <cell r="CK9686" t="str">
            <v>Прочие основные фонды</v>
          </cell>
        </row>
        <row r="9687">
          <cell r="K9687">
            <v>0</v>
          </cell>
          <cell r="Y9687">
            <v>2004</v>
          </cell>
          <cell r="AT9687">
            <v>94370.44</v>
          </cell>
          <cell r="BK9687">
            <v>60754.233347252586</v>
          </cell>
          <cell r="BX9687">
            <v>6075.4233347252593</v>
          </cell>
          <cell r="CB9687">
            <v>6100</v>
          </cell>
          <cell r="CF9687">
            <v>425279.6334307681</v>
          </cell>
          <cell r="CG9687">
            <v>6100</v>
          </cell>
          <cell r="CK9687" t="str">
            <v>Прочие основные фонды</v>
          </cell>
        </row>
        <row r="9688">
          <cell r="K9688">
            <v>0</v>
          </cell>
          <cell r="Y9688">
            <v>2004</v>
          </cell>
          <cell r="AT9688">
            <v>94370.46</v>
          </cell>
          <cell r="BK9688">
            <v>60754.246222944035</v>
          </cell>
          <cell r="BX9688">
            <v>6075.4246222944039</v>
          </cell>
          <cell r="CB9688">
            <v>6100</v>
          </cell>
          <cell r="CF9688">
            <v>425279.72356060822</v>
          </cell>
          <cell r="CG9688">
            <v>6100</v>
          </cell>
          <cell r="CK9688" t="str">
            <v>Прочие основные фонды</v>
          </cell>
        </row>
        <row r="9689">
          <cell r="K9689">
            <v>0</v>
          </cell>
          <cell r="Y9689">
            <v>2004</v>
          </cell>
          <cell r="AT9689">
            <v>22830.53</v>
          </cell>
          <cell r="BK9689">
            <v>14709.16635097483</v>
          </cell>
          <cell r="BX9689">
            <v>1470.9166350974831</v>
          </cell>
          <cell r="CB9689">
            <v>1500</v>
          </cell>
          <cell r="CF9689">
            <v>102964.16445682381</v>
          </cell>
          <cell r="CG9689">
            <v>1500</v>
          </cell>
          <cell r="CK9689" t="str">
            <v>Прочие основные фонды</v>
          </cell>
        </row>
        <row r="9690">
          <cell r="K9690">
            <v>0</v>
          </cell>
          <cell r="Y9690">
            <v>2004</v>
          </cell>
          <cell r="AT9690">
            <v>22830.5</v>
          </cell>
          <cell r="BK9690">
            <v>14709.147022689831</v>
          </cell>
          <cell r="BX9690">
            <v>1470.9147022689831</v>
          </cell>
          <cell r="CB9690">
            <v>1500</v>
          </cell>
          <cell r="CF9690">
            <v>102964.02915882881</v>
          </cell>
          <cell r="CG9690">
            <v>1500</v>
          </cell>
          <cell r="CK9690" t="str">
            <v>Прочие основные фонды</v>
          </cell>
        </row>
        <row r="9691">
          <cell r="K9691">
            <v>0</v>
          </cell>
          <cell r="Y9691">
            <v>2004</v>
          </cell>
          <cell r="AT9691">
            <v>22830.5</v>
          </cell>
          <cell r="BK9691">
            <v>14709.147022689831</v>
          </cell>
          <cell r="BX9691">
            <v>1470.9147022689831</v>
          </cell>
          <cell r="CB9691">
            <v>1500</v>
          </cell>
          <cell r="CF9691">
            <v>102964.02915882881</v>
          </cell>
          <cell r="CG9691">
            <v>1500</v>
          </cell>
          <cell r="CK9691" t="str">
            <v>Прочие основные фонды</v>
          </cell>
        </row>
        <row r="9692">
          <cell r="K9692">
            <v>0</v>
          </cell>
          <cell r="Y9692">
            <v>2004</v>
          </cell>
          <cell r="AT9692">
            <v>22830.5</v>
          </cell>
          <cell r="BK9692">
            <v>14709.147022689831</v>
          </cell>
          <cell r="BX9692">
            <v>1470.9147022689831</v>
          </cell>
          <cell r="CB9692">
            <v>1500</v>
          </cell>
          <cell r="CF9692">
            <v>102964.02915882881</v>
          </cell>
          <cell r="CG9692">
            <v>1500</v>
          </cell>
          <cell r="CK9692" t="str">
            <v>Прочие основные фонды</v>
          </cell>
        </row>
        <row r="9693">
          <cell r="K9693">
            <v>0</v>
          </cell>
          <cell r="Y9693">
            <v>2005</v>
          </cell>
          <cell r="AT9693">
            <v>10677.97</v>
          </cell>
          <cell r="BK9693">
            <v>7772.0388782424461</v>
          </cell>
          <cell r="BX9693">
            <v>930.62799126039306</v>
          </cell>
          <cell r="CB9693">
            <v>950</v>
          </cell>
          <cell r="CF9693">
            <v>38860.19439121223</v>
          </cell>
          <cell r="CG9693">
            <v>1083</v>
          </cell>
          <cell r="CK9693" t="str">
            <v>Прочие основные фонды</v>
          </cell>
        </row>
        <row r="9694">
          <cell r="K9694">
            <v>0</v>
          </cell>
          <cell r="Y9694">
            <v>2005</v>
          </cell>
          <cell r="AT9694">
            <v>10338.98</v>
          </cell>
          <cell r="BK9694">
            <v>7404.1363300389821</v>
          </cell>
          <cell r="BX9694">
            <v>740.41363300389821</v>
          </cell>
          <cell r="CB9694">
            <v>750</v>
          </cell>
          <cell r="CF9694">
            <v>44424.817980233893</v>
          </cell>
          <cell r="CG9694">
            <v>750</v>
          </cell>
          <cell r="CK9694" t="str">
            <v>Прочие основные фонды</v>
          </cell>
        </row>
        <row r="9695">
          <cell r="K9695">
            <v>0</v>
          </cell>
          <cell r="Y9695">
            <v>2005</v>
          </cell>
          <cell r="AT9695">
            <v>10338.99</v>
          </cell>
          <cell r="BK9695">
            <v>7404.1434914188576</v>
          </cell>
          <cell r="BX9695">
            <v>740.41434914188585</v>
          </cell>
          <cell r="CB9695">
            <v>750</v>
          </cell>
          <cell r="CF9695">
            <v>44424.860948513146</v>
          </cell>
          <cell r="CG9695">
            <v>750</v>
          </cell>
          <cell r="CK9695" t="str">
            <v>Прочие основные фонды</v>
          </cell>
        </row>
        <row r="9696">
          <cell r="K9696">
            <v>20998.3</v>
          </cell>
          <cell r="Y9696">
            <v>2004</v>
          </cell>
          <cell r="AT9696">
            <v>44168.86</v>
          </cell>
          <cell r="BK9696">
            <v>69519.596715138599</v>
          </cell>
          <cell r="BX9696">
            <v>23874.675069380159</v>
          </cell>
          <cell r="CB9696">
            <v>24000</v>
          </cell>
          <cell r="CF9696">
            <v>417117.58029083163</v>
          </cell>
          <cell r="CG9696">
            <v>110399.99999999999</v>
          </cell>
          <cell r="CK9696" t="str">
            <v>Прочие основные фонды</v>
          </cell>
        </row>
        <row r="9697">
          <cell r="K9697">
            <v>0</v>
          </cell>
          <cell r="Y9697">
            <v>2003</v>
          </cell>
          <cell r="AT9697">
            <v>76165.460000000006</v>
          </cell>
          <cell r="BK9697">
            <v>46901.296102379994</v>
          </cell>
          <cell r="BX9697">
            <v>4690.1296102379993</v>
          </cell>
          <cell r="CB9697">
            <v>4700</v>
          </cell>
          <cell r="CF9697">
            <v>328309.07271665998</v>
          </cell>
          <cell r="CG9697">
            <v>4700</v>
          </cell>
          <cell r="CK9697" t="str">
            <v>Прочие основные фонды</v>
          </cell>
        </row>
        <row r="9698">
          <cell r="K9698">
            <v>0</v>
          </cell>
          <cell r="Y9698">
            <v>2003</v>
          </cell>
          <cell r="AT9698">
            <v>15110.41</v>
          </cell>
          <cell r="BK9698">
            <v>9304.7138905005449</v>
          </cell>
          <cell r="BX9698">
            <v>930.47138905005454</v>
          </cell>
          <cell r="CB9698">
            <v>950</v>
          </cell>
          <cell r="CF9698">
            <v>65132.997233503818</v>
          </cell>
          <cell r="CG9698">
            <v>950</v>
          </cell>
          <cell r="CK9698" t="str">
            <v>Прочие основные фонды</v>
          </cell>
        </row>
        <row r="9699">
          <cell r="K9699">
            <v>7560.37</v>
          </cell>
          <cell r="Y9699">
            <v>2004</v>
          </cell>
          <cell r="AT9699">
            <v>13957.42</v>
          </cell>
          <cell r="BK9699">
            <v>21968.287376758417</v>
          </cell>
          <cell r="BX9699">
            <v>7544.4298835620393</v>
          </cell>
          <cell r="CB9699">
            <v>7500</v>
          </cell>
          <cell r="CF9699">
            <v>131809.72426055052</v>
          </cell>
          <cell r="CG9699">
            <v>34500</v>
          </cell>
          <cell r="CK9699" t="str">
            <v>Прочие основные фонды</v>
          </cell>
        </row>
        <row r="9700">
          <cell r="K9700">
            <v>0</v>
          </cell>
          <cell r="Y9700">
            <v>2003</v>
          </cell>
          <cell r="AT9700">
            <v>14429.34</v>
          </cell>
          <cell r="BK9700">
            <v>26261.325734652601</v>
          </cell>
          <cell r="BX9700">
            <v>7084.2796018979825</v>
          </cell>
          <cell r="CB9700">
            <v>7100</v>
          </cell>
          <cell r="CF9700">
            <v>183829.2801425682</v>
          </cell>
          <cell r="CG9700">
            <v>27335</v>
          </cell>
          <cell r="CK9700" t="str">
            <v>Прочие основные фонды</v>
          </cell>
        </row>
        <row r="9701">
          <cell r="K9701">
            <v>0</v>
          </cell>
          <cell r="Y9701">
            <v>2003</v>
          </cell>
          <cell r="AT9701">
            <v>231721.23</v>
          </cell>
          <cell r="BK9701">
            <v>440229.26399566763</v>
          </cell>
          <cell r="BX9701">
            <v>304840.25497237704</v>
          </cell>
          <cell r="CB9701">
            <v>305000</v>
          </cell>
          <cell r="CF9701">
            <v>3081604.8479696736</v>
          </cell>
          <cell r="CG9701">
            <v>5578450</v>
          </cell>
          <cell r="CK9701" t="str">
            <v>Машины и оборудование</v>
          </cell>
        </row>
        <row r="9702">
          <cell r="K9702">
            <v>0</v>
          </cell>
          <cell r="Y9702">
            <v>2003</v>
          </cell>
          <cell r="AT9702">
            <v>231721.23</v>
          </cell>
          <cell r="BK9702">
            <v>440229.26399566763</v>
          </cell>
          <cell r="BX9702">
            <v>304840.25497237704</v>
          </cell>
          <cell r="CB9702">
            <v>305000</v>
          </cell>
          <cell r="CF9702">
            <v>3081604.8479696736</v>
          </cell>
          <cell r="CG9702">
            <v>5578450</v>
          </cell>
          <cell r="CK9702" t="str">
            <v>Машины и оборудование</v>
          </cell>
        </row>
        <row r="9703">
          <cell r="K9703">
            <v>0</v>
          </cell>
          <cell r="Y9703">
            <v>2003</v>
          </cell>
          <cell r="AT9703">
            <v>42294.65</v>
          </cell>
          <cell r="BK9703">
            <v>106989.46207160702</v>
          </cell>
          <cell r="BX9703">
            <v>50813.8677652345</v>
          </cell>
          <cell r="CB9703">
            <v>50000</v>
          </cell>
          <cell r="CF9703">
            <v>748926.23450124916</v>
          </cell>
          <cell r="CG9703">
            <v>425000</v>
          </cell>
          <cell r="CK9703" t="str">
            <v>Машины и оборудование</v>
          </cell>
        </row>
        <row r="9704">
          <cell r="K9704">
            <v>0</v>
          </cell>
          <cell r="Y9704">
            <v>2004</v>
          </cell>
          <cell r="AT9704">
            <v>14991.86</v>
          </cell>
          <cell r="BK9704">
            <v>31994.515138055216</v>
          </cell>
          <cell r="BX9704">
            <v>15195.562534465518</v>
          </cell>
          <cell r="CB9704">
            <v>15000</v>
          </cell>
          <cell r="CF9704">
            <v>223961.6059663865</v>
          </cell>
          <cell r="CG9704">
            <v>127500</v>
          </cell>
          <cell r="CK9704" t="str">
            <v>Машины и оборудование</v>
          </cell>
        </row>
        <row r="9705">
          <cell r="K9705">
            <v>0</v>
          </cell>
          <cell r="Y9705">
            <v>2004</v>
          </cell>
          <cell r="AT9705">
            <v>16657.63</v>
          </cell>
          <cell r="BK9705">
            <v>38107.003001219222</v>
          </cell>
          <cell r="BX9705">
            <v>18098.644239722955</v>
          </cell>
          <cell r="CB9705">
            <v>18000</v>
          </cell>
          <cell r="CF9705">
            <v>266749.02100853453</v>
          </cell>
          <cell r="CG9705">
            <v>153000</v>
          </cell>
          <cell r="CK9705" t="str">
            <v>Машины и оборудование</v>
          </cell>
        </row>
        <row r="9706">
          <cell r="K9706">
            <v>0</v>
          </cell>
          <cell r="Y9706">
            <v>2003</v>
          </cell>
          <cell r="AT9706">
            <v>25066.67</v>
          </cell>
          <cell r="BK9706">
            <v>14141.608514999805</v>
          </cell>
          <cell r="BX9706">
            <v>1414.1608514999807</v>
          </cell>
          <cell r="CB9706">
            <v>1400</v>
          </cell>
          <cell r="CF9706">
            <v>113132.86811999844</v>
          </cell>
          <cell r="CG9706">
            <v>1400</v>
          </cell>
          <cell r="CK9706" t="str">
            <v>Прочие основные фонды</v>
          </cell>
        </row>
        <row r="9707">
          <cell r="K9707">
            <v>0</v>
          </cell>
          <cell r="Y9707">
            <v>2003</v>
          </cell>
          <cell r="AT9707">
            <v>25066.66</v>
          </cell>
          <cell r="BK9707">
            <v>14141.602873401414</v>
          </cell>
          <cell r="BX9707">
            <v>1414.1602873401416</v>
          </cell>
          <cell r="CB9707">
            <v>1400</v>
          </cell>
          <cell r="CF9707">
            <v>113132.82298721132</v>
          </cell>
          <cell r="CG9707">
            <v>1400</v>
          </cell>
          <cell r="CK9707" t="str">
            <v>Прочие основные фонды</v>
          </cell>
        </row>
        <row r="9708">
          <cell r="K9708">
            <v>9409.23</v>
          </cell>
          <cell r="Y9708">
            <v>2006</v>
          </cell>
          <cell r="AT9708">
            <v>57396.15</v>
          </cell>
          <cell r="BK9708">
            <v>48508.655207015909</v>
          </cell>
          <cell r="BX9708">
            <v>9789.3697357513556</v>
          </cell>
          <cell r="CB9708">
            <v>9800</v>
          </cell>
          <cell r="CF9708">
            <v>194034.62082806363</v>
          </cell>
          <cell r="CG9708">
            <v>16170</v>
          </cell>
          <cell r="CK9708" t="str">
            <v>Прочие основные фонды</v>
          </cell>
        </row>
        <row r="9709">
          <cell r="K9709">
            <v>0</v>
          </cell>
          <cell r="Y9709">
            <v>2003</v>
          </cell>
          <cell r="AT9709">
            <v>121844.49</v>
          </cell>
          <cell r="BK9709">
            <v>69566.736822046631</v>
          </cell>
          <cell r="BX9709">
            <v>6956.6736822046632</v>
          </cell>
          <cell r="CB9709">
            <v>7000</v>
          </cell>
          <cell r="CF9709">
            <v>486967.15775432641</v>
          </cell>
          <cell r="CG9709">
            <v>7000</v>
          </cell>
          <cell r="CK9709" t="str">
            <v>Прочие основные фонды</v>
          </cell>
        </row>
        <row r="9710">
          <cell r="K9710">
            <v>0</v>
          </cell>
          <cell r="Y9710">
            <v>2003</v>
          </cell>
          <cell r="AT9710">
            <v>121844.48</v>
          </cell>
          <cell r="BK9710">
            <v>69566.73111257737</v>
          </cell>
          <cell r="BX9710">
            <v>6956.6731112577372</v>
          </cell>
          <cell r="CB9710">
            <v>7000</v>
          </cell>
          <cell r="CF9710">
            <v>486967.11778804159</v>
          </cell>
          <cell r="CG9710">
            <v>7000</v>
          </cell>
          <cell r="CK9710" t="str">
            <v>Прочие основные фонды</v>
          </cell>
        </row>
        <row r="9711">
          <cell r="K9711">
            <v>0</v>
          </cell>
          <cell r="Y9711">
            <v>2002</v>
          </cell>
          <cell r="AT9711">
            <v>18416.669999999998</v>
          </cell>
          <cell r="BK9711">
            <v>25126.438370031741</v>
          </cell>
          <cell r="BX9711">
            <v>13948.265104032533</v>
          </cell>
          <cell r="CB9711">
            <v>14000</v>
          </cell>
          <cell r="CF9711">
            <v>201011.50696025393</v>
          </cell>
          <cell r="CG9711">
            <v>185080</v>
          </cell>
          <cell r="CK9711" t="str">
            <v>Машины и оборудование</v>
          </cell>
        </row>
        <row r="9712">
          <cell r="K9712">
            <v>0</v>
          </cell>
          <cell r="Y9712">
            <v>2003</v>
          </cell>
          <cell r="AT9712">
            <v>14880.1</v>
          </cell>
          <cell r="BK9712">
            <v>8495.7473299427493</v>
          </cell>
          <cell r="BX9712">
            <v>849.574732994275</v>
          </cell>
          <cell r="CB9712">
            <v>850</v>
          </cell>
          <cell r="CF9712">
            <v>59470.231309599243</v>
          </cell>
          <cell r="CG9712">
            <v>850</v>
          </cell>
          <cell r="CK9712" t="str">
            <v>Прочие основные фонды</v>
          </cell>
        </row>
        <row r="9713">
          <cell r="K9713">
            <v>0</v>
          </cell>
          <cell r="Y9713">
            <v>2003</v>
          </cell>
          <cell r="AT9713">
            <v>69981.77</v>
          </cell>
          <cell r="BK9713">
            <v>39955.876346406782</v>
          </cell>
          <cell r="BX9713">
            <v>3995.5876346406785</v>
          </cell>
          <cell r="CB9713">
            <v>4000</v>
          </cell>
          <cell r="CF9713">
            <v>279691.13442484749</v>
          </cell>
          <cell r="CG9713">
            <v>4000</v>
          </cell>
          <cell r="CK9713" t="str">
            <v>Прочие основные фонды</v>
          </cell>
        </row>
        <row r="9714">
          <cell r="K9714">
            <v>17954.98</v>
          </cell>
          <cell r="Y9714">
            <v>2008</v>
          </cell>
          <cell r="AT9714">
            <v>30423.73</v>
          </cell>
          <cell r="BK9714">
            <v>28113.563639880445</v>
          </cell>
          <cell r="BX9714">
            <v>14305.580603204946</v>
          </cell>
          <cell r="CB9714">
            <v>14000</v>
          </cell>
          <cell r="CF9714">
            <v>56227.127279760891</v>
          </cell>
          <cell r="CG9714">
            <v>43960</v>
          </cell>
          <cell r="CK9714" t="str">
            <v>Прочие основные фонды</v>
          </cell>
        </row>
        <row r="9715">
          <cell r="K9715">
            <v>18608.14</v>
          </cell>
          <cell r="Y9715">
            <v>2008</v>
          </cell>
          <cell r="AT9715">
            <v>26270.34</v>
          </cell>
          <cell r="BK9715">
            <v>27556.40882715175</v>
          </cell>
          <cell r="BX9715">
            <v>14022.072500708558</v>
          </cell>
          <cell r="CB9715">
            <v>14000</v>
          </cell>
          <cell r="CF9715">
            <v>55112.817654303501</v>
          </cell>
          <cell r="CG9715">
            <v>43960</v>
          </cell>
          <cell r="CK9715" t="str">
            <v>Прочие основные фонды</v>
          </cell>
        </row>
        <row r="9716">
          <cell r="K9716">
            <v>0</v>
          </cell>
          <cell r="Y9716">
            <v>2003</v>
          </cell>
          <cell r="AT9716">
            <v>48843.33</v>
          </cell>
          <cell r="BK9716">
            <v>27886.949041539545</v>
          </cell>
          <cell r="BX9716">
            <v>2788.6949041539547</v>
          </cell>
          <cell r="CB9716">
            <v>2800</v>
          </cell>
          <cell r="CF9716">
            <v>195208.64329077682</v>
          </cell>
          <cell r="CG9716">
            <v>2800</v>
          </cell>
          <cell r="CK9716" t="str">
            <v>Прочие основные фонды</v>
          </cell>
        </row>
        <row r="9717">
          <cell r="K9717">
            <v>0</v>
          </cell>
          <cell r="Y9717">
            <v>2003</v>
          </cell>
          <cell r="AT9717">
            <v>29284.22</v>
          </cell>
          <cell r="BK9717">
            <v>16719.73534280388</v>
          </cell>
          <cell r="BX9717">
            <v>1671.9735342803881</v>
          </cell>
          <cell r="CB9717">
            <v>1700</v>
          </cell>
          <cell r="CF9717">
            <v>117038.14739962717</v>
          </cell>
          <cell r="CG9717">
            <v>1700</v>
          </cell>
          <cell r="CK9717" t="str">
            <v>Прочие основные фонды</v>
          </cell>
        </row>
        <row r="9718">
          <cell r="K9718">
            <v>0</v>
          </cell>
          <cell r="Y9718">
            <v>2003</v>
          </cell>
          <cell r="AT9718">
            <v>53623.29</v>
          </cell>
          <cell r="BK9718">
            <v>30616.052502351846</v>
          </cell>
          <cell r="BX9718">
            <v>3061.6052502351849</v>
          </cell>
          <cell r="CB9718">
            <v>3100</v>
          </cell>
          <cell r="CF9718">
            <v>214312.36751646292</v>
          </cell>
          <cell r="CG9718">
            <v>3100</v>
          </cell>
          <cell r="CK9718" t="str">
            <v>Прочие основные фонды</v>
          </cell>
        </row>
        <row r="9719">
          <cell r="K9719">
            <v>0</v>
          </cell>
          <cell r="Y9719">
            <v>2003</v>
          </cell>
          <cell r="AT9719">
            <v>27388.560000000001</v>
          </cell>
          <cell r="BK9719">
            <v>15637.414096073062</v>
          </cell>
          <cell r="BX9719">
            <v>1563.7414096073062</v>
          </cell>
          <cell r="CB9719">
            <v>1600</v>
          </cell>
          <cell r="CF9719">
            <v>109461.89867251144</v>
          </cell>
          <cell r="CG9719">
            <v>1600</v>
          </cell>
          <cell r="CK9719" t="str">
            <v>Прочие основные фонды</v>
          </cell>
        </row>
        <row r="9720">
          <cell r="K9720">
            <v>0</v>
          </cell>
          <cell r="Y9720">
            <v>2003</v>
          </cell>
          <cell r="AT9720">
            <v>11990.87</v>
          </cell>
          <cell r="BK9720">
            <v>30676.4283395727</v>
          </cell>
          <cell r="BX9720">
            <v>14569.54678502316</v>
          </cell>
          <cell r="CB9720">
            <v>15000</v>
          </cell>
          <cell r="CF9720">
            <v>214734.99837700889</v>
          </cell>
          <cell r="CG9720">
            <v>127500</v>
          </cell>
          <cell r="CK9720" t="str">
            <v>Машины и оборудование</v>
          </cell>
        </row>
        <row r="9721">
          <cell r="K9721">
            <v>102386.1</v>
          </cell>
          <cell r="Y9721">
            <v>2004</v>
          </cell>
          <cell r="AT9721">
            <v>223055.55</v>
          </cell>
          <cell r="BK9721">
            <v>351078.38149034028</v>
          </cell>
          <cell r="BX9721">
            <v>120568.6263732385</v>
          </cell>
          <cell r="CB9721">
            <v>120000</v>
          </cell>
          <cell r="CF9721">
            <v>2106470.2889420418</v>
          </cell>
          <cell r="CG9721">
            <v>552000</v>
          </cell>
          <cell r="CK9721" t="str">
            <v>Прочие основные фонды</v>
          </cell>
        </row>
        <row r="9722">
          <cell r="K9722">
            <v>0</v>
          </cell>
          <cell r="Y9722">
            <v>2003</v>
          </cell>
          <cell r="AT9722">
            <v>184045.17</v>
          </cell>
          <cell r="BK9722">
            <v>334961.27745687001</v>
          </cell>
          <cell r="BX9722">
            <v>90359.465066236327</v>
          </cell>
          <cell r="CB9722">
            <v>90000</v>
          </cell>
          <cell r="CF9722">
            <v>2344728.9421980903</v>
          </cell>
          <cell r="CG9722">
            <v>346500</v>
          </cell>
          <cell r="CK9722" t="str">
            <v>Прочие основные фонды</v>
          </cell>
        </row>
        <row r="9723">
          <cell r="K9723">
            <v>0</v>
          </cell>
          <cell r="Y9723">
            <v>2003</v>
          </cell>
          <cell r="AT9723">
            <v>12522.7</v>
          </cell>
          <cell r="BK9723">
            <v>31677.692963155227</v>
          </cell>
          <cell r="BX9723">
            <v>15045.090144112839</v>
          </cell>
          <cell r="CB9723">
            <v>15000</v>
          </cell>
          <cell r="CF9723">
            <v>221743.85074208659</v>
          </cell>
          <cell r="CG9723">
            <v>127500</v>
          </cell>
          <cell r="CK9723" t="str">
            <v>Машины и оборудование</v>
          </cell>
        </row>
        <row r="9724">
          <cell r="K9724">
            <v>34723.480000000003</v>
          </cell>
          <cell r="Y9724">
            <v>2008</v>
          </cell>
          <cell r="AT9724">
            <v>50506.78</v>
          </cell>
          <cell r="BK9724">
            <v>56295.3962864766</v>
          </cell>
          <cell r="BX9724">
            <v>18599.091062866479</v>
          </cell>
          <cell r="CB9724">
            <v>19000</v>
          </cell>
          <cell r="CF9724">
            <v>168886.18885942979</v>
          </cell>
          <cell r="CG9724">
            <v>44270</v>
          </cell>
          <cell r="CK9724" t="str">
            <v>Прочие основные фонды</v>
          </cell>
        </row>
        <row r="9725">
          <cell r="K9725">
            <v>6760.54</v>
          </cell>
          <cell r="Y9725">
            <v>2007</v>
          </cell>
          <cell r="AT9725">
            <v>29500</v>
          </cell>
          <cell r="BK9725">
            <v>30165.919906097562</v>
          </cell>
          <cell r="BX9725">
            <v>9966.3334542228604</v>
          </cell>
          <cell r="CB9725">
            <v>10000</v>
          </cell>
          <cell r="CF9725">
            <v>90497.759718292684</v>
          </cell>
          <cell r="CG9725">
            <v>23300</v>
          </cell>
          <cell r="CK9725" t="str">
            <v>Прочие основные фонды</v>
          </cell>
        </row>
        <row r="9726">
          <cell r="K9726">
            <v>0</v>
          </cell>
          <cell r="Y9726">
            <v>2003</v>
          </cell>
          <cell r="AT9726">
            <v>21206.85</v>
          </cell>
          <cell r="BK9726">
            <v>12107.985783966262</v>
          </cell>
          <cell r="BX9726">
            <v>1210.7985783966262</v>
          </cell>
          <cell r="CB9726">
            <v>1200</v>
          </cell>
          <cell r="CF9726">
            <v>84755.900487763836</v>
          </cell>
          <cell r="CG9726">
            <v>1200</v>
          </cell>
          <cell r="CK9726" t="str">
            <v>Прочие основные фонды</v>
          </cell>
        </row>
        <row r="9727">
          <cell r="K9727">
            <v>0</v>
          </cell>
          <cell r="Y9727">
            <v>2003</v>
          </cell>
          <cell r="AT9727">
            <v>19971.400000000001</v>
          </cell>
          <cell r="BK9727">
            <v>11402.609406201478</v>
          </cell>
          <cell r="BX9727">
            <v>1140.2609406201479</v>
          </cell>
          <cell r="CB9727">
            <v>1100</v>
          </cell>
          <cell r="CF9727">
            <v>79818.26584341035</v>
          </cell>
          <cell r="CG9727">
            <v>1100</v>
          </cell>
          <cell r="CK9727" t="str">
            <v>Прочие основные фонды</v>
          </cell>
        </row>
        <row r="9728">
          <cell r="K9728">
            <v>0</v>
          </cell>
          <cell r="Y9728">
            <v>2003</v>
          </cell>
          <cell r="AT9728">
            <v>11848.2</v>
          </cell>
          <cell r="BK9728">
            <v>21203.321334418568</v>
          </cell>
          <cell r="BX9728">
            <v>5719.8276408301381</v>
          </cell>
          <cell r="CB9728">
            <v>5700</v>
          </cell>
          <cell r="CF9728">
            <v>148423.24934092996</v>
          </cell>
          <cell r="CG9728">
            <v>21945</v>
          </cell>
          <cell r="CK9728" t="str">
            <v>Прочие основные фонды</v>
          </cell>
        </row>
        <row r="9729">
          <cell r="K9729">
            <v>0</v>
          </cell>
          <cell r="Y9729">
            <v>2003</v>
          </cell>
          <cell r="AT9729">
            <v>28754.42</v>
          </cell>
          <cell r="BK9729">
            <v>16417.247662250411</v>
          </cell>
          <cell r="BX9729">
            <v>1641.7247662250411</v>
          </cell>
          <cell r="CB9729">
            <v>1600</v>
          </cell>
          <cell r="CF9729">
            <v>114920.73363575287</v>
          </cell>
          <cell r="CG9729">
            <v>1600</v>
          </cell>
          <cell r="CK9729" t="str">
            <v>Прочие основные фонды</v>
          </cell>
        </row>
        <row r="9730">
          <cell r="K9730">
            <v>48422.97</v>
          </cell>
          <cell r="Y9730">
            <v>2010</v>
          </cell>
          <cell r="AT9730">
            <v>59293.39</v>
          </cell>
          <cell r="BK9730">
            <v>58178.060343931917</v>
          </cell>
          <cell r="BX9730">
            <v>42718.027007568424</v>
          </cell>
          <cell r="CB9730">
            <v>43000</v>
          </cell>
          <cell r="CF9730">
            <v>58178.060343931917</v>
          </cell>
          <cell r="CG9730">
            <v>173720</v>
          </cell>
          <cell r="CK9730" t="str">
            <v>Прочие основные фонды</v>
          </cell>
        </row>
        <row r="9731">
          <cell r="K9731">
            <v>89139.13</v>
          </cell>
          <cell r="Y9731">
            <v>2010</v>
          </cell>
          <cell r="AT9731">
            <v>91685.97</v>
          </cell>
          <cell r="BK9731">
            <v>91685.97</v>
          </cell>
          <cell r="BX9731">
            <v>91685.97</v>
          </cell>
          <cell r="CB9731">
            <v>90000</v>
          </cell>
          <cell r="CF9731">
            <v>0</v>
          </cell>
          <cell r="CG9731">
            <v>450000</v>
          </cell>
          <cell r="CK9731" t="str">
            <v>Прочие основные фонды</v>
          </cell>
        </row>
        <row r="9732">
          <cell r="K9732">
            <v>0</v>
          </cell>
          <cell r="Y9732">
            <v>2003</v>
          </cell>
          <cell r="AT9732">
            <v>49323.47</v>
          </cell>
          <cell r="BK9732">
            <v>28161.083497826712</v>
          </cell>
          <cell r="BX9732">
            <v>2816.1083497826712</v>
          </cell>
          <cell r="CB9732">
            <v>2800</v>
          </cell>
          <cell r="CF9732">
            <v>197127.58448478699</v>
          </cell>
          <cell r="CG9732">
            <v>2800</v>
          </cell>
          <cell r="CK9732" t="str">
            <v>Прочие основные фонды</v>
          </cell>
        </row>
        <row r="9733">
          <cell r="K9733">
            <v>0</v>
          </cell>
          <cell r="Y9733">
            <v>2003</v>
          </cell>
          <cell r="AT9733">
            <v>18283.599999999999</v>
          </cell>
          <cell r="BK9733">
            <v>10438.965187178932</v>
          </cell>
          <cell r="BX9733">
            <v>1043.8965187178933</v>
          </cell>
          <cell r="CB9733">
            <v>1000</v>
          </cell>
          <cell r="CF9733">
            <v>73072.756310252531</v>
          </cell>
          <cell r="CG9733">
            <v>1000</v>
          </cell>
          <cell r="CK9733" t="str">
            <v>Прочие основные фонды</v>
          </cell>
        </row>
        <row r="9734">
          <cell r="K9734">
            <v>0</v>
          </cell>
          <cell r="Y9734">
            <v>2003</v>
          </cell>
          <cell r="AT9734">
            <v>34414.620000000003</v>
          </cell>
          <cell r="BK9734">
            <v>19648.921443807121</v>
          </cell>
          <cell r="BX9734">
            <v>1964.8921443807121</v>
          </cell>
          <cell r="CB9734">
            <v>2000</v>
          </cell>
          <cell r="CF9734">
            <v>137542.45010664983</v>
          </cell>
          <cell r="CG9734">
            <v>2000</v>
          </cell>
          <cell r="CK9734" t="str">
            <v>Прочие основные фонды</v>
          </cell>
        </row>
        <row r="9735">
          <cell r="K9735">
            <v>0</v>
          </cell>
          <cell r="Y9735">
            <v>2003</v>
          </cell>
          <cell r="AT9735">
            <v>136836</v>
          </cell>
          <cell r="BK9735">
            <v>78126.093348838112</v>
          </cell>
          <cell r="BX9735">
            <v>7812.6093348838112</v>
          </cell>
          <cell r="CB9735">
            <v>7800</v>
          </cell>
          <cell r="CF9735">
            <v>546882.65344186674</v>
          </cell>
          <cell r="CG9735">
            <v>7800</v>
          </cell>
          <cell r="CK9735" t="str">
            <v>Прочие основные фонды</v>
          </cell>
        </row>
        <row r="9736">
          <cell r="K9736">
            <v>0</v>
          </cell>
          <cell r="Y9736">
            <v>2003</v>
          </cell>
          <cell r="AT9736">
            <v>25804.32</v>
          </cell>
          <cell r="BK9736">
            <v>14732.897140542622</v>
          </cell>
          <cell r="BX9736">
            <v>1473.2897140542623</v>
          </cell>
          <cell r="CB9736">
            <v>1500</v>
          </cell>
          <cell r="CF9736">
            <v>103130.27998379835</v>
          </cell>
          <cell r="CG9736">
            <v>1500</v>
          </cell>
          <cell r="CK9736" t="str">
            <v>Прочие основные фонды</v>
          </cell>
        </row>
        <row r="9737">
          <cell r="K9737">
            <v>31180.61</v>
          </cell>
          <cell r="Y9737">
            <v>2005</v>
          </cell>
          <cell r="AT9737">
            <v>43227.66</v>
          </cell>
          <cell r="BK9737">
            <v>30956.969436885742</v>
          </cell>
          <cell r="BX9737">
            <v>3095.6969436885743</v>
          </cell>
          <cell r="CB9737">
            <v>3100</v>
          </cell>
          <cell r="CF9737">
            <v>185741.81662131444</v>
          </cell>
          <cell r="CG9737">
            <v>3100</v>
          </cell>
          <cell r="CK9737" t="str">
            <v>Прочие основные фонды</v>
          </cell>
        </row>
        <row r="9738">
          <cell r="K9738">
            <v>11740.95</v>
          </cell>
          <cell r="Y9738">
            <v>2008</v>
          </cell>
          <cell r="AT9738">
            <v>20462.91</v>
          </cell>
          <cell r="BK9738">
            <v>18909.09900075191</v>
          </cell>
          <cell r="BX9738">
            <v>9621.8908194731048</v>
          </cell>
          <cell r="CB9738">
            <v>9600</v>
          </cell>
          <cell r="CF9738">
            <v>37818.198001503821</v>
          </cell>
          <cell r="CG9738">
            <v>30144</v>
          </cell>
          <cell r="CK9738" t="str">
            <v>Прочие основные фонды</v>
          </cell>
        </row>
        <row r="9739">
          <cell r="K9739">
            <v>15245.1</v>
          </cell>
          <cell r="Y9739">
            <v>2010</v>
          </cell>
          <cell r="AT9739">
            <v>20059.32</v>
          </cell>
          <cell r="BK9739">
            <v>19042.072146344537</v>
          </cell>
          <cell r="BX9739">
            <v>13981.898802036218</v>
          </cell>
          <cell r="CB9739">
            <v>14000</v>
          </cell>
          <cell r="CF9739">
            <v>19042.072146344537</v>
          </cell>
          <cell r="CG9739">
            <v>56560</v>
          </cell>
          <cell r="CK9739" t="str">
            <v>Прочие основные фонды</v>
          </cell>
        </row>
        <row r="9740">
          <cell r="K9740">
            <v>15245.1</v>
          </cell>
          <cell r="Y9740">
            <v>2010</v>
          </cell>
          <cell r="AT9740">
            <v>20059.32</v>
          </cell>
          <cell r="BK9740">
            <v>19042.072146344537</v>
          </cell>
          <cell r="BX9740">
            <v>13981.898802036218</v>
          </cell>
          <cell r="CB9740">
            <v>14000</v>
          </cell>
          <cell r="CF9740">
            <v>19042.072146344537</v>
          </cell>
          <cell r="CG9740">
            <v>56560</v>
          </cell>
          <cell r="CK9740" t="str">
            <v>Прочие основные фонды</v>
          </cell>
        </row>
        <row r="9741">
          <cell r="K9741">
            <v>26880</v>
          </cell>
          <cell r="Y9741">
            <v>2007</v>
          </cell>
          <cell r="AT9741">
            <v>67200</v>
          </cell>
          <cell r="BK9741">
            <v>68716.942972534103</v>
          </cell>
          <cell r="BX9741">
            <v>22702.969766907667</v>
          </cell>
          <cell r="CB9741">
            <v>23000</v>
          </cell>
          <cell r="CF9741">
            <v>206150.82891760231</v>
          </cell>
          <cell r="CG9741">
            <v>53590</v>
          </cell>
          <cell r="CK9741" t="str">
            <v>Прочие основные фонды</v>
          </cell>
        </row>
        <row r="9742">
          <cell r="K9742">
            <v>52542.37</v>
          </cell>
          <cell r="Y9742">
            <v>2010</v>
          </cell>
          <cell r="AT9742">
            <v>52542.37</v>
          </cell>
          <cell r="BK9742">
            <v>52542.37</v>
          </cell>
          <cell r="BX9742">
            <v>52542.37</v>
          </cell>
          <cell r="CB9742">
            <v>55000</v>
          </cell>
          <cell r="CF9742">
            <v>0</v>
          </cell>
          <cell r="CG9742">
            <v>275000</v>
          </cell>
          <cell r="CK9742" t="str">
            <v>Прочие основные фонды</v>
          </cell>
        </row>
        <row r="9743">
          <cell r="K9743">
            <v>0</v>
          </cell>
          <cell r="Y9743">
            <v>2004</v>
          </cell>
          <cell r="AT9743">
            <v>69236.28</v>
          </cell>
          <cell r="BK9743">
            <v>44573.24890310692</v>
          </cell>
          <cell r="BX9743">
            <v>4457.3248903106924</v>
          </cell>
          <cell r="CB9743">
            <v>4500</v>
          </cell>
          <cell r="CF9743">
            <v>312012.74232174846</v>
          </cell>
          <cell r="CG9743">
            <v>4500</v>
          </cell>
          <cell r="CK9743" t="str">
            <v>Прочие основные фонды</v>
          </cell>
        </row>
        <row r="9744">
          <cell r="K9744">
            <v>0</v>
          </cell>
          <cell r="Y9744">
            <v>2001</v>
          </cell>
          <cell r="AT9744">
            <v>40583.33</v>
          </cell>
          <cell r="BK9744">
            <v>19120.411242867922</v>
          </cell>
          <cell r="BX9744">
            <v>1912.0411242867922</v>
          </cell>
          <cell r="CB9744">
            <v>1900</v>
          </cell>
          <cell r="CF9744">
            <v>172083.70118581131</v>
          </cell>
          <cell r="CG9744">
            <v>1900</v>
          </cell>
          <cell r="CK9744" t="str">
            <v>Прочие основные фонды</v>
          </cell>
        </row>
        <row r="9745">
          <cell r="K9745">
            <v>0</v>
          </cell>
          <cell r="Y9745">
            <v>2005</v>
          </cell>
          <cell r="AT9745">
            <v>34554.239999999998</v>
          </cell>
          <cell r="BK9745">
            <v>25483.763352702452</v>
          </cell>
          <cell r="BX9745">
            <v>3051.4391230173273</v>
          </cell>
          <cell r="CB9745">
            <v>3100</v>
          </cell>
          <cell r="CF9745">
            <v>127418.81676351227</v>
          </cell>
          <cell r="CG9745">
            <v>3533.9999999999995</v>
          </cell>
          <cell r="CK9745" t="str">
            <v>Прочие основные фонды</v>
          </cell>
        </row>
        <row r="9746">
          <cell r="K9746">
            <v>43958.33</v>
          </cell>
          <cell r="Y9746">
            <v>2010</v>
          </cell>
          <cell r="AT9746">
            <v>44703.39</v>
          </cell>
          <cell r="BK9746">
            <v>44703.39</v>
          </cell>
          <cell r="BX9746">
            <v>44703.39</v>
          </cell>
          <cell r="CB9746">
            <v>45000</v>
          </cell>
          <cell r="CF9746">
            <v>0</v>
          </cell>
          <cell r="CG9746">
            <v>225000</v>
          </cell>
          <cell r="CK9746" t="str">
            <v>Прочие основные фонды</v>
          </cell>
        </row>
        <row r="9747">
          <cell r="K9747">
            <v>24304.89</v>
          </cell>
          <cell r="Y9747">
            <v>2009</v>
          </cell>
          <cell r="AT9747">
            <v>31702.07</v>
          </cell>
          <cell r="BK9747">
            <v>30066.616253545799</v>
          </cell>
          <cell r="BX9747">
            <v>22076.819294975503</v>
          </cell>
          <cell r="CB9747">
            <v>22000</v>
          </cell>
          <cell r="CF9747">
            <v>30066.616253545799</v>
          </cell>
          <cell r="CG9747">
            <v>88880</v>
          </cell>
          <cell r="CK9747" t="str">
            <v>Прочие основные фонды</v>
          </cell>
        </row>
        <row r="9748">
          <cell r="K9748">
            <v>24304.880000000001</v>
          </cell>
          <cell r="Y9748">
            <v>2009</v>
          </cell>
          <cell r="AT9748">
            <v>31702.06</v>
          </cell>
          <cell r="BK9748">
            <v>30066.606769428123</v>
          </cell>
          <cell r="BX9748">
            <v>22076.812331133933</v>
          </cell>
          <cell r="CB9748">
            <v>22000</v>
          </cell>
          <cell r="CF9748">
            <v>30066.606769428123</v>
          </cell>
          <cell r="CG9748">
            <v>88880</v>
          </cell>
          <cell r="CK9748" t="str">
            <v>Прочие основные фонды</v>
          </cell>
        </row>
        <row r="9749">
          <cell r="K9749">
            <v>0</v>
          </cell>
          <cell r="Y9749">
            <v>2002</v>
          </cell>
          <cell r="AT9749">
            <v>32583.33</v>
          </cell>
          <cell r="BK9749">
            <v>49886.32910534968</v>
          </cell>
          <cell r="BX9749">
            <v>25269.506372053114</v>
          </cell>
          <cell r="CB9749">
            <v>25000</v>
          </cell>
          <cell r="CF9749">
            <v>448976.9619481471</v>
          </cell>
          <cell r="CG9749">
            <v>311250</v>
          </cell>
          <cell r="CK9749" t="str">
            <v>Машины и оборудование</v>
          </cell>
        </row>
        <row r="9750">
          <cell r="K9750">
            <v>3588.85</v>
          </cell>
          <cell r="Y9750">
            <v>2003</v>
          </cell>
          <cell r="AT9750">
            <v>16083.33</v>
          </cell>
          <cell r="BK9750">
            <v>31316.388038478701</v>
          </cell>
          <cell r="BX9750">
            <v>6527.4580945063281</v>
          </cell>
          <cell r="CB9750">
            <v>6500</v>
          </cell>
          <cell r="CF9750">
            <v>250531.10430782961</v>
          </cell>
          <cell r="CG9750">
            <v>20670</v>
          </cell>
          <cell r="CK9750" t="str">
            <v>Прочие основные фонды</v>
          </cell>
        </row>
        <row r="9751">
          <cell r="K9751">
            <v>8328.83</v>
          </cell>
          <cell r="Y9751">
            <v>2002</v>
          </cell>
          <cell r="AT9751">
            <v>32416.67</v>
          </cell>
          <cell r="BK9751">
            <v>49631.166247265573</v>
          </cell>
          <cell r="BX9751">
            <v>25140.2557419927</v>
          </cell>
          <cell r="CB9751">
            <v>25000</v>
          </cell>
          <cell r="CF9751">
            <v>446680.49622539018</v>
          </cell>
          <cell r="CG9751">
            <v>311250</v>
          </cell>
          <cell r="CK9751" t="str">
            <v>Машины и оборудование</v>
          </cell>
        </row>
        <row r="9752">
          <cell r="K9752">
            <v>0</v>
          </cell>
          <cell r="Y9752">
            <v>2005</v>
          </cell>
          <cell r="AT9752">
            <v>26870.1</v>
          </cell>
          <cell r="BK9752">
            <v>19242.699338017912</v>
          </cell>
          <cell r="BX9752">
            <v>1924.2699338017912</v>
          </cell>
          <cell r="CB9752">
            <v>1900</v>
          </cell>
          <cell r="CF9752">
            <v>115456.19602810747</v>
          </cell>
          <cell r="CG9752">
            <v>1900</v>
          </cell>
          <cell r="CK9752" t="str">
            <v>Прочие основные фонды</v>
          </cell>
        </row>
        <row r="9753">
          <cell r="K9753">
            <v>8628.7900000000009</v>
          </cell>
          <cell r="Y9753">
            <v>2002</v>
          </cell>
          <cell r="AT9753">
            <v>33583.33</v>
          </cell>
          <cell r="BK9753">
            <v>51417.367495389917</v>
          </cell>
          <cell r="BX9753">
            <v>26045.041173807669</v>
          </cell>
          <cell r="CB9753">
            <v>26000</v>
          </cell>
          <cell r="CF9753">
            <v>462756.30745850923</v>
          </cell>
          <cell r="CG9753">
            <v>323700</v>
          </cell>
          <cell r="CK9753" t="str">
            <v>Машины и оборудование</v>
          </cell>
        </row>
        <row r="9754">
          <cell r="K9754">
            <v>9485.08</v>
          </cell>
          <cell r="Y9754">
            <v>2002</v>
          </cell>
          <cell r="AT9754">
            <v>36916.67</v>
          </cell>
          <cell r="BK9754">
            <v>56520.839002446628</v>
          </cell>
          <cell r="BX9754">
            <v>28630.162349888182</v>
          </cell>
          <cell r="CB9754">
            <v>29000</v>
          </cell>
          <cell r="CF9754">
            <v>508687.55102201964</v>
          </cell>
          <cell r="CG9754">
            <v>361050</v>
          </cell>
          <cell r="CK9754" t="str">
            <v>Машины и оборудование</v>
          </cell>
        </row>
        <row r="9755">
          <cell r="K9755">
            <v>9336.16</v>
          </cell>
          <cell r="Y9755">
            <v>2002</v>
          </cell>
          <cell r="AT9755">
            <v>36333.33</v>
          </cell>
          <cell r="BK9755">
            <v>55627.72306800056</v>
          </cell>
          <cell r="BX9755">
            <v>28177.761878632682</v>
          </cell>
          <cell r="CB9755">
            <v>28000</v>
          </cell>
          <cell r="CF9755">
            <v>500649.50761200505</v>
          </cell>
          <cell r="CG9755">
            <v>348600</v>
          </cell>
          <cell r="CK9755" t="str">
            <v>Машины и оборудование</v>
          </cell>
        </row>
        <row r="9756">
          <cell r="K9756">
            <v>0</v>
          </cell>
          <cell r="Y9756">
            <v>2003</v>
          </cell>
          <cell r="AT9756">
            <v>90660.479999999996</v>
          </cell>
          <cell r="BK9756">
            <v>225843.10562889665</v>
          </cell>
          <cell r="BX9756">
            <v>107262.54233744899</v>
          </cell>
          <cell r="CB9756">
            <v>105000</v>
          </cell>
          <cell r="CF9756">
            <v>1580901.7394022765</v>
          </cell>
          <cell r="CG9756">
            <v>892500</v>
          </cell>
          <cell r="CK9756" t="str">
            <v>Машины и оборудование</v>
          </cell>
        </row>
        <row r="9757">
          <cell r="K9757">
            <v>3279.65</v>
          </cell>
          <cell r="Y9757">
            <v>2003</v>
          </cell>
          <cell r="AT9757">
            <v>11671.67</v>
          </cell>
          <cell r="BK9757">
            <v>29524.909055337102</v>
          </cell>
          <cell r="BX9757">
            <v>14022.641066410397</v>
          </cell>
          <cell r="CB9757">
            <v>14000</v>
          </cell>
          <cell r="CF9757">
            <v>206674.36338735971</v>
          </cell>
          <cell r="CG9757">
            <v>119000</v>
          </cell>
          <cell r="CK9757" t="str">
            <v>Машины и оборудование</v>
          </cell>
        </row>
        <row r="9758">
          <cell r="K9758">
            <v>0</v>
          </cell>
          <cell r="Y9758">
            <v>2003</v>
          </cell>
          <cell r="AT9758">
            <v>11979.17</v>
          </cell>
          <cell r="BK9758">
            <v>6839.4702685082948</v>
          </cell>
          <cell r="BX9758">
            <v>683.9470268508295</v>
          </cell>
          <cell r="CB9758">
            <v>700</v>
          </cell>
          <cell r="CF9758">
            <v>47876.291879558063</v>
          </cell>
          <cell r="CG9758">
            <v>700</v>
          </cell>
          <cell r="CK9758" t="str">
            <v>Прочие основные фонды</v>
          </cell>
        </row>
        <row r="9759">
          <cell r="K9759">
            <v>0</v>
          </cell>
          <cell r="Y9759">
            <v>2003</v>
          </cell>
          <cell r="AT9759">
            <v>16365.59</v>
          </cell>
          <cell r="BK9759">
            <v>10077.630759141335</v>
          </cell>
          <cell r="BX9759">
            <v>1007.7630759141335</v>
          </cell>
          <cell r="CB9759">
            <v>1000</v>
          </cell>
          <cell r="CF9759">
            <v>70543.415313989346</v>
          </cell>
          <cell r="CG9759">
            <v>1000</v>
          </cell>
          <cell r="CK9759" t="str">
            <v>Прочие основные фонды</v>
          </cell>
        </row>
        <row r="9760">
          <cell r="K9760">
            <v>0</v>
          </cell>
          <cell r="Y9760">
            <v>2003</v>
          </cell>
          <cell r="AT9760">
            <v>18065.41</v>
          </cell>
          <cell r="BK9760">
            <v>45698.652146383291</v>
          </cell>
          <cell r="BX9760">
            <v>21704.242850212613</v>
          </cell>
          <cell r="CB9760">
            <v>22000</v>
          </cell>
          <cell r="CF9760">
            <v>319890.56502468302</v>
          </cell>
          <cell r="CG9760">
            <v>187000</v>
          </cell>
          <cell r="CK9760" t="str">
            <v>Машины и оборудование</v>
          </cell>
        </row>
        <row r="9761">
          <cell r="K9761">
            <v>0</v>
          </cell>
          <cell r="Y9761">
            <v>2003</v>
          </cell>
          <cell r="AT9761">
            <v>18065.419999999998</v>
          </cell>
          <cell r="BK9761">
            <v>45698.677442599728</v>
          </cell>
          <cell r="BX9761">
            <v>21704.254864466842</v>
          </cell>
          <cell r="CB9761">
            <v>22000</v>
          </cell>
          <cell r="CF9761">
            <v>319890.7420981981</v>
          </cell>
          <cell r="CG9761">
            <v>187000</v>
          </cell>
          <cell r="CK9761" t="str">
            <v>Машины и оборудование</v>
          </cell>
        </row>
        <row r="9762">
          <cell r="K9762">
            <v>2435.9899999999998</v>
          </cell>
          <cell r="Y9762">
            <v>2003</v>
          </cell>
          <cell r="AT9762">
            <v>10916.67</v>
          </cell>
          <cell r="BK9762">
            <v>14266.239471288347</v>
          </cell>
          <cell r="BX9762">
            <v>7919.5183675724202</v>
          </cell>
          <cell r="CB9762">
            <v>7900</v>
          </cell>
          <cell r="CF9762">
            <v>114129.91577030678</v>
          </cell>
          <cell r="CG9762">
            <v>104438</v>
          </cell>
          <cell r="CK9762" t="str">
            <v>Машины и оборудование</v>
          </cell>
        </row>
        <row r="9763">
          <cell r="K9763">
            <v>0</v>
          </cell>
          <cell r="Y9763">
            <v>2002</v>
          </cell>
          <cell r="AT9763">
            <v>39466.620000000003</v>
          </cell>
          <cell r="BK9763">
            <v>110667.59065987982</v>
          </cell>
          <cell r="BX9763">
            <v>45869.430219014263</v>
          </cell>
          <cell r="CB9763">
            <v>46000</v>
          </cell>
          <cell r="CF9763">
            <v>885340.72527903854</v>
          </cell>
          <cell r="CG9763">
            <v>352820</v>
          </cell>
          <cell r="CK9763" t="str">
            <v>Машины и оборудование</v>
          </cell>
        </row>
        <row r="9764">
          <cell r="K9764">
            <v>0</v>
          </cell>
          <cell r="Y9764">
            <v>2003</v>
          </cell>
          <cell r="AT9764">
            <v>11993.39</v>
          </cell>
          <cell r="BK9764">
            <v>30338.738930691961</v>
          </cell>
          <cell r="BX9764">
            <v>14409.163653485388</v>
          </cell>
          <cell r="CB9764">
            <v>14000</v>
          </cell>
          <cell r="CF9764">
            <v>212371.17251484373</v>
          </cell>
          <cell r="CG9764">
            <v>119000</v>
          </cell>
          <cell r="CK9764" t="str">
            <v>Машины и оборудование</v>
          </cell>
        </row>
        <row r="9765">
          <cell r="K9765">
            <v>0</v>
          </cell>
          <cell r="Y9765">
            <v>2003</v>
          </cell>
          <cell r="AT9765">
            <v>11993.38</v>
          </cell>
          <cell r="BK9765">
            <v>30338.71363447552</v>
          </cell>
          <cell r="BX9765">
            <v>14409.151639231157</v>
          </cell>
          <cell r="CB9765">
            <v>14000</v>
          </cell>
          <cell r="CF9765">
            <v>212370.99544132865</v>
          </cell>
          <cell r="CG9765">
            <v>119000</v>
          </cell>
          <cell r="CK9765" t="str">
            <v>Машины и оборудование</v>
          </cell>
        </row>
        <row r="9766">
          <cell r="K9766">
            <v>29627.119999999999</v>
          </cell>
          <cell r="Y9766">
            <v>2010</v>
          </cell>
          <cell r="AT9766">
            <v>31186.44</v>
          </cell>
          <cell r="BK9766">
            <v>31186.44</v>
          </cell>
          <cell r="BX9766">
            <v>31186.44</v>
          </cell>
          <cell r="CB9766">
            <v>31000</v>
          </cell>
          <cell r="CF9766">
            <v>0</v>
          </cell>
          <cell r="CG9766">
            <v>465000</v>
          </cell>
          <cell r="CK9766" t="str">
            <v>Машины и оборудование</v>
          </cell>
        </row>
        <row r="9767">
          <cell r="K9767">
            <v>0</v>
          </cell>
          <cell r="Y9767">
            <v>2002</v>
          </cell>
          <cell r="AT9767">
            <v>10333.33</v>
          </cell>
          <cell r="BK9767">
            <v>5148.5729526998093</v>
          </cell>
          <cell r="BX9767">
            <v>514.85729526998091</v>
          </cell>
          <cell r="CB9767">
            <v>500</v>
          </cell>
          <cell r="CF9767">
            <v>41188.583621598475</v>
          </cell>
          <cell r="CG9767">
            <v>500</v>
          </cell>
          <cell r="CK9767" t="str">
            <v>Прочие основные фонды</v>
          </cell>
        </row>
        <row r="9768">
          <cell r="K9768">
            <v>0</v>
          </cell>
          <cell r="Y9768">
            <v>2003</v>
          </cell>
          <cell r="AT9768">
            <v>35895.89</v>
          </cell>
          <cell r="BK9768">
            <v>65330.338035229535</v>
          </cell>
          <cell r="BX9768">
            <v>17623.5726179419</v>
          </cell>
          <cell r="CB9768">
            <v>18000</v>
          </cell>
          <cell r="CF9768">
            <v>457312.36624660675</v>
          </cell>
          <cell r="CG9768">
            <v>69300</v>
          </cell>
          <cell r="CK9768" t="str">
            <v>Прочие основные фонды</v>
          </cell>
        </row>
        <row r="9769">
          <cell r="K9769">
            <v>0</v>
          </cell>
          <cell r="Y9769">
            <v>2003</v>
          </cell>
          <cell r="AT9769">
            <v>19064.650000000001</v>
          </cell>
          <cell r="BK9769">
            <v>34697.56646299448</v>
          </cell>
          <cell r="BX9769">
            <v>9360.0477299948852</v>
          </cell>
          <cell r="CB9769">
            <v>9400</v>
          </cell>
          <cell r="CF9769">
            <v>242882.96524096135</v>
          </cell>
          <cell r="CG9769">
            <v>36190</v>
          </cell>
          <cell r="CK9769" t="str">
            <v>Прочие основные фонды</v>
          </cell>
        </row>
        <row r="9770">
          <cell r="K9770">
            <v>0</v>
          </cell>
          <cell r="Y9770">
            <v>2003</v>
          </cell>
          <cell r="AT9770">
            <v>34779.230000000003</v>
          </cell>
          <cell r="BK9770">
            <v>63298.022489621966</v>
          </cell>
          <cell r="BX9770">
            <v>17075.333290276503</v>
          </cell>
          <cell r="CB9770">
            <v>17000</v>
          </cell>
          <cell r="CF9770">
            <v>443086.15742735378</v>
          </cell>
          <cell r="CG9770">
            <v>65450</v>
          </cell>
          <cell r="CK9770" t="str">
            <v>Прочие основные фонды</v>
          </cell>
        </row>
        <row r="9771">
          <cell r="K9771">
            <v>0</v>
          </cell>
          <cell r="Y9771">
            <v>2003</v>
          </cell>
          <cell r="AT9771">
            <v>41033.78</v>
          </cell>
          <cell r="BK9771">
            <v>73433.299818186541</v>
          </cell>
          <cell r="BX9771">
            <v>19809.43510843359</v>
          </cell>
          <cell r="CB9771">
            <v>20000</v>
          </cell>
          <cell r="CF9771">
            <v>514033.09872730577</v>
          </cell>
          <cell r="CG9771">
            <v>77000</v>
          </cell>
          <cell r="CK9771" t="str">
            <v>Прочие основные фонды</v>
          </cell>
        </row>
        <row r="9772">
          <cell r="K9772">
            <v>0</v>
          </cell>
          <cell r="Y9772">
            <v>2003</v>
          </cell>
          <cell r="AT9772">
            <v>16863.2</v>
          </cell>
          <cell r="BK9772">
            <v>30178.073321396259</v>
          </cell>
          <cell r="BX9772">
            <v>8140.8650658198521</v>
          </cell>
          <cell r="CB9772">
            <v>8100</v>
          </cell>
          <cell r="CF9772">
            <v>211246.51324977382</v>
          </cell>
          <cell r="CG9772">
            <v>31185</v>
          </cell>
          <cell r="CK9772" t="str">
            <v>Прочие основные фонды</v>
          </cell>
        </row>
        <row r="9773">
          <cell r="K9773">
            <v>0</v>
          </cell>
          <cell r="Y9773">
            <v>2003</v>
          </cell>
          <cell r="AT9773">
            <v>46991.39</v>
          </cell>
          <cell r="BK9773">
            <v>85524.091851331861</v>
          </cell>
          <cell r="BX9773">
            <v>23071.058388105957</v>
          </cell>
          <cell r="CB9773">
            <v>23000</v>
          </cell>
          <cell r="CF9773">
            <v>598668.64295932301</v>
          </cell>
          <cell r="CG9773">
            <v>88550</v>
          </cell>
          <cell r="CK9773" t="str">
            <v>Прочие основные фонды</v>
          </cell>
        </row>
        <row r="9774">
          <cell r="K9774">
            <v>0</v>
          </cell>
          <cell r="Y9774">
            <v>2003</v>
          </cell>
          <cell r="AT9774">
            <v>46991.39</v>
          </cell>
          <cell r="BK9774">
            <v>85524.091851331861</v>
          </cell>
          <cell r="BX9774">
            <v>23071.058388105957</v>
          </cell>
          <cell r="CB9774">
            <v>23000</v>
          </cell>
          <cell r="CF9774">
            <v>598668.64295932301</v>
          </cell>
          <cell r="CG9774">
            <v>88550</v>
          </cell>
          <cell r="CK9774" t="str">
            <v>Прочие основные фонды</v>
          </cell>
        </row>
        <row r="9775">
          <cell r="K9775">
            <v>0</v>
          </cell>
          <cell r="Y9775">
            <v>2003</v>
          </cell>
          <cell r="AT9775">
            <v>46991.39</v>
          </cell>
          <cell r="BK9775">
            <v>85524.091851331861</v>
          </cell>
          <cell r="BX9775">
            <v>23071.058388105957</v>
          </cell>
          <cell r="CB9775">
            <v>23000</v>
          </cell>
          <cell r="CF9775">
            <v>598668.64295932301</v>
          </cell>
          <cell r="CG9775">
            <v>88550</v>
          </cell>
          <cell r="CK9775" t="str">
            <v>Прочие основные фонды</v>
          </cell>
        </row>
        <row r="9776">
          <cell r="K9776">
            <v>0</v>
          </cell>
          <cell r="Y9776">
            <v>2003</v>
          </cell>
          <cell r="AT9776">
            <v>0</v>
          </cell>
          <cell r="BK9776">
            <v>0</v>
          </cell>
          <cell r="BX9776">
            <v>0</v>
          </cell>
          <cell r="CB9776">
            <v>0</v>
          </cell>
          <cell r="CF9776">
            <v>0</v>
          </cell>
          <cell r="CG9776">
            <v>0</v>
          </cell>
          <cell r="CK9776" t="str">
            <v>Прочие основные фонды</v>
          </cell>
        </row>
        <row r="9777">
          <cell r="K9777">
            <v>0</v>
          </cell>
          <cell r="Y9777">
            <v>2003</v>
          </cell>
          <cell r="AT9777">
            <v>34816.21</v>
          </cell>
          <cell r="BK9777">
            <v>63365.325902367622</v>
          </cell>
          <cell r="BX9777">
            <v>17093.489121359435</v>
          </cell>
          <cell r="CB9777">
            <v>17000</v>
          </cell>
          <cell r="CF9777">
            <v>443557.28131657338</v>
          </cell>
          <cell r="CG9777">
            <v>65450</v>
          </cell>
          <cell r="CK9777" t="str">
            <v>Прочие основные фонды</v>
          </cell>
        </row>
        <row r="9778">
          <cell r="K9778">
            <v>0</v>
          </cell>
          <cell r="Y9778">
            <v>2003</v>
          </cell>
          <cell r="AT9778">
            <v>34816.21</v>
          </cell>
          <cell r="BK9778">
            <v>63365.325902367622</v>
          </cell>
          <cell r="BX9778">
            <v>17093.489121359435</v>
          </cell>
          <cell r="CB9778">
            <v>17000</v>
          </cell>
          <cell r="CF9778">
            <v>443557.28131657338</v>
          </cell>
          <cell r="CG9778">
            <v>65450</v>
          </cell>
          <cell r="CK9778" t="str">
            <v>Прочие основные фонды</v>
          </cell>
        </row>
        <row r="9779">
          <cell r="K9779">
            <v>0</v>
          </cell>
          <cell r="Y9779">
            <v>2003</v>
          </cell>
          <cell r="AT9779">
            <v>11760.57</v>
          </cell>
          <cell r="BK9779">
            <v>21404.177848410483</v>
          </cell>
          <cell r="BX9779">
            <v>5774.0108804486799</v>
          </cell>
          <cell r="CB9779">
            <v>5800</v>
          </cell>
          <cell r="CF9779">
            <v>149829.24493887339</v>
          </cell>
          <cell r="CG9779">
            <v>22330</v>
          </cell>
          <cell r="CK9779" t="str">
            <v>Прочие основные фонды</v>
          </cell>
        </row>
        <row r="9780">
          <cell r="K9780">
            <v>0</v>
          </cell>
          <cell r="Y9780">
            <v>2003</v>
          </cell>
          <cell r="AT9780">
            <v>11760.57</v>
          </cell>
          <cell r="BK9780">
            <v>21404.177848410483</v>
          </cell>
          <cell r="BX9780">
            <v>5774.0108804486799</v>
          </cell>
          <cell r="CB9780">
            <v>5800</v>
          </cell>
          <cell r="CF9780">
            <v>149829.24493887339</v>
          </cell>
          <cell r="CG9780">
            <v>22330</v>
          </cell>
          <cell r="CK9780" t="str">
            <v>Прочие основные фонды</v>
          </cell>
        </row>
        <row r="9781">
          <cell r="K9781">
            <v>0</v>
          </cell>
          <cell r="Y9781">
            <v>2003</v>
          </cell>
          <cell r="AT9781">
            <v>71421.63</v>
          </cell>
          <cell r="BK9781">
            <v>129987.00494477476</v>
          </cell>
          <cell r="BX9781">
            <v>35065.415087821413</v>
          </cell>
          <cell r="CB9781">
            <v>35000</v>
          </cell>
          <cell r="CF9781">
            <v>909909.03461342328</v>
          </cell>
          <cell r="CG9781">
            <v>134750</v>
          </cell>
          <cell r="CK9781" t="str">
            <v>Прочие основные фонды</v>
          </cell>
        </row>
        <row r="9782">
          <cell r="K9782">
            <v>0</v>
          </cell>
          <cell r="Y9782">
            <v>2003</v>
          </cell>
          <cell r="AT9782">
            <v>73870.52</v>
          </cell>
          <cell r="BK9782">
            <v>134443.97234441558</v>
          </cell>
          <cell r="BX9782">
            <v>36267.730749819253</v>
          </cell>
          <cell r="CB9782">
            <v>36000</v>
          </cell>
          <cell r="CF9782">
            <v>941107.80641090905</v>
          </cell>
          <cell r="CG9782">
            <v>138600</v>
          </cell>
          <cell r="CK9782" t="str">
            <v>Прочие основные фонды</v>
          </cell>
        </row>
        <row r="9783">
          <cell r="K9783">
            <v>0</v>
          </cell>
          <cell r="Y9783">
            <v>2003</v>
          </cell>
          <cell r="AT9783">
            <v>16637.28</v>
          </cell>
          <cell r="BK9783">
            <v>30279.765354383566</v>
          </cell>
          <cell r="BX9783">
            <v>8168.2976030133914</v>
          </cell>
          <cell r="CB9783">
            <v>8200</v>
          </cell>
          <cell r="CF9783">
            <v>211958.35748068496</v>
          </cell>
          <cell r="CG9783">
            <v>31570</v>
          </cell>
          <cell r="CK9783" t="str">
            <v>Прочие основные фонды</v>
          </cell>
        </row>
        <row r="9784">
          <cell r="K9784">
            <v>0</v>
          </cell>
          <cell r="Y9784">
            <v>2003</v>
          </cell>
          <cell r="AT9784">
            <v>16637.28</v>
          </cell>
          <cell r="BK9784">
            <v>30279.765354383566</v>
          </cell>
          <cell r="BX9784">
            <v>8168.2976030133914</v>
          </cell>
          <cell r="CB9784">
            <v>8200</v>
          </cell>
          <cell r="CF9784">
            <v>211958.35748068496</v>
          </cell>
          <cell r="CG9784">
            <v>31570</v>
          </cell>
          <cell r="CK9784" t="str">
            <v>Прочие основные фонды</v>
          </cell>
        </row>
        <row r="9785">
          <cell r="K9785">
            <v>0</v>
          </cell>
          <cell r="Y9785">
            <v>2003</v>
          </cell>
          <cell r="AT9785">
            <v>14780</v>
          </cell>
          <cell r="BK9785">
            <v>8338.2824225035529</v>
          </cell>
          <cell r="BX9785">
            <v>833.82824225035529</v>
          </cell>
          <cell r="CB9785">
            <v>850</v>
          </cell>
          <cell r="CF9785">
            <v>66706.259380028423</v>
          </cell>
          <cell r="CG9785">
            <v>850</v>
          </cell>
          <cell r="CK9785" t="str">
            <v>Прочие основные фонды</v>
          </cell>
        </row>
        <row r="9786">
          <cell r="K9786">
            <v>0</v>
          </cell>
          <cell r="Y9786">
            <v>2003</v>
          </cell>
          <cell r="AT9786">
            <v>19153.330000000002</v>
          </cell>
          <cell r="BK9786">
            <v>11794.270023139068</v>
          </cell>
          <cell r="BX9786">
            <v>1179.4270023139068</v>
          </cell>
          <cell r="CB9786">
            <v>1200</v>
          </cell>
          <cell r="CF9786">
            <v>82559.890161973482</v>
          </cell>
          <cell r="CG9786">
            <v>1200</v>
          </cell>
          <cell r="CK9786" t="str">
            <v>Прочие основные фонды</v>
          </cell>
        </row>
        <row r="9787">
          <cell r="K9787">
            <v>0</v>
          </cell>
          <cell r="Y9787">
            <v>2003</v>
          </cell>
          <cell r="AT9787">
            <v>11265.85</v>
          </cell>
          <cell r="BK9787">
            <v>6355.7401237863096</v>
          </cell>
          <cell r="BX9787">
            <v>635.57401237863098</v>
          </cell>
          <cell r="CB9787">
            <v>650</v>
          </cell>
          <cell r="CF9787">
            <v>50845.920990290477</v>
          </cell>
          <cell r="CG9787">
            <v>650</v>
          </cell>
          <cell r="CK9787" t="str">
            <v>Прочие основные фонды</v>
          </cell>
        </row>
        <row r="9788">
          <cell r="K9788">
            <v>0</v>
          </cell>
          <cell r="Y9788">
            <v>2003</v>
          </cell>
          <cell r="AT9788">
            <v>22197.65</v>
          </cell>
          <cell r="BK9788">
            <v>12673.679996673656</v>
          </cell>
          <cell r="BX9788">
            <v>1267.3679996673657</v>
          </cell>
          <cell r="CB9788">
            <v>1300</v>
          </cell>
          <cell r="CF9788">
            <v>88715.759976715592</v>
          </cell>
          <cell r="CG9788">
            <v>1300</v>
          </cell>
          <cell r="CK9788" t="str">
            <v>Прочие основные фонды</v>
          </cell>
        </row>
        <row r="9789">
          <cell r="K9789">
            <v>0</v>
          </cell>
          <cell r="Y9789">
            <v>2003</v>
          </cell>
          <cell r="AT9789">
            <v>22197.64</v>
          </cell>
          <cell r="BK9789">
            <v>12673.674287204411</v>
          </cell>
          <cell r="BX9789">
            <v>1267.3674287204412</v>
          </cell>
          <cell r="CB9789">
            <v>1300</v>
          </cell>
          <cell r="CF9789">
            <v>88715.720010430872</v>
          </cell>
          <cell r="CG9789">
            <v>1300</v>
          </cell>
          <cell r="CK9789" t="str">
            <v>Прочие основные фонды</v>
          </cell>
        </row>
        <row r="9790">
          <cell r="K9790">
            <v>0</v>
          </cell>
          <cell r="Y9790">
            <v>2003</v>
          </cell>
          <cell r="AT9790">
            <v>43935.45</v>
          </cell>
          <cell r="BK9790">
            <v>25084.810050156459</v>
          </cell>
          <cell r="BX9790">
            <v>2508.4810050156461</v>
          </cell>
          <cell r="CB9790">
            <v>2500</v>
          </cell>
          <cell r="CF9790">
            <v>175593.67035109521</v>
          </cell>
          <cell r="CG9790">
            <v>2500</v>
          </cell>
          <cell r="CK9790" t="str">
            <v>Прочие основные фонды</v>
          </cell>
        </row>
        <row r="9791">
          <cell r="K9791">
            <v>0</v>
          </cell>
          <cell r="Y9791">
            <v>2003</v>
          </cell>
          <cell r="AT9791">
            <v>43935.44</v>
          </cell>
          <cell r="BK9791">
            <v>25084.804340687217</v>
          </cell>
          <cell r="BX9791">
            <v>2508.4804340687219</v>
          </cell>
          <cell r="CB9791">
            <v>2500</v>
          </cell>
          <cell r="CF9791">
            <v>175593.6303848105</v>
          </cell>
          <cell r="CG9791">
            <v>2500</v>
          </cell>
          <cell r="CK9791" t="str">
            <v>Прочие основные фонды</v>
          </cell>
        </row>
        <row r="9792">
          <cell r="K9792">
            <v>0</v>
          </cell>
          <cell r="Y9792">
            <v>2003</v>
          </cell>
          <cell r="AT9792">
            <v>34274</v>
          </cell>
          <cell r="BK9792">
            <v>19568.634887296306</v>
          </cell>
          <cell r="BX9792">
            <v>1956.8634887296307</v>
          </cell>
          <cell r="CB9792">
            <v>2000</v>
          </cell>
          <cell r="CF9792">
            <v>136980.44421107415</v>
          </cell>
          <cell r="CG9792">
            <v>2000</v>
          </cell>
          <cell r="CK9792" t="str">
            <v>Прочие основные фонды</v>
          </cell>
        </row>
        <row r="9793">
          <cell r="K9793">
            <v>0</v>
          </cell>
          <cell r="Y9793">
            <v>2003</v>
          </cell>
          <cell r="AT9793">
            <v>34274</v>
          </cell>
          <cell r="BK9793">
            <v>19568.634887296306</v>
          </cell>
          <cell r="BX9793">
            <v>1956.8634887296307</v>
          </cell>
          <cell r="CB9793">
            <v>2000</v>
          </cell>
          <cell r="CF9793">
            <v>136980.44421107415</v>
          </cell>
          <cell r="CG9793">
            <v>2000</v>
          </cell>
          <cell r="CK9793" t="str">
            <v>Прочие основные фонды</v>
          </cell>
        </row>
        <row r="9794">
          <cell r="K9794">
            <v>0</v>
          </cell>
          <cell r="Y9794">
            <v>2003</v>
          </cell>
          <cell r="AT9794">
            <v>20301.990000000002</v>
          </cell>
          <cell r="BK9794">
            <v>11591.358749942836</v>
          </cell>
          <cell r="BX9794">
            <v>1159.1358749942835</v>
          </cell>
          <cell r="CB9794">
            <v>1200</v>
          </cell>
          <cell r="CF9794">
            <v>81139.511249599847</v>
          </cell>
          <cell r="CG9794">
            <v>1200</v>
          </cell>
          <cell r="CK9794" t="str">
            <v>Прочие основные фонды</v>
          </cell>
        </row>
        <row r="9795">
          <cell r="K9795">
            <v>0</v>
          </cell>
          <cell r="Y9795">
            <v>2004</v>
          </cell>
          <cell r="AT9795">
            <v>27210</v>
          </cell>
          <cell r="BK9795">
            <v>17517.378210578892</v>
          </cell>
          <cell r="BX9795">
            <v>1751.7378210578893</v>
          </cell>
          <cell r="CB9795">
            <v>1800</v>
          </cell>
          <cell r="CF9795">
            <v>122621.64747405224</v>
          </cell>
          <cell r="CG9795">
            <v>1800</v>
          </cell>
          <cell r="CK9795" t="str">
            <v>Прочие основные фонды</v>
          </cell>
        </row>
        <row r="9796">
          <cell r="K9796">
            <v>0</v>
          </cell>
          <cell r="Y9796">
            <v>2004</v>
          </cell>
          <cell r="AT9796">
            <v>15500</v>
          </cell>
          <cell r="BK9796">
            <v>9986.2805830661782</v>
          </cell>
          <cell r="BX9796">
            <v>998.62805830661785</v>
          </cell>
          <cell r="CB9796">
            <v>1000</v>
          </cell>
          <cell r="CF9796">
            <v>69903.964081463244</v>
          </cell>
          <cell r="CG9796">
            <v>1000</v>
          </cell>
          <cell r="CK9796" t="str">
            <v>Прочие основные фонды</v>
          </cell>
        </row>
        <row r="9797">
          <cell r="K9797">
            <v>0</v>
          </cell>
          <cell r="Y9797">
            <v>2005</v>
          </cell>
          <cell r="AT9797">
            <v>26452.54</v>
          </cell>
          <cell r="BK9797">
            <v>18943.668759955952</v>
          </cell>
          <cell r="BX9797">
            <v>1894.3668759955954</v>
          </cell>
          <cell r="CB9797">
            <v>1900</v>
          </cell>
          <cell r="CF9797">
            <v>113662.01255973571</v>
          </cell>
          <cell r="CG9797">
            <v>1900</v>
          </cell>
          <cell r="CK9797" t="str">
            <v>Прочие основные фонды</v>
          </cell>
        </row>
        <row r="9798">
          <cell r="K9798">
            <v>3006.8800000000047</v>
          </cell>
          <cell r="Y9798">
            <v>2008</v>
          </cell>
          <cell r="AT9798">
            <v>37086.44</v>
          </cell>
          <cell r="BK9798">
            <v>40866.303737248396</v>
          </cell>
          <cell r="BX9798">
            <v>13501.56770802288</v>
          </cell>
          <cell r="CB9798">
            <v>14000</v>
          </cell>
          <cell r="CF9798">
            <v>122598.91121174519</v>
          </cell>
          <cell r="CG9798">
            <v>32620</v>
          </cell>
          <cell r="CK9798" t="str">
            <v>Прочие основные фонды</v>
          </cell>
        </row>
        <row r="9799">
          <cell r="K9799">
            <v>18494.939999999999</v>
          </cell>
          <cell r="Y9799">
            <v>2010</v>
          </cell>
          <cell r="AT9799">
            <v>22067.8</v>
          </cell>
          <cell r="BK9799">
            <v>20948.698146851537</v>
          </cell>
          <cell r="BX9799">
            <v>15381.864708453468</v>
          </cell>
          <cell r="CB9799">
            <v>15000</v>
          </cell>
          <cell r="CF9799">
            <v>20948.698146851537</v>
          </cell>
          <cell r="CG9799">
            <v>60600</v>
          </cell>
          <cell r="CK9799" t="str">
            <v>Прочие основные фонды</v>
          </cell>
        </row>
        <row r="9800">
          <cell r="K9800">
            <v>16393.259999999998</v>
          </cell>
          <cell r="Y9800">
            <v>2010</v>
          </cell>
          <cell r="AT9800">
            <v>22067.8</v>
          </cell>
          <cell r="BK9800">
            <v>21652.696869884159</v>
          </cell>
          <cell r="BX9800">
            <v>15898.785284457821</v>
          </cell>
          <cell r="CB9800">
            <v>16000</v>
          </cell>
          <cell r="CF9800">
            <v>21652.696869884159</v>
          </cell>
          <cell r="CG9800">
            <v>64640</v>
          </cell>
          <cell r="CK9800" t="str">
            <v>Прочие основные фонды</v>
          </cell>
        </row>
        <row r="9801">
          <cell r="K9801">
            <v>16393.259999999998</v>
          </cell>
          <cell r="Y9801">
            <v>2010</v>
          </cell>
          <cell r="AT9801">
            <v>22067.8</v>
          </cell>
          <cell r="BK9801">
            <v>21652.696869884159</v>
          </cell>
          <cell r="BX9801">
            <v>15898.785284457821</v>
          </cell>
          <cell r="CB9801">
            <v>16000</v>
          </cell>
          <cell r="CF9801">
            <v>21652.696869884159</v>
          </cell>
          <cell r="CG9801">
            <v>64640</v>
          </cell>
          <cell r="CK9801" t="str">
            <v>Прочие основные фонды</v>
          </cell>
        </row>
        <row r="9802">
          <cell r="K9802">
            <v>0</v>
          </cell>
          <cell r="Y9802">
            <v>2004</v>
          </cell>
          <cell r="AT9802">
            <v>43339.519999999997</v>
          </cell>
          <cell r="BK9802">
            <v>27901.314344173028</v>
          </cell>
          <cell r="BX9802">
            <v>2790.1314344173029</v>
          </cell>
          <cell r="CB9802">
            <v>2800</v>
          </cell>
          <cell r="CF9802">
            <v>195309.20040921119</v>
          </cell>
          <cell r="CG9802">
            <v>2800</v>
          </cell>
          <cell r="CK9802" t="str">
            <v>Прочие основные фонды</v>
          </cell>
        </row>
        <row r="9803">
          <cell r="K9803">
            <v>22050.85</v>
          </cell>
          <cell r="Y9803">
            <v>2010</v>
          </cell>
          <cell r="AT9803">
            <v>22050.85</v>
          </cell>
          <cell r="BK9803">
            <v>22050.85</v>
          </cell>
          <cell r="BX9803">
            <v>22050.85</v>
          </cell>
          <cell r="CB9803">
            <v>22000</v>
          </cell>
          <cell r="CF9803">
            <v>0</v>
          </cell>
          <cell r="CG9803">
            <v>110000</v>
          </cell>
          <cell r="CK9803" t="str">
            <v>Прочие основные фонды</v>
          </cell>
        </row>
        <row r="9804">
          <cell r="K9804">
            <v>3456.83</v>
          </cell>
          <cell r="Y9804">
            <v>2001</v>
          </cell>
          <cell r="AT9804">
            <v>32421.200000000001</v>
          </cell>
          <cell r="BK9804">
            <v>15274.909106455027</v>
          </cell>
          <cell r="BX9804">
            <v>1527.4909106455027</v>
          </cell>
          <cell r="CB9804">
            <v>1500</v>
          </cell>
          <cell r="CF9804">
            <v>137474.18195809523</v>
          </cell>
          <cell r="CG9804">
            <v>1500</v>
          </cell>
          <cell r="CK9804" t="str">
            <v>Прочие основные фонды</v>
          </cell>
        </row>
        <row r="9805">
          <cell r="K9805">
            <v>2357.58</v>
          </cell>
          <cell r="Y9805">
            <v>2001</v>
          </cell>
          <cell r="AT9805">
            <v>25725</v>
          </cell>
          <cell r="BK9805">
            <v>12120.064549231847</v>
          </cell>
          <cell r="BX9805">
            <v>1212.0064549231847</v>
          </cell>
          <cell r="CB9805">
            <v>1200</v>
          </cell>
          <cell r="CF9805">
            <v>109080.58094308662</v>
          </cell>
          <cell r="CG9805">
            <v>1200</v>
          </cell>
          <cell r="CK9805" t="str">
            <v>Прочие основные фонды</v>
          </cell>
        </row>
        <row r="9806">
          <cell r="K9806">
            <v>0</v>
          </cell>
          <cell r="Y9806">
            <v>2002</v>
          </cell>
          <cell r="AT9806">
            <v>25488.17</v>
          </cell>
          <cell r="BK9806">
            <v>12219.210872177684</v>
          </cell>
          <cell r="BX9806">
            <v>1221.9210872177684</v>
          </cell>
          <cell r="CB9806">
            <v>1200</v>
          </cell>
          <cell r="CF9806">
            <v>109972.89784959916</v>
          </cell>
          <cell r="CG9806">
            <v>1200</v>
          </cell>
          <cell r="CK9806" t="str">
            <v>Прочие основные фонды</v>
          </cell>
        </row>
        <row r="9807">
          <cell r="K9807">
            <v>0</v>
          </cell>
          <cell r="Y9807">
            <v>2002</v>
          </cell>
          <cell r="AT9807">
            <v>27844.95</v>
          </cell>
          <cell r="BK9807">
            <v>13349.068049029962</v>
          </cell>
          <cell r="BX9807">
            <v>1334.9068049029963</v>
          </cell>
          <cell r="CB9807">
            <v>1300</v>
          </cell>
          <cell r="CF9807">
            <v>120141.61244126965</v>
          </cell>
          <cell r="CG9807">
            <v>1300</v>
          </cell>
          <cell r="CK9807" t="str">
            <v>Прочие основные фонды</v>
          </cell>
        </row>
        <row r="9808">
          <cell r="K9808">
            <v>1927.89</v>
          </cell>
          <cell r="Y9808">
            <v>2001</v>
          </cell>
          <cell r="AT9808">
            <v>4888.33</v>
          </cell>
          <cell r="BK9808">
            <v>2303.0855252846068</v>
          </cell>
          <cell r="BX9808">
            <v>230.30855252846069</v>
          </cell>
          <cell r="CB9808">
            <v>250</v>
          </cell>
          <cell r="CF9808">
            <v>20727.769727561463</v>
          </cell>
          <cell r="CG9808">
            <v>250</v>
          </cell>
          <cell r="CK9808" t="str">
            <v>Прочие основные фонды</v>
          </cell>
        </row>
        <row r="9809">
          <cell r="K9809">
            <v>0</v>
          </cell>
          <cell r="Y9809">
            <v>2002</v>
          </cell>
          <cell r="AT9809">
            <v>24187.75</v>
          </cell>
          <cell r="BK9809">
            <v>11595.780229554173</v>
          </cell>
          <cell r="BX9809">
            <v>1159.5780229554173</v>
          </cell>
          <cell r="CB9809">
            <v>1200</v>
          </cell>
          <cell r="CF9809">
            <v>104362.02206598756</v>
          </cell>
          <cell r="CG9809">
            <v>1200</v>
          </cell>
          <cell r="CK9809" t="str">
            <v>Прочие основные фонды</v>
          </cell>
        </row>
        <row r="9810">
          <cell r="K9810">
            <v>0</v>
          </cell>
          <cell r="Y9810">
            <v>2001</v>
          </cell>
          <cell r="AT9810">
            <v>32894.160000000003</v>
          </cell>
          <cell r="BK9810">
            <v>15497.739261137425</v>
          </cell>
          <cell r="BX9810">
            <v>1549.7739261137426</v>
          </cell>
          <cell r="CB9810">
            <v>1500</v>
          </cell>
          <cell r="CF9810">
            <v>139479.65335023683</v>
          </cell>
          <cell r="CG9810">
            <v>1500</v>
          </cell>
          <cell r="CK9810" t="str">
            <v>Прочие основные фонды</v>
          </cell>
        </row>
        <row r="9811">
          <cell r="K9811">
            <v>0</v>
          </cell>
          <cell r="Y9811">
            <v>2001</v>
          </cell>
          <cell r="AT9811">
            <v>4052.5</v>
          </cell>
          <cell r="BK9811">
            <v>1909.292967376562</v>
          </cell>
          <cell r="BX9811">
            <v>190.92929673765622</v>
          </cell>
          <cell r="CB9811">
            <v>200</v>
          </cell>
          <cell r="CF9811">
            <v>17183.636706389058</v>
          </cell>
          <cell r="CG9811">
            <v>200</v>
          </cell>
          <cell r="CK9811" t="str">
            <v>Прочие основные фонды</v>
          </cell>
        </row>
        <row r="9812">
          <cell r="K9812">
            <v>26963.98</v>
          </cell>
          <cell r="Y9812">
            <v>2010</v>
          </cell>
          <cell r="AT9812">
            <v>26963.98</v>
          </cell>
          <cell r="BK9812">
            <v>26963.98</v>
          </cell>
          <cell r="BX9812">
            <v>26963.98</v>
          </cell>
          <cell r="CB9812">
            <v>27000</v>
          </cell>
          <cell r="CF9812">
            <v>0</v>
          </cell>
          <cell r="CG9812">
            <v>135000</v>
          </cell>
          <cell r="CK9812" t="str">
            <v>Прочие основные фонды</v>
          </cell>
        </row>
        <row r="9813">
          <cell r="K9813">
            <v>2758.57</v>
          </cell>
          <cell r="Y9813">
            <v>2001</v>
          </cell>
          <cell r="AT9813">
            <v>30092.5</v>
          </cell>
          <cell r="BK9813">
            <v>14177.766470272472</v>
          </cell>
          <cell r="BX9813">
            <v>1417.7766470272472</v>
          </cell>
          <cell r="CB9813">
            <v>1400</v>
          </cell>
          <cell r="CF9813">
            <v>127599.89823245225</v>
          </cell>
          <cell r="CG9813">
            <v>1400</v>
          </cell>
          <cell r="CK9813" t="str">
            <v>Прочие основные фонды</v>
          </cell>
        </row>
        <row r="9814">
          <cell r="K9814">
            <v>0</v>
          </cell>
          <cell r="Y9814">
            <v>2003</v>
          </cell>
          <cell r="AT9814">
            <v>12126.67</v>
          </cell>
          <cell r="BK9814">
            <v>7467.3814141718349</v>
          </cell>
          <cell r="BX9814">
            <v>746.73814141718356</v>
          </cell>
          <cell r="CB9814">
            <v>750</v>
          </cell>
          <cell r="CF9814">
            <v>52271.669899202847</v>
          </cell>
          <cell r="CG9814">
            <v>750</v>
          </cell>
          <cell r="CK9814" t="str">
            <v>Прочие основные фонды</v>
          </cell>
        </row>
        <row r="9815">
          <cell r="K9815">
            <v>1777.54</v>
          </cell>
          <cell r="Y9815">
            <v>2001</v>
          </cell>
          <cell r="AT9815">
            <v>3256.67</v>
          </cell>
          <cell r="BK9815">
            <v>1534.345990886176</v>
          </cell>
          <cell r="BX9815">
            <v>153.4345990886176</v>
          </cell>
          <cell r="CB9815">
            <v>150</v>
          </cell>
          <cell r="CF9815">
            <v>13809.113917975585</v>
          </cell>
          <cell r="CG9815">
            <v>150</v>
          </cell>
          <cell r="CK9815" t="str">
            <v>Прочие основные фонды</v>
          </cell>
        </row>
        <row r="9816">
          <cell r="K9816">
            <v>191023</v>
          </cell>
          <cell r="Y9816">
            <v>2007</v>
          </cell>
          <cell r="AT9816">
            <v>728276</v>
          </cell>
          <cell r="BK9816">
            <v>1130044.7664656972</v>
          </cell>
          <cell r="BX9816">
            <v>749203.4056717786</v>
          </cell>
          <cell r="CB9816">
            <v>750000</v>
          </cell>
          <cell r="CF9816">
            <v>4520179.0658627888</v>
          </cell>
          <cell r="CG9816">
            <v>4680000</v>
          </cell>
          <cell r="CK9816" t="str">
            <v>Транспортные средства</v>
          </cell>
        </row>
        <row r="9817">
          <cell r="K9817">
            <v>425224</v>
          </cell>
          <cell r="Y9817">
            <v>2010</v>
          </cell>
          <cell r="AT9817">
            <v>437373</v>
          </cell>
          <cell r="BK9817">
            <v>412461.62646351237</v>
          </cell>
          <cell r="BX9817">
            <v>265191.93475774949</v>
          </cell>
          <cell r="CB9817">
            <v>265000</v>
          </cell>
          <cell r="CF9817">
            <v>0</v>
          </cell>
          <cell r="CG9817">
            <v>2650000</v>
          </cell>
          <cell r="CK9817" t="str">
            <v>Транспортные средства</v>
          </cell>
        </row>
        <row r="9818">
          <cell r="K9818">
            <v>0</v>
          </cell>
          <cell r="Y9818">
            <v>2003</v>
          </cell>
          <cell r="AT9818">
            <v>184583</v>
          </cell>
          <cell r="BK9818">
            <v>412461.62646351237</v>
          </cell>
          <cell r="BX9818">
            <v>249933.49086424653</v>
          </cell>
          <cell r="CB9818">
            <v>250000</v>
          </cell>
          <cell r="CF9818">
            <v>2887231.3852445865</v>
          </cell>
          <cell r="CG9818">
            <v>962500</v>
          </cell>
          <cell r="CK9818" t="str">
            <v>Транспортные средства</v>
          </cell>
        </row>
        <row r="9819">
          <cell r="K9819">
            <v>259551</v>
          </cell>
          <cell r="Y9819">
            <v>2007</v>
          </cell>
          <cell r="AT9819">
            <v>1055508</v>
          </cell>
          <cell r="BK9819">
            <v>1327074.6514540163</v>
          </cell>
          <cell r="BX9819">
            <v>734727.30138392968</v>
          </cell>
          <cell r="CB9819">
            <v>735000</v>
          </cell>
          <cell r="CF9819">
            <v>5308298.6058160653</v>
          </cell>
          <cell r="CG9819">
            <v>4586400</v>
          </cell>
          <cell r="CK9819" t="str">
            <v>Транспортные средства</v>
          </cell>
        </row>
        <row r="9820">
          <cell r="K9820">
            <v>14883.9</v>
          </cell>
          <cell r="Y9820">
            <v>2004</v>
          </cell>
          <cell r="AT9820">
            <v>25038.2</v>
          </cell>
          <cell r="BK9820">
            <v>17504.878345942645</v>
          </cell>
          <cell r="BX9820">
            <v>1750.4878345942645</v>
          </cell>
          <cell r="CB9820">
            <v>1800</v>
          </cell>
          <cell r="CF9820">
            <v>105029.27007565586</v>
          </cell>
          <cell r="CG9820">
            <v>1800</v>
          </cell>
          <cell r="CK9820" t="str">
            <v>Прочие основные фонды</v>
          </cell>
        </row>
        <row r="9821">
          <cell r="K9821">
            <v>11343.56</v>
          </cell>
          <cell r="Y9821">
            <v>2004</v>
          </cell>
          <cell r="AT9821">
            <v>19082.29</v>
          </cell>
          <cell r="BK9821">
            <v>13340.94164165147</v>
          </cell>
          <cell r="BX9821">
            <v>1334.094164165147</v>
          </cell>
          <cell r="CB9821">
            <v>1300</v>
          </cell>
          <cell r="CF9821">
            <v>80045.649849908819</v>
          </cell>
          <cell r="CG9821">
            <v>1300</v>
          </cell>
          <cell r="CK9821" t="str">
            <v>Прочие основные фонды</v>
          </cell>
        </row>
        <row r="9822">
          <cell r="K9822">
            <v>14538.81</v>
          </cell>
          <cell r="Y9822">
            <v>2004</v>
          </cell>
          <cell r="AT9822">
            <v>24458.05</v>
          </cell>
          <cell r="BK9822">
            <v>17099.279893482057</v>
          </cell>
          <cell r="BX9822">
            <v>1709.9279893482058</v>
          </cell>
          <cell r="CB9822">
            <v>1700</v>
          </cell>
          <cell r="CF9822">
            <v>102595.67936089233</v>
          </cell>
          <cell r="CG9822">
            <v>1700</v>
          </cell>
          <cell r="CK9822" t="str">
            <v>Прочие основные фонды</v>
          </cell>
        </row>
        <row r="9823">
          <cell r="K9823">
            <v>10293.370000000001</v>
          </cell>
          <cell r="Y9823">
            <v>2004</v>
          </cell>
          <cell r="AT9823">
            <v>17315.97</v>
          </cell>
          <cell r="BK9823">
            <v>21679.802227437944</v>
          </cell>
          <cell r="BX9823">
            <v>11700.973851305551</v>
          </cell>
          <cell r="CB9823">
            <v>12000</v>
          </cell>
          <cell r="CF9823">
            <v>130078.81336462765</v>
          </cell>
          <cell r="CG9823">
            <v>112320</v>
          </cell>
          <cell r="CK9823" t="str">
            <v>Машины и оборудование</v>
          </cell>
        </row>
        <row r="9824">
          <cell r="K9824">
            <v>0</v>
          </cell>
          <cell r="Y9824">
            <v>2001</v>
          </cell>
          <cell r="AT9824">
            <v>0</v>
          </cell>
          <cell r="BK9824">
            <v>0</v>
          </cell>
          <cell r="BX9824">
            <v>0</v>
          </cell>
          <cell r="CB9824">
            <v>0</v>
          </cell>
          <cell r="CF9824">
            <v>0</v>
          </cell>
          <cell r="CG9824">
            <v>0</v>
          </cell>
          <cell r="CK9824" t="str">
            <v>Машины и оборудование</v>
          </cell>
        </row>
        <row r="9825">
          <cell r="K9825">
            <v>0</v>
          </cell>
          <cell r="Y9825">
            <v>2001</v>
          </cell>
          <cell r="AT9825">
            <v>0</v>
          </cell>
          <cell r="BK9825">
            <v>0</v>
          </cell>
          <cell r="BX9825">
            <v>0</v>
          </cell>
          <cell r="CB9825">
            <v>0</v>
          </cell>
          <cell r="CF9825">
            <v>0</v>
          </cell>
          <cell r="CG9825">
            <v>0</v>
          </cell>
          <cell r="CK9825" t="str">
            <v>Машины и оборудование</v>
          </cell>
        </row>
        <row r="9826">
          <cell r="K9826">
            <v>0</v>
          </cell>
          <cell r="Y9826">
            <v>2001</v>
          </cell>
          <cell r="AT9826">
            <v>4758.55</v>
          </cell>
          <cell r="BK9826">
            <v>14920.772460251863</v>
          </cell>
          <cell r="BX9826">
            <v>5354.0047475774027</v>
          </cell>
          <cell r="CB9826">
            <v>5400</v>
          </cell>
          <cell r="CF9826">
            <v>134286.95214226676</v>
          </cell>
          <cell r="CG9826">
            <v>37152</v>
          </cell>
          <cell r="CK9826" t="str">
            <v>Машины и оборудование</v>
          </cell>
        </row>
        <row r="9827">
          <cell r="K9827">
            <v>0</v>
          </cell>
          <cell r="Y9827">
            <v>2001</v>
          </cell>
          <cell r="AT9827">
            <v>2020.83</v>
          </cell>
          <cell r="BK9827">
            <v>4605.3197237848535</v>
          </cell>
          <cell r="BX9827">
            <v>727.78283270883037</v>
          </cell>
          <cell r="CB9827">
            <v>750</v>
          </cell>
          <cell r="CF9827">
            <v>41447.877514063679</v>
          </cell>
          <cell r="CG9827">
            <v>1935</v>
          </cell>
          <cell r="CK9827" t="str">
            <v>Прочие основные фонды</v>
          </cell>
        </row>
        <row r="9828">
          <cell r="K9828">
            <v>0</v>
          </cell>
          <cell r="Y9828">
            <v>2001</v>
          </cell>
          <cell r="AT9828">
            <v>2716.67</v>
          </cell>
          <cell r="BK9828">
            <v>1279.9306417477815</v>
          </cell>
          <cell r="BX9828">
            <v>127.99306417477816</v>
          </cell>
          <cell r="CB9828">
            <v>150</v>
          </cell>
          <cell r="CF9828">
            <v>11519.375775730034</v>
          </cell>
          <cell r="CG9828">
            <v>150</v>
          </cell>
          <cell r="CK9828" t="str">
            <v>Прочие основные фонды</v>
          </cell>
        </row>
        <row r="9829">
          <cell r="K9829">
            <v>0</v>
          </cell>
          <cell r="Y9829">
            <v>2001</v>
          </cell>
          <cell r="AT9829">
            <v>3163.17</v>
          </cell>
          <cell r="BK9829">
            <v>10435.656797221221</v>
          </cell>
          <cell r="BX9829">
            <v>3744.6155140594969</v>
          </cell>
          <cell r="CB9829">
            <v>3700</v>
          </cell>
          <cell r="CF9829">
            <v>93920.911174990993</v>
          </cell>
          <cell r="CG9829">
            <v>25456</v>
          </cell>
          <cell r="CK9829" t="str">
            <v>Машины и оборудование</v>
          </cell>
        </row>
        <row r="9830">
          <cell r="K9830">
            <v>0</v>
          </cell>
          <cell r="Y9830">
            <v>2003</v>
          </cell>
          <cell r="AT9830">
            <v>14790.13</v>
          </cell>
          <cell r="BK9830">
            <v>9107.4913290446002</v>
          </cell>
          <cell r="BX9830">
            <v>910.74913290446011</v>
          </cell>
          <cell r="CB9830">
            <v>900</v>
          </cell>
          <cell r="CF9830">
            <v>63752.439303312203</v>
          </cell>
          <cell r="CG9830">
            <v>900</v>
          </cell>
          <cell r="CK9830" t="str">
            <v>Прочие основные фонды</v>
          </cell>
        </row>
        <row r="9831">
          <cell r="K9831">
            <v>0</v>
          </cell>
          <cell r="Y9831">
            <v>2003</v>
          </cell>
          <cell r="AT9831">
            <v>10856.41</v>
          </cell>
          <cell r="BK9831">
            <v>19758.611226774046</v>
          </cell>
          <cell r="BX9831">
            <v>9384.2088618970629</v>
          </cell>
          <cell r="CB9831">
            <v>9400</v>
          </cell>
          <cell r="CF9831">
            <v>138310.27858741832</v>
          </cell>
          <cell r="CG9831">
            <v>79900</v>
          </cell>
          <cell r="CK9831" t="str">
            <v>Прочие основные фонды</v>
          </cell>
        </row>
        <row r="9832">
          <cell r="K9832">
            <v>0</v>
          </cell>
          <cell r="Y9832">
            <v>2003</v>
          </cell>
          <cell r="AT9832">
            <v>10856.41</v>
          </cell>
          <cell r="BK9832">
            <v>19758.611226774046</v>
          </cell>
          <cell r="BX9832">
            <v>9384.2088618970629</v>
          </cell>
          <cell r="CB9832">
            <v>9400</v>
          </cell>
          <cell r="CF9832">
            <v>138310.27858741832</v>
          </cell>
          <cell r="CG9832">
            <v>79900</v>
          </cell>
          <cell r="CK9832" t="str">
            <v>Прочие основные фонды</v>
          </cell>
        </row>
        <row r="9833">
          <cell r="K9833">
            <v>0</v>
          </cell>
          <cell r="Y9833">
            <v>2003</v>
          </cell>
          <cell r="AT9833">
            <v>10856.41</v>
          </cell>
          <cell r="BK9833">
            <v>19758.611226774046</v>
          </cell>
          <cell r="BX9833">
            <v>9384.2088618970629</v>
          </cell>
          <cell r="CB9833">
            <v>9400</v>
          </cell>
          <cell r="CF9833">
            <v>138310.27858741832</v>
          </cell>
          <cell r="CG9833">
            <v>79900</v>
          </cell>
          <cell r="CK9833" t="str">
            <v>Прочие основные фонды</v>
          </cell>
        </row>
        <row r="9834">
          <cell r="K9834">
            <v>0</v>
          </cell>
          <cell r="Y9834">
            <v>2003</v>
          </cell>
          <cell r="AT9834">
            <v>10856.41</v>
          </cell>
          <cell r="BK9834">
            <v>19758.611226774046</v>
          </cell>
          <cell r="BX9834">
            <v>9384.2088618970629</v>
          </cell>
          <cell r="CB9834">
            <v>9400</v>
          </cell>
          <cell r="CF9834">
            <v>138310.27858741832</v>
          </cell>
          <cell r="CG9834">
            <v>79900</v>
          </cell>
          <cell r="CK9834" t="str">
            <v>Прочие основные фонды</v>
          </cell>
        </row>
        <row r="9835">
          <cell r="K9835">
            <v>0</v>
          </cell>
          <cell r="Y9835">
            <v>2003</v>
          </cell>
          <cell r="AT9835">
            <v>14440.85</v>
          </cell>
          <cell r="BK9835">
            <v>36529.886719875118</v>
          </cell>
          <cell r="BX9835">
            <v>17349.604319165344</v>
          </cell>
          <cell r="CB9835">
            <v>17000</v>
          </cell>
          <cell r="CF9835">
            <v>255709.20703912582</v>
          </cell>
          <cell r="CG9835">
            <v>144500</v>
          </cell>
          <cell r="CK9835" t="str">
            <v>Прочие основные фонды</v>
          </cell>
        </row>
        <row r="9836">
          <cell r="K9836">
            <v>0</v>
          </cell>
          <cell r="Y9836">
            <v>2003</v>
          </cell>
          <cell r="AT9836">
            <v>12496.91</v>
          </cell>
          <cell r="BK9836">
            <v>31612.454020952682</v>
          </cell>
          <cell r="BX9836">
            <v>15014.105382454674</v>
          </cell>
          <cell r="CB9836">
            <v>15000</v>
          </cell>
          <cell r="CF9836">
            <v>221287.17814666877</v>
          </cell>
          <cell r="CG9836">
            <v>127500</v>
          </cell>
          <cell r="CK9836" t="str">
            <v>Прочие основные фонды</v>
          </cell>
        </row>
        <row r="9837">
          <cell r="K9837">
            <v>0</v>
          </cell>
          <cell r="Y9837">
            <v>2003</v>
          </cell>
          <cell r="AT9837">
            <v>12496.89</v>
          </cell>
          <cell r="BK9837">
            <v>31612.403428519799</v>
          </cell>
          <cell r="BX9837">
            <v>15014.081353946216</v>
          </cell>
          <cell r="CB9837">
            <v>15000</v>
          </cell>
          <cell r="CF9837">
            <v>221286.82399963861</v>
          </cell>
          <cell r="CG9837">
            <v>127500</v>
          </cell>
          <cell r="CK9837" t="str">
            <v>Прочие основные фонды</v>
          </cell>
        </row>
        <row r="9838">
          <cell r="K9838">
            <v>0</v>
          </cell>
          <cell r="Y9838">
            <v>2003</v>
          </cell>
          <cell r="AT9838">
            <v>12496.89</v>
          </cell>
          <cell r="BK9838">
            <v>31612.403428519799</v>
          </cell>
          <cell r="BX9838">
            <v>15014.081353946216</v>
          </cell>
          <cell r="CB9838">
            <v>15000</v>
          </cell>
          <cell r="CF9838">
            <v>221286.82399963861</v>
          </cell>
          <cell r="CG9838">
            <v>127500</v>
          </cell>
          <cell r="CK9838" t="str">
            <v>Прочие основные фонды</v>
          </cell>
        </row>
        <row r="9839">
          <cell r="K9839">
            <v>0</v>
          </cell>
          <cell r="Y9839">
            <v>2004</v>
          </cell>
          <cell r="AT9839">
            <v>17084.740000000002</v>
          </cell>
          <cell r="BK9839">
            <v>28601.063835993849</v>
          </cell>
          <cell r="BX9839">
            <v>7715.4495235003651</v>
          </cell>
          <cell r="CB9839">
            <v>7700</v>
          </cell>
          <cell r="CF9839">
            <v>200207.44685195695</v>
          </cell>
          <cell r="CG9839">
            <v>29645</v>
          </cell>
          <cell r="CK9839" t="str">
            <v>Прочие основные фонды</v>
          </cell>
        </row>
        <row r="9840">
          <cell r="K9840">
            <v>0</v>
          </cell>
          <cell r="Y9840">
            <v>2004</v>
          </cell>
          <cell r="AT9840">
            <v>15034.74</v>
          </cell>
          <cell r="BK9840">
            <v>25169.218758820451</v>
          </cell>
          <cell r="BX9840">
            <v>6789.6718105720001</v>
          </cell>
          <cell r="CB9840">
            <v>6800</v>
          </cell>
          <cell r="CF9840">
            <v>176184.53131174317</v>
          </cell>
          <cell r="CG9840">
            <v>26180</v>
          </cell>
          <cell r="CK9840" t="str">
            <v>Прочие основные фонды</v>
          </cell>
        </row>
        <row r="9841">
          <cell r="K9841">
            <v>0</v>
          </cell>
          <cell r="Y9841">
            <v>2004</v>
          </cell>
          <cell r="AT9841">
            <v>12076.27</v>
          </cell>
          <cell r="BK9841">
            <v>20216.530609813053</v>
          </cell>
          <cell r="BX9841">
            <v>5453.630059173377</v>
          </cell>
          <cell r="CB9841">
            <v>5500</v>
          </cell>
          <cell r="CF9841">
            <v>141515.71426869137</v>
          </cell>
          <cell r="CG9841">
            <v>21175</v>
          </cell>
          <cell r="CK9841" t="str">
            <v>Прочие основные фонды</v>
          </cell>
        </row>
        <row r="9842">
          <cell r="K9842">
            <v>0</v>
          </cell>
          <cell r="Y9842">
            <v>2001</v>
          </cell>
          <cell r="AT9842">
            <v>3626</v>
          </cell>
          <cell r="BK9842">
            <v>8263.3815404778634</v>
          </cell>
          <cell r="BX9842">
            <v>1305.8696433654584</v>
          </cell>
          <cell r="CB9842">
            <v>1300</v>
          </cell>
          <cell r="CF9842">
            <v>74370.433864300765</v>
          </cell>
          <cell r="CG9842">
            <v>3354</v>
          </cell>
          <cell r="CK9842" t="str">
            <v>Прочие основные фонды</v>
          </cell>
        </row>
        <row r="9843">
          <cell r="K9843">
            <v>0</v>
          </cell>
          <cell r="Y9843">
            <v>2002</v>
          </cell>
          <cell r="AT9843">
            <v>26916.67</v>
          </cell>
          <cell r="BK9843">
            <v>54768.811069146992</v>
          </cell>
          <cell r="BX9843">
            <v>11415.783924395329</v>
          </cell>
          <cell r="CB9843">
            <v>11000</v>
          </cell>
          <cell r="CF9843">
            <v>438150.48855317594</v>
          </cell>
          <cell r="CG9843">
            <v>34980</v>
          </cell>
          <cell r="CK9843" t="str">
            <v>Прочие основные фонды</v>
          </cell>
        </row>
        <row r="9844">
          <cell r="K9844">
            <v>0</v>
          </cell>
          <cell r="Y9844">
            <v>2001</v>
          </cell>
          <cell r="AT9844">
            <v>3390</v>
          </cell>
          <cell r="BK9844">
            <v>7725.5552736403633</v>
          </cell>
          <cell r="BX9844">
            <v>1220.8764729754284</v>
          </cell>
          <cell r="CB9844">
            <v>1200</v>
          </cell>
          <cell r="CF9844">
            <v>69529.997462763276</v>
          </cell>
          <cell r="CG9844">
            <v>3096</v>
          </cell>
          <cell r="CK9844" t="str">
            <v>Прочие основные фонды</v>
          </cell>
        </row>
        <row r="9845">
          <cell r="K9845">
            <v>0</v>
          </cell>
          <cell r="Y9845">
            <v>2001</v>
          </cell>
          <cell r="AT9845">
            <v>2050</v>
          </cell>
          <cell r="BK9845">
            <v>6763.1826409277728</v>
          </cell>
          <cell r="BX9845">
            <v>2426.8255591137904</v>
          </cell>
          <cell r="CB9845">
            <v>2400</v>
          </cell>
          <cell r="CF9845">
            <v>60868.643768349953</v>
          </cell>
          <cell r="CG9845">
            <v>16512</v>
          </cell>
          <cell r="CK9845" t="str">
            <v>Машины и оборудование</v>
          </cell>
        </row>
        <row r="9846">
          <cell r="K9846">
            <v>71646.61</v>
          </cell>
          <cell r="Y9846">
            <v>2010</v>
          </cell>
          <cell r="AT9846">
            <v>71646.61</v>
          </cell>
          <cell r="BK9846">
            <v>71646.61</v>
          </cell>
          <cell r="BX9846">
            <v>71646.61</v>
          </cell>
          <cell r="CB9846">
            <v>70000</v>
          </cell>
          <cell r="CF9846">
            <v>0</v>
          </cell>
          <cell r="CG9846">
            <v>1050000</v>
          </cell>
          <cell r="CK9846" t="str">
            <v>Машины и оборудование</v>
          </cell>
        </row>
        <row r="9847">
          <cell r="K9847">
            <v>0</v>
          </cell>
          <cell r="Y9847">
            <v>2003</v>
          </cell>
          <cell r="AT9847">
            <v>70080.429999999993</v>
          </cell>
          <cell r="BK9847">
            <v>127546.02773616256</v>
          </cell>
          <cell r="BX9847">
            <v>34406.934810687068</v>
          </cell>
          <cell r="CB9847">
            <v>34000</v>
          </cell>
          <cell r="CF9847">
            <v>892822.19415313797</v>
          </cell>
          <cell r="CG9847">
            <v>130900</v>
          </cell>
          <cell r="CK9847" t="str">
            <v>Прочие основные фонды</v>
          </cell>
        </row>
        <row r="9848">
          <cell r="K9848">
            <v>20535.59</v>
          </cell>
          <cell r="Y9848">
            <v>2010</v>
          </cell>
          <cell r="AT9848">
            <v>20535.59</v>
          </cell>
          <cell r="BK9848">
            <v>20535.59</v>
          </cell>
          <cell r="BX9848">
            <v>20535.59</v>
          </cell>
          <cell r="CB9848">
            <v>21000</v>
          </cell>
          <cell r="CF9848">
            <v>0</v>
          </cell>
          <cell r="CG9848">
            <v>315000</v>
          </cell>
          <cell r="CK9848" t="str">
            <v>Машины и оборудование</v>
          </cell>
        </row>
        <row r="9849">
          <cell r="K9849">
            <v>0</v>
          </cell>
          <cell r="Y9849">
            <v>2003</v>
          </cell>
          <cell r="AT9849">
            <v>64426.83</v>
          </cell>
          <cell r="BK9849">
            <v>36784.300438113678</v>
          </cell>
          <cell r="BX9849">
            <v>3678.4300438113678</v>
          </cell>
          <cell r="CB9849">
            <v>3700</v>
          </cell>
          <cell r="CF9849">
            <v>257490.10306679574</v>
          </cell>
          <cell r="CG9849">
            <v>3700</v>
          </cell>
          <cell r="CK9849" t="str">
            <v>Прочие основные фонды</v>
          </cell>
        </row>
        <row r="9850">
          <cell r="K9850">
            <v>0</v>
          </cell>
          <cell r="Y9850">
            <v>2003</v>
          </cell>
          <cell r="AT9850">
            <v>35975.910000000003</v>
          </cell>
          <cell r="BK9850">
            <v>20540.335167422305</v>
          </cell>
          <cell r="BX9850">
            <v>2054.0335167422304</v>
          </cell>
          <cell r="CB9850">
            <v>2100</v>
          </cell>
          <cell r="CF9850">
            <v>143782.34617195613</v>
          </cell>
          <cell r="CG9850">
            <v>2100</v>
          </cell>
          <cell r="CK9850" t="str">
            <v>Прочие основные фонды</v>
          </cell>
        </row>
        <row r="9851">
          <cell r="K9851">
            <v>14978.72</v>
          </cell>
          <cell r="Y9851">
            <v>2005</v>
          </cell>
          <cell r="AT9851">
            <v>21248.84</v>
          </cell>
          <cell r="BK9851">
            <v>15217.101514383965</v>
          </cell>
          <cell r="BX9851">
            <v>1521.7101514383967</v>
          </cell>
          <cell r="CB9851">
            <v>1500</v>
          </cell>
          <cell r="CF9851">
            <v>91302.609086303797</v>
          </cell>
          <cell r="CG9851">
            <v>1500</v>
          </cell>
          <cell r="CK9851" t="str">
            <v>Прочие основные фонды</v>
          </cell>
        </row>
        <row r="9852">
          <cell r="K9852">
            <v>8284.58</v>
          </cell>
          <cell r="Y9852">
            <v>2004</v>
          </cell>
          <cell r="AT9852">
            <v>18048.62</v>
          </cell>
          <cell r="BK9852">
            <v>12618.275172023041</v>
          </cell>
          <cell r="BX9852">
            <v>1261.8275172023041</v>
          </cell>
          <cell r="CB9852">
            <v>1300</v>
          </cell>
          <cell r="CF9852">
            <v>75709.651032138237</v>
          </cell>
          <cell r="CG9852">
            <v>1300</v>
          </cell>
          <cell r="CK9852" t="str">
            <v>Прочие основные фонды</v>
          </cell>
        </row>
        <row r="9853">
          <cell r="K9853">
            <v>0</v>
          </cell>
          <cell r="Y9853">
            <v>2005</v>
          </cell>
          <cell r="AT9853">
            <v>18342.37</v>
          </cell>
          <cell r="BK9853">
            <v>13026.116587851022</v>
          </cell>
          <cell r="BX9853">
            <v>1302.6116587851022</v>
          </cell>
          <cell r="CB9853">
            <v>1300</v>
          </cell>
          <cell r="CF9853">
            <v>78156.699527106131</v>
          </cell>
          <cell r="CG9853">
            <v>1300</v>
          </cell>
          <cell r="CK9853" t="str">
            <v>Прочие основные фонды</v>
          </cell>
        </row>
        <row r="9854">
          <cell r="K9854">
            <v>1054484263.95</v>
          </cell>
          <cell r="Y9854">
            <v>2010</v>
          </cell>
          <cell r="AT9854">
            <v>1054484263.95</v>
          </cell>
          <cell r="BK9854">
            <v>1166014228.7038112</v>
          </cell>
          <cell r="BX9854">
            <v>1005737700</v>
          </cell>
          <cell r="CB9854">
            <v>1006000000</v>
          </cell>
          <cell r="CF9854">
            <v>1166014228.7038112</v>
          </cell>
          <cell r="CG9854">
            <v>14104120000</v>
          </cell>
          <cell r="CK9854" t="str">
            <v>Транспортные средства</v>
          </cell>
        </row>
        <row r="9856">
          <cell r="K9856" t="str">
            <v>***</v>
          </cell>
          <cell r="Y9856" t="str">
            <v>***</v>
          </cell>
          <cell r="AT9856" t="str">
            <v>***</v>
          </cell>
          <cell r="BK9856" t="str">
            <v>***</v>
          </cell>
          <cell r="BX9856" t="str">
            <v>***</v>
          </cell>
          <cell r="CB9856" t="str">
            <v>***</v>
          </cell>
          <cell r="CF9856" t="str">
            <v>***</v>
          </cell>
          <cell r="CG9856" t="str">
            <v>***</v>
          </cell>
          <cell r="CK9856" t="str">
            <v>***</v>
          </cell>
        </row>
      </sheetData>
      <sheetData sheetId="18"/>
      <sheetData sheetId="19"/>
      <sheetData sheetId="20"/>
      <sheetData sheetId="21">
        <row r="9">
          <cell r="A9">
            <v>8749</v>
          </cell>
          <cell r="B9" t="str">
            <v>Скважина №1 Висовое месторождение</v>
          </cell>
          <cell r="C9">
            <v>71233476.489999995</v>
          </cell>
          <cell r="D9">
            <v>53425107.32</v>
          </cell>
          <cell r="I9">
            <v>159850328.66656142</v>
          </cell>
          <cell r="J9">
            <v>79925164.333280712</v>
          </cell>
        </row>
        <row r="10">
          <cell r="A10">
            <v>8750</v>
          </cell>
          <cell r="B10" t="str">
            <v>Скважина №1 Сюрхаратинское месторождение</v>
          </cell>
          <cell r="C10">
            <v>50721173.020000003</v>
          </cell>
          <cell r="D10">
            <v>50721173.020000003</v>
          </cell>
          <cell r="I10">
            <v>173750357.2462624</v>
          </cell>
          <cell r="J10">
            <v>69500142.898504958</v>
          </cell>
        </row>
        <row r="11">
          <cell r="A11">
            <v>8751</v>
          </cell>
          <cell r="B11" t="str">
            <v>Скважина №10 Северо-Хоседаюское месторождение</v>
          </cell>
          <cell r="C11">
            <v>67960506.400000006</v>
          </cell>
          <cell r="D11">
            <v>67960506.400000006</v>
          </cell>
          <cell r="I11">
            <v>171466781.1224544</v>
          </cell>
          <cell r="J11">
            <v>72873381.977043122</v>
          </cell>
        </row>
        <row r="12">
          <cell r="A12">
            <v>8752</v>
          </cell>
          <cell r="B12" t="str">
            <v>Скважина №10 Южно-Сюрхаратинское месторождение</v>
          </cell>
          <cell r="C12">
            <v>112135.81</v>
          </cell>
          <cell r="D12">
            <v>112135.81</v>
          </cell>
          <cell r="I12">
            <v>198571836.85287133</v>
          </cell>
          <cell r="J12">
            <v>84393030.662470311</v>
          </cell>
        </row>
        <row r="13">
          <cell r="A13">
            <v>8753</v>
          </cell>
          <cell r="B13" t="str">
            <v>Скважина №13 Западно-Хоседаюское месторождение</v>
          </cell>
          <cell r="C13">
            <v>72145282.189999998</v>
          </cell>
          <cell r="D13">
            <v>72145282.189999998</v>
          </cell>
          <cell r="I13">
            <v>156375321.52163616</v>
          </cell>
          <cell r="J13">
            <v>74278277.722777173</v>
          </cell>
        </row>
        <row r="14">
          <cell r="A14">
            <v>8754</v>
          </cell>
          <cell r="B14" t="str">
            <v>Скважина №18 Северо-Хоседаюское месторождение</v>
          </cell>
          <cell r="C14">
            <v>70321670.799999997</v>
          </cell>
          <cell r="D14">
            <v>70321670.799999997</v>
          </cell>
          <cell r="I14">
            <v>152949957.33592415</v>
          </cell>
          <cell r="J14">
            <v>68827480.801165864</v>
          </cell>
        </row>
        <row r="15">
          <cell r="A15">
            <v>8755</v>
          </cell>
          <cell r="B15" t="str">
            <v>Скважина №19 Северо-Хоседаюское месторождение</v>
          </cell>
          <cell r="C15">
            <v>68801994.659999996</v>
          </cell>
          <cell r="D15">
            <v>68801994.659999996</v>
          </cell>
          <cell r="I15">
            <v>152503170.70300519</v>
          </cell>
          <cell r="J15">
            <v>68626426.816352338</v>
          </cell>
        </row>
        <row r="16">
          <cell r="A16">
            <v>8756</v>
          </cell>
          <cell r="B16" t="str">
            <v>Скважина №2 Висовое месторождение</v>
          </cell>
          <cell r="C16">
            <v>63066753.189999998</v>
          </cell>
          <cell r="D16">
            <v>63066753.189999998</v>
          </cell>
          <cell r="I16">
            <v>158857469.48229706</v>
          </cell>
          <cell r="J16">
            <v>71485861.267033681</v>
          </cell>
        </row>
        <row r="17">
          <cell r="A17">
            <v>8757</v>
          </cell>
          <cell r="B17" t="str">
            <v>Скважина №2 Восточно-Янемдейское месторождение</v>
          </cell>
          <cell r="C17">
            <v>67310930.150000006</v>
          </cell>
          <cell r="D17">
            <v>67310930.150000006</v>
          </cell>
          <cell r="I17">
            <v>173750357.2462624</v>
          </cell>
          <cell r="J17">
            <v>86875178.623131201</v>
          </cell>
        </row>
        <row r="18">
          <cell r="A18">
            <v>8758</v>
          </cell>
          <cell r="B18" t="str">
            <v>Скважина №2 Сюрхаратинское месторождение</v>
          </cell>
          <cell r="C18">
            <v>60951475.119999997</v>
          </cell>
          <cell r="D18">
            <v>60951475.119999997</v>
          </cell>
          <cell r="I18">
            <v>208500428.69551489</v>
          </cell>
          <cell r="J18">
            <v>93825192.912981704</v>
          </cell>
        </row>
        <row r="19">
          <cell r="A19">
            <v>8759</v>
          </cell>
          <cell r="B19" t="str">
            <v>Скважина №21 Северо-Хоседаюское месторождение</v>
          </cell>
          <cell r="C19">
            <v>72791704.549999997</v>
          </cell>
          <cell r="D19">
            <v>54593778.43</v>
          </cell>
          <cell r="I19">
            <v>153893173.56097528</v>
          </cell>
          <cell r="J19">
            <v>73099257.441463262</v>
          </cell>
        </row>
        <row r="20">
          <cell r="A20">
            <v>8760</v>
          </cell>
          <cell r="B20" t="str">
            <v>Скважина №22 Пюсейское месторождение</v>
          </cell>
          <cell r="C20">
            <v>79130576.359999999</v>
          </cell>
          <cell r="D20">
            <v>79130576.359999999</v>
          </cell>
          <cell r="I20">
            <v>171268209.28560153</v>
          </cell>
          <cell r="J20">
            <v>89915809.874940813</v>
          </cell>
        </row>
        <row r="21">
          <cell r="A21">
            <v>8761</v>
          </cell>
          <cell r="B21" t="str">
            <v>Скважина №23 Северо-Хоседаюское месторождение</v>
          </cell>
          <cell r="C21">
            <v>61253657.700000003</v>
          </cell>
          <cell r="D21">
            <v>48127873.920000002</v>
          </cell>
          <cell r="I21">
            <v>154141388.35704139</v>
          </cell>
          <cell r="J21">
            <v>65510090.051742591</v>
          </cell>
        </row>
        <row r="22">
          <cell r="A22">
            <v>8762</v>
          </cell>
          <cell r="B22" t="str">
            <v>Скважина №24 Северо-Хоседаюское месторождение</v>
          </cell>
          <cell r="C22">
            <v>65863954.090000004</v>
          </cell>
          <cell r="D22">
            <v>49397965.590000004</v>
          </cell>
          <cell r="I22">
            <v>171268209.28560153</v>
          </cell>
          <cell r="J22">
            <v>68507283.714240611</v>
          </cell>
        </row>
        <row r="23">
          <cell r="A23">
            <v>8763</v>
          </cell>
          <cell r="B23" t="str">
            <v>Скважина №30 Северо-Хоседаюское месторождение</v>
          </cell>
          <cell r="C23">
            <v>91147913.879999995</v>
          </cell>
          <cell r="D23">
            <v>87892631.25</v>
          </cell>
          <cell r="I23">
            <v>190132533.78662428</v>
          </cell>
          <cell r="J23">
            <v>114079520.27197456</v>
          </cell>
        </row>
        <row r="24">
          <cell r="A24">
            <v>8764</v>
          </cell>
          <cell r="B24" t="str">
            <v>Скважина №30 Урернырдское месторождение</v>
          </cell>
          <cell r="C24">
            <v>24572514.77</v>
          </cell>
          <cell r="D24">
            <v>24572514.77</v>
          </cell>
          <cell r="I24">
            <v>183678949.08890596</v>
          </cell>
          <cell r="J24">
            <v>78063553.362785026</v>
          </cell>
        </row>
        <row r="25">
          <cell r="A25">
            <v>8765</v>
          </cell>
          <cell r="B25" t="str">
            <v>Скважина №42 Западно-Хоседаюское месторождение</v>
          </cell>
          <cell r="C25">
            <v>70220359.060000002</v>
          </cell>
          <cell r="D25">
            <v>52665269.219999999</v>
          </cell>
          <cell r="I25">
            <v>155432105.29658502</v>
          </cell>
          <cell r="J25">
            <v>73830250.015877888</v>
          </cell>
        </row>
        <row r="26">
          <cell r="A26">
            <v>8766</v>
          </cell>
          <cell r="B26" t="str">
            <v>Скважина №5 Висовое месторождение</v>
          </cell>
          <cell r="C26">
            <v>68945175.239999995</v>
          </cell>
          <cell r="D26">
            <v>68945175.239999995</v>
          </cell>
          <cell r="I26">
            <v>159353899.07442924</v>
          </cell>
          <cell r="J26">
            <v>79676949.537214622</v>
          </cell>
        </row>
        <row r="27">
          <cell r="A27">
            <v>8767</v>
          </cell>
          <cell r="B27" t="str">
            <v>Скважина №6 Висовое месторождение</v>
          </cell>
          <cell r="C27">
            <v>64835247.140000001</v>
          </cell>
          <cell r="D27">
            <v>64835247.140000001</v>
          </cell>
          <cell r="I27">
            <v>161339617.44295797</v>
          </cell>
          <cell r="J27">
            <v>84703299.157552943</v>
          </cell>
        </row>
        <row r="28">
          <cell r="A28">
            <v>8768</v>
          </cell>
          <cell r="B28" t="str">
            <v>Скважина №60 Верхне-Колвинское месторождение</v>
          </cell>
          <cell r="C28">
            <v>515060.59</v>
          </cell>
          <cell r="D28">
            <v>515060.59</v>
          </cell>
          <cell r="I28">
            <v>173750357.2462624</v>
          </cell>
          <cell r="J28">
            <v>65156383.967348397</v>
          </cell>
        </row>
        <row r="29">
          <cell r="A29">
            <v>8769</v>
          </cell>
          <cell r="B29" t="str">
            <v>Скважина №7 Западно-Хоседаюское месторождение</v>
          </cell>
          <cell r="C29">
            <v>69472729.650000006</v>
          </cell>
          <cell r="D29">
            <v>69472729.650000006</v>
          </cell>
          <cell r="I29">
            <v>156375321.52163616</v>
          </cell>
          <cell r="J29">
            <v>74278277.722777173</v>
          </cell>
        </row>
        <row r="30">
          <cell r="A30">
            <v>8770</v>
          </cell>
          <cell r="B30" t="str">
            <v>Скважина №7 Северо-Хоседаюское месторождение</v>
          </cell>
          <cell r="C30">
            <v>65503545.32</v>
          </cell>
          <cell r="D30">
            <v>56925700.109999999</v>
          </cell>
          <cell r="I30">
            <v>171417138.16324115</v>
          </cell>
          <cell r="J30">
            <v>68566855.265296459</v>
          </cell>
        </row>
        <row r="31">
          <cell r="A31">
            <v>9843</v>
          </cell>
          <cell r="B31" t="str">
            <v>Воздушное судно BD-700-1A10 (Global Express XRS), серийный номер 9159</v>
          </cell>
          <cell r="F31">
            <v>23</v>
          </cell>
          <cell r="I31">
            <v>-1</v>
          </cell>
          <cell r="J31">
            <v>1005737700</v>
          </cell>
        </row>
        <row r="32">
          <cell r="A32">
            <v>751</v>
          </cell>
          <cell r="B32" t="str">
            <v>Микроавтобус "MERCEDES-BENZ"</v>
          </cell>
          <cell r="C32">
            <v>875338.56</v>
          </cell>
          <cell r="D32">
            <v>0</v>
          </cell>
          <cell r="I32">
            <v>1777397.1742324985</v>
          </cell>
          <cell r="J32">
            <v>-1</v>
          </cell>
        </row>
        <row r="33">
          <cell r="A33">
            <v>752</v>
          </cell>
          <cell r="B33" t="str">
            <v>А/м MAZDA 626</v>
          </cell>
          <cell r="C33">
            <v>799139.27</v>
          </cell>
          <cell r="D33">
            <v>0</v>
          </cell>
          <cell r="I33">
            <v>675930.35849755805</v>
          </cell>
          <cell r="J33">
            <v>-1</v>
          </cell>
        </row>
        <row r="34">
          <cell r="A34">
            <v>753</v>
          </cell>
          <cell r="B34" t="str">
            <v>А/м "Тойота Королла"</v>
          </cell>
          <cell r="C34">
            <v>538372.17000000004</v>
          </cell>
          <cell r="D34">
            <v>0</v>
          </cell>
          <cell r="I34">
            <v>644952.73523834359</v>
          </cell>
          <cell r="J34">
            <v>205084.74576271189</v>
          </cell>
        </row>
        <row r="35">
          <cell r="A35">
            <v>754</v>
          </cell>
          <cell r="B35" t="str">
            <v>А/м Тайота Vios</v>
          </cell>
          <cell r="C35">
            <v>794984.29</v>
          </cell>
          <cell r="D35">
            <v>0</v>
          </cell>
          <cell r="I35">
            <v>397495.80404806655</v>
          </cell>
          <cell r="J35">
            <v>-1</v>
          </cell>
        </row>
        <row r="36">
          <cell r="A36">
            <v>755</v>
          </cell>
          <cell r="B36" t="str">
            <v>А/м "Тойота Авенсис"</v>
          </cell>
          <cell r="C36">
            <v>909856</v>
          </cell>
          <cell r="D36">
            <v>0</v>
          </cell>
          <cell r="I36">
            <v>876780.58974426694</v>
          </cell>
          <cell r="J36">
            <v>364406.77966101695</v>
          </cell>
        </row>
        <row r="37">
          <cell r="A37">
            <v>756</v>
          </cell>
          <cell r="B37" t="str">
            <v>А/м АУДИ А8L</v>
          </cell>
          <cell r="C37">
            <v>3767776.27</v>
          </cell>
          <cell r="D37">
            <v>709151.85999999987</v>
          </cell>
          <cell r="I37">
            <v>3078699.7644581506</v>
          </cell>
          <cell r="J37">
            <v>677966.10169491533</v>
          </cell>
        </row>
        <row r="38">
          <cell r="A38">
            <v>757</v>
          </cell>
          <cell r="B38" t="str">
            <v>А/м Тойота Камри</v>
          </cell>
          <cell r="C38">
            <v>1126001.07</v>
          </cell>
          <cell r="D38">
            <v>291414.87000000011</v>
          </cell>
          <cell r="I38">
            <v>953610.40289303102</v>
          </cell>
          <cell r="J38">
            <v>322033.89830508479</v>
          </cell>
        </row>
        <row r="39">
          <cell r="A39">
            <v>758</v>
          </cell>
          <cell r="B39" t="str">
            <v>А/м Тойота Камри</v>
          </cell>
          <cell r="C39">
            <v>1131610.6599999999</v>
          </cell>
          <cell r="D39">
            <v>292866.45999999996</v>
          </cell>
          <cell r="I39">
            <v>953610.40289303102</v>
          </cell>
          <cell r="J39">
            <v>347457.62711864407</v>
          </cell>
        </row>
        <row r="40">
          <cell r="A40">
            <v>759</v>
          </cell>
          <cell r="B40" t="str">
            <v>А/м "Тойота Авенсис"</v>
          </cell>
          <cell r="C40">
            <v>916289.76</v>
          </cell>
          <cell r="D40">
            <v>247920.45999999996</v>
          </cell>
          <cell r="I40">
            <v>1034601.0958982351</v>
          </cell>
          <cell r="J40">
            <v>515454.58627599158</v>
          </cell>
        </row>
        <row r="41">
          <cell r="A41">
            <v>760</v>
          </cell>
          <cell r="B41" t="str">
            <v>А/м "Тойота Авенсис"</v>
          </cell>
          <cell r="C41">
            <v>902907.5</v>
          </cell>
          <cell r="D41">
            <v>0</v>
          </cell>
          <cell r="I41">
            <v>1034601.0958982351</v>
          </cell>
          <cell r="J41">
            <v>532577.20937300753</v>
          </cell>
        </row>
        <row r="42">
          <cell r="A42">
            <v>761</v>
          </cell>
          <cell r="B42" t="str">
            <v>А/м "Тойота Королла"</v>
          </cell>
          <cell r="C42">
            <v>605561.99</v>
          </cell>
          <cell r="D42">
            <v>0</v>
          </cell>
          <cell r="I42">
            <v>761044.22758124548</v>
          </cell>
          <cell r="J42">
            <v>418078.80512020405</v>
          </cell>
        </row>
        <row r="43">
          <cell r="A43">
            <v>762</v>
          </cell>
          <cell r="B43" t="str">
            <v>А/м "Тойота Авенсис"</v>
          </cell>
          <cell r="C43">
            <v>896663.02</v>
          </cell>
          <cell r="D43">
            <v>0</v>
          </cell>
          <cell r="I43">
            <v>1034601.0958982351</v>
          </cell>
          <cell r="J43">
            <v>526803.94399462733</v>
          </cell>
        </row>
        <row r="44">
          <cell r="A44">
            <v>763</v>
          </cell>
          <cell r="B44" t="str">
            <v>А/м Тойота Камри</v>
          </cell>
          <cell r="C44">
            <v>779563.62</v>
          </cell>
          <cell r="D44">
            <v>0</v>
          </cell>
          <cell r="I44">
            <v>1125260.2754137765</v>
          </cell>
          <cell r="J44">
            <v>640114.76863503526</v>
          </cell>
        </row>
        <row r="45">
          <cell r="A45">
            <v>764</v>
          </cell>
          <cell r="B45" t="str">
            <v>А/м Тойота Лэнд Круизер</v>
          </cell>
          <cell r="C45">
            <v>1644117.57</v>
          </cell>
          <cell r="D45">
            <v>737102.03</v>
          </cell>
          <cell r="I45">
            <v>1848233.7824162655</v>
          </cell>
          <cell r="J45">
            <v>915254.23728813569</v>
          </cell>
        </row>
        <row r="46">
          <cell r="A46">
            <v>765</v>
          </cell>
          <cell r="B46" t="str">
            <v>А/м Тойота Камри</v>
          </cell>
          <cell r="C46">
            <v>1206488.32</v>
          </cell>
          <cell r="D46">
            <v>0</v>
          </cell>
          <cell r="I46">
            <v>953610.40289303102</v>
          </cell>
          <cell r="J46">
            <v>427966.10169491527</v>
          </cell>
        </row>
        <row r="47">
          <cell r="A47">
            <v>766</v>
          </cell>
          <cell r="B47" t="str">
            <v>А/м Тойота Камри</v>
          </cell>
          <cell r="C47">
            <v>1210357.0900000001</v>
          </cell>
          <cell r="D47">
            <v>0</v>
          </cell>
          <cell r="I47">
            <v>953610.40289303102</v>
          </cell>
          <cell r="J47">
            <v>444915.25423728814</v>
          </cell>
        </row>
        <row r="48">
          <cell r="A48">
            <v>767</v>
          </cell>
          <cell r="B48" t="str">
            <v>А/м Мерседес Бенц S500L</v>
          </cell>
          <cell r="C48">
            <v>4896248.84</v>
          </cell>
          <cell r="D48">
            <v>2246447.8199999998</v>
          </cell>
          <cell r="I48">
            <v>4548093.6713760402</v>
          </cell>
          <cell r="J48">
            <v>2033502.8402174625</v>
          </cell>
        </row>
        <row r="49">
          <cell r="A49">
            <v>768</v>
          </cell>
          <cell r="B49" t="str">
            <v>А/м Фольксваген Мультиван</v>
          </cell>
          <cell r="C49">
            <v>1471947.59</v>
          </cell>
          <cell r="D49">
            <v>0</v>
          </cell>
          <cell r="I49">
            <v>2632072.8159894911</v>
          </cell>
          <cell r="J49">
            <v>1840662.9130713879</v>
          </cell>
        </row>
        <row r="50">
          <cell r="A50">
            <v>769</v>
          </cell>
          <cell r="B50" t="str">
            <v>А/м Мерседес-Бенц Е3504М</v>
          </cell>
          <cell r="C50">
            <v>2234943.12</v>
          </cell>
          <cell r="D50">
            <v>1367237.4900000002</v>
          </cell>
          <cell r="I50">
            <v>2467582.7365976386</v>
          </cell>
          <cell r="J50">
            <v>1507921.0995398632</v>
          </cell>
        </row>
        <row r="51">
          <cell r="A51">
            <v>770</v>
          </cell>
          <cell r="B51" t="str">
            <v>А/м "Тойота Королла"</v>
          </cell>
          <cell r="C51">
            <v>504012.78</v>
          </cell>
          <cell r="D51">
            <v>40866.48000000004</v>
          </cell>
          <cell r="I51">
            <v>761044.22758124548</v>
          </cell>
          <cell r="J51">
            <v>537512.95327063394</v>
          </cell>
        </row>
        <row r="52">
          <cell r="A52">
            <v>771</v>
          </cell>
          <cell r="B52" t="str">
            <v>А/м "Тойота Авенсис"</v>
          </cell>
          <cell r="C52">
            <v>889130.57</v>
          </cell>
          <cell r="D52">
            <v>96123.079999999958</v>
          </cell>
          <cell r="I52">
            <v>1034601.0958982351</v>
          </cell>
          <cell r="J52">
            <v>716313.69277800818</v>
          </cell>
        </row>
        <row r="53">
          <cell r="A53">
            <v>772</v>
          </cell>
          <cell r="B53" t="str">
            <v>А/м "Тойота Авенсис"</v>
          </cell>
          <cell r="C53">
            <v>889130.57</v>
          </cell>
          <cell r="D53">
            <v>96123.079999999958</v>
          </cell>
          <cell r="I53">
            <v>1034601.0958982351</v>
          </cell>
          <cell r="J53">
            <v>706988.35122691502</v>
          </cell>
        </row>
        <row r="54">
          <cell r="A54">
            <v>773</v>
          </cell>
          <cell r="B54" t="str">
            <v>А/м Мерседес-Бенц S500 4MATIC</v>
          </cell>
          <cell r="C54">
            <v>5753308.2800000003</v>
          </cell>
          <cell r="D54">
            <v>3654990.5100000002</v>
          </cell>
          <cell r="I54">
            <v>4548093.6713760402</v>
          </cell>
          <cell r="J54">
            <v>2614847.1676015942</v>
          </cell>
        </row>
        <row r="55">
          <cell r="A55">
            <v>774</v>
          </cell>
          <cell r="B55" t="str">
            <v>А/м LEXUS GS 430</v>
          </cell>
          <cell r="C55">
            <v>1406601.75</v>
          </cell>
          <cell r="D55">
            <v>877044.31</v>
          </cell>
          <cell r="I55">
            <v>1083385.6969753539</v>
          </cell>
          <cell r="J55">
            <v>-1</v>
          </cell>
        </row>
        <row r="56">
          <cell r="A56">
            <v>775</v>
          </cell>
          <cell r="B56" t="str">
            <v>А/м Тойота Камри</v>
          </cell>
          <cell r="C56">
            <v>1091505.51</v>
          </cell>
          <cell r="D56">
            <v>206501.91000000003</v>
          </cell>
          <cell r="I56">
            <v>1125260.2754137765</v>
          </cell>
          <cell r="J56">
            <v>793193.41040975228</v>
          </cell>
        </row>
        <row r="57">
          <cell r="A57">
            <v>776</v>
          </cell>
          <cell r="B57" t="str">
            <v>А/м DAEWOO NEXIA</v>
          </cell>
          <cell r="C57">
            <v>292076.69</v>
          </cell>
          <cell r="D57">
            <v>55257.890000000014</v>
          </cell>
          <cell r="I57">
            <v>253990.29378976105</v>
          </cell>
          <cell r="J57">
            <v>67796.610169491527</v>
          </cell>
        </row>
        <row r="58">
          <cell r="A58">
            <v>777</v>
          </cell>
          <cell r="B58" t="str">
            <v>А/м DAEWOO NEXIA</v>
          </cell>
          <cell r="C58">
            <v>292076.69</v>
          </cell>
          <cell r="D58">
            <v>55257.890000000014</v>
          </cell>
          <cell r="I58">
            <v>253990.29378976105</v>
          </cell>
          <cell r="J58">
            <v>67796.610169491527</v>
          </cell>
        </row>
        <row r="59">
          <cell r="A59">
            <v>778</v>
          </cell>
          <cell r="B59" t="str">
            <v>А/м Тойота Камри</v>
          </cell>
          <cell r="C59">
            <v>1091505.51</v>
          </cell>
          <cell r="D59">
            <v>236002.03000000003</v>
          </cell>
          <cell r="I59">
            <v>953610.40289303102</v>
          </cell>
          <cell r="J59">
            <v>601694.91525423736</v>
          </cell>
        </row>
        <row r="60">
          <cell r="A60">
            <v>779</v>
          </cell>
          <cell r="B60" t="str">
            <v>А/м Тойота Камри</v>
          </cell>
          <cell r="C60">
            <v>1091505.51</v>
          </cell>
          <cell r="D60">
            <v>236002.03000000003</v>
          </cell>
          <cell r="I60">
            <v>1125260.2754137765</v>
          </cell>
          <cell r="J60">
            <v>790299.43403971253</v>
          </cell>
        </row>
        <row r="61">
          <cell r="A61">
            <v>780</v>
          </cell>
          <cell r="B61" t="str">
            <v>А/м Фольксваген Транспортер</v>
          </cell>
          <cell r="C61">
            <v>1220886.01</v>
          </cell>
          <cell r="D61">
            <v>296973.08999999997</v>
          </cell>
          <cell r="I61">
            <v>1406690.9515924808</v>
          </cell>
          <cell r="J61">
            <v>1099751.542918751</v>
          </cell>
        </row>
        <row r="62">
          <cell r="A62">
            <v>781</v>
          </cell>
          <cell r="B62" t="str">
            <v>Автомобиль Тойота Камри</v>
          </cell>
          <cell r="C62">
            <v>976595.49</v>
          </cell>
          <cell r="D62">
            <v>290339.79000000004</v>
          </cell>
          <cell r="I62">
            <v>1125260.2754137765</v>
          </cell>
          <cell r="J62">
            <v>820282.01232171024</v>
          </cell>
        </row>
        <row r="63">
          <cell r="A63">
            <v>782</v>
          </cell>
          <cell r="B63" t="str">
            <v>А/м Форд Эскейп</v>
          </cell>
          <cell r="C63">
            <v>1151348.75</v>
          </cell>
          <cell r="D63">
            <v>342293.75</v>
          </cell>
          <cell r="I63">
            <v>1175650.1412291809</v>
          </cell>
          <cell r="J63">
            <v>864663.27859513788</v>
          </cell>
        </row>
        <row r="64">
          <cell r="A64">
            <v>783</v>
          </cell>
          <cell r="B64" t="str">
            <v>А/м "Тойота Королла"</v>
          </cell>
          <cell r="C64">
            <v>674567.54</v>
          </cell>
          <cell r="D64">
            <v>328168.28000000003</v>
          </cell>
          <cell r="I64">
            <v>761044.22758124548</v>
          </cell>
          <cell r="J64">
            <v>633468.07597337908</v>
          </cell>
        </row>
        <row r="65">
          <cell r="A65">
            <v>784</v>
          </cell>
          <cell r="B65" t="str">
            <v>А/м Тойота Камри</v>
          </cell>
          <cell r="C65">
            <v>1015705.53</v>
          </cell>
          <cell r="D65">
            <v>549030.54</v>
          </cell>
          <cell r="I65">
            <v>953610.40289303102</v>
          </cell>
          <cell r="J65">
            <v>618644.06779661018</v>
          </cell>
        </row>
        <row r="66">
          <cell r="A66">
            <v>785</v>
          </cell>
          <cell r="B66" t="str">
            <v>А/м Тойота Камри</v>
          </cell>
          <cell r="C66">
            <v>1015705.53</v>
          </cell>
          <cell r="D66">
            <v>549030.54</v>
          </cell>
          <cell r="I66">
            <v>953610.40289303102</v>
          </cell>
          <cell r="J66">
            <v>601694.91525423736</v>
          </cell>
        </row>
        <row r="67">
          <cell r="A67">
            <v>786</v>
          </cell>
          <cell r="B67" t="str">
            <v>А/м Фольксваген Пассат</v>
          </cell>
          <cell r="C67">
            <v>919233.5</v>
          </cell>
          <cell r="D67">
            <v>496883.46</v>
          </cell>
          <cell r="I67">
            <v>1130044.7664656972</v>
          </cell>
          <cell r="J67">
            <v>971586.59866527573</v>
          </cell>
        </row>
        <row r="68">
          <cell r="A68">
            <v>787</v>
          </cell>
          <cell r="B68" t="str">
            <v>А/м Фольксваген Пассат</v>
          </cell>
          <cell r="C68">
            <v>919233.5</v>
          </cell>
          <cell r="D68">
            <v>496883.46</v>
          </cell>
          <cell r="I68">
            <v>1130044.7664656972</v>
          </cell>
          <cell r="J68">
            <v>970946.92239991087</v>
          </cell>
        </row>
        <row r="69">
          <cell r="A69">
            <v>788</v>
          </cell>
          <cell r="B69" t="str">
            <v>А/м Фольксваген Пассат</v>
          </cell>
          <cell r="C69">
            <v>919233.5</v>
          </cell>
          <cell r="D69">
            <v>496883.46</v>
          </cell>
          <cell r="I69">
            <v>1130044.7664656972</v>
          </cell>
          <cell r="J69">
            <v>968692.28679860651</v>
          </cell>
        </row>
        <row r="70">
          <cell r="A70">
            <v>789</v>
          </cell>
          <cell r="B70" t="str">
            <v>А/м Toyota Land Gruiser 200</v>
          </cell>
          <cell r="C70">
            <v>2131318.5499999998</v>
          </cell>
          <cell r="D70">
            <v>1805344.0699999998</v>
          </cell>
          <cell r="I70">
            <v>2595010.8635610393</v>
          </cell>
          <cell r="J70">
            <v>2328820.9635605947</v>
          </cell>
        </row>
        <row r="71">
          <cell r="A71">
            <v>790</v>
          </cell>
          <cell r="B71" t="str">
            <v>Автомобиль Тойота Авенсис</v>
          </cell>
          <cell r="C71">
            <v>1062643.26</v>
          </cell>
          <cell r="D71">
            <v>775442.36</v>
          </cell>
          <cell r="I71">
            <v>1034601.0958982351</v>
          </cell>
          <cell r="J71">
            <v>921531.15604565502</v>
          </cell>
        </row>
        <row r="72">
          <cell r="A72">
            <v>791</v>
          </cell>
          <cell r="B72" t="str">
            <v>Автомобиль Тойота Камри</v>
          </cell>
          <cell r="C72">
            <v>1221669.8799999999</v>
          </cell>
          <cell r="D72">
            <v>891488.87999999989</v>
          </cell>
          <cell r="I72">
            <v>953610.40289303102</v>
          </cell>
          <cell r="J72">
            <v>673728.81355932204</v>
          </cell>
        </row>
        <row r="73">
          <cell r="A73">
            <v>792</v>
          </cell>
          <cell r="B73" t="str">
            <v>Автомобиль Тойота Авенсис</v>
          </cell>
          <cell r="C73">
            <v>1062643.26</v>
          </cell>
          <cell r="D73">
            <v>775442.36</v>
          </cell>
          <cell r="I73">
            <v>1034601.0958982351</v>
          </cell>
          <cell r="J73">
            <v>923152.63267833705</v>
          </cell>
        </row>
        <row r="74">
          <cell r="A74">
            <v>793</v>
          </cell>
          <cell r="B74" t="str">
            <v>Автомобиль Тойота Авенсис</v>
          </cell>
          <cell r="C74">
            <v>1062643.26</v>
          </cell>
          <cell r="D74">
            <v>775442.36</v>
          </cell>
          <cell r="I74">
            <v>1034601.0958982351</v>
          </cell>
          <cell r="J74">
            <v>923196.94506819441</v>
          </cell>
        </row>
        <row r="75">
          <cell r="A75">
            <v>794</v>
          </cell>
          <cell r="B75" t="str">
            <v>А/м "Тойота Королла"</v>
          </cell>
          <cell r="C75">
            <v>687499.2</v>
          </cell>
          <cell r="D75">
            <v>501688.6</v>
          </cell>
          <cell r="I75">
            <v>761044.22758124548</v>
          </cell>
          <cell r="J75">
            <v>692900.32389377884</v>
          </cell>
        </row>
        <row r="76">
          <cell r="A76">
            <v>795</v>
          </cell>
          <cell r="B76" t="str">
            <v>Автомобиль-седан "Мерседес Бэнц S350L</v>
          </cell>
          <cell r="C76">
            <v>3475300.98</v>
          </cell>
          <cell r="D76">
            <v>2911739.2199999997</v>
          </cell>
          <cell r="I76">
            <v>3034249.2939219885</v>
          </cell>
          <cell r="J76">
            <v>-1</v>
          </cell>
        </row>
        <row r="77">
          <cell r="A77">
            <v>797</v>
          </cell>
          <cell r="B77" t="str">
            <v>А/м Мерседес-Бенц 320S</v>
          </cell>
          <cell r="C77">
            <v>492830</v>
          </cell>
          <cell r="D77">
            <v>0</v>
          </cell>
          <cell r="I77">
            <v>2870235.8185748542</v>
          </cell>
          <cell r="J77">
            <v>281886</v>
          </cell>
        </row>
        <row r="78">
          <cell r="A78">
            <v>798</v>
          </cell>
          <cell r="B78" t="str">
            <v>Автомобиль Mercedes-Benz S 500 4MATIC, гос номер А712АА99 (Смена гос.номера от 12.07.2012)</v>
          </cell>
          <cell r="C78">
            <v>6245030.8099999996</v>
          </cell>
          <cell r="D78">
            <v>6171558.0199999996</v>
          </cell>
          <cell r="I78">
            <v>4548093.6713760402</v>
          </cell>
          <cell r="J78">
            <v>4421615.0317995725</v>
          </cell>
        </row>
        <row r="79">
          <cell r="A79">
            <v>4028</v>
          </cell>
          <cell r="B79" t="str">
            <v>Автомашина РЕНО МЕГАН</v>
          </cell>
          <cell r="C79">
            <v>506349.7</v>
          </cell>
          <cell r="D79">
            <v>0</v>
          </cell>
          <cell r="I79">
            <v>751000</v>
          </cell>
          <cell r="J79">
            <v>326374.71702125465</v>
          </cell>
        </row>
        <row r="80">
          <cell r="A80">
            <v>4029</v>
          </cell>
          <cell r="B80" t="str">
            <v>Автомашина РЕНО Трафик</v>
          </cell>
          <cell r="C80">
            <v>758715.29</v>
          </cell>
          <cell r="D80">
            <v>0</v>
          </cell>
          <cell r="I80">
            <v>1086734.1921526208</v>
          </cell>
          <cell r="J80">
            <v>655485.43999860727</v>
          </cell>
        </row>
        <row r="81">
          <cell r="A81">
            <v>4030</v>
          </cell>
          <cell r="B81" t="str">
            <v>Автомашина Хендай NF 2.4 GLS</v>
          </cell>
          <cell r="C81">
            <v>772367.18</v>
          </cell>
          <cell r="D81">
            <v>20874.740000000107</v>
          </cell>
          <cell r="I81">
            <v>1007900</v>
          </cell>
          <cell r="J81">
            <v>776389.2440928414</v>
          </cell>
        </row>
        <row r="82">
          <cell r="A82">
            <v>4031</v>
          </cell>
          <cell r="B82" t="str">
            <v>Автомашина Хендай Элантра 1.6</v>
          </cell>
          <cell r="C82">
            <v>530163.81000000006</v>
          </cell>
          <cell r="D82">
            <v>243588.81000000006</v>
          </cell>
          <cell r="I82">
            <v>659000</v>
          </cell>
          <cell r="J82">
            <v>563659.61795760249</v>
          </cell>
        </row>
        <row r="83">
          <cell r="A83">
            <v>4032</v>
          </cell>
          <cell r="B83" t="str">
            <v>Автомашина Хендэ Элантра 1.6</v>
          </cell>
          <cell r="C83">
            <v>514021.19</v>
          </cell>
          <cell r="D83">
            <v>263956.91000000003</v>
          </cell>
          <cell r="I83">
            <v>659000</v>
          </cell>
          <cell r="J83">
            <v>580779.86952179798</v>
          </cell>
        </row>
        <row r="84">
          <cell r="A84">
            <v>4033</v>
          </cell>
          <cell r="B84" t="str">
            <v>Автомашина ВАЗ 21102</v>
          </cell>
          <cell r="C84">
            <v>168200</v>
          </cell>
          <cell r="D84">
            <v>0</v>
          </cell>
          <cell r="I84">
            <v>307693.55199752731</v>
          </cell>
          <cell r="J84">
            <v>110356.66829865625</v>
          </cell>
        </row>
        <row r="85">
          <cell r="A85">
            <v>4034</v>
          </cell>
          <cell r="B85" t="str">
            <v>Автомашина ВАЗ 21213</v>
          </cell>
          <cell r="C85">
            <v>111500</v>
          </cell>
          <cell r="D85">
            <v>0</v>
          </cell>
          <cell r="I85">
            <v>311438.49113258894</v>
          </cell>
          <cell r="J85">
            <v>98876.913269689947</v>
          </cell>
        </row>
        <row r="86">
          <cell r="A86">
            <v>4035</v>
          </cell>
          <cell r="B86" t="str">
            <v>Автомашина ВАЗ 21310</v>
          </cell>
          <cell r="C86">
            <v>148333.32999999999</v>
          </cell>
          <cell r="D86">
            <v>0</v>
          </cell>
          <cell r="I86">
            <v>353758.09327202785</v>
          </cell>
          <cell r="J86">
            <v>52002.300466341934</v>
          </cell>
        </row>
        <row r="87">
          <cell r="A87">
            <v>4036</v>
          </cell>
          <cell r="B87" t="str">
            <v xml:space="preserve">Автомашина ГАЗ  3102-121 </v>
          </cell>
          <cell r="C87">
            <v>246325.42</v>
          </cell>
          <cell r="D87">
            <v>38054.080000000016</v>
          </cell>
          <cell r="I87">
            <v>327656.43223736965</v>
          </cell>
          <cell r="J87">
            <v>98684.372120135289</v>
          </cell>
        </row>
        <row r="88">
          <cell r="A88">
            <v>4037</v>
          </cell>
          <cell r="B88" t="str">
            <v>Автомашина ЗИЛ 131</v>
          </cell>
          <cell r="C88">
            <v>150400</v>
          </cell>
          <cell r="D88">
            <v>0</v>
          </cell>
          <cell r="I88">
            <v>733137.82991202339</v>
          </cell>
          <cell r="J88">
            <v>50648.512221279147</v>
          </cell>
        </row>
        <row r="89">
          <cell r="A89">
            <v>4038</v>
          </cell>
          <cell r="B89" t="str">
            <v>Автомашина ЗИЛ 131</v>
          </cell>
          <cell r="C89">
            <v>186664.41</v>
          </cell>
          <cell r="D89">
            <v>0</v>
          </cell>
          <cell r="I89">
            <v>733137.82991202339</v>
          </cell>
          <cell r="J89">
            <v>84907.109469842748</v>
          </cell>
        </row>
        <row r="90">
          <cell r="A90">
            <v>4039</v>
          </cell>
          <cell r="B90" t="str">
            <v xml:space="preserve">Автомашина УРАЛ  </v>
          </cell>
          <cell r="C90">
            <v>132993.35</v>
          </cell>
          <cell r="D90">
            <v>0</v>
          </cell>
          <cell r="I90">
            <v>2427633.8176784031</v>
          </cell>
          <cell r="J90">
            <v>247517.2889598599</v>
          </cell>
        </row>
        <row r="91">
          <cell r="A91">
            <v>4040</v>
          </cell>
          <cell r="B91" t="str">
            <v xml:space="preserve">Автомашина КАМАЗ </v>
          </cell>
          <cell r="C91">
            <v>104511</v>
          </cell>
          <cell r="D91">
            <v>0</v>
          </cell>
          <cell r="I91">
            <v>2528591.6486311746</v>
          </cell>
          <cell r="J91">
            <v>118414.90991062034</v>
          </cell>
        </row>
        <row r="92">
          <cell r="A92">
            <v>4041</v>
          </cell>
          <cell r="B92" t="str">
            <v xml:space="preserve">Автомашина УАЗ 3303 </v>
          </cell>
          <cell r="C92">
            <v>32320</v>
          </cell>
          <cell r="D92">
            <v>0</v>
          </cell>
          <cell r="I92">
            <v>380315.24926686217</v>
          </cell>
          <cell r="J92">
            <v>48798.738266448221</v>
          </cell>
        </row>
        <row r="93">
          <cell r="A93">
            <v>4042</v>
          </cell>
          <cell r="B93" t="str">
            <v>Автомашина УАЗ  3909</v>
          </cell>
          <cell r="C93">
            <v>92708</v>
          </cell>
          <cell r="D93">
            <v>0</v>
          </cell>
          <cell r="I93">
            <v>409186.23529411753</v>
          </cell>
          <cell r="J93">
            <v>122390.36070917989</v>
          </cell>
        </row>
        <row r="94">
          <cell r="A94">
            <v>4043</v>
          </cell>
          <cell r="B94" t="str">
            <v>Подъемник каратажный  на КАМАЗ 43118 С</v>
          </cell>
          <cell r="C94">
            <v>1457171.41</v>
          </cell>
          <cell r="D94">
            <v>483830.34999999986</v>
          </cell>
          <cell r="I94">
            <v>7763101.7441860447</v>
          </cell>
          <cell r="J94">
            <v>2874774.1096940036</v>
          </cell>
        </row>
        <row r="95">
          <cell r="A95">
            <v>4044</v>
          </cell>
          <cell r="B95" t="str">
            <v>Автомашина УАЗ-390994 №Р 221 ОО</v>
          </cell>
          <cell r="C95">
            <v>264406.78000000003</v>
          </cell>
          <cell r="D95">
            <v>125701.50000000003</v>
          </cell>
          <cell r="I95">
            <v>409186.23529411753</v>
          </cell>
          <cell r="J95">
            <v>252030.15715147773</v>
          </cell>
        </row>
        <row r="96">
          <cell r="A96">
            <v>4230</v>
          </cell>
          <cell r="B96" t="str">
            <v>Автомобиль HYUNDAI SONATA</v>
          </cell>
          <cell r="C96">
            <v>639453</v>
          </cell>
          <cell r="D96">
            <v>0</v>
          </cell>
          <cell r="I96">
            <v>841091.44171307562</v>
          </cell>
          <cell r="J96">
            <v>-1</v>
          </cell>
        </row>
        <row r="97">
          <cell r="A97">
            <v>4329</v>
          </cell>
          <cell r="B97" t="str">
            <v>А/лабор. станция на КАМАЗе гос.ном. Е 222 ЕЕ (550250-1107)</v>
          </cell>
          <cell r="C97">
            <v>2465681.33</v>
          </cell>
          <cell r="D97">
            <v>1392384.59</v>
          </cell>
          <cell r="I97">
            <v>2528591.6486311746</v>
          </cell>
          <cell r="J97">
            <v>1282257.8728327963</v>
          </cell>
        </row>
        <row r="98">
          <cell r="A98">
            <v>4330</v>
          </cell>
          <cell r="B98" t="str">
            <v>А/лабор-я-стан-я  КАМАЗ-43101А гос.ном. Х 541 КР(550216-1101</v>
          </cell>
          <cell r="C98">
            <v>1212968.8700000001</v>
          </cell>
          <cell r="D98">
            <v>111189.24</v>
          </cell>
          <cell r="I98">
            <v>2528591.6486311746</v>
          </cell>
          <cell r="J98">
            <v>344984.20825877337</v>
          </cell>
        </row>
        <row r="99">
          <cell r="A99">
            <v>4331</v>
          </cell>
          <cell r="B99" t="str">
            <v>А/м  Volkswagen CARAVELLE гос. ном. К 004 АК (550229-0304)</v>
          </cell>
          <cell r="C99">
            <v>1230033.79</v>
          </cell>
          <cell r="D99">
            <v>0</v>
          </cell>
          <cell r="I99">
            <v>1860948.4094731754</v>
          </cell>
          <cell r="J99">
            <v>799014.5546773047</v>
          </cell>
        </row>
        <row r="100">
          <cell r="A100">
            <v>4332</v>
          </cell>
          <cell r="B100" t="str">
            <v>А/м  ГАЗ 2705-34   гос.ном. О 828 ЕМ  (550208-0601-32)</v>
          </cell>
          <cell r="C100">
            <v>138343.37</v>
          </cell>
          <cell r="D100">
            <v>0</v>
          </cell>
          <cell r="I100">
            <v>455827.91896551714</v>
          </cell>
          <cell r="J100">
            <v>221453.35580601147</v>
          </cell>
        </row>
        <row r="101">
          <cell r="A101">
            <v>4333</v>
          </cell>
          <cell r="B101" t="str">
            <v>А/м  ШЕВРОЛЕ НИВА ВАЗ 2123 гос. ном. О 004 ТВ (550226-1203)</v>
          </cell>
          <cell r="C101">
            <v>307454.93</v>
          </cell>
          <cell r="D101">
            <v>0</v>
          </cell>
          <cell r="I101">
            <v>420856.87028869917</v>
          </cell>
          <cell r="J101">
            <v>158265.86756547578</v>
          </cell>
        </row>
        <row r="102">
          <cell r="A102">
            <v>4334</v>
          </cell>
          <cell r="B102" t="str">
            <v>А/м CHEVROLET NIVA212300-55 гос. ном. М 701 УЕ (550259-1209)</v>
          </cell>
          <cell r="C102">
            <v>399508.47</v>
          </cell>
          <cell r="D102">
            <v>319606.83</v>
          </cell>
          <cell r="I102">
            <v>420856.87028869917</v>
          </cell>
          <cell r="J102">
            <v>-1</v>
          </cell>
        </row>
        <row r="103">
          <cell r="A103">
            <v>4335</v>
          </cell>
          <cell r="B103" t="str">
            <v>А/м CHEVROLET NIVA212300-55 гос. ном. М 702 УЕ (550260-1209)</v>
          </cell>
          <cell r="C103">
            <v>399508.47</v>
          </cell>
          <cell r="D103">
            <v>319606.83</v>
          </cell>
          <cell r="I103">
            <v>420856.87028869917</v>
          </cell>
          <cell r="J103">
            <v>-1</v>
          </cell>
        </row>
        <row r="104">
          <cell r="A104">
            <v>4336</v>
          </cell>
          <cell r="B104" t="str">
            <v>А/м HYUNDAI TRAJET 2.0 гос.ном. В 007 ХЕ (550244-0507)</v>
          </cell>
          <cell r="C104">
            <v>573149.73</v>
          </cell>
          <cell r="D104">
            <v>60556.08</v>
          </cell>
          <cell r="I104">
            <v>841091.44171307562</v>
          </cell>
          <cell r="J104">
            <v>306601.29304734099</v>
          </cell>
        </row>
        <row r="105">
          <cell r="A105">
            <v>4337</v>
          </cell>
          <cell r="B105" t="str">
            <v>А/м HYUNDAI TRAJET 2.0 гос.ном. В 008 ХЕ (550245-0507)</v>
          </cell>
          <cell r="C105">
            <v>567497.78</v>
          </cell>
          <cell r="D105">
            <v>59243.17</v>
          </cell>
          <cell r="I105">
            <v>841091.44171307562</v>
          </cell>
          <cell r="J105">
            <v>494915.76867905172</v>
          </cell>
        </row>
        <row r="106">
          <cell r="A106">
            <v>4338</v>
          </cell>
          <cell r="B106" t="str">
            <v>А/м KIA MB(Carnival/Sebora/VQ)гос.ном. М 375 СУ (550254-1109</v>
          </cell>
          <cell r="C106">
            <v>772203.39</v>
          </cell>
          <cell r="D106">
            <v>500888.71</v>
          </cell>
          <cell r="I106">
            <v>950000</v>
          </cell>
          <cell r="J106">
            <v>-1</v>
          </cell>
        </row>
        <row r="107">
          <cell r="A107">
            <v>4339</v>
          </cell>
          <cell r="B107" t="str">
            <v>А/м KIA (Carnival/Sebora/VQ) гос.ном. Н 103 МВ (550262-0410)</v>
          </cell>
          <cell r="C107">
            <v>686440.68</v>
          </cell>
          <cell r="D107">
            <v>538021.07999999996</v>
          </cell>
          <cell r="I107">
            <v>950000</v>
          </cell>
          <cell r="J107">
            <v>-1</v>
          </cell>
        </row>
        <row r="108">
          <cell r="A108">
            <v>4340</v>
          </cell>
          <cell r="B108" t="str">
            <v>А/м MITSUBISHI GRANDIS гос.ном. К 497 НН  (550232-0205)</v>
          </cell>
          <cell r="C108">
            <v>746101.69</v>
          </cell>
          <cell r="D108">
            <v>0</v>
          </cell>
          <cell r="I108">
            <v>1112000</v>
          </cell>
          <cell r="J108">
            <v>287750.59515521408</v>
          </cell>
        </row>
        <row r="109">
          <cell r="A109">
            <v>4341</v>
          </cell>
          <cell r="B109" t="str">
            <v>А/м MITSUBISHI L 200 2,5(груз.)гос.ном. М 296 СТ(550255-1209</v>
          </cell>
          <cell r="C109">
            <v>659322.03</v>
          </cell>
          <cell r="D109">
            <v>529619.31000000006</v>
          </cell>
          <cell r="I109">
            <v>1000000</v>
          </cell>
          <cell r="J109">
            <v>-1</v>
          </cell>
        </row>
        <row r="110">
          <cell r="A110">
            <v>4342</v>
          </cell>
          <cell r="B110" t="str">
            <v>А/м NISSAN PATHFINDER гос.ном. Р 002 КМ (550220-1002)</v>
          </cell>
          <cell r="C110">
            <v>816385.28</v>
          </cell>
          <cell r="D110">
            <v>0</v>
          </cell>
          <cell r="I110">
            <v>1700000</v>
          </cell>
          <cell r="J110">
            <v>281639.41873698449</v>
          </cell>
        </row>
        <row r="111">
          <cell r="A111">
            <v>4343</v>
          </cell>
          <cell r="B111" t="str">
            <v>А/м ВАЗ 232900-014-41 гос.ном. В 711 ХК (550246-0607)</v>
          </cell>
          <cell r="C111">
            <v>254237.29</v>
          </cell>
          <cell r="D111">
            <v>76271.11</v>
          </cell>
          <cell r="I111">
            <v>353758.09327202785</v>
          </cell>
          <cell r="J111">
            <v>218286.76348552521</v>
          </cell>
        </row>
        <row r="112">
          <cell r="A112">
            <v>4344</v>
          </cell>
          <cell r="B112" t="str">
            <v>А/м ВАЗ 232900-014-41 гос.ном. В 712 ХК (550247-0607)</v>
          </cell>
          <cell r="C112">
            <v>254237.29</v>
          </cell>
          <cell r="D112">
            <v>76271.11</v>
          </cell>
          <cell r="I112">
            <v>353758.09327202785</v>
          </cell>
          <cell r="J112">
            <v>216959.00685728691</v>
          </cell>
        </row>
        <row r="113">
          <cell r="A113">
            <v>4345</v>
          </cell>
          <cell r="B113" t="str">
            <v>А/м ГАЗ-27527 (грузовой) гос.ном. М 499 УВ (550256-1209)</v>
          </cell>
          <cell r="C113">
            <v>392415</v>
          </cell>
          <cell r="D113">
            <v>315218.64</v>
          </cell>
          <cell r="I113">
            <v>412461.62646351237</v>
          </cell>
          <cell r="J113">
            <v>-1</v>
          </cell>
        </row>
        <row r="114">
          <cell r="A114">
            <v>4346</v>
          </cell>
          <cell r="B114" t="str">
            <v>А/М ГАЗ-3302-415 (грузов.) гос. ном К 067 УР (550230 -0804)</v>
          </cell>
          <cell r="C114">
            <v>206267.99</v>
          </cell>
          <cell r="D114">
            <v>0</v>
          </cell>
          <cell r="I114">
            <v>513649.64230152353</v>
          </cell>
          <cell r="J114">
            <v>139240.88855301705</v>
          </cell>
        </row>
        <row r="115">
          <cell r="A115">
            <v>4347</v>
          </cell>
          <cell r="B115" t="str">
            <v>А/м ЗИЛ 432930 гос. ном. Н 659 АХ  (550231-1004)</v>
          </cell>
          <cell r="C115">
            <v>335190.7</v>
          </cell>
          <cell r="D115">
            <v>43377.62</v>
          </cell>
          <cell r="I115">
            <v>1055048.4505880431</v>
          </cell>
          <cell r="J115">
            <v>311224.03128621465</v>
          </cell>
        </row>
        <row r="116">
          <cell r="A116">
            <v>4348</v>
          </cell>
          <cell r="B116" t="str">
            <v>А/М ЗИЛ-45065 гос.ном. А 028 СР  (550204-0600-32)</v>
          </cell>
          <cell r="C116">
            <v>174000</v>
          </cell>
          <cell r="D116">
            <v>0</v>
          </cell>
          <cell r="I116">
            <v>1099706.7448680352</v>
          </cell>
          <cell r="J116">
            <v>159117.17967313269</v>
          </cell>
        </row>
        <row r="117">
          <cell r="A117">
            <v>4349</v>
          </cell>
          <cell r="B117" t="str">
            <v>А/М КамАЗ 474462 (фургон) гос.ном. О 265 КН63  (550224-1202)</v>
          </cell>
          <cell r="C117">
            <v>816119.63</v>
          </cell>
          <cell r="D117">
            <v>0</v>
          </cell>
          <cell r="I117">
            <v>2528591.6486311746</v>
          </cell>
          <cell r="J117">
            <v>1693668.5197790305</v>
          </cell>
        </row>
        <row r="118">
          <cell r="A118">
            <v>4350</v>
          </cell>
          <cell r="B118" t="str">
            <v>А/М ЛЭНД КРУЗЕР 120 гос.ном. Е 163 УМ (550249-1007)</v>
          </cell>
          <cell r="C118">
            <v>1561569.59</v>
          </cell>
          <cell r="D118">
            <v>863456.01</v>
          </cell>
          <cell r="I118">
            <v>2255875.7006588653</v>
          </cell>
          <cell r="J118">
            <v>1397702.804325032</v>
          </cell>
        </row>
        <row r="119">
          <cell r="A119">
            <v>4351</v>
          </cell>
          <cell r="B119" t="str">
            <v>А/м Субару Импреза гос. ном. Е 001 СН (550248-0807)</v>
          </cell>
          <cell r="C119">
            <v>482372.88</v>
          </cell>
          <cell r="D119">
            <v>80395.28</v>
          </cell>
          <cell r="I119">
            <v>730509.42484291922</v>
          </cell>
          <cell r="J119">
            <v>299057.58087116625</v>
          </cell>
        </row>
        <row r="120">
          <cell r="A120">
            <v>4352</v>
          </cell>
          <cell r="B120" t="str">
            <v>А/м Тойоталандкраузер (легковой)  Р 457 АА63 (550218-0902)</v>
          </cell>
          <cell r="C120">
            <v>2022233.67</v>
          </cell>
          <cell r="D120">
            <v>0</v>
          </cell>
          <cell r="I120">
            <v>2180915.863251193</v>
          </cell>
          <cell r="J120">
            <v>680747.74087919644</v>
          </cell>
        </row>
        <row r="121">
          <cell r="A121">
            <v>4353</v>
          </cell>
          <cell r="B121" t="str">
            <v>А/м УАЗ 390994 ш 70421717 гос.ном. В 666 ОТ (550240-0407)</v>
          </cell>
          <cell r="C121">
            <v>240677.97</v>
          </cell>
          <cell r="D121">
            <v>67074.210000000006</v>
          </cell>
          <cell r="I121">
            <v>409186.23529411753</v>
          </cell>
          <cell r="J121">
            <v>189882.10801007613</v>
          </cell>
        </row>
        <row r="122">
          <cell r="A122">
            <v>4354</v>
          </cell>
          <cell r="B122" t="str">
            <v>А/м УАЗ 390994 ш 70421808 гос.ном. В 555 ОТ (550239-0407)</v>
          </cell>
          <cell r="C122">
            <v>240677.97</v>
          </cell>
          <cell r="D122">
            <v>67074.210000000006</v>
          </cell>
          <cell r="I122">
            <v>409186.23529411753</v>
          </cell>
          <cell r="J122">
            <v>252603.3306809357</v>
          </cell>
        </row>
        <row r="123">
          <cell r="A123">
            <v>4355</v>
          </cell>
          <cell r="B123" t="str">
            <v>А/м УАЗ-390995-310 (груз) гос.ном. М 497 УВ (550257-1209)</v>
          </cell>
          <cell r="C123">
            <v>314889.83</v>
          </cell>
          <cell r="D123">
            <v>253321.33</v>
          </cell>
          <cell r="I123">
            <v>408106.58823529404</v>
          </cell>
          <cell r="J123">
            <v>-1</v>
          </cell>
        </row>
        <row r="124">
          <cell r="A124">
            <v>4356</v>
          </cell>
          <cell r="B124" t="str">
            <v>А/м УАЗ-390995-312 (груз) гос.гом. М 498 УВ (550258-1209)</v>
          </cell>
          <cell r="C124">
            <v>314889.83</v>
          </cell>
          <cell r="D124">
            <v>253321.33</v>
          </cell>
          <cell r="I124">
            <v>408106.58823529404</v>
          </cell>
          <cell r="J124">
            <v>-1</v>
          </cell>
        </row>
        <row r="125">
          <cell r="A125">
            <v>4357</v>
          </cell>
          <cell r="B125" t="str">
            <v>А/м ШЕВРОЛЕ-НИВА ВАЗ 2123 гос. ном. М 379 ТТ(550233-0805)</v>
          </cell>
          <cell r="C125">
            <v>291024.07</v>
          </cell>
          <cell r="D125">
            <v>0</v>
          </cell>
          <cell r="I125">
            <v>420856.87028869917</v>
          </cell>
          <cell r="J125">
            <v>180921.14987810332</v>
          </cell>
        </row>
        <row r="126">
          <cell r="A126">
            <v>4358</v>
          </cell>
          <cell r="B126" t="str">
            <v>А/м ШЕВРОЛЕ-НИВА вар-02 гос.ном. В 333 ОТ (550236-0407)</v>
          </cell>
          <cell r="C126">
            <v>312033.89</v>
          </cell>
          <cell r="D126">
            <v>83209.25</v>
          </cell>
          <cell r="I126">
            <v>420856.87028869917</v>
          </cell>
          <cell r="J126">
            <v>255537.17557111903</v>
          </cell>
        </row>
        <row r="127">
          <cell r="A127">
            <v>4359</v>
          </cell>
          <cell r="B127" t="str">
            <v>А/м ШЕВРОЛЕ-НИВА вар-02 гос.ном. В 400 НК (550241-0407)</v>
          </cell>
          <cell r="C127">
            <v>312033.89</v>
          </cell>
          <cell r="D127">
            <v>83209.25</v>
          </cell>
          <cell r="I127">
            <v>420856.87028869917</v>
          </cell>
          <cell r="J127">
            <v>252108.56300488973</v>
          </cell>
        </row>
        <row r="128">
          <cell r="A128">
            <v>4360</v>
          </cell>
          <cell r="B128" t="str">
            <v>А/м ШЕВРОЛЕ-НИВА вар-02 гос.ном. В 444 ОТ (550237-0407)</v>
          </cell>
          <cell r="C128">
            <v>312033.89</v>
          </cell>
          <cell r="D128">
            <v>83209.25</v>
          </cell>
          <cell r="I128">
            <v>420856.87028869917</v>
          </cell>
          <cell r="J128">
            <v>255457.15385978424</v>
          </cell>
        </row>
        <row r="129">
          <cell r="A129">
            <v>4361</v>
          </cell>
          <cell r="B129" t="str">
            <v>А/м ШЕВРОЛЕ-НИВА вар-02 гос.ном. С 538 ТТ (550235-0407)</v>
          </cell>
          <cell r="C129">
            <v>312033.89</v>
          </cell>
          <cell r="D129">
            <v>83209.25</v>
          </cell>
          <cell r="I129">
            <v>420856.87028869917</v>
          </cell>
          <cell r="J129">
            <v>262113.96767774317</v>
          </cell>
        </row>
        <row r="130">
          <cell r="A130">
            <v>4362</v>
          </cell>
          <cell r="B130" t="str">
            <v>А/м ШЕВРОЛЕ-НИВА вар-04 гос.ном. В 111 ОТ (550238-0407)</v>
          </cell>
          <cell r="C130">
            <v>341694.91</v>
          </cell>
          <cell r="D130">
            <v>91118.43</v>
          </cell>
          <cell r="I130">
            <v>420856.87028869917</v>
          </cell>
          <cell r="J130">
            <v>262137.55899642757</v>
          </cell>
        </row>
        <row r="131">
          <cell r="A131">
            <v>4363</v>
          </cell>
          <cell r="B131" t="str">
            <v>А/Ф ГАЗ-332501 гос.ном. Х 158 ВС  (550215-0801-32)</v>
          </cell>
          <cell r="C131">
            <v>744682.16</v>
          </cell>
          <cell r="D131">
            <v>171811.12</v>
          </cell>
          <cell r="I131">
            <v>565545.68499134888</v>
          </cell>
          <cell r="J131">
            <v>104757.07730469784</v>
          </cell>
        </row>
        <row r="132">
          <cell r="A132">
            <v>4364</v>
          </cell>
          <cell r="B132" t="str">
            <v>А/Ф ГАЗ-37776 гос.ном. Х 159 ВС  (550214-0801-32)</v>
          </cell>
          <cell r="C132">
            <v>221117.09</v>
          </cell>
          <cell r="D132">
            <v>14741.41</v>
          </cell>
          <cell r="I132">
            <v>382575.02220003016</v>
          </cell>
          <cell r="J132">
            <v>65836.593212623309</v>
          </cell>
        </row>
        <row r="133">
          <cell r="A133">
            <v>4365</v>
          </cell>
          <cell r="B133" t="str">
            <v>Автобус TOYOTA HIACE гос.ном. В 002 СН (550243-0507)</v>
          </cell>
          <cell r="C133">
            <v>857559.32</v>
          </cell>
          <cell r="D133">
            <v>89329.06</v>
          </cell>
          <cell r="I133">
            <v>1490000</v>
          </cell>
          <cell r="J133">
            <v>935223.83741238748</v>
          </cell>
        </row>
        <row r="134">
          <cell r="A134">
            <v>4366</v>
          </cell>
          <cell r="B134" t="str">
            <v>АВТОПОГРУЗЧИК 4045Н гос. ном. 28-47 АА (550038-1272)</v>
          </cell>
          <cell r="C134">
            <v>11765.03</v>
          </cell>
          <cell r="D134">
            <v>0</v>
          </cell>
          <cell r="I134">
            <v>1327074.6514540163</v>
          </cell>
          <cell r="J134">
            <v>26796.372801536581</v>
          </cell>
        </row>
        <row r="135">
          <cell r="A135">
            <v>4367</v>
          </cell>
          <cell r="B135" t="str">
            <v>Бур.уст-ка ЛБУ 50-08 на КАМАЗ 43118 (Е 976 ВВ) (550234-0706)</v>
          </cell>
          <cell r="C135">
            <v>3363263.36</v>
          </cell>
          <cell r="D135">
            <v>441083.98</v>
          </cell>
          <cell r="I135">
            <v>1886363.6363636362</v>
          </cell>
          <cell r="J135">
            <v>879815.52328050812</v>
          </cell>
        </row>
        <row r="136">
          <cell r="A136">
            <v>4368</v>
          </cell>
          <cell r="B136" t="str">
            <v>Бур.уст-ка УРБ2А2Д  КАМАЗ 43114гос.ном В 376 СТ(550242-0507)</v>
          </cell>
          <cell r="C136">
            <v>3740286.66</v>
          </cell>
          <cell r="D136">
            <v>1103691.3500000001</v>
          </cell>
          <cell r="I136">
            <v>2137701.176470588</v>
          </cell>
          <cell r="J136">
            <v>1106711.5327134621</v>
          </cell>
        </row>
        <row r="137">
          <cell r="A137">
            <v>4369</v>
          </cell>
          <cell r="B137" t="str">
            <v>Бурустановка  КАМАЗ 43101а гос.ном.Е 845 КХ (550201-0100-20)</v>
          </cell>
          <cell r="C137">
            <v>1200000</v>
          </cell>
          <cell r="D137">
            <v>0</v>
          </cell>
          <cell r="I137">
            <v>2528591.6486311746</v>
          </cell>
          <cell r="J137">
            <v>338817.17083362688</v>
          </cell>
        </row>
        <row r="138">
          <cell r="A138">
            <v>4370</v>
          </cell>
          <cell r="B138" t="str">
            <v>БУРУСТАНОВКА УРБ-2A-2 С ЗИЛ 131гос.н  А 301 НМ (550144-0688)</v>
          </cell>
          <cell r="C138">
            <v>98173.55</v>
          </cell>
          <cell r="D138">
            <v>0</v>
          </cell>
          <cell r="I138">
            <v>2137701.176470588</v>
          </cell>
          <cell r="J138">
            <v>-1</v>
          </cell>
        </row>
        <row r="139">
          <cell r="A139">
            <v>4371</v>
          </cell>
          <cell r="B139" t="str">
            <v>ГАЗ-32213 (автобус на 13 мест) гос.ном.О 983 КН(550225-0303)</v>
          </cell>
          <cell r="C139">
            <v>207979.2</v>
          </cell>
          <cell r="D139">
            <v>0</v>
          </cell>
          <cell r="I139">
            <v>429058.60260625492</v>
          </cell>
          <cell r="J139">
            <v>95402.153945659127</v>
          </cell>
        </row>
        <row r="140">
          <cell r="A140">
            <v>4372</v>
          </cell>
          <cell r="B140" t="str">
            <v>ГАЗ-53 с бойлером гос.ном. Е 978 АК  (550008-0597-32)</v>
          </cell>
          <cell r="C140">
            <v>39332.49</v>
          </cell>
          <cell r="D140">
            <v>0</v>
          </cell>
          <cell r="I140">
            <v>429058.60260625492</v>
          </cell>
          <cell r="J140">
            <v>15806.783504828853</v>
          </cell>
        </row>
        <row r="141">
          <cell r="A141">
            <v>4373</v>
          </cell>
          <cell r="B141" t="str">
            <v>Гусен.снегоболотоходЗВМ-2411ГПУзола г.н.СР 2919(550251-0309)</v>
          </cell>
          <cell r="C141">
            <v>1725302.82</v>
          </cell>
          <cell r="D141">
            <v>1131346.17</v>
          </cell>
          <cell r="I141">
            <v>950401.68862344138</v>
          </cell>
          <cell r="J141">
            <v>624458.40705689194</v>
          </cell>
        </row>
        <row r="142">
          <cell r="A142">
            <v>4374</v>
          </cell>
          <cell r="B142" t="str">
            <v>Снегоболотлход "Кержак" гос.ном. СР 3957 (550253-0309)</v>
          </cell>
          <cell r="C142">
            <v>1898342.88</v>
          </cell>
          <cell r="D142">
            <v>1244814.8999999999</v>
          </cell>
          <cell r="I142">
            <v>1521381.5789473685</v>
          </cell>
          <cell r="J142">
            <v>1150276.5792910196</v>
          </cell>
        </row>
        <row r="143">
          <cell r="A143">
            <v>4375</v>
          </cell>
          <cell r="B143" t="str">
            <v>Снегоболотоход "Кержак" гос.ном. СР 3956 (550252-0309)</v>
          </cell>
          <cell r="C143">
            <v>1881393.72</v>
          </cell>
          <cell r="D143">
            <v>1233700.8</v>
          </cell>
          <cell r="I143">
            <v>1521381.5789473685</v>
          </cell>
          <cell r="J143">
            <v>1150276.5792910196</v>
          </cell>
        </row>
        <row r="144">
          <cell r="A144">
            <v>4376</v>
          </cell>
          <cell r="B144" t="str">
            <v>Трактор "Беларусь" - 82.1 гос.ном. СХ 7632 (550217-1201-32)</v>
          </cell>
          <cell r="C144">
            <v>335835.28</v>
          </cell>
          <cell r="D144">
            <v>0</v>
          </cell>
          <cell r="I144">
            <v>700616.96120464301</v>
          </cell>
          <cell r="J144">
            <v>85745.703303763497</v>
          </cell>
        </row>
        <row r="145">
          <cell r="A145">
            <v>4377</v>
          </cell>
          <cell r="B145" t="str">
            <v>Трактор с бульдозер.обор Б10МБ гос.ном.СР 9809(550261-0310)</v>
          </cell>
          <cell r="C145">
            <v>3088388.51</v>
          </cell>
          <cell r="D145">
            <v>2757489.74</v>
          </cell>
          <cell r="I145">
            <v>3071802.8890095269</v>
          </cell>
          <cell r="J145">
            <v>2322509.335147134</v>
          </cell>
        </row>
        <row r="146">
          <cell r="A146">
            <v>8201</v>
          </cell>
          <cell r="B146" t="str">
            <v>Автобус специальный ВМ 3284, 769, 22.05.2007</v>
          </cell>
          <cell r="C146">
            <v>362445.67</v>
          </cell>
          <cell r="D146">
            <v>50742.54</v>
          </cell>
          <cell r="I146">
            <v>948145.96763813565</v>
          </cell>
          <cell r="J146">
            <v>395438.66139175929</v>
          </cell>
        </row>
        <row r="147">
          <cell r="A147">
            <v>8202</v>
          </cell>
          <cell r="B147" t="str">
            <v>Автомобиль  Хонда - CR V, 000598, 30.09.2004</v>
          </cell>
          <cell r="C147">
            <v>886725.69</v>
          </cell>
          <cell r="D147">
            <v>73893.67</v>
          </cell>
          <cell r="I147">
            <v>1286121.5237457622</v>
          </cell>
          <cell r="J147">
            <v>543180.814021723</v>
          </cell>
        </row>
        <row r="148">
          <cell r="A148">
            <v>8203</v>
          </cell>
          <cell r="B148" t="str">
            <v>Автомобиль  ШЕВРОЛЕ НИВА, 000599, 30.10.2004</v>
          </cell>
          <cell r="C148">
            <v>340472.74</v>
          </cell>
          <cell r="D148">
            <v>27925.67</v>
          </cell>
          <cell r="I148">
            <v>420856.87028869917</v>
          </cell>
          <cell r="J148">
            <v>169588.72712763961</v>
          </cell>
        </row>
        <row r="149">
          <cell r="A149">
            <v>8204</v>
          </cell>
          <cell r="B149" t="str">
            <v>Автомобиль MUTSUBISHI-PAJERO SPORT 3.0, 990, 08.08.2008</v>
          </cell>
          <cell r="C149">
            <v>480000</v>
          </cell>
          <cell r="D149">
            <v>0</v>
          </cell>
          <cell r="I149">
            <v>1217631.5657233857</v>
          </cell>
          <cell r="J149">
            <v>740631.69964618224</v>
          </cell>
        </row>
        <row r="150">
          <cell r="A150">
            <v>8205</v>
          </cell>
          <cell r="B150" t="str">
            <v>Автомобиль ВАЗ 2329-41  (Нива пикап), 1010, 19.05.2010</v>
          </cell>
          <cell r="C150">
            <v>300847.46000000002</v>
          </cell>
          <cell r="D150">
            <v>271999.06</v>
          </cell>
          <cell r="I150">
            <v>353758.09327202785</v>
          </cell>
          <cell r="J150">
            <v>324023.88071415212</v>
          </cell>
        </row>
        <row r="151">
          <cell r="A151">
            <v>8206</v>
          </cell>
          <cell r="B151" t="str">
            <v>Автомобиль ГАЗ-2217 (Баргузин), 877, 22.05.2007</v>
          </cell>
          <cell r="C151">
            <v>310955.18</v>
          </cell>
          <cell r="D151">
            <v>0</v>
          </cell>
          <cell r="I151">
            <v>463751.63660785876</v>
          </cell>
          <cell r="J151">
            <v>243867.44204780131</v>
          </cell>
        </row>
        <row r="152">
          <cell r="A152">
            <v>8207</v>
          </cell>
          <cell r="B152" t="str">
            <v>Автомобиль ГАЗ-32213-415 рестМ, 000768, 25.11.2005</v>
          </cell>
          <cell r="C152">
            <v>260169.49</v>
          </cell>
          <cell r="D152">
            <v>68139.37</v>
          </cell>
          <cell r="I152">
            <v>429058.60260625492</v>
          </cell>
          <cell r="J152">
            <v>161357.05281925251</v>
          </cell>
        </row>
        <row r="153">
          <cell r="A153">
            <v>8208</v>
          </cell>
          <cell r="B153" t="str">
            <v>Автомобиль УАЗ-39094, 0000500, 27.11.2003</v>
          </cell>
          <cell r="C153">
            <v>158333.32999999999</v>
          </cell>
          <cell r="D153">
            <v>0</v>
          </cell>
          <cell r="I153">
            <v>409186.23529411753</v>
          </cell>
          <cell r="J153">
            <v>60622.395149259348</v>
          </cell>
        </row>
        <row r="154">
          <cell r="A154">
            <v>8209</v>
          </cell>
          <cell r="B154" t="str">
            <v>Автоцистерна АЦН - 10С 56683 К на базе КАМАЗ, 1000, 16.07.2009</v>
          </cell>
          <cell r="C154">
            <v>1516101.69</v>
          </cell>
          <cell r="D154">
            <v>1212881.3600000001</v>
          </cell>
          <cell r="I154">
            <v>1700000</v>
          </cell>
          <cell r="J154">
            <v>1185947.3360354903</v>
          </cell>
        </row>
        <row r="155">
          <cell r="A155">
            <v>8210</v>
          </cell>
          <cell r="B155" t="str">
            <v>КРАЗ-255-ППУА-1600, 910, 31.10.2007</v>
          </cell>
          <cell r="C155">
            <v>491837.61</v>
          </cell>
          <cell r="D155">
            <v>180340.59</v>
          </cell>
          <cell r="I155">
            <v>837051.02851238882</v>
          </cell>
          <cell r="J155">
            <v>515940.89413876663</v>
          </cell>
        </row>
        <row r="156">
          <cell r="A156">
            <v>8211</v>
          </cell>
          <cell r="B156" t="str">
            <v>МАЗ 543302-220 седельный тягач, 979, 26.02.2008</v>
          </cell>
          <cell r="C156">
            <v>579927.54</v>
          </cell>
          <cell r="D156">
            <v>345194.94</v>
          </cell>
          <cell r="I156">
            <v>600000</v>
          </cell>
          <cell r="J156">
            <v>187326.50441696859</v>
          </cell>
        </row>
        <row r="157">
          <cell r="A157">
            <v>8212</v>
          </cell>
          <cell r="B157" t="str">
            <v>НЕФАЗ  9638-10-01  (Полуприцеп-цистерна), 103, 30.07.2009</v>
          </cell>
          <cell r="C157">
            <v>718372.88</v>
          </cell>
          <cell r="D157">
            <v>572987.86</v>
          </cell>
          <cell r="I157">
            <v>1148329.3797404333</v>
          </cell>
          <cell r="J157">
            <v>700968.50596349488</v>
          </cell>
        </row>
        <row r="158">
          <cell r="A158">
            <v>8213</v>
          </cell>
          <cell r="B158" t="str">
            <v>ППЦ нефаз 96741-10, 978, 26.02.2008</v>
          </cell>
          <cell r="C158">
            <v>457711.48</v>
          </cell>
          <cell r="D158">
            <v>198341.8</v>
          </cell>
          <cell r="I158">
            <v>982575.83753188641</v>
          </cell>
          <cell r="J158">
            <v>306770.82828237256</v>
          </cell>
        </row>
        <row r="159">
          <cell r="A159">
            <v>8214</v>
          </cell>
          <cell r="B159" t="str">
            <v>Прицеп тракт.двухосный (шасси)с моб зданием, 260, 22.05.2007</v>
          </cell>
          <cell r="C159">
            <v>437573.69</v>
          </cell>
          <cell r="D159">
            <v>193214.15</v>
          </cell>
          <cell r="I159">
            <v>232034.90474440766</v>
          </cell>
          <cell r="J159">
            <v>139905.8929840099</v>
          </cell>
        </row>
        <row r="160">
          <cell r="A160">
            <v>8215</v>
          </cell>
          <cell r="B160" t="str">
            <v>Трактор ДТ-75, 00000500, 11.11.2003</v>
          </cell>
          <cell r="C160">
            <v>177666.67</v>
          </cell>
          <cell r="D160">
            <v>20437.78</v>
          </cell>
          <cell r="I160">
            <v>1455080.7234631348</v>
          </cell>
          <cell r="J160">
            <v>324699.08135422965</v>
          </cell>
        </row>
        <row r="161">
          <cell r="A161">
            <v>8216</v>
          </cell>
          <cell r="B161" t="str">
            <v>Трактор Т-170, 00000087, 20.01.2003</v>
          </cell>
          <cell r="C161">
            <v>250424</v>
          </cell>
          <cell r="D161">
            <v>48029.47</v>
          </cell>
          <cell r="I161">
            <v>1463975.7398305973</v>
          </cell>
          <cell r="J161">
            <v>275687.30970632588</v>
          </cell>
        </row>
        <row r="162">
          <cell r="A162">
            <v>8217</v>
          </cell>
          <cell r="B162" t="str">
            <v>Тягач седельный КАМАЗ  65116--62, 102, 30.07.2009</v>
          </cell>
          <cell r="C162">
            <v>1083050.8500000001</v>
          </cell>
          <cell r="D162">
            <v>866440.76</v>
          </cell>
          <cell r="I162">
            <v>1409457.4780058651</v>
          </cell>
          <cell r="J162">
            <v>860367.52172984509</v>
          </cell>
        </row>
        <row r="163">
          <cell r="A163">
            <v>8259</v>
          </cell>
          <cell r="B163" t="str">
            <v>Авто "Вахта"ГАЗ 33081(ВМ-3284-0000010-03 С 337АС</v>
          </cell>
          <cell r="C163">
            <v>266547</v>
          </cell>
          <cell r="D163">
            <v>156792.25</v>
          </cell>
          <cell r="I163">
            <v>740974.67682437832</v>
          </cell>
          <cell r="J163">
            <v>436217.3321427583</v>
          </cell>
        </row>
        <row r="164">
          <cell r="A164">
            <v>8260</v>
          </cell>
          <cell r="B164" t="str">
            <v>Автомобиль ГАЗ-2705-266 Х505ВМ</v>
          </cell>
          <cell r="C164">
            <v>339248.82</v>
          </cell>
          <cell r="D164">
            <v>247249.14</v>
          </cell>
          <cell r="I164">
            <v>455827.91896551714</v>
          </cell>
          <cell r="J164">
            <v>363057.96246841166</v>
          </cell>
        </row>
        <row r="165">
          <cell r="A165">
            <v>8261</v>
          </cell>
          <cell r="B165" t="str">
            <v>Автомобиль УРАЛ 4320ППУ с344ас, инв.№00000012</v>
          </cell>
          <cell r="C165">
            <v>252923</v>
          </cell>
          <cell r="D165">
            <v>129974.3</v>
          </cell>
          <cell r="I165">
            <v>2784415.3692202731</v>
          </cell>
          <cell r="J165">
            <v>2118296.1591768209</v>
          </cell>
        </row>
        <row r="166">
          <cell r="A166">
            <v>8262</v>
          </cell>
          <cell r="B166" t="str">
            <v>Автомобиль УРАЛ-АДПМ С 346 АС, инв.№00000010</v>
          </cell>
          <cell r="C166">
            <v>115665</v>
          </cell>
          <cell r="D166">
            <v>59438.9</v>
          </cell>
          <cell r="I166">
            <v>3008152.133716397</v>
          </cell>
          <cell r="J166">
            <v>2107799.9396862802</v>
          </cell>
        </row>
        <row r="167">
          <cell r="A167">
            <v>8264</v>
          </cell>
          <cell r="B167" t="str">
            <v>Агрегат "АзиНМАШ-37"(Краз-6322 КС С336АС, инв.№00000013</v>
          </cell>
          <cell r="C167">
            <v>422756.78</v>
          </cell>
          <cell r="D167">
            <v>220564.69000000003</v>
          </cell>
          <cell r="I167">
            <v>2406521.7069731178</v>
          </cell>
          <cell r="J167">
            <v>-1</v>
          </cell>
        </row>
        <row r="168">
          <cell r="A168">
            <v>8265</v>
          </cell>
          <cell r="B168" t="str">
            <v>Агрегат для рем.скв А32 Урал4320 С342АС, инв.№00000034</v>
          </cell>
          <cell r="C168">
            <v>1100000</v>
          </cell>
          <cell r="D168">
            <v>565277.69999999995</v>
          </cell>
          <cell r="I168">
            <v>3413598.7256520856</v>
          </cell>
          <cell r="J168">
            <v>-1</v>
          </cell>
        </row>
        <row r="169">
          <cell r="A169">
            <v>8278</v>
          </cell>
          <cell r="B169" t="str">
            <v>Джип ТЯНЬЕ АДМИРАЛ ВО2020Y2N1 С 515 АС, инв.№00000014</v>
          </cell>
          <cell r="C169">
            <v>281926</v>
          </cell>
          <cell r="D169">
            <v>164456.9</v>
          </cell>
          <cell r="I169">
            <v>527073.65104371787</v>
          </cell>
          <cell r="J169">
            <v>198113.85784356497</v>
          </cell>
        </row>
        <row r="170">
          <cell r="A170">
            <v>8296</v>
          </cell>
          <cell r="B170" t="str">
            <v>Краз 255 С362 АС, инв.№00000047</v>
          </cell>
          <cell r="C170">
            <v>330200</v>
          </cell>
          <cell r="D170">
            <v>175556.23</v>
          </cell>
          <cell r="I170">
            <v>2406521.7069731178</v>
          </cell>
          <cell r="J170">
            <v>2190675.2444935408</v>
          </cell>
        </row>
        <row r="171">
          <cell r="A171">
            <v>8306</v>
          </cell>
          <cell r="B171" t="str">
            <v>МАЗ 642205-220 С365 АС, инв.№00000021</v>
          </cell>
          <cell r="C171">
            <v>1144930</v>
          </cell>
          <cell r="D171">
            <v>488003.1</v>
          </cell>
          <cell r="I171">
            <v>1704953.9032827429</v>
          </cell>
          <cell r="J171">
            <v>496843.33268402785</v>
          </cell>
        </row>
        <row r="172">
          <cell r="A172">
            <v>8307</v>
          </cell>
          <cell r="B172" t="str">
            <v>МАЗ-642205--220 С 599 АС, инв.№00000015</v>
          </cell>
          <cell r="C172">
            <v>1072761</v>
          </cell>
          <cell r="D172">
            <v>548593.11</v>
          </cell>
          <cell r="I172">
            <v>1704953.9032827429</v>
          </cell>
          <cell r="J172">
            <v>548719.73975132185</v>
          </cell>
        </row>
        <row r="173">
          <cell r="A173">
            <v>8308</v>
          </cell>
          <cell r="B173" t="str">
            <v>Манипулятор ГАЗ-27847 С335АС, инв.№00000048</v>
          </cell>
          <cell r="C173">
            <v>598150</v>
          </cell>
          <cell r="D173">
            <v>307382.59999999998</v>
          </cell>
          <cell r="I173">
            <v>412461.62646351237</v>
          </cell>
          <cell r="J173">
            <v>256929.47745419771</v>
          </cell>
        </row>
        <row r="174">
          <cell r="A174">
            <v>8324</v>
          </cell>
          <cell r="B174" t="str">
            <v>Нива  ВАЗ 21214С 345 АС, инв.№00000020</v>
          </cell>
          <cell r="C174">
            <v>173289</v>
          </cell>
          <cell r="D174">
            <v>72203.75</v>
          </cell>
          <cell r="I174">
            <v>311438.49113258894</v>
          </cell>
          <cell r="J174">
            <v>-1</v>
          </cell>
        </row>
        <row r="175">
          <cell r="A175">
            <v>8325</v>
          </cell>
          <cell r="B175" t="str">
            <v>Нива-Шевроле С494АС, инв.№00000008</v>
          </cell>
          <cell r="C175">
            <v>225505</v>
          </cell>
          <cell r="D175">
            <v>93960.299999999988</v>
          </cell>
          <cell r="I175">
            <v>420856.87028869917</v>
          </cell>
          <cell r="J175">
            <v>249310.42681295695</v>
          </cell>
        </row>
        <row r="176">
          <cell r="A176">
            <v>8336</v>
          </cell>
          <cell r="B176" t="str">
            <v>Полуприцеп МАЗ 938660-041 АЕ02-07, инв.№00000064</v>
          </cell>
          <cell r="C176">
            <v>273010</v>
          </cell>
          <cell r="D176">
            <v>140296.65</v>
          </cell>
          <cell r="I176">
            <v>527476.74307087366</v>
          </cell>
          <cell r="J176">
            <v>422429.5061943843</v>
          </cell>
        </row>
        <row r="177">
          <cell r="A177">
            <v>8337</v>
          </cell>
          <cell r="B177" t="str">
            <v>Полуприцеп НЕФАЗ 96742-10 АЕ 02-02, инв.№00000065</v>
          </cell>
          <cell r="C177">
            <v>465340</v>
          </cell>
          <cell r="D177">
            <v>239132.9</v>
          </cell>
          <cell r="I177">
            <v>932459.67741935467</v>
          </cell>
          <cell r="J177">
            <v>-1</v>
          </cell>
        </row>
        <row r="178">
          <cell r="A178">
            <v>8338</v>
          </cell>
          <cell r="B178" t="str">
            <v>Полуприцеп -цисцерна ППЦ -96742АЕ 02-03, инв.№00000066</v>
          </cell>
          <cell r="C178">
            <v>412750</v>
          </cell>
          <cell r="D178">
            <v>190500</v>
          </cell>
          <cell r="I178">
            <v>932459.67741935467</v>
          </cell>
          <cell r="J178">
            <v>-1</v>
          </cell>
        </row>
        <row r="179">
          <cell r="A179">
            <v>8339</v>
          </cell>
          <cell r="B179" t="str">
            <v>ППЦ НЕФАЗ 96742-10 АЕ02-21, инв.№00000067</v>
          </cell>
          <cell r="C179">
            <v>465340</v>
          </cell>
          <cell r="D179">
            <v>214772.2</v>
          </cell>
          <cell r="I179">
            <v>932459.67741935467</v>
          </cell>
          <cell r="J179">
            <v>-1</v>
          </cell>
        </row>
        <row r="180">
          <cell r="A180">
            <v>8340</v>
          </cell>
          <cell r="B180" t="str">
            <v>ППЦ Нефаз 96743-10-01 ам 3914 73, инв.№00000213</v>
          </cell>
          <cell r="C180">
            <v>789879.59</v>
          </cell>
          <cell r="D180">
            <v>743416.09</v>
          </cell>
          <cell r="I180">
            <v>1186955.7969936612</v>
          </cell>
          <cell r="J180">
            <v>1080495.0037424117</v>
          </cell>
        </row>
        <row r="181">
          <cell r="A181">
            <v>8341</v>
          </cell>
          <cell r="B181" t="str">
            <v>ППЦ Нефаз 96743-10-01 АМ3915 73, инв.№00000214</v>
          </cell>
          <cell r="C181">
            <v>789879.59</v>
          </cell>
          <cell r="D181">
            <v>743416.09</v>
          </cell>
          <cell r="I181">
            <v>1186955.7969936612</v>
          </cell>
          <cell r="J181">
            <v>-1</v>
          </cell>
        </row>
        <row r="182">
          <cell r="A182">
            <v>8342</v>
          </cell>
          <cell r="B182" t="str">
            <v>Прицеп авт.С3АП-8551АЕ 02-04уст.Кунг., инв.№00000068</v>
          </cell>
          <cell r="C182">
            <v>24580</v>
          </cell>
          <cell r="D182">
            <v>12631.35</v>
          </cell>
          <cell r="I182">
            <v>531876.17436724703</v>
          </cell>
          <cell r="J182">
            <v>-1</v>
          </cell>
        </row>
        <row r="183">
          <cell r="A183">
            <v>8374</v>
          </cell>
          <cell r="B183" t="str">
            <v>Трактор ДТ-75 28-11 УО, инв.№00000086</v>
          </cell>
          <cell r="C183">
            <v>506180</v>
          </cell>
          <cell r="D183">
            <v>297752.90000000002</v>
          </cell>
          <cell r="I183">
            <v>1455080.7234631348</v>
          </cell>
          <cell r="J183">
            <v>-1</v>
          </cell>
        </row>
        <row r="184">
          <cell r="A184">
            <v>8375</v>
          </cell>
          <cell r="B184" t="str">
            <v>Трактор Т-170 28-12 УО, инв.№00000087</v>
          </cell>
          <cell r="C184">
            <v>183750</v>
          </cell>
          <cell r="D184">
            <v>107187.5</v>
          </cell>
          <cell r="I184">
            <v>1463975.7398305973</v>
          </cell>
          <cell r="J184">
            <v>-1</v>
          </cell>
        </row>
        <row r="185">
          <cell r="A185">
            <v>8376</v>
          </cell>
          <cell r="B185" t="str">
            <v>Трал ЧМ ЗАП АЕ02-01, инв.№00000088</v>
          </cell>
          <cell r="C185">
            <v>416310</v>
          </cell>
          <cell r="D185">
            <v>213937.2</v>
          </cell>
          <cell r="I185">
            <v>1525874.2707257087</v>
          </cell>
          <cell r="J185">
            <v>-1</v>
          </cell>
        </row>
        <row r="186">
          <cell r="A186">
            <v>8392</v>
          </cell>
          <cell r="B186" t="str">
            <v>УАЗ 39094 С340АС, инв.№00000017</v>
          </cell>
          <cell r="C186">
            <v>194654</v>
          </cell>
          <cell r="D186">
            <v>82967.25</v>
          </cell>
          <cell r="I186">
            <v>409186.23529411753</v>
          </cell>
          <cell r="J186">
            <v>124597.70192283631</v>
          </cell>
        </row>
        <row r="187">
          <cell r="A187">
            <v>8393</v>
          </cell>
          <cell r="B187" t="str">
            <v>Урал 4320 АЦ 8 С 361АС, инв.№00000011</v>
          </cell>
          <cell r="C187">
            <v>94322</v>
          </cell>
          <cell r="D187">
            <v>48470.95</v>
          </cell>
          <cell r="I187">
            <v>3161549.7076023393</v>
          </cell>
          <cell r="J187">
            <v>1382105.5944408989</v>
          </cell>
        </row>
        <row r="188">
          <cell r="A188">
            <v>8394</v>
          </cell>
          <cell r="B188" t="str">
            <v>УРАЛ 4320 АЦ10 566812-0000011-01С389 АС, инв.№00000019</v>
          </cell>
          <cell r="C188">
            <v>757915</v>
          </cell>
          <cell r="D188">
            <v>349806.95</v>
          </cell>
          <cell r="I188">
            <v>3554459.0643274854</v>
          </cell>
          <cell r="J188">
            <v>1795958.2041240807</v>
          </cell>
        </row>
        <row r="189">
          <cell r="A189">
            <v>8395</v>
          </cell>
          <cell r="B189" t="str">
            <v>УРАЛ 5451 С 368 АС, инв.№00000018</v>
          </cell>
          <cell r="C189">
            <v>576811</v>
          </cell>
          <cell r="D189">
            <v>266220.3</v>
          </cell>
          <cell r="I189">
            <v>582179.38160874147</v>
          </cell>
          <cell r="J189">
            <v>149749.83726920368</v>
          </cell>
        </row>
        <row r="190">
          <cell r="A190">
            <v>8410</v>
          </cell>
          <cell r="B190" t="str">
            <v>Автомобиль МITSUBISHI PAJERO SPORT</v>
          </cell>
          <cell r="C190">
            <v>945145.77</v>
          </cell>
          <cell r="D190">
            <v>409563.15</v>
          </cell>
          <cell r="I190">
            <v>1217631.5657233857</v>
          </cell>
          <cell r="J190">
            <v>707477.18951297016</v>
          </cell>
        </row>
        <row r="191">
          <cell r="A191">
            <v>8411</v>
          </cell>
          <cell r="B191" t="str">
            <v>Автомобиль Ниссан Х-Trail 2.5 LE</v>
          </cell>
          <cell r="C191">
            <v>915121.19</v>
          </cell>
          <cell r="D191">
            <v>564324.73</v>
          </cell>
          <cell r="I191">
            <v>1150000</v>
          </cell>
          <cell r="J191">
            <v>778731.26266471774</v>
          </cell>
        </row>
        <row r="192">
          <cell r="A192">
            <v>8645</v>
          </cell>
          <cell r="B192" t="str">
            <v>Авт.Тойота Corolla  № O 238 MO 199</v>
          </cell>
          <cell r="C192">
            <v>515415.7</v>
          </cell>
          <cell r="D192">
            <v>370455.13</v>
          </cell>
          <cell r="I192">
            <v>761044.22758124548</v>
          </cell>
          <cell r="J192">
            <v>585618.44525129243</v>
          </cell>
        </row>
        <row r="193">
          <cell r="A193">
            <v>8646</v>
          </cell>
          <cell r="B193" t="str">
            <v>Авт.Тойота Corolla  № Х 062 ОВ 199</v>
          </cell>
          <cell r="C193">
            <v>547881.36</v>
          </cell>
          <cell r="D193">
            <v>410910.96</v>
          </cell>
          <cell r="I193">
            <v>761044.22758124548</v>
          </cell>
          <cell r="J193">
            <v>576593.11064992798</v>
          </cell>
        </row>
        <row r="194">
          <cell r="A194">
            <v>8647</v>
          </cell>
          <cell r="B194" t="str">
            <v>Авт.Тойота LC PRADO № E 538O X 199</v>
          </cell>
          <cell r="C194">
            <v>1999299.16</v>
          </cell>
          <cell r="D194">
            <v>1536961.29</v>
          </cell>
          <cell r="I194">
            <v>2030207.4432092798</v>
          </cell>
          <cell r="J194">
            <v>1649552.3654313639</v>
          </cell>
        </row>
        <row r="195">
          <cell r="A195">
            <v>8648</v>
          </cell>
          <cell r="B195" t="str">
            <v>Автомобиль Nissan NP300 PICK-UP</v>
          </cell>
          <cell r="C195">
            <v>713559.32</v>
          </cell>
          <cell r="D195">
            <v>628611.81999999995</v>
          </cell>
          <cell r="I195">
            <v>1000000</v>
          </cell>
          <cell r="J195">
            <v>878615.55452489876</v>
          </cell>
        </row>
        <row r="196">
          <cell r="A196">
            <v>8649</v>
          </cell>
          <cell r="B196" t="str">
            <v>Автомобиль TOYOTA LAND CRUISER 200 SFX Ch</v>
          </cell>
          <cell r="C196">
            <v>2546121.1800000002</v>
          </cell>
          <cell r="D196">
            <v>2397597.42</v>
          </cell>
          <cell r="I196">
            <v>2595010.8635610393</v>
          </cell>
          <cell r="J196">
            <v>2408594.9752334016</v>
          </cell>
        </row>
        <row r="197">
          <cell r="A197">
            <v>8650</v>
          </cell>
          <cell r="B197" t="str">
            <v>Автомобиль Ниссан Теана 2,3 Luxury</v>
          </cell>
          <cell r="C197">
            <v>716630.67</v>
          </cell>
          <cell r="D197">
            <v>310540.11</v>
          </cell>
          <cell r="I197">
            <v>1376500</v>
          </cell>
          <cell r="J197">
            <v>873042.42067755386</v>
          </cell>
        </row>
        <row r="198">
          <cell r="A198">
            <v>8830</v>
          </cell>
          <cell r="B198" t="str">
            <v>Гусеничная транспортная машина ТМ -130 гос № 17 10 КК 11</v>
          </cell>
          <cell r="C198">
            <v>5123929.72</v>
          </cell>
          <cell r="D198">
            <v>2419633.5</v>
          </cell>
          <cell r="I198">
            <v>-1</v>
          </cell>
          <cell r="J198">
            <v>-1</v>
          </cell>
        </row>
        <row r="199">
          <cell r="A199">
            <v>8831</v>
          </cell>
          <cell r="B199" t="str">
            <v>Гусеничная транспортная машина ТМ -130 гос № 17 11 КК 11</v>
          </cell>
          <cell r="C199">
            <v>5123929.72</v>
          </cell>
          <cell r="D199">
            <v>2419633.5</v>
          </cell>
          <cell r="I199">
            <v>-1</v>
          </cell>
          <cell r="J199">
            <v>-1</v>
          </cell>
        </row>
        <row r="200">
          <cell r="A200">
            <v>9486</v>
          </cell>
          <cell r="B200" t="str">
            <v>Автобус TOVOTA HIACE  гос №В О44 0М 11</v>
          </cell>
          <cell r="C200">
            <v>907654.6</v>
          </cell>
          <cell r="D200">
            <v>529465.1</v>
          </cell>
          <cell r="I200">
            <v>1490000</v>
          </cell>
          <cell r="J200">
            <v>1072757.608408327</v>
          </cell>
        </row>
        <row r="201">
          <cell r="A201">
            <v>9487</v>
          </cell>
          <cell r="B201" t="str">
            <v>Автомобиль  FORD RANGER  гос №В724НС11</v>
          </cell>
          <cell r="C201">
            <v>706613.57</v>
          </cell>
          <cell r="D201">
            <v>470497.47</v>
          </cell>
          <cell r="I201">
            <v>1151442.8991988036</v>
          </cell>
          <cell r="J201">
            <v>863060.37584833486</v>
          </cell>
        </row>
        <row r="202">
          <cell r="A202">
            <v>9488</v>
          </cell>
          <cell r="B202" t="str">
            <v xml:space="preserve">Автомобиль  FORD RANGER  гос №Н301 УМ11 </v>
          </cell>
          <cell r="C202">
            <v>1172997.3</v>
          </cell>
          <cell r="D202">
            <v>997047.66</v>
          </cell>
          <cell r="I202">
            <v>1151442.8991988036</v>
          </cell>
          <cell r="J202">
            <v>739930.39932420605</v>
          </cell>
        </row>
        <row r="203">
          <cell r="A203">
            <v>9489</v>
          </cell>
          <cell r="B203" t="str">
            <v xml:space="preserve">Автомобиль  FORD RANGER  гос №Н997 УК11 </v>
          </cell>
          <cell r="C203">
            <v>1175270.1100000001</v>
          </cell>
          <cell r="D203">
            <v>998979.55</v>
          </cell>
          <cell r="I203">
            <v>1151442.8991988036</v>
          </cell>
          <cell r="J203">
            <v>746816.62405373773</v>
          </cell>
        </row>
        <row r="204">
          <cell r="A204">
            <v>9490</v>
          </cell>
          <cell r="B204" t="str">
            <v xml:space="preserve">Автомобиль  FORD RANGER  гос №Н998 УК11 </v>
          </cell>
          <cell r="C204">
            <v>1175270.1100000001</v>
          </cell>
          <cell r="D204">
            <v>998979.55</v>
          </cell>
          <cell r="I204">
            <v>1151442.8991988036</v>
          </cell>
          <cell r="J204">
            <v>854584.26472977339</v>
          </cell>
        </row>
        <row r="205">
          <cell r="A205">
            <v>9491</v>
          </cell>
          <cell r="B205" t="str">
            <v>Автомобиль  FORD RANGER гос № В723НС11</v>
          </cell>
          <cell r="C205">
            <v>706613.57</v>
          </cell>
          <cell r="D205">
            <v>471654.07</v>
          </cell>
          <cell r="I205">
            <v>1151442.8991988036</v>
          </cell>
          <cell r="J205">
            <v>848083.62270584004</v>
          </cell>
        </row>
        <row r="206">
          <cell r="A206">
            <v>9492</v>
          </cell>
          <cell r="B206" t="str">
            <v>Автомобиль  TOYOTA LAND CRUSER 100 (PRADO) гос № В 033 ОМ 11</v>
          </cell>
          <cell r="C206">
            <v>1605067.03</v>
          </cell>
          <cell r="D206">
            <v>1270678.03</v>
          </cell>
          <cell r="I206">
            <v>2260016.8903068411</v>
          </cell>
          <cell r="J206">
            <v>1603536.6830011201</v>
          </cell>
        </row>
        <row r="207">
          <cell r="A207">
            <v>9493</v>
          </cell>
          <cell r="B207" t="str">
            <v>Автомобиль 6934 К с краном -манипулятором гос №Н567СО11</v>
          </cell>
          <cell r="C207">
            <v>3370911.29</v>
          </cell>
          <cell r="D207">
            <v>2929482.39</v>
          </cell>
          <cell r="I207">
            <v>2179820.3867510124</v>
          </cell>
          <cell r="J207">
            <v>1552801.3049845153</v>
          </cell>
        </row>
        <row r="208">
          <cell r="A208">
            <v>9494</v>
          </cell>
          <cell r="B208" t="str">
            <v>Автомобиль Mercedes-Benz Viano2,0CDI № А123 оо 199</v>
          </cell>
          <cell r="C208">
            <v>1625545.9</v>
          </cell>
          <cell r="D208">
            <v>1002420.01</v>
          </cell>
          <cell r="I208">
            <v>2409283.1153505757</v>
          </cell>
          <cell r="J208">
            <v>-1</v>
          </cell>
        </row>
        <row r="209">
          <cell r="A209">
            <v>9495</v>
          </cell>
          <cell r="B209" t="str">
            <v>Автомобиль TOYOTA CAMRY К 706 АХ 197</v>
          </cell>
          <cell r="C209">
            <v>949281.53</v>
          </cell>
          <cell r="D209">
            <v>885996.09</v>
          </cell>
          <cell r="I209">
            <v>1125260.2754137765</v>
          </cell>
          <cell r="J209">
            <v>-1</v>
          </cell>
        </row>
        <row r="210">
          <cell r="A210">
            <v>9496</v>
          </cell>
          <cell r="B210" t="str">
            <v>Автомобиль TOYOTA CAMRY К 968 МН</v>
          </cell>
          <cell r="C210">
            <v>826298.81</v>
          </cell>
          <cell r="D210">
            <v>468235.91</v>
          </cell>
          <cell r="I210">
            <v>1125260.2754137765</v>
          </cell>
          <cell r="J210">
            <v>-1</v>
          </cell>
        </row>
        <row r="211">
          <cell r="A211">
            <v>9497</v>
          </cell>
          <cell r="B211" t="str">
            <v>Автомобиль TOYOTA CAMRY С 044 НЕ</v>
          </cell>
          <cell r="C211">
            <v>826298.81</v>
          </cell>
          <cell r="D211">
            <v>468235.91</v>
          </cell>
          <cell r="I211">
            <v>1125260.2754137765</v>
          </cell>
          <cell r="J211">
            <v>-1</v>
          </cell>
        </row>
        <row r="212">
          <cell r="A212">
            <v>9498</v>
          </cell>
          <cell r="B212" t="str">
            <v>Автомобиль TOYOTA CAMRY С 086 НЕ</v>
          </cell>
          <cell r="C212">
            <v>826298.81</v>
          </cell>
          <cell r="D212">
            <v>468235.91</v>
          </cell>
          <cell r="I212">
            <v>1125260.2754137765</v>
          </cell>
          <cell r="J212">
            <v>-1</v>
          </cell>
        </row>
        <row r="213">
          <cell r="A213">
            <v>9499</v>
          </cell>
          <cell r="B213" t="str">
            <v>Автомобиль TOYOTA CAMRY Т 691 ХУ</v>
          </cell>
          <cell r="C213">
            <v>998366.27</v>
          </cell>
          <cell r="D213">
            <v>881890.19</v>
          </cell>
          <cell r="I213">
            <v>1125260.2754137765</v>
          </cell>
          <cell r="J213">
            <v>-1</v>
          </cell>
        </row>
        <row r="214">
          <cell r="A214">
            <v>9500</v>
          </cell>
          <cell r="B214" t="str">
            <v>Автомобиль TOYOTA CAMRY У 612 СН</v>
          </cell>
          <cell r="C214">
            <v>948564.73</v>
          </cell>
          <cell r="D214">
            <v>0</v>
          </cell>
          <cell r="I214">
            <v>1125260.2754137765</v>
          </cell>
          <cell r="J214">
            <v>-1</v>
          </cell>
        </row>
        <row r="215">
          <cell r="A215">
            <v>9501</v>
          </cell>
          <cell r="B215" t="str">
            <v>Автомобиль TOYOTA CAMRY Х 124 НС</v>
          </cell>
          <cell r="C215">
            <v>858502.2</v>
          </cell>
          <cell r="D215">
            <v>515101.32</v>
          </cell>
          <cell r="I215">
            <v>1125260.2754137765</v>
          </cell>
          <cell r="J215">
            <v>-1</v>
          </cell>
        </row>
        <row r="216">
          <cell r="A216">
            <v>9502</v>
          </cell>
          <cell r="B216" t="str">
            <v>Автомобиль TOYOTA LAND CRUISER 150 Гос.№ К 855 ЕМ 197</v>
          </cell>
          <cell r="C216">
            <v>1932400.17</v>
          </cell>
          <cell r="D216">
            <v>1916296.84</v>
          </cell>
          <cell r="I216">
            <v>2066955.4942890897</v>
          </cell>
          <cell r="J216">
            <v>-1</v>
          </cell>
        </row>
        <row r="217">
          <cell r="A217">
            <v>9503</v>
          </cell>
          <cell r="B217" t="str">
            <v>Автомобиль TOYOTA LAND CRUISER 200 Гос.№ К 856 ЕМ 17</v>
          </cell>
          <cell r="C217">
            <v>2503179.83</v>
          </cell>
          <cell r="D217">
            <v>2482320</v>
          </cell>
          <cell r="I217">
            <v>2595010.8635610393</v>
          </cell>
          <cell r="J217">
            <v>-1</v>
          </cell>
        </row>
        <row r="218">
          <cell r="A218">
            <v>9504</v>
          </cell>
          <cell r="B218" t="str">
            <v xml:space="preserve">Автомобиль TOYOTA LAND CRUISER200 гос.№ А383 ЕО 83 </v>
          </cell>
          <cell r="C218">
            <v>2667377.75</v>
          </cell>
          <cell r="D218">
            <v>2400639.9500000002</v>
          </cell>
          <cell r="I218">
            <v>2595010.8635610393</v>
          </cell>
          <cell r="J218">
            <v>-1</v>
          </cell>
        </row>
        <row r="219">
          <cell r="A219">
            <v>9505</v>
          </cell>
          <cell r="B219" t="str">
            <v>Автомобиль TOYOTA LAND CRUSER 120  Гос. № В  040 ОМ 11</v>
          </cell>
          <cell r="C219">
            <v>1591282.08</v>
          </cell>
          <cell r="D219">
            <v>1259765.08</v>
          </cell>
          <cell r="I219">
            <v>2255875.7006588653</v>
          </cell>
          <cell r="J219">
            <v>-1</v>
          </cell>
        </row>
        <row r="220">
          <cell r="A220">
            <v>9506</v>
          </cell>
          <cell r="B220" t="str">
            <v>Автомобиль TOYOTA LAND CRUSER 200  Гос. № Н380 СО 11</v>
          </cell>
          <cell r="C220">
            <v>2667048.58</v>
          </cell>
          <cell r="D220">
            <v>2400343.7799999998</v>
          </cell>
          <cell r="I220">
            <v>2595010.8635610393</v>
          </cell>
          <cell r="J220">
            <v>-1</v>
          </cell>
        </row>
        <row r="221">
          <cell r="A221">
            <v>9507</v>
          </cell>
          <cell r="B221" t="str">
            <v>Автомобиль TOYOTA LAND CRUSER 200 Гос. №У 689 СТ199</v>
          </cell>
          <cell r="C221">
            <v>2611264.7999999998</v>
          </cell>
          <cell r="D221">
            <v>2284856.7000000002</v>
          </cell>
          <cell r="I221">
            <v>2595010.8635610393</v>
          </cell>
          <cell r="J221">
            <v>-1</v>
          </cell>
        </row>
        <row r="222">
          <cell r="A222">
            <v>9508</v>
          </cell>
          <cell r="B222" t="str">
            <v xml:space="preserve">Автомобиль UAZ Patriot гос.№ А432 ОЕ 83 </v>
          </cell>
          <cell r="C222">
            <v>474646.01</v>
          </cell>
          <cell r="D222">
            <v>300609.07</v>
          </cell>
          <cell r="I222">
            <v>434923.82073283015</v>
          </cell>
          <cell r="J222">
            <v>-1</v>
          </cell>
        </row>
        <row r="223">
          <cell r="A223">
            <v>9509</v>
          </cell>
          <cell r="B223" t="str">
            <v>Автомобиль VOLVO S80 Р 603 ОН 199</v>
          </cell>
          <cell r="C223">
            <v>1619359.36</v>
          </cell>
          <cell r="D223">
            <v>1025594.32</v>
          </cell>
          <cell r="I223">
            <v>2500000</v>
          </cell>
          <cell r="J223">
            <v>-1</v>
          </cell>
        </row>
        <row r="224">
          <cell r="A224">
            <v>9510</v>
          </cell>
          <cell r="B224" t="str">
            <v>Автомобиль Volvo XC70 К 558 МН 199</v>
          </cell>
          <cell r="C224">
            <v>1464925.25</v>
          </cell>
          <cell r="D224">
            <v>805708.91</v>
          </cell>
          <cell r="I224">
            <v>1359800</v>
          </cell>
          <cell r="J224">
            <v>-1</v>
          </cell>
        </row>
        <row r="225">
          <cell r="A225">
            <v>9511</v>
          </cell>
          <cell r="B225" t="str">
            <v>Автомобиль вахтовый Урал 3255-0010-41 гос № Н522СО11</v>
          </cell>
          <cell r="C225">
            <v>1733499.69</v>
          </cell>
          <cell r="D225">
            <v>1506493.79</v>
          </cell>
          <cell r="I225">
            <v>2016129.0322580645</v>
          </cell>
          <cell r="J225">
            <v>1294361.1864765161</v>
          </cell>
        </row>
        <row r="226">
          <cell r="A226">
            <v>9512</v>
          </cell>
          <cell r="B226" t="str">
            <v>Автоцистерна  УРАЛ АЦПТ гос№ Н521СО11</v>
          </cell>
          <cell r="C226">
            <v>1856405.35</v>
          </cell>
          <cell r="D226">
            <v>1686234.91</v>
          </cell>
          <cell r="I226">
            <v>2240855.3575800406</v>
          </cell>
          <cell r="J226">
            <v>1348250.9156569121</v>
          </cell>
        </row>
        <row r="227">
          <cell r="A227">
            <v>9513</v>
          </cell>
          <cell r="B227" t="str">
            <v>Вездеход ТРЭКОЛ - 39294Д гос № 17 12 КК 11</v>
          </cell>
          <cell r="C227">
            <v>1945876.6</v>
          </cell>
          <cell r="D227">
            <v>1505737.8</v>
          </cell>
          <cell r="I227">
            <v>2136223.979015992</v>
          </cell>
          <cell r="J227">
            <v>1556504.2081568842</v>
          </cell>
        </row>
        <row r="228">
          <cell r="A228">
            <v>9514</v>
          </cell>
          <cell r="B228" t="str">
            <v>Вездеход ТРЭКОЛ- 39294Д  гос № 17 13 КК 11</v>
          </cell>
          <cell r="C228">
            <v>1945876.6</v>
          </cell>
          <cell r="D228">
            <v>1505737.8</v>
          </cell>
          <cell r="I228">
            <v>2136223.979015992</v>
          </cell>
          <cell r="J228">
            <v>1582796.365217864</v>
          </cell>
        </row>
        <row r="229">
          <cell r="A229">
            <v>9515</v>
          </cell>
          <cell r="B229" t="str">
            <v>П/прицеп автомобильный НЕФАЗ 9334-10 гос № АК59721</v>
          </cell>
          <cell r="C229">
            <v>576801.18999999994</v>
          </cell>
          <cell r="D229">
            <v>523927.71</v>
          </cell>
          <cell r="I229">
            <v>774376.8328445747</v>
          </cell>
          <cell r="J229">
            <v>473022.58412254171</v>
          </cell>
        </row>
        <row r="230">
          <cell r="A230">
            <v>9516</v>
          </cell>
          <cell r="B230" t="str">
            <v>Паропромысловая установка ППУа1.600/100УРАЛ4320 гос. №Н566С011</v>
          </cell>
          <cell r="C230">
            <v>2320262.17</v>
          </cell>
          <cell r="D230">
            <v>2016418.3</v>
          </cell>
          <cell r="I230">
            <v>2784415.3692202731</v>
          </cell>
          <cell r="J230">
            <v>1813599.1649700485</v>
          </cell>
        </row>
        <row r="231">
          <cell r="A231">
            <v>9517</v>
          </cell>
          <cell r="B231" t="str">
            <v>Прицеп ТРЭКОЛ -08901 однобортный гос № 17 14 КК11</v>
          </cell>
          <cell r="C231">
            <v>166199.26</v>
          </cell>
          <cell r="D231">
            <v>139884.45000000001</v>
          </cell>
          <cell r="I231">
            <v>134276.93582386235</v>
          </cell>
          <cell r="J231">
            <v>116779.54354710312</v>
          </cell>
        </row>
        <row r="232">
          <cell r="A232">
            <v>9518</v>
          </cell>
          <cell r="B232" t="str">
            <v xml:space="preserve">Снегоход Bearcat Z1 XТ гос.№ 59 58 ОН 83 </v>
          </cell>
          <cell r="C232">
            <v>642000</v>
          </cell>
          <cell r="D232">
            <v>513600</v>
          </cell>
          <cell r="I232">
            <v>469794.88975257822</v>
          </cell>
          <cell r="J232">
            <v>407168.74301418581</v>
          </cell>
        </row>
        <row r="233">
          <cell r="A233">
            <v>9805</v>
          </cell>
          <cell r="B233" t="str">
            <v>Автомобиль Фольксваген</v>
          </cell>
          <cell r="C233">
            <v>728276</v>
          </cell>
          <cell r="D233">
            <v>191023</v>
          </cell>
          <cell r="I233">
            <v>1130044.7664656972</v>
          </cell>
          <cell r="J233">
            <v>749203.4056717786</v>
          </cell>
        </row>
        <row r="234">
          <cell r="A234">
            <v>9806</v>
          </cell>
          <cell r="B234" t="str">
            <v>Автомобиль Газ 2752-00298</v>
          </cell>
          <cell r="C234">
            <v>437373</v>
          </cell>
          <cell r="D234">
            <v>425224</v>
          </cell>
          <cell r="I234">
            <v>412461.62646351237</v>
          </cell>
          <cell r="J234">
            <v>265191.93475774949</v>
          </cell>
        </row>
        <row r="235">
          <cell r="A235">
            <v>9807</v>
          </cell>
          <cell r="B235" t="str">
            <v>Автомобиль Газ 2752-00299</v>
          </cell>
          <cell r="C235">
            <v>184583</v>
          </cell>
          <cell r="D235">
            <v>0</v>
          </cell>
          <cell r="I235">
            <v>412461.62646351237</v>
          </cell>
          <cell r="J235">
            <v>249933.49086424653</v>
          </cell>
        </row>
        <row r="236">
          <cell r="A236">
            <v>9808</v>
          </cell>
          <cell r="B236" t="str">
            <v xml:space="preserve">Погрузчик Бобкет </v>
          </cell>
          <cell r="C236">
            <v>1055508</v>
          </cell>
          <cell r="D236">
            <v>259551</v>
          </cell>
          <cell r="I236">
            <v>1327074.6514540163</v>
          </cell>
          <cell r="J236">
            <v>734727.30138392968</v>
          </cell>
        </row>
        <row r="237">
          <cell r="A237">
            <v>8271</v>
          </cell>
          <cell r="B237" t="str">
            <v>Вагон Кунг на приц 02-04Метал.каркас 2,4х4,5), инв.№00000026</v>
          </cell>
          <cell r="C237">
            <v>92866</v>
          </cell>
          <cell r="D237">
            <v>25151.149999999994</v>
          </cell>
          <cell r="I237">
            <v>69754.252376032397</v>
          </cell>
          <cell r="J237">
            <v>-1</v>
          </cell>
        </row>
        <row r="238">
          <cell r="A238">
            <v>1</v>
          </cell>
          <cell r="B238" t="str">
            <v>Нежилое помещение (отапливаемое)</v>
          </cell>
          <cell r="C238">
            <v>79375710.75</v>
          </cell>
          <cell r="D238">
            <v>69742424.579999998</v>
          </cell>
          <cell r="I238">
            <v>-1</v>
          </cell>
          <cell r="J238">
            <v>94204588.013686255</v>
          </cell>
        </row>
        <row r="239">
          <cell r="A239">
            <v>2</v>
          </cell>
          <cell r="B239" t="str">
            <v>Нежилое помещение (отапливаемое)</v>
          </cell>
          <cell r="C239">
            <v>217937929.56</v>
          </cell>
          <cell r="D239">
            <v>189074230.27000001</v>
          </cell>
          <cell r="I239">
            <v>-1</v>
          </cell>
          <cell r="J239">
            <v>103359212.51783764</v>
          </cell>
        </row>
        <row r="240">
          <cell r="A240">
            <v>3</v>
          </cell>
          <cell r="B240" t="str">
            <v>Нежилое помещение (отапливаемое)</v>
          </cell>
          <cell r="C240">
            <v>201097158.49000001</v>
          </cell>
          <cell r="D240">
            <v>176844834.52000001</v>
          </cell>
          <cell r="I240">
            <v>-1</v>
          </cell>
          <cell r="J240">
            <v>26292640.997978803</v>
          </cell>
        </row>
        <row r="241">
          <cell r="A241">
            <v>4</v>
          </cell>
          <cell r="B241" t="str">
            <v>Нежилое помещение (отапливаемое)</v>
          </cell>
          <cell r="C241">
            <v>12711131.85</v>
          </cell>
          <cell r="D241">
            <v>10168869.91</v>
          </cell>
          <cell r="I241">
            <v>-1</v>
          </cell>
          <cell r="J241">
            <v>1144230.8076665292</v>
          </cell>
        </row>
        <row r="242">
          <cell r="A242">
            <v>5</v>
          </cell>
          <cell r="B242" t="str">
            <v>Встроено-пристроенные помещения гаража и мойки</v>
          </cell>
          <cell r="C242">
            <v>6680507.3600000003</v>
          </cell>
          <cell r="D242">
            <v>6608866.5200000005</v>
          </cell>
          <cell r="I242">
            <v>-1</v>
          </cell>
          <cell r="J242">
            <v>15857103.832514631</v>
          </cell>
        </row>
        <row r="243">
          <cell r="A243">
            <v>6</v>
          </cell>
          <cell r="B243" t="str">
            <v>Нежилое помещение (отапливаемое)</v>
          </cell>
          <cell r="C243">
            <v>484418483.19999999</v>
          </cell>
          <cell r="D243">
            <v>339632267.88</v>
          </cell>
          <cell r="I243">
            <v>-1</v>
          </cell>
          <cell r="J243">
            <v>45349432.554742381</v>
          </cell>
        </row>
        <row r="244">
          <cell r="A244">
            <v>7</v>
          </cell>
          <cell r="B244" t="str">
            <v>Нежилое помещение (отапливаемое)</v>
          </cell>
          <cell r="C244">
            <v>1008443586.15</v>
          </cell>
          <cell r="D244">
            <v>792347374.86000001</v>
          </cell>
          <cell r="I244">
            <v>-1</v>
          </cell>
          <cell r="J244">
            <v>54449515.055023722</v>
          </cell>
        </row>
        <row r="245">
          <cell r="A245">
            <v>8</v>
          </cell>
          <cell r="B245" t="str">
            <v>Благоустройство дворовой части административного здания</v>
          </cell>
          <cell r="C245">
            <v>4371088.7</v>
          </cell>
          <cell r="D245">
            <v>4371088.7</v>
          </cell>
          <cell r="I245">
            <v>-1</v>
          </cell>
          <cell r="J245">
            <v>3348814.1707916227</v>
          </cell>
        </row>
        <row r="246">
          <cell r="A246">
            <v>9</v>
          </cell>
          <cell r="B246" t="str">
            <v>Благоустройство территории</v>
          </cell>
          <cell r="C246">
            <v>80048.240000000005</v>
          </cell>
          <cell r="D246">
            <v>80048.240000000005</v>
          </cell>
          <cell r="I246">
            <v>-1</v>
          </cell>
          <cell r="J246">
            <v>55351.576968393594</v>
          </cell>
        </row>
        <row r="247">
          <cell r="A247">
            <v>10</v>
          </cell>
          <cell r="B247" t="str">
            <v>Благоустройство территории</v>
          </cell>
          <cell r="C247">
            <v>26584.62</v>
          </cell>
          <cell r="D247">
            <v>21457.59</v>
          </cell>
          <cell r="I247">
            <v>-1</v>
          </cell>
          <cell r="J247">
            <v>76459.638584379951</v>
          </cell>
        </row>
        <row r="248">
          <cell r="A248">
            <v>1000000</v>
          </cell>
          <cell r="B248" t="str">
            <v>Земля под офис.Архангельсикй пер. 1</v>
          </cell>
          <cell r="C248">
            <v>0</v>
          </cell>
          <cell r="D248">
            <v>0</v>
          </cell>
          <cell r="I248">
            <v>-1</v>
          </cell>
          <cell r="J248">
            <v>128140105.85807157</v>
          </cell>
        </row>
        <row r="249">
          <cell r="A249">
            <v>1000001</v>
          </cell>
          <cell r="B249" t="str">
            <v>Земля под офис. Армянский 9/1/1</v>
          </cell>
          <cell r="C249">
            <v>0</v>
          </cell>
          <cell r="D249">
            <v>0</v>
          </cell>
          <cell r="I249">
            <v>-1</v>
          </cell>
          <cell r="J249">
            <v>974890879.8568927</v>
          </cell>
        </row>
        <row r="250">
          <cell r="A250">
            <v>3437</v>
          </cell>
          <cell r="B250" t="str">
            <v>Земельный участок/Кадастр.№16:46:03 01 01:0049</v>
          </cell>
          <cell r="C250">
            <v>231148</v>
          </cell>
          <cell r="D250">
            <v>231148</v>
          </cell>
          <cell r="I250">
            <v>-1</v>
          </cell>
          <cell r="J250">
            <v>3407250</v>
          </cell>
        </row>
        <row r="251">
          <cell r="A251">
            <v>3438</v>
          </cell>
          <cell r="B251" t="str">
            <v>Земельный участок/Кадастр.№16:46:04 01 01:0023</v>
          </cell>
          <cell r="C251">
            <v>74703</v>
          </cell>
          <cell r="D251">
            <v>74703</v>
          </cell>
          <cell r="I251">
            <v>-1</v>
          </cell>
          <cell r="J251">
            <v>2325750</v>
          </cell>
        </row>
        <row r="252">
          <cell r="A252">
            <v>5747</v>
          </cell>
          <cell r="B252" t="str">
            <v>Земельный участок (Сам. обл., Кинельский р-н, б/о</v>
          </cell>
          <cell r="C252">
            <v>141564</v>
          </cell>
          <cell r="D252">
            <v>141564</v>
          </cell>
          <cell r="I252">
            <v>-1</v>
          </cell>
          <cell r="J252">
            <v>19535896.413880873</v>
          </cell>
        </row>
        <row r="253">
          <cell r="A253">
            <v>5748</v>
          </cell>
          <cell r="B253" t="str">
            <v>Земельный участок (ул. Дыбенко, 3) (99999994-0207)</v>
          </cell>
          <cell r="C253">
            <v>914335.02</v>
          </cell>
          <cell r="D253">
            <v>914335.02</v>
          </cell>
          <cell r="I253">
            <v>-1</v>
          </cell>
          <cell r="J253">
            <v>5966220.5999999996</v>
          </cell>
        </row>
        <row r="254">
          <cell r="A254">
            <v>5749</v>
          </cell>
          <cell r="B254" t="str">
            <v>Земельный участок (ул. Дыбенко,4) (99999993-0905)</v>
          </cell>
          <cell r="C254">
            <v>916701.94</v>
          </cell>
          <cell r="D254">
            <v>916701.94</v>
          </cell>
          <cell r="I254">
            <v>-1</v>
          </cell>
          <cell r="J254">
            <v>3295116</v>
          </cell>
        </row>
        <row r="255">
          <cell r="A255">
            <v>5750</v>
          </cell>
          <cell r="B255" t="str">
            <v>Земельный участок (ул. Красноармейская, 93) (99999991-1005)</v>
          </cell>
          <cell r="C255">
            <v>12679648.18</v>
          </cell>
          <cell r="D255">
            <v>12679648.18</v>
          </cell>
          <cell r="I255">
            <v>-1</v>
          </cell>
          <cell r="J255">
            <v>13285161.290322581</v>
          </cell>
        </row>
        <row r="256">
          <cell r="A256">
            <v>8237</v>
          </cell>
          <cell r="B256" t="str">
            <v>Земел. уч.площ. 5477,6 кв м,предоставленный для э, 000712, 31.05.2005</v>
          </cell>
          <cell r="C256">
            <v>100409.84</v>
          </cell>
          <cell r="D256">
            <v>100409.84</v>
          </cell>
          <cell r="I256">
            <v>-1</v>
          </cell>
          <cell r="J256">
            <v>140310.46090000001</v>
          </cell>
        </row>
        <row r="257">
          <cell r="A257">
            <v>8245</v>
          </cell>
          <cell r="B257" t="str">
            <v>Земельный участок к.н 73:11:010408:18</v>
          </cell>
          <cell r="C257">
            <v>162976</v>
          </cell>
          <cell r="D257">
            <v>162976</v>
          </cell>
          <cell r="I257">
            <v>-1</v>
          </cell>
          <cell r="J257">
            <v>115588.58589999999</v>
          </cell>
        </row>
        <row r="258">
          <cell r="A258">
            <v>8246</v>
          </cell>
          <cell r="B258" t="str">
            <v>Земельный участок 1545 кв.м к.н 73:11:010408:44</v>
          </cell>
          <cell r="C258">
            <v>19695.04</v>
          </cell>
          <cell r="D258">
            <v>19695.04</v>
          </cell>
          <cell r="I258">
            <v>-1</v>
          </cell>
          <cell r="J258">
            <v>44805.710350000001</v>
          </cell>
        </row>
        <row r="259">
          <cell r="A259">
            <v>8247</v>
          </cell>
          <cell r="B259" t="str">
            <v>земельный участок под гаражами к.н.73:11:010408:50</v>
          </cell>
          <cell r="C259">
            <v>15744.86</v>
          </cell>
          <cell r="D259">
            <v>15744.86</v>
          </cell>
          <cell r="I259">
            <v>-1</v>
          </cell>
          <cell r="J259">
            <v>19973.87155</v>
          </cell>
        </row>
        <row r="260">
          <cell r="A260">
            <v>8248</v>
          </cell>
          <cell r="B260" t="str">
            <v>земельный участок №116</v>
          </cell>
          <cell r="C260">
            <v>27770</v>
          </cell>
          <cell r="D260">
            <v>27770</v>
          </cell>
          <cell r="I260">
            <v>-1</v>
          </cell>
          <cell r="J260">
            <v>10015.215850000001</v>
          </cell>
        </row>
        <row r="261">
          <cell r="A261">
            <v>8249</v>
          </cell>
          <cell r="B261" t="str">
            <v>земельный участок №117</v>
          </cell>
          <cell r="C261">
            <v>27240</v>
          </cell>
          <cell r="D261">
            <v>27240</v>
          </cell>
          <cell r="I261">
            <v>-1</v>
          </cell>
          <cell r="J261">
            <v>10014.58</v>
          </cell>
        </row>
        <row r="262">
          <cell r="A262">
            <v>8250</v>
          </cell>
          <cell r="B262" t="str">
            <v>земельный участок №118</v>
          </cell>
          <cell r="C262">
            <v>33750</v>
          </cell>
          <cell r="D262">
            <v>33750</v>
          </cell>
          <cell r="I262">
            <v>-1</v>
          </cell>
          <cell r="J262">
            <v>10022.331700000001</v>
          </cell>
        </row>
        <row r="263">
          <cell r="A263">
            <v>8251</v>
          </cell>
          <cell r="B263" t="str">
            <v>земельный участок №119</v>
          </cell>
          <cell r="C263">
            <v>30290</v>
          </cell>
          <cell r="D263">
            <v>30290</v>
          </cell>
          <cell r="I263">
            <v>-1</v>
          </cell>
          <cell r="J263">
            <v>10018.21285</v>
          </cell>
        </row>
        <row r="264">
          <cell r="A264">
            <v>8252</v>
          </cell>
          <cell r="B264" t="str">
            <v>земельный участок под ПППН</v>
          </cell>
          <cell r="C264">
            <v>45500</v>
          </cell>
          <cell r="D264">
            <v>45500</v>
          </cell>
          <cell r="I264">
            <v>-1</v>
          </cell>
          <cell r="J264">
            <v>11294.17525</v>
          </cell>
        </row>
        <row r="265">
          <cell r="A265">
            <v>3425</v>
          </cell>
          <cell r="B265" t="str">
            <v>Главный корпус. стр.1</v>
          </cell>
          <cell r="C265">
            <v>71953411.340000004</v>
          </cell>
          <cell r="D265">
            <v>49607215.200000003</v>
          </cell>
          <cell r="I265">
            <v>-1</v>
          </cell>
          <cell r="J265">
            <v>478520381.29294556</v>
          </cell>
        </row>
        <row r="266">
          <cell r="A266">
            <v>3426</v>
          </cell>
          <cell r="B266" t="str">
            <v>2-е здание с гаражом стр.1</v>
          </cell>
          <cell r="C266">
            <v>3396446.06</v>
          </cell>
          <cell r="D266">
            <v>2321720.54</v>
          </cell>
          <cell r="I266">
            <v>-1</v>
          </cell>
          <cell r="J266">
            <v>22587791.647463016</v>
          </cell>
        </row>
        <row r="267">
          <cell r="A267">
            <v>3427</v>
          </cell>
          <cell r="B267" t="str">
            <v>Переход стр.1.</v>
          </cell>
          <cell r="C267">
            <v>2195846.35</v>
          </cell>
          <cell r="D267">
            <v>1684476.1300000001</v>
          </cell>
          <cell r="I267">
            <v>-1</v>
          </cell>
          <cell r="J267">
            <v>14603299.733734665</v>
          </cell>
        </row>
        <row r="268">
          <cell r="A268">
            <v>3428</v>
          </cell>
          <cell r="B268" t="str">
            <v>Котельная центральная-ЦТП. стр.2</v>
          </cell>
          <cell r="C268">
            <v>905338.51</v>
          </cell>
          <cell r="D268">
            <v>0</v>
          </cell>
          <cell r="I268">
            <v>-1</v>
          </cell>
          <cell r="J268">
            <v>22433372.371632319</v>
          </cell>
        </row>
        <row r="269">
          <cell r="A269">
            <v>3429</v>
          </cell>
          <cell r="B269" t="str">
            <v>Лабораторно-производственный корп.стр.3</v>
          </cell>
          <cell r="C269">
            <v>15407212.35</v>
          </cell>
          <cell r="D269">
            <v>12732684.99</v>
          </cell>
          <cell r="I269">
            <v>-1</v>
          </cell>
          <cell r="J269">
            <v>100366743.13861758</v>
          </cell>
        </row>
        <row r="270">
          <cell r="A270">
            <v>3430</v>
          </cell>
          <cell r="B270" t="str">
            <v>Слесарно-кузн.отд.мехбазы .стр.4</v>
          </cell>
          <cell r="C270">
            <v>320528.95</v>
          </cell>
          <cell r="D270">
            <v>198752.22000000003</v>
          </cell>
          <cell r="I270">
            <v>-1</v>
          </cell>
          <cell r="J270">
            <v>6663017.1714111976</v>
          </cell>
        </row>
        <row r="271">
          <cell r="A271">
            <v>3431</v>
          </cell>
          <cell r="B271" t="str">
            <v>Стройцех .стр.5</v>
          </cell>
          <cell r="C271">
            <v>72347.259999999995</v>
          </cell>
          <cell r="D271">
            <v>57484.639999999992</v>
          </cell>
          <cell r="I271">
            <v>-1</v>
          </cell>
          <cell r="J271">
            <v>1107876.7835999997</v>
          </cell>
        </row>
        <row r="272">
          <cell r="A272">
            <v>3432</v>
          </cell>
          <cell r="B272" t="str">
            <v>Склад материальный  стр.6.1</v>
          </cell>
          <cell r="C272">
            <v>64781.74</v>
          </cell>
          <cell r="D272">
            <v>0</v>
          </cell>
          <cell r="I272">
            <v>-1</v>
          </cell>
          <cell r="J272">
            <v>16097154.23189904</v>
          </cell>
        </row>
        <row r="273">
          <cell r="A273">
            <v>3433</v>
          </cell>
          <cell r="B273" t="str">
            <v>Трансформаторная подстанция. стр.7</v>
          </cell>
          <cell r="C273">
            <v>2373436.85</v>
          </cell>
          <cell r="D273">
            <v>1425068.6400000001</v>
          </cell>
          <cell r="I273">
            <v>-1</v>
          </cell>
          <cell r="J273">
            <v>5660142.4874123996</v>
          </cell>
        </row>
        <row r="274">
          <cell r="A274">
            <v>3434</v>
          </cell>
          <cell r="B274" t="str">
            <v>Лаборатория 2-х эт.здан. стр.8.1</v>
          </cell>
          <cell r="C274">
            <v>2692913.93</v>
          </cell>
          <cell r="D274">
            <v>2074944.9900000002</v>
          </cell>
          <cell r="I274">
            <v>-1</v>
          </cell>
          <cell r="J274">
            <v>2378242.1621280001</v>
          </cell>
        </row>
        <row r="275">
          <cell r="A275">
            <v>3435</v>
          </cell>
          <cell r="B275" t="str">
            <v>Производственный комплекс. стр.9</v>
          </cell>
          <cell r="C275">
            <v>385351.51</v>
          </cell>
          <cell r="D275">
            <v>278345.74</v>
          </cell>
          <cell r="I275">
            <v>-1</v>
          </cell>
          <cell r="J275">
            <v>1142344.0613119993</v>
          </cell>
        </row>
        <row r="276">
          <cell r="A276">
            <v>1000003</v>
          </cell>
          <cell r="B276" t="str">
            <v>Земля под офис Дмитровский</v>
          </cell>
          <cell r="C276">
            <v>0</v>
          </cell>
          <cell r="D276">
            <v>0</v>
          </cell>
          <cell r="I276">
            <v>-1</v>
          </cell>
          <cell r="J276">
            <v>514116181.87302423</v>
          </cell>
        </row>
        <row r="277">
          <cell r="A277">
            <v>3436</v>
          </cell>
          <cell r="B277" t="str">
            <v>Лабораторно-производственный комплекс</v>
          </cell>
          <cell r="C277">
            <v>5246856</v>
          </cell>
          <cell r="D277">
            <v>3489276.54</v>
          </cell>
          <cell r="I277">
            <v>-1</v>
          </cell>
          <cell r="J277">
            <v>44870847.783466049</v>
          </cell>
        </row>
        <row r="278">
          <cell r="A278">
            <v>5727</v>
          </cell>
          <cell r="B278" t="str">
            <v>ГАРАЖ , ДЫБЕНКО-3,  (000002-1063-07)</v>
          </cell>
          <cell r="C278">
            <v>747309.27</v>
          </cell>
          <cell r="D278">
            <v>0</v>
          </cell>
          <cell r="I278">
            <v>7505950.6766201491</v>
          </cell>
          <cell r="J278">
            <v>9426173.4514463209</v>
          </cell>
        </row>
        <row r="279">
          <cell r="A279">
            <v>5729</v>
          </cell>
          <cell r="B279" t="str">
            <v>ГАРАЖ на 4 АВТОМАШИНЫ по ул. КРАСНОАРМЕЙСКОЙ, 93 (000010-53)</v>
          </cell>
          <cell r="C279">
            <v>106846.66</v>
          </cell>
          <cell r="D279">
            <v>0</v>
          </cell>
          <cell r="I279">
            <v>1264951.3443574442</v>
          </cell>
          <cell r="J279">
            <v>1825915.7413522587</v>
          </cell>
        </row>
        <row r="280">
          <cell r="A280">
            <v>5730</v>
          </cell>
          <cell r="B280" t="str">
            <v>ЗДАНИЕ 10-ЭТ. КОРПУСА , КРАСНОАРМ.-93, (000032-1274-07)</v>
          </cell>
          <cell r="C280">
            <v>10285947.48</v>
          </cell>
          <cell r="D280">
            <v>6667010.0099999998</v>
          </cell>
          <cell r="I280">
            <v>135779756.36399999</v>
          </cell>
          <cell r="J280">
            <v>140959979.56481025</v>
          </cell>
        </row>
        <row r="281">
          <cell r="A281">
            <v>5731</v>
          </cell>
          <cell r="B281" t="str">
            <v>ЗДАНИЕ ВЫЧ. ЦЕНТРА, КРАСНОАРМЕЙСКАЯ-93, (000008-1280-07)</v>
          </cell>
          <cell r="C281">
            <v>579731.96</v>
          </cell>
          <cell r="D281">
            <v>355050.2</v>
          </cell>
          <cell r="I281">
            <v>12757255.872</v>
          </cell>
          <cell r="J281">
            <v>5155964.4499441031</v>
          </cell>
        </row>
        <row r="282">
          <cell r="A282">
            <v>5732</v>
          </cell>
          <cell r="B282" t="str">
            <v>ЗДАНИЕ ИНСТИТУТА ГВН,КРАСНОАРМЕЙСКАЯ-93, (000001-1259-07)</v>
          </cell>
          <cell r="C282">
            <v>18132226.670000002</v>
          </cell>
          <cell r="D282">
            <v>12410548.189999999</v>
          </cell>
          <cell r="I282">
            <v>200480170.94400001</v>
          </cell>
          <cell r="J282">
            <v>232384803.76550063</v>
          </cell>
        </row>
        <row r="283">
          <cell r="A283">
            <v>5733</v>
          </cell>
          <cell r="B283" t="str">
            <v>ЗДАНИЕ МЕХ-МАСТЕРСКОЙ, ДЫБЕНКО-4, (000006-1058-07)</v>
          </cell>
          <cell r="C283">
            <v>88119</v>
          </cell>
          <cell r="D283">
            <v>0</v>
          </cell>
          <cell r="I283">
            <v>2614259.66952</v>
          </cell>
          <cell r="J283">
            <v>2358727.9695842331</v>
          </cell>
        </row>
        <row r="284">
          <cell r="A284">
            <v>5734</v>
          </cell>
          <cell r="B284" t="str">
            <v>ЗДАНИЕ СЛЕСАРНОГО КОРПУСА,ДЫБЕНКО-4, (000007-0142-07)</v>
          </cell>
          <cell r="C284">
            <v>13251612.529999999</v>
          </cell>
          <cell r="D284">
            <v>11816591.08</v>
          </cell>
          <cell r="I284">
            <v>10726411.607775899</v>
          </cell>
          <cell r="J284">
            <v>6667096.072095938</v>
          </cell>
        </row>
        <row r="285">
          <cell r="A285">
            <v>5735</v>
          </cell>
          <cell r="B285" t="str">
            <v>МАТЕР-ТЕХН.БАЗА, ДЫБЕНКО-3,  (000004-1063-07)</v>
          </cell>
          <cell r="C285">
            <v>9384623.4199999999</v>
          </cell>
          <cell r="D285">
            <v>8188909.3600000003</v>
          </cell>
          <cell r="I285">
            <v>7788855.4813299999</v>
          </cell>
          <cell r="J285">
            <v>8401835.6326024532</v>
          </cell>
        </row>
        <row r="286">
          <cell r="A286">
            <v>5736</v>
          </cell>
          <cell r="B286" t="str">
            <v>СКЛАД БУР.ИНСТРУМЕНТОВ-ДЫБЕНКО-3  (000011-1278-07)</v>
          </cell>
          <cell r="C286">
            <v>5964.46</v>
          </cell>
          <cell r="D286">
            <v>0</v>
          </cell>
          <cell r="I286">
            <v>802953.20566153259</v>
          </cell>
          <cell r="J286">
            <v>1448636.9911990981</v>
          </cell>
        </row>
        <row r="287">
          <cell r="A287">
            <v>5737</v>
          </cell>
          <cell r="B287" t="str">
            <v>ТРАНСФОР.ПОДСТАНЦИЯ N588, ДЫБЕНКО-4, (000009-1259-07)</v>
          </cell>
          <cell r="C287">
            <v>187560.24</v>
          </cell>
          <cell r="D287">
            <v>0</v>
          </cell>
          <cell r="I287">
            <v>1179045.9348080587</v>
          </cell>
          <cell r="J287">
            <v>442746.96245763317</v>
          </cell>
        </row>
        <row r="288">
          <cell r="A288">
            <v>5738</v>
          </cell>
          <cell r="B288" t="str">
            <v>ЭКСПЕРИМЕНТАЛЬ.БАЗА , ДЫБЕНКО-4, (000013-1266-07)</v>
          </cell>
          <cell r="C288">
            <v>11800574.32</v>
          </cell>
          <cell r="D288">
            <v>10273477.380000001</v>
          </cell>
          <cell r="I288">
            <v>139607514.63328123</v>
          </cell>
          <cell r="J288">
            <v>18473681.737632822</v>
          </cell>
        </row>
        <row r="289">
          <cell r="A289">
            <v>5739</v>
          </cell>
          <cell r="B289" t="str">
            <v>Прицеп вагон-дом передвижной "Кедр-4Ю" (000101-0310)</v>
          </cell>
          <cell r="C289">
            <v>757318.97</v>
          </cell>
          <cell r="D289">
            <v>700520.06</v>
          </cell>
          <cell r="I289">
            <v>595090.58507783129</v>
          </cell>
          <cell r="J289">
            <v>-1</v>
          </cell>
        </row>
        <row r="290">
          <cell r="A290">
            <v>5740</v>
          </cell>
          <cell r="B290" t="str">
            <v>Прицеп вагон-дом передвижной "Кедр-4Ю" (000102-0310)</v>
          </cell>
          <cell r="C290">
            <v>757318.97</v>
          </cell>
          <cell r="D290">
            <v>700520.06</v>
          </cell>
          <cell r="I290">
            <v>595090.58507783129</v>
          </cell>
          <cell r="J290">
            <v>-1</v>
          </cell>
        </row>
        <row r="291">
          <cell r="A291">
            <v>5741</v>
          </cell>
          <cell r="B291" t="str">
            <v>Прицеп вагон-дом передвижной "Кедр-4Ю" (000103-0310)</v>
          </cell>
          <cell r="C291">
            <v>757318.97</v>
          </cell>
          <cell r="D291">
            <v>700520.06</v>
          </cell>
          <cell r="I291">
            <v>595090.58507783129</v>
          </cell>
          <cell r="J291">
            <v>-1</v>
          </cell>
        </row>
        <row r="292">
          <cell r="A292">
            <v>5742</v>
          </cell>
          <cell r="B292" t="str">
            <v>Прицеп вагон-дом передвижной "Кедр-5Ю" (000104-0310)</v>
          </cell>
          <cell r="C292">
            <v>754712.44</v>
          </cell>
          <cell r="D292">
            <v>698109.01</v>
          </cell>
          <cell r="I292">
            <v>595090.58507783129</v>
          </cell>
          <cell r="J292">
            <v>-1</v>
          </cell>
        </row>
        <row r="293">
          <cell r="A293">
            <v>5743</v>
          </cell>
          <cell r="B293" t="str">
            <v>Прицеп-фургон "Полюс" 2,45х8,0м(на 8 человек) (000083-0309)</v>
          </cell>
          <cell r="C293">
            <v>531736.41</v>
          </cell>
          <cell r="D293">
            <v>438682.47</v>
          </cell>
          <cell r="I293">
            <v>607488.30560028623</v>
          </cell>
          <cell r="J293">
            <v>-1</v>
          </cell>
        </row>
        <row r="294">
          <cell r="A294">
            <v>5744</v>
          </cell>
          <cell r="B294" t="str">
            <v>Прицеп-фургон "Полюс" 2,45х8,0м(на 8 человек) (000084-0309)</v>
          </cell>
          <cell r="C294">
            <v>531736.41</v>
          </cell>
          <cell r="D294">
            <v>438682.47</v>
          </cell>
          <cell r="I294">
            <v>607488.30560028623</v>
          </cell>
          <cell r="J294">
            <v>-1</v>
          </cell>
        </row>
        <row r="295">
          <cell r="A295">
            <v>5745</v>
          </cell>
          <cell r="B295" t="str">
            <v>Прицеп-фургон"Полюс"2,45х8,0м(на 4 чел. с кабин)(000082-0309</v>
          </cell>
          <cell r="C295">
            <v>541782.36</v>
          </cell>
          <cell r="D295">
            <v>446970.51</v>
          </cell>
          <cell r="I295">
            <v>607488.30560028623</v>
          </cell>
          <cell r="J295">
            <v>-1</v>
          </cell>
        </row>
        <row r="296">
          <cell r="A296">
            <v>5746</v>
          </cell>
          <cell r="B296" t="str">
            <v>Склад металлический (8000х2800х2000) (000105-0410)</v>
          </cell>
          <cell r="C296">
            <v>525024.97</v>
          </cell>
          <cell r="D296">
            <v>475022.57</v>
          </cell>
          <cell r="I296">
            <v>-1</v>
          </cell>
          <cell r="J296">
            <v>-1</v>
          </cell>
        </row>
        <row r="297">
          <cell r="A297">
            <v>7527</v>
          </cell>
          <cell r="B297" t="str">
            <v>БЛОК ОПУ-7  (000087-1291-42)</v>
          </cell>
          <cell r="C297">
            <v>39045.29</v>
          </cell>
          <cell r="D297">
            <v>0</v>
          </cell>
          <cell r="I297">
            <v>129541.67769657899</v>
          </cell>
          <cell r="J297">
            <v>-1</v>
          </cell>
        </row>
        <row r="298">
          <cell r="A298">
            <v>7528</v>
          </cell>
          <cell r="B298" t="str">
            <v>БЛОК ОПУ-7  (000088-1291-42)</v>
          </cell>
          <cell r="C298">
            <v>39045.29</v>
          </cell>
          <cell r="D298">
            <v>0</v>
          </cell>
          <cell r="I298">
            <v>129541.67769657899</v>
          </cell>
          <cell r="J298">
            <v>-1</v>
          </cell>
        </row>
        <row r="299">
          <cell r="A299">
            <v>7529</v>
          </cell>
          <cell r="B299" t="str">
            <v>БЛОК ОПУ-7  (000089-1291-42)</v>
          </cell>
          <cell r="C299">
            <v>39045.29</v>
          </cell>
          <cell r="D299">
            <v>0</v>
          </cell>
          <cell r="I299">
            <v>129541.67769657899</v>
          </cell>
          <cell r="J299">
            <v>-1</v>
          </cell>
        </row>
        <row r="300">
          <cell r="A300">
            <v>7530</v>
          </cell>
          <cell r="B300" t="str">
            <v>ВАГОН ДОМ N138 (000028-0682-42)</v>
          </cell>
          <cell r="C300">
            <v>43394.95</v>
          </cell>
          <cell r="D300">
            <v>0</v>
          </cell>
          <cell r="I300">
            <v>595090.58507783129</v>
          </cell>
          <cell r="J300">
            <v>-1</v>
          </cell>
        </row>
        <row r="301">
          <cell r="A301">
            <v>7531</v>
          </cell>
          <cell r="B301" t="str">
            <v>ВАГОН ДОМ N172 (000029-0782-42)</v>
          </cell>
          <cell r="C301">
            <v>44683.47</v>
          </cell>
          <cell r="D301">
            <v>0</v>
          </cell>
          <cell r="I301">
            <v>595090.58507783129</v>
          </cell>
          <cell r="J301">
            <v>-1</v>
          </cell>
        </row>
        <row r="302">
          <cell r="A302">
            <v>7532</v>
          </cell>
          <cell r="B302" t="str">
            <v>ВАГОН ДОМ N198 (000021-0882-42)</v>
          </cell>
          <cell r="C302">
            <v>44022.400000000001</v>
          </cell>
          <cell r="D302">
            <v>0</v>
          </cell>
          <cell r="I302">
            <v>595090.58507783129</v>
          </cell>
          <cell r="J302">
            <v>-1</v>
          </cell>
        </row>
        <row r="303">
          <cell r="A303">
            <v>7533</v>
          </cell>
          <cell r="B303" t="str">
            <v>ВАГОН ДОМ N201 (000023-0882-42)</v>
          </cell>
          <cell r="C303">
            <v>44022.400000000001</v>
          </cell>
          <cell r="D303">
            <v>0</v>
          </cell>
          <cell r="I303">
            <v>595090.58507783129</v>
          </cell>
          <cell r="J303">
            <v>-1</v>
          </cell>
        </row>
        <row r="304">
          <cell r="A304">
            <v>7534</v>
          </cell>
          <cell r="B304" t="str">
            <v>ВАГОН ДОМ N202 (000022-0882-42)</v>
          </cell>
          <cell r="C304">
            <v>44022.400000000001</v>
          </cell>
          <cell r="D304">
            <v>0</v>
          </cell>
          <cell r="I304">
            <v>595090.58507783129</v>
          </cell>
          <cell r="J304">
            <v>-1</v>
          </cell>
        </row>
        <row r="305">
          <cell r="A305">
            <v>7535</v>
          </cell>
          <cell r="B305" t="str">
            <v>ДОМ СТОРОЖА (000035-1288-42)</v>
          </cell>
          <cell r="C305">
            <v>31223.55</v>
          </cell>
          <cell r="D305">
            <v>11933.17</v>
          </cell>
          <cell r="I305">
            <v>159711.07715925339</v>
          </cell>
          <cell r="J305">
            <v>-1</v>
          </cell>
        </row>
        <row r="306">
          <cell r="A306">
            <v>7536</v>
          </cell>
          <cell r="B306" t="str">
            <v>ДОМИК СБОРНЫЙ 3/4  (000095-1193-42)</v>
          </cell>
          <cell r="C306">
            <v>11829.26</v>
          </cell>
          <cell r="D306">
            <v>0</v>
          </cell>
          <cell r="I306">
            <v>159711.07715925339</v>
          </cell>
          <cell r="J306">
            <v>-1</v>
          </cell>
        </row>
        <row r="307">
          <cell r="A307">
            <v>7537</v>
          </cell>
          <cell r="B307" t="str">
            <v>ДОМИК СБОРНЫЙ 3/4  (000096-1193-42)</v>
          </cell>
          <cell r="C307">
            <v>11829.26</v>
          </cell>
          <cell r="D307">
            <v>0</v>
          </cell>
          <cell r="I307">
            <v>159711.07715925339</v>
          </cell>
          <cell r="J307">
            <v>-1</v>
          </cell>
        </row>
        <row r="308">
          <cell r="A308">
            <v>7538</v>
          </cell>
          <cell r="B308" t="str">
            <v>ЗДАНИЕ СПОРТКОМПЛЕКСА (000081-1288-42)</v>
          </cell>
          <cell r="C308">
            <v>256987.87</v>
          </cell>
          <cell r="D308">
            <v>0</v>
          </cell>
          <cell r="I308">
            <v>31515372.48</v>
          </cell>
          <cell r="J308">
            <v>-1</v>
          </cell>
        </row>
        <row r="309">
          <cell r="A309">
            <v>7539</v>
          </cell>
          <cell r="B309" t="str">
            <v>ЛЕТНИЙ ДОМ  (000038-1288-42)</v>
          </cell>
          <cell r="C309">
            <v>20421.5</v>
          </cell>
          <cell r="D309">
            <v>0</v>
          </cell>
          <cell r="I309">
            <v>119783.30786944005</v>
          </cell>
          <cell r="J309">
            <v>-1</v>
          </cell>
        </row>
        <row r="310">
          <cell r="A310">
            <v>7540</v>
          </cell>
          <cell r="B310" t="str">
            <v>ЛЕТНИЙ ДОМ  (000039-1288-42)</v>
          </cell>
          <cell r="C310">
            <v>20421.5</v>
          </cell>
          <cell r="D310">
            <v>0</v>
          </cell>
          <cell r="I310">
            <v>119783.30786944005</v>
          </cell>
          <cell r="J310">
            <v>-1</v>
          </cell>
        </row>
        <row r="311">
          <cell r="A311">
            <v>7541</v>
          </cell>
          <cell r="B311" t="str">
            <v>ЛЕТНИЙ ДОМ  (000040-1288-42)</v>
          </cell>
          <cell r="C311">
            <v>20421.5</v>
          </cell>
          <cell r="D311">
            <v>0</v>
          </cell>
          <cell r="I311">
            <v>119783.30786944005</v>
          </cell>
          <cell r="J311">
            <v>-1</v>
          </cell>
        </row>
        <row r="312">
          <cell r="A312">
            <v>7542</v>
          </cell>
          <cell r="B312" t="str">
            <v>ЛЕТНИЙ ДОМ  (000041-1288-42)</v>
          </cell>
          <cell r="C312">
            <v>20421.5</v>
          </cell>
          <cell r="D312">
            <v>0</v>
          </cell>
          <cell r="I312">
            <v>119783.30786944005</v>
          </cell>
          <cell r="J312">
            <v>-1</v>
          </cell>
        </row>
        <row r="313">
          <cell r="A313">
            <v>7543</v>
          </cell>
          <cell r="B313" t="str">
            <v>ЛЕТНИЙ ДОМ  (000042-1288-42)</v>
          </cell>
          <cell r="C313">
            <v>20421.5</v>
          </cell>
          <cell r="D313">
            <v>0</v>
          </cell>
          <cell r="I313">
            <v>119783.30786944005</v>
          </cell>
          <cell r="J313">
            <v>-1</v>
          </cell>
        </row>
        <row r="314">
          <cell r="A314">
            <v>7544</v>
          </cell>
          <cell r="B314" t="str">
            <v>ЛЕТНИЙ ДОМ  (000043-1288-42)</v>
          </cell>
          <cell r="C314">
            <v>20421.5</v>
          </cell>
          <cell r="D314">
            <v>0</v>
          </cell>
          <cell r="I314">
            <v>119783.30786944005</v>
          </cell>
          <cell r="J314">
            <v>-1</v>
          </cell>
        </row>
        <row r="315">
          <cell r="A315">
            <v>7545</v>
          </cell>
          <cell r="B315" t="str">
            <v>ЛЕТНИЙ ДОМ  (000044-1288-42)</v>
          </cell>
          <cell r="C315">
            <v>20421.5</v>
          </cell>
          <cell r="D315">
            <v>0</v>
          </cell>
          <cell r="I315">
            <v>119783.30786944005</v>
          </cell>
          <cell r="J315">
            <v>-1</v>
          </cell>
        </row>
        <row r="316">
          <cell r="A316">
            <v>7546</v>
          </cell>
          <cell r="B316" t="str">
            <v>ЛЕТНИЙ ДОМ  (000045-1288-42)</v>
          </cell>
          <cell r="C316">
            <v>20421.5</v>
          </cell>
          <cell r="D316">
            <v>0</v>
          </cell>
          <cell r="I316">
            <v>119783.30786944005</v>
          </cell>
          <cell r="J316">
            <v>-1</v>
          </cell>
        </row>
        <row r="317">
          <cell r="A317">
            <v>7547</v>
          </cell>
          <cell r="B317" t="str">
            <v>ЛЕТНИЙ ДОМ  (000046-1288-42)</v>
          </cell>
          <cell r="C317">
            <v>20421.5</v>
          </cell>
          <cell r="D317">
            <v>0</v>
          </cell>
          <cell r="I317">
            <v>119783.30786944005</v>
          </cell>
          <cell r="J317">
            <v>-1</v>
          </cell>
        </row>
        <row r="318">
          <cell r="A318">
            <v>7548</v>
          </cell>
          <cell r="B318" t="str">
            <v>ЛЕТНИЙ ДОМ  (000047-1288-42)</v>
          </cell>
          <cell r="C318">
            <v>20421.5</v>
          </cell>
          <cell r="D318">
            <v>0</v>
          </cell>
          <cell r="I318">
            <v>119783.30786944005</v>
          </cell>
          <cell r="J318">
            <v>-1</v>
          </cell>
        </row>
        <row r="319">
          <cell r="A319">
            <v>7549</v>
          </cell>
          <cell r="B319" t="str">
            <v>ЛЕТНИЙ ДОМ  (000048-1288-42)</v>
          </cell>
          <cell r="C319">
            <v>20421.5</v>
          </cell>
          <cell r="D319">
            <v>0</v>
          </cell>
          <cell r="I319">
            <v>119783.30786944005</v>
          </cell>
          <cell r="J319">
            <v>-1</v>
          </cell>
        </row>
        <row r="320">
          <cell r="A320">
            <v>7550</v>
          </cell>
          <cell r="B320" t="str">
            <v>ЛЕТНИЙ ДОМ  (000049-1288-42)</v>
          </cell>
          <cell r="C320">
            <v>20421.5</v>
          </cell>
          <cell r="D320">
            <v>0</v>
          </cell>
          <cell r="I320">
            <v>119783.30786944005</v>
          </cell>
          <cell r="J320">
            <v>-1</v>
          </cell>
        </row>
        <row r="321">
          <cell r="A321">
            <v>7551</v>
          </cell>
          <cell r="B321" t="str">
            <v>ЛЕТНИЙ ДОМ  (000050-1288-42)</v>
          </cell>
          <cell r="C321">
            <v>20421.5</v>
          </cell>
          <cell r="D321">
            <v>0</v>
          </cell>
          <cell r="I321">
            <v>119783.30786944005</v>
          </cell>
          <cell r="J321">
            <v>-1</v>
          </cell>
        </row>
        <row r="322">
          <cell r="A322">
            <v>7552</v>
          </cell>
          <cell r="B322" t="str">
            <v>ЛЕТНИЙ ДОМ  (000051-1288-42)</v>
          </cell>
          <cell r="C322">
            <v>20421.5</v>
          </cell>
          <cell r="D322">
            <v>0</v>
          </cell>
          <cell r="I322">
            <v>119783.30786944005</v>
          </cell>
          <cell r="J322">
            <v>-1</v>
          </cell>
        </row>
        <row r="323">
          <cell r="A323">
            <v>7553</v>
          </cell>
          <cell r="B323" t="str">
            <v>ЛЕТНИЙ ДОМ  (000052-1288-42)</v>
          </cell>
          <cell r="C323">
            <v>20421.5</v>
          </cell>
          <cell r="D323">
            <v>0</v>
          </cell>
          <cell r="I323">
            <v>119783.30786944005</v>
          </cell>
          <cell r="J323">
            <v>-1</v>
          </cell>
        </row>
        <row r="324">
          <cell r="A324">
            <v>7554</v>
          </cell>
          <cell r="B324" t="str">
            <v>ЛЕТНИЙ ДОМ  (000053-1288-42)</v>
          </cell>
          <cell r="C324">
            <v>20421.5</v>
          </cell>
          <cell r="D324">
            <v>0</v>
          </cell>
          <cell r="I324">
            <v>119783.30786944005</v>
          </cell>
          <cell r="J324">
            <v>-1</v>
          </cell>
        </row>
        <row r="325">
          <cell r="A325">
            <v>7555</v>
          </cell>
          <cell r="B325" t="str">
            <v>ЛЕТНИЙ ДОМ  (000054-1288-42)</v>
          </cell>
          <cell r="C325">
            <v>20421.5</v>
          </cell>
          <cell r="D325">
            <v>0</v>
          </cell>
          <cell r="I325">
            <v>119783.30786944005</v>
          </cell>
          <cell r="J325">
            <v>-1</v>
          </cell>
        </row>
        <row r="326">
          <cell r="A326">
            <v>7556</v>
          </cell>
          <cell r="B326" t="str">
            <v>ЛЕТНИЙ ДОМ  (000055-1288-42)</v>
          </cell>
          <cell r="C326">
            <v>20421.5</v>
          </cell>
          <cell r="D326">
            <v>0</v>
          </cell>
          <cell r="I326">
            <v>119783.30786944005</v>
          </cell>
          <cell r="J326">
            <v>-1</v>
          </cell>
        </row>
        <row r="327">
          <cell r="A327">
            <v>7557</v>
          </cell>
          <cell r="B327" t="str">
            <v>ЛЕТНИЙ ДОМ  (000056-1288-42)</v>
          </cell>
          <cell r="C327">
            <v>20421.5</v>
          </cell>
          <cell r="D327">
            <v>0</v>
          </cell>
          <cell r="I327">
            <v>119783.30786944005</v>
          </cell>
          <cell r="J327">
            <v>-1</v>
          </cell>
        </row>
        <row r="328">
          <cell r="A328">
            <v>7558</v>
          </cell>
          <cell r="B328" t="str">
            <v>ЛЕТНИЙ ДОМ  (000057-1288-42)</v>
          </cell>
          <cell r="C328">
            <v>20421.5</v>
          </cell>
          <cell r="D328">
            <v>0</v>
          </cell>
          <cell r="I328">
            <v>119783.30786944005</v>
          </cell>
          <cell r="J328">
            <v>-1</v>
          </cell>
        </row>
        <row r="329">
          <cell r="A329">
            <v>7559</v>
          </cell>
          <cell r="B329" t="str">
            <v>ЛЕТНИЙ ДОМ  (000058-1288-42)</v>
          </cell>
          <cell r="C329">
            <v>20421.5</v>
          </cell>
          <cell r="D329">
            <v>0</v>
          </cell>
          <cell r="I329">
            <v>119783.30786944005</v>
          </cell>
          <cell r="J329">
            <v>-1</v>
          </cell>
        </row>
        <row r="330">
          <cell r="A330">
            <v>7560</v>
          </cell>
          <cell r="B330" t="str">
            <v>ЛЕТНИЙ ДОМ  (000059-1288-42)</v>
          </cell>
          <cell r="C330">
            <v>20421.5</v>
          </cell>
          <cell r="D330">
            <v>0</v>
          </cell>
          <cell r="I330">
            <v>119783.30786944005</v>
          </cell>
          <cell r="J330">
            <v>-1</v>
          </cell>
        </row>
        <row r="331">
          <cell r="A331">
            <v>7561</v>
          </cell>
          <cell r="B331" t="str">
            <v>ЛЕТНИЙ ДОМ  (000060-1288-42)</v>
          </cell>
          <cell r="C331">
            <v>20421.5</v>
          </cell>
          <cell r="D331">
            <v>0</v>
          </cell>
          <cell r="I331">
            <v>119783.30786944005</v>
          </cell>
          <cell r="J331">
            <v>-1</v>
          </cell>
        </row>
        <row r="332">
          <cell r="A332">
            <v>7562</v>
          </cell>
          <cell r="B332" t="str">
            <v>ЛЕТНИЙ ДОМ  (000061-1288-42)</v>
          </cell>
          <cell r="C332">
            <v>20421.5</v>
          </cell>
          <cell r="D332">
            <v>0</v>
          </cell>
          <cell r="I332">
            <v>119783.30786944005</v>
          </cell>
          <cell r="J332">
            <v>-1</v>
          </cell>
        </row>
        <row r="333">
          <cell r="A333">
            <v>7563</v>
          </cell>
          <cell r="B333" t="str">
            <v>ЛЕТНИЙ ДОМ  (000062-1288-42)</v>
          </cell>
          <cell r="C333">
            <v>20421.5</v>
          </cell>
          <cell r="D333">
            <v>0</v>
          </cell>
          <cell r="I333">
            <v>119783.30786944005</v>
          </cell>
          <cell r="J333">
            <v>-1</v>
          </cell>
        </row>
        <row r="334">
          <cell r="A334">
            <v>7564</v>
          </cell>
          <cell r="B334" t="str">
            <v>ЛЕТНИЙ ДОМ  (000063-1288-42)</v>
          </cell>
          <cell r="C334">
            <v>20421.5</v>
          </cell>
          <cell r="D334">
            <v>0</v>
          </cell>
          <cell r="I334">
            <v>119783.30786944005</v>
          </cell>
          <cell r="J334">
            <v>-1</v>
          </cell>
        </row>
        <row r="335">
          <cell r="A335">
            <v>7565</v>
          </cell>
          <cell r="B335" t="str">
            <v>ЛЕТНИЙ ДОМ  (000064-1288-42)</v>
          </cell>
          <cell r="C335">
            <v>20421.5</v>
          </cell>
          <cell r="D335">
            <v>0</v>
          </cell>
          <cell r="I335">
            <v>119783.30786944005</v>
          </cell>
          <cell r="J335">
            <v>-1</v>
          </cell>
        </row>
        <row r="336">
          <cell r="A336">
            <v>7566</v>
          </cell>
          <cell r="B336" t="str">
            <v>ЛЕТНИЙ ДОМ  (000065-1288-42)</v>
          </cell>
          <cell r="C336">
            <v>20421.5</v>
          </cell>
          <cell r="D336">
            <v>0</v>
          </cell>
          <cell r="I336">
            <v>119783.30786944005</v>
          </cell>
          <cell r="J336">
            <v>-1</v>
          </cell>
        </row>
        <row r="337">
          <cell r="A337">
            <v>7567</v>
          </cell>
          <cell r="B337" t="str">
            <v>ЛЕТНИЙ ДОМ  (000066-1288-42)</v>
          </cell>
          <cell r="C337">
            <v>20421.5</v>
          </cell>
          <cell r="D337">
            <v>0</v>
          </cell>
          <cell r="I337">
            <v>119783.30786944005</v>
          </cell>
          <cell r="J337">
            <v>-1</v>
          </cell>
        </row>
        <row r="338">
          <cell r="A338">
            <v>7568</v>
          </cell>
          <cell r="B338" t="str">
            <v>ЛЕТНИЙ ДОМ  (000067-1288-42)</v>
          </cell>
          <cell r="C338">
            <v>20421.5</v>
          </cell>
          <cell r="D338">
            <v>0</v>
          </cell>
          <cell r="I338">
            <v>119783.30786944005</v>
          </cell>
          <cell r="J338">
            <v>-1</v>
          </cell>
        </row>
        <row r="339">
          <cell r="A339">
            <v>7569</v>
          </cell>
          <cell r="B339" t="str">
            <v>ЛЕТНИЙ ДОМ  (000068-1288-42)</v>
          </cell>
          <cell r="C339">
            <v>20421.5</v>
          </cell>
          <cell r="D339">
            <v>0</v>
          </cell>
          <cell r="I339">
            <v>119783.30786944005</v>
          </cell>
          <cell r="J339">
            <v>-1</v>
          </cell>
        </row>
        <row r="340">
          <cell r="A340">
            <v>7570</v>
          </cell>
          <cell r="B340" t="str">
            <v>ЛЕТНИЙ ДОМ  (000069-1288-42)</v>
          </cell>
          <cell r="C340">
            <v>20421.5</v>
          </cell>
          <cell r="D340">
            <v>0</v>
          </cell>
          <cell r="I340">
            <v>119783.30786944005</v>
          </cell>
          <cell r="J340">
            <v>-1</v>
          </cell>
        </row>
        <row r="341">
          <cell r="A341">
            <v>7571</v>
          </cell>
          <cell r="B341" t="str">
            <v>ЛЕТНИЙ ДОМ  (000070-1288-42)</v>
          </cell>
          <cell r="C341">
            <v>20421.5</v>
          </cell>
          <cell r="D341">
            <v>0</v>
          </cell>
          <cell r="I341">
            <v>119783.30786944005</v>
          </cell>
          <cell r="J341">
            <v>-1</v>
          </cell>
        </row>
        <row r="342">
          <cell r="A342">
            <v>7572</v>
          </cell>
          <cell r="B342" t="str">
            <v>ЛЕТНИЙ ДОМ  (000071-1288-42)</v>
          </cell>
          <cell r="C342">
            <v>20421.5</v>
          </cell>
          <cell r="D342">
            <v>0</v>
          </cell>
          <cell r="I342">
            <v>119783.30786944005</v>
          </cell>
          <cell r="J342">
            <v>-1</v>
          </cell>
        </row>
        <row r="343">
          <cell r="A343">
            <v>7573</v>
          </cell>
          <cell r="B343" t="str">
            <v>ЛЕТНИЙ ДОМ  (000072-1288-42)</v>
          </cell>
          <cell r="C343">
            <v>20421.5</v>
          </cell>
          <cell r="D343">
            <v>0</v>
          </cell>
          <cell r="I343">
            <v>119783.30786944005</v>
          </cell>
          <cell r="J343">
            <v>-1</v>
          </cell>
        </row>
        <row r="344">
          <cell r="A344">
            <v>7574</v>
          </cell>
          <cell r="B344" t="str">
            <v>ЛЕТНИЙ ДОМ  (000073-1288-42)</v>
          </cell>
          <cell r="C344">
            <v>20421.5</v>
          </cell>
          <cell r="D344">
            <v>0</v>
          </cell>
          <cell r="I344">
            <v>119783.30786944005</v>
          </cell>
          <cell r="J344">
            <v>-1</v>
          </cell>
        </row>
        <row r="345">
          <cell r="A345">
            <v>7575</v>
          </cell>
          <cell r="B345" t="str">
            <v>ЛЕТНИЙ ДОМ  (000074-1288-42)</v>
          </cell>
          <cell r="C345">
            <v>20421.5</v>
          </cell>
          <cell r="D345">
            <v>0</v>
          </cell>
          <cell r="I345">
            <v>119783.30786944005</v>
          </cell>
          <cell r="J345">
            <v>-1</v>
          </cell>
        </row>
        <row r="346">
          <cell r="A346">
            <v>7576</v>
          </cell>
          <cell r="B346" t="str">
            <v>ЛЕТНИЙ ДОМ  (000075-1288-42)</v>
          </cell>
          <cell r="C346">
            <v>20421.5</v>
          </cell>
          <cell r="D346">
            <v>0</v>
          </cell>
          <cell r="I346">
            <v>119783.30786944005</v>
          </cell>
          <cell r="J346">
            <v>-1</v>
          </cell>
        </row>
        <row r="347">
          <cell r="A347">
            <v>7577</v>
          </cell>
          <cell r="B347" t="str">
            <v>ЛЕТНИЙ ДОМ  (000076-1288-42)</v>
          </cell>
          <cell r="C347">
            <v>20421.5</v>
          </cell>
          <cell r="D347">
            <v>0</v>
          </cell>
          <cell r="I347">
            <v>119783.30786944005</v>
          </cell>
          <cell r="J347">
            <v>-1</v>
          </cell>
        </row>
        <row r="348">
          <cell r="A348">
            <v>7578</v>
          </cell>
          <cell r="B348" t="str">
            <v>ЛЕТНИЙ ДОМ  (000077-1288-42)</v>
          </cell>
          <cell r="C348">
            <v>20421.5</v>
          </cell>
          <cell r="D348">
            <v>0</v>
          </cell>
          <cell r="I348">
            <v>119783.30786944005</v>
          </cell>
          <cell r="J348">
            <v>-1</v>
          </cell>
        </row>
        <row r="349">
          <cell r="A349">
            <v>7579</v>
          </cell>
          <cell r="B349" t="str">
            <v>ЛЕТНИЙ ДОМ  (000078-1288-42)</v>
          </cell>
          <cell r="C349">
            <v>20421.5</v>
          </cell>
          <cell r="D349">
            <v>0</v>
          </cell>
          <cell r="I349">
            <v>119783.30786944005</v>
          </cell>
          <cell r="J349">
            <v>-1</v>
          </cell>
        </row>
        <row r="350">
          <cell r="A350">
            <v>7580</v>
          </cell>
          <cell r="B350" t="str">
            <v>ЛЕТНИЙ ДОМ  (000079-1288-42)</v>
          </cell>
          <cell r="C350">
            <v>20421.5</v>
          </cell>
          <cell r="D350">
            <v>0</v>
          </cell>
          <cell r="I350">
            <v>119783.30786944005</v>
          </cell>
          <cell r="J350">
            <v>-1</v>
          </cell>
        </row>
        <row r="351">
          <cell r="A351">
            <v>7581</v>
          </cell>
          <cell r="B351" t="str">
            <v>ЛЕТНИЙ ДОМ  (000080-1288-42)</v>
          </cell>
          <cell r="C351">
            <v>20421.5</v>
          </cell>
          <cell r="D351">
            <v>0</v>
          </cell>
          <cell r="I351">
            <v>119783.30786944005</v>
          </cell>
          <cell r="J351">
            <v>-1</v>
          </cell>
        </row>
        <row r="352">
          <cell r="A352">
            <v>7582</v>
          </cell>
          <cell r="B352" t="str">
            <v>ЛЕТНИЙ ЖИЛОЙ ДОМ  (000037-1288-42)</v>
          </cell>
          <cell r="C352">
            <v>20421.5</v>
          </cell>
          <cell r="D352">
            <v>0</v>
          </cell>
          <cell r="I352">
            <v>119783.30786944005</v>
          </cell>
          <cell r="J352">
            <v>-1</v>
          </cell>
        </row>
        <row r="353">
          <cell r="A353">
            <v>7583</v>
          </cell>
          <cell r="B353" t="str">
            <v>ОВОЩЕХРАНИЛИЩЕ  (000036-1288-42)</v>
          </cell>
          <cell r="C353">
            <v>115151.82</v>
          </cell>
          <cell r="D353">
            <v>36949.730000000003</v>
          </cell>
          <cell r="I353">
            <v>-1</v>
          </cell>
          <cell r="J353">
            <v>-1</v>
          </cell>
        </row>
        <row r="354">
          <cell r="A354">
            <v>7937</v>
          </cell>
          <cell r="B354" t="str">
            <v>Кирпичное двухэтажное административное здание с пр, 000568, 25.05.2004</v>
          </cell>
          <cell r="C354">
            <v>1734002.6</v>
          </cell>
          <cell r="D354">
            <v>1378538.12</v>
          </cell>
          <cell r="I354">
            <v>36111413.520000003</v>
          </cell>
          <cell r="J354">
            <v>40472815.881761402</v>
          </cell>
        </row>
        <row r="355">
          <cell r="A355">
            <v>7938</v>
          </cell>
          <cell r="B355" t="str">
            <v>Одноэтажные служебные помещения (СБК) литер Е.Обща, 000748, 03.10.2005</v>
          </cell>
          <cell r="C355">
            <v>2393655</v>
          </cell>
          <cell r="D355">
            <v>1765320.72</v>
          </cell>
          <cell r="I355">
            <v>6991731.7858492564</v>
          </cell>
          <cell r="J355">
            <v>15700661.333441924</v>
          </cell>
        </row>
        <row r="356">
          <cell r="A356">
            <v>7939</v>
          </cell>
          <cell r="B356" t="str">
            <v>Одноэтажный метталический склад литер Б, 00000524, 28.03.2004</v>
          </cell>
          <cell r="C356">
            <v>593220.34</v>
          </cell>
          <cell r="D356">
            <v>7061.89</v>
          </cell>
          <cell r="I356">
            <v>451328.79724318831</v>
          </cell>
          <cell r="J356">
            <v>-1</v>
          </cell>
        </row>
        <row r="357">
          <cell r="A357">
            <v>8011</v>
          </cell>
          <cell r="B357" t="str">
            <v>Вагон - операторная, 0430, 06.10.2010</v>
          </cell>
          <cell r="C357">
            <v>90000</v>
          </cell>
          <cell r="D357">
            <v>90000</v>
          </cell>
          <cell r="I357">
            <v>458651.42243692948</v>
          </cell>
          <cell r="J357">
            <v>-1</v>
          </cell>
        </row>
        <row r="358">
          <cell r="A358">
            <v>8012</v>
          </cell>
          <cell r="B358" t="str">
            <v>Вагон дом, 00000040, 13.02.2002</v>
          </cell>
          <cell r="C358">
            <v>200000</v>
          </cell>
          <cell r="D358">
            <v>144332.95000000001</v>
          </cell>
          <cell r="I358">
            <v>458651.42243692948</v>
          </cell>
          <cell r="J358">
            <v>-1</v>
          </cell>
        </row>
        <row r="359">
          <cell r="A359">
            <v>8013</v>
          </cell>
          <cell r="B359" t="str">
            <v>Вагон дом с РЩ 0,4 кВ, 00000092, 01.03.2003</v>
          </cell>
          <cell r="C359">
            <v>156411.87</v>
          </cell>
          <cell r="D359">
            <v>115136.27</v>
          </cell>
          <cell r="I359">
            <v>458651.42243692948</v>
          </cell>
          <cell r="J359">
            <v>-1</v>
          </cell>
        </row>
        <row r="360">
          <cell r="A360">
            <v>8014</v>
          </cell>
          <cell r="B360" t="str">
            <v>Вагон Жилой , 0429, 06.10.2010</v>
          </cell>
          <cell r="C360">
            <v>90000</v>
          </cell>
          <cell r="D360">
            <v>90000</v>
          </cell>
          <cell r="I360">
            <v>458651.42243692948</v>
          </cell>
          <cell r="J360">
            <v>-1</v>
          </cell>
        </row>
        <row r="361">
          <cell r="A361">
            <v>8015</v>
          </cell>
          <cell r="B361" t="str">
            <v>Вагончик -баня, 0427, 30.09.2010</v>
          </cell>
          <cell r="C361">
            <v>51000</v>
          </cell>
          <cell r="D361">
            <v>46864.86</v>
          </cell>
          <cell r="I361">
            <v>458651.42243692948</v>
          </cell>
          <cell r="J361">
            <v>-1</v>
          </cell>
        </row>
        <row r="362">
          <cell r="A362">
            <v>8105</v>
          </cell>
          <cell r="B362" t="str">
            <v>Термо-будка 2*3*2,5, 00000259, 20.05.2004</v>
          </cell>
          <cell r="C362">
            <v>12711.86</v>
          </cell>
          <cell r="D362">
            <v>454.13</v>
          </cell>
          <cell r="I362">
            <v>72897.831150711849</v>
          </cell>
          <cell r="J362">
            <v>-1</v>
          </cell>
        </row>
        <row r="363">
          <cell r="A363">
            <v>8238</v>
          </cell>
          <cell r="B363" t="str">
            <v>2-е административное здание с пристроями (153,26 к</v>
          </cell>
          <cell r="C363">
            <v>4308903</v>
          </cell>
          <cell r="D363">
            <v>3889981.7</v>
          </cell>
          <cell r="I363">
            <v>5861142.7680000002</v>
          </cell>
          <cell r="J363">
            <v>-1</v>
          </cell>
        </row>
        <row r="364">
          <cell r="A364">
            <v>8239</v>
          </cell>
          <cell r="B364" t="str">
            <v>Здание гаража на 2 единицы</v>
          </cell>
          <cell r="C364">
            <v>233898.3</v>
          </cell>
          <cell r="D364">
            <v>205125.03</v>
          </cell>
          <cell r="I364">
            <v>497906.38022580254</v>
          </cell>
          <cell r="J364">
            <v>-1</v>
          </cell>
        </row>
        <row r="365">
          <cell r="A365">
            <v>8240</v>
          </cell>
          <cell r="B365" t="str">
            <v>Здание склада пл 61,74 кв.м</v>
          </cell>
          <cell r="C365">
            <v>88135.59</v>
          </cell>
          <cell r="D365">
            <v>55609.459999999992</v>
          </cell>
          <cell r="I365">
            <v>448138.01806199999</v>
          </cell>
          <cell r="J365">
            <v>-1</v>
          </cell>
        </row>
        <row r="366">
          <cell r="A366">
            <v>8241</v>
          </cell>
          <cell r="B366" t="str">
            <v>здание склада площ.86,07кв.м.</v>
          </cell>
          <cell r="C366">
            <v>25000</v>
          </cell>
          <cell r="D366">
            <v>16369.02</v>
          </cell>
          <cell r="I366">
            <v>1050277.7819999999</v>
          </cell>
          <cell r="J366">
            <v>-1</v>
          </cell>
        </row>
        <row r="367">
          <cell r="A367">
            <v>8242</v>
          </cell>
          <cell r="B367" t="str">
            <v>Нежилое помещение пл 84,59</v>
          </cell>
          <cell r="C367">
            <v>120338.98</v>
          </cell>
          <cell r="D367">
            <v>76450.73</v>
          </cell>
          <cell r="I367">
            <v>718423.68206399994</v>
          </cell>
          <cell r="J367">
            <v>-1</v>
          </cell>
        </row>
        <row r="368">
          <cell r="A368">
            <v>8243</v>
          </cell>
          <cell r="B368" t="str">
            <v>Помещение гаражей (общ.площ.337,02кв.м)</v>
          </cell>
          <cell r="C368">
            <v>2660251</v>
          </cell>
          <cell r="D368">
            <v>2349888.5</v>
          </cell>
          <cell r="I368">
            <v>2848971.2778217308</v>
          </cell>
          <cell r="J368">
            <v>-1</v>
          </cell>
        </row>
        <row r="369">
          <cell r="A369">
            <v>8244</v>
          </cell>
          <cell r="B369" t="str">
            <v>здание мобильное на 2-х чел</v>
          </cell>
          <cell r="C369">
            <v>432250</v>
          </cell>
          <cell r="D369">
            <v>230533.45</v>
          </cell>
          <cell r="I369">
            <v>-1</v>
          </cell>
          <cell r="J369">
            <v>-1</v>
          </cell>
        </row>
        <row r="370">
          <cell r="A370">
            <v>8409</v>
          </cell>
          <cell r="B370" t="str">
            <v>Здание Школа Гармония</v>
          </cell>
          <cell r="C370">
            <v>1502096.59</v>
          </cell>
          <cell r="D370">
            <v>1114458.75</v>
          </cell>
          <cell r="I370">
            <v>-1</v>
          </cell>
          <cell r="J370">
            <v>-1</v>
          </cell>
        </row>
        <row r="371">
          <cell r="A371">
            <v>8681</v>
          </cell>
          <cell r="B371" t="str">
            <v>Блок- бокс для УДС</v>
          </cell>
          <cell r="C371">
            <v>101694.92</v>
          </cell>
          <cell r="D371">
            <v>77481.919999999998</v>
          </cell>
          <cell r="I371">
            <v>-1</v>
          </cell>
          <cell r="J371">
            <v>-1</v>
          </cell>
        </row>
        <row r="372">
          <cell r="A372">
            <v>8682</v>
          </cell>
          <cell r="B372" t="str">
            <v>Блок-бокс насосная для  ГСМ</v>
          </cell>
          <cell r="C372">
            <v>501244.48</v>
          </cell>
          <cell r="D372">
            <v>421880.72</v>
          </cell>
          <cell r="I372">
            <v>-1</v>
          </cell>
          <cell r="J372">
            <v>-1</v>
          </cell>
        </row>
        <row r="373">
          <cell r="A373">
            <v>8683</v>
          </cell>
          <cell r="B373" t="str">
            <v>Блок-бокс очистки дизельного топлива</v>
          </cell>
          <cell r="C373">
            <v>263338.71999999997</v>
          </cell>
          <cell r="D373">
            <v>221643.41</v>
          </cell>
          <cell r="I373">
            <v>-1</v>
          </cell>
          <cell r="J373">
            <v>-1</v>
          </cell>
        </row>
        <row r="374">
          <cell r="A374">
            <v>8684</v>
          </cell>
          <cell r="B374" t="str">
            <v>Блок-штаб № 2 12000х4000х3000 (ПСП)</v>
          </cell>
          <cell r="C374">
            <v>790004.56</v>
          </cell>
          <cell r="D374">
            <v>790004.56</v>
          </cell>
          <cell r="I374">
            <v>-1</v>
          </cell>
          <cell r="J374">
            <v>-1</v>
          </cell>
        </row>
        <row r="375">
          <cell r="A375">
            <v>8685</v>
          </cell>
          <cell r="B375" t="str">
            <v>Блок-штаб №1 12000х4000х3000 (ЦПС)</v>
          </cell>
          <cell r="C375">
            <v>790004.56</v>
          </cell>
          <cell r="D375">
            <v>790004.56</v>
          </cell>
          <cell r="I375">
            <v>-1</v>
          </cell>
          <cell r="J375">
            <v>-1</v>
          </cell>
        </row>
        <row r="376">
          <cell r="A376">
            <v>8686</v>
          </cell>
          <cell r="B376" t="str">
            <v xml:space="preserve">Вагон-дом  "Антарис"  жилой </v>
          </cell>
          <cell r="C376">
            <v>379888.62</v>
          </cell>
          <cell r="D376">
            <v>298536.5</v>
          </cell>
          <cell r="I376">
            <v>1055283.6929683303</v>
          </cell>
          <cell r="J376">
            <v>-1</v>
          </cell>
        </row>
        <row r="377">
          <cell r="A377">
            <v>8687</v>
          </cell>
          <cell r="B377" t="str">
            <v xml:space="preserve">Вагон-дом  "Антарис"  жилой </v>
          </cell>
          <cell r="C377">
            <v>379888.61</v>
          </cell>
          <cell r="D377">
            <v>334611.33</v>
          </cell>
          <cell r="I377">
            <v>1055283.6929683303</v>
          </cell>
          <cell r="J377">
            <v>-1</v>
          </cell>
        </row>
        <row r="378">
          <cell r="A378">
            <v>8688</v>
          </cell>
          <cell r="B378" t="str">
            <v>Вагон-домик "Кедр" К .05.2.6 Сушилка на 12 мест</v>
          </cell>
          <cell r="C378">
            <v>1215461.49</v>
          </cell>
          <cell r="D378">
            <v>992626.79</v>
          </cell>
          <cell r="I378">
            <v>1055283.6929683303</v>
          </cell>
          <cell r="J378">
            <v>-1</v>
          </cell>
        </row>
        <row r="379">
          <cell r="A379">
            <v>8689</v>
          </cell>
          <cell r="B379" t="str">
            <v>Вагон-домик "Кедр" К .06.2.6 Пункт питания на 12 мест</v>
          </cell>
          <cell r="C379">
            <v>1259158.6000000001</v>
          </cell>
          <cell r="D379">
            <v>1028312.82</v>
          </cell>
          <cell r="I379">
            <v>1055283.6929683303</v>
          </cell>
          <cell r="J379">
            <v>-1</v>
          </cell>
        </row>
        <row r="380">
          <cell r="A380">
            <v>8690</v>
          </cell>
          <cell r="B380" t="str">
            <v>Вагон-домик "Кедр" К .08.2.6 Сауна -прачечная</v>
          </cell>
          <cell r="C380">
            <v>1095749.79</v>
          </cell>
          <cell r="D380">
            <v>894862.29</v>
          </cell>
          <cell r="I380">
            <v>1055283.6929683303</v>
          </cell>
          <cell r="J380">
            <v>-1</v>
          </cell>
        </row>
        <row r="381">
          <cell r="A381">
            <v>8691</v>
          </cell>
          <cell r="B381" t="str">
            <v xml:space="preserve">Вагон-домик "Кедр" К жилой на 2 человека </v>
          </cell>
          <cell r="C381">
            <v>1036145.26</v>
          </cell>
          <cell r="D381">
            <v>846185.38</v>
          </cell>
          <cell r="I381">
            <v>1055283.6929683303</v>
          </cell>
          <cell r="J381">
            <v>-1</v>
          </cell>
        </row>
        <row r="382">
          <cell r="A382">
            <v>8692</v>
          </cell>
          <cell r="B382" t="str">
            <v xml:space="preserve">Вагон-домик "Кедр" К жилой на 2 человека с кухней </v>
          </cell>
          <cell r="C382">
            <v>1020273.97</v>
          </cell>
          <cell r="D382">
            <v>839984.85</v>
          </cell>
          <cell r="I382">
            <v>1055283.6929683303</v>
          </cell>
          <cell r="J382">
            <v>-1</v>
          </cell>
        </row>
        <row r="383">
          <cell r="A383">
            <v>8693</v>
          </cell>
          <cell r="B383" t="str">
            <v xml:space="preserve">Вагон-домик "Кедр" К жилой на 2 человека с кухней </v>
          </cell>
          <cell r="C383">
            <v>1020273.97</v>
          </cell>
          <cell r="D383">
            <v>843234.33</v>
          </cell>
          <cell r="I383">
            <v>1055283.6929683303</v>
          </cell>
          <cell r="J383">
            <v>-1</v>
          </cell>
        </row>
        <row r="384">
          <cell r="A384">
            <v>8694</v>
          </cell>
          <cell r="B384" t="str">
            <v xml:space="preserve">Вагон-домик "Кедр" К жилой на 2 человека с кухней </v>
          </cell>
          <cell r="C384">
            <v>1020273.97</v>
          </cell>
          <cell r="D384">
            <v>843234.33</v>
          </cell>
          <cell r="I384">
            <v>1055283.6929683303</v>
          </cell>
          <cell r="J384">
            <v>-1</v>
          </cell>
        </row>
        <row r="385">
          <cell r="A385">
            <v>8695</v>
          </cell>
          <cell r="B385" t="str">
            <v xml:space="preserve">Вагон-домик "Кедр" К жилой на 2 человека с кухней </v>
          </cell>
          <cell r="C385">
            <v>1020273.97</v>
          </cell>
          <cell r="D385">
            <v>824296.3</v>
          </cell>
          <cell r="I385">
            <v>1055283.6929683303</v>
          </cell>
          <cell r="J385">
            <v>-1</v>
          </cell>
        </row>
        <row r="386">
          <cell r="A386">
            <v>8696</v>
          </cell>
          <cell r="B386" t="str">
            <v xml:space="preserve">Вагон-домик "Кедр" К жилой на 2 человека с кухней </v>
          </cell>
          <cell r="C386">
            <v>1020273.97</v>
          </cell>
          <cell r="D386">
            <v>824296.3</v>
          </cell>
          <cell r="I386">
            <v>1055283.6929683303</v>
          </cell>
          <cell r="J386">
            <v>-1</v>
          </cell>
        </row>
        <row r="387">
          <cell r="A387">
            <v>8697</v>
          </cell>
          <cell r="B387" t="str">
            <v xml:space="preserve">Вагон-домик "Кедр" К жилой на 2 человека с кухней </v>
          </cell>
          <cell r="C387">
            <v>1020273.96</v>
          </cell>
          <cell r="D387">
            <v>824296.3</v>
          </cell>
          <cell r="I387">
            <v>1055283.6929683303</v>
          </cell>
          <cell r="J387">
            <v>-1</v>
          </cell>
        </row>
        <row r="388">
          <cell r="A388">
            <v>8698</v>
          </cell>
          <cell r="B388" t="str">
            <v xml:space="preserve">Вагон-домик "Кедр" К жилой на 4 человека </v>
          </cell>
          <cell r="C388">
            <v>1126197.8400000001</v>
          </cell>
          <cell r="D388">
            <v>919728.28</v>
          </cell>
          <cell r="I388">
            <v>1055283.6929683303</v>
          </cell>
          <cell r="J388">
            <v>-1</v>
          </cell>
        </row>
        <row r="389">
          <cell r="A389">
            <v>8699</v>
          </cell>
          <cell r="B389" t="str">
            <v xml:space="preserve">Вагон-домик "Кедр" К жилой на 4 человека </v>
          </cell>
          <cell r="C389">
            <v>1126197.83</v>
          </cell>
          <cell r="D389">
            <v>919728.27</v>
          </cell>
          <cell r="I389">
            <v>1055283.6929683303</v>
          </cell>
          <cell r="J389">
            <v>-1</v>
          </cell>
        </row>
        <row r="390">
          <cell r="A390">
            <v>8700</v>
          </cell>
          <cell r="B390" t="str">
            <v>Вагон-домик "Кедр" К полевой офис</v>
          </cell>
          <cell r="C390">
            <v>1034221.57</v>
          </cell>
          <cell r="D390">
            <v>844614.35</v>
          </cell>
          <cell r="I390">
            <v>1055283.6929683303</v>
          </cell>
          <cell r="J390">
            <v>-1</v>
          </cell>
        </row>
        <row r="391">
          <cell r="A391">
            <v>8701</v>
          </cell>
          <cell r="B391" t="str">
            <v>Вагон-домик "Кедр" К полевой офис</v>
          </cell>
          <cell r="C391">
            <v>1034221.57</v>
          </cell>
          <cell r="D391">
            <v>844614.35</v>
          </cell>
          <cell r="I391">
            <v>1055283.6929683303</v>
          </cell>
          <cell r="J391">
            <v>-1</v>
          </cell>
        </row>
        <row r="392">
          <cell r="A392">
            <v>8702</v>
          </cell>
          <cell r="B392" t="str">
            <v>Вагон-домик "Кедр" К полевой офис</v>
          </cell>
          <cell r="C392">
            <v>1034221.57</v>
          </cell>
          <cell r="D392">
            <v>844614.35</v>
          </cell>
          <cell r="I392">
            <v>1055283.6929683303</v>
          </cell>
          <cell r="J392">
            <v>-1</v>
          </cell>
        </row>
        <row r="393">
          <cell r="A393">
            <v>8703</v>
          </cell>
          <cell r="B393" t="str">
            <v>Вагон-домик "Кедр" К полевой офис</v>
          </cell>
          <cell r="C393">
            <v>1034221.57</v>
          </cell>
          <cell r="D393">
            <v>844614.35</v>
          </cell>
          <cell r="I393">
            <v>1055283.6929683303</v>
          </cell>
          <cell r="J393">
            <v>-1</v>
          </cell>
        </row>
        <row r="394">
          <cell r="A394">
            <v>8704</v>
          </cell>
          <cell r="B394" t="str">
            <v>Жилой комплекс "Вахта-80"</v>
          </cell>
          <cell r="C394">
            <v>87858717.230000004</v>
          </cell>
          <cell r="D394">
            <v>82733625.370000005</v>
          </cell>
          <cell r="I394">
            <v>-1</v>
          </cell>
          <cell r="J394">
            <v>-1</v>
          </cell>
        </row>
        <row r="395">
          <cell r="A395">
            <v>8705</v>
          </cell>
          <cell r="B395" t="str">
            <v>Склад для хранения кислородных баллонов</v>
          </cell>
          <cell r="C395">
            <v>204967.09</v>
          </cell>
          <cell r="D395">
            <v>204967.09</v>
          </cell>
          <cell r="I395">
            <v>-1</v>
          </cell>
          <cell r="J395">
            <v>-1</v>
          </cell>
        </row>
        <row r="396">
          <cell r="A396">
            <v>8706</v>
          </cell>
          <cell r="B396" t="str">
            <v>Стеллаж для барабанов  с кабелем одноярусный с поддонами</v>
          </cell>
          <cell r="C396">
            <v>151177.15</v>
          </cell>
          <cell r="D396">
            <v>147397.72</v>
          </cell>
          <cell r="I396">
            <v>-1</v>
          </cell>
          <cell r="J396">
            <v>-1</v>
          </cell>
        </row>
        <row r="397">
          <cell r="A397">
            <v>8707</v>
          </cell>
          <cell r="B397" t="str">
            <v>Стеллаж для барабанов  с кабелем одноярусный с поддонами</v>
          </cell>
          <cell r="C397">
            <v>151177.15</v>
          </cell>
          <cell r="D397">
            <v>147397.72</v>
          </cell>
          <cell r="I397">
            <v>-1</v>
          </cell>
          <cell r="J397">
            <v>-1</v>
          </cell>
        </row>
        <row r="398">
          <cell r="A398">
            <v>8708</v>
          </cell>
          <cell r="B398" t="str">
            <v>Стеллаж для ГЗ с поддоном</v>
          </cell>
          <cell r="C398">
            <v>128891.9</v>
          </cell>
          <cell r="D398">
            <v>125669.6</v>
          </cell>
          <cell r="I398">
            <v>-1</v>
          </cell>
          <cell r="J398">
            <v>-1</v>
          </cell>
        </row>
        <row r="399">
          <cell r="A399">
            <v>8709</v>
          </cell>
          <cell r="B399" t="str">
            <v>Стеллаж для узлов ЭПУ</v>
          </cell>
          <cell r="C399">
            <v>163003.26</v>
          </cell>
          <cell r="D399">
            <v>158928.18</v>
          </cell>
          <cell r="I399">
            <v>-1</v>
          </cell>
          <cell r="J399">
            <v>-1</v>
          </cell>
        </row>
        <row r="400">
          <cell r="A400">
            <v>8710</v>
          </cell>
          <cell r="B400" t="str">
            <v>Стеллаж для хранения труб</v>
          </cell>
          <cell r="C400">
            <v>655821.49</v>
          </cell>
          <cell r="D400">
            <v>551983.06999999995</v>
          </cell>
          <cell r="I400">
            <v>-1</v>
          </cell>
          <cell r="J400">
            <v>-1</v>
          </cell>
        </row>
        <row r="401">
          <cell r="A401">
            <v>8711</v>
          </cell>
          <cell r="B401" t="str">
            <v>Стеллаж для хранения труб</v>
          </cell>
          <cell r="C401">
            <v>655821.49</v>
          </cell>
          <cell r="D401">
            <v>551983.06999999995</v>
          </cell>
          <cell r="I401">
            <v>-1</v>
          </cell>
          <cell r="J401">
            <v>-1</v>
          </cell>
        </row>
        <row r="402">
          <cell r="A402">
            <v>8712</v>
          </cell>
          <cell r="B402" t="str">
            <v>Стеллаж для хранения труб</v>
          </cell>
          <cell r="C402">
            <v>655821.48</v>
          </cell>
          <cell r="D402">
            <v>551983.06000000006</v>
          </cell>
          <cell r="I402">
            <v>-1</v>
          </cell>
          <cell r="J402">
            <v>-1</v>
          </cell>
        </row>
        <row r="403">
          <cell r="A403">
            <v>8713</v>
          </cell>
          <cell r="B403" t="str">
            <v>Туалет утепленный ( Северо-Хоседаюское месторождение)</v>
          </cell>
          <cell r="C403">
            <v>178755.69</v>
          </cell>
          <cell r="D403">
            <v>64550.57</v>
          </cell>
          <cell r="I403">
            <v>-1</v>
          </cell>
          <cell r="J403">
            <v>-1</v>
          </cell>
        </row>
        <row r="404">
          <cell r="A404">
            <v>8714</v>
          </cell>
          <cell r="B404" t="str">
            <v>Туалет утепленный ( Северо-Хоседаюское месторождение)</v>
          </cell>
          <cell r="C404">
            <v>511896.24</v>
          </cell>
          <cell r="D404">
            <v>383922.24</v>
          </cell>
          <cell r="I404">
            <v>-1</v>
          </cell>
          <cell r="J404">
            <v>-1</v>
          </cell>
        </row>
        <row r="405">
          <cell r="A405">
            <v>8715</v>
          </cell>
          <cell r="B405" t="str">
            <v>Энергомеханическая мастерская</v>
          </cell>
          <cell r="C405">
            <v>689987.01</v>
          </cell>
          <cell r="D405">
            <v>580739.1</v>
          </cell>
          <cell r="I405">
            <v>-1</v>
          </cell>
          <cell r="J405">
            <v>-1</v>
          </cell>
        </row>
        <row r="406">
          <cell r="A406">
            <v>8716</v>
          </cell>
          <cell r="B406" t="str">
            <v>Энергомеханическая мастерская</v>
          </cell>
          <cell r="C406">
            <v>689987.01</v>
          </cell>
          <cell r="D406">
            <v>580739.1</v>
          </cell>
          <cell r="I406">
            <v>-1</v>
          </cell>
          <cell r="J406">
            <v>-1</v>
          </cell>
        </row>
        <row r="407">
          <cell r="A407">
            <v>8253</v>
          </cell>
          <cell r="B407" t="str">
            <v>элеватор ЭТА 50</v>
          </cell>
          <cell r="C407">
            <v>24266.95</v>
          </cell>
          <cell r="D407">
            <v>22325.59</v>
          </cell>
          <cell r="I407">
            <v>32110.460378901585</v>
          </cell>
          <cell r="J407">
            <v>-1</v>
          </cell>
        </row>
        <row r="408">
          <cell r="A408">
            <v>8255</v>
          </cell>
          <cell r="B408" t="str">
            <v>Ключ АПР с гидроприводом</v>
          </cell>
          <cell r="C408">
            <v>46060</v>
          </cell>
          <cell r="D408">
            <v>0</v>
          </cell>
          <cell r="I408">
            <v>53234.122169561175</v>
          </cell>
          <cell r="J408">
            <v>-1</v>
          </cell>
        </row>
        <row r="409">
          <cell r="A409">
            <v>8257</v>
          </cell>
          <cell r="B409" t="str">
            <v>Ключ АПР2-ГП</v>
          </cell>
          <cell r="C409">
            <v>86440.68</v>
          </cell>
          <cell r="D409">
            <v>0</v>
          </cell>
          <cell r="I409">
            <v>192222.3459067939</v>
          </cell>
          <cell r="J409">
            <v>-1</v>
          </cell>
        </row>
        <row r="410">
          <cell r="A410">
            <v>8257</v>
          </cell>
          <cell r="B410" t="str">
            <v>Ключ АПР2-ГП</v>
          </cell>
          <cell r="C410">
            <v>86440.68</v>
          </cell>
          <cell r="D410">
            <v>0</v>
          </cell>
          <cell r="I410">
            <v>192222.3459067939</v>
          </cell>
          <cell r="J410">
            <v>-1</v>
          </cell>
        </row>
        <row r="411">
          <cell r="A411">
            <v>8257</v>
          </cell>
          <cell r="B411" t="str">
            <v>Ключ АПР2-ГП</v>
          </cell>
          <cell r="C411">
            <v>86440.68</v>
          </cell>
          <cell r="D411">
            <v>0</v>
          </cell>
          <cell r="I411">
            <v>192222.3459067939</v>
          </cell>
          <cell r="J411">
            <v>-1</v>
          </cell>
        </row>
        <row r="412">
          <cell r="A412">
            <v>8263</v>
          </cell>
          <cell r="B412" t="str">
            <v>автоцистерна  АЦ-8, инв.№00000033</v>
          </cell>
          <cell r="C412">
            <v>38980</v>
          </cell>
          <cell r="D412">
            <v>20789.45</v>
          </cell>
          <cell r="I412">
            <v>243184.02117613872</v>
          </cell>
          <cell r="J412">
            <v>-1</v>
          </cell>
        </row>
        <row r="413">
          <cell r="A413">
            <v>8266</v>
          </cell>
          <cell r="B413" t="str">
            <v>Агрегат ЦА 28-13 УО(прицеп 2ПТС-4), инв.№00000035</v>
          </cell>
          <cell r="C413">
            <v>560710</v>
          </cell>
          <cell r="D413">
            <v>258789.15000000002</v>
          </cell>
          <cell r="I413">
            <v>258343.2494120718</v>
          </cell>
          <cell r="J413">
            <v>-1</v>
          </cell>
        </row>
        <row r="414">
          <cell r="A414">
            <v>8267</v>
          </cell>
          <cell r="B414" t="str">
            <v>Арматура Устьевая АУ 1408*50 свк№119, инв.№00000146</v>
          </cell>
          <cell r="C414">
            <v>29153.73</v>
          </cell>
          <cell r="D414">
            <v>0</v>
          </cell>
          <cell r="I414">
            <v>-1</v>
          </cell>
          <cell r="J414">
            <v>-1</v>
          </cell>
        </row>
        <row r="415">
          <cell r="A415">
            <v>8274</v>
          </cell>
          <cell r="B415" t="str">
            <v>Винтовой насос 16-1200 в колплекте, инв.№00000038</v>
          </cell>
          <cell r="C415">
            <v>529400</v>
          </cell>
          <cell r="D415">
            <v>220583.45</v>
          </cell>
          <cell r="I415">
            <v>-1</v>
          </cell>
          <cell r="J415">
            <v>-1</v>
          </cell>
        </row>
        <row r="416">
          <cell r="A416">
            <v>8276</v>
          </cell>
          <cell r="B416" t="str">
            <v>Газоанализатор Солярис, инв.№00000039</v>
          </cell>
          <cell r="C416">
            <v>26100</v>
          </cell>
          <cell r="D416">
            <v>1410.6500000000015</v>
          </cell>
          <cell r="I416">
            <v>70547.911817983986</v>
          </cell>
          <cell r="J416">
            <v>-1</v>
          </cell>
        </row>
        <row r="417">
          <cell r="A417">
            <v>8279</v>
          </cell>
          <cell r="B417" t="str">
            <v>Диз-генератор FC WIIsjn P 165 EIКонд.4скв, инв.№00000041</v>
          </cell>
          <cell r="C417">
            <v>350100</v>
          </cell>
          <cell r="D417">
            <v>248831.35</v>
          </cell>
          <cell r="I417">
            <v>965629.65669134399</v>
          </cell>
          <cell r="J417">
            <v>-1</v>
          </cell>
        </row>
        <row r="418">
          <cell r="A418">
            <v>8281</v>
          </cell>
          <cell r="B418" t="str">
            <v>ДЭЗ 60 Н-623(прицеп-шасси УО28-17), инв.№00000042</v>
          </cell>
          <cell r="C418">
            <v>145420</v>
          </cell>
          <cell r="D418">
            <v>60591.55</v>
          </cell>
          <cell r="I418">
            <v>-1</v>
          </cell>
          <cell r="J418">
            <v>-1</v>
          </cell>
        </row>
        <row r="419">
          <cell r="A419">
            <v>8291</v>
          </cell>
          <cell r="B419" t="str">
            <v>Забойный винт.двигатель Д85, инв.№00000045</v>
          </cell>
          <cell r="C419">
            <v>141050</v>
          </cell>
          <cell r="D419">
            <v>3917.8999999999942</v>
          </cell>
          <cell r="I419">
            <v>149032.45043339857</v>
          </cell>
          <cell r="J419">
            <v>-1</v>
          </cell>
        </row>
        <row r="420">
          <cell r="A420">
            <v>8297</v>
          </cell>
          <cell r="B420" t="str">
            <v>Кран КПШ-65-14 ХЛ, инв.№00000149</v>
          </cell>
          <cell r="C420">
            <v>32152.63</v>
          </cell>
          <cell r="D420">
            <v>0</v>
          </cell>
          <cell r="I420">
            <v>-1</v>
          </cell>
          <cell r="J420">
            <v>-1</v>
          </cell>
        </row>
        <row r="421">
          <cell r="A421">
            <v>8298</v>
          </cell>
          <cell r="B421" t="str">
            <v>Кран КШ 73, инв.№00000168</v>
          </cell>
          <cell r="C421">
            <v>23728.81</v>
          </cell>
          <cell r="D421">
            <v>0</v>
          </cell>
          <cell r="I421">
            <v>25471.49619981067</v>
          </cell>
          <cell r="J421">
            <v>-1</v>
          </cell>
        </row>
        <row r="422">
          <cell r="A422">
            <v>8300</v>
          </cell>
          <cell r="B422" t="str">
            <v>КТП без трансформатора, инв.№00000150</v>
          </cell>
          <cell r="C422">
            <v>35046</v>
          </cell>
          <cell r="D422">
            <v>22946.91</v>
          </cell>
          <cell r="I422">
            <v>120991.04359794006</v>
          </cell>
          <cell r="J422">
            <v>-1</v>
          </cell>
        </row>
        <row r="423">
          <cell r="A423">
            <v>8313</v>
          </cell>
          <cell r="B423" t="str">
            <v>насос 25-125  СКВ №117, инв.№00000210</v>
          </cell>
          <cell r="C423">
            <v>29598.73</v>
          </cell>
          <cell r="D423">
            <v>24798.91</v>
          </cell>
          <cell r="I423">
            <v>31747.472513788354</v>
          </cell>
          <cell r="J423">
            <v>-1</v>
          </cell>
        </row>
        <row r="424">
          <cell r="A424">
            <v>8314</v>
          </cell>
          <cell r="B424" t="str">
            <v>насос 25-175 ТНМ скв №91(сул), инв.№00000211</v>
          </cell>
          <cell r="C424">
            <v>27627.119999999999</v>
          </cell>
          <cell r="D424">
            <v>23147.040000000001</v>
          </cell>
          <cell r="I424">
            <v>955054.21855033538</v>
          </cell>
          <cell r="J424">
            <v>-1</v>
          </cell>
        </row>
        <row r="425">
          <cell r="A425">
            <v>8315</v>
          </cell>
          <cell r="B425" t="str">
            <v>насос 25-175 ТНМ скв№4 (конд.), инв.№00000199</v>
          </cell>
          <cell r="C425">
            <v>27627.119999999999</v>
          </cell>
          <cell r="D425">
            <v>23147.040000000001</v>
          </cell>
          <cell r="I425">
            <v>955054.21855033538</v>
          </cell>
          <cell r="J425">
            <v>-1</v>
          </cell>
        </row>
        <row r="426">
          <cell r="A426">
            <v>8316</v>
          </cell>
          <cell r="B426" t="str">
            <v>Насос б/двиг. НВ 50/50-3,7 ВСД, инв.№00000152</v>
          </cell>
          <cell r="C426">
            <v>52630</v>
          </cell>
          <cell r="D426">
            <v>10233.739999999998</v>
          </cell>
          <cell r="I426">
            <v>127277.18793996396</v>
          </cell>
          <cell r="J426">
            <v>-1</v>
          </cell>
        </row>
        <row r="427">
          <cell r="A427">
            <v>8317</v>
          </cell>
          <cell r="B427" t="str">
            <v>насос б/двигателя НВ50-3,7-В-СД-У2 ПППН, инв.№00000166</v>
          </cell>
          <cell r="C427">
            <v>64200</v>
          </cell>
          <cell r="D427">
            <v>28533.4</v>
          </cell>
          <cell r="I427">
            <v>115869.77192542778</v>
          </cell>
          <cell r="J427">
            <v>-1</v>
          </cell>
        </row>
        <row r="428">
          <cell r="A428">
            <v>8318</v>
          </cell>
          <cell r="B428" t="str">
            <v>насос трубный 25-225 ТНМ скв №1(слав), инв.№00000212</v>
          </cell>
          <cell r="C428">
            <v>35200</v>
          </cell>
          <cell r="D428">
            <v>29491.9</v>
          </cell>
          <cell r="I428">
            <v>-1</v>
          </cell>
          <cell r="J428">
            <v>-1</v>
          </cell>
        </row>
        <row r="429">
          <cell r="A429">
            <v>8319</v>
          </cell>
          <cell r="B429" t="str">
            <v>Насос трубный 25-225-ТНМ 11-4-2-2, инв.№00000057</v>
          </cell>
          <cell r="C429">
            <v>29750</v>
          </cell>
          <cell r="D429">
            <v>12395.95</v>
          </cell>
          <cell r="I429">
            <v>-1</v>
          </cell>
          <cell r="J429">
            <v>-1</v>
          </cell>
        </row>
        <row r="430">
          <cell r="A430">
            <v>8320</v>
          </cell>
          <cell r="B430" t="str">
            <v>Насосный агрегат НВ-50/50-3,7-В-СД У2, инв.№00000204</v>
          </cell>
          <cell r="C430">
            <v>93400</v>
          </cell>
          <cell r="D430">
            <v>70050.040000000008</v>
          </cell>
          <cell r="I430">
            <v>127277.18793996396</v>
          </cell>
          <cell r="J430">
            <v>-1</v>
          </cell>
        </row>
        <row r="431">
          <cell r="A431">
            <v>8330</v>
          </cell>
          <cell r="B431" t="str">
            <v>Обвязка колонная ОКК-1 210х146х245, инв.№00000058</v>
          </cell>
          <cell r="C431">
            <v>24800</v>
          </cell>
          <cell r="D431">
            <v>6716.5499999999993</v>
          </cell>
          <cell r="I431">
            <v>-1</v>
          </cell>
          <cell r="J431">
            <v>-1</v>
          </cell>
        </row>
        <row r="432">
          <cell r="A432">
            <v>8331</v>
          </cell>
          <cell r="B432" t="str">
            <v>Перед. свар. агрегат АДД-400МЗ 28-16УО, инв.№00000059</v>
          </cell>
          <cell r="C432">
            <v>91480</v>
          </cell>
          <cell r="D432">
            <v>38116.550000000003</v>
          </cell>
          <cell r="I432">
            <v>327808.87869842892</v>
          </cell>
          <cell r="J432">
            <v>-1</v>
          </cell>
        </row>
        <row r="433">
          <cell r="A433">
            <v>8333</v>
          </cell>
          <cell r="B433" t="str">
            <v>Подстанция на скв №1, инв.№00000062</v>
          </cell>
          <cell r="C433">
            <v>34100</v>
          </cell>
          <cell r="D433">
            <v>24236.3</v>
          </cell>
          <cell r="I433">
            <v>-1</v>
          </cell>
          <cell r="J433">
            <v>-1</v>
          </cell>
        </row>
        <row r="434">
          <cell r="A434">
            <v>8334</v>
          </cell>
          <cell r="B434" t="str">
            <v>подстанция на скв №118, инв.№00000063</v>
          </cell>
          <cell r="C434">
            <v>22300</v>
          </cell>
          <cell r="D434">
            <v>15849.5</v>
          </cell>
          <cell r="I434">
            <v>-1</v>
          </cell>
          <cell r="J434">
            <v>-1</v>
          </cell>
        </row>
        <row r="435">
          <cell r="A435">
            <v>8335</v>
          </cell>
          <cell r="B435" t="str">
            <v>Подстанция на скв.91, инв.№00000061</v>
          </cell>
          <cell r="C435">
            <v>38300</v>
          </cell>
          <cell r="D435">
            <v>27221.45</v>
          </cell>
          <cell r="I435">
            <v>-1</v>
          </cell>
          <cell r="J435">
            <v>-1</v>
          </cell>
        </row>
        <row r="436">
          <cell r="A436">
            <v>8346</v>
          </cell>
          <cell r="B436" t="str">
            <v>Редуктор (ПШГИ)рп 450 4 Кондак, инв.№00000072</v>
          </cell>
          <cell r="C436">
            <v>188560</v>
          </cell>
          <cell r="D436">
            <v>138563.20000000001</v>
          </cell>
          <cell r="I436">
            <v>435164.85123188986</v>
          </cell>
          <cell r="J436">
            <v>-1</v>
          </cell>
        </row>
        <row r="437">
          <cell r="A437">
            <v>8347</v>
          </cell>
          <cell r="B437" t="str">
            <v>редуктор Ц2 НШ 450 скв №119, инв.№00000205</v>
          </cell>
          <cell r="C437">
            <v>190677.97</v>
          </cell>
          <cell r="D437">
            <v>144296.83000000002</v>
          </cell>
          <cell r="I437">
            <v>435164.85123188986</v>
          </cell>
          <cell r="J437">
            <v>-1</v>
          </cell>
        </row>
        <row r="438">
          <cell r="A438">
            <v>8348</v>
          </cell>
          <cell r="B438" t="str">
            <v>Редуктор ЦНШ450-28 скв 117, инв.№00000073</v>
          </cell>
          <cell r="C438">
            <v>102000</v>
          </cell>
          <cell r="D438">
            <v>74954.45</v>
          </cell>
          <cell r="I438">
            <v>435164.85123188986</v>
          </cell>
          <cell r="J438">
            <v>-1</v>
          </cell>
        </row>
        <row r="439">
          <cell r="A439">
            <v>8349</v>
          </cell>
          <cell r="B439" t="str">
            <v>Рукав буровой оплеточный, инв.№00000184</v>
          </cell>
          <cell r="C439">
            <v>23702.400000000001</v>
          </cell>
          <cell r="D439">
            <v>8888.4000000000015</v>
          </cell>
          <cell r="I439">
            <v>-1</v>
          </cell>
          <cell r="J439">
            <v>-1</v>
          </cell>
        </row>
        <row r="440">
          <cell r="A440">
            <v>8372</v>
          </cell>
          <cell r="B440" t="str">
            <v>Станция рабочая локальной сети, инв.№00000084</v>
          </cell>
          <cell r="C440">
            <v>227500</v>
          </cell>
          <cell r="D440">
            <v>183263.85</v>
          </cell>
          <cell r="I440">
            <v>-1</v>
          </cell>
          <cell r="J440">
            <v>-1</v>
          </cell>
        </row>
        <row r="441">
          <cell r="A441">
            <v>8377</v>
          </cell>
          <cell r="B441" t="str">
            <v>Трансформатор 10/04 на ППН, инв.№00000089</v>
          </cell>
          <cell r="C441">
            <v>26000</v>
          </cell>
          <cell r="D441">
            <v>18479.2</v>
          </cell>
          <cell r="I441">
            <v>596197.41542730841</v>
          </cell>
          <cell r="J441">
            <v>-1</v>
          </cell>
        </row>
        <row r="442">
          <cell r="A442">
            <v>8378</v>
          </cell>
          <cell r="B442" t="str">
            <v>Трансформатор скв 98, инв.№00000090</v>
          </cell>
          <cell r="C442">
            <v>37600</v>
          </cell>
          <cell r="D442">
            <v>27630.25</v>
          </cell>
          <cell r="I442">
            <v>-1</v>
          </cell>
          <cell r="J442">
            <v>-1</v>
          </cell>
        </row>
        <row r="443">
          <cell r="A443">
            <v>8396</v>
          </cell>
          <cell r="B443" t="str">
            <v>Устевая  арматура скв 116, инв.№00000099</v>
          </cell>
          <cell r="C443">
            <v>46500</v>
          </cell>
          <cell r="D443">
            <v>27125.05</v>
          </cell>
          <cell r="I443">
            <v>-1</v>
          </cell>
          <cell r="J443">
            <v>-1</v>
          </cell>
        </row>
        <row r="444">
          <cell r="A444">
            <v>8397</v>
          </cell>
          <cell r="B444" t="str">
            <v>Устевая  арматура скв 117, инв.№00000098</v>
          </cell>
          <cell r="C444">
            <v>26570</v>
          </cell>
          <cell r="D444">
            <v>15499.15</v>
          </cell>
          <cell r="I444">
            <v>-1</v>
          </cell>
          <cell r="J444">
            <v>-1</v>
          </cell>
        </row>
        <row r="445">
          <cell r="A445">
            <v>8401</v>
          </cell>
          <cell r="B445" t="str">
            <v>Штанга 7/8 скв 117, инв.№00000103</v>
          </cell>
          <cell r="C445">
            <v>36060</v>
          </cell>
          <cell r="D445">
            <v>9766.25</v>
          </cell>
          <cell r="I445">
            <v>807.61571652710779</v>
          </cell>
          <cell r="J445">
            <v>-1</v>
          </cell>
        </row>
        <row r="446">
          <cell r="A446">
            <v>8402</v>
          </cell>
          <cell r="B446" t="str">
            <v>Штанга 7/8 скв 91, инв.№00000104</v>
          </cell>
          <cell r="C446">
            <v>36060</v>
          </cell>
          <cell r="D446">
            <v>9766.25</v>
          </cell>
          <cell r="I446">
            <v>807.61571652710779</v>
          </cell>
          <cell r="J446">
            <v>-1</v>
          </cell>
        </row>
        <row r="447">
          <cell r="A447">
            <v>8403</v>
          </cell>
          <cell r="B447" t="str">
            <v>Штанга насос 19 скв 98, инв.№00000106</v>
          </cell>
          <cell r="C447">
            <v>46530</v>
          </cell>
          <cell r="D447">
            <v>0</v>
          </cell>
          <cell r="I447">
            <v>526.19763030015042</v>
          </cell>
          <cell r="J447">
            <v>-1</v>
          </cell>
        </row>
        <row r="448">
          <cell r="A448">
            <v>8404</v>
          </cell>
          <cell r="B448" t="str">
            <v>Штанга насос 22, инв.№00000108</v>
          </cell>
          <cell r="C448">
            <v>60830</v>
          </cell>
          <cell r="D448">
            <v>0</v>
          </cell>
          <cell r="I448">
            <v>526.19763030015042</v>
          </cell>
          <cell r="J448">
            <v>-1</v>
          </cell>
        </row>
        <row r="449">
          <cell r="A449">
            <v>8405</v>
          </cell>
          <cell r="B449" t="str">
            <v>Штанга насос 22 скв 119, инв.№00000107</v>
          </cell>
          <cell r="C449">
            <v>30330</v>
          </cell>
          <cell r="D449">
            <v>0</v>
          </cell>
          <cell r="I449">
            <v>526.19763030015042</v>
          </cell>
          <cell r="J449">
            <v>-1</v>
          </cell>
        </row>
        <row r="450">
          <cell r="A450">
            <v>1412</v>
          </cell>
          <cell r="B450" t="str">
            <v>Этажерка</v>
          </cell>
          <cell r="C450">
            <v>16016.37</v>
          </cell>
          <cell r="D450">
            <v>0</v>
          </cell>
          <cell r="I450">
            <v>-1</v>
          </cell>
          <cell r="J450">
            <v>-1</v>
          </cell>
        </row>
        <row r="451">
          <cell r="A451">
            <v>1529</v>
          </cell>
          <cell r="B451" t="str">
            <v>Накопительно-расходная емкость для воды</v>
          </cell>
          <cell r="C451">
            <v>11742.88</v>
          </cell>
          <cell r="D451">
            <v>5111.6799999999994</v>
          </cell>
          <cell r="I451">
            <v>-1</v>
          </cell>
          <cell r="J451">
            <v>-1</v>
          </cell>
        </row>
        <row r="452">
          <cell r="A452">
            <v>3439</v>
          </cell>
          <cell r="B452" t="str">
            <v>Ограда вокруг здания ВНИИ</v>
          </cell>
          <cell r="C452">
            <v>105040</v>
          </cell>
          <cell r="D452">
            <v>27119.98</v>
          </cell>
          <cell r="I452">
            <v>312261.5921524014</v>
          </cell>
          <cell r="J452">
            <v>-1</v>
          </cell>
        </row>
        <row r="453">
          <cell r="A453">
            <v>3440</v>
          </cell>
          <cell r="B453" t="str">
            <v>Асфальтное покрытие</v>
          </cell>
          <cell r="C453">
            <v>27108</v>
          </cell>
          <cell r="D453">
            <v>0</v>
          </cell>
          <cell r="I453">
            <v>19846207.698353872</v>
          </cell>
          <cell r="J453">
            <v>-1</v>
          </cell>
        </row>
        <row r="454">
          <cell r="A454">
            <v>3441</v>
          </cell>
          <cell r="B454" t="str">
            <v>Линия связи (Главное здание)</v>
          </cell>
          <cell r="C454">
            <v>298127.94</v>
          </cell>
          <cell r="D454">
            <v>141105.63</v>
          </cell>
          <cell r="I454">
            <v>-1</v>
          </cell>
          <cell r="J454">
            <v>-1</v>
          </cell>
        </row>
        <row r="455">
          <cell r="A455">
            <v>3442</v>
          </cell>
          <cell r="B455" t="str">
            <v>Линия связи стр.8</v>
          </cell>
          <cell r="C455">
            <v>80279.08</v>
          </cell>
          <cell r="D455">
            <v>38710.94</v>
          </cell>
          <cell r="I455">
            <v>-1</v>
          </cell>
          <cell r="J455">
            <v>-1</v>
          </cell>
        </row>
        <row r="456">
          <cell r="A456">
            <v>3443</v>
          </cell>
          <cell r="B456" t="str">
            <v>Газопровод внутрен.</v>
          </cell>
          <cell r="C456">
            <v>70422</v>
          </cell>
          <cell r="D456">
            <v>70422</v>
          </cell>
          <cell r="I456">
            <v>-1</v>
          </cell>
          <cell r="J456">
            <v>-1</v>
          </cell>
        </row>
        <row r="457">
          <cell r="A457">
            <v>3444</v>
          </cell>
          <cell r="B457" t="str">
            <v>Автостоянка</v>
          </cell>
          <cell r="C457">
            <v>438056.14</v>
          </cell>
          <cell r="D457">
            <v>198342.77</v>
          </cell>
          <cell r="I457">
            <v>1429675.9169865856</v>
          </cell>
          <cell r="J457">
            <v>-1</v>
          </cell>
        </row>
        <row r="458">
          <cell r="A458">
            <v>3445</v>
          </cell>
          <cell r="B458" t="str">
            <v>Кабельная линия  связи</v>
          </cell>
          <cell r="C458">
            <v>26730</v>
          </cell>
          <cell r="D458">
            <v>14256</v>
          </cell>
          <cell r="I458">
            <v>-1</v>
          </cell>
          <cell r="J458">
            <v>-1</v>
          </cell>
        </row>
        <row r="459">
          <cell r="A459">
            <v>3446</v>
          </cell>
          <cell r="B459" t="str">
            <v>Газопровод внутрен./Герцена  2 /</v>
          </cell>
          <cell r="C459">
            <v>6459</v>
          </cell>
          <cell r="D459">
            <v>6459</v>
          </cell>
          <cell r="I459">
            <v>-1</v>
          </cell>
          <cell r="J459">
            <v>-1</v>
          </cell>
        </row>
        <row r="460">
          <cell r="A460">
            <v>4175</v>
          </cell>
          <cell r="B460" t="str">
            <v>Блок-контейнер</v>
          </cell>
          <cell r="C460">
            <v>199754</v>
          </cell>
          <cell r="D460">
            <v>174454.08</v>
          </cell>
          <cell r="I460">
            <v>-1</v>
          </cell>
          <cell r="J460">
            <v>-1</v>
          </cell>
        </row>
        <row r="461">
          <cell r="A461">
            <v>6973</v>
          </cell>
          <cell r="B461" t="str">
            <v>Контейнер жидкостный ЮЖ 302 (22880-0407)</v>
          </cell>
          <cell r="C461">
            <v>11943.86</v>
          </cell>
          <cell r="D461">
            <v>995.34</v>
          </cell>
          <cell r="I461">
            <v>22672.131609604399</v>
          </cell>
          <cell r="J461">
            <v>-1</v>
          </cell>
        </row>
        <row r="462">
          <cell r="A462">
            <v>6974</v>
          </cell>
          <cell r="B462" t="str">
            <v>Контейнер жидкостный ЮЖ 302 (22881-0407)</v>
          </cell>
          <cell r="C462">
            <v>11943.86</v>
          </cell>
          <cell r="D462">
            <v>995.34</v>
          </cell>
          <cell r="I462">
            <v>22672.131609604399</v>
          </cell>
          <cell r="J462">
            <v>-1</v>
          </cell>
        </row>
        <row r="463">
          <cell r="A463">
            <v>6975</v>
          </cell>
          <cell r="B463" t="str">
            <v>Контейнер жидкостный ЮЖ 302 (22882-0407)</v>
          </cell>
          <cell r="C463">
            <v>11943.86</v>
          </cell>
          <cell r="D463">
            <v>995.34</v>
          </cell>
          <cell r="I463">
            <v>22672.131609604399</v>
          </cell>
          <cell r="J463">
            <v>-1</v>
          </cell>
        </row>
        <row r="464">
          <cell r="A464">
            <v>6976</v>
          </cell>
          <cell r="B464" t="str">
            <v>Контейнер жидкостный ЮЖ 302 (22883-0407)</v>
          </cell>
          <cell r="C464">
            <v>11943.86</v>
          </cell>
          <cell r="D464">
            <v>995.34</v>
          </cell>
          <cell r="I464">
            <v>22672.131609604399</v>
          </cell>
          <cell r="J464">
            <v>-1</v>
          </cell>
        </row>
        <row r="465">
          <cell r="A465">
            <v>6977</v>
          </cell>
          <cell r="B465" t="str">
            <v>Контейнер жидкостный ЮЖ 302 (22884-0407)</v>
          </cell>
          <cell r="C465">
            <v>11943.86</v>
          </cell>
          <cell r="D465">
            <v>995.34</v>
          </cell>
          <cell r="I465">
            <v>22672.131609604399</v>
          </cell>
          <cell r="J465">
            <v>-1</v>
          </cell>
        </row>
        <row r="466">
          <cell r="A466">
            <v>6978</v>
          </cell>
          <cell r="B466" t="str">
            <v>Контейнер жидкостный ЮЖ 302 (22885-0407)</v>
          </cell>
          <cell r="C466">
            <v>11943.86</v>
          </cell>
          <cell r="D466">
            <v>995.34</v>
          </cell>
          <cell r="I466">
            <v>22672.131609604399</v>
          </cell>
          <cell r="J466">
            <v>-1</v>
          </cell>
        </row>
        <row r="467">
          <cell r="A467">
            <v>6979</v>
          </cell>
          <cell r="B467" t="str">
            <v>Контейнер жидкостный ЮЖ 302 (22886-0407)</v>
          </cell>
          <cell r="C467">
            <v>11943.86</v>
          </cell>
          <cell r="D467">
            <v>995.34</v>
          </cell>
          <cell r="I467">
            <v>22672.131609604399</v>
          </cell>
          <cell r="J467">
            <v>-1</v>
          </cell>
        </row>
        <row r="468">
          <cell r="A468">
            <v>6980</v>
          </cell>
          <cell r="B468" t="str">
            <v>Контейнер жидкостный ЮЖ 302 (22887-0407)</v>
          </cell>
          <cell r="C468">
            <v>11943.86</v>
          </cell>
          <cell r="D468">
            <v>995.34</v>
          </cell>
          <cell r="I468">
            <v>22672.131609604399</v>
          </cell>
          <cell r="J468">
            <v>-1</v>
          </cell>
        </row>
        <row r="469">
          <cell r="A469">
            <v>6981</v>
          </cell>
          <cell r="B469" t="str">
            <v>Контейнер жидкостный ЮЖ 302 (22888-0407)</v>
          </cell>
          <cell r="C469">
            <v>11943.86</v>
          </cell>
          <cell r="D469">
            <v>995.34</v>
          </cell>
          <cell r="I469">
            <v>22672.131609604399</v>
          </cell>
          <cell r="J469">
            <v>-1</v>
          </cell>
        </row>
        <row r="470">
          <cell r="A470">
            <v>6982</v>
          </cell>
          <cell r="B470" t="str">
            <v>Контейнер жидкостный ЮЖ 302 (22889-0407)</v>
          </cell>
          <cell r="C470">
            <v>11943.86</v>
          </cell>
          <cell r="D470">
            <v>995.34</v>
          </cell>
          <cell r="I470">
            <v>22672.131609604399</v>
          </cell>
          <cell r="J470">
            <v>-1</v>
          </cell>
        </row>
        <row r="471">
          <cell r="A471">
            <v>6983</v>
          </cell>
          <cell r="B471" t="str">
            <v>Контейнер жидкостный ЮЖ 302 (22890-0407)</v>
          </cell>
          <cell r="C471">
            <v>11943.86</v>
          </cell>
          <cell r="D471">
            <v>995.34</v>
          </cell>
          <cell r="I471">
            <v>22672.131609604399</v>
          </cell>
          <cell r="J471">
            <v>-1</v>
          </cell>
        </row>
        <row r="472">
          <cell r="A472">
            <v>6984</v>
          </cell>
          <cell r="B472" t="str">
            <v>Контейнер жидкостный ЮЖ 302 (22891-0407)</v>
          </cell>
          <cell r="C472">
            <v>11943.86</v>
          </cell>
          <cell r="D472">
            <v>995.34</v>
          </cell>
          <cell r="I472">
            <v>22672.131609604399</v>
          </cell>
          <cell r="J472">
            <v>-1</v>
          </cell>
        </row>
        <row r="473">
          <cell r="A473">
            <v>6985</v>
          </cell>
          <cell r="B473" t="str">
            <v>Контейнер жидкостный ЮЖ 302 (22892-0407)</v>
          </cell>
          <cell r="C473">
            <v>11943.86</v>
          </cell>
          <cell r="D473">
            <v>995.34</v>
          </cell>
          <cell r="I473">
            <v>22672.131609604399</v>
          </cell>
          <cell r="J473">
            <v>-1</v>
          </cell>
        </row>
        <row r="474">
          <cell r="A474">
            <v>6986</v>
          </cell>
          <cell r="B474" t="str">
            <v>Контейнер жидкостный ЮЖ 302 (22893-0407)</v>
          </cell>
          <cell r="C474">
            <v>11943.86</v>
          </cell>
          <cell r="D474">
            <v>995.34</v>
          </cell>
          <cell r="I474">
            <v>22672.131609604399</v>
          </cell>
          <cell r="J474">
            <v>-1</v>
          </cell>
        </row>
        <row r="475">
          <cell r="A475">
            <v>6987</v>
          </cell>
          <cell r="B475" t="str">
            <v>Контейнер жидкостный ЮЖ 302 (22894-0407)</v>
          </cell>
          <cell r="C475">
            <v>11943.86</v>
          </cell>
          <cell r="D475">
            <v>995.34</v>
          </cell>
          <cell r="I475">
            <v>22672.131609604399</v>
          </cell>
          <cell r="J475">
            <v>-1</v>
          </cell>
        </row>
        <row r="476">
          <cell r="A476">
            <v>6988</v>
          </cell>
          <cell r="B476" t="str">
            <v>Контейнер жидкостный ЮЖ 302 (22895-0407)</v>
          </cell>
          <cell r="C476">
            <v>11943.86</v>
          </cell>
          <cell r="D476">
            <v>995.34</v>
          </cell>
          <cell r="I476">
            <v>22672.131609604399</v>
          </cell>
          <cell r="J476">
            <v>-1</v>
          </cell>
        </row>
        <row r="477">
          <cell r="A477">
            <v>6989</v>
          </cell>
          <cell r="B477" t="str">
            <v>Контейнер жидкостный ЮЖ 302 (22896-0407)</v>
          </cell>
          <cell r="C477">
            <v>11943.86</v>
          </cell>
          <cell r="D477">
            <v>995.34</v>
          </cell>
          <cell r="I477">
            <v>22672.131609604399</v>
          </cell>
          <cell r="J477">
            <v>-1</v>
          </cell>
        </row>
        <row r="478">
          <cell r="A478">
            <v>6990</v>
          </cell>
          <cell r="B478" t="str">
            <v>Контейнер жидкостный ЮЖ 302 (22897-0407)</v>
          </cell>
          <cell r="C478">
            <v>11943.86</v>
          </cell>
          <cell r="D478">
            <v>995.34</v>
          </cell>
          <cell r="I478">
            <v>22672.131609604399</v>
          </cell>
          <cell r="J478">
            <v>-1</v>
          </cell>
        </row>
        <row r="479">
          <cell r="A479">
            <v>6991</v>
          </cell>
          <cell r="B479" t="str">
            <v>Контейнер жидкостный ЮЖ 302 (22898-0407)</v>
          </cell>
          <cell r="C479">
            <v>11943.86</v>
          </cell>
          <cell r="D479">
            <v>995.34</v>
          </cell>
          <cell r="I479">
            <v>22672.131609604399</v>
          </cell>
          <cell r="J479">
            <v>-1</v>
          </cell>
        </row>
        <row r="480">
          <cell r="A480">
            <v>6992</v>
          </cell>
          <cell r="B480" t="str">
            <v>Контейнер жидкостный ЮЖ 302 (22899-0407)</v>
          </cell>
          <cell r="C480">
            <v>11943.86</v>
          </cell>
          <cell r="D480">
            <v>995.34</v>
          </cell>
          <cell r="I480">
            <v>22672.131609604399</v>
          </cell>
          <cell r="J480">
            <v>-1</v>
          </cell>
        </row>
        <row r="481">
          <cell r="A481">
            <v>6993</v>
          </cell>
          <cell r="B481" t="str">
            <v>Контейнер жидкостный ЮЖ 302 (22900-0407)</v>
          </cell>
          <cell r="C481">
            <v>11943.86</v>
          </cell>
          <cell r="D481">
            <v>995.34</v>
          </cell>
          <cell r="I481">
            <v>22672.131609604399</v>
          </cell>
          <cell r="J481">
            <v>-1</v>
          </cell>
        </row>
        <row r="482">
          <cell r="A482">
            <v>6994</v>
          </cell>
          <cell r="B482" t="str">
            <v>Контейнер жидкостный ЮЖ 302 (22901-0407)</v>
          </cell>
          <cell r="C482">
            <v>11943.86</v>
          </cell>
          <cell r="D482">
            <v>995.34</v>
          </cell>
          <cell r="I482">
            <v>22672.131609604399</v>
          </cell>
          <cell r="J482">
            <v>-1</v>
          </cell>
        </row>
        <row r="483">
          <cell r="A483">
            <v>6995</v>
          </cell>
          <cell r="B483" t="str">
            <v>Контейнер жидкостный ЮЖ 302 (22902-0407)</v>
          </cell>
          <cell r="C483">
            <v>11943.86</v>
          </cell>
          <cell r="D483">
            <v>995.34</v>
          </cell>
          <cell r="I483">
            <v>22672.131609604399</v>
          </cell>
          <cell r="J483">
            <v>-1</v>
          </cell>
        </row>
        <row r="484">
          <cell r="A484">
            <v>6996</v>
          </cell>
          <cell r="B484" t="str">
            <v>Контейнер жидкостный ЮЖ 302 (22903-0407)</v>
          </cell>
          <cell r="C484">
            <v>11943.86</v>
          </cell>
          <cell r="D484">
            <v>995.34</v>
          </cell>
          <cell r="I484">
            <v>22672.131609604399</v>
          </cell>
          <cell r="J484">
            <v>-1</v>
          </cell>
        </row>
        <row r="485">
          <cell r="A485">
            <v>6997</v>
          </cell>
          <cell r="B485" t="str">
            <v>Контейнер жидкостный ЮЖ 302 (22904-0407)</v>
          </cell>
          <cell r="C485">
            <v>11943.86</v>
          </cell>
          <cell r="D485">
            <v>995.34</v>
          </cell>
          <cell r="I485">
            <v>22672.131609604399</v>
          </cell>
          <cell r="J485">
            <v>-1</v>
          </cell>
        </row>
        <row r="486">
          <cell r="A486">
            <v>6998</v>
          </cell>
          <cell r="B486" t="str">
            <v>Контейнер жидкостный ЮЖ 302 (22905-0407)</v>
          </cell>
          <cell r="C486">
            <v>11943.86</v>
          </cell>
          <cell r="D486">
            <v>995.34</v>
          </cell>
          <cell r="I486">
            <v>22672.131609604399</v>
          </cell>
          <cell r="J486">
            <v>-1</v>
          </cell>
        </row>
        <row r="487">
          <cell r="A487">
            <v>6999</v>
          </cell>
          <cell r="B487" t="str">
            <v>Контейнер жидкостный ЮЖ 302 (22906-0407)</v>
          </cell>
          <cell r="C487">
            <v>11943.86</v>
          </cell>
          <cell r="D487">
            <v>995.34</v>
          </cell>
          <cell r="I487">
            <v>22672.131609604399</v>
          </cell>
          <cell r="J487">
            <v>-1</v>
          </cell>
        </row>
        <row r="488">
          <cell r="A488">
            <v>7000</v>
          </cell>
          <cell r="B488" t="str">
            <v>Контейнер жидкостный ЮЖ 302 (22907-0407)</v>
          </cell>
          <cell r="C488">
            <v>11943.86</v>
          </cell>
          <cell r="D488">
            <v>995.34</v>
          </cell>
          <cell r="I488">
            <v>22672.131609604399</v>
          </cell>
          <cell r="J488">
            <v>-1</v>
          </cell>
        </row>
        <row r="489">
          <cell r="A489">
            <v>7001</v>
          </cell>
          <cell r="B489" t="str">
            <v>Контейнер жидкостный ЮЖ 302 (22908-0407)</v>
          </cell>
          <cell r="C489">
            <v>11943.86</v>
          </cell>
          <cell r="D489">
            <v>995.34</v>
          </cell>
          <cell r="I489">
            <v>22672.131609604399</v>
          </cell>
          <cell r="J489">
            <v>-1</v>
          </cell>
        </row>
        <row r="490">
          <cell r="A490">
            <v>7002</v>
          </cell>
          <cell r="B490" t="str">
            <v>Контейнер жидкостный ЮЖ 302 (22909-0407)</v>
          </cell>
          <cell r="C490">
            <v>11944.06</v>
          </cell>
          <cell r="D490">
            <v>995.54</v>
          </cell>
          <cell r="I490">
            <v>22672.131609604399</v>
          </cell>
          <cell r="J490">
            <v>-1</v>
          </cell>
        </row>
        <row r="491">
          <cell r="A491">
            <v>7137</v>
          </cell>
          <cell r="B491" t="str">
            <v>Контейнер К-80 (011015-0608)</v>
          </cell>
          <cell r="C491">
            <v>55807.33</v>
          </cell>
          <cell r="D491">
            <v>41970.73</v>
          </cell>
          <cell r="I491">
            <v>-1</v>
          </cell>
          <cell r="J491">
            <v>-1</v>
          </cell>
        </row>
        <row r="492">
          <cell r="A492">
            <v>7138</v>
          </cell>
          <cell r="B492" t="str">
            <v>Контейнер К-80 (011016-0608)</v>
          </cell>
          <cell r="C492">
            <v>55807.33</v>
          </cell>
          <cell r="D492">
            <v>41970.73</v>
          </cell>
          <cell r="I492">
            <v>-1</v>
          </cell>
          <cell r="J492">
            <v>-1</v>
          </cell>
        </row>
        <row r="493">
          <cell r="A493">
            <v>7139</v>
          </cell>
          <cell r="B493" t="str">
            <v>Контейнер К-80 (011017-0608)</v>
          </cell>
          <cell r="C493">
            <v>55807.33</v>
          </cell>
          <cell r="D493">
            <v>41970.73</v>
          </cell>
          <cell r="I493">
            <v>-1</v>
          </cell>
          <cell r="J493">
            <v>-1</v>
          </cell>
        </row>
        <row r="494">
          <cell r="A494">
            <v>7140</v>
          </cell>
          <cell r="B494" t="str">
            <v>Контейнер К-80 (011018-0608)</v>
          </cell>
          <cell r="C494">
            <v>55807.33</v>
          </cell>
          <cell r="D494">
            <v>41970.73</v>
          </cell>
          <cell r="I494">
            <v>-1</v>
          </cell>
          <cell r="J494">
            <v>-1</v>
          </cell>
        </row>
        <row r="495">
          <cell r="A495">
            <v>7141</v>
          </cell>
          <cell r="B495" t="str">
            <v>Контейнер К-80 (011019-0608)</v>
          </cell>
          <cell r="C495">
            <v>55807.33</v>
          </cell>
          <cell r="D495">
            <v>41970.73</v>
          </cell>
          <cell r="I495">
            <v>-1</v>
          </cell>
          <cell r="J495">
            <v>-1</v>
          </cell>
        </row>
        <row r="496">
          <cell r="A496">
            <v>7142</v>
          </cell>
          <cell r="B496" t="str">
            <v>Контейнер поршневой КП-80 (011003-0508)</v>
          </cell>
          <cell r="C496">
            <v>64683.46</v>
          </cell>
          <cell r="D496">
            <v>48111.79</v>
          </cell>
          <cell r="I496">
            <v>-1</v>
          </cell>
          <cell r="J496">
            <v>-1</v>
          </cell>
        </row>
        <row r="497">
          <cell r="A497">
            <v>7143</v>
          </cell>
          <cell r="B497" t="str">
            <v>Контейнер поршневой КП-80 (011004-0508)</v>
          </cell>
          <cell r="C497">
            <v>64683.46</v>
          </cell>
          <cell r="D497">
            <v>48111.79</v>
          </cell>
          <cell r="I497">
            <v>-1</v>
          </cell>
          <cell r="J497">
            <v>-1</v>
          </cell>
        </row>
        <row r="498">
          <cell r="A498">
            <v>7144</v>
          </cell>
          <cell r="B498" t="str">
            <v>Контейнер поршневой КП-80 (011005-0508)</v>
          </cell>
          <cell r="C498">
            <v>64683.46</v>
          </cell>
          <cell r="D498">
            <v>48111.79</v>
          </cell>
          <cell r="I498">
            <v>-1</v>
          </cell>
          <cell r="J498">
            <v>-1</v>
          </cell>
        </row>
        <row r="499">
          <cell r="A499">
            <v>7145</v>
          </cell>
          <cell r="B499" t="str">
            <v>Контейнер поршневой КП-80 (011006-0508)</v>
          </cell>
          <cell r="C499">
            <v>64683.46</v>
          </cell>
          <cell r="D499">
            <v>48111.79</v>
          </cell>
          <cell r="I499">
            <v>-1</v>
          </cell>
          <cell r="J499">
            <v>-1</v>
          </cell>
        </row>
        <row r="500">
          <cell r="A500">
            <v>7286</v>
          </cell>
          <cell r="B500" t="str">
            <v>Контейнер БК Север К-4 (021046-0310)</v>
          </cell>
          <cell r="C500">
            <v>466955.79</v>
          </cell>
          <cell r="D500">
            <v>398060.7</v>
          </cell>
          <cell r="I500">
            <v>-1</v>
          </cell>
          <cell r="J500">
            <v>-1</v>
          </cell>
        </row>
        <row r="501">
          <cell r="A501">
            <v>7584</v>
          </cell>
          <cell r="B501" t="str">
            <v>СООРУЖЕНИЯ КАНАЛИЗАЦИИ (000033-1288-42)</v>
          </cell>
          <cell r="C501">
            <v>53652.93</v>
          </cell>
          <cell r="D501">
            <v>0</v>
          </cell>
          <cell r="I501">
            <v>5731504.0918213883</v>
          </cell>
          <cell r="J501">
            <v>-1</v>
          </cell>
        </row>
        <row r="502">
          <cell r="A502">
            <v>7599</v>
          </cell>
          <cell r="B502" t="str">
            <v>ВНУТРИПЛОЩАДОЧНЫЕ СЕТИ ЭЛЕКТРОСНАБЖЕНИЯ  (001003-1288-42)</v>
          </cell>
          <cell r="C502">
            <v>148860.5</v>
          </cell>
          <cell r="D502">
            <v>51770.57</v>
          </cell>
          <cell r="I502">
            <v>-1</v>
          </cell>
          <cell r="J502">
            <v>-1</v>
          </cell>
        </row>
        <row r="503">
          <cell r="A503">
            <v>7600</v>
          </cell>
          <cell r="B503" t="str">
            <v>ВОЗДУШНЫЕ ЛИНИИ ЭЛЕКТРОПЕРЕДАЧИ Б.ОТД. (001006-1288-42)</v>
          </cell>
          <cell r="C503">
            <v>718365.36</v>
          </cell>
          <cell r="D503">
            <v>415717.67</v>
          </cell>
          <cell r="I503">
            <v>-1</v>
          </cell>
          <cell r="J503">
            <v>-1</v>
          </cell>
        </row>
        <row r="504">
          <cell r="A504">
            <v>7601</v>
          </cell>
          <cell r="B504" t="str">
            <v>КАБЕЛЬНЫЕ ЛИНИИ БАЗЫ ОТДЫХА (001007-1288-42)</v>
          </cell>
          <cell r="C504">
            <v>82244.460000000006</v>
          </cell>
          <cell r="D504">
            <v>43525.82</v>
          </cell>
          <cell r="I504">
            <v>-1</v>
          </cell>
          <cell r="J504">
            <v>-1</v>
          </cell>
        </row>
        <row r="505">
          <cell r="A505">
            <v>7602</v>
          </cell>
          <cell r="B505" t="str">
            <v>СЕТИ ВОДОСНАБЖЕНИЯ И КАНАЛИЗАЦИИ (001005-1288-42)</v>
          </cell>
          <cell r="C505">
            <v>258121.91</v>
          </cell>
          <cell r="D505">
            <v>29673.42</v>
          </cell>
          <cell r="I505">
            <v>-1</v>
          </cell>
          <cell r="J505">
            <v>-1</v>
          </cell>
        </row>
        <row r="506">
          <cell r="A506">
            <v>7603</v>
          </cell>
          <cell r="B506" t="str">
            <v>СЕТИ СВЯЗИ И СИГНАЛИЗАЦИИ  (001004-1288-42)</v>
          </cell>
          <cell r="C506">
            <v>51797.120000000003</v>
          </cell>
          <cell r="D506">
            <v>0</v>
          </cell>
          <cell r="I506">
            <v>-1</v>
          </cell>
          <cell r="J506">
            <v>-1</v>
          </cell>
        </row>
        <row r="507">
          <cell r="A507">
            <v>7831</v>
          </cell>
          <cell r="B507" t="str">
            <v>EМКОСТЬ МЕТАЛЛИЧЕСКАЯ 50 куб.м  (000506-1288-42)</v>
          </cell>
          <cell r="C507">
            <v>13781.92</v>
          </cell>
          <cell r="D507">
            <v>3831.15</v>
          </cell>
          <cell r="I507">
            <v>180240.00330868037</v>
          </cell>
          <cell r="J507">
            <v>-1</v>
          </cell>
        </row>
        <row r="508">
          <cell r="A508">
            <v>7832</v>
          </cell>
          <cell r="B508" t="str">
            <v>БЛАГОУСТРОЙСТВО БАЗЫ  (000507-1288-42)</v>
          </cell>
          <cell r="C508">
            <v>259692.05</v>
          </cell>
          <cell r="D508">
            <v>79023.66</v>
          </cell>
          <cell r="I508">
            <v>2707126.7645078264</v>
          </cell>
          <cell r="J508">
            <v>-1</v>
          </cell>
        </row>
        <row r="509">
          <cell r="A509">
            <v>7833</v>
          </cell>
          <cell r="B509" t="str">
            <v>БЛАГОУСТРОЙСТВО БАЗЫ  (000508-1288-42)</v>
          </cell>
          <cell r="C509">
            <v>145619.01999999999</v>
          </cell>
          <cell r="D509">
            <v>38247.99</v>
          </cell>
          <cell r="I509">
            <v>-1</v>
          </cell>
          <cell r="J509">
            <v>-1</v>
          </cell>
        </row>
        <row r="510">
          <cell r="A510">
            <v>7834</v>
          </cell>
          <cell r="B510" t="str">
            <v>ЕМКОСТЬ 50 куб.м  (000509-1288-42)</v>
          </cell>
          <cell r="C510">
            <v>33943.85</v>
          </cell>
          <cell r="D510">
            <v>9232.31</v>
          </cell>
          <cell r="I510">
            <v>180240.00330868037</v>
          </cell>
          <cell r="J510">
            <v>-1</v>
          </cell>
        </row>
        <row r="511">
          <cell r="A511">
            <v>7835</v>
          </cell>
          <cell r="B511" t="str">
            <v>СООРУЖЕНИЕ ХОЗ. И ВОДОВОДА К ПРОТИВОПОЖ.(000505-1288-42)</v>
          </cell>
          <cell r="C511">
            <v>137080.89000000001</v>
          </cell>
          <cell r="D511">
            <v>0</v>
          </cell>
          <cell r="I511">
            <v>-1</v>
          </cell>
          <cell r="J511">
            <v>-1</v>
          </cell>
        </row>
        <row r="512">
          <cell r="A512">
            <v>7861</v>
          </cell>
          <cell r="B512" t="str">
            <v>Асфальтовое покрытие по ул.Дыбенко, 4 (001010-1108)</v>
          </cell>
          <cell r="C512">
            <v>1943254.67</v>
          </cell>
          <cell r="D512">
            <v>1674849.42</v>
          </cell>
          <cell r="I512">
            <v>-1</v>
          </cell>
          <cell r="J512">
            <v>-1</v>
          </cell>
        </row>
        <row r="513">
          <cell r="A513">
            <v>7862</v>
          </cell>
          <cell r="B513" t="str">
            <v>Кирпичный забор гаража, ДЫБЕНКО, 3 (000501-1184)</v>
          </cell>
          <cell r="C513">
            <v>1711489.32</v>
          </cell>
          <cell r="D513">
            <v>1526844.88</v>
          </cell>
          <cell r="I513">
            <v>1709128.4628662819</v>
          </cell>
          <cell r="J513">
            <v>-1</v>
          </cell>
        </row>
        <row r="514">
          <cell r="A514">
            <v>7863</v>
          </cell>
          <cell r="B514" t="str">
            <v>Кованные ворота с калиткой (000098-0806)</v>
          </cell>
          <cell r="C514">
            <v>38983.050000000003</v>
          </cell>
          <cell r="D514">
            <v>30939.17</v>
          </cell>
          <cell r="I514">
            <v>-1</v>
          </cell>
          <cell r="J514">
            <v>-1</v>
          </cell>
        </row>
        <row r="515">
          <cell r="A515">
            <v>7864</v>
          </cell>
          <cell r="B515" t="str">
            <v>Ограждение зд. ин-та по ул. Красноармейской, 93(000097-0606)</v>
          </cell>
          <cell r="C515">
            <v>812944.83</v>
          </cell>
          <cell r="D515">
            <v>641968.42000000004</v>
          </cell>
          <cell r="I515">
            <v>1175078.8028623208</v>
          </cell>
          <cell r="J515">
            <v>-1</v>
          </cell>
        </row>
        <row r="516">
          <cell r="A516">
            <v>7865</v>
          </cell>
          <cell r="B516" t="str">
            <v>Ограждение экспер.базы по ул.Дыбенко,4 (000100-1108)</v>
          </cell>
          <cell r="C516">
            <v>597783</v>
          </cell>
          <cell r="D516">
            <v>514757.5</v>
          </cell>
          <cell r="I516">
            <v>83195.788822692979</v>
          </cell>
          <cell r="J516">
            <v>-1</v>
          </cell>
        </row>
        <row r="517">
          <cell r="A517">
            <v>7866</v>
          </cell>
          <cell r="B517" t="str">
            <v>Резервуар подземный (001009-0108)</v>
          </cell>
          <cell r="C517">
            <v>222224.57</v>
          </cell>
          <cell r="D517">
            <v>157409.12</v>
          </cell>
          <cell r="I517">
            <v>41364.204928279119</v>
          </cell>
          <cell r="J517">
            <v>-1</v>
          </cell>
        </row>
        <row r="518">
          <cell r="A518">
            <v>7888</v>
          </cell>
          <cell r="B518" t="str">
            <v>Благоуст-во тер-рии по ул. Красноармейской, 93(000099-0806)</v>
          </cell>
          <cell r="C518">
            <v>3399738</v>
          </cell>
          <cell r="D518">
            <v>1558213.12</v>
          </cell>
          <cell r="I518">
            <v>-1</v>
          </cell>
          <cell r="J518">
            <v>-1</v>
          </cell>
        </row>
        <row r="519">
          <cell r="A519">
            <v>7931</v>
          </cell>
          <cell r="B519" t="str">
            <v>Автоматический шлакбаум 6АRD-6000, инв.№00000010</v>
          </cell>
          <cell r="C519">
            <v>96064.94</v>
          </cell>
          <cell r="D519">
            <v>0.14000000000000001</v>
          </cell>
          <cell r="I519">
            <v>-1</v>
          </cell>
          <cell r="J519">
            <v>-1</v>
          </cell>
        </row>
        <row r="520">
          <cell r="A520">
            <v>7940</v>
          </cell>
          <cell r="B520" t="str">
            <v>ВЛ- 10 кВ на н/налив. Пашкинское м-е., 839, 01.10.2006</v>
          </cell>
          <cell r="C520">
            <v>24340</v>
          </cell>
          <cell r="D520">
            <v>16405.72</v>
          </cell>
          <cell r="I520">
            <v>205150.13487149018</v>
          </cell>
          <cell r="J520">
            <v>-1</v>
          </cell>
        </row>
        <row r="521">
          <cell r="A521">
            <v>7941</v>
          </cell>
          <cell r="B521" t="str">
            <v>ВЛ-0,4 кВ от скв 117 до н/налива скв 117  Кирс. м/р, 829, 01.10.2006</v>
          </cell>
          <cell r="C521">
            <v>102110</v>
          </cell>
          <cell r="D521">
            <v>68825.710000000006</v>
          </cell>
          <cell r="I521">
            <v>1044306.4338850257</v>
          </cell>
          <cell r="J521">
            <v>-1</v>
          </cell>
        </row>
        <row r="522">
          <cell r="A522">
            <v>7942</v>
          </cell>
          <cell r="B522" t="str">
            <v>ВЛ-10 кВ "Кирс.месторожд". Протяж. 12.2 км, 108, 01.05.2003</v>
          </cell>
          <cell r="C522">
            <v>2271314.98</v>
          </cell>
          <cell r="D522">
            <v>417521.23</v>
          </cell>
          <cell r="I522">
            <v>7427849.7108642999</v>
          </cell>
          <cell r="J522">
            <v>-1</v>
          </cell>
        </row>
        <row r="523">
          <cell r="A523">
            <v>7943</v>
          </cell>
          <cell r="B523" t="str">
            <v>ВЛ-10 кВ (отпайка от фидера  на скв № 2 ), 981, 02.04.2008</v>
          </cell>
          <cell r="C523">
            <v>81881.05</v>
          </cell>
          <cell r="D523">
            <v>67404.89</v>
          </cell>
          <cell r="I523">
            <v>212224.27745326571</v>
          </cell>
          <cell r="J523">
            <v>-1</v>
          </cell>
        </row>
        <row r="524">
          <cell r="A524">
            <v>7944</v>
          </cell>
          <cell r="B524" t="str">
            <v>ВЛ-10 кВ Пашкинского местрождения (скв №2), 838, 01.10.2006</v>
          </cell>
          <cell r="C524">
            <v>53075</v>
          </cell>
          <cell r="D524">
            <v>35774.410000000003</v>
          </cell>
          <cell r="I524">
            <v>84889.710981306285</v>
          </cell>
          <cell r="J524">
            <v>-1</v>
          </cell>
        </row>
        <row r="525">
          <cell r="A525">
            <v>7945</v>
          </cell>
          <cell r="B525" t="str">
            <v>ВЛ-10 кВ с КТП от скв. 147 до н/нал скв 117 Кирс., 828, 01.10.2006</v>
          </cell>
          <cell r="C525">
            <v>923825</v>
          </cell>
          <cell r="D525">
            <v>622688.44999999995</v>
          </cell>
          <cell r="I525">
            <v>2369837.7648948007</v>
          </cell>
          <cell r="J525">
            <v>-1</v>
          </cell>
        </row>
        <row r="526">
          <cell r="A526">
            <v>7946</v>
          </cell>
          <cell r="B526" t="str">
            <v>ВЛ-10 кВ с КТП скв 139 Черновское местрождение, 835, 01.10.2006</v>
          </cell>
          <cell r="C526">
            <v>247896</v>
          </cell>
          <cell r="D526">
            <v>167090.18</v>
          </cell>
          <cell r="I526">
            <v>955009.24853969575</v>
          </cell>
          <cell r="J526">
            <v>-1</v>
          </cell>
        </row>
        <row r="527">
          <cell r="A527">
            <v>7947</v>
          </cell>
          <cell r="B527" t="str">
            <v>ВЛ-10 кВ с КТП скв № 20, 985, 02.04.2008</v>
          </cell>
          <cell r="C527">
            <v>186750.67</v>
          </cell>
          <cell r="D527">
            <v>153734.03</v>
          </cell>
          <cell r="I527">
            <v>155631.13679906153</v>
          </cell>
          <cell r="J527">
            <v>-1</v>
          </cell>
        </row>
        <row r="528">
          <cell r="A528">
            <v>7948</v>
          </cell>
          <cell r="B528" t="str">
            <v>ВЛ-10 кВ скв 30,81 Кирсановское месторождение, 826, 01.10.2006</v>
          </cell>
          <cell r="C528">
            <v>664426.18999999994</v>
          </cell>
          <cell r="D528">
            <v>447845.42</v>
          </cell>
          <cell r="I528">
            <v>848897.10981306282</v>
          </cell>
          <cell r="J528">
            <v>-1</v>
          </cell>
        </row>
        <row r="529">
          <cell r="A529">
            <v>7949</v>
          </cell>
          <cell r="B529" t="str">
            <v>ВЛ-10 кВ скв 4  Черновское месторождение, 902, 30.11.2006</v>
          </cell>
          <cell r="C529">
            <v>651129.18000000005</v>
          </cell>
          <cell r="D529">
            <v>474856.58</v>
          </cell>
          <cell r="I529">
            <v>226372.56261681675</v>
          </cell>
          <cell r="J529">
            <v>-1</v>
          </cell>
        </row>
        <row r="530">
          <cell r="A530">
            <v>7950</v>
          </cell>
          <cell r="B530" t="str">
            <v>ВЛ-10 кВ ф-р Пашкинский от п/ст 35/10 кВ "Секретар, 840, 01.10.2006</v>
          </cell>
          <cell r="C530">
            <v>6383281.9299999997</v>
          </cell>
          <cell r="D530">
            <v>4383462.5999999996</v>
          </cell>
          <cell r="I530">
            <v>10858808.863025429</v>
          </cell>
          <cell r="J530">
            <v>-1</v>
          </cell>
        </row>
        <row r="531">
          <cell r="A531">
            <v>7951</v>
          </cell>
          <cell r="B531" t="str">
            <v>ВЛ-10 кВ(с КТП) к скв.№147,133,от пункта налива, 692, 01.04.2005</v>
          </cell>
          <cell r="C531">
            <v>1503797.23</v>
          </cell>
          <cell r="D531">
            <v>879407.6</v>
          </cell>
          <cell r="I531">
            <v>5800796.9170559291</v>
          </cell>
          <cell r="J531">
            <v>-1</v>
          </cell>
        </row>
        <row r="532">
          <cell r="A532">
            <v>7952</v>
          </cell>
          <cell r="B532" t="str">
            <v>ВЛИ-0,4 кВ дл.380м Черновское м-е скв.№139, 136, 26.08.2003</v>
          </cell>
          <cell r="C532">
            <v>47308.83</v>
          </cell>
          <cell r="D532">
            <v>17203.37</v>
          </cell>
          <cell r="I532">
            <v>255274.90606078404</v>
          </cell>
          <cell r="J532">
            <v>-1</v>
          </cell>
        </row>
        <row r="533">
          <cell r="A533">
            <v>7953</v>
          </cell>
          <cell r="B533" t="str">
            <v>Выкидные трубопроводы к скважинам (№ 147,133,119), 693, 01.04.2005</v>
          </cell>
          <cell r="C533">
            <v>1888454.04</v>
          </cell>
          <cell r="D533">
            <v>865541.25</v>
          </cell>
          <cell r="I533">
            <v>507104.73938408395</v>
          </cell>
          <cell r="J533">
            <v>-1</v>
          </cell>
        </row>
        <row r="534">
          <cell r="A534">
            <v>7954</v>
          </cell>
          <cell r="B534" t="str">
            <v>Выкидные трубопроводы на Черновском м/р, 000571, 31.07.2004</v>
          </cell>
          <cell r="C534">
            <v>339310</v>
          </cell>
          <cell r="D534">
            <v>152689.72</v>
          </cell>
          <cell r="I534">
            <v>924179.86065452814</v>
          </cell>
          <cell r="J534">
            <v>-1</v>
          </cell>
        </row>
        <row r="535">
          <cell r="A535">
            <v>7955</v>
          </cell>
          <cell r="B535" t="str">
            <v>Выкидные трубопроводы от скв 117, 855, 01.10.2006</v>
          </cell>
          <cell r="C535">
            <v>265079</v>
          </cell>
          <cell r="D535">
            <v>178672.28</v>
          </cell>
          <cell r="I535">
            <v>3622176.7098863139</v>
          </cell>
          <cell r="J535">
            <v>-1</v>
          </cell>
        </row>
        <row r="536">
          <cell r="A536">
            <v>7956</v>
          </cell>
          <cell r="B536" t="str">
            <v>Выкидные трубопроводы от скв 17 Пашкин  165 м, 1002, 15.01.2009</v>
          </cell>
          <cell r="C536">
            <v>822405.64</v>
          </cell>
          <cell r="D536">
            <v>717471.92</v>
          </cell>
          <cell r="I536">
            <v>417779.93700821139</v>
          </cell>
          <cell r="J536">
            <v>-1</v>
          </cell>
        </row>
        <row r="537">
          <cell r="A537">
            <v>7957</v>
          </cell>
          <cell r="B537" t="str">
            <v>Выкидные трубопроводы от скв 2 до ЗУ Пашкинского м, 900, 01.10.2006</v>
          </cell>
          <cell r="C537">
            <v>405826.14</v>
          </cell>
          <cell r="D537">
            <v>293719.64</v>
          </cell>
          <cell r="I537">
            <v>924179.86065452814</v>
          </cell>
          <cell r="J537">
            <v>-1</v>
          </cell>
        </row>
        <row r="538">
          <cell r="A538">
            <v>7958</v>
          </cell>
          <cell r="B538" t="str">
            <v>Выкидные трубопроводы от скв 2 до пункта налива, 851, 01.10.2006</v>
          </cell>
          <cell r="C538">
            <v>1399891</v>
          </cell>
          <cell r="D538">
            <v>943573.16</v>
          </cell>
          <cell r="I538">
            <v>11626942.246919435</v>
          </cell>
          <cell r="J538">
            <v>-1</v>
          </cell>
        </row>
        <row r="539">
          <cell r="A539">
            <v>7959</v>
          </cell>
          <cell r="B539" t="str">
            <v>Выкидные трубопроводы от скв 20 Кирсан 250 м, 1001, 15.01.2009</v>
          </cell>
          <cell r="C539">
            <v>1246075.21</v>
          </cell>
          <cell r="D539">
            <v>1086854.49</v>
          </cell>
          <cell r="I539">
            <v>603696.11831438565</v>
          </cell>
          <cell r="J539">
            <v>-1</v>
          </cell>
        </row>
        <row r="540">
          <cell r="A540">
            <v>7960</v>
          </cell>
          <cell r="B540" t="str">
            <v>Выкидные трубопроводы от скв 24,54 Пашкинское мест, 861, 30.11.2006</v>
          </cell>
          <cell r="C540">
            <v>2303951.2799999998</v>
          </cell>
          <cell r="D540">
            <v>1682415.54</v>
          </cell>
          <cell r="I540">
            <v>670979.8988313697</v>
          </cell>
          <cell r="J540">
            <v>-1</v>
          </cell>
        </row>
        <row r="541">
          <cell r="A541">
            <v>7961</v>
          </cell>
          <cell r="B541" t="str">
            <v>Выкидные трубопроводы от скв 30 350м, 827, 01.10.2006</v>
          </cell>
          <cell r="C541">
            <v>590292.69999999995</v>
          </cell>
          <cell r="D541">
            <v>393671.56</v>
          </cell>
          <cell r="I541">
            <v>886199.86638105439</v>
          </cell>
          <cell r="J541">
            <v>-1</v>
          </cell>
        </row>
        <row r="542">
          <cell r="A542">
            <v>7962</v>
          </cell>
          <cell r="B542" t="str">
            <v>Выкидные трубопроводы от скв 81 700м, 825, 01.10.2006</v>
          </cell>
          <cell r="C542">
            <v>1164224.94</v>
          </cell>
          <cell r="D542">
            <v>780521.12</v>
          </cell>
          <cell r="I542">
            <v>1772399.7327621088</v>
          </cell>
          <cell r="J542">
            <v>-1</v>
          </cell>
        </row>
        <row r="543">
          <cell r="A543">
            <v>7963</v>
          </cell>
          <cell r="B543" t="str">
            <v>Газопровод (250м). Ул. Фруктовая,15, 10-185, 31.12.2010</v>
          </cell>
          <cell r="C543">
            <v>19237.29</v>
          </cell>
          <cell r="D543">
            <v>19237.29</v>
          </cell>
          <cell r="I543">
            <v>369265.82836630236</v>
          </cell>
          <cell r="J543">
            <v>-1</v>
          </cell>
        </row>
        <row r="544">
          <cell r="A544">
            <v>7964</v>
          </cell>
          <cell r="B544" t="str">
            <v>Газопровод на факел Пашкинское месторождение, 859, 01.10.2006</v>
          </cell>
          <cell r="C544">
            <v>104000</v>
          </cell>
          <cell r="D544">
            <v>0</v>
          </cell>
          <cell r="I544">
            <v>188011.49263725642</v>
          </cell>
          <cell r="J544">
            <v>-1</v>
          </cell>
        </row>
        <row r="545">
          <cell r="A545">
            <v>7965</v>
          </cell>
          <cell r="B545" t="str">
            <v>Инженерные сети. Газопровод на факел.Протяженность, 000109, 01.05.2003</v>
          </cell>
          <cell r="C545">
            <v>49070</v>
          </cell>
          <cell r="D545">
            <v>17719.89</v>
          </cell>
          <cell r="I545">
            <v>188011.49263725642</v>
          </cell>
          <cell r="J545">
            <v>-1</v>
          </cell>
        </row>
        <row r="546">
          <cell r="A546">
            <v>7966</v>
          </cell>
          <cell r="B546" t="str">
            <v>Инженерные сети. Кабельные линии контроля управ-я., 00000116, 01.05.2003</v>
          </cell>
          <cell r="C546">
            <v>513164.83</v>
          </cell>
          <cell r="D546">
            <v>290153.62</v>
          </cell>
          <cell r="I546">
            <v>-1</v>
          </cell>
          <cell r="J546">
            <v>-1</v>
          </cell>
        </row>
        <row r="547">
          <cell r="A547">
            <v>7967</v>
          </cell>
          <cell r="B547" t="str">
            <v>Инженерные сети. Кабельные элект.сети. Кирс. н/нал, 00000124, 01.05.2003</v>
          </cell>
          <cell r="C547">
            <v>528174.13</v>
          </cell>
          <cell r="D547">
            <v>258218.53</v>
          </cell>
          <cell r="I547">
            <v>-1</v>
          </cell>
          <cell r="J547">
            <v>-1</v>
          </cell>
        </row>
        <row r="548">
          <cell r="A548">
            <v>7968</v>
          </cell>
          <cell r="B548" t="str">
            <v>Инженерные сети.Ливневая канализация.Протяженность, 00000107, 01.05.2003</v>
          </cell>
          <cell r="C548">
            <v>281439</v>
          </cell>
          <cell r="D548">
            <v>65126.58</v>
          </cell>
          <cell r="I548">
            <v>101090.00070862833</v>
          </cell>
          <cell r="J548">
            <v>-1</v>
          </cell>
        </row>
        <row r="549">
          <cell r="A549">
            <v>7969</v>
          </cell>
          <cell r="B549" t="str">
            <v>Инженерные сети.Нефтепровод от технол.площадки до, 000115, 01.05.2003</v>
          </cell>
          <cell r="C549">
            <v>66892.87</v>
          </cell>
          <cell r="D549">
            <v>15385.39</v>
          </cell>
          <cell r="I549">
            <v>24147.844732575428</v>
          </cell>
          <cell r="J549">
            <v>-1</v>
          </cell>
        </row>
        <row r="550">
          <cell r="A550">
            <v>7970</v>
          </cell>
          <cell r="B550" t="str">
            <v>Надземное АГЗУ-1.Обустройство Кирсановского местор, 00000103, 01.05.2003</v>
          </cell>
          <cell r="C550">
            <v>204318.85</v>
          </cell>
          <cell r="D550">
            <v>0</v>
          </cell>
          <cell r="I550">
            <v>-1</v>
          </cell>
          <cell r="J550">
            <v>-1</v>
          </cell>
        </row>
        <row r="551">
          <cell r="A551">
            <v>7971</v>
          </cell>
          <cell r="B551" t="str">
            <v>Нефтесборные трубопроводы.Протяженность 4087,1 м, 00000114, 01.05.2003</v>
          </cell>
          <cell r="C551">
            <v>4419607</v>
          </cell>
          <cell r="D551">
            <v>2045259.05</v>
          </cell>
          <cell r="I551">
            <v>13941560.782349847</v>
          </cell>
          <cell r="J551">
            <v>-1</v>
          </cell>
        </row>
        <row r="552">
          <cell r="A552">
            <v>7972</v>
          </cell>
          <cell r="B552" t="str">
            <v>Нефтесборный трубопровод.Пашкинское месторождение, 899, 01.10.2006</v>
          </cell>
          <cell r="C552">
            <v>502410.97</v>
          </cell>
          <cell r="D552">
            <v>363623.47</v>
          </cell>
          <cell r="I552">
            <v>1391734.1878590537</v>
          </cell>
          <cell r="J552">
            <v>-1</v>
          </cell>
        </row>
        <row r="553">
          <cell r="A553">
            <v>7973</v>
          </cell>
          <cell r="B553" t="str">
            <v>Обустройство  устья скважины №133 .Общая площадь 4, 00000105, 01.05.2003</v>
          </cell>
          <cell r="C553">
            <v>78621</v>
          </cell>
          <cell r="D553">
            <v>27844.86</v>
          </cell>
          <cell r="I553">
            <v>-1</v>
          </cell>
          <cell r="J553">
            <v>-1</v>
          </cell>
        </row>
        <row r="554">
          <cell r="A554">
            <v>7974</v>
          </cell>
          <cell r="B554" t="str">
            <v>Обустройство пункта налива нефти Кирсановского мес, 000689, 01.04.2005</v>
          </cell>
          <cell r="C554">
            <v>2000000</v>
          </cell>
          <cell r="D554">
            <v>430059.3</v>
          </cell>
          <cell r="I554">
            <v>-1</v>
          </cell>
          <cell r="J554">
            <v>-1</v>
          </cell>
        </row>
        <row r="555">
          <cell r="A555">
            <v>7975</v>
          </cell>
          <cell r="B555" t="str">
            <v>Обустройство устья скважины №117, 872, 01.10.2006</v>
          </cell>
          <cell r="C555">
            <v>16788.66</v>
          </cell>
          <cell r="D555">
            <v>8207.64</v>
          </cell>
          <cell r="I555">
            <v>-1</v>
          </cell>
          <cell r="J555">
            <v>-1</v>
          </cell>
        </row>
        <row r="556">
          <cell r="A556">
            <v>7976</v>
          </cell>
          <cell r="B556" t="str">
            <v>Обустройство устья скважины №139, 853, 01.10.2006</v>
          </cell>
          <cell r="C556">
            <v>7648.66</v>
          </cell>
          <cell r="D556">
            <v>3760.75</v>
          </cell>
          <cell r="I556">
            <v>-1</v>
          </cell>
          <cell r="J556">
            <v>-1</v>
          </cell>
        </row>
        <row r="557">
          <cell r="A557">
            <v>7977</v>
          </cell>
          <cell r="B557" t="str">
            <v>Обустройство устья скважины №147. Общая площадь 48, 00000106, 01.05.2003</v>
          </cell>
          <cell r="C557">
            <v>71129</v>
          </cell>
          <cell r="D557">
            <v>25191.65</v>
          </cell>
          <cell r="I557">
            <v>-1</v>
          </cell>
          <cell r="J557">
            <v>-1</v>
          </cell>
        </row>
        <row r="558">
          <cell r="A558">
            <v>7978</v>
          </cell>
          <cell r="B558" t="str">
            <v>Обустройство устья скважины №20 Кирсановское место, 977, 29.12.2007</v>
          </cell>
          <cell r="C558">
            <v>218093.59</v>
          </cell>
          <cell r="D558">
            <v>174715.75</v>
          </cell>
          <cell r="I558">
            <v>-1</v>
          </cell>
          <cell r="J558">
            <v>-1</v>
          </cell>
        </row>
        <row r="559">
          <cell r="A559">
            <v>7979</v>
          </cell>
          <cell r="B559" t="str">
            <v>Обустройство устья скважины №24, 862, 01.10.2006</v>
          </cell>
          <cell r="C559">
            <v>184336.25</v>
          </cell>
          <cell r="D559">
            <v>93612.39</v>
          </cell>
          <cell r="I559">
            <v>-1</v>
          </cell>
          <cell r="J559">
            <v>-1</v>
          </cell>
        </row>
        <row r="560">
          <cell r="A560">
            <v>7980</v>
          </cell>
          <cell r="B560" t="str">
            <v>Обустройство устья скважины №30, 870, 01.10.2006</v>
          </cell>
          <cell r="C560">
            <v>194116.45</v>
          </cell>
          <cell r="D560">
            <v>94480.36</v>
          </cell>
          <cell r="I560">
            <v>-1</v>
          </cell>
          <cell r="J560">
            <v>-1</v>
          </cell>
        </row>
        <row r="561">
          <cell r="A561">
            <v>7981</v>
          </cell>
          <cell r="B561" t="str">
            <v>Обустройство устья скважины №4 Черновское мест, 921, 30.04.2007</v>
          </cell>
          <cell r="C561">
            <v>359803.59</v>
          </cell>
          <cell r="D561">
            <v>278179.93</v>
          </cell>
          <cell r="I561">
            <v>-1</v>
          </cell>
          <cell r="J561">
            <v>-1</v>
          </cell>
        </row>
        <row r="562">
          <cell r="A562">
            <v>7982</v>
          </cell>
          <cell r="B562" t="str">
            <v>Обустройство устья скважины №54, 864, 01.10.2006</v>
          </cell>
          <cell r="C562">
            <v>167336.24</v>
          </cell>
          <cell r="D562">
            <v>84477.5</v>
          </cell>
          <cell r="I562">
            <v>-1</v>
          </cell>
          <cell r="J562">
            <v>-1</v>
          </cell>
        </row>
        <row r="563">
          <cell r="A563">
            <v>7983</v>
          </cell>
          <cell r="B563" t="str">
            <v>Обустройство устья скважины №81, 871, 01.10.2006</v>
          </cell>
          <cell r="C563">
            <v>173636.25</v>
          </cell>
          <cell r="D563">
            <v>84516.5</v>
          </cell>
          <cell r="I563">
            <v>-1</v>
          </cell>
          <cell r="J563">
            <v>-1</v>
          </cell>
        </row>
        <row r="564">
          <cell r="A564">
            <v>7984</v>
          </cell>
          <cell r="B564" t="str">
            <v>Площадка налива нефти на 1стояк Кирсановское м/р, 00000111, 01.05.2003</v>
          </cell>
          <cell r="C564">
            <v>121914</v>
          </cell>
          <cell r="D564">
            <v>27430.65</v>
          </cell>
          <cell r="I564">
            <v>-1</v>
          </cell>
          <cell r="J564">
            <v>-1</v>
          </cell>
        </row>
        <row r="565">
          <cell r="A565">
            <v>7985</v>
          </cell>
          <cell r="B565" t="str">
            <v>Площадка налива нефти на 1стояк скв 117 с факелом, 856, 01.10.2006</v>
          </cell>
          <cell r="C565">
            <v>39635.25</v>
          </cell>
          <cell r="D565">
            <v>26715.439999999999</v>
          </cell>
          <cell r="I565">
            <v>-1</v>
          </cell>
          <cell r="J565">
            <v>-1</v>
          </cell>
        </row>
        <row r="566">
          <cell r="A566">
            <v>7986</v>
          </cell>
          <cell r="B566" t="str">
            <v>Площадка налива нефти на 1стояк Черновское мест, 858, 01.10.2006</v>
          </cell>
          <cell r="C566">
            <v>347559</v>
          </cell>
          <cell r="D566">
            <v>234266.06</v>
          </cell>
          <cell r="I566">
            <v>-1</v>
          </cell>
          <cell r="J566">
            <v>-1</v>
          </cell>
        </row>
        <row r="567">
          <cell r="A567">
            <v>7987</v>
          </cell>
          <cell r="B567" t="str">
            <v>Подъездная  а/дорога к пункту налива.Протяженность, 000691, 01.04.2005</v>
          </cell>
          <cell r="C567">
            <v>3560657</v>
          </cell>
          <cell r="D567">
            <v>1631967.9</v>
          </cell>
          <cell r="I567">
            <v>-1</v>
          </cell>
          <cell r="J567">
            <v>-1</v>
          </cell>
        </row>
        <row r="568">
          <cell r="A568">
            <v>7988</v>
          </cell>
          <cell r="B568" t="str">
            <v>Пункт налива нефти,технол. площ. Пашкинское мест, 852, 01.10.2006</v>
          </cell>
          <cell r="C568">
            <v>2376279.17</v>
          </cell>
          <cell r="D568">
            <v>1601691.14</v>
          </cell>
          <cell r="I568">
            <v>-1</v>
          </cell>
          <cell r="J568">
            <v>-1</v>
          </cell>
        </row>
        <row r="569">
          <cell r="A569">
            <v>7996</v>
          </cell>
          <cell r="B569" t="str">
            <v>Технологическая площадка Кирсановка пл 397,9 кв, 00000125, 01.05.2003</v>
          </cell>
          <cell r="C569">
            <v>3964113.35</v>
          </cell>
          <cell r="D569">
            <v>1921026.17</v>
          </cell>
          <cell r="I569">
            <v>-1</v>
          </cell>
          <cell r="J569">
            <v>-1</v>
          </cell>
        </row>
        <row r="570">
          <cell r="A570">
            <v>7997</v>
          </cell>
          <cell r="B570" t="str">
            <v>Узел учета нефти скв № 139, 984, 02.04.2008</v>
          </cell>
          <cell r="C570">
            <v>315277.65000000002</v>
          </cell>
          <cell r="D570">
            <v>149885.97</v>
          </cell>
          <cell r="I570">
            <v>-1</v>
          </cell>
          <cell r="J570">
            <v>-1</v>
          </cell>
        </row>
        <row r="571">
          <cell r="A571">
            <v>7998</v>
          </cell>
          <cell r="B571" t="str">
            <v>Узел учета нефти скв № 2; 24; 54; 17, 983, 02.04.2008</v>
          </cell>
          <cell r="C571">
            <v>320347.81</v>
          </cell>
          <cell r="D571">
            <v>152296.60999999999</v>
          </cell>
          <cell r="I571">
            <v>-1</v>
          </cell>
          <cell r="J571">
            <v>-1</v>
          </cell>
        </row>
        <row r="572">
          <cell r="A572">
            <v>7999</v>
          </cell>
          <cell r="B572" t="str">
            <v>Факельное  хозяйство.Общая площадь 47,3 кв.м, 00000110, 01.05.2003</v>
          </cell>
          <cell r="C572">
            <v>49070</v>
          </cell>
          <cell r="D572">
            <v>17038.36</v>
          </cell>
          <cell r="I572">
            <v>-1</v>
          </cell>
          <cell r="J572">
            <v>-1</v>
          </cell>
        </row>
        <row r="573">
          <cell r="A573">
            <v>8000</v>
          </cell>
          <cell r="B573" t="str">
            <v>Факельное хозяйство Пашкинское месторождение, 860, 01.10.2006</v>
          </cell>
          <cell r="C573">
            <v>416000</v>
          </cell>
          <cell r="D573">
            <v>127246.94</v>
          </cell>
          <cell r="I573">
            <v>-1</v>
          </cell>
          <cell r="J573">
            <v>-1</v>
          </cell>
        </row>
        <row r="574">
          <cell r="A574">
            <v>8018</v>
          </cell>
          <cell r="B574" t="str">
            <v>Ёмкость  подземная 10м3 скв 117, 000605, 04.11.2004</v>
          </cell>
          <cell r="C574">
            <v>20000</v>
          </cell>
          <cell r="D574">
            <v>7499.75</v>
          </cell>
          <cell r="I574">
            <v>48504.110237929905</v>
          </cell>
          <cell r="J574">
            <v>-1</v>
          </cell>
        </row>
        <row r="575">
          <cell r="A575">
            <v>8019</v>
          </cell>
          <cell r="B575" t="str">
            <v>Ёмкость 100 м3, 00000200, 31.12.2003</v>
          </cell>
          <cell r="C575">
            <v>216216</v>
          </cell>
          <cell r="D575">
            <v>126216</v>
          </cell>
          <cell r="I575">
            <v>211351.3605526177</v>
          </cell>
          <cell r="J575">
            <v>-1</v>
          </cell>
        </row>
        <row r="576">
          <cell r="A576">
            <v>8020</v>
          </cell>
          <cell r="B576" t="str">
            <v>Емкость 20 м3 скв 117, 000710, 31.08.2005</v>
          </cell>
          <cell r="C576">
            <v>54000</v>
          </cell>
          <cell r="D576">
            <v>12214.1</v>
          </cell>
          <cell r="I576">
            <v>75544.855440955536</v>
          </cell>
          <cell r="J576">
            <v>-1</v>
          </cell>
        </row>
        <row r="577">
          <cell r="A577">
            <v>8021</v>
          </cell>
          <cell r="B577" t="str">
            <v>Ёмкость 3,5 куб м на раме, 000659, 13.04.2005</v>
          </cell>
          <cell r="C577">
            <v>17390</v>
          </cell>
          <cell r="D577">
            <v>2898.6</v>
          </cell>
          <cell r="I577">
            <v>24793.323751308526</v>
          </cell>
          <cell r="J577">
            <v>-1</v>
          </cell>
        </row>
        <row r="578">
          <cell r="A578">
            <v>8022</v>
          </cell>
          <cell r="B578" t="str">
            <v>Емкость 50 куб.м. б/у, 00000559, 15.11.2003</v>
          </cell>
          <cell r="C578">
            <v>12916.67</v>
          </cell>
          <cell r="D578">
            <v>6708.35</v>
          </cell>
          <cell r="I578">
            <v>135699.64005282856</v>
          </cell>
          <cell r="J578">
            <v>-1</v>
          </cell>
        </row>
        <row r="579">
          <cell r="A579">
            <v>8023</v>
          </cell>
          <cell r="B579" t="str">
            <v>Емкость 84м3, 00000079, 31.12.2003</v>
          </cell>
          <cell r="C579">
            <v>100001</v>
          </cell>
          <cell r="D579">
            <v>0</v>
          </cell>
          <cell r="I579">
            <v>189061.17841927573</v>
          </cell>
          <cell r="J579">
            <v>-1</v>
          </cell>
        </row>
        <row r="580">
          <cell r="A580">
            <v>8024</v>
          </cell>
          <cell r="B580" t="str">
            <v>Емкость объем 25 м3, 000673, 16.05.2005</v>
          </cell>
          <cell r="C580">
            <v>37800</v>
          </cell>
          <cell r="D580">
            <v>7200</v>
          </cell>
          <cell r="I580">
            <v>87126.916345933918</v>
          </cell>
          <cell r="J580">
            <v>-1</v>
          </cell>
        </row>
        <row r="581">
          <cell r="A581">
            <v>8025</v>
          </cell>
          <cell r="B581" t="str">
            <v>ЁмкостьV-75 v3, 00000076, 01.08.2002</v>
          </cell>
          <cell r="C581">
            <v>207700</v>
          </cell>
          <cell r="D581">
            <v>37298.51</v>
          </cell>
          <cell r="I581">
            <v>175849.40204165573</v>
          </cell>
          <cell r="J581">
            <v>-1</v>
          </cell>
        </row>
        <row r="582">
          <cell r="A582">
            <v>8026</v>
          </cell>
          <cell r="B582" t="str">
            <v>ЁмкостьV-84 v3, 00000072, 01.08.2002</v>
          </cell>
          <cell r="C582">
            <v>207700</v>
          </cell>
          <cell r="D582">
            <v>30015.34</v>
          </cell>
          <cell r="I582">
            <v>189061.17841927573</v>
          </cell>
          <cell r="J582">
            <v>-1</v>
          </cell>
        </row>
        <row r="583">
          <cell r="A583">
            <v>8027</v>
          </cell>
          <cell r="B583" t="str">
            <v>Кабельная  эстакада  от КТПК  250 \6\0,4до щитовой, 00000123, 01.05.2003</v>
          </cell>
          <cell r="C583">
            <v>17187</v>
          </cell>
          <cell r="D583">
            <v>3977.28</v>
          </cell>
          <cell r="I583">
            <v>-1</v>
          </cell>
          <cell r="J583">
            <v>-1</v>
          </cell>
        </row>
        <row r="584">
          <cell r="A584">
            <v>8109</v>
          </cell>
          <cell r="B584" t="str">
            <v>Труба  219 * 8 (5,4 тонн) (колодец), 000604, 10.11.2004</v>
          </cell>
          <cell r="C584">
            <v>100116</v>
          </cell>
          <cell r="D584">
            <v>10726.5</v>
          </cell>
          <cell r="I584">
            <v>595824.40518605057</v>
          </cell>
          <cell r="J584">
            <v>-1</v>
          </cell>
        </row>
        <row r="585">
          <cell r="A585">
            <v>8110</v>
          </cell>
          <cell r="B585" t="str">
            <v>Труба НКТ исп А 73*5,5. скв 147, 1016, 01.07.2010</v>
          </cell>
          <cell r="C585">
            <v>667057.99</v>
          </cell>
          <cell r="D585">
            <v>667057.99</v>
          </cell>
          <cell r="I585">
            <v>-1</v>
          </cell>
          <cell r="J585">
            <v>-1</v>
          </cell>
        </row>
        <row r="586">
          <cell r="A586">
            <v>8111</v>
          </cell>
          <cell r="B586" t="str">
            <v>Трубы  скв 147 НКТ 1263 м, 00000014, 01.01.2004</v>
          </cell>
          <cell r="C586">
            <v>42016</v>
          </cell>
          <cell r="D586">
            <v>4229.82</v>
          </cell>
          <cell r="I586">
            <v>1678528.8781008595</v>
          </cell>
          <cell r="J586">
            <v>-1</v>
          </cell>
        </row>
        <row r="587">
          <cell r="A587">
            <v>8112</v>
          </cell>
          <cell r="B587" t="str">
            <v>Трубы  скв 2 НКТ 1335,6 м по рем 08г, 987, 14.05.2008</v>
          </cell>
          <cell r="C587">
            <v>418978.46</v>
          </cell>
          <cell r="D587">
            <v>67942.52</v>
          </cell>
          <cell r="I587">
            <v>1775014.3860582008</v>
          </cell>
          <cell r="J587">
            <v>-1</v>
          </cell>
        </row>
        <row r="588">
          <cell r="A588">
            <v>8113</v>
          </cell>
          <cell r="B588" t="str">
            <v>Трубы  скв 20 НКТ 1350 м, 976, 29.12.2007</v>
          </cell>
          <cell r="C588">
            <v>507722.33</v>
          </cell>
          <cell r="D588">
            <v>13722.05</v>
          </cell>
          <cell r="I588">
            <v>1794152.0074712273</v>
          </cell>
          <cell r="J588">
            <v>-1</v>
          </cell>
        </row>
        <row r="589">
          <cell r="A589">
            <v>8114</v>
          </cell>
          <cell r="B589" t="str">
            <v>Трубы  скв 30 НКТ 1360 м, 000824, 11.07.2006</v>
          </cell>
          <cell r="C589">
            <v>435134.9</v>
          </cell>
          <cell r="D589">
            <v>165765.54</v>
          </cell>
          <cell r="I589">
            <v>1807442.0223413848</v>
          </cell>
          <cell r="J589">
            <v>-1</v>
          </cell>
        </row>
        <row r="590">
          <cell r="A590">
            <v>8115</v>
          </cell>
          <cell r="B590" t="str">
            <v>Трубы  скв 54 НКТ 1402 м, 000804, 11.07.2006</v>
          </cell>
          <cell r="C590">
            <v>470077.2</v>
          </cell>
          <cell r="D590">
            <v>167884.56</v>
          </cell>
          <cell r="I590">
            <v>1863260.084796045</v>
          </cell>
          <cell r="J590">
            <v>-1</v>
          </cell>
        </row>
        <row r="591">
          <cell r="A591">
            <v>8116</v>
          </cell>
          <cell r="B591" t="str">
            <v>Трубы  скв. 81 НКТ 1298 м, 000823, 11.07.2006</v>
          </cell>
          <cell r="C591">
            <v>366610.17</v>
          </cell>
          <cell r="D591">
            <v>130932.03</v>
          </cell>
          <cell r="I591">
            <v>1725043.9301464099</v>
          </cell>
          <cell r="J591">
            <v>-1</v>
          </cell>
        </row>
        <row r="592">
          <cell r="A592">
            <v>8117</v>
          </cell>
          <cell r="B592" t="str">
            <v>Трубы  скв.117 НКТ 1334 м, 00000002, 30.09.2008</v>
          </cell>
          <cell r="C592">
            <v>171881.98</v>
          </cell>
          <cell r="D592">
            <v>78477.929999999993</v>
          </cell>
          <cell r="I592">
            <v>1772887.9836789758</v>
          </cell>
          <cell r="J592">
            <v>-1</v>
          </cell>
        </row>
        <row r="593">
          <cell r="A593">
            <v>8118</v>
          </cell>
          <cell r="B593" t="str">
            <v>Трубы  скв.4 НКТ 1337 м, 918, 27.04.2007</v>
          </cell>
          <cell r="C593">
            <v>438475.57</v>
          </cell>
          <cell r="D593">
            <v>0</v>
          </cell>
          <cell r="I593">
            <v>1776874.9881400231</v>
          </cell>
          <cell r="J593">
            <v>-1</v>
          </cell>
        </row>
        <row r="594">
          <cell r="A594">
            <v>8119</v>
          </cell>
          <cell r="B594" t="str">
            <v>Трубы скв 133 НКТ 1327 м, 15, 29.12.2007</v>
          </cell>
          <cell r="C594">
            <v>203879.99</v>
          </cell>
          <cell r="D594">
            <v>5542.01</v>
          </cell>
          <cell r="I594">
            <v>1763584.9732698658</v>
          </cell>
          <cell r="J594">
            <v>-1</v>
          </cell>
        </row>
        <row r="595">
          <cell r="A595">
            <v>8120</v>
          </cell>
          <cell r="B595" t="str">
            <v>Трубы скв 17 НКТ 1400 м, 969, 30.11.2007</v>
          </cell>
          <cell r="C595">
            <v>508200</v>
          </cell>
          <cell r="D595">
            <v>0</v>
          </cell>
          <cell r="I595">
            <v>1860602.0818220137</v>
          </cell>
          <cell r="J595">
            <v>-1</v>
          </cell>
        </row>
        <row r="596">
          <cell r="A596">
            <v>8121</v>
          </cell>
          <cell r="B596" t="str">
            <v>Трубы скв. 24 НКТ 1380 м, 844, 23.08.2006</v>
          </cell>
          <cell r="C596">
            <v>396951.86</v>
          </cell>
          <cell r="D596">
            <v>146494</v>
          </cell>
          <cell r="I596">
            <v>1834022.0520816993</v>
          </cell>
          <cell r="J596">
            <v>-1</v>
          </cell>
        </row>
        <row r="597">
          <cell r="A597">
            <v>8164</v>
          </cell>
          <cell r="B597" t="str">
            <v>Эстакада Э-1. (Силовые кабели) Кирсан. н/налив., 00000069, 01.05.2003</v>
          </cell>
          <cell r="C597">
            <v>30000</v>
          </cell>
          <cell r="D597">
            <v>0</v>
          </cell>
          <cell r="I597">
            <v>-1</v>
          </cell>
          <cell r="J597">
            <v>-1</v>
          </cell>
        </row>
        <row r="598">
          <cell r="A598">
            <v>8222</v>
          </cell>
          <cell r="B598" t="str">
            <v>Контейнер хранилище (3) Нефтеналив 117 скв, 000651, 07.04.2005</v>
          </cell>
          <cell r="C598">
            <v>15000</v>
          </cell>
          <cell r="D598">
            <v>2500.1</v>
          </cell>
          <cell r="I598">
            <v>-1</v>
          </cell>
          <cell r="J598">
            <v>-1</v>
          </cell>
        </row>
        <row r="599">
          <cell r="A599">
            <v>8223</v>
          </cell>
          <cell r="B599" t="str">
            <v>Контейнер хранилище (запчасти), 000649, 07.04.2005</v>
          </cell>
          <cell r="C599">
            <v>15000</v>
          </cell>
          <cell r="D599">
            <v>2500.1</v>
          </cell>
          <cell r="I599">
            <v>-1</v>
          </cell>
          <cell r="J599">
            <v>-1</v>
          </cell>
        </row>
        <row r="600">
          <cell r="A600">
            <v>8224</v>
          </cell>
          <cell r="B600" t="str">
            <v>Контейнер хранилище (узел учета нефти), 000650, 07.04.2005</v>
          </cell>
          <cell r="C600">
            <v>15000</v>
          </cell>
          <cell r="D600">
            <v>2500.1</v>
          </cell>
          <cell r="I600">
            <v>-1</v>
          </cell>
          <cell r="J600">
            <v>-1</v>
          </cell>
        </row>
        <row r="601">
          <cell r="A601">
            <v>8070</v>
          </cell>
          <cell r="B601" t="str">
            <v>Нефтегазосепаратор НГС 1 -1,0 - 1200-1, 00000057, 06.08.2002</v>
          </cell>
          <cell r="C601">
            <v>131300</v>
          </cell>
          <cell r="D601">
            <v>0</v>
          </cell>
          <cell r="I601">
            <v>56226.11222482453</v>
          </cell>
          <cell r="J601">
            <v>-1</v>
          </cell>
        </row>
        <row r="602">
          <cell r="A602">
            <v>8268</v>
          </cell>
          <cell r="B602" t="str">
            <v>Блок-контейнер ПППН (утепленная каркасно-метал.кон, инв.№00000023</v>
          </cell>
          <cell r="C602">
            <v>58475</v>
          </cell>
          <cell r="D602">
            <v>24923.65</v>
          </cell>
          <cell r="I602">
            <v>93164.698429289812</v>
          </cell>
          <cell r="J602">
            <v>-1</v>
          </cell>
        </row>
        <row r="603">
          <cell r="A603">
            <v>8269</v>
          </cell>
          <cell r="B603" t="str">
            <v>Блок-контейнер Славкино(утеплен.каркасно-метал.кон, инв.№00000024</v>
          </cell>
          <cell r="C603">
            <v>58475</v>
          </cell>
          <cell r="D603">
            <v>24923.65</v>
          </cell>
          <cell r="I603">
            <v>93164.698429289812</v>
          </cell>
          <cell r="J603">
            <v>-1</v>
          </cell>
        </row>
        <row r="604">
          <cell r="A604">
            <v>8270</v>
          </cell>
          <cell r="B604" t="str">
            <v>Блок-контейнер Старая Кулатка (утеплен.каркас.-мет, инв.№00000025</v>
          </cell>
          <cell r="C604">
            <v>58475</v>
          </cell>
          <cell r="D604">
            <v>24923.65</v>
          </cell>
          <cell r="I604">
            <v>93164.698429289812</v>
          </cell>
          <cell r="J604">
            <v>-1</v>
          </cell>
        </row>
        <row r="605">
          <cell r="A605">
            <v>8282</v>
          </cell>
          <cell r="B605" t="str">
            <v>Емкость, инв.№00000027</v>
          </cell>
          <cell r="C605">
            <v>147712</v>
          </cell>
          <cell r="D605">
            <v>99842.5</v>
          </cell>
          <cell r="I605">
            <v>-1</v>
          </cell>
          <cell r="J605">
            <v>-1</v>
          </cell>
        </row>
        <row r="606">
          <cell r="A606">
            <v>8283</v>
          </cell>
          <cell r="B606" t="str">
            <v>Емкость 120м3 ПППН, инв.№00000192</v>
          </cell>
          <cell r="C606">
            <v>318972.88</v>
          </cell>
          <cell r="D606">
            <v>286484.93</v>
          </cell>
          <cell r="I606">
            <v>225524.29224591784</v>
          </cell>
          <cell r="J606">
            <v>-1</v>
          </cell>
        </row>
        <row r="607">
          <cell r="A607">
            <v>8284</v>
          </cell>
          <cell r="B607" t="str">
            <v>Емкость 50куб.м.скв №119, инв.№00000030</v>
          </cell>
          <cell r="C607">
            <v>147712</v>
          </cell>
          <cell r="D607">
            <v>118990.3</v>
          </cell>
          <cell r="I607">
            <v>128870.11768693126</v>
          </cell>
          <cell r="J607">
            <v>-1</v>
          </cell>
        </row>
        <row r="608">
          <cell r="A608">
            <v>8285</v>
          </cell>
          <cell r="B608" t="str">
            <v>Емкость 50м3 КОН, инв.№00000193</v>
          </cell>
          <cell r="C608">
            <v>106525.42</v>
          </cell>
          <cell r="D608">
            <v>95675.569999999992</v>
          </cell>
          <cell r="I608">
            <v>128870.11768693126</v>
          </cell>
          <cell r="J608">
            <v>-1</v>
          </cell>
        </row>
        <row r="609">
          <cell r="A609">
            <v>8286</v>
          </cell>
          <cell r="B609" t="str">
            <v>емкость 50м3 ПППН, инв.№00000197</v>
          </cell>
          <cell r="C609">
            <v>101694.92</v>
          </cell>
          <cell r="D609">
            <v>91337.1</v>
          </cell>
          <cell r="I609">
            <v>128870.11768693126</v>
          </cell>
          <cell r="J609">
            <v>-1</v>
          </cell>
        </row>
        <row r="610">
          <cell r="A610">
            <v>8287</v>
          </cell>
          <cell r="B610" t="str">
            <v>емкость 50м3 ПППН, инв.№00000198</v>
          </cell>
          <cell r="C610">
            <v>101694.91</v>
          </cell>
          <cell r="D610">
            <v>91337.09</v>
          </cell>
          <cell r="I610">
            <v>128870.11768693126</v>
          </cell>
          <cell r="J610">
            <v>-1</v>
          </cell>
        </row>
        <row r="611">
          <cell r="A611">
            <v>8288</v>
          </cell>
          <cell r="B611" t="str">
            <v>Емкость 60м3 ПППН, инв.№00000194</v>
          </cell>
          <cell r="C611">
            <v>105932.2</v>
          </cell>
          <cell r="D611">
            <v>95142.849999999991</v>
          </cell>
          <cell r="I611">
            <v>144799.47136806327</v>
          </cell>
          <cell r="J611">
            <v>-1</v>
          </cell>
        </row>
        <row r="612">
          <cell r="A612">
            <v>8289</v>
          </cell>
          <cell r="B612" t="str">
            <v>Емкость 75 куб.м.скв №118, инв.№00000028</v>
          </cell>
          <cell r="C612">
            <v>173315</v>
          </cell>
          <cell r="D612">
            <v>117148.05</v>
          </cell>
          <cell r="I612">
            <v>166999.21331745861</v>
          </cell>
          <cell r="J612">
            <v>-1</v>
          </cell>
        </row>
        <row r="613">
          <cell r="A613">
            <v>8290</v>
          </cell>
          <cell r="B613" t="str">
            <v>Емкость 8 куб.м.(амбар), инв.№00000044</v>
          </cell>
          <cell r="C613">
            <v>21410</v>
          </cell>
          <cell r="D613">
            <v>11002.4</v>
          </cell>
          <cell r="I613">
            <v>39939.683843603838</v>
          </cell>
          <cell r="J613">
            <v>-1</v>
          </cell>
        </row>
        <row r="614">
          <cell r="A614">
            <v>8301</v>
          </cell>
          <cell r="B614" t="str">
            <v>ЛЭП на скв.№91 Старокулаткинская площ., инв.№00000172</v>
          </cell>
          <cell r="C614">
            <v>460788</v>
          </cell>
          <cell r="D614">
            <v>384624.6</v>
          </cell>
          <cell r="I614">
            <v>-1</v>
          </cell>
          <cell r="J614">
            <v>-1</v>
          </cell>
        </row>
        <row r="615">
          <cell r="A615">
            <v>8302</v>
          </cell>
          <cell r="B615" t="str">
            <v>ЛЭП Ружевское месторождение скв 115, инв.№00000171</v>
          </cell>
          <cell r="C615">
            <v>2415243</v>
          </cell>
          <cell r="D615">
            <v>2016029.22</v>
          </cell>
          <cell r="I615">
            <v>-1</v>
          </cell>
          <cell r="J615">
            <v>-1</v>
          </cell>
        </row>
        <row r="616">
          <cell r="A616">
            <v>8303</v>
          </cell>
          <cell r="B616" t="str">
            <v>ЛЭП скв.116, инв.№00000127</v>
          </cell>
          <cell r="C616">
            <v>177513</v>
          </cell>
          <cell r="D616">
            <v>126166.25</v>
          </cell>
          <cell r="I616">
            <v>-1</v>
          </cell>
          <cell r="J616">
            <v>-1</v>
          </cell>
        </row>
        <row r="617">
          <cell r="A617">
            <v>8304</v>
          </cell>
          <cell r="B617" t="str">
            <v>ЛЭП скв.117, инв.№00000128</v>
          </cell>
          <cell r="C617">
            <v>380145</v>
          </cell>
          <cell r="D617">
            <v>270185.84999999998</v>
          </cell>
          <cell r="I617">
            <v>-1</v>
          </cell>
          <cell r="J617">
            <v>-1</v>
          </cell>
        </row>
        <row r="618">
          <cell r="A618">
            <v>8305</v>
          </cell>
          <cell r="B618" t="str">
            <v>ЛЭП скв.98, инв.№00000129</v>
          </cell>
          <cell r="C618">
            <v>1225687</v>
          </cell>
          <cell r="D618">
            <v>871149.64</v>
          </cell>
          <cell r="I618">
            <v>-1</v>
          </cell>
          <cell r="J618">
            <v>-1</v>
          </cell>
        </row>
        <row r="619">
          <cell r="A619">
            <v>8321</v>
          </cell>
          <cell r="B619" t="str">
            <v>нефтепровод на скв.№91 Старокулаткинская площадь, инв.№00000173</v>
          </cell>
          <cell r="C619">
            <v>160557</v>
          </cell>
          <cell r="D619">
            <v>107035.33</v>
          </cell>
          <cell r="I619">
            <v>143847.64190338805</v>
          </cell>
          <cell r="J619">
            <v>-1</v>
          </cell>
        </row>
        <row r="620">
          <cell r="A620">
            <v>8322</v>
          </cell>
          <cell r="B620" t="str">
            <v>Нефтепровод скв 117, инв.№00000114</v>
          </cell>
          <cell r="C620">
            <v>170543</v>
          </cell>
          <cell r="D620">
            <v>75323.259999999995</v>
          </cell>
          <cell r="I620">
            <v>584381.04523251392</v>
          </cell>
          <cell r="J620">
            <v>-1</v>
          </cell>
        </row>
        <row r="621">
          <cell r="A621">
            <v>8323</v>
          </cell>
          <cell r="B621" t="str">
            <v>Нефтепровод скв.116, инв.№00000113</v>
          </cell>
          <cell r="C621">
            <v>129904</v>
          </cell>
          <cell r="D621">
            <v>57374.149999999994</v>
          </cell>
          <cell r="I621">
            <v>689269.95078706776</v>
          </cell>
          <cell r="J621">
            <v>-1</v>
          </cell>
        </row>
        <row r="622">
          <cell r="A622">
            <v>8344</v>
          </cell>
          <cell r="B622" t="str">
            <v>пункт сбора нефти Ружевское м/р, инв.№00000174</v>
          </cell>
          <cell r="C622">
            <v>1514750</v>
          </cell>
          <cell r="D622">
            <v>1158338.2</v>
          </cell>
          <cell r="I622">
            <v>-1</v>
          </cell>
          <cell r="J622">
            <v>-1</v>
          </cell>
        </row>
        <row r="623">
          <cell r="A623">
            <v>8345</v>
          </cell>
          <cell r="B623" t="str">
            <v>пункт сбора нефти Сулакского м/р скв.№91, инв.№00000175</v>
          </cell>
          <cell r="C623">
            <v>962422</v>
          </cell>
          <cell r="D623">
            <v>735969.8</v>
          </cell>
          <cell r="I623">
            <v>-1</v>
          </cell>
          <cell r="J623">
            <v>-1</v>
          </cell>
        </row>
        <row r="624">
          <cell r="A624">
            <v>8350</v>
          </cell>
          <cell r="B624" t="str">
            <v>Сборный пункт скв №1 Славкино (4емкос.по 50м3на ме, инв.№00000032</v>
          </cell>
          <cell r="C624">
            <v>472678</v>
          </cell>
          <cell r="D624">
            <v>278045.8</v>
          </cell>
          <cell r="I624">
            <v>-1</v>
          </cell>
          <cell r="J624">
            <v>-1</v>
          </cell>
        </row>
        <row r="625">
          <cell r="A625">
            <v>8363</v>
          </cell>
          <cell r="B625" t="str">
            <v>Сооружение пункта приемки и передачи нефти, инв.№00000115</v>
          </cell>
          <cell r="C625">
            <v>3751906</v>
          </cell>
          <cell r="D625">
            <v>2644726.0099999998</v>
          </cell>
          <cell r="I625">
            <v>-1</v>
          </cell>
          <cell r="J625">
            <v>-1</v>
          </cell>
        </row>
        <row r="626">
          <cell r="A626">
            <v>8379</v>
          </cell>
          <cell r="B626" t="str">
            <v>Труба НКТ 21/2 скв 117, инв.№00000091</v>
          </cell>
          <cell r="C626">
            <v>125850</v>
          </cell>
          <cell r="D626">
            <v>0</v>
          </cell>
          <cell r="I626">
            <v>393384.44015665434</v>
          </cell>
          <cell r="J626">
            <v>-1</v>
          </cell>
        </row>
        <row r="627">
          <cell r="A627">
            <v>8380</v>
          </cell>
          <cell r="B627" t="str">
            <v>Труба НКТ 73*5,5 скв №4, инв.№00000153</v>
          </cell>
          <cell r="C627">
            <v>84661.02</v>
          </cell>
          <cell r="D627">
            <v>0</v>
          </cell>
          <cell r="I627">
            <v>61134.068402723307</v>
          </cell>
          <cell r="J627">
            <v>-1</v>
          </cell>
        </row>
        <row r="628">
          <cell r="A628">
            <v>8381</v>
          </cell>
          <cell r="B628" t="str">
            <v>Труба НКТ 73х5,5, инв.№00000093</v>
          </cell>
          <cell r="C628">
            <v>118980</v>
          </cell>
          <cell r="D628">
            <v>102120.5</v>
          </cell>
          <cell r="I628">
            <v>-1</v>
          </cell>
          <cell r="J628">
            <v>-1</v>
          </cell>
        </row>
        <row r="629">
          <cell r="A629">
            <v>8382</v>
          </cell>
          <cell r="B629" t="str">
            <v>Труба НКТ 73х5,5 гр "Д"скв №91, инв.№00000154</v>
          </cell>
          <cell r="C629">
            <v>204081.74</v>
          </cell>
          <cell r="D629">
            <v>0</v>
          </cell>
          <cell r="I629">
            <v>-1</v>
          </cell>
          <cell r="J629">
            <v>-1</v>
          </cell>
        </row>
        <row r="630">
          <cell r="A630">
            <v>8383</v>
          </cell>
          <cell r="B630" t="str">
            <v>Труба НКТ 73х5,5 СКВ 119, инв.№00000097</v>
          </cell>
          <cell r="C630">
            <v>308900</v>
          </cell>
          <cell r="D630">
            <v>0</v>
          </cell>
          <cell r="I630">
            <v>883785.98886545643</v>
          </cell>
          <cell r="J630">
            <v>-1</v>
          </cell>
        </row>
        <row r="631">
          <cell r="A631">
            <v>8384</v>
          </cell>
          <cell r="B631" t="str">
            <v>Труба НКТ 73х5,5 скв №118, инв.№00000092</v>
          </cell>
          <cell r="C631">
            <v>71500</v>
          </cell>
          <cell r="D631">
            <v>0</v>
          </cell>
          <cell r="I631">
            <v>37212.04163644027</v>
          </cell>
          <cell r="J631">
            <v>-1</v>
          </cell>
        </row>
        <row r="632">
          <cell r="A632">
            <v>8385</v>
          </cell>
          <cell r="B632" t="str">
            <v>Труба НКТ 73х5,5 скв №98, инв.№00000155</v>
          </cell>
          <cell r="C632">
            <v>216926.14</v>
          </cell>
          <cell r="D632">
            <v>0</v>
          </cell>
          <cell r="I632">
            <v>39870.044610471719</v>
          </cell>
          <cell r="J632">
            <v>-1</v>
          </cell>
        </row>
        <row r="633">
          <cell r="A633">
            <v>8386</v>
          </cell>
          <cell r="B633" t="str">
            <v>Труба НКТ 73х6,5 с выс.(бригада кондак), инв.№00000095</v>
          </cell>
          <cell r="C633">
            <v>280300</v>
          </cell>
          <cell r="D633">
            <v>0</v>
          </cell>
          <cell r="I633">
            <v>69108.077324817656</v>
          </cell>
          <cell r="J633">
            <v>-1</v>
          </cell>
        </row>
        <row r="634">
          <cell r="A634">
            <v>8387</v>
          </cell>
          <cell r="B634" t="str">
            <v>Труба НКТ скв №116, инв.№00000096</v>
          </cell>
          <cell r="C634">
            <v>109830</v>
          </cell>
          <cell r="D634">
            <v>0</v>
          </cell>
          <cell r="I634">
            <v>611340.68402723304</v>
          </cell>
          <cell r="J634">
            <v>-1</v>
          </cell>
        </row>
        <row r="635">
          <cell r="A635">
            <v>8388</v>
          </cell>
          <cell r="B635" t="str">
            <v>Труба НТК 73х5,5 СКВ №1 Слав.м., инв.№00000094</v>
          </cell>
          <cell r="C635">
            <v>124700</v>
          </cell>
          <cell r="D635">
            <v>0</v>
          </cell>
          <cell r="I635">
            <v>45186.050558534618</v>
          </cell>
          <cell r="J635">
            <v>-1</v>
          </cell>
        </row>
        <row r="636">
          <cell r="A636">
            <v>8389</v>
          </cell>
          <cell r="B636" t="str">
            <v>Трубопровод Славкинск.м/р, инв.№00000126</v>
          </cell>
          <cell r="C636">
            <v>2029821</v>
          </cell>
          <cell r="D636">
            <v>865169.75</v>
          </cell>
          <cell r="I636">
            <v>1295374.3806964513</v>
          </cell>
          <cell r="J636">
            <v>-1</v>
          </cell>
        </row>
        <row r="637">
          <cell r="A637">
            <v>8390</v>
          </cell>
          <cell r="B637" t="str">
            <v>Трубопровод техенол.на скв.98, инв.№00000130</v>
          </cell>
          <cell r="C637">
            <v>28678</v>
          </cell>
          <cell r="D637">
            <v>12223.45</v>
          </cell>
          <cell r="I637">
            <v>44952.388094808761</v>
          </cell>
          <cell r="J637">
            <v>-1</v>
          </cell>
        </row>
        <row r="638">
          <cell r="A638">
            <v>8391</v>
          </cell>
          <cell r="B638" t="str">
            <v>Трубопровод технол. на скв118, инв.№00000124</v>
          </cell>
          <cell r="C638">
            <v>27790</v>
          </cell>
          <cell r="D638">
            <v>11845.05</v>
          </cell>
          <cell r="I638">
            <v>29968.258729872508</v>
          </cell>
          <cell r="J638">
            <v>-1</v>
          </cell>
        </row>
        <row r="639">
          <cell r="A639">
            <v>8406</v>
          </cell>
          <cell r="B639" t="str">
            <v>Эстакада на скв №4 конд.м.р., инв.№00000125</v>
          </cell>
          <cell r="C639">
            <v>68361</v>
          </cell>
          <cell r="D639">
            <v>48422.2</v>
          </cell>
          <cell r="I639">
            <v>-1</v>
          </cell>
          <cell r="J639">
            <v>-1</v>
          </cell>
        </row>
        <row r="640">
          <cell r="A640">
            <v>8717</v>
          </cell>
          <cell r="B640" t="str">
            <v xml:space="preserve">Емкость 10 м3 </v>
          </cell>
          <cell r="C640">
            <v>593947.98</v>
          </cell>
          <cell r="D640">
            <v>470039.5</v>
          </cell>
          <cell r="I640">
            <v>64849.040164934726</v>
          </cell>
          <cell r="J640">
            <v>-1</v>
          </cell>
        </row>
        <row r="641">
          <cell r="A641">
            <v>8718</v>
          </cell>
          <cell r="B641" t="str">
            <v xml:space="preserve">Емкость 10 м3 </v>
          </cell>
          <cell r="C641">
            <v>593947.98</v>
          </cell>
          <cell r="D641">
            <v>519873.86</v>
          </cell>
          <cell r="I641">
            <v>64849.040164934726</v>
          </cell>
          <cell r="J641">
            <v>-1</v>
          </cell>
        </row>
        <row r="642">
          <cell r="A642">
            <v>8719</v>
          </cell>
          <cell r="B642" t="str">
            <v>Емкость 50 м3  для хранения ГСМ</v>
          </cell>
          <cell r="C642">
            <v>1293899.94</v>
          </cell>
          <cell r="D642">
            <v>1089032.44</v>
          </cell>
          <cell r="I642">
            <v>181427.74632883642</v>
          </cell>
          <cell r="J642">
            <v>-1</v>
          </cell>
        </row>
        <row r="643">
          <cell r="A643">
            <v>8720</v>
          </cell>
          <cell r="B643" t="str">
            <v>Емкость 50 м3  для хранения ГСМ</v>
          </cell>
          <cell r="C643">
            <v>1293899.94</v>
          </cell>
          <cell r="D643">
            <v>1089032.44</v>
          </cell>
          <cell r="I643">
            <v>181427.74632883642</v>
          </cell>
          <cell r="J643">
            <v>-1</v>
          </cell>
        </row>
        <row r="644">
          <cell r="A644">
            <v>8721</v>
          </cell>
          <cell r="B644" t="str">
            <v>Емкость 5м3 для хранения диз.топлива к ДЭС</v>
          </cell>
          <cell r="C644">
            <v>1237145.06</v>
          </cell>
          <cell r="D644">
            <v>1010335.18</v>
          </cell>
          <cell r="I644">
            <v>41636.786179865798</v>
          </cell>
          <cell r="J644">
            <v>-1</v>
          </cell>
        </row>
        <row r="645">
          <cell r="A645">
            <v>8722</v>
          </cell>
          <cell r="B645" t="str">
            <v>Емкость 5м3 для хранения диз.топлива к ДЭС</v>
          </cell>
          <cell r="C645">
            <v>1237145.06</v>
          </cell>
          <cell r="D645">
            <v>1010335.18</v>
          </cell>
          <cell r="I645">
            <v>41636.786179865798</v>
          </cell>
          <cell r="J645">
            <v>-1</v>
          </cell>
        </row>
        <row r="646">
          <cell r="A646">
            <v>8723</v>
          </cell>
          <cell r="B646" t="str">
            <v>Емкость 5м3 для хранения диз.топлива к ДЭС</v>
          </cell>
          <cell r="C646">
            <v>1237145.06</v>
          </cell>
          <cell r="D646">
            <v>1010335.18</v>
          </cell>
          <cell r="I646">
            <v>41636.786179865798</v>
          </cell>
          <cell r="J646">
            <v>-1</v>
          </cell>
        </row>
        <row r="647">
          <cell r="A647">
            <v>8724</v>
          </cell>
          <cell r="B647" t="str">
            <v>Емкость 5м3 для хранения диз.топлива к ДЭС</v>
          </cell>
          <cell r="C647">
            <v>1237145.06</v>
          </cell>
          <cell r="D647">
            <v>1010335.18</v>
          </cell>
          <cell r="I647">
            <v>41636.786179865798</v>
          </cell>
          <cell r="J647">
            <v>-1</v>
          </cell>
        </row>
        <row r="648">
          <cell r="A648">
            <v>8725</v>
          </cell>
          <cell r="B648" t="str">
            <v>Емкость 5м3 для хранения диз.топлива к ДЭС</v>
          </cell>
          <cell r="C648">
            <v>1237145.05</v>
          </cell>
          <cell r="D648">
            <v>1010335.17</v>
          </cell>
          <cell r="I648">
            <v>41636.786179865798</v>
          </cell>
          <cell r="J648">
            <v>-1</v>
          </cell>
        </row>
        <row r="649">
          <cell r="A649">
            <v>8726</v>
          </cell>
          <cell r="B649" t="str">
            <v>Емкость 6 м3 в блок-боксе 3х4 м для хранения воды</v>
          </cell>
          <cell r="C649">
            <v>588991.41</v>
          </cell>
          <cell r="D649">
            <v>495734.47</v>
          </cell>
          <cell r="I649">
            <v>46783.418348046172</v>
          </cell>
          <cell r="J649">
            <v>-1</v>
          </cell>
        </row>
        <row r="650">
          <cell r="A650">
            <v>8727</v>
          </cell>
          <cell r="B650" t="str">
            <v xml:space="preserve">Емкость 75м3 для хранения диз.топлива </v>
          </cell>
          <cell r="C650">
            <v>1669714.96</v>
          </cell>
          <cell r="D650">
            <v>1405343.45</v>
          </cell>
          <cell r="I650">
            <v>235107.18741236682</v>
          </cell>
          <cell r="J650">
            <v>-1</v>
          </cell>
        </row>
        <row r="651">
          <cell r="A651">
            <v>8728</v>
          </cell>
          <cell r="B651" t="str">
            <v xml:space="preserve">Емкость 75м3 для хранения диз.топлива </v>
          </cell>
          <cell r="C651">
            <v>1669714.96</v>
          </cell>
          <cell r="D651">
            <v>1405343.45</v>
          </cell>
          <cell r="I651">
            <v>235107.18741236682</v>
          </cell>
          <cell r="J651">
            <v>-1</v>
          </cell>
        </row>
        <row r="652">
          <cell r="A652">
            <v>8729</v>
          </cell>
          <cell r="B652" t="str">
            <v xml:space="preserve">Емкость 75м3 для хранения диз.топлива </v>
          </cell>
          <cell r="C652">
            <v>1669714.95</v>
          </cell>
          <cell r="D652">
            <v>1405343.44</v>
          </cell>
          <cell r="I652">
            <v>235107.18741236682</v>
          </cell>
          <cell r="J652">
            <v>-1</v>
          </cell>
        </row>
        <row r="653">
          <cell r="A653">
            <v>8730</v>
          </cell>
          <cell r="B653" t="str">
            <v xml:space="preserve">Емкость 75м3 для хранения диз.топлива </v>
          </cell>
          <cell r="C653">
            <v>1669714.96</v>
          </cell>
          <cell r="D653">
            <v>1405343.45</v>
          </cell>
          <cell r="I653">
            <v>235107.18741236682</v>
          </cell>
          <cell r="J653">
            <v>-1</v>
          </cell>
        </row>
        <row r="654">
          <cell r="A654">
            <v>8731</v>
          </cell>
          <cell r="B654" t="str">
            <v xml:space="preserve">Емкость 75м3 для хранения диз.топлива </v>
          </cell>
          <cell r="C654">
            <v>1669714.95</v>
          </cell>
          <cell r="D654">
            <v>1405343.44</v>
          </cell>
          <cell r="I654">
            <v>235107.18741236682</v>
          </cell>
          <cell r="J654">
            <v>-1</v>
          </cell>
        </row>
        <row r="655">
          <cell r="A655">
            <v>8732</v>
          </cell>
          <cell r="B655" t="str">
            <v xml:space="preserve">Площадка наблюдательная открытая </v>
          </cell>
          <cell r="C655">
            <v>96345.279999999999</v>
          </cell>
          <cell r="D655">
            <v>89922.240000000005</v>
          </cell>
          <cell r="I655">
            <v>-1</v>
          </cell>
          <cell r="J655">
            <v>-1</v>
          </cell>
        </row>
        <row r="656">
          <cell r="A656">
            <v>8733</v>
          </cell>
          <cell r="B656" t="str">
            <v xml:space="preserve">Площадка наблюдательная открытая </v>
          </cell>
          <cell r="C656">
            <v>96345.27</v>
          </cell>
          <cell r="D656">
            <v>89922.23</v>
          </cell>
          <cell r="I656">
            <v>-1</v>
          </cell>
          <cell r="J656">
            <v>-1</v>
          </cell>
        </row>
        <row r="657">
          <cell r="A657">
            <v>8734</v>
          </cell>
          <cell r="B657" t="str">
            <v>Площадка обслуживания скважин (двухярусная)</v>
          </cell>
          <cell r="C657">
            <v>99181</v>
          </cell>
          <cell r="D657">
            <v>81824.289999999994</v>
          </cell>
          <cell r="I657">
            <v>-1</v>
          </cell>
          <cell r="J657">
            <v>-1</v>
          </cell>
        </row>
        <row r="658">
          <cell r="A658">
            <v>8735</v>
          </cell>
          <cell r="B658" t="str">
            <v>Площадка обслуживания скважин (двухярусная)</v>
          </cell>
          <cell r="C658">
            <v>99181</v>
          </cell>
          <cell r="D658">
            <v>81824.289999999994</v>
          </cell>
          <cell r="I658">
            <v>-1</v>
          </cell>
          <cell r="J658">
            <v>-1</v>
          </cell>
        </row>
        <row r="659">
          <cell r="A659">
            <v>8736</v>
          </cell>
          <cell r="B659" t="str">
            <v>Площадка обслуживания скважины (двухярусная)</v>
          </cell>
          <cell r="C659">
            <v>194414.16</v>
          </cell>
          <cell r="D659">
            <v>181453.2</v>
          </cell>
          <cell r="I659">
            <v>-1</v>
          </cell>
          <cell r="J659">
            <v>-1</v>
          </cell>
        </row>
        <row r="660">
          <cell r="A660">
            <v>8737</v>
          </cell>
          <cell r="B660" t="str">
            <v>Площадка обслуживания скважины (двухярусная)</v>
          </cell>
          <cell r="C660">
            <v>194414.16</v>
          </cell>
          <cell r="D660">
            <v>181453.2</v>
          </cell>
          <cell r="I660">
            <v>-1</v>
          </cell>
          <cell r="J660">
            <v>-1</v>
          </cell>
        </row>
        <row r="661">
          <cell r="A661">
            <v>8738</v>
          </cell>
          <cell r="B661" t="str">
            <v>Площадка обслуживания скважины (двухярусная)</v>
          </cell>
          <cell r="C661">
            <v>194414.16</v>
          </cell>
          <cell r="D661">
            <v>181453.2</v>
          </cell>
          <cell r="I661">
            <v>-1</v>
          </cell>
          <cell r="J661">
            <v>-1</v>
          </cell>
        </row>
        <row r="662">
          <cell r="A662">
            <v>8739</v>
          </cell>
          <cell r="B662" t="str">
            <v>Площадка обслуживания скважины (двухярусная)</v>
          </cell>
          <cell r="C662">
            <v>194414.16</v>
          </cell>
          <cell r="D662">
            <v>181453.2</v>
          </cell>
          <cell r="I662">
            <v>-1</v>
          </cell>
          <cell r="J662">
            <v>-1</v>
          </cell>
        </row>
        <row r="663">
          <cell r="A663">
            <v>8740</v>
          </cell>
          <cell r="B663" t="str">
            <v>Площадка обслуживания скважины (двухярусная)</v>
          </cell>
          <cell r="C663">
            <v>194414.16</v>
          </cell>
          <cell r="D663">
            <v>181453.2</v>
          </cell>
          <cell r="I663">
            <v>-1</v>
          </cell>
          <cell r="J663">
            <v>-1</v>
          </cell>
        </row>
        <row r="664">
          <cell r="A664">
            <v>8741</v>
          </cell>
          <cell r="B664" t="str">
            <v>Площадка обслуживания скважины (двухярусная)</v>
          </cell>
          <cell r="C664">
            <v>194414.16</v>
          </cell>
          <cell r="D664">
            <v>181453.2</v>
          </cell>
          <cell r="I664">
            <v>-1</v>
          </cell>
          <cell r="J664">
            <v>-1</v>
          </cell>
        </row>
        <row r="665">
          <cell r="A665">
            <v>8742</v>
          </cell>
          <cell r="B665" t="str">
            <v>Площадка обслуживания скважины (двухярусная)</v>
          </cell>
          <cell r="C665">
            <v>194414.16</v>
          </cell>
          <cell r="D665">
            <v>181453.2</v>
          </cell>
          <cell r="I665">
            <v>-1</v>
          </cell>
          <cell r="J665">
            <v>-1</v>
          </cell>
        </row>
        <row r="666">
          <cell r="A666">
            <v>8743</v>
          </cell>
          <cell r="B666" t="str">
            <v>Площадка обслуживания скважины (двухярусная)</v>
          </cell>
          <cell r="C666">
            <v>194414.16</v>
          </cell>
          <cell r="D666">
            <v>181453.2</v>
          </cell>
          <cell r="I666">
            <v>-1</v>
          </cell>
          <cell r="J666">
            <v>-1</v>
          </cell>
        </row>
        <row r="667">
          <cell r="A667">
            <v>8744</v>
          </cell>
          <cell r="B667" t="str">
            <v>Площадка обслуживания скважины (двухярусная)</v>
          </cell>
          <cell r="C667">
            <v>194414.16</v>
          </cell>
          <cell r="D667">
            <v>181453.2</v>
          </cell>
          <cell r="I667">
            <v>-1</v>
          </cell>
          <cell r="J667">
            <v>-1</v>
          </cell>
        </row>
        <row r="668">
          <cell r="A668">
            <v>8745</v>
          </cell>
          <cell r="B668" t="str">
            <v>Площадка обслуживания скважины (двухярусная)</v>
          </cell>
          <cell r="C668">
            <v>194414.16</v>
          </cell>
          <cell r="D668">
            <v>181453.2</v>
          </cell>
          <cell r="I668">
            <v>-1</v>
          </cell>
          <cell r="J668">
            <v>-1</v>
          </cell>
        </row>
        <row r="669">
          <cell r="A669">
            <v>8746</v>
          </cell>
          <cell r="B669" t="str">
            <v>Площадка под склад для хранения кислородных баллонов</v>
          </cell>
          <cell r="C669">
            <v>101522.03</v>
          </cell>
          <cell r="D669">
            <v>98983.97</v>
          </cell>
          <cell r="I669">
            <v>-1</v>
          </cell>
          <cell r="J669">
            <v>-1</v>
          </cell>
        </row>
        <row r="670">
          <cell r="A670">
            <v>8747</v>
          </cell>
          <cell r="B670" t="str">
            <v>Радиомачта (опора антенная)</v>
          </cell>
          <cell r="C670">
            <v>5295966.78</v>
          </cell>
          <cell r="D670">
            <v>5090583</v>
          </cell>
          <cell r="I670">
            <v>-1</v>
          </cell>
          <cell r="J670">
            <v>-1</v>
          </cell>
        </row>
        <row r="671">
          <cell r="A671">
            <v>8748</v>
          </cell>
          <cell r="B671" t="str">
            <v>Система подвижной радиосвязи (ЦПС)</v>
          </cell>
          <cell r="C671">
            <v>14770832.83</v>
          </cell>
          <cell r="D671">
            <v>14114351.390000001</v>
          </cell>
          <cell r="I671">
            <v>-1</v>
          </cell>
          <cell r="J671">
            <v>-1</v>
          </cell>
        </row>
        <row r="672">
          <cell r="A672">
            <v>8771</v>
          </cell>
          <cell r="B672" t="str">
            <v>Флагшток</v>
          </cell>
          <cell r="C672">
            <v>38500</v>
          </cell>
          <cell r="D672">
            <v>37537.51</v>
          </cell>
          <cell r="I672">
            <v>-1</v>
          </cell>
          <cell r="J672">
            <v>-1</v>
          </cell>
        </row>
        <row r="673">
          <cell r="A673">
            <v>8772</v>
          </cell>
          <cell r="B673" t="str">
            <v>Шлагбаум жесткий ( въезд  на ЦПС  Северо-Хоседаюское месторождение)</v>
          </cell>
          <cell r="C673">
            <v>55979.7</v>
          </cell>
          <cell r="D673">
            <v>52278.58</v>
          </cell>
          <cell r="I673">
            <v>-1</v>
          </cell>
          <cell r="J673">
            <v>-1</v>
          </cell>
        </row>
        <row r="674">
          <cell r="A674">
            <v>8773</v>
          </cell>
          <cell r="B674" t="str">
            <v>Шлагбаум жесткий ( выезд  с ЦПС  Северо-Хоседаюское месторождение)</v>
          </cell>
          <cell r="C674">
            <v>55979.69</v>
          </cell>
          <cell r="D674">
            <v>52278.57</v>
          </cell>
          <cell r="I674">
            <v>-1</v>
          </cell>
          <cell r="J674">
            <v>-1</v>
          </cell>
        </row>
        <row r="675">
          <cell r="A675">
            <v>9054</v>
          </cell>
          <cell r="B675" t="str">
            <v>Трубы насосно -компрессорные ТУ73х5,5  (скв.№24 Северо-Хоседаюкское месторождение) 28,157тн</v>
          </cell>
          <cell r="C675">
            <v>2911238.2</v>
          </cell>
          <cell r="D675">
            <v>1940825.4</v>
          </cell>
          <cell r="I675">
            <v>2658283.3540920001</v>
          </cell>
          <cell r="J675">
            <v>-1</v>
          </cell>
        </row>
        <row r="676">
          <cell r="A676">
            <v>9055</v>
          </cell>
          <cell r="B676" t="str">
            <v xml:space="preserve">Трубы насосно -компрессорные ТУ73х5,5 (СКВ.№ 1 Висовое месторождение) </v>
          </cell>
          <cell r="C676">
            <v>3183647.3</v>
          </cell>
          <cell r="D676">
            <v>2069370.71</v>
          </cell>
          <cell r="I676">
            <v>2992496.3862697938</v>
          </cell>
          <cell r="J676">
            <v>-1</v>
          </cell>
        </row>
        <row r="677">
          <cell r="A677">
            <v>9056</v>
          </cell>
          <cell r="B677" t="str">
            <v>Трубы насосно -компрессорные ТУ73х5,5 (скв.№ 1 Водная Северо-Хоседаюское м/р) 7,783т</v>
          </cell>
          <cell r="C677">
            <v>668518.06000000006</v>
          </cell>
          <cell r="D677">
            <v>668518.06000000006</v>
          </cell>
          <cell r="I677">
            <v>-1</v>
          </cell>
          <cell r="J677">
            <v>-1</v>
          </cell>
        </row>
        <row r="678">
          <cell r="A678">
            <v>9057</v>
          </cell>
          <cell r="B678" t="str">
            <v>Трубы насосно -компрессорные ТУ73х5,5 (СКВ.№ 10 Северо-Хосед.м/р) 19,466 т</v>
          </cell>
          <cell r="C678">
            <v>1637191.04</v>
          </cell>
          <cell r="D678">
            <v>1637191.04</v>
          </cell>
          <cell r="I678">
            <v>2728939.1293510636</v>
          </cell>
          <cell r="J678">
            <v>-1</v>
          </cell>
        </row>
        <row r="679">
          <cell r="A679">
            <v>9058</v>
          </cell>
          <cell r="B679" t="str">
            <v>Трубы насосно -компрессорные ТУ73х5,5 (СКВ.№ 10 Северо-Хоседаюское м/р) 28 т</v>
          </cell>
          <cell r="C679">
            <v>2411596.81</v>
          </cell>
          <cell r="D679">
            <v>2411596.81</v>
          </cell>
          <cell r="I679">
            <v>-1</v>
          </cell>
          <cell r="J679">
            <v>-1</v>
          </cell>
        </row>
        <row r="680">
          <cell r="A680">
            <v>9059</v>
          </cell>
          <cell r="B680" t="str">
            <v>Трубы насосно -компрессорные ТУ73х5,5 (СКВ.№ 1101 Северо-Хоседаюское месторождение) 29,056 т</v>
          </cell>
          <cell r="C680">
            <v>2531022.75</v>
          </cell>
          <cell r="D680">
            <v>2404471.62</v>
          </cell>
          <cell r="I680">
            <v>4073361.5196971386</v>
          </cell>
          <cell r="J680">
            <v>-1</v>
          </cell>
        </row>
        <row r="681">
          <cell r="A681">
            <v>9060</v>
          </cell>
          <cell r="B681" t="str">
            <v>Трубы насосно -компрессорные ТУ73х5,5 (СКВ.№ 1102 Северо-Хоседаюское месторождение) 8,398 т</v>
          </cell>
          <cell r="C681">
            <v>723306.79</v>
          </cell>
          <cell r="D681">
            <v>687141.46</v>
          </cell>
          <cell r="I681">
            <v>1177315.8742571783</v>
          </cell>
          <cell r="J681">
            <v>-1</v>
          </cell>
        </row>
        <row r="682">
          <cell r="A682">
            <v>9061</v>
          </cell>
          <cell r="B682" t="str">
            <v>Трубы насосно -компрессорные ТУ73х5,5 (СКВ.№ 1103 Северо-Хоседаюское м/р) 19,24 т</v>
          </cell>
          <cell r="C682">
            <v>1351691.96</v>
          </cell>
          <cell r="D682">
            <v>1284107.3600000001</v>
          </cell>
          <cell r="I682">
            <v>4176261.001919664</v>
          </cell>
          <cell r="J682">
            <v>-1</v>
          </cell>
        </row>
        <row r="683">
          <cell r="A683">
            <v>9062</v>
          </cell>
          <cell r="B683" t="str">
            <v>Трубы насосно -компрессорные ТУ73х5,5 (СКВ.№ 1104 Северо-Хоседаюское м/р) 28,48 т</v>
          </cell>
          <cell r="C683">
            <v>2533861.9</v>
          </cell>
          <cell r="D683">
            <v>2407168.81</v>
          </cell>
          <cell r="I683">
            <v>3074507.5539812073</v>
          </cell>
          <cell r="J683">
            <v>-1</v>
          </cell>
        </row>
        <row r="684">
          <cell r="A684">
            <v>9063</v>
          </cell>
          <cell r="B684" t="str">
            <v>Трубы насосно -компрессорные ТУ73х5,5 (СКВ.№ 1105 Северо-Хоседаюское мес-ние) 31,425т</v>
          </cell>
          <cell r="C684">
            <v>2536554.6800000002</v>
          </cell>
          <cell r="D684">
            <v>2452002.86</v>
          </cell>
          <cell r="I684">
            <v>2884690.2529876111</v>
          </cell>
          <cell r="J684">
            <v>-1</v>
          </cell>
        </row>
        <row r="685">
          <cell r="A685">
            <v>9064</v>
          </cell>
          <cell r="B685" t="str">
            <v>Трубы насосно -компрессорные ТУ73х5,5 (СКВ.№ 1106 Северо-Хоседаюское мес-ие) 31,322т</v>
          </cell>
          <cell r="C685">
            <v>2687498.76</v>
          </cell>
          <cell r="D685">
            <v>2642707.11</v>
          </cell>
          <cell r="I685">
            <v>4391032.1283023739</v>
          </cell>
          <cell r="J685">
            <v>-1</v>
          </cell>
        </row>
        <row r="686">
          <cell r="A686">
            <v>9065</v>
          </cell>
          <cell r="B686" t="str">
            <v>Трубы насосно -компрессорные ТУ73х5,5 (скв.№ 1107 Северо-Хоседаюское м/р) 34,174т</v>
          </cell>
          <cell r="C686">
            <v>2668202.85</v>
          </cell>
          <cell r="D686">
            <v>2668202.85</v>
          </cell>
          <cell r="I686">
            <v>4737301.5030838968</v>
          </cell>
          <cell r="J686">
            <v>-1</v>
          </cell>
        </row>
        <row r="687">
          <cell r="A687">
            <v>9066</v>
          </cell>
          <cell r="B687" t="str">
            <v>Трубы насосно -компрессорные ТУ73х5,5 (СКВ.№ 1201 Северо-Хоседаюское месторождение) 29,416 т</v>
          </cell>
          <cell r="C687">
            <v>2662144.79</v>
          </cell>
          <cell r="D687">
            <v>2529037.5499999998</v>
          </cell>
          <cell r="I687">
            <v>3076610.4044353459</v>
          </cell>
          <cell r="J687">
            <v>-1</v>
          </cell>
        </row>
        <row r="688">
          <cell r="A688">
            <v>9067</v>
          </cell>
          <cell r="B688" t="str">
            <v>Трубы насосно -компрессорные ТУ73х5,5 (СКВ.№ 1202 Северо-Хоседаюское место-ие) 7,585т</v>
          </cell>
          <cell r="C688">
            <v>554311.43000000005</v>
          </cell>
          <cell r="D688">
            <v>526595.87</v>
          </cell>
          <cell r="I688">
            <v>1063341.3796428551</v>
          </cell>
          <cell r="J688">
            <v>-1</v>
          </cell>
        </row>
        <row r="689">
          <cell r="A689">
            <v>9068</v>
          </cell>
          <cell r="B689" t="str">
            <v>Трубы насосно -компрессорные ТУ73х5,5 (СКВ.№ 1203 Северо-Хоседаюское мес-ние) 22,096 т</v>
          </cell>
          <cell r="C689">
            <v>1965878.25</v>
          </cell>
          <cell r="D689">
            <v>1867584.33</v>
          </cell>
          <cell r="I689">
            <v>3097638.9089767337</v>
          </cell>
          <cell r="J689">
            <v>-1</v>
          </cell>
        </row>
        <row r="690">
          <cell r="A690">
            <v>9069</v>
          </cell>
          <cell r="B690" t="str">
            <v>Трубы насосно -компрессорные ТУ73х5,5 (СКВ.№ 1204 Северо-Хоседаюское мес-ие) 32,777т</v>
          </cell>
          <cell r="C690">
            <v>2475095.7200000002</v>
          </cell>
          <cell r="D690">
            <v>2351340.92</v>
          </cell>
          <cell r="I690">
            <v>4595008.6223538378</v>
          </cell>
          <cell r="J690">
            <v>-1</v>
          </cell>
        </row>
        <row r="691">
          <cell r="A691">
            <v>9070</v>
          </cell>
          <cell r="B691" t="str">
            <v>Трубы насосно -компрессорные ТУ73х5,5 (СКВ.№ 1205 Северо-Хоседаюское мес-ние) 32,308,т</v>
          </cell>
          <cell r="C691">
            <v>2574988.7999999998</v>
          </cell>
          <cell r="D691">
            <v>2489155.84</v>
          </cell>
          <cell r="I691">
            <v>2389959.6361438883</v>
          </cell>
          <cell r="J691">
            <v>-1</v>
          </cell>
        </row>
        <row r="692">
          <cell r="A692">
            <v>9071</v>
          </cell>
          <cell r="B692" t="str">
            <v>Трубы насосно -компрессорные ТУ73х5,5 (скв.№ 1208 Северо-Хоседаюское м/р) 20,581т</v>
          </cell>
          <cell r="C692">
            <v>1447924.2</v>
          </cell>
          <cell r="D692">
            <v>1447924.2</v>
          </cell>
          <cell r="I692">
            <v>2885251.0131087145</v>
          </cell>
          <cell r="J692">
            <v>-1</v>
          </cell>
        </row>
        <row r="693">
          <cell r="A693">
            <v>9072</v>
          </cell>
          <cell r="B693" t="str">
            <v>Трубы насосно -компрессорные ТУ73х5,5 (СКВ.№ 13 Западно--Хоседаюкское местор-ние)29,698т</v>
          </cell>
          <cell r="C693">
            <v>2413712.4900000002</v>
          </cell>
          <cell r="D693">
            <v>2413712.4900000002</v>
          </cell>
          <cell r="I693">
            <v>4163363.5191342798</v>
          </cell>
          <cell r="J693">
            <v>-1</v>
          </cell>
        </row>
        <row r="694">
          <cell r="A694">
            <v>9073</v>
          </cell>
          <cell r="B694" t="str">
            <v>Трубы насосно -компрессорные ТУ73х5,5 (СКВ.№ 14 Северо-Хоседаюское месторождение) 27,934 т</v>
          </cell>
          <cell r="C694">
            <v>2100833.85</v>
          </cell>
          <cell r="D694">
            <v>1995792.15</v>
          </cell>
          <cell r="I694">
            <v>3263063.14470232</v>
          </cell>
          <cell r="J694">
            <v>-1</v>
          </cell>
        </row>
        <row r="695">
          <cell r="A695">
            <v>9074</v>
          </cell>
          <cell r="B695" t="str">
            <v>Трубы насосно -компрессорные ТУ73х5,5 (СКВ.№ 18 Северо-Хоседаюское месторождение) 28,157т</v>
          </cell>
          <cell r="C695">
            <v>2942971.44</v>
          </cell>
          <cell r="D695">
            <v>2942971.44</v>
          </cell>
          <cell r="I695">
            <v>3052778.0992884394</v>
          </cell>
          <cell r="J695">
            <v>-1</v>
          </cell>
        </row>
        <row r="696">
          <cell r="A696">
            <v>9075</v>
          </cell>
          <cell r="B696" t="str">
            <v>Трубы насосно -компрессорные ТУ73х5,5 (СКВ.№ 19 Северо-Хоседаюское месторождение) 27,88т</v>
          </cell>
          <cell r="C696">
            <v>2871312.3</v>
          </cell>
          <cell r="D696">
            <v>2871312.3</v>
          </cell>
          <cell r="I696">
            <v>3052778.0992884394</v>
          </cell>
          <cell r="J696">
            <v>-1</v>
          </cell>
        </row>
        <row r="697">
          <cell r="A697">
            <v>9076</v>
          </cell>
          <cell r="B697" t="str">
            <v>Трубы насосно -компрессорные ТУ73х5,5 (СКВ.№ 2 Висовое месторождение) 28,964 т</v>
          </cell>
          <cell r="C697">
            <v>2975451.82</v>
          </cell>
          <cell r="D697">
            <v>2975451.82</v>
          </cell>
          <cell r="I697">
            <v>2851745.5958727701</v>
          </cell>
          <cell r="J697">
            <v>-1</v>
          </cell>
        </row>
        <row r="698">
          <cell r="A698">
            <v>9077</v>
          </cell>
          <cell r="B698" t="str">
            <v>Трубы насосно -компрессорные ТУ73х5,5 (СКВ.№ 2 Северо-Хоседаюское мес-ние) 0,396 т</v>
          </cell>
          <cell r="C698">
            <v>27820.68</v>
          </cell>
          <cell r="D698">
            <v>27820.68</v>
          </cell>
          <cell r="I698">
            <v>3183715.587566149</v>
          </cell>
          <cell r="J698">
            <v>-1</v>
          </cell>
        </row>
        <row r="699">
          <cell r="A699">
            <v>9078</v>
          </cell>
          <cell r="B699" t="str">
            <v>Трубы насосно -компрессорные ТУ73х5,5 (СКВ.№ 21 Северо-Хоседаюкское месторождение)</v>
          </cell>
          <cell r="C699">
            <v>2719871.87</v>
          </cell>
          <cell r="D699">
            <v>1767916.67</v>
          </cell>
          <cell r="I699">
            <v>4344348.8482204927</v>
          </cell>
          <cell r="J699">
            <v>-1</v>
          </cell>
        </row>
        <row r="700">
          <cell r="A700">
            <v>9079</v>
          </cell>
          <cell r="B700" t="str">
            <v>Трубы насосно -компрессорные ТУ73х5,5 (СКВ.№ 2106 Висовое месторождение) 5т</v>
          </cell>
          <cell r="C700">
            <v>429473.25</v>
          </cell>
          <cell r="D700">
            <v>429473.25</v>
          </cell>
          <cell r="I700">
            <v>3113059.8123070849</v>
          </cell>
          <cell r="J700">
            <v>-1</v>
          </cell>
        </row>
        <row r="701">
          <cell r="A701">
            <v>9080</v>
          </cell>
          <cell r="B701" t="str">
            <v>Трубы насосно -компрессорные ТУ73х5,5 (СКВ.№ 2107 Висовое месторождение) 7т</v>
          </cell>
          <cell r="C701">
            <v>601262.55000000005</v>
          </cell>
          <cell r="D701">
            <v>601262.55000000005</v>
          </cell>
          <cell r="I701">
            <v>2439727.09689184</v>
          </cell>
          <cell r="J701">
            <v>-1</v>
          </cell>
        </row>
        <row r="702">
          <cell r="A702">
            <v>9081</v>
          </cell>
          <cell r="B702" t="str">
            <v>Трубы насосно -компрессорные ТУ73х5,5 (СКВ.№ 23 Северо-Хоседаюское месторождение) 18,57т</v>
          </cell>
          <cell r="C702">
            <v>1619983.27</v>
          </cell>
          <cell r="D702">
            <v>1187987.75</v>
          </cell>
          <cell r="I702">
            <v>2751930.2943163146</v>
          </cell>
          <cell r="J702">
            <v>-1</v>
          </cell>
        </row>
        <row r="703">
          <cell r="A703">
            <v>9082</v>
          </cell>
          <cell r="B703" t="str">
            <v>Трубы насосно -компрессорные ТУ73х5,5 (СКВ.№ 24 Северо-Хосед.м/р).19,684т</v>
          </cell>
          <cell r="C703">
            <v>1382884.87</v>
          </cell>
          <cell r="D703">
            <v>1244596.3899999999</v>
          </cell>
          <cell r="I703">
            <v>-1</v>
          </cell>
          <cell r="J703">
            <v>-1</v>
          </cell>
        </row>
        <row r="704">
          <cell r="A704">
            <v>9083</v>
          </cell>
          <cell r="B704" t="str">
            <v>Трубы насосно -компрессорные ТУ73х5,5 (СКВ.№ 30 Северо-Хоседаюское месторождение) 29,056 т</v>
          </cell>
          <cell r="C704">
            <v>2437397.2400000002</v>
          </cell>
          <cell r="D704">
            <v>2315527.37</v>
          </cell>
          <cell r="I704">
            <v>1257504.5715750046</v>
          </cell>
          <cell r="J704">
            <v>-1</v>
          </cell>
        </row>
        <row r="705">
          <cell r="A705">
            <v>9084</v>
          </cell>
          <cell r="B705" t="str">
            <v>Трубы насосно -компрессорные ТУ73х5,5 (СКВ.№ 42 Западно--Хоседаюкское месторождение)</v>
          </cell>
          <cell r="C705">
            <v>3189130.5</v>
          </cell>
          <cell r="D705">
            <v>2072934.72</v>
          </cell>
          <cell r="I705">
            <v>5975179.4704202721</v>
          </cell>
          <cell r="J705">
            <v>-1</v>
          </cell>
        </row>
        <row r="706">
          <cell r="A706">
            <v>9085</v>
          </cell>
          <cell r="B706" t="str">
            <v>Трубы насосно -компрессорные ТУ73х5,5 (СКВ.№ 5 Висовое месторождение) 29,217т</v>
          </cell>
          <cell r="C706">
            <v>3092404.03</v>
          </cell>
          <cell r="D706">
            <v>3092404.03</v>
          </cell>
          <cell r="I706">
            <v>3336522.7205669018</v>
          </cell>
          <cell r="J706">
            <v>-1</v>
          </cell>
        </row>
        <row r="707">
          <cell r="A707">
            <v>9086</v>
          </cell>
          <cell r="B707" t="str">
            <v>Трубы насосно -компрессорные ТУ73х5,5 (СКВ.№ 5 Висовое месторождение) 32,46т</v>
          </cell>
          <cell r="C707">
            <v>2788140.34</v>
          </cell>
          <cell r="D707">
            <v>2788140.34</v>
          </cell>
          <cell r="I707">
            <v>-1</v>
          </cell>
          <cell r="J707">
            <v>-1</v>
          </cell>
        </row>
        <row r="708">
          <cell r="A708">
            <v>9087</v>
          </cell>
          <cell r="B708" t="str">
            <v>Трубы насосно -компрессорные ТУ73х5,5 (СКВ.№ 5 Северо-Хоседаюское м/р) 18,5т</v>
          </cell>
          <cell r="C708">
            <v>1596952.84</v>
          </cell>
          <cell r="D708">
            <v>1596952.84</v>
          </cell>
          <cell r="I708">
            <v>3093713.5881290082</v>
          </cell>
          <cell r="J708">
            <v>-1</v>
          </cell>
        </row>
        <row r="709">
          <cell r="A709">
            <v>9088</v>
          </cell>
          <cell r="B709" t="str">
            <v>Трубы насосно -компрессорные ТУ73х5,5 (СКВ.№ 6 Висовое месторождение) 30,5т</v>
          </cell>
          <cell r="C709">
            <v>2142754.9300000002</v>
          </cell>
          <cell r="D709">
            <v>2142754.9300000002</v>
          </cell>
          <cell r="I709">
            <v>4275795.9234155677</v>
          </cell>
          <cell r="J709">
            <v>-1</v>
          </cell>
        </row>
        <row r="710">
          <cell r="A710">
            <v>9089</v>
          </cell>
          <cell r="B710" t="str">
            <v>Трубы насосно -компрессорные ТУ73х5,5 (СКВ.№ 7Северо-Хоседаюское месторождение) 27,88т</v>
          </cell>
          <cell r="C710">
            <v>2929233</v>
          </cell>
          <cell r="D710">
            <v>2441027.5</v>
          </cell>
          <cell r="I710">
            <v>2869830.1097783633</v>
          </cell>
          <cell r="J710">
            <v>-1</v>
          </cell>
        </row>
        <row r="711">
          <cell r="A711">
            <v>9570</v>
          </cell>
          <cell r="B711" t="str">
            <v>Контейнер универсальный 20- ти футовый</v>
          </cell>
          <cell r="C711">
            <v>47442.18</v>
          </cell>
          <cell r="D711">
            <v>39802.82</v>
          </cell>
          <cell r="I711">
            <v>93164.698429289812</v>
          </cell>
          <cell r="J711">
            <v>-1</v>
          </cell>
        </row>
        <row r="712">
          <cell r="A712">
            <v>9571</v>
          </cell>
          <cell r="B712" t="str">
            <v>Контейнер универсальный 20- ти футовый</v>
          </cell>
          <cell r="C712">
            <v>47442.18</v>
          </cell>
          <cell r="D712">
            <v>39802.82</v>
          </cell>
          <cell r="I712">
            <v>93164.698429289812</v>
          </cell>
          <cell r="J712">
            <v>-1</v>
          </cell>
        </row>
        <row r="713">
          <cell r="A713">
            <v>9572</v>
          </cell>
          <cell r="B713" t="str">
            <v>Контейнер универсальный 20- ти футовый</v>
          </cell>
          <cell r="C713">
            <v>47442.18</v>
          </cell>
          <cell r="D713">
            <v>39802.82</v>
          </cell>
          <cell r="I713">
            <v>93164.698429289812</v>
          </cell>
          <cell r="J713">
            <v>-1</v>
          </cell>
        </row>
        <row r="714">
          <cell r="A714">
            <v>9573</v>
          </cell>
          <cell r="B714" t="str">
            <v>Контейнер универсальный 20- ти футовый</v>
          </cell>
          <cell r="C714">
            <v>47442.18</v>
          </cell>
          <cell r="D714">
            <v>44408.04</v>
          </cell>
          <cell r="I714">
            <v>93164.698429289812</v>
          </cell>
          <cell r="J714">
            <v>-1</v>
          </cell>
        </row>
        <row r="715">
          <cell r="A715">
            <v>9574</v>
          </cell>
          <cell r="B715" t="str">
            <v>Контейнер универсальный 20- ти футовый</v>
          </cell>
          <cell r="C715">
            <v>47442.17</v>
          </cell>
          <cell r="D715">
            <v>44408.04</v>
          </cell>
          <cell r="I715">
            <v>93164.698429289812</v>
          </cell>
          <cell r="J715">
            <v>-1</v>
          </cell>
        </row>
        <row r="716">
          <cell r="A716">
            <v>9575</v>
          </cell>
          <cell r="B716" t="str">
            <v>Контейнер универсальный 20- ти футовый</v>
          </cell>
          <cell r="C716">
            <v>47442.18</v>
          </cell>
          <cell r="D716">
            <v>44408.04</v>
          </cell>
          <cell r="I716">
            <v>93164.698429289812</v>
          </cell>
          <cell r="J716">
            <v>-1</v>
          </cell>
        </row>
        <row r="717">
          <cell r="A717">
            <v>9576</v>
          </cell>
          <cell r="B717" t="str">
            <v>Контейнер универсальный 20- ти футовый</v>
          </cell>
          <cell r="C717">
            <v>47442.17</v>
          </cell>
          <cell r="D717">
            <v>44408.04</v>
          </cell>
          <cell r="I717">
            <v>93164.698429289812</v>
          </cell>
          <cell r="J717">
            <v>-1</v>
          </cell>
        </row>
        <row r="718">
          <cell r="A718">
            <v>9577</v>
          </cell>
          <cell r="B718" t="str">
            <v>Контейнер универсальный 20- ти футовый б/у</v>
          </cell>
          <cell r="C718">
            <v>60489.09</v>
          </cell>
          <cell r="D718">
            <v>60489.09</v>
          </cell>
          <cell r="I718">
            <v>93164.698429289812</v>
          </cell>
          <cell r="J718">
            <v>-1</v>
          </cell>
        </row>
        <row r="719">
          <cell r="A719">
            <v>9578</v>
          </cell>
          <cell r="B719" t="str">
            <v>Контейнер универсальный 20- ти футовый б/у</v>
          </cell>
          <cell r="C719">
            <v>60489.09</v>
          </cell>
          <cell r="D719">
            <v>60489.09</v>
          </cell>
          <cell r="I719">
            <v>93164.698429289812</v>
          </cell>
          <cell r="J719">
            <v>-1</v>
          </cell>
        </row>
        <row r="720">
          <cell r="A720">
            <v>9579</v>
          </cell>
          <cell r="B720" t="str">
            <v>Контейнер универсальный 20- ти футовый б/у</v>
          </cell>
          <cell r="C720">
            <v>60489.09</v>
          </cell>
          <cell r="D720">
            <v>60489.09</v>
          </cell>
          <cell r="I720">
            <v>93164.698429289812</v>
          </cell>
          <cell r="J720">
            <v>-1</v>
          </cell>
        </row>
        <row r="721">
          <cell r="A721">
            <v>9580</v>
          </cell>
          <cell r="B721" t="str">
            <v>Контейнер универсальный 20- ти футовый б/у</v>
          </cell>
          <cell r="C721">
            <v>60489.09</v>
          </cell>
          <cell r="D721">
            <v>60489.09</v>
          </cell>
          <cell r="I721">
            <v>93164.698429289812</v>
          </cell>
          <cell r="J721">
            <v>-1</v>
          </cell>
        </row>
        <row r="722">
          <cell r="A722">
            <v>9581</v>
          </cell>
          <cell r="B722" t="str">
            <v>Контейнер универсальный 20- ти футовый б/у</v>
          </cell>
          <cell r="C722">
            <v>61636.79</v>
          </cell>
          <cell r="D722">
            <v>60609.5</v>
          </cell>
          <cell r="I722">
            <v>93164.698429289812</v>
          </cell>
          <cell r="J722">
            <v>-1</v>
          </cell>
        </row>
        <row r="723">
          <cell r="A723">
            <v>9582</v>
          </cell>
          <cell r="B723" t="str">
            <v>Контейнер универсальный 20- ти футовый б/у</v>
          </cell>
          <cell r="C723">
            <v>61636.79</v>
          </cell>
          <cell r="D723">
            <v>60609.5</v>
          </cell>
          <cell r="I723">
            <v>93164.698429289812</v>
          </cell>
          <cell r="J723">
            <v>-1</v>
          </cell>
        </row>
        <row r="724">
          <cell r="A724">
            <v>9583</v>
          </cell>
          <cell r="B724" t="str">
            <v>Контейнер универсальный 20- ти футовый б/у</v>
          </cell>
          <cell r="C724">
            <v>61636.79</v>
          </cell>
          <cell r="D724">
            <v>60609.5</v>
          </cell>
          <cell r="I724">
            <v>93164.698429289812</v>
          </cell>
          <cell r="J724">
            <v>-1</v>
          </cell>
        </row>
        <row r="725">
          <cell r="A725">
            <v>9584</v>
          </cell>
          <cell r="B725" t="str">
            <v>Контейнер универсальный 40 тн (склад под элек. материалы)</v>
          </cell>
          <cell r="C725">
            <v>223265.61</v>
          </cell>
          <cell r="D725">
            <v>195977.69</v>
          </cell>
          <cell r="I725">
            <v>-1</v>
          </cell>
          <cell r="J725">
            <v>-1</v>
          </cell>
        </row>
        <row r="726">
          <cell r="A726">
            <v>9585</v>
          </cell>
          <cell r="B726" t="str">
            <v>Контейнер универсальный 40 ф</v>
          </cell>
          <cell r="C726">
            <v>299267.96999999997</v>
          </cell>
          <cell r="D726">
            <v>262690.77</v>
          </cell>
          <cell r="I726">
            <v>162235.59994215818</v>
          </cell>
          <cell r="J726">
            <v>-1</v>
          </cell>
        </row>
        <row r="727">
          <cell r="A727">
            <v>9586</v>
          </cell>
          <cell r="B727" t="str">
            <v>Контейнер универсальный 40 ф</v>
          </cell>
          <cell r="C727">
            <v>299267.96999999997</v>
          </cell>
          <cell r="D727">
            <v>262690.77</v>
          </cell>
          <cell r="I727">
            <v>162235.59994215818</v>
          </cell>
          <cell r="J727">
            <v>-1</v>
          </cell>
        </row>
        <row r="728">
          <cell r="A728">
            <v>9587</v>
          </cell>
          <cell r="B728" t="str">
            <v>Контейнер универсальный 40 ф</v>
          </cell>
          <cell r="C728">
            <v>299267.96999999997</v>
          </cell>
          <cell r="D728">
            <v>262690.77</v>
          </cell>
          <cell r="I728">
            <v>162235.59994215818</v>
          </cell>
          <cell r="J728">
            <v>-1</v>
          </cell>
        </row>
        <row r="729">
          <cell r="A729">
            <v>9588</v>
          </cell>
          <cell r="B729" t="str">
            <v>Контейнер универсальный 40 ф</v>
          </cell>
          <cell r="C729">
            <v>299267.96999999997</v>
          </cell>
          <cell r="D729">
            <v>262690.77</v>
          </cell>
          <cell r="I729">
            <v>162235.59994215818</v>
          </cell>
          <cell r="J729">
            <v>-1</v>
          </cell>
        </row>
        <row r="730">
          <cell r="A730">
            <v>9589</v>
          </cell>
          <cell r="B730" t="str">
            <v>Контейнер универсальный 40 ф</v>
          </cell>
          <cell r="C730">
            <v>299267.98</v>
          </cell>
          <cell r="D730">
            <v>262690.78000000003</v>
          </cell>
          <cell r="I730">
            <v>162235.59994215818</v>
          </cell>
          <cell r="J730">
            <v>-1</v>
          </cell>
        </row>
        <row r="731">
          <cell r="A731">
            <v>9590</v>
          </cell>
          <cell r="B731" t="str">
            <v>Контейнер универсальный 40 ф ( склад для пищевых продуктов)</v>
          </cell>
          <cell r="C731">
            <v>299267.96999999997</v>
          </cell>
          <cell r="D731">
            <v>262690.77</v>
          </cell>
          <cell r="I731">
            <v>162235.59994215818</v>
          </cell>
          <cell r="J731">
            <v>-1</v>
          </cell>
        </row>
        <row r="732">
          <cell r="A732">
            <v>9591</v>
          </cell>
          <cell r="B732" t="str">
            <v>Контейнер универсальный 40 ф (б/у)</v>
          </cell>
          <cell r="C732">
            <v>199858.98</v>
          </cell>
          <cell r="D732">
            <v>177652.38</v>
          </cell>
          <cell r="I732">
            <v>162235.59994215818</v>
          </cell>
          <cell r="J732">
            <v>-1</v>
          </cell>
        </row>
        <row r="733">
          <cell r="A733">
            <v>9592</v>
          </cell>
          <cell r="B733" t="str">
            <v>Контейнер универсальный 40 ф (б/у)</v>
          </cell>
          <cell r="C733">
            <v>199858.97</v>
          </cell>
          <cell r="D733">
            <v>177652.37</v>
          </cell>
          <cell r="I733">
            <v>162235.59994215818</v>
          </cell>
          <cell r="J733">
            <v>-1</v>
          </cell>
        </row>
        <row r="734">
          <cell r="A734">
            <v>9749</v>
          </cell>
          <cell r="B734" t="str">
            <v>Термоконтейнер, инв.№00812</v>
          </cell>
          <cell r="C734">
            <v>18065.41</v>
          </cell>
          <cell r="D734">
            <v>0</v>
          </cell>
          <cell r="I734">
            <v>-1</v>
          </cell>
          <cell r="J734">
            <v>-1</v>
          </cell>
        </row>
        <row r="735">
          <cell r="A735">
            <v>9750</v>
          </cell>
          <cell r="B735" t="str">
            <v>Термоконтейнер, инв.№00813</v>
          </cell>
          <cell r="C735">
            <v>18065.419999999998</v>
          </cell>
          <cell r="D735">
            <v>0</v>
          </cell>
          <cell r="I735">
            <v>-1</v>
          </cell>
          <cell r="J735">
            <v>-1</v>
          </cell>
        </row>
        <row r="736">
          <cell r="A736">
            <v>9834</v>
          </cell>
          <cell r="B736" t="str">
            <v>Контейнер КБ-08, инв.№00010</v>
          </cell>
          <cell r="C736">
            <v>2050</v>
          </cell>
          <cell r="D736">
            <v>0</v>
          </cell>
          <cell r="I736">
            <v>-1</v>
          </cell>
          <cell r="J736">
            <v>-1</v>
          </cell>
        </row>
        <row r="737">
          <cell r="A737">
            <v>7164</v>
          </cell>
          <cell r="B737" t="str">
            <v>Буровая установка ПБУ-2-157 (600026-0310)</v>
          </cell>
          <cell r="C737">
            <v>3747875.86</v>
          </cell>
          <cell r="D737">
            <v>2915014.58</v>
          </cell>
          <cell r="I737">
            <v>3960249.5231610127</v>
          </cell>
          <cell r="J737">
            <v>-1</v>
          </cell>
        </row>
        <row r="738">
          <cell r="A738">
            <v>7240</v>
          </cell>
          <cell r="B738" t="str">
            <v>Установка буровая самоходная GM 50 GTD (011999-1102)</v>
          </cell>
          <cell r="C738">
            <v>4128678.78</v>
          </cell>
          <cell r="D738">
            <v>0</v>
          </cell>
          <cell r="I738">
            <v>3960249.5231610127</v>
          </cell>
          <cell r="J738">
            <v>-1</v>
          </cell>
        </row>
        <row r="739">
          <cell r="A739">
            <v>7585</v>
          </cell>
          <cell r="B739" t="str">
            <v>СТОЛОВАЯ НА 300 МЕСТ (000034-1288-42)</v>
          </cell>
          <cell r="C739">
            <v>698000.4</v>
          </cell>
          <cell r="D739">
            <v>0</v>
          </cell>
          <cell r="I739">
            <v>38215590.418184005</v>
          </cell>
          <cell r="J739">
            <v>-1</v>
          </cell>
        </row>
        <row r="740">
          <cell r="A740">
            <v>8354</v>
          </cell>
          <cell r="B740" t="str">
            <v>Скважина 1 Кондаковское м/р, инв.№00000116</v>
          </cell>
          <cell r="C740">
            <v>2247349</v>
          </cell>
          <cell r="D740">
            <v>1810364.55</v>
          </cell>
          <cell r="I740">
            <v>50004146.117171437</v>
          </cell>
          <cell r="J740">
            <v>15001243.83515143</v>
          </cell>
        </row>
        <row r="741">
          <cell r="A741">
            <v>8355</v>
          </cell>
          <cell r="B741" t="str">
            <v>Скважина 1 Славкинского м/р, инв.№00000117</v>
          </cell>
          <cell r="C741">
            <v>2132586</v>
          </cell>
          <cell r="D741">
            <v>1717916.5</v>
          </cell>
          <cell r="I741">
            <v>47450637.416096248</v>
          </cell>
          <cell r="J741">
            <v>9490127.4832192492</v>
          </cell>
        </row>
        <row r="742">
          <cell r="A742">
            <v>8356</v>
          </cell>
          <cell r="B742" t="str">
            <v>Скважина 4 Кондаковское м/р, инв.№00000138</v>
          </cell>
          <cell r="C742">
            <v>1702503</v>
          </cell>
          <cell r="D742">
            <v>1371460.75</v>
          </cell>
          <cell r="I742">
            <v>37881177.623717375</v>
          </cell>
          <cell r="J742">
            <v>12311382.727708148</v>
          </cell>
        </row>
        <row r="743">
          <cell r="A743">
            <v>8357</v>
          </cell>
          <cell r="B743" t="str">
            <v>Скважина №11 Славкинского м/р, инв.№00000164</v>
          </cell>
          <cell r="C743">
            <v>407973.57</v>
          </cell>
          <cell r="D743">
            <v>346777.53</v>
          </cell>
          <cell r="I743">
            <v>34112892.938635543</v>
          </cell>
          <cell r="J743">
            <v>31253224.668022551</v>
          </cell>
        </row>
        <row r="744">
          <cell r="A744">
            <v>8358</v>
          </cell>
          <cell r="B744" t="str">
            <v>Скважина №98 Старокулатк, инв.№00000119</v>
          </cell>
          <cell r="C744">
            <v>9233962</v>
          </cell>
          <cell r="D744">
            <v>7438469.3499999996</v>
          </cell>
          <cell r="I744">
            <v>31608966.930785116</v>
          </cell>
          <cell r="J744">
            <v>26867621.891167346</v>
          </cell>
        </row>
        <row r="745">
          <cell r="A745">
            <v>8359</v>
          </cell>
          <cell r="B745" t="str">
            <v>Скважина нефтяная 116, инв.№00000120</v>
          </cell>
          <cell r="C745">
            <v>15442861</v>
          </cell>
          <cell r="D745">
            <v>12440082.550000001</v>
          </cell>
          <cell r="I745">
            <v>31237096.731599409</v>
          </cell>
          <cell r="J745">
            <v>26735761.544850174</v>
          </cell>
        </row>
        <row r="746">
          <cell r="A746">
            <v>8360</v>
          </cell>
          <cell r="B746" t="str">
            <v>Скважина нефтяная 117, инв.№00000123</v>
          </cell>
          <cell r="C746">
            <v>15638961</v>
          </cell>
          <cell r="D746">
            <v>12598051.800000001</v>
          </cell>
          <cell r="I746">
            <v>31732923.663847014</v>
          </cell>
          <cell r="J746">
            <v>24593015.839481436</v>
          </cell>
        </row>
        <row r="747">
          <cell r="A747">
            <v>8361</v>
          </cell>
          <cell r="B747" t="str">
            <v>Скважина нефтяная 118, инв.№00000121</v>
          </cell>
          <cell r="C747">
            <v>15687986</v>
          </cell>
          <cell r="D747">
            <v>12637544.199999999</v>
          </cell>
          <cell r="I747">
            <v>31274283.751517978</v>
          </cell>
          <cell r="J747">
            <v>25801284.095002331</v>
          </cell>
        </row>
        <row r="748">
          <cell r="A748">
            <v>8362</v>
          </cell>
          <cell r="B748" t="str">
            <v>Скважина нефтяная 119, инв.№00000122</v>
          </cell>
          <cell r="C748">
            <v>15461246</v>
          </cell>
          <cell r="D748">
            <v>12454892.65</v>
          </cell>
          <cell r="I748">
            <v>31633758.277397495</v>
          </cell>
          <cell r="J748">
            <v>27075263.278753035</v>
          </cell>
        </row>
        <row r="751">
          <cell r="A751">
            <v>8088</v>
          </cell>
          <cell r="B751" t="str">
            <v>Станок  качалка скв 2, 000640, 29.10.2004</v>
          </cell>
          <cell r="C751">
            <v>307103</v>
          </cell>
          <cell r="D751">
            <v>129169.09</v>
          </cell>
          <cell r="I751">
            <v>1390922.7856246077</v>
          </cell>
          <cell r="J751">
            <v>-1</v>
          </cell>
        </row>
        <row r="752">
          <cell r="A752">
            <v>8089</v>
          </cell>
          <cell r="B752" t="str">
            <v>Станок  качалка СКД -10 со скв.81 на скв 53, 000818, 31.01.2007</v>
          </cell>
          <cell r="C752">
            <v>350344.31</v>
          </cell>
          <cell r="D752">
            <v>210819.23</v>
          </cell>
          <cell r="I752">
            <v>1390922.7856246077</v>
          </cell>
          <cell r="J752">
            <v>-1</v>
          </cell>
        </row>
        <row r="753">
          <cell r="A753">
            <v>8090</v>
          </cell>
          <cell r="B753" t="str">
            <v>Станок - качалка  , 000767, 19.10.2005</v>
          </cell>
          <cell r="C753">
            <v>547457.63</v>
          </cell>
          <cell r="D753">
            <v>233506.52</v>
          </cell>
          <cell r="I753">
            <v>1390922.7856246077</v>
          </cell>
          <cell r="J753">
            <v>-1</v>
          </cell>
        </row>
        <row r="754">
          <cell r="A754">
            <v>8091</v>
          </cell>
          <cell r="B754" t="str">
            <v>Станок качалка скв.54, 000815, 11.07.2006</v>
          </cell>
          <cell r="C754">
            <v>337288.14</v>
          </cell>
          <cell r="D754">
            <v>178167.85</v>
          </cell>
          <cell r="I754">
            <v>1298979.6236540463</v>
          </cell>
          <cell r="J754">
            <v>-1</v>
          </cell>
        </row>
        <row r="755">
          <cell r="A755">
            <v>8092</v>
          </cell>
          <cell r="B755" t="str">
            <v>Станок-качалка  скв 20, 00000065, 17.09.2002</v>
          </cell>
          <cell r="C755">
            <v>367945</v>
          </cell>
          <cell r="D755">
            <v>54959.5</v>
          </cell>
          <cell r="I755">
            <v>1739962.1327374761</v>
          </cell>
          <cell r="J755">
            <v>-1</v>
          </cell>
        </row>
        <row r="756">
          <cell r="A756">
            <v>8093</v>
          </cell>
          <cell r="B756" t="str">
            <v>Станок-качалка скв 133, 0000130, 01.05.2003</v>
          </cell>
          <cell r="C756">
            <v>207103</v>
          </cell>
          <cell r="D756">
            <v>61283.28</v>
          </cell>
          <cell r="I756">
            <v>1345667.7819924986</v>
          </cell>
          <cell r="J756">
            <v>-1</v>
          </cell>
        </row>
        <row r="757">
          <cell r="A757">
            <v>8094</v>
          </cell>
          <cell r="B757" t="str">
            <v>Станок-качалка скв 139, 971, 29.12.2007</v>
          </cell>
          <cell r="C757">
            <v>631846.21</v>
          </cell>
          <cell r="D757">
            <v>443858.89</v>
          </cell>
          <cell r="I757">
            <v>1390922.7856246077</v>
          </cell>
          <cell r="J757">
            <v>-1</v>
          </cell>
        </row>
        <row r="758">
          <cell r="A758">
            <v>8095</v>
          </cell>
          <cell r="B758" t="str">
            <v>Станок-качалка скв 147, 0000129, 01.05.2003</v>
          </cell>
          <cell r="C758">
            <v>200000</v>
          </cell>
          <cell r="D758">
            <v>56319.69</v>
          </cell>
          <cell r="I758">
            <v>1390922.7856246077</v>
          </cell>
          <cell r="J758">
            <v>-1</v>
          </cell>
        </row>
        <row r="759">
          <cell r="A759">
            <v>8096</v>
          </cell>
          <cell r="B759" t="str">
            <v>Станок-качалка скв 30, 0131, 30.06.2006</v>
          </cell>
          <cell r="C759">
            <v>220350.07999999999</v>
          </cell>
          <cell r="D759">
            <v>98210.41</v>
          </cell>
          <cell r="I759">
            <v>1345667.7819924986</v>
          </cell>
          <cell r="J759">
            <v>-1</v>
          </cell>
        </row>
        <row r="760">
          <cell r="A760">
            <v>8097</v>
          </cell>
          <cell r="B760" t="str">
            <v>Станок-качалка скв. 54, 912, 27.04.2007</v>
          </cell>
          <cell r="C760">
            <v>316472.11</v>
          </cell>
          <cell r="D760">
            <v>202451.06</v>
          </cell>
          <cell r="I760">
            <v>1345667.7819924986</v>
          </cell>
          <cell r="J760">
            <v>-1</v>
          </cell>
        </row>
        <row r="761">
          <cell r="A761">
            <v>8098</v>
          </cell>
          <cell r="B761" t="str">
            <v>Станок-качалка со скв 117 на скв 31, 0000711, 31.07.2004</v>
          </cell>
          <cell r="C761">
            <v>125162.62</v>
          </cell>
          <cell r="D761">
            <v>45126.5</v>
          </cell>
          <cell r="I761">
            <v>1390922.7856246077</v>
          </cell>
          <cell r="J761">
            <v>-1</v>
          </cell>
        </row>
        <row r="762">
          <cell r="A762">
            <v>8364</v>
          </cell>
          <cell r="B762" t="str">
            <v>Станок качалка скв 1, инв.№00000077</v>
          </cell>
          <cell r="C762">
            <v>150120</v>
          </cell>
          <cell r="D762">
            <v>119393.85</v>
          </cell>
          <cell r="I762">
            <v>972767.15158847929</v>
          </cell>
          <cell r="J762">
            <v>-1</v>
          </cell>
        </row>
        <row r="763">
          <cell r="A763">
            <v>8365</v>
          </cell>
          <cell r="B763" t="str">
            <v>Станок качалка скв 1 Cлав., инв.№00000082</v>
          </cell>
          <cell r="C763">
            <v>150120</v>
          </cell>
          <cell r="D763">
            <v>120930</v>
          </cell>
          <cell r="I763">
            <v>972767.15158847929</v>
          </cell>
          <cell r="J763">
            <v>-1</v>
          </cell>
        </row>
        <row r="764">
          <cell r="A764">
            <v>8366</v>
          </cell>
          <cell r="B764" t="str">
            <v>Станок качалка скв 117, инв.№00000079</v>
          </cell>
          <cell r="C764">
            <v>150120</v>
          </cell>
          <cell r="D764">
            <v>119393.85</v>
          </cell>
          <cell r="I764">
            <v>972767.15158847929</v>
          </cell>
          <cell r="J764">
            <v>-1</v>
          </cell>
        </row>
        <row r="765">
          <cell r="A765">
            <v>8367</v>
          </cell>
          <cell r="B765" t="str">
            <v>Станок качалка скв 118, инв.№00000083</v>
          </cell>
          <cell r="C765">
            <v>187650</v>
          </cell>
          <cell r="D765">
            <v>151162.5</v>
          </cell>
          <cell r="I765">
            <v>972767.15158847929</v>
          </cell>
          <cell r="J765">
            <v>-1</v>
          </cell>
        </row>
        <row r="766">
          <cell r="A766">
            <v>8368</v>
          </cell>
          <cell r="B766" t="str">
            <v>Станок качалка скв 91, инв.№00000080</v>
          </cell>
          <cell r="C766">
            <v>193790</v>
          </cell>
          <cell r="D766">
            <v>156108.65</v>
          </cell>
          <cell r="I766">
            <v>1390922.7856246077</v>
          </cell>
          <cell r="J766">
            <v>-1</v>
          </cell>
        </row>
        <row r="767">
          <cell r="A767">
            <v>8369</v>
          </cell>
          <cell r="B767" t="str">
            <v>Станок качалка скв 98, инв.№00000081</v>
          </cell>
          <cell r="C767">
            <v>150120</v>
          </cell>
          <cell r="D767">
            <v>119393.85</v>
          </cell>
          <cell r="I767">
            <v>1390922.7856246077</v>
          </cell>
          <cell r="J767">
            <v>-1</v>
          </cell>
        </row>
        <row r="768">
          <cell r="A768">
            <v>8370</v>
          </cell>
          <cell r="B768" t="str">
            <v>Станок качалка скв Конд 1, инв.№00000078</v>
          </cell>
          <cell r="C768">
            <v>150120</v>
          </cell>
          <cell r="D768">
            <v>119393.85</v>
          </cell>
          <cell r="I768">
            <v>972767.15158847929</v>
          </cell>
          <cell r="J768">
            <v>-1</v>
          </cell>
        </row>
        <row r="769">
          <cell r="A769">
            <v>8371</v>
          </cell>
          <cell r="B769" t="str">
            <v>Станок-качалка скв№4 Кон,м/р, инв.№00000190</v>
          </cell>
          <cell r="C769">
            <v>150000</v>
          </cell>
          <cell r="D769">
            <v>133750</v>
          </cell>
          <cell r="I769">
            <v>972767.15158847929</v>
          </cell>
          <cell r="J769">
            <v>-1</v>
          </cell>
        </row>
        <row r="770">
          <cell r="A770">
            <v>8353</v>
          </cell>
          <cell r="B770" t="str">
            <v>СК-6 б/у скв 119, инв.№00000076</v>
          </cell>
          <cell r="C770">
            <v>150120</v>
          </cell>
          <cell r="D770">
            <v>77145</v>
          </cell>
          <cell r="I770">
            <v>972767.15158847929</v>
          </cell>
          <cell r="J770">
            <v>-1</v>
          </cell>
        </row>
        <row r="774">
          <cell r="A774">
            <v>3474</v>
          </cell>
          <cell r="B774" t="str">
            <v>Станок СПРК-1000 для продольной распиловки керна</v>
          </cell>
          <cell r="C774">
            <v>456628</v>
          </cell>
          <cell r="D774">
            <v>263232.76</v>
          </cell>
          <cell r="I774">
            <v>-1</v>
          </cell>
          <cell r="J774">
            <v>951.92782743175292</v>
          </cell>
        </row>
        <row r="775">
          <cell r="A775">
            <v>3475</v>
          </cell>
          <cell r="B775" t="str">
            <v xml:space="preserve">Станок СВОК-100 для высверл.цилиндр.образцов керна </v>
          </cell>
          <cell r="C775">
            <v>266366</v>
          </cell>
          <cell r="D775">
            <v>153552.08000000002</v>
          </cell>
          <cell r="I775">
            <v>-1</v>
          </cell>
          <cell r="J775">
            <v>5842.6611154379225</v>
          </cell>
        </row>
        <row r="776">
          <cell r="A776">
            <v>3476</v>
          </cell>
          <cell r="B776" t="str">
            <v>Станок ППРК-100</v>
          </cell>
          <cell r="C776">
            <v>145921</v>
          </cell>
          <cell r="D776">
            <v>84119.08</v>
          </cell>
          <cell r="I776">
            <v>-1</v>
          </cell>
          <cell r="J776">
            <v>2774.1896685153943</v>
          </cell>
        </row>
        <row r="777">
          <cell r="A777">
            <v>3477</v>
          </cell>
          <cell r="B777" t="str">
            <v>Станок шлифовальный ШЛИФ-2М/V</v>
          </cell>
          <cell r="C777">
            <v>102508</v>
          </cell>
          <cell r="D777">
            <v>59092.72</v>
          </cell>
          <cell r="I777">
            <v>-1</v>
          </cell>
          <cell r="J777">
            <v>773.70033385643831</v>
          </cell>
        </row>
        <row r="778">
          <cell r="A778">
            <v>3482</v>
          </cell>
          <cell r="B778" t="str">
            <v>Станок СРМ-400-автоматизир.для высверливания цилиндр.образцов керна</v>
          </cell>
          <cell r="C778">
            <v>2606050</v>
          </cell>
          <cell r="D778">
            <v>1502310.88</v>
          </cell>
          <cell r="I778">
            <v>-1</v>
          </cell>
          <cell r="J778">
            <v>1478.8062864062899</v>
          </cell>
        </row>
        <row r="779">
          <cell r="A779">
            <v>3483</v>
          </cell>
          <cell r="B779" t="str">
            <v xml:space="preserve">Станок DTS-430 Двойной распиловочный </v>
          </cell>
          <cell r="C779">
            <v>2044331</v>
          </cell>
          <cell r="D779">
            <v>1178496.8</v>
          </cell>
          <cell r="I779">
            <v>-1</v>
          </cell>
          <cell r="J779">
            <v>-1</v>
          </cell>
        </row>
        <row r="780">
          <cell r="A780">
            <v>3495</v>
          </cell>
          <cell r="B780" t="str">
            <v>Сверлильно-настольная установка</v>
          </cell>
          <cell r="C780">
            <v>4372.29</v>
          </cell>
          <cell r="D780">
            <v>0</v>
          </cell>
          <cell r="I780">
            <v>-1</v>
          </cell>
          <cell r="J780">
            <v>3127.762861561474</v>
          </cell>
        </row>
        <row r="781">
          <cell r="A781">
            <v>3496</v>
          </cell>
          <cell r="B781" t="str">
            <v>Станок токарно-винторезный СУ-500</v>
          </cell>
          <cell r="C781">
            <v>47330.25</v>
          </cell>
          <cell r="D781">
            <v>28.05000000000291</v>
          </cell>
          <cell r="I781">
            <v>-1</v>
          </cell>
          <cell r="J781">
            <v>67937.919946952592</v>
          </cell>
        </row>
        <row r="782">
          <cell r="A782">
            <v>3497</v>
          </cell>
          <cell r="B782" t="str">
            <v>Станок универсально-фрезерный</v>
          </cell>
          <cell r="C782">
            <v>42194.32</v>
          </cell>
          <cell r="D782">
            <v>446.68000000000029</v>
          </cell>
          <cell r="I782">
            <v>-1</v>
          </cell>
          <cell r="J782">
            <v>3127.762861561474</v>
          </cell>
        </row>
        <row r="783">
          <cell r="A783">
            <v>3498</v>
          </cell>
          <cell r="B783" t="str">
            <v>Станок токарно-винторезный I-K-62-Д</v>
          </cell>
          <cell r="C783">
            <v>123118.38</v>
          </cell>
          <cell r="D783">
            <v>59299.290000000008</v>
          </cell>
          <cell r="I783">
            <v>-1</v>
          </cell>
          <cell r="J783">
            <v>57067.852755440181</v>
          </cell>
        </row>
        <row r="784">
          <cell r="A784">
            <v>3499</v>
          </cell>
          <cell r="B784" t="str">
            <v>Станок токарно-винторезный I-К-62-Д</v>
          </cell>
          <cell r="C784">
            <v>123118.38</v>
          </cell>
          <cell r="D784">
            <v>59299.290000000008</v>
          </cell>
          <cell r="I784">
            <v>-1</v>
          </cell>
          <cell r="J784">
            <v>57067.852755440181</v>
          </cell>
        </row>
        <row r="785">
          <cell r="A785">
            <v>3501</v>
          </cell>
          <cell r="B785" t="str">
            <v>Станок поперечно-строгальный</v>
          </cell>
          <cell r="C785">
            <v>34475.33</v>
          </cell>
          <cell r="D785">
            <v>25126.100000000002</v>
          </cell>
          <cell r="I785">
            <v>-1</v>
          </cell>
          <cell r="J785">
            <v>61829.335240161723</v>
          </cell>
        </row>
        <row r="786">
          <cell r="A786">
            <v>3502</v>
          </cell>
          <cell r="B786" t="str">
            <v>Станок фрезерно-консольный</v>
          </cell>
          <cell r="C786">
            <v>10368.56</v>
          </cell>
          <cell r="D786">
            <v>0</v>
          </cell>
          <cell r="I786">
            <v>-1</v>
          </cell>
          <cell r="J786">
            <v>114231.33929181035</v>
          </cell>
        </row>
        <row r="787">
          <cell r="A787">
            <v>3503</v>
          </cell>
          <cell r="B787" t="str">
            <v>Станок сверлильный ПК -203</v>
          </cell>
          <cell r="C787">
            <v>7481.12</v>
          </cell>
          <cell r="D787">
            <v>0</v>
          </cell>
          <cell r="I787">
            <v>-1</v>
          </cell>
          <cell r="J787">
            <v>7147.5637176304017</v>
          </cell>
        </row>
        <row r="788">
          <cell r="A788">
            <v>3504</v>
          </cell>
          <cell r="B788" t="str">
            <v>Станок деревообрабатывающий ФПШ-5м</v>
          </cell>
          <cell r="C788">
            <v>3639.59</v>
          </cell>
          <cell r="D788">
            <v>0</v>
          </cell>
          <cell r="I788">
            <v>-1</v>
          </cell>
          <cell r="J788">
            <v>856.59679819819962</v>
          </cell>
        </row>
        <row r="789">
          <cell r="A789">
            <v>3506</v>
          </cell>
          <cell r="B789" t="str">
            <v xml:space="preserve">Станок настольно -сверлильный </v>
          </cell>
          <cell r="C789">
            <v>8744.59</v>
          </cell>
          <cell r="D789">
            <v>0</v>
          </cell>
          <cell r="I789">
            <v>-1</v>
          </cell>
          <cell r="J789">
            <v>7780.6572252015603</v>
          </cell>
        </row>
        <row r="790">
          <cell r="A790">
            <v>3507</v>
          </cell>
          <cell r="B790" t="str">
            <v>Станок токарный С-13 МВ</v>
          </cell>
          <cell r="C790">
            <v>116722.11</v>
          </cell>
          <cell r="D790">
            <v>44546.5</v>
          </cell>
          <cell r="I790">
            <v>-1</v>
          </cell>
          <cell r="J790">
            <v>114135.70551088036</v>
          </cell>
        </row>
        <row r="791">
          <cell r="A791">
            <v>3508</v>
          </cell>
          <cell r="B791" t="str">
            <v>Станок токарный С-8</v>
          </cell>
          <cell r="C791">
            <v>14045.72</v>
          </cell>
          <cell r="D791">
            <v>0</v>
          </cell>
          <cell r="I791">
            <v>-1</v>
          </cell>
          <cell r="J791">
            <v>4076.2751968171556</v>
          </cell>
        </row>
        <row r="792">
          <cell r="A792">
            <v>3509</v>
          </cell>
          <cell r="B792" t="str">
            <v>Станок токарно-винторезный СУ-500</v>
          </cell>
          <cell r="C792">
            <v>47330.49</v>
          </cell>
          <cell r="D792">
            <v>0</v>
          </cell>
          <cell r="I792">
            <v>-1</v>
          </cell>
          <cell r="J792">
            <v>67937.919946952592</v>
          </cell>
        </row>
        <row r="793">
          <cell r="A793">
            <v>3519</v>
          </cell>
          <cell r="B793" t="str">
            <v>Пресс пневмо-гидравлический 40т</v>
          </cell>
          <cell r="C793">
            <v>30507.63</v>
          </cell>
          <cell r="D793">
            <v>21893.63</v>
          </cell>
          <cell r="I793">
            <v>-1</v>
          </cell>
          <cell r="J793">
            <v>5397.0265912886716</v>
          </cell>
        </row>
        <row r="794">
          <cell r="A794">
            <v>6519</v>
          </cell>
          <cell r="B794" t="str">
            <v>ТШ-2 Точильно-шлифовальный станок (011520-0202-32)</v>
          </cell>
          <cell r="C794">
            <v>12608.33</v>
          </cell>
          <cell r="D794">
            <v>0</v>
          </cell>
          <cell r="I794">
            <v>-1</v>
          </cell>
          <cell r="J794">
            <v>1998.7258624624656</v>
          </cell>
        </row>
        <row r="795">
          <cell r="A795">
            <v>7054</v>
          </cell>
          <cell r="B795" t="str">
            <v>Пресс измерит. ИРП-40 (011007-0508)</v>
          </cell>
          <cell r="C795">
            <v>62143.73</v>
          </cell>
          <cell r="D795">
            <v>30562.48</v>
          </cell>
          <cell r="I795">
            <v>-1</v>
          </cell>
          <cell r="J795">
            <v>-1</v>
          </cell>
        </row>
        <row r="796">
          <cell r="A796">
            <v>7055</v>
          </cell>
          <cell r="B796" t="str">
            <v>Пресс измерит. ИРП-40 (011008-0508)</v>
          </cell>
          <cell r="C796">
            <v>62143.74</v>
          </cell>
          <cell r="D796">
            <v>30562.49</v>
          </cell>
          <cell r="I796">
            <v>-1</v>
          </cell>
          <cell r="J796">
            <v>-1</v>
          </cell>
        </row>
        <row r="797">
          <cell r="A797">
            <v>7056</v>
          </cell>
          <cell r="B797" t="str">
            <v>Пресс ПР100 (001648-1208)</v>
          </cell>
          <cell r="C797">
            <v>204949.76000000001</v>
          </cell>
          <cell r="D797">
            <v>163959.92000000001</v>
          </cell>
          <cell r="I797">
            <v>-1</v>
          </cell>
          <cell r="J797">
            <v>-1</v>
          </cell>
        </row>
        <row r="798">
          <cell r="A798">
            <v>7057</v>
          </cell>
          <cell r="B798" t="str">
            <v>Пресс ПР50 (001649-1208)</v>
          </cell>
          <cell r="C798">
            <v>204949.76000000001</v>
          </cell>
          <cell r="D798">
            <v>163959.92000000001</v>
          </cell>
          <cell r="I798">
            <v>-1</v>
          </cell>
          <cell r="J798">
            <v>-1</v>
          </cell>
        </row>
        <row r="799">
          <cell r="A799">
            <v>7058</v>
          </cell>
          <cell r="B799" t="str">
            <v>Пресс ПР50 (001650-1208)</v>
          </cell>
          <cell r="C799">
            <v>204949.76000000001</v>
          </cell>
          <cell r="D799">
            <v>163959.92000000001</v>
          </cell>
          <cell r="I799">
            <v>-1</v>
          </cell>
          <cell r="J799">
            <v>-1</v>
          </cell>
        </row>
        <row r="800">
          <cell r="A800">
            <v>7059</v>
          </cell>
          <cell r="B800" t="str">
            <v>Прессформа для варки резиновых уплотнений (1654-0209)</v>
          </cell>
          <cell r="C800">
            <v>50677.97</v>
          </cell>
          <cell r="D800">
            <v>19708.13</v>
          </cell>
          <cell r="I800">
            <v>-1</v>
          </cell>
          <cell r="J800">
            <v>-1</v>
          </cell>
        </row>
        <row r="801">
          <cell r="A801">
            <v>7101</v>
          </cell>
          <cell r="B801" t="str">
            <v>Станок для высвер.цилин.образ. керна СВОК-100 (011522-0508)</v>
          </cell>
          <cell r="C801">
            <v>249237.29</v>
          </cell>
          <cell r="D801">
            <v>158339.09</v>
          </cell>
          <cell r="I801">
            <v>-1</v>
          </cell>
          <cell r="J801">
            <v>-1</v>
          </cell>
        </row>
        <row r="802">
          <cell r="A802">
            <v>7102</v>
          </cell>
          <cell r="B802" t="str">
            <v>Станок по отрез-нию цилин. СООК 3 (011523-0508)</v>
          </cell>
          <cell r="C802">
            <v>160593.22</v>
          </cell>
          <cell r="D802">
            <v>56876.83</v>
          </cell>
          <cell r="I802">
            <v>-1</v>
          </cell>
          <cell r="J802">
            <v>-1</v>
          </cell>
        </row>
        <row r="803">
          <cell r="A803">
            <v>7103</v>
          </cell>
          <cell r="B803" t="str">
            <v>Станок СТОК-2М (011524-0508)</v>
          </cell>
          <cell r="C803">
            <v>163728.81</v>
          </cell>
          <cell r="D803">
            <v>104015.99</v>
          </cell>
          <cell r="I803">
            <v>-1</v>
          </cell>
          <cell r="J803">
            <v>1548.984574790519</v>
          </cell>
        </row>
        <row r="804">
          <cell r="A804">
            <v>7122</v>
          </cell>
          <cell r="B804" t="str">
            <v>Экспресс-лаборатория" Thie Mur II" (00700161-0803 )</v>
          </cell>
          <cell r="C804">
            <v>173340.22</v>
          </cell>
          <cell r="D804">
            <v>0</v>
          </cell>
          <cell r="I804">
            <v>-1</v>
          </cell>
          <cell r="J804">
            <v>-1</v>
          </cell>
        </row>
        <row r="805">
          <cell r="A805">
            <v>7173</v>
          </cell>
          <cell r="B805" t="str">
            <v>Заточной станок* (11827-1004)</v>
          </cell>
          <cell r="C805">
            <v>11379.88</v>
          </cell>
          <cell r="D805">
            <v>0</v>
          </cell>
          <cell r="I805">
            <v>-1</v>
          </cell>
          <cell r="J805">
            <v>999.99028706792967</v>
          </cell>
        </row>
        <row r="806">
          <cell r="A806">
            <v>7283</v>
          </cell>
          <cell r="B806" t="str">
            <v>Бур TR 1540 + сверло к буру 15" 100 (600009-1002-20)</v>
          </cell>
          <cell r="C806">
            <v>16985</v>
          </cell>
          <cell r="D806">
            <v>0</v>
          </cell>
          <cell r="I806">
            <v>-1</v>
          </cell>
          <cell r="J806">
            <v>225.38718700315857</v>
          </cell>
        </row>
        <row r="807">
          <cell r="A807">
            <v>7298</v>
          </cell>
          <cell r="B807" t="str">
            <v>КАРТОНОРЕЗАТЕЛЬНЫЙ СТАНОК (011768-0581-22)</v>
          </cell>
          <cell r="C807">
            <v>195.12</v>
          </cell>
          <cell r="D807">
            <v>0</v>
          </cell>
          <cell r="I807">
            <v>-1</v>
          </cell>
          <cell r="J807">
            <v>30191.807688356439</v>
          </cell>
        </row>
        <row r="808">
          <cell r="A808">
            <v>7397</v>
          </cell>
          <cell r="B808" t="str">
            <v>ОТРЕЗНОЙ НОЖОВОЧНЫЙ СТАНОК 872М (011623-1169-07)</v>
          </cell>
          <cell r="C808">
            <v>793.62</v>
          </cell>
          <cell r="D808">
            <v>0</v>
          </cell>
          <cell r="I808">
            <v>-1</v>
          </cell>
          <cell r="J808">
            <v>13934.680471549125</v>
          </cell>
        </row>
        <row r="809">
          <cell r="A809">
            <v>7398</v>
          </cell>
          <cell r="B809" t="str">
            <v>СТАНОК ВЕРТИКАЛЬНО-СВЕРЛИЛЬНЫЙ 2Н-118 (011825-0587-32)</v>
          </cell>
          <cell r="C809">
            <v>2690</v>
          </cell>
          <cell r="D809">
            <v>0</v>
          </cell>
          <cell r="I809">
            <v>-1</v>
          </cell>
          <cell r="J809">
            <v>30446.050011658277</v>
          </cell>
        </row>
        <row r="810">
          <cell r="A810">
            <v>7399</v>
          </cell>
          <cell r="B810" t="str">
            <v>Станок токарно-винторезный BD-7 (011513-1009)</v>
          </cell>
          <cell r="C810">
            <v>24162.71</v>
          </cell>
          <cell r="D810">
            <v>20182.93</v>
          </cell>
          <cell r="I810">
            <v>-1</v>
          </cell>
          <cell r="J810">
            <v>1195.7073910663655</v>
          </cell>
        </row>
        <row r="811">
          <cell r="A811">
            <v>9700</v>
          </cell>
          <cell r="B811" t="str">
            <v>Машина эл. для опрессовки, инв.№00240</v>
          </cell>
          <cell r="C811">
            <v>18416.669999999998</v>
          </cell>
          <cell r="D811">
            <v>0</v>
          </cell>
          <cell r="I811">
            <v>-1</v>
          </cell>
          <cell r="J811">
            <v>4747.3845015965162</v>
          </cell>
        </row>
        <row r="812">
          <cell r="A812">
            <v>9738</v>
          </cell>
          <cell r="B812" t="str">
            <v>Станок круглопильный с торцов. карет. Ц6-К, инв.№00063</v>
          </cell>
          <cell r="C812">
            <v>32583.33</v>
          </cell>
          <cell r="D812">
            <v>0</v>
          </cell>
          <cell r="I812">
            <v>-1</v>
          </cell>
          <cell r="J812">
            <v>17663.859186207676</v>
          </cell>
        </row>
        <row r="813">
          <cell r="A813">
            <v>9740</v>
          </cell>
          <cell r="B813" t="str">
            <v>Станок универсально-заточной  УЗС-96, инв.№00065</v>
          </cell>
          <cell r="C813">
            <v>32416.67</v>
          </cell>
          <cell r="D813">
            <v>8328.83</v>
          </cell>
          <cell r="I813">
            <v>-1</v>
          </cell>
          <cell r="J813">
            <v>1121.9406472347493</v>
          </cell>
        </row>
        <row r="814">
          <cell r="A814">
            <v>9742</v>
          </cell>
          <cell r="B814" t="str">
            <v>Станок фрезер. с шипорез. карет. и накл. шпин ФС-1, инв.№00074</v>
          </cell>
          <cell r="C814">
            <v>33583.33</v>
          </cell>
          <cell r="D814">
            <v>8628.7900000000009</v>
          </cell>
          <cell r="I814">
            <v>-1</v>
          </cell>
          <cell r="J814">
            <v>9791.2576535837452</v>
          </cell>
        </row>
        <row r="815">
          <cell r="A815">
            <v>9743</v>
          </cell>
          <cell r="B815" t="str">
            <v>Станок фуговально-рейсмусовый Д400ФР, инв.№00062</v>
          </cell>
          <cell r="C815">
            <v>36916.67</v>
          </cell>
          <cell r="D815">
            <v>9485.08</v>
          </cell>
          <cell r="I815">
            <v>-1</v>
          </cell>
          <cell r="J815">
            <v>12500.577270239277</v>
          </cell>
        </row>
        <row r="816">
          <cell r="A816">
            <v>9744</v>
          </cell>
          <cell r="B816" t="str">
            <v>Станок шлифовальный комбинированный ШлПС комби, инв.№00064</v>
          </cell>
          <cell r="C816">
            <v>36333.33</v>
          </cell>
          <cell r="D816">
            <v>9336.16</v>
          </cell>
          <cell r="I816">
            <v>-1</v>
          </cell>
          <cell r="J816">
            <v>9210.7182601956938</v>
          </cell>
        </row>
        <row r="817">
          <cell r="A817">
            <v>9751</v>
          </cell>
          <cell r="B817" t="str">
            <v>Узел сверлильно-пазовальный "405", инв.№00290</v>
          </cell>
          <cell r="C817">
            <v>10916.67</v>
          </cell>
          <cell r="D817">
            <v>2435.9899999999998</v>
          </cell>
          <cell r="I817">
            <v>-1</v>
          </cell>
          <cell r="J817">
            <v>9858.7085760419322</v>
          </cell>
        </row>
        <row r="820">
          <cell r="A820">
            <v>7989</v>
          </cell>
          <cell r="B820" t="str">
            <v>Разведочная скважина 117. Глубина 1999 м, 00000001, 10.10.1999</v>
          </cell>
          <cell r="I820">
            <v>34132323.520989068</v>
          </cell>
          <cell r="J820">
            <v>6826464.7041978138</v>
          </cell>
        </row>
        <row r="821">
          <cell r="A821">
            <v>7990</v>
          </cell>
          <cell r="B821" t="str">
            <v>Разведочная скважина 119.Глубина 2010 м, 00000012, 10.10.1999</v>
          </cell>
          <cell r="I821">
            <v>34320145.211199611</v>
          </cell>
          <cell r="J821">
            <v>6864029.042239923</v>
          </cell>
        </row>
        <row r="822">
          <cell r="A822">
            <v>7991</v>
          </cell>
          <cell r="B822" t="str">
            <v>Разведочная скважина 120. Глубина 2005 м, 00000009, 10.10.1999</v>
          </cell>
          <cell r="I822">
            <v>34234771.715649366</v>
          </cell>
          <cell r="J822">
            <v>6846954.3431298733</v>
          </cell>
        </row>
        <row r="823">
          <cell r="A823">
            <v>7992</v>
          </cell>
          <cell r="B823" t="str">
            <v>Разведочная скважина 133. Глубина 2033 м, 00000016, 10.10.1999</v>
          </cell>
          <cell r="I823">
            <v>34712863.290730752</v>
          </cell>
          <cell r="J823">
            <v>6942572.6581461504</v>
          </cell>
        </row>
        <row r="824">
          <cell r="A824">
            <v>7993</v>
          </cell>
          <cell r="B824" t="str">
            <v>Разведочная скважина 139. Глубина 2018 м, 00000006, 10.10.1999</v>
          </cell>
          <cell r="I824">
            <v>34456742.804080009</v>
          </cell>
          <cell r="J824">
            <v>6891348.5608160021</v>
          </cell>
        </row>
        <row r="825">
          <cell r="A825">
            <v>7994</v>
          </cell>
          <cell r="B825" t="str">
            <v>Разведочная скважина 147.Глубина 2035 м, 00000017, 10.10.1999</v>
          </cell>
          <cell r="I825">
            <v>34747012.688950852</v>
          </cell>
          <cell r="J825">
            <v>6949402.5377901709</v>
          </cell>
        </row>
        <row r="826">
          <cell r="A826">
            <v>7995</v>
          </cell>
          <cell r="B826" t="str">
            <v>Разведочная скважина 2. Глубина 2095 м, 00000007, 10.10.1999</v>
          </cell>
          <cell r="I826">
            <v>35771494.635553822</v>
          </cell>
          <cell r="J826">
            <v>7154298.9271107651</v>
          </cell>
        </row>
        <row r="827">
          <cell r="A827">
            <v>8001</v>
          </cell>
          <cell r="B827" t="str">
            <v>Эксплуатационная  нефтяная скважина № 17 Пашкинк, 968, 30.11.2007</v>
          </cell>
          <cell r="I827">
            <v>28531822.212892812</v>
          </cell>
          <cell r="J827">
            <v>25678639.991603531</v>
          </cell>
        </row>
        <row r="828">
          <cell r="A828">
            <v>8002</v>
          </cell>
          <cell r="B828" t="str">
            <v>Эксплуатационная  нефтяная скважина № 20 Кирсановс, 970, 29.12.2007</v>
          </cell>
          <cell r="I828">
            <v>24519267.922031164</v>
          </cell>
          <cell r="J828">
            <v>22067341.129828047</v>
          </cell>
        </row>
        <row r="829">
          <cell r="A829">
            <v>8003</v>
          </cell>
          <cell r="B829" t="str">
            <v>Эксплуатационная  нефтяная скважина № 30, 000784, 01.10.2006</v>
          </cell>
          <cell r="I829">
            <v>24655865.514911562</v>
          </cell>
          <cell r="J829">
            <v>21573882.325547617</v>
          </cell>
        </row>
        <row r="830">
          <cell r="A830">
            <v>8004</v>
          </cell>
          <cell r="B830" t="str">
            <v>Эксплуатационная  нефтяная скважина № 4 Черновское, 920, 31.05.2007</v>
          </cell>
          <cell r="I830">
            <v>23477711.27631814</v>
          </cell>
          <cell r="J830">
            <v>21129940.148686327</v>
          </cell>
        </row>
        <row r="831">
          <cell r="A831">
            <v>8005</v>
          </cell>
          <cell r="B831" t="str">
            <v>Эксплуатационная нефтяная скважина № 24, 849, 01.10.2006</v>
          </cell>
          <cell r="I831">
            <v>28019581.239591323</v>
          </cell>
          <cell r="J831">
            <v>24517133.584642407</v>
          </cell>
        </row>
        <row r="832">
          <cell r="A832">
            <v>8006</v>
          </cell>
          <cell r="B832" t="str">
            <v>Эксплуатационная нефтяная скважина № 54, 850, 01.10.2006</v>
          </cell>
          <cell r="I832">
            <v>25287629.381983396</v>
          </cell>
          <cell r="J832">
            <v>22126675.709235471</v>
          </cell>
        </row>
        <row r="833">
          <cell r="A833">
            <v>8007</v>
          </cell>
          <cell r="B833" t="str">
            <v>Эксплуатационная нефтяная скважина № 81, 000783, 01.10.2006</v>
          </cell>
          <cell r="I833">
            <v>23989952.249619629</v>
          </cell>
          <cell r="J833">
            <v>20991208.218417175</v>
          </cell>
        </row>
        <row r="835">
          <cell r="A835">
            <v>15038</v>
          </cell>
          <cell r="I835">
            <v>-1</v>
          </cell>
          <cell r="J835">
            <v>-1</v>
          </cell>
        </row>
        <row r="836">
          <cell r="A836">
            <v>15039</v>
          </cell>
          <cell r="I836">
            <v>-1</v>
          </cell>
          <cell r="J836">
            <v>-1</v>
          </cell>
        </row>
        <row r="837">
          <cell r="A837">
            <v>15040</v>
          </cell>
          <cell r="I837">
            <v>-1</v>
          </cell>
          <cell r="J837">
            <v>-1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3">
          <cell r="A13">
            <v>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4">
          <cell r="A14">
            <v>1</v>
          </cell>
          <cell r="B14">
            <v>0.73937303724731496</v>
          </cell>
          <cell r="C14">
            <v>0.81252420164993011</v>
          </cell>
          <cell r="D14">
            <v>0.87056013198575899</v>
          </cell>
          <cell r="E14">
            <v>0.89378327049018469</v>
          </cell>
          <cell r="F14">
            <v>0.91726609316564123</v>
          </cell>
          <cell r="G14">
            <v>0.94087820836673397</v>
          </cell>
          <cell r="H14">
            <v>0.95506650723005582</v>
          </cell>
          <cell r="I14">
            <v>0.96444059150194772</v>
          </cell>
          <cell r="J14">
            <v>0.97960563651116683</v>
          </cell>
          <cell r="K14">
            <v>0.73426351368594567</v>
          </cell>
          <cell r="L14">
            <v>0.81004765591316985</v>
          </cell>
          <cell r="M14">
            <v>0.86930303880445636</v>
          </cell>
          <cell r="N14">
            <v>0.89290075820453096</v>
          </cell>
          <cell r="O14">
            <v>0.91669657886258105</v>
          </cell>
          <cell r="P14">
            <v>0.9405872347536961</v>
          </cell>
          <cell r="Q14">
            <v>0.95488500678036237</v>
          </cell>
          <cell r="R14">
            <v>0.9643160909209072</v>
          </cell>
          <cell r="S14">
            <v>0.97875791948920532</v>
          </cell>
          <cell r="T14">
            <v>0.97954049363456619</v>
          </cell>
          <cell r="U14">
            <v>0.66666666666666674</v>
          </cell>
          <cell r="V14">
            <v>0.75</v>
          </cell>
          <cell r="W14">
            <v>0.8</v>
          </cell>
          <cell r="X14">
            <v>0.83333333333333337</v>
          </cell>
          <cell r="Y14">
            <v>0.8571428571428571</v>
          </cell>
          <cell r="Z14">
            <v>0.9</v>
          </cell>
          <cell r="AA14">
            <v>0.91666666666666663</v>
          </cell>
          <cell r="AB14">
            <v>0.93333333333333335</v>
          </cell>
          <cell r="AC14">
            <v>0.95</v>
          </cell>
          <cell r="AD14">
            <v>0.96</v>
          </cell>
          <cell r="AE14">
            <v>0.96666666666666667</v>
          </cell>
          <cell r="AF14">
            <v>0.97499999999999998</v>
          </cell>
          <cell r="AG14">
            <v>0.97777777777777775</v>
          </cell>
          <cell r="AH14">
            <v>0.98</v>
          </cell>
          <cell r="AI14">
            <v>0.97</v>
          </cell>
          <cell r="AJ14">
            <v>0.98</v>
          </cell>
          <cell r="AK14">
            <v>0.98</v>
          </cell>
          <cell r="AL14">
            <v>0.99</v>
          </cell>
          <cell r="AM14">
            <v>0.99</v>
          </cell>
          <cell r="AN14">
            <v>0.99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</row>
        <row r="15">
          <cell r="A15">
            <v>2</v>
          </cell>
          <cell r="B15">
            <v>0.52486461100502946</v>
          </cell>
          <cell r="C15">
            <v>0.64674582139162839</v>
          </cell>
          <cell r="D15">
            <v>0.75040769774733396</v>
          </cell>
          <cell r="E15">
            <v>0.79338384982887811</v>
          </cell>
          <cell r="F15">
            <v>0.83770515500570364</v>
          </cell>
          <cell r="G15">
            <v>0.88311654419987107</v>
          </cell>
          <cell r="H15">
            <v>0.9107818076904336</v>
          </cell>
          <cell r="I15">
            <v>0.92917653205822881</v>
          </cell>
          <cell r="J15">
            <v>0.95922750810931134</v>
          </cell>
          <cell r="K15">
            <v>0.50884977751137139</v>
          </cell>
          <cell r="L15">
            <v>0.63747281200333428</v>
          </cell>
          <cell r="M15">
            <v>0.74573847985945707</v>
          </cell>
          <cell r="N15">
            <v>0.79004844303652599</v>
          </cell>
          <cell r="O15">
            <v>0.83551706489009869</v>
          </cell>
          <cell r="P15">
            <v>0.88194208523135598</v>
          </cell>
          <cell r="Q15">
            <v>0.91002321571715949</v>
          </cell>
          <cell r="R15">
            <v>0.92868400920147387</v>
          </cell>
          <cell r="S15">
            <v>0.95751283106778229</v>
          </cell>
          <cell r="T15">
            <v>0.95896754606829349</v>
          </cell>
          <cell r="U15">
            <v>0.33333333333333337</v>
          </cell>
          <cell r="V15">
            <v>0.5</v>
          </cell>
          <cell r="W15">
            <v>0.6</v>
          </cell>
          <cell r="X15">
            <v>0.66666666666666674</v>
          </cell>
          <cell r="Y15">
            <v>0.7142857142857143</v>
          </cell>
          <cell r="Z15">
            <v>0.8</v>
          </cell>
          <cell r="AA15">
            <v>0.83333333333333337</v>
          </cell>
          <cell r="AB15">
            <v>0.8666666666666667</v>
          </cell>
          <cell r="AC15">
            <v>0.9</v>
          </cell>
          <cell r="AD15">
            <v>0.92</v>
          </cell>
          <cell r="AE15">
            <v>0.93333333333333335</v>
          </cell>
          <cell r="AF15">
            <v>0.95</v>
          </cell>
          <cell r="AG15">
            <v>0.9555555555555556</v>
          </cell>
          <cell r="AH15">
            <v>0.96</v>
          </cell>
          <cell r="AI15">
            <v>0.93</v>
          </cell>
          <cell r="AJ15">
            <v>0.95</v>
          </cell>
          <cell r="AK15">
            <v>0.97</v>
          </cell>
          <cell r="AL15">
            <v>0.98</v>
          </cell>
          <cell r="AM15">
            <v>0.98</v>
          </cell>
          <cell r="AN15">
            <v>0.99</v>
          </cell>
          <cell r="AO15">
            <v>0.99</v>
          </cell>
          <cell r="AP15">
            <v>0.99</v>
          </cell>
          <cell r="AQ15">
            <v>0.99</v>
          </cell>
          <cell r="AR15">
            <v>1</v>
          </cell>
        </row>
        <row r="16">
          <cell r="A16">
            <v>3</v>
          </cell>
          <cell r="B16">
            <v>0.35845878396475678</v>
          </cell>
          <cell r="C16">
            <v>0.50390766182681423</v>
          </cell>
          <cell r="D16">
            <v>0.64017622323853995</v>
          </cell>
          <cell r="E16">
            <v>0.6991420539005534</v>
          </cell>
          <cell r="F16">
            <v>0.76161162685227934</v>
          </cell>
          <cell r="G16">
            <v>0.82684971969759846</v>
          </cell>
          <cell r="H16">
            <v>0.86721109169927413</v>
          </cell>
          <cell r="I16">
            <v>0.89429970516685542</v>
          </cell>
          <cell r="J16">
            <v>0.93886448554987578</v>
          </cell>
          <cell r="K16">
            <v>0.33038387310072798</v>
          </cell>
          <cell r="L16">
            <v>0.4860993182101615</v>
          </cell>
          <cell r="M16">
            <v>0.63014148964114924</v>
          </cell>
          <cell r="N16">
            <v>0.69209089762729492</v>
          </cell>
          <cell r="O16">
            <v>0.75690231127994134</v>
          </cell>
          <cell r="P16">
            <v>0.82420429965523068</v>
          </cell>
          <cell r="Q16">
            <v>0.86550187051847938</v>
          </cell>
          <cell r="R16">
            <v>0.89315958921563177</v>
          </cell>
          <cell r="S16">
            <v>0.93626725386088216</v>
          </cell>
          <cell r="T16">
            <v>0.93828099186609715</v>
          </cell>
          <cell r="U16">
            <v>0</v>
          </cell>
          <cell r="V16">
            <v>0.25</v>
          </cell>
          <cell r="W16">
            <v>0.4</v>
          </cell>
          <cell r="X16">
            <v>0.5</v>
          </cell>
          <cell r="Y16">
            <v>0.5714285714285714</v>
          </cell>
          <cell r="Z16">
            <v>0.7</v>
          </cell>
          <cell r="AA16">
            <v>0.75</v>
          </cell>
          <cell r="AB16">
            <v>0.8</v>
          </cell>
          <cell r="AC16">
            <v>0.85</v>
          </cell>
          <cell r="AD16">
            <v>0.88</v>
          </cell>
          <cell r="AE16">
            <v>0.9</v>
          </cell>
          <cell r="AF16">
            <v>0.92500000000000004</v>
          </cell>
          <cell r="AG16">
            <v>0.93333333333333335</v>
          </cell>
          <cell r="AH16">
            <v>0.94</v>
          </cell>
          <cell r="AI16">
            <v>0.9</v>
          </cell>
          <cell r="AJ16">
            <v>0.93</v>
          </cell>
          <cell r="AK16">
            <v>0.95</v>
          </cell>
          <cell r="AL16">
            <v>0.96</v>
          </cell>
          <cell r="AM16">
            <v>0.97</v>
          </cell>
          <cell r="AN16">
            <v>0.98</v>
          </cell>
          <cell r="AO16">
            <v>0.99</v>
          </cell>
          <cell r="AP16">
            <v>0.99</v>
          </cell>
          <cell r="AQ16">
            <v>0.99</v>
          </cell>
          <cell r="AR16">
            <v>1</v>
          </cell>
        </row>
        <row r="17">
          <cell r="A17">
            <v>4</v>
          </cell>
          <cell r="B17">
            <v>0.23569208298530997</v>
          </cell>
          <cell r="C17">
            <v>0.38439832542061669</v>
          </cell>
          <cell r="D17">
            <v>0.54015996401736377</v>
          </cell>
          <cell r="E17">
            <v>0.61158832683007991</v>
          </cell>
          <cell r="F17">
            <v>0.6892160727633837</v>
          </cell>
          <cell r="G17">
            <v>0.77220760775939057</v>
          </cell>
          <cell r="H17">
            <v>0.82441455975328903</v>
          </cell>
          <cell r="I17">
            <v>0.85977809538994088</v>
          </cell>
          <cell r="J17">
            <v>0.91856670786057204</v>
          </cell>
          <cell r="K17">
            <v>0.20180666097574065</v>
          </cell>
          <cell r="L17">
            <v>0.35764936307604372</v>
          </cell>
          <cell r="M17">
            <v>0.52357979997283266</v>
          </cell>
          <cell r="N17">
            <v>0.59955810558803668</v>
          </cell>
          <cell r="O17">
            <v>0.68101332242964452</v>
          </cell>
          <cell r="P17">
            <v>0.76752503977958886</v>
          </cell>
          <cell r="Q17">
            <v>0.82140541742894901</v>
          </cell>
          <cell r="R17">
            <v>0.85773682780054927</v>
          </cell>
          <cell r="S17">
            <v>0.9150321234197849</v>
          </cell>
          <cell r="T17">
            <v>0.91750690571928073</v>
          </cell>
          <cell r="U17">
            <v>0</v>
          </cell>
          <cell r="V17">
            <v>0</v>
          </cell>
          <cell r="W17">
            <v>0.2</v>
          </cell>
          <cell r="X17">
            <v>0.33333333333333337</v>
          </cell>
          <cell r="Y17">
            <v>0.42857142857142855</v>
          </cell>
          <cell r="Z17">
            <v>0.6</v>
          </cell>
          <cell r="AA17">
            <v>0.66666666666666663</v>
          </cell>
          <cell r="AB17">
            <v>0.73333333333333328</v>
          </cell>
          <cell r="AC17">
            <v>0.8</v>
          </cell>
          <cell r="AD17">
            <v>0.84</v>
          </cell>
          <cell r="AE17">
            <v>0.8666666666666667</v>
          </cell>
          <cell r="AF17">
            <v>0.9</v>
          </cell>
          <cell r="AG17">
            <v>0.91111111111111109</v>
          </cell>
          <cell r="AH17">
            <v>0.92</v>
          </cell>
          <cell r="AI17">
            <v>0.86</v>
          </cell>
          <cell r="AJ17">
            <v>0.9</v>
          </cell>
          <cell r="AK17">
            <v>0.93</v>
          </cell>
          <cell r="AL17">
            <v>0.95</v>
          </cell>
          <cell r="AM17">
            <v>0.96</v>
          </cell>
          <cell r="AN17">
            <v>0.97</v>
          </cell>
          <cell r="AO17">
            <v>0.98</v>
          </cell>
          <cell r="AP17">
            <v>0.99</v>
          </cell>
          <cell r="AQ17">
            <v>0.99</v>
          </cell>
          <cell r="AR17">
            <v>0.99</v>
          </cell>
        </row>
        <row r="18">
          <cell r="A18">
            <v>5</v>
          </cell>
          <cell r="B18">
            <v>0.1516353061761701</v>
          </cell>
          <cell r="C18">
            <v>0.28683218589683834</v>
          </cell>
          <cell r="D18">
            <v>0.45082446217127664</v>
          </cell>
          <cell r="E18">
            <v>0.5309641760361915</v>
          </cell>
          <cell r="F18">
            <v>0.62068586115899471</v>
          </cell>
          <cell r="G18">
            <v>0.71931280378268203</v>
          </cell>
          <cell r="H18">
            <v>0.78244724498236784</v>
          </cell>
          <cell r="I18">
            <v>0.82575706108381397</v>
          </cell>
          <cell r="J18">
            <v>0.8983068616440848</v>
          </cell>
          <cell r="K18">
            <v>0.11974052186816177</v>
          </cell>
          <cell r="L18">
            <v>0.25350056214184513</v>
          </cell>
          <cell r="M18">
            <v>0.42765952737646551</v>
          </cell>
          <cell r="N18">
            <v>0.51324477509887279</v>
          </cell>
          <cell r="O18">
            <v>0.60858861226045791</v>
          </cell>
          <cell r="P18">
            <v>0.7120880892562228</v>
          </cell>
          <cell r="Q18">
            <v>0.77781501914494389</v>
          </cell>
          <cell r="R18">
            <v>0.82250107479783219</v>
          </cell>
          <cell r="S18">
            <v>0.89381638836440558</v>
          </cell>
          <cell r="T18">
            <v>0.89659967897795911</v>
          </cell>
          <cell r="U18">
            <v>0</v>
          </cell>
          <cell r="V18">
            <v>0</v>
          </cell>
          <cell r="W18">
            <v>0</v>
          </cell>
          <cell r="X18">
            <v>0.16666666666666663</v>
          </cell>
          <cell r="Y18">
            <v>0.2857142857142857</v>
          </cell>
          <cell r="Z18">
            <v>0.5</v>
          </cell>
          <cell r="AA18">
            <v>0.58333333333333337</v>
          </cell>
          <cell r="AB18">
            <v>0.66666666666666663</v>
          </cell>
          <cell r="AC18">
            <v>0.75</v>
          </cell>
          <cell r="AD18">
            <v>0.8</v>
          </cell>
          <cell r="AE18">
            <v>0.83333333333333337</v>
          </cell>
          <cell r="AF18">
            <v>0.875</v>
          </cell>
          <cell r="AG18">
            <v>0.88888888888888884</v>
          </cell>
          <cell r="AH18">
            <v>0.9</v>
          </cell>
          <cell r="AI18">
            <v>0.82</v>
          </cell>
          <cell r="AJ18">
            <v>0.87</v>
          </cell>
          <cell r="AK18">
            <v>0.91</v>
          </cell>
          <cell r="AL18">
            <v>0.94</v>
          </cell>
          <cell r="AM18">
            <v>0.95</v>
          </cell>
          <cell r="AN18">
            <v>0.96</v>
          </cell>
          <cell r="AO18">
            <v>0.97</v>
          </cell>
          <cell r="AP18">
            <v>0.98</v>
          </cell>
          <cell r="AQ18">
            <v>0.99</v>
          </cell>
          <cell r="AR18">
            <v>0.99</v>
          </cell>
        </row>
        <row r="19">
          <cell r="A19">
            <v>6</v>
          </cell>
          <cell r="B19">
            <v>9.8090703781674005E-2</v>
          </cell>
          <cell r="C19">
            <v>0.21104368517977848</v>
          </cell>
          <cell r="D19">
            <v>0.37251591817831653</v>
          </cell>
          <cell r="E19">
            <v>0.45773747859062575</v>
          </cell>
          <cell r="F19">
            <v>0.55641691916380598</v>
          </cell>
          <cell r="G19">
            <v>0.66827817788648813</v>
          </cell>
          <cell r="H19">
            <v>0.74148001636124006</v>
          </cell>
          <cell r="I19">
            <v>0.79214295069836227</v>
          </cell>
          <cell r="J19">
            <v>0.8780835724589009</v>
          </cell>
          <cell r="K19">
            <v>7.2727844621214052E-2</v>
          </cell>
          <cell r="L19">
            <v>0.17427624964967645</v>
          </cell>
          <cell r="M19">
            <v>0.34342367041063698</v>
          </cell>
          <cell r="N19">
            <v>0.43442366934120408</v>
          </cell>
          <cell r="O19">
            <v>0.53971773951409974</v>
          </cell>
          <cell r="P19">
            <v>0.65808008522287476</v>
          </cell>
          <cell r="Q19">
            <v>0.73468198700919229</v>
          </cell>
          <cell r="R19">
            <v>0.78750525013957684</v>
          </cell>
          <cell r="S19">
            <v>0.87259341204668595</v>
          </cell>
          <cell r="T19">
            <v>0.87557914090187894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0.14285714285714285</v>
          </cell>
          <cell r="Z19">
            <v>0.4</v>
          </cell>
          <cell r="AA19">
            <v>0.5</v>
          </cell>
          <cell r="AB19">
            <v>0.6</v>
          </cell>
          <cell r="AC19">
            <v>0.7</v>
          </cell>
          <cell r="AD19">
            <v>0.76</v>
          </cell>
          <cell r="AE19">
            <v>0.8</v>
          </cell>
          <cell r="AF19">
            <v>0.85</v>
          </cell>
          <cell r="AG19">
            <v>0.8666666666666667</v>
          </cell>
          <cell r="AH19">
            <v>0.88</v>
          </cell>
          <cell r="AI19">
            <v>0.78</v>
          </cell>
          <cell r="AJ19">
            <v>0.84</v>
          </cell>
          <cell r="AK19">
            <v>0.89</v>
          </cell>
          <cell r="AL19">
            <v>0.92</v>
          </cell>
          <cell r="AM19">
            <v>0.94</v>
          </cell>
          <cell r="AN19">
            <v>0.96</v>
          </cell>
          <cell r="AO19">
            <v>0.97</v>
          </cell>
          <cell r="AP19">
            <v>0.98</v>
          </cell>
          <cell r="AQ19">
            <v>0.98</v>
          </cell>
          <cell r="AR19">
            <v>0.99</v>
          </cell>
        </row>
        <row r="20">
          <cell r="A20">
            <v>7</v>
          </cell>
          <cell r="B20">
            <v>6.3587541752351665E-2</v>
          </cell>
          <cell r="C20">
            <v>0.15259885879412832</v>
          </cell>
          <cell r="D20">
            <v>0.30429821189809647</v>
          </cell>
          <cell r="E20">
            <v>0.39147006884619584</v>
          </cell>
          <cell r="F20">
            <v>0.49622420505911985</v>
          </cell>
          <cell r="G20">
            <v>0.61920509789710254</v>
          </cell>
          <cell r="H20">
            <v>0.70146913866506744</v>
          </cell>
          <cell r="I20">
            <v>0.75913005071590933</v>
          </cell>
          <cell r="J20">
            <v>0.85798347343391401</v>
          </cell>
          <cell r="K20">
            <v>4.7903870793384248E-2</v>
          </cell>
          <cell r="L20">
            <v>0.11742100872208844</v>
          </cell>
          <cell r="M20">
            <v>0.26976092804599217</v>
          </cell>
          <cell r="N20">
            <v>0.36257228261061941</v>
          </cell>
          <cell r="O20">
            <v>0.47494273530626097</v>
          </cell>
          <cell r="P20">
            <v>0.6056950257583168</v>
          </cell>
          <cell r="Q20">
            <v>0.69245795294375756</v>
          </cell>
          <cell r="R20">
            <v>0.75269799851434405</v>
          </cell>
          <cell r="S20">
            <v>0.85138482891956968</v>
          </cell>
          <cell r="T20">
            <v>0.854491303024562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0.3</v>
          </cell>
          <cell r="AA20">
            <v>0.41666666666666669</v>
          </cell>
          <cell r="AB20">
            <v>0.53333333333333333</v>
          </cell>
          <cell r="AC20">
            <v>0.65</v>
          </cell>
          <cell r="AD20">
            <v>0.72</v>
          </cell>
          <cell r="AE20">
            <v>0.76666666666666672</v>
          </cell>
          <cell r="AF20">
            <v>0.82499999999999996</v>
          </cell>
          <cell r="AG20">
            <v>0.84444444444444444</v>
          </cell>
          <cell r="AH20">
            <v>0.86</v>
          </cell>
          <cell r="AI20">
            <v>0.74</v>
          </cell>
          <cell r="AJ20">
            <v>0.81</v>
          </cell>
          <cell r="AK20">
            <v>0.86</v>
          </cell>
          <cell r="AL20">
            <v>0.9</v>
          </cell>
          <cell r="AM20">
            <v>0.93</v>
          </cell>
          <cell r="AN20">
            <v>0.95</v>
          </cell>
          <cell r="AO20">
            <v>0.96</v>
          </cell>
          <cell r="AP20">
            <v>0.97</v>
          </cell>
          <cell r="AQ20">
            <v>0.98</v>
          </cell>
          <cell r="AR20">
            <v>0.99</v>
          </cell>
        </row>
        <row r="21">
          <cell r="A21">
            <v>8</v>
          </cell>
          <cell r="B21">
            <v>4.2667633867909054E-2</v>
          </cell>
          <cell r="C21">
            <v>0.10975175547343309</v>
          </cell>
          <cell r="D21">
            <v>0.24652057221743257</v>
          </cell>
          <cell r="E21">
            <v>0.33236228652022942</v>
          </cell>
          <cell r="F21">
            <v>0.44042702315882032</v>
          </cell>
          <cell r="G21">
            <v>0.57218179521102353</v>
          </cell>
          <cell r="H21">
            <v>0.66245026878335023</v>
          </cell>
          <cell r="I21">
            <v>0.72656694689944135</v>
          </cell>
          <cell r="J21">
            <v>0.83789128849318106</v>
          </cell>
          <cell r="K21">
            <v>3.5609449416825444E-2</v>
          </cell>
          <cell r="L21">
            <v>7.9480271579099315E-2</v>
          </cell>
          <cell r="M21">
            <v>0.20843585430369516</v>
          </cell>
          <cell r="N21">
            <v>0.29862366588084754</v>
          </cell>
          <cell r="O21">
            <v>0.41447934255645857</v>
          </cell>
          <cell r="P21">
            <v>0.55512305001685414</v>
          </cell>
          <cell r="Q21">
            <v>0.65083333434551383</v>
          </cell>
          <cell r="R21">
            <v>0.71832060258140762</v>
          </cell>
          <cell r="S21">
            <v>0.83022135172562161</v>
          </cell>
          <cell r="T21">
            <v>0.83325197822778385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</v>
          </cell>
          <cell r="AA21">
            <v>0.33333333333333331</v>
          </cell>
          <cell r="AB21">
            <v>0.46666666666666667</v>
          </cell>
          <cell r="AC21">
            <v>0.6</v>
          </cell>
          <cell r="AD21">
            <v>0.68</v>
          </cell>
          <cell r="AE21">
            <v>0.73333333333333328</v>
          </cell>
          <cell r="AF21">
            <v>0.8</v>
          </cell>
          <cell r="AG21">
            <v>0.82222222222222219</v>
          </cell>
          <cell r="AH21">
            <v>0.84</v>
          </cell>
          <cell r="AI21">
            <v>0.7</v>
          </cell>
          <cell r="AJ21">
            <v>0.78</v>
          </cell>
          <cell r="AK21">
            <v>0.84</v>
          </cell>
          <cell r="AL21">
            <v>0.89</v>
          </cell>
          <cell r="AM21">
            <v>0.92</v>
          </cell>
          <cell r="AN21">
            <v>0.94</v>
          </cell>
          <cell r="AO21">
            <v>0.95</v>
          </cell>
          <cell r="AP21">
            <v>0.97</v>
          </cell>
          <cell r="AQ21">
            <v>0.98</v>
          </cell>
          <cell r="AR21">
            <v>0.99</v>
          </cell>
        </row>
        <row r="22">
          <cell r="A22">
            <v>9</v>
          </cell>
          <cell r="B22">
            <v>3.2195761712919678E-2</v>
          </cell>
          <cell r="C22">
            <v>7.8841507092303642E-2</v>
          </cell>
          <cell r="D22">
            <v>0.19778289576363434</v>
          </cell>
          <cell r="E22">
            <v>0.28009970805651396</v>
          </cell>
          <cell r="F22">
            <v>0.38901107717830635</v>
          </cell>
          <cell r="G22">
            <v>0.52728271597583232</v>
          </cell>
          <cell r="H22">
            <v>0.62462074753370578</v>
          </cell>
          <cell r="I22">
            <v>0.69469212659034529</v>
          </cell>
          <cell r="J22">
            <v>0.81795501515390079</v>
          </cell>
          <cell r="K22">
            <v>0</v>
          </cell>
          <cell r="L22">
            <v>5.509051354211187E-2</v>
          </cell>
          <cell r="M22">
            <v>0.15803090259946306</v>
          </cell>
          <cell r="N22">
            <v>0.24294330205444556</v>
          </cell>
          <cell r="O22">
            <v>0.35882892536832017</v>
          </cell>
          <cell r="P22">
            <v>0.50654170842454871</v>
          </cell>
          <cell r="Q22">
            <v>0.61017528538598165</v>
          </cell>
          <cell r="R22">
            <v>0.68433106453811521</v>
          </cell>
          <cell r="S22">
            <v>0.80907569917467637</v>
          </cell>
          <cell r="T22">
            <v>0.8119595459175607</v>
          </cell>
          <cell r="X22">
            <v>0</v>
          </cell>
          <cell r="Y22">
            <v>0</v>
          </cell>
          <cell r="Z22">
            <v>0.1</v>
          </cell>
          <cell r="AA22">
            <v>0.25</v>
          </cell>
          <cell r="AB22">
            <v>0.4</v>
          </cell>
          <cell r="AC22">
            <v>0.55000000000000004</v>
          </cell>
          <cell r="AD22">
            <v>0.64</v>
          </cell>
          <cell r="AE22">
            <v>0.7</v>
          </cell>
          <cell r="AF22">
            <v>0.77500000000000002</v>
          </cell>
          <cell r="AG22">
            <v>0.8</v>
          </cell>
          <cell r="AH22">
            <v>0.82000000000000006</v>
          </cell>
          <cell r="AI22">
            <v>0.65</v>
          </cell>
          <cell r="AJ22">
            <v>0.75</v>
          </cell>
          <cell r="AK22">
            <v>0.82</v>
          </cell>
          <cell r="AL22">
            <v>0.87</v>
          </cell>
          <cell r="AM22">
            <v>0.9</v>
          </cell>
          <cell r="AN22">
            <v>0.93</v>
          </cell>
          <cell r="AO22">
            <v>0.95</v>
          </cell>
          <cell r="AP22">
            <v>0.96</v>
          </cell>
          <cell r="AQ22">
            <v>0.97</v>
          </cell>
          <cell r="AR22">
            <v>0.98</v>
          </cell>
        </row>
        <row r="23">
          <cell r="A23">
            <v>10</v>
          </cell>
          <cell r="B23">
            <v>0</v>
          </cell>
          <cell r="C23">
            <v>5.624040758675572E-2</v>
          </cell>
          <cell r="D23">
            <v>0.15762366304081699</v>
          </cell>
          <cell r="E23">
            <v>0.23471463438920634</v>
          </cell>
          <cell r="F23">
            <v>0.3422614735355205</v>
          </cell>
          <cell r="G23">
            <v>0.48456786829444271</v>
          </cell>
          <cell r="H23">
            <v>0.58786458374103323</v>
          </cell>
          <cell r="I23">
            <v>0.66343317200484087</v>
          </cell>
          <cell r="J23">
            <v>0.79808481648762186</v>
          </cell>
          <cell r="K23">
            <v>0</v>
          </cell>
          <cell r="L23">
            <v>3.8826317857007867E-2</v>
          </cell>
          <cell r="M23">
            <v>0.1190245464071972</v>
          </cell>
          <cell r="N23">
            <v>0.19469852272114241</v>
          </cell>
          <cell r="O23">
            <v>0.30766563976600131</v>
          </cell>
          <cell r="P23">
            <v>0.46010890955543149</v>
          </cell>
          <cell r="Q23">
            <v>0.57058694751205252</v>
          </cell>
          <cell r="R23">
            <v>0.65077404387689053</v>
          </cell>
          <cell r="S23">
            <v>0.78794512419561968</v>
          </cell>
          <cell r="T23">
            <v>0.79056924411081719</v>
          </cell>
          <cell r="X23">
            <v>0</v>
          </cell>
          <cell r="Y23">
            <v>0</v>
          </cell>
          <cell r="Z23">
            <v>0</v>
          </cell>
          <cell r="AA23">
            <v>0.16666666666666666</v>
          </cell>
          <cell r="AB23">
            <v>0.33333333333333331</v>
          </cell>
          <cell r="AC23">
            <v>0.5</v>
          </cell>
          <cell r="AD23">
            <v>0.6</v>
          </cell>
          <cell r="AE23">
            <v>0.66666666666666663</v>
          </cell>
          <cell r="AF23">
            <v>0.75</v>
          </cell>
          <cell r="AG23">
            <v>0.77777777777777779</v>
          </cell>
          <cell r="AH23">
            <v>0.8</v>
          </cell>
          <cell r="AI23">
            <v>0.6</v>
          </cell>
          <cell r="AJ23">
            <v>0.71</v>
          </cell>
          <cell r="AK23">
            <v>0.79</v>
          </cell>
          <cell r="AL23">
            <v>0.85</v>
          </cell>
          <cell r="AM23">
            <v>0.89</v>
          </cell>
          <cell r="AN23">
            <v>0.92</v>
          </cell>
          <cell r="AO23">
            <v>0.94</v>
          </cell>
          <cell r="AP23">
            <v>0.96</v>
          </cell>
          <cell r="AQ23">
            <v>0.97</v>
          </cell>
          <cell r="AR23">
            <v>0.98</v>
          </cell>
        </row>
        <row r="24">
          <cell r="A24">
            <v>11</v>
          </cell>
          <cell r="B24">
            <v>0</v>
          </cell>
          <cell r="C24">
            <v>3.9669397202564842E-2</v>
          </cell>
          <cell r="D24">
            <v>0.12500605412353472</v>
          </cell>
          <cell r="E24">
            <v>0.19525240563191409</v>
          </cell>
          <cell r="F24">
            <v>0.29931686316783918</v>
          </cell>
          <cell r="G24">
            <v>0.44408264820115995</v>
          </cell>
          <cell r="H24">
            <v>0.55239014724972513</v>
          </cell>
          <cell r="I24">
            <v>0.63281322984012989</v>
          </cell>
          <cell r="J24">
            <v>0.77834593632160087</v>
          </cell>
          <cell r="K24">
            <v>0</v>
          </cell>
          <cell r="L24">
            <v>2.777397750931454E-2</v>
          </cell>
          <cell r="M24">
            <v>8.9429681068994016E-2</v>
          </cell>
          <cell r="N24">
            <v>0.15432504988040213</v>
          </cell>
          <cell r="O24">
            <v>0.26172892015207577</v>
          </cell>
          <cell r="P24">
            <v>0.41595857668948183</v>
          </cell>
          <cell r="Q24">
            <v>0.53195384269834545</v>
          </cell>
          <cell r="R24">
            <v>0.61769163357315771</v>
          </cell>
          <cell r="S24">
            <v>0.76688407149578652</v>
          </cell>
          <cell r="T24">
            <v>0.7690821106565795</v>
          </cell>
          <cell r="Y24">
            <v>0</v>
          </cell>
          <cell r="Z24">
            <v>0</v>
          </cell>
          <cell r="AA24">
            <v>8.3333333333333329E-2</v>
          </cell>
          <cell r="AB24">
            <v>0.26666666666666666</v>
          </cell>
          <cell r="AC24">
            <v>0.45</v>
          </cell>
          <cell r="AD24">
            <v>0.56000000000000005</v>
          </cell>
          <cell r="AE24">
            <v>0.6333333333333333</v>
          </cell>
          <cell r="AF24">
            <v>0.72499999999999998</v>
          </cell>
          <cell r="AG24">
            <v>0.75555555555555554</v>
          </cell>
          <cell r="AH24">
            <v>0.78</v>
          </cell>
          <cell r="AI24">
            <v>0.55000000000000004</v>
          </cell>
          <cell r="AJ24">
            <v>0.68</v>
          </cell>
          <cell r="AK24">
            <v>0.76</v>
          </cell>
          <cell r="AL24">
            <v>0.83</v>
          </cell>
          <cell r="AM24">
            <v>0.87</v>
          </cell>
          <cell r="AN24">
            <v>0.91</v>
          </cell>
          <cell r="AO24">
            <v>0.93</v>
          </cell>
          <cell r="AP24">
            <v>0.95</v>
          </cell>
          <cell r="AQ24">
            <v>0.96</v>
          </cell>
          <cell r="AR24">
            <v>0.98</v>
          </cell>
        </row>
        <row r="25">
          <cell r="A25">
            <v>12</v>
          </cell>
          <cell r="B25">
            <v>0</v>
          </cell>
          <cell r="C25">
            <v>2.7394437138033984E-2</v>
          </cell>
          <cell r="D25">
            <v>9.8925434818294536E-2</v>
          </cell>
          <cell r="E25">
            <v>0.16205995639896098</v>
          </cell>
          <cell r="F25">
            <v>0.26072987796706265</v>
          </cell>
          <cell r="G25">
            <v>0.40585780612569289</v>
          </cell>
          <cell r="H25">
            <v>0.51803861244065008</v>
          </cell>
          <cell r="I25">
            <v>0.60285252775714948</v>
          </cell>
          <cell r="J25">
            <v>0.75875314151005724</v>
          </cell>
          <cell r="K25">
            <v>0</v>
          </cell>
          <cell r="L25">
            <v>1.6257145971321215E-2</v>
          </cell>
          <cell r="M25">
            <v>6.7846849470581699E-2</v>
          </cell>
          <cell r="N25">
            <v>0.12160216153205601</v>
          </cell>
          <cell r="O25">
            <v>0.22050080305760711</v>
          </cell>
          <cell r="P25">
            <v>0.37420087635520904</v>
          </cell>
          <cell r="Q25">
            <v>0.49453454810330094</v>
          </cell>
          <cell r="R25">
            <v>0.58528522506333747</v>
          </cell>
          <cell r="S25">
            <v>0.74587639919322335</v>
          </cell>
          <cell r="T25">
            <v>0.74757696217304059</v>
          </cell>
          <cell r="Y25">
            <v>0</v>
          </cell>
          <cell r="Z25">
            <v>0</v>
          </cell>
          <cell r="AA25">
            <v>0</v>
          </cell>
          <cell r="AB25">
            <v>0.2</v>
          </cell>
          <cell r="AC25">
            <v>0.4</v>
          </cell>
          <cell r="AD25">
            <v>0.52</v>
          </cell>
          <cell r="AE25">
            <v>0.6</v>
          </cell>
          <cell r="AF25">
            <v>0.7</v>
          </cell>
          <cell r="AG25">
            <v>0.73333333333333328</v>
          </cell>
          <cell r="AH25">
            <v>0.76</v>
          </cell>
          <cell r="AI25">
            <v>0.5</v>
          </cell>
          <cell r="AJ25">
            <v>0.64</v>
          </cell>
          <cell r="AK25">
            <v>0.74</v>
          </cell>
          <cell r="AL25">
            <v>0.81</v>
          </cell>
          <cell r="AM25">
            <v>0.86</v>
          </cell>
          <cell r="AN25">
            <v>0.9</v>
          </cell>
          <cell r="AO25">
            <v>0.92</v>
          </cell>
          <cell r="AP25">
            <v>0.94</v>
          </cell>
          <cell r="AQ25">
            <v>0.96</v>
          </cell>
          <cell r="AR25">
            <v>0.98</v>
          </cell>
        </row>
        <row r="26">
          <cell r="A26">
            <v>13</v>
          </cell>
          <cell r="B26">
            <v>0</v>
          </cell>
          <cell r="C26">
            <v>2.1429012135168179E-2</v>
          </cell>
          <cell r="D26">
            <v>7.8002550824331079E-2</v>
          </cell>
          <cell r="E26">
            <v>0.1336683203889111</v>
          </cell>
          <cell r="F26">
            <v>0.22629086218765337</v>
          </cell>
          <cell r="G26">
            <v>0.36990993350368873</v>
          </cell>
          <cell r="H26">
            <v>0.48502576105517392</v>
          </cell>
          <cell r="I26">
            <v>0.57372908185417826</v>
          </cell>
          <cell r="J26">
            <v>0.73924270323447216</v>
          </cell>
          <cell r="K26">
            <v>0</v>
          </cell>
          <cell r="L26">
            <v>0</v>
          </cell>
          <cell r="M26">
            <v>5.1143170749833829E-2</v>
          </cell>
          <cell r="N26">
            <v>9.5721477664694465E-2</v>
          </cell>
          <cell r="O26">
            <v>0.1841752429703673</v>
          </cell>
          <cell r="P26">
            <v>0.33492623663096477</v>
          </cell>
          <cell r="Q26">
            <v>0.45839766176747371</v>
          </cell>
          <cell r="R26">
            <v>0.55344947491341523</v>
          </cell>
          <cell r="S26">
            <v>0.72491589855597549</v>
          </cell>
          <cell r="T26">
            <v>0.72590636710057899</v>
          </cell>
          <cell r="Z26">
            <v>0</v>
          </cell>
          <cell r="AA26">
            <v>0</v>
          </cell>
          <cell r="AB26">
            <v>0.13333333333333333</v>
          </cell>
          <cell r="AC26">
            <v>0.35</v>
          </cell>
          <cell r="AD26">
            <v>0.48</v>
          </cell>
          <cell r="AE26">
            <v>0.56666666666666665</v>
          </cell>
          <cell r="AF26">
            <v>0.67500000000000004</v>
          </cell>
          <cell r="AG26">
            <v>0.71111111111111114</v>
          </cell>
          <cell r="AH26">
            <v>0.74</v>
          </cell>
          <cell r="AI26">
            <v>0.45</v>
          </cell>
          <cell r="AJ26">
            <v>0.6</v>
          </cell>
          <cell r="AK26">
            <v>0.71</v>
          </cell>
          <cell r="AL26">
            <v>0.78</v>
          </cell>
          <cell r="AM26">
            <v>0.84</v>
          </cell>
          <cell r="AN26">
            <v>0.88</v>
          </cell>
          <cell r="AO26">
            <v>0.91</v>
          </cell>
          <cell r="AP26">
            <v>0.94</v>
          </cell>
          <cell r="AQ26">
            <v>0.95</v>
          </cell>
          <cell r="AR26">
            <v>0.98</v>
          </cell>
        </row>
        <row r="27">
          <cell r="A27">
            <v>14</v>
          </cell>
          <cell r="B27">
            <v>0</v>
          </cell>
          <cell r="C27">
            <v>0</v>
          </cell>
          <cell r="D27">
            <v>6.0609959263244154E-2</v>
          </cell>
          <cell r="E27">
            <v>0.10996529776431299</v>
          </cell>
          <cell r="F27">
            <v>0.19575337139946788</v>
          </cell>
          <cell r="G27">
            <v>0.33624110919633438</v>
          </cell>
          <cell r="H27">
            <v>0.45337640489588366</v>
          </cell>
          <cell r="I27">
            <v>0.5453131162684044</v>
          </cell>
          <cell r="J27">
            <v>0.71997870270706354</v>
          </cell>
          <cell r="K27">
            <v>0</v>
          </cell>
          <cell r="L27">
            <v>0</v>
          </cell>
          <cell r="M27">
            <v>3.852680403536022E-2</v>
          </cell>
          <cell r="N27">
            <v>7.5863759772041045E-2</v>
          </cell>
          <cell r="O27">
            <v>0.15287454281152799</v>
          </cell>
          <cell r="P27">
            <v>0.29821116799163622</v>
          </cell>
          <cell r="Q27">
            <v>0.42359877614537139</v>
          </cell>
          <cell r="R27">
            <v>0.5223973759356817</v>
          </cell>
          <cell r="S27">
            <v>0.70404609340461921</v>
          </cell>
          <cell r="T27">
            <v>0.70432333392788604</v>
          </cell>
          <cell r="Z27">
            <v>0</v>
          </cell>
          <cell r="AA27">
            <v>0</v>
          </cell>
          <cell r="AB27">
            <v>6.6666666666666666E-2</v>
          </cell>
          <cell r="AC27">
            <v>0.3</v>
          </cell>
          <cell r="AD27">
            <v>0.44</v>
          </cell>
          <cell r="AE27">
            <v>0.53333333333333333</v>
          </cell>
          <cell r="AF27">
            <v>0.65</v>
          </cell>
          <cell r="AG27">
            <v>0.68888888888888888</v>
          </cell>
          <cell r="AH27">
            <v>0.72</v>
          </cell>
          <cell r="AI27">
            <v>0.4</v>
          </cell>
          <cell r="AJ27">
            <v>0.56000000000000005</v>
          </cell>
          <cell r="AK27">
            <v>0.68</v>
          </cell>
          <cell r="AL27">
            <v>0.76</v>
          </cell>
          <cell r="AM27">
            <v>0.82</v>
          </cell>
          <cell r="AN27">
            <v>0.87</v>
          </cell>
          <cell r="AO27">
            <v>0.9</v>
          </cell>
          <cell r="AP27">
            <v>0.93</v>
          </cell>
          <cell r="AQ27">
            <v>0.95</v>
          </cell>
          <cell r="AR27">
            <v>0.97</v>
          </cell>
        </row>
        <row r="28">
          <cell r="A28">
            <v>15</v>
          </cell>
          <cell r="C28">
            <v>0</v>
          </cell>
          <cell r="D28">
            <v>4.6222724215182587E-2</v>
          </cell>
          <cell r="E28">
            <v>9.0419262866087063E-2</v>
          </cell>
          <cell r="F28">
            <v>0.16884916272370509</v>
          </cell>
          <cell r="G28">
            <v>0.30483924975740151</v>
          </cell>
          <cell r="H28">
            <v>0.42310501677832191</v>
          </cell>
          <cell r="I28">
            <v>0.51761459589856251</v>
          </cell>
          <cell r="J28">
            <v>0.70081328052529512</v>
          </cell>
          <cell r="L28">
            <v>0</v>
          </cell>
          <cell r="M28">
            <v>2.8084930823101765E-2</v>
          </cell>
          <cell r="N28">
            <v>6.0012819781150084E-2</v>
          </cell>
          <cell r="O28">
            <v>0.12664300974238807</v>
          </cell>
          <cell r="P28">
            <v>0.2641241924619549</v>
          </cell>
          <cell r="Q28">
            <v>0.3901806864357909</v>
          </cell>
          <cell r="R28">
            <v>0.49199354870052925</v>
          </cell>
          <cell r="S28">
            <v>0.68324176843427575</v>
          </cell>
          <cell r="T28">
            <v>0.68257811608801877</v>
          </cell>
          <cell r="Z28">
            <v>0</v>
          </cell>
          <cell r="AA28">
            <v>0</v>
          </cell>
          <cell r="AB28">
            <v>0</v>
          </cell>
          <cell r="AC28">
            <v>0.25</v>
          </cell>
          <cell r="AD28">
            <v>0.4</v>
          </cell>
          <cell r="AE28">
            <v>0.5</v>
          </cell>
          <cell r="AF28">
            <v>0.625</v>
          </cell>
          <cell r="AG28">
            <v>0.66666666666666663</v>
          </cell>
          <cell r="AH28">
            <v>0.7</v>
          </cell>
          <cell r="AI28">
            <v>0.35</v>
          </cell>
          <cell r="AJ28">
            <v>0.52</v>
          </cell>
          <cell r="AK28">
            <v>0.65</v>
          </cell>
          <cell r="AL28">
            <v>0.74</v>
          </cell>
          <cell r="AM28">
            <v>0.8</v>
          </cell>
          <cell r="AN28">
            <v>0.86</v>
          </cell>
          <cell r="AO28">
            <v>0.89</v>
          </cell>
          <cell r="AP28">
            <v>0.92</v>
          </cell>
          <cell r="AQ28">
            <v>0.94</v>
          </cell>
          <cell r="AR28">
            <v>0.97</v>
          </cell>
        </row>
        <row r="29">
          <cell r="A29">
            <v>16</v>
          </cell>
          <cell r="C29">
            <v>0</v>
          </cell>
          <cell r="D29">
            <v>3.4003927746973465E-2</v>
          </cell>
          <cell r="E29">
            <v>7.3760526101395135E-2</v>
          </cell>
          <cell r="F29">
            <v>0.14530103986107321</v>
          </cell>
          <cell r="G29">
            <v>0.27567750389377887</v>
          </cell>
          <cell r="H29">
            <v>0.39398246801893266</v>
          </cell>
          <cell r="I29">
            <v>0.49082406702189479</v>
          </cell>
          <cell r="J29">
            <v>0.68183693787347377</v>
          </cell>
          <cell r="L29">
            <v>0</v>
          </cell>
          <cell r="M29">
            <v>2.0687697704084108E-2</v>
          </cell>
          <cell r="N29">
            <v>4.6836305219448635E-2</v>
          </cell>
          <cell r="O29">
            <v>0.10469124064685885</v>
          </cell>
          <cell r="P29">
            <v>0.23272628605918463</v>
          </cell>
          <cell r="Q29">
            <v>0.35842712824559825</v>
          </cell>
          <cell r="R29">
            <v>0.46245934833993907</v>
          </cell>
          <cell r="S29">
            <v>0.66247226605766496</v>
          </cell>
          <cell r="T29">
            <v>0.66085871398728202</v>
          </cell>
          <cell r="AA29">
            <v>0</v>
          </cell>
          <cell r="AB29">
            <v>0</v>
          </cell>
          <cell r="AC29">
            <v>0.2</v>
          </cell>
          <cell r="AD29">
            <v>0.36</v>
          </cell>
          <cell r="AE29">
            <v>0.46666666666666667</v>
          </cell>
          <cell r="AF29">
            <v>0.6</v>
          </cell>
          <cell r="AG29">
            <v>0.64444444444444449</v>
          </cell>
          <cell r="AH29">
            <v>0.67999999999999994</v>
          </cell>
          <cell r="AI29">
            <v>0.31</v>
          </cell>
          <cell r="AJ29">
            <v>0.48</v>
          </cell>
          <cell r="AK29">
            <v>0.61</v>
          </cell>
          <cell r="AL29">
            <v>0.72</v>
          </cell>
          <cell r="AM29">
            <v>0.78</v>
          </cell>
          <cell r="AN29">
            <v>0.84</v>
          </cell>
          <cell r="AO29">
            <v>0.88</v>
          </cell>
          <cell r="AP29">
            <v>0.91</v>
          </cell>
          <cell r="AQ29">
            <v>0.93</v>
          </cell>
          <cell r="AR29">
            <v>0.97</v>
          </cell>
        </row>
        <row r="30">
          <cell r="A30">
            <v>17</v>
          </cell>
          <cell r="D30">
            <v>2.4802032148753258E-2</v>
          </cell>
          <cell r="E30">
            <v>5.9636220616932488E-2</v>
          </cell>
          <cell r="F30">
            <v>0.12447654276973477</v>
          </cell>
          <cell r="G30">
            <v>0.24871438187442449</v>
          </cell>
          <cell r="H30">
            <v>0.36622832716780934</v>
          </cell>
          <cell r="I30">
            <v>0.46477579412271069</v>
          </cell>
          <cell r="J30">
            <v>0.66296364934622098</v>
          </cell>
          <cell r="L30">
            <v>0</v>
          </cell>
          <cell r="M30">
            <v>0</v>
          </cell>
          <cell r="N30">
            <v>3.5973486445506533E-2</v>
          </cell>
          <cell r="O30">
            <v>8.6627968953726167E-2</v>
          </cell>
          <cell r="P30">
            <v>0.20406594921918345</v>
          </cell>
          <cell r="Q30">
            <v>0.3281150833631386</v>
          </cell>
          <cell r="R30">
            <v>0.43383681787678541</v>
          </cell>
          <cell r="S30">
            <v>0.64192205023525284</v>
          </cell>
          <cell r="T30">
            <v>0.63918523883600931</v>
          </cell>
          <cell r="AA30">
            <v>0</v>
          </cell>
          <cell r="AB30">
            <v>0</v>
          </cell>
          <cell r="AC30">
            <v>0.15</v>
          </cell>
          <cell r="AD30">
            <v>0.32</v>
          </cell>
          <cell r="AE30">
            <v>0.43333333333333335</v>
          </cell>
          <cell r="AF30">
            <v>0.57499999999999996</v>
          </cell>
          <cell r="AG30">
            <v>0.62222222222222223</v>
          </cell>
          <cell r="AH30">
            <v>0.65999999999999992</v>
          </cell>
          <cell r="AI30">
            <v>0.27</v>
          </cell>
          <cell r="AJ30">
            <v>0.44</v>
          </cell>
          <cell r="AK30">
            <v>0.57999999999999996</v>
          </cell>
          <cell r="AL30">
            <v>0.69</v>
          </cell>
          <cell r="AM30">
            <v>0.76</v>
          </cell>
          <cell r="AN30">
            <v>0.82</v>
          </cell>
          <cell r="AO30">
            <v>0.87</v>
          </cell>
          <cell r="AP30">
            <v>0.9</v>
          </cell>
          <cell r="AQ30">
            <v>0.93</v>
          </cell>
          <cell r="AR30">
            <v>0.96</v>
          </cell>
        </row>
        <row r="31">
          <cell r="A31">
            <v>18</v>
          </cell>
          <cell r="D31">
            <v>1.7857662896807684E-2</v>
          </cell>
          <cell r="E31">
            <v>4.7009443038153534E-2</v>
          </cell>
          <cell r="F31">
            <v>0.10683080966724431</v>
          </cell>
          <cell r="G31">
            <v>0.22389308921065304</v>
          </cell>
          <cell r="H31">
            <v>0.34007741199163422</v>
          </cell>
          <cell r="I31">
            <v>0.43966563402711806</v>
          </cell>
          <cell r="J31">
            <v>0.64439594511228226</v>
          </cell>
          <cell r="L31">
            <v>0</v>
          </cell>
          <cell r="M31">
            <v>0</v>
          </cell>
          <cell r="N31">
            <v>2.7123625142037346E-2</v>
          </cell>
          <cell r="O31">
            <v>7.1716211066954527E-2</v>
          </cell>
          <cell r="P31">
            <v>0.17816648378346228</v>
          </cell>
          <cell r="Q31">
            <v>0.2992486851054732</v>
          </cell>
          <cell r="R31">
            <v>0.40594933407476713</v>
          </cell>
          <cell r="S31">
            <v>0.62139681740492791</v>
          </cell>
          <cell r="T31">
            <v>0.61746355151393739</v>
          </cell>
          <cell r="AB31">
            <v>0</v>
          </cell>
          <cell r="AC31">
            <v>0.1</v>
          </cell>
          <cell r="AD31">
            <v>0.28000000000000003</v>
          </cell>
          <cell r="AE31">
            <v>0.4</v>
          </cell>
          <cell r="AF31">
            <v>0.55000000000000004</v>
          </cell>
          <cell r="AG31">
            <v>0.6</v>
          </cell>
          <cell r="AH31">
            <v>0.64</v>
          </cell>
          <cell r="AI31">
            <v>0.24</v>
          </cell>
          <cell r="AJ31">
            <v>0.4</v>
          </cell>
          <cell r="AK31">
            <v>0.54</v>
          </cell>
          <cell r="AL31">
            <v>0.66</v>
          </cell>
          <cell r="AM31">
            <v>0.74</v>
          </cell>
          <cell r="AN31">
            <v>0.81</v>
          </cell>
          <cell r="AO31">
            <v>0.86</v>
          </cell>
          <cell r="AP31">
            <v>0.89</v>
          </cell>
          <cell r="AQ31">
            <v>0.92</v>
          </cell>
          <cell r="AR31">
            <v>0.96</v>
          </cell>
        </row>
        <row r="32">
          <cell r="A32">
            <v>19</v>
          </cell>
          <cell r="D32">
            <v>0</v>
          </cell>
          <cell r="E32">
            <v>3.6044911584788696E-2</v>
          </cell>
          <cell r="F32">
            <v>9.1066978372622745E-2</v>
          </cell>
          <cell r="G32">
            <v>0.20114138937220133</v>
          </cell>
          <cell r="H32">
            <v>0.31502955866683996</v>
          </cell>
          <cell r="I32">
            <v>0.41530728099146669</v>
          </cell>
          <cell r="J32">
            <v>0.62594405896632055</v>
          </cell>
          <cell r="L32">
            <v>0</v>
          </cell>
          <cell r="M32">
            <v>0</v>
          </cell>
          <cell r="N32">
            <v>2.0036674806438833E-2</v>
          </cell>
          <cell r="O32">
            <v>5.9288475418495905E-2</v>
          </cell>
          <cell r="P32">
            <v>0.15501100089724579</v>
          </cell>
          <cell r="Q32">
            <v>0.27208939820512879</v>
          </cell>
          <cell r="R32">
            <v>0.37902443617437465</v>
          </cell>
          <cell r="S32">
            <v>0.60101031346540157</v>
          </cell>
          <cell r="T32">
            <v>0.59581557706826849</v>
          </cell>
          <cell r="AB32">
            <v>0</v>
          </cell>
          <cell r="AC32">
            <v>0.05</v>
          </cell>
          <cell r="AD32">
            <v>0.24</v>
          </cell>
          <cell r="AE32">
            <v>0.36666666666666664</v>
          </cell>
          <cell r="AF32">
            <v>0.52500000000000002</v>
          </cell>
          <cell r="AG32">
            <v>0.57777777777777772</v>
          </cell>
          <cell r="AH32">
            <v>0.62</v>
          </cell>
          <cell r="AI32">
            <v>0.22</v>
          </cell>
          <cell r="AJ32">
            <v>0.36</v>
          </cell>
          <cell r="AK32">
            <v>0.51</v>
          </cell>
          <cell r="AL32">
            <v>0.64</v>
          </cell>
          <cell r="AM32">
            <v>0.72</v>
          </cell>
          <cell r="AN32">
            <v>0.79</v>
          </cell>
          <cell r="AO32">
            <v>0.84</v>
          </cell>
          <cell r="AP32">
            <v>0.88</v>
          </cell>
          <cell r="AQ32">
            <v>0.91</v>
          </cell>
          <cell r="AR32">
            <v>0.96</v>
          </cell>
        </row>
        <row r="33">
          <cell r="A33">
            <v>20</v>
          </cell>
          <cell r="D33">
            <v>0</v>
          </cell>
          <cell r="E33">
            <v>2.6549122573077864E-2</v>
          </cell>
          <cell r="F33">
            <v>7.7334676904081759E-2</v>
          </cell>
          <cell r="G33">
            <v>0.18037159170267092</v>
          </cell>
          <cell r="H33">
            <v>0.2915516051940491</v>
          </cell>
          <cell r="I33">
            <v>0.39190034216815678</v>
          </cell>
          <cell r="J33">
            <v>0.6077162609756851</v>
          </cell>
          <cell r="L33">
            <v>0</v>
          </cell>
          <cell r="M33">
            <v>0</v>
          </cell>
          <cell r="N33">
            <v>1.2435741365357396E-2</v>
          </cell>
          <cell r="O33">
            <v>4.8411098255378648E-2</v>
          </cell>
          <cell r="P33">
            <v>0.13452821975395321</v>
          </cell>
          <cell r="Q33">
            <v>0.24663000414809166</v>
          </cell>
          <cell r="R33">
            <v>0.35330702031427291</v>
          </cell>
          <cell r="S33">
            <v>0.58079232940454717</v>
          </cell>
          <cell r="T33">
            <v>0.57426065782449254</v>
          </cell>
          <cell r="AB33">
            <v>0</v>
          </cell>
          <cell r="AC33">
            <v>0</v>
          </cell>
          <cell r="AD33">
            <v>0.2</v>
          </cell>
          <cell r="AE33">
            <v>0.33333333333333331</v>
          </cell>
          <cell r="AF33">
            <v>0.5</v>
          </cell>
          <cell r="AG33">
            <v>0.55555555555555558</v>
          </cell>
          <cell r="AH33">
            <v>0.6</v>
          </cell>
          <cell r="AI33">
            <v>0.21</v>
          </cell>
          <cell r="AJ33">
            <v>0.32</v>
          </cell>
          <cell r="AK33">
            <v>0.47</v>
          </cell>
          <cell r="AL33">
            <v>0.61</v>
          </cell>
          <cell r="AM33">
            <v>0.7</v>
          </cell>
          <cell r="AN33">
            <v>0.77</v>
          </cell>
          <cell r="AO33">
            <v>0.83</v>
          </cell>
          <cell r="AP33">
            <v>0.87</v>
          </cell>
          <cell r="AQ33">
            <v>0.91</v>
          </cell>
          <cell r="AR33">
            <v>0.95</v>
          </cell>
        </row>
        <row r="34">
          <cell r="A34">
            <v>21</v>
          </cell>
          <cell r="D34">
            <v>0</v>
          </cell>
          <cell r="E34">
            <v>1.9356110279404815E-2</v>
          </cell>
          <cell r="F34">
            <v>6.5121812862498032E-2</v>
          </cell>
          <cell r="G34">
            <v>0.16148062307480945</v>
          </cell>
          <cell r="H34">
            <v>0.26911791811516905</v>
          </cell>
          <cell r="I34">
            <v>0.36944987293832171</v>
          </cell>
          <cell r="J34">
            <v>0.58983790591043095</v>
          </cell>
          <cell r="N34">
            <v>0</v>
          </cell>
          <cell r="O34">
            <v>3.8918224709303388E-2</v>
          </cell>
          <cell r="P34">
            <v>0.11658418218053561</v>
          </cell>
          <cell r="Q34">
            <v>0.22284970272667795</v>
          </cell>
          <cell r="R34">
            <v>0.32837326493797075</v>
          </cell>
          <cell r="S34">
            <v>0.56073362314795172</v>
          </cell>
          <cell r="T34">
            <v>0.55281764767589248</v>
          </cell>
          <cell r="AB34">
            <v>0</v>
          </cell>
          <cell r="AC34">
            <v>0</v>
          </cell>
          <cell r="AD34">
            <v>0.16</v>
          </cell>
          <cell r="AE34">
            <v>0.3</v>
          </cell>
          <cell r="AF34">
            <v>0.47499999999999998</v>
          </cell>
          <cell r="AG34">
            <v>0.53333333333333333</v>
          </cell>
          <cell r="AH34">
            <v>0.58000000000000007</v>
          </cell>
          <cell r="AI34">
            <v>0.2</v>
          </cell>
          <cell r="AJ34">
            <v>0.28999999999999998</v>
          </cell>
          <cell r="AK34">
            <v>0.43</v>
          </cell>
          <cell r="AL34">
            <v>0.57999999999999996</v>
          </cell>
          <cell r="AM34">
            <v>0.68</v>
          </cell>
          <cell r="AN34">
            <v>0.75</v>
          </cell>
          <cell r="AO34">
            <v>0.82</v>
          </cell>
          <cell r="AP34">
            <v>0.86</v>
          </cell>
          <cell r="AQ34">
            <v>0.9</v>
          </cell>
          <cell r="AR34">
            <v>0.95</v>
          </cell>
        </row>
        <row r="35">
          <cell r="A35">
            <v>22</v>
          </cell>
          <cell r="D35">
            <v>0</v>
          </cell>
          <cell r="E35">
            <v>1.2622461032557609E-2</v>
          </cell>
          <cell r="F35">
            <v>5.4283817601395598E-2</v>
          </cell>
          <cell r="G35">
            <v>0.14434836017718239</v>
          </cell>
          <cell r="H35">
            <v>0.2484495188271568</v>
          </cell>
          <cell r="I35">
            <v>0.34774427191089513</v>
          </cell>
          <cell r="J35">
            <v>0.57209044185302249</v>
          </cell>
          <cell r="N35">
            <v>0</v>
          </cell>
          <cell r="O35">
            <v>3.0345641923231522E-2</v>
          </cell>
          <cell r="P35">
            <v>0.10098107052829236</v>
          </cell>
          <cell r="Q35">
            <v>0.20071611846113671</v>
          </cell>
          <cell r="R35">
            <v>0.30445000930772842</v>
          </cell>
          <cell r="S35">
            <v>0.54079175289879611</v>
          </cell>
          <cell r="T35">
            <v>0.53150485224286781</v>
          </cell>
          <cell r="AC35">
            <v>0</v>
          </cell>
          <cell r="AD35">
            <v>0.12</v>
          </cell>
          <cell r="AE35">
            <v>0.26666666666666666</v>
          </cell>
          <cell r="AF35">
            <v>0.44999999999999996</v>
          </cell>
          <cell r="AG35">
            <v>0.51111111111111107</v>
          </cell>
          <cell r="AH35">
            <v>0.56000000000000005</v>
          </cell>
          <cell r="AI35">
            <v>0.2</v>
          </cell>
          <cell r="AJ35">
            <v>0.27</v>
          </cell>
          <cell r="AK35">
            <v>0.4</v>
          </cell>
          <cell r="AL35">
            <v>0.55000000000000004</v>
          </cell>
          <cell r="AM35">
            <v>0.65</v>
          </cell>
          <cell r="AN35">
            <v>0.73</v>
          </cell>
          <cell r="AO35">
            <v>0.8</v>
          </cell>
          <cell r="AP35">
            <v>0.85</v>
          </cell>
          <cell r="AQ35">
            <v>0.89</v>
          </cell>
          <cell r="AR35">
            <v>0.94</v>
          </cell>
        </row>
        <row r="36">
          <cell r="A36">
            <v>23</v>
          </cell>
          <cell r="E36">
            <v>0</v>
          </cell>
          <cell r="F36">
            <v>4.4073772979811895E-2</v>
          </cell>
          <cell r="G36">
            <v>0.12539736246886674</v>
          </cell>
          <cell r="H36">
            <v>0.22900690714129451</v>
          </cell>
          <cell r="I36">
            <v>0.32698571833793444</v>
          </cell>
          <cell r="J36">
            <v>0.55459358390481439</v>
          </cell>
          <cell r="N36">
            <v>0</v>
          </cell>
          <cell r="O36">
            <v>2.2907952030660636E-2</v>
          </cell>
          <cell r="P36">
            <v>8.3596826155519111E-2</v>
          </cell>
          <cell r="Q36">
            <v>0.18045871548211651</v>
          </cell>
          <cell r="R36">
            <v>0.28177409254137104</v>
          </cell>
          <cell r="S36">
            <v>0.5211128382287773</v>
          </cell>
          <cell r="T36">
            <v>0.5103399725014528</v>
          </cell>
          <cell r="AC36">
            <v>0</v>
          </cell>
          <cell r="AD36">
            <v>0.08</v>
          </cell>
          <cell r="AE36">
            <v>0.23333333333333334</v>
          </cell>
          <cell r="AF36">
            <v>0.42500000000000004</v>
          </cell>
          <cell r="AG36">
            <v>0.48888888888888887</v>
          </cell>
          <cell r="AH36">
            <v>0.54</v>
          </cell>
          <cell r="AI36">
            <v>0.2</v>
          </cell>
          <cell r="AJ36">
            <v>0.25</v>
          </cell>
          <cell r="AK36">
            <v>0.37</v>
          </cell>
          <cell r="AL36">
            <v>0.52</v>
          </cell>
          <cell r="AM36">
            <v>0.63</v>
          </cell>
          <cell r="AN36">
            <v>0.71</v>
          </cell>
          <cell r="AO36">
            <v>0.79</v>
          </cell>
          <cell r="AP36">
            <v>0.84</v>
          </cell>
          <cell r="AQ36">
            <v>0.88</v>
          </cell>
          <cell r="AR36">
            <v>0.94</v>
          </cell>
        </row>
        <row r="37">
          <cell r="A37">
            <v>24</v>
          </cell>
          <cell r="E37">
            <v>0</v>
          </cell>
          <cell r="F37">
            <v>3.4724030504178841E-2</v>
          </cell>
          <cell r="G37">
            <v>0.11482237779961443</v>
          </cell>
          <cell r="H37">
            <v>0.21074819266540468</v>
          </cell>
          <cell r="I37">
            <v>0.30716780436124191</v>
          </cell>
          <cell r="J37">
            <v>0.53735481435634491</v>
          </cell>
          <cell r="N37">
            <v>0</v>
          </cell>
          <cell r="O37">
            <v>1.6802072379439415E-2</v>
          </cell>
          <cell r="P37">
            <v>7.5718938172587749E-2</v>
          </cell>
          <cell r="Q37">
            <v>0.1620251734962268</v>
          </cell>
          <cell r="R37">
            <v>0.26011562345153</v>
          </cell>
          <cell r="S37">
            <v>0.5016553345776239</v>
          </cell>
          <cell r="T37">
            <v>0.4893400522104715</v>
          </cell>
          <cell r="AC37">
            <v>0</v>
          </cell>
          <cell r="AD37">
            <v>0.04</v>
          </cell>
          <cell r="AE37">
            <v>0.2</v>
          </cell>
          <cell r="AF37">
            <v>0.4</v>
          </cell>
          <cell r="AG37">
            <v>0.46666666666666667</v>
          </cell>
          <cell r="AH37">
            <v>0.52</v>
          </cell>
          <cell r="AI37">
            <v>0.2</v>
          </cell>
          <cell r="AJ37">
            <v>0.23</v>
          </cell>
          <cell r="AK37">
            <v>0.34</v>
          </cell>
          <cell r="AL37">
            <v>0.48</v>
          </cell>
          <cell r="AM37">
            <v>0.6</v>
          </cell>
          <cell r="AN37">
            <v>0.69</v>
          </cell>
          <cell r="AO37">
            <v>0.77</v>
          </cell>
          <cell r="AP37">
            <v>0.83</v>
          </cell>
          <cell r="AQ37">
            <v>0.87</v>
          </cell>
          <cell r="AR37">
            <v>0.93</v>
          </cell>
        </row>
        <row r="38">
          <cell r="A38">
            <v>25</v>
          </cell>
          <cell r="E38">
            <v>0</v>
          </cell>
          <cell r="F38">
            <v>2.6449469491894081E-2</v>
          </cell>
          <cell r="G38">
            <v>0.10401721652901312</v>
          </cell>
          <cell r="H38">
            <v>0.19362991335687116</v>
          </cell>
          <cell r="I38">
            <v>0.28806131596626933</v>
          </cell>
          <cell r="J38">
            <v>0.52038092044226703</v>
          </cell>
          <cell r="N38">
            <v>0</v>
          </cell>
          <cell r="O38">
            <v>5.3646479599052084E-3</v>
          </cell>
          <cell r="P38">
            <v>6.5403986917664234E-2</v>
          </cell>
          <cell r="Q38">
            <v>0.14508532209846051</v>
          </cell>
          <cell r="R38">
            <v>0.23946634038422057</v>
          </cell>
          <cell r="S38">
            <v>0.482430833572151</v>
          </cell>
          <cell r="T38">
            <v>0.46852142943191027</v>
          </cell>
          <cell r="AC38">
            <v>0</v>
          </cell>
          <cell r="AD38">
            <v>0</v>
          </cell>
          <cell r="AE38">
            <v>0.16666666666666666</v>
          </cell>
          <cell r="AF38">
            <v>0.375</v>
          </cell>
          <cell r="AG38">
            <v>0.44444444444444442</v>
          </cell>
          <cell r="AH38">
            <v>0.5</v>
          </cell>
          <cell r="AI38">
            <v>0.2</v>
          </cell>
          <cell r="AJ38">
            <v>0.21</v>
          </cell>
          <cell r="AK38">
            <v>0.31</v>
          </cell>
          <cell r="AL38">
            <v>0.45</v>
          </cell>
          <cell r="AM38">
            <v>0.56999999999999995</v>
          </cell>
          <cell r="AN38">
            <v>0.67</v>
          </cell>
          <cell r="AO38">
            <v>0.75</v>
          </cell>
          <cell r="AP38">
            <v>0.81</v>
          </cell>
          <cell r="AQ38">
            <v>0.86</v>
          </cell>
          <cell r="AR38">
            <v>0.93</v>
          </cell>
        </row>
        <row r="39">
          <cell r="A39">
            <v>26</v>
          </cell>
          <cell r="E39">
            <v>0</v>
          </cell>
          <cell r="F39">
            <v>1.9449317491484271E-2</v>
          </cell>
          <cell r="G39">
            <v>9.0551411047623723E-2</v>
          </cell>
          <cell r="H39">
            <v>0.17785998590250326</v>
          </cell>
          <cell r="I39">
            <v>0.27009016187034651</v>
          </cell>
          <cell r="J39">
            <v>0.50354350523441804</v>
          </cell>
          <cell r="N39">
            <v>0</v>
          </cell>
          <cell r="O39">
            <v>0</v>
          </cell>
          <cell r="P39">
            <v>5.615174588459175E-2</v>
          </cell>
          <cell r="Q39">
            <v>0.12984426673550481</v>
          </cell>
          <cell r="R39">
            <v>0.22029037262393111</v>
          </cell>
          <cell r="S39">
            <v>0.46345061950100069</v>
          </cell>
          <cell r="T39">
            <v>0.44805473507340093</v>
          </cell>
          <cell r="AC39">
            <v>0</v>
          </cell>
          <cell r="AD39">
            <v>0</v>
          </cell>
          <cell r="AE39">
            <v>0.13333333333333333</v>
          </cell>
          <cell r="AF39">
            <v>0.35</v>
          </cell>
          <cell r="AG39">
            <v>0.42222222222222222</v>
          </cell>
          <cell r="AH39">
            <v>0.48</v>
          </cell>
          <cell r="AI39">
            <v>0.2</v>
          </cell>
          <cell r="AJ39">
            <v>0.2</v>
          </cell>
          <cell r="AK39">
            <v>0.28000000000000003</v>
          </cell>
          <cell r="AL39">
            <v>0.42</v>
          </cell>
          <cell r="AM39">
            <v>0.54</v>
          </cell>
          <cell r="AN39">
            <v>0.65</v>
          </cell>
          <cell r="AO39">
            <v>0.73</v>
          </cell>
          <cell r="AP39">
            <v>0.8</v>
          </cell>
          <cell r="AQ39">
            <v>0.85</v>
          </cell>
          <cell r="AR39">
            <v>0.92</v>
          </cell>
        </row>
        <row r="40">
          <cell r="A40">
            <v>27</v>
          </cell>
          <cell r="F40">
            <v>1.3342429361532217E-2</v>
          </cell>
          <cell r="G40">
            <v>7.9945420061809477E-2</v>
          </cell>
          <cell r="H40">
            <v>0.16313911557317612</v>
          </cell>
          <cell r="I40">
            <v>0.25302126630527744</v>
          </cell>
          <cell r="J40">
            <v>0.48711372152594412</v>
          </cell>
          <cell r="N40">
            <v>0</v>
          </cell>
          <cell r="O40">
            <v>0</v>
          </cell>
          <cell r="P40">
            <v>4.7619677816387158E-2</v>
          </cell>
          <cell r="Q40">
            <v>0.11623159063781975</v>
          </cell>
          <cell r="R40">
            <v>0.20209784595167674</v>
          </cell>
          <cell r="S40">
            <v>0.44472566194592705</v>
          </cell>
          <cell r="T40">
            <v>0.42780832471905761</v>
          </cell>
          <cell r="AC40">
            <v>0</v>
          </cell>
          <cell r="AD40">
            <v>0</v>
          </cell>
          <cell r="AE40">
            <v>0.1</v>
          </cell>
          <cell r="AF40">
            <v>0.32499999999999996</v>
          </cell>
          <cell r="AG40">
            <v>0.4</v>
          </cell>
          <cell r="AH40">
            <v>0.45999999999999996</v>
          </cell>
          <cell r="AI40">
            <v>0.2</v>
          </cell>
          <cell r="AJ40">
            <v>0.2</v>
          </cell>
          <cell r="AK40">
            <v>0.25</v>
          </cell>
          <cell r="AL40">
            <v>0.39</v>
          </cell>
          <cell r="AM40">
            <v>0.51</v>
          </cell>
          <cell r="AN40">
            <v>0.63</v>
          </cell>
          <cell r="AO40">
            <v>0.72</v>
          </cell>
          <cell r="AP40">
            <v>0.79</v>
          </cell>
          <cell r="AQ40">
            <v>0.84</v>
          </cell>
          <cell r="AR40">
            <v>0.91</v>
          </cell>
        </row>
        <row r="41">
          <cell r="A41">
            <v>28</v>
          </cell>
          <cell r="F41">
            <v>0</v>
          </cell>
          <cell r="G41">
            <v>7.0111588537482478E-2</v>
          </cell>
          <cell r="H41">
            <v>0.14967156844651952</v>
          </cell>
          <cell r="I41">
            <v>0.23661386018520592</v>
          </cell>
          <cell r="J41">
            <v>0.4709652728687671</v>
          </cell>
          <cell r="N41">
            <v>0</v>
          </cell>
          <cell r="O41">
            <v>0</v>
          </cell>
          <cell r="P41">
            <v>3.9547980410656748E-2</v>
          </cell>
          <cell r="Q41">
            <v>0.10391341327863947</v>
          </cell>
          <cell r="R41">
            <v>0.18510605854383436</v>
          </cell>
          <cell r="S41">
            <v>0.42630686770888004</v>
          </cell>
          <cell r="T41">
            <v>0.40795890151183739</v>
          </cell>
          <cell r="AD41">
            <v>0</v>
          </cell>
          <cell r="AE41">
            <v>6.6666666666666666E-2</v>
          </cell>
          <cell r="AF41">
            <v>0.30000000000000004</v>
          </cell>
          <cell r="AG41">
            <v>0.37777777777777777</v>
          </cell>
          <cell r="AH41">
            <v>0.43999999999999995</v>
          </cell>
          <cell r="AI41">
            <v>0.2</v>
          </cell>
          <cell r="AJ41">
            <v>0.2</v>
          </cell>
          <cell r="AK41">
            <v>0.23</v>
          </cell>
          <cell r="AL41">
            <v>0.36</v>
          </cell>
          <cell r="AM41">
            <v>0.48</v>
          </cell>
          <cell r="AN41">
            <v>0.6</v>
          </cell>
          <cell r="AO41">
            <v>0.7</v>
          </cell>
          <cell r="AP41">
            <v>0.77</v>
          </cell>
          <cell r="AQ41">
            <v>0.83</v>
          </cell>
          <cell r="AR41">
            <v>0.91</v>
          </cell>
        </row>
        <row r="42">
          <cell r="A42">
            <v>29</v>
          </cell>
          <cell r="F42">
            <v>0</v>
          </cell>
          <cell r="G42">
            <v>6.0875701044928857E-2</v>
          </cell>
          <cell r="H42">
            <v>0.13691204442915089</v>
          </cell>
          <cell r="I42">
            <v>0.2212931704826496</v>
          </cell>
          <cell r="J42">
            <v>0.45524615155852755</v>
          </cell>
          <cell r="N42">
            <v>0</v>
          </cell>
          <cell r="O42">
            <v>0</v>
          </cell>
          <cell r="P42">
            <v>3.182134831774977E-2</v>
          </cell>
          <cell r="Q42">
            <v>9.3084579860305883E-2</v>
          </cell>
          <cell r="R42">
            <v>0.16952931996349924</v>
          </cell>
          <cell r="S42">
            <v>0.40821015252898923</v>
          </cell>
          <cell r="T42">
            <v>0.3883633288127184</v>
          </cell>
          <cell r="AD42">
            <v>0</v>
          </cell>
          <cell r="AE42">
            <v>3.3333333333333333E-2</v>
          </cell>
          <cell r="AF42">
            <v>0.27500000000000002</v>
          </cell>
          <cell r="AG42">
            <v>0.35555555555555557</v>
          </cell>
          <cell r="AH42">
            <v>0.42000000000000004</v>
          </cell>
          <cell r="AI42">
            <v>0.2</v>
          </cell>
          <cell r="AJ42">
            <v>0.2</v>
          </cell>
          <cell r="AK42">
            <v>0.22</v>
          </cell>
          <cell r="AL42">
            <v>0.32</v>
          </cell>
          <cell r="AM42">
            <v>0.46</v>
          </cell>
          <cell r="AN42">
            <v>0.57999999999999996</v>
          </cell>
          <cell r="AO42">
            <v>0.68</v>
          </cell>
          <cell r="AP42">
            <v>0.76</v>
          </cell>
          <cell r="AQ42">
            <v>0.82</v>
          </cell>
          <cell r="AR42">
            <v>0.9</v>
          </cell>
        </row>
        <row r="43">
          <cell r="A43">
            <v>30</v>
          </cell>
          <cell r="F43">
            <v>0</v>
          </cell>
          <cell r="G43">
            <v>5.2094548094534412E-2</v>
          </cell>
          <cell r="H43">
            <v>0.12531431972834137</v>
          </cell>
          <cell r="I43">
            <v>0.2065924540423901</v>
          </cell>
          <cell r="J43">
            <v>0.43967496118188565</v>
          </cell>
          <cell r="N43">
            <v>0</v>
          </cell>
          <cell r="O43">
            <v>0</v>
          </cell>
          <cell r="P43">
            <v>2.445074272763563E-2</v>
          </cell>
          <cell r="Q43">
            <v>8.3418881881813609E-2</v>
          </cell>
          <cell r="R43">
            <v>0.15486082879479604</v>
          </cell>
          <cell r="S43">
            <v>0.39040645679456959</v>
          </cell>
          <cell r="T43">
            <v>0.36903261746426713</v>
          </cell>
          <cell r="AD43">
            <v>0</v>
          </cell>
          <cell r="AE43">
            <v>0</v>
          </cell>
          <cell r="AF43">
            <v>0.25</v>
          </cell>
          <cell r="AG43">
            <v>0.33333333333333331</v>
          </cell>
          <cell r="AH43">
            <v>0.4</v>
          </cell>
          <cell r="AI43">
            <v>0.2</v>
          </cell>
          <cell r="AJ43">
            <v>0.2</v>
          </cell>
          <cell r="AK43">
            <v>0.21</v>
          </cell>
          <cell r="AL43">
            <v>0.28000000000000003</v>
          </cell>
          <cell r="AM43">
            <v>0.43</v>
          </cell>
          <cell r="AN43">
            <v>0.55000000000000004</v>
          </cell>
          <cell r="AO43">
            <v>0.66</v>
          </cell>
          <cell r="AP43">
            <v>0.74</v>
          </cell>
          <cell r="AQ43">
            <v>0.8</v>
          </cell>
          <cell r="AR43">
            <v>0.89</v>
          </cell>
        </row>
        <row r="44">
          <cell r="A44">
            <v>31</v>
          </cell>
          <cell r="G44">
            <v>4.6296090177847249E-2</v>
          </cell>
          <cell r="H44">
            <v>0.11458658253795144</v>
          </cell>
          <cell r="I44">
            <v>0.19293631772533171</v>
          </cell>
          <cell r="J44">
            <v>0.42439550982482388</v>
          </cell>
          <cell r="N44">
            <v>0</v>
          </cell>
          <cell r="O44">
            <v>0</v>
          </cell>
          <cell r="P44">
            <v>1.7520932135259477E-2</v>
          </cell>
          <cell r="Q44">
            <v>7.4352384167294311E-2</v>
          </cell>
          <cell r="R44">
            <v>0.1415458416072955</v>
          </cell>
          <cell r="S44">
            <v>0.37295961744003542</v>
          </cell>
          <cell r="T44">
            <v>0.3503249921074032</v>
          </cell>
          <cell r="AD44">
            <v>0</v>
          </cell>
          <cell r="AE44">
            <v>0</v>
          </cell>
          <cell r="AF44">
            <v>0.22499999999999998</v>
          </cell>
          <cell r="AG44">
            <v>0.31111111111111112</v>
          </cell>
          <cell r="AH44">
            <v>0.38</v>
          </cell>
          <cell r="AI44">
            <v>0.2</v>
          </cell>
          <cell r="AJ44">
            <v>0.2</v>
          </cell>
          <cell r="AK44">
            <v>0.20499999999999999</v>
          </cell>
          <cell r="AL44">
            <v>0.26500000000000001</v>
          </cell>
          <cell r="AM44">
            <v>0.40500000000000003</v>
          </cell>
          <cell r="AN44">
            <v>0.52500000000000002</v>
          </cell>
          <cell r="AO44">
            <v>0.64</v>
          </cell>
          <cell r="AP44">
            <v>0.72</v>
          </cell>
          <cell r="AQ44">
            <v>0.79</v>
          </cell>
          <cell r="AR44">
            <v>0.88</v>
          </cell>
        </row>
        <row r="45">
          <cell r="A45">
            <v>32</v>
          </cell>
          <cell r="G45">
            <v>3.5592421931846002E-2</v>
          </cell>
          <cell r="H45">
            <v>0.10444653167219869</v>
          </cell>
          <cell r="I45">
            <v>0.17985520881090475</v>
          </cell>
          <cell r="J45">
            <v>0.40941013546816807</v>
          </cell>
          <cell r="O45">
            <v>0</v>
          </cell>
          <cell r="P45">
            <v>1.110098045854011E-2</v>
          </cell>
          <cell r="Q45">
            <v>6.6346662849672292E-2</v>
          </cell>
          <cell r="R45">
            <v>0.12931134216684337</v>
          </cell>
          <cell r="S45">
            <v>0.35589263012193412</v>
          </cell>
          <cell r="T45">
            <v>0.331914089070103</v>
          </cell>
          <cell r="AD45">
            <v>0</v>
          </cell>
          <cell r="AE45">
            <v>0</v>
          </cell>
          <cell r="AF45">
            <v>0.19999999999999996</v>
          </cell>
          <cell r="AG45">
            <v>0.28888888888888886</v>
          </cell>
          <cell r="AH45">
            <v>0.36</v>
          </cell>
          <cell r="AI45">
            <v>0.2</v>
          </cell>
          <cell r="AJ45">
            <v>0.2</v>
          </cell>
          <cell r="AK45">
            <v>0.2</v>
          </cell>
          <cell r="AL45">
            <v>0.25</v>
          </cell>
          <cell r="AM45">
            <v>0.38</v>
          </cell>
          <cell r="AN45">
            <v>0.5</v>
          </cell>
          <cell r="AO45">
            <v>0.62</v>
          </cell>
          <cell r="AP45">
            <v>0.7</v>
          </cell>
          <cell r="AQ45">
            <v>0.78</v>
          </cell>
          <cell r="AR45">
            <v>0.87</v>
          </cell>
        </row>
        <row r="46">
          <cell r="A46">
            <v>33</v>
          </cell>
          <cell r="G46">
            <v>2.7864773046744826E-2</v>
          </cell>
          <cell r="H46">
            <v>9.5101895938818487E-2</v>
          </cell>
          <cell r="I46">
            <v>0.16777225939133827</v>
          </cell>
          <cell r="J46">
            <v>0.39487483209901514</v>
          </cell>
          <cell r="O46">
            <v>0</v>
          </cell>
          <cell r="P46">
            <v>5.2642582006619046E-3</v>
          </cell>
          <cell r="Q46">
            <v>5.8856648696913975E-2</v>
          </cell>
          <cell r="R46">
            <v>0.11812215121785487</v>
          </cell>
          <cell r="S46">
            <v>0.33914678981412549</v>
          </cell>
          <cell r="T46">
            <v>0.31398691502492521</v>
          </cell>
          <cell r="AD46">
            <v>0</v>
          </cell>
          <cell r="AE46">
            <v>0</v>
          </cell>
          <cell r="AF46">
            <v>0.17500000000000004</v>
          </cell>
          <cell r="AG46">
            <v>0.26666666666666666</v>
          </cell>
          <cell r="AH46">
            <v>0.33999999999999997</v>
          </cell>
          <cell r="AI46">
            <v>0.2</v>
          </cell>
          <cell r="AJ46">
            <v>0.2</v>
          </cell>
          <cell r="AK46">
            <v>0.2</v>
          </cell>
          <cell r="AL46">
            <v>0.24</v>
          </cell>
          <cell r="AM46">
            <v>0.35</v>
          </cell>
          <cell r="AN46">
            <v>0.47499999999999998</v>
          </cell>
          <cell r="AO46">
            <v>0.59499999999999997</v>
          </cell>
          <cell r="AP46">
            <v>0.68</v>
          </cell>
          <cell r="AQ46">
            <v>0.76500000000000001</v>
          </cell>
          <cell r="AR46">
            <v>0.86</v>
          </cell>
        </row>
        <row r="47">
          <cell r="A47">
            <v>34</v>
          </cell>
          <cell r="G47">
            <v>2.0538560946149923E-2</v>
          </cell>
          <cell r="H47">
            <v>8.6278770222031217E-2</v>
          </cell>
          <cell r="I47">
            <v>0.15621827994991042</v>
          </cell>
          <cell r="J47">
            <v>0.38064109870163859</v>
          </cell>
          <cell r="O47">
            <v>0</v>
          </cell>
          <cell r="P47">
            <v>0</v>
          </cell>
          <cell r="Q47">
            <v>5.185134826849596E-2</v>
          </cell>
          <cell r="R47">
            <v>0.10794268093593072</v>
          </cell>
          <cell r="S47">
            <v>0.32295328981387028</v>
          </cell>
          <cell r="T47">
            <v>0.29637500835914987</v>
          </cell>
          <cell r="AE47">
            <v>0</v>
          </cell>
          <cell r="AF47">
            <v>0.15000000000000002</v>
          </cell>
          <cell r="AG47">
            <v>0.24444444444444444</v>
          </cell>
          <cell r="AH47">
            <v>0.31999999999999995</v>
          </cell>
          <cell r="AI47">
            <v>0.2</v>
          </cell>
          <cell r="AJ47">
            <v>0.2</v>
          </cell>
          <cell r="AK47">
            <v>0.2</v>
          </cell>
          <cell r="AL47">
            <v>0.23</v>
          </cell>
          <cell r="AM47">
            <v>0.32</v>
          </cell>
          <cell r="AN47">
            <v>0.45</v>
          </cell>
          <cell r="AO47">
            <v>0.56999999999999995</v>
          </cell>
          <cell r="AP47">
            <v>0.66</v>
          </cell>
          <cell r="AQ47">
            <v>0.75</v>
          </cell>
          <cell r="AR47">
            <v>0.85</v>
          </cell>
        </row>
        <row r="48">
          <cell r="A48">
            <v>35</v>
          </cell>
          <cell r="G48">
            <v>1.3648728611769292E-2</v>
          </cell>
          <cell r="H48">
            <v>7.7949368420389853E-2</v>
          </cell>
          <cell r="I48">
            <v>0.14539312129304896</v>
          </cell>
          <cell r="J48">
            <v>0.36670929951025788</v>
          </cell>
          <cell r="O48">
            <v>0</v>
          </cell>
          <cell r="P48">
            <v>0</v>
          </cell>
          <cell r="Q48">
            <v>4.5061587657504287E-2</v>
          </cell>
          <cell r="R48">
            <v>9.8505927290046993E-2</v>
          </cell>
          <cell r="S48">
            <v>0.30710104439438102</v>
          </cell>
          <cell r="T48">
            <v>0.27926802886256585</v>
          </cell>
          <cell r="AE48">
            <v>0</v>
          </cell>
          <cell r="AF48">
            <v>0.125</v>
          </cell>
          <cell r="AG48">
            <v>0.22222222222222221</v>
          </cell>
          <cell r="AH48">
            <v>0.30000000000000004</v>
          </cell>
          <cell r="AI48">
            <v>0.2</v>
          </cell>
          <cell r="AJ48">
            <v>0.2</v>
          </cell>
          <cell r="AK48">
            <v>0.2</v>
          </cell>
          <cell r="AL48">
            <v>0.22</v>
          </cell>
          <cell r="AM48">
            <v>0.29499999999999998</v>
          </cell>
          <cell r="AN48">
            <v>0.42</v>
          </cell>
          <cell r="AO48">
            <v>0.54500000000000004</v>
          </cell>
          <cell r="AP48">
            <v>0.64</v>
          </cell>
          <cell r="AQ48">
            <v>0.73499999999999999</v>
          </cell>
          <cell r="AR48">
            <v>0.84</v>
          </cell>
        </row>
        <row r="49">
          <cell r="A49">
            <v>36</v>
          </cell>
          <cell r="G49">
            <v>7.2213770474501508E-3</v>
          </cell>
          <cell r="H49">
            <v>6.9854426026162375E-2</v>
          </cell>
          <cell r="I49">
            <v>0.13527370912271844</v>
          </cell>
          <cell r="J49">
            <v>0.35307934475258479</v>
          </cell>
          <cell r="P49">
            <v>0</v>
          </cell>
          <cell r="Q49">
            <v>3.8469498387281427E-2</v>
          </cell>
          <cell r="R49">
            <v>9.0012186593458554E-2</v>
          </cell>
          <cell r="S49">
            <v>0.291595006958286</v>
          </cell>
          <cell r="T49">
            <v>0.26267641779641571</v>
          </cell>
          <cell r="AE49">
            <v>0</v>
          </cell>
          <cell r="AF49">
            <v>9.9999999999999978E-2</v>
          </cell>
          <cell r="AG49">
            <v>0.2</v>
          </cell>
          <cell r="AH49">
            <v>0.28000000000000003</v>
          </cell>
          <cell r="AI49">
            <v>0.2</v>
          </cell>
          <cell r="AJ49">
            <v>0.2</v>
          </cell>
          <cell r="AK49">
            <v>0.2</v>
          </cell>
          <cell r="AL49">
            <v>0.21</v>
          </cell>
          <cell r="AM49">
            <v>0.27</v>
          </cell>
          <cell r="AN49">
            <v>0.39</v>
          </cell>
          <cell r="AO49">
            <v>0.52</v>
          </cell>
          <cell r="AP49">
            <v>0.62</v>
          </cell>
          <cell r="AQ49">
            <v>0.72</v>
          </cell>
          <cell r="AR49">
            <v>0.83</v>
          </cell>
        </row>
        <row r="50">
          <cell r="A50">
            <v>37</v>
          </cell>
          <cell r="G50">
            <v>2.3882266329081059E-3</v>
          </cell>
          <cell r="H50">
            <v>6.2439037426428777E-2</v>
          </cell>
          <cell r="I50">
            <v>0.12561801106557452</v>
          </cell>
          <cell r="J50">
            <v>0.33975071972704679</v>
          </cell>
          <cell r="P50">
            <v>0</v>
          </cell>
          <cell r="Q50">
            <v>3.2058821930120475E-2</v>
          </cell>
          <cell r="R50">
            <v>8.1971746962429023E-2</v>
          </cell>
          <cell r="S50">
            <v>0.2765262468199941</v>
          </cell>
          <cell r="T50">
            <v>0.24641952646326976</v>
          </cell>
          <cell r="AE50">
            <v>0</v>
          </cell>
          <cell r="AF50">
            <v>7.4999999999999956E-2</v>
          </cell>
          <cell r="AG50">
            <v>0.17777777777777778</v>
          </cell>
          <cell r="AH50">
            <v>0.26</v>
          </cell>
          <cell r="AI50">
            <v>0.2</v>
          </cell>
          <cell r="AJ50">
            <v>0.2</v>
          </cell>
          <cell r="AK50">
            <v>0.2</v>
          </cell>
          <cell r="AL50">
            <v>0.20499999999999999</v>
          </cell>
          <cell r="AM50">
            <v>0.25</v>
          </cell>
          <cell r="AN50">
            <v>0.36</v>
          </cell>
          <cell r="AO50">
            <v>0.495</v>
          </cell>
          <cell r="AP50">
            <v>0.6</v>
          </cell>
          <cell r="AQ50">
            <v>0.7</v>
          </cell>
          <cell r="AR50">
            <v>0.82</v>
          </cell>
        </row>
        <row r="51">
          <cell r="A51">
            <v>38</v>
          </cell>
          <cell r="G51">
            <v>0</v>
          </cell>
          <cell r="H51">
            <v>5.4986558996627431E-2</v>
          </cell>
          <cell r="I51">
            <v>0.11662532748702936</v>
          </cell>
          <cell r="J51">
            <v>0.32688638158208688</v>
          </cell>
          <cell r="P51">
            <v>0</v>
          </cell>
          <cell r="Q51">
            <v>2.6281439093448902E-2</v>
          </cell>
          <cell r="R51">
            <v>7.4815674276670893E-2</v>
          </cell>
          <cell r="S51">
            <v>0.26198555025123277</v>
          </cell>
          <cell r="T51">
            <v>0.2306893367319017</v>
          </cell>
          <cell r="AE51">
            <v>0</v>
          </cell>
          <cell r="AF51">
            <v>5.0000000000000044E-2</v>
          </cell>
          <cell r="AG51">
            <v>0.15555555555555556</v>
          </cell>
          <cell r="AH51">
            <v>0.24</v>
          </cell>
          <cell r="AI51">
            <v>0.2</v>
          </cell>
          <cell r="AJ51">
            <v>0.2</v>
          </cell>
          <cell r="AK51">
            <v>0.2</v>
          </cell>
          <cell r="AL51">
            <v>0.2</v>
          </cell>
          <cell r="AM51">
            <v>0.23</v>
          </cell>
          <cell r="AN51">
            <v>0.33</v>
          </cell>
          <cell r="AO51">
            <v>0.47</v>
          </cell>
          <cell r="AP51">
            <v>0.57999999999999996</v>
          </cell>
          <cell r="AQ51">
            <v>0.68</v>
          </cell>
          <cell r="AR51">
            <v>0.81</v>
          </cell>
        </row>
        <row r="52">
          <cell r="A52">
            <v>39</v>
          </cell>
          <cell r="H52">
            <v>4.7943151503156901E-2</v>
          </cell>
          <cell r="I52">
            <v>0.10827435027811796</v>
          </cell>
          <cell r="J52">
            <v>0.31432430065986544</v>
          </cell>
          <cell r="Q52">
            <v>2.0647897229201146E-2</v>
          </cell>
          <cell r="R52">
            <v>6.78397080895312E-2</v>
          </cell>
          <cell r="S52">
            <v>0.24785637090879833</v>
          </cell>
          <cell r="T52">
            <v>0.21529869219537878</v>
          </cell>
          <cell r="AF52">
            <v>2.5000000000000022E-2</v>
          </cell>
          <cell r="AG52">
            <v>0.13333333333333333</v>
          </cell>
          <cell r="AH52">
            <v>0.21999999999999997</v>
          </cell>
          <cell r="AI52">
            <v>0.2</v>
          </cell>
          <cell r="AJ52">
            <v>0.2</v>
          </cell>
          <cell r="AK52">
            <v>0.2</v>
          </cell>
          <cell r="AL52">
            <v>0.2</v>
          </cell>
          <cell r="AM52">
            <v>0.22</v>
          </cell>
          <cell r="AN52">
            <v>0.30499999999999999</v>
          </cell>
          <cell r="AO52">
            <v>0.44</v>
          </cell>
          <cell r="AP52">
            <v>0.56000000000000005</v>
          </cell>
          <cell r="AQ52">
            <v>0.66500000000000004</v>
          </cell>
          <cell r="AR52">
            <v>0.8</v>
          </cell>
        </row>
        <row r="53">
          <cell r="A53">
            <v>40</v>
          </cell>
          <cell r="H53">
            <v>4.0838051244636644E-2</v>
          </cell>
          <cell r="I53">
            <v>0.10011241869592118</v>
          </cell>
          <cell r="J53">
            <v>0.30206253706578839</v>
          </cell>
          <cell r="Q53">
            <v>1.5375241455927714E-2</v>
          </cell>
          <cell r="R53">
            <v>6.1253302587186677E-2</v>
          </cell>
          <cell r="S53">
            <v>0.23425741561733396</v>
          </cell>
          <cell r="T53">
            <v>0.20063434134883565</v>
          </cell>
          <cell r="AF53">
            <v>0</v>
          </cell>
          <cell r="AG53">
            <v>0.1111111111111111</v>
          </cell>
          <cell r="AH53">
            <v>0.19999999999999996</v>
          </cell>
          <cell r="AI53">
            <v>0.2</v>
          </cell>
          <cell r="AJ53">
            <v>0.2</v>
          </cell>
          <cell r="AK53">
            <v>0.2</v>
          </cell>
          <cell r="AL53">
            <v>0.2</v>
          </cell>
          <cell r="AM53">
            <v>0.21</v>
          </cell>
          <cell r="AN53">
            <v>0.28000000000000003</v>
          </cell>
          <cell r="AO53">
            <v>0.41</v>
          </cell>
          <cell r="AP53">
            <v>0.54</v>
          </cell>
          <cell r="AQ53">
            <v>0.65</v>
          </cell>
          <cell r="AR53">
            <v>0.79</v>
          </cell>
        </row>
        <row r="54">
          <cell r="A54">
            <v>41</v>
          </cell>
          <cell r="H54">
            <v>3.4336093614573238E-2</v>
          </cell>
          <cell r="I54">
            <v>9.2341600485700268E-2</v>
          </cell>
          <cell r="J54">
            <v>0.29009886279038188</v>
          </cell>
          <cell r="Q54">
            <v>7.4983895522286953E-3</v>
          </cell>
          <cell r="R54">
            <v>5.5039171600446482E-2</v>
          </cell>
          <cell r="S54">
            <v>0.22103679847906299</v>
          </cell>
          <cell r="T54">
            <v>0.1865072203456726</v>
          </cell>
          <cell r="AF54">
            <v>0</v>
          </cell>
          <cell r="AG54">
            <v>8.8888888888888892E-2</v>
          </cell>
          <cell r="AH54">
            <v>0.18000000000000005</v>
          </cell>
          <cell r="AI54">
            <v>0.2</v>
          </cell>
          <cell r="AJ54">
            <v>0.2</v>
          </cell>
          <cell r="AK54">
            <v>0.2</v>
          </cell>
          <cell r="AL54">
            <v>0.2</v>
          </cell>
          <cell r="AM54">
            <v>0.20499999999999999</v>
          </cell>
          <cell r="AN54">
            <v>0.26500000000000001</v>
          </cell>
          <cell r="AO54">
            <v>0.38</v>
          </cell>
          <cell r="AP54">
            <v>0.51500000000000001</v>
          </cell>
          <cell r="AQ54">
            <v>0.63</v>
          </cell>
          <cell r="AR54">
            <v>0.77</v>
          </cell>
        </row>
        <row r="55">
          <cell r="A55">
            <v>42</v>
          </cell>
          <cell r="H55">
            <v>2.7970732981066622E-2</v>
          </cell>
          <cell r="I55">
            <v>8.4946614238058812E-2</v>
          </cell>
          <cell r="J55">
            <v>0.278600117274661</v>
          </cell>
          <cell r="Q55">
            <v>0</v>
          </cell>
          <cell r="R55">
            <v>4.8742177380583812E-2</v>
          </cell>
          <cell r="S55">
            <v>0.20823785780570794</v>
          </cell>
          <cell r="T55">
            <v>0.17311330487522092</v>
          </cell>
          <cell r="AF55">
            <v>0</v>
          </cell>
          <cell r="AG55">
            <v>6.6666666666666666E-2</v>
          </cell>
          <cell r="AH55">
            <v>0.16000000000000003</v>
          </cell>
          <cell r="AI55">
            <v>0.2</v>
          </cell>
          <cell r="AJ55">
            <v>0.2</v>
          </cell>
          <cell r="AK55">
            <v>0.2</v>
          </cell>
          <cell r="AL55">
            <v>0.2</v>
          </cell>
          <cell r="AM55">
            <v>0.2</v>
          </cell>
          <cell r="AN55">
            <v>0.25</v>
          </cell>
          <cell r="AO55">
            <v>0.35</v>
          </cell>
          <cell r="AP55">
            <v>0.49</v>
          </cell>
          <cell r="AQ55">
            <v>0.61</v>
          </cell>
          <cell r="AR55">
            <v>0.75</v>
          </cell>
        </row>
        <row r="56">
          <cell r="A56">
            <v>43</v>
          </cell>
          <cell r="H56">
            <v>2.2172767577732649E-2</v>
          </cell>
          <cell r="I56">
            <v>7.7913072179278495E-2</v>
          </cell>
          <cell r="J56">
            <v>0.26739647246039183</v>
          </cell>
          <cell r="Q56">
            <v>0</v>
          </cell>
          <cell r="R56">
            <v>4.279281782150287E-2</v>
          </cell>
          <cell r="S56">
            <v>0.19590310081043805</v>
          </cell>
          <cell r="T56">
            <v>0.16065008044447807</v>
          </cell>
          <cell r="AF56">
            <v>0</v>
          </cell>
          <cell r="AG56">
            <v>4.4444444444444446E-2</v>
          </cell>
          <cell r="AH56">
            <v>0.14000000000000001</v>
          </cell>
          <cell r="AI56">
            <v>0.2</v>
          </cell>
          <cell r="AJ56">
            <v>0.2</v>
          </cell>
          <cell r="AK56">
            <v>0.2</v>
          </cell>
          <cell r="AL56">
            <v>0.2</v>
          </cell>
          <cell r="AM56">
            <v>0.2</v>
          </cell>
          <cell r="AN56">
            <v>0.24</v>
          </cell>
          <cell r="AO56">
            <v>0.32500000000000001</v>
          </cell>
          <cell r="AP56">
            <v>0.46500000000000002</v>
          </cell>
          <cell r="AQ56">
            <v>0.59</v>
          </cell>
          <cell r="AR56">
            <v>0.73499999999999999</v>
          </cell>
        </row>
        <row r="57">
          <cell r="A57">
            <v>44</v>
          </cell>
          <cell r="H57">
            <v>1.6484931000674462E-2</v>
          </cell>
          <cell r="I57">
            <v>7.1015845609183587E-2</v>
          </cell>
          <cell r="J57">
            <v>0.25665611116033277</v>
          </cell>
          <cell r="Q57">
            <v>0</v>
          </cell>
          <cell r="R57">
            <v>3.6960510630066098E-2</v>
          </cell>
          <cell r="S57">
            <v>0.18403078372563259</v>
          </cell>
          <cell r="T57">
            <v>0.14892097025147133</v>
          </cell>
          <cell r="AF57">
            <v>0</v>
          </cell>
          <cell r="AG57">
            <v>2.2222222222222223E-2</v>
          </cell>
          <cell r="AH57">
            <v>0.12</v>
          </cell>
          <cell r="AI57">
            <v>0.2</v>
          </cell>
          <cell r="AJ57">
            <v>0.2</v>
          </cell>
          <cell r="AK57">
            <v>0.2</v>
          </cell>
          <cell r="AL57">
            <v>0.2</v>
          </cell>
          <cell r="AM57">
            <v>0.2</v>
          </cell>
          <cell r="AN57">
            <v>0.23</v>
          </cell>
          <cell r="AO57">
            <v>0.3</v>
          </cell>
          <cell r="AP57">
            <v>0.44</v>
          </cell>
          <cell r="AQ57">
            <v>0.56999999999999995</v>
          </cell>
          <cell r="AR57">
            <v>0.72</v>
          </cell>
        </row>
        <row r="58">
          <cell r="A58">
            <v>45</v>
          </cell>
          <cell r="H58">
            <v>1.0463740092147804E-2</v>
          </cell>
          <cell r="I58">
            <v>6.4245458015951482E-2</v>
          </cell>
          <cell r="J58">
            <v>0.2462061136200849</v>
          </cell>
          <cell r="Q58">
            <v>0</v>
          </cell>
          <cell r="R58">
            <v>3.1451708536464069E-2</v>
          </cell>
          <cell r="S58">
            <v>0.17261972954931096</v>
          </cell>
          <cell r="T58">
            <v>0.13811945177413498</v>
          </cell>
          <cell r="AF58">
            <v>0</v>
          </cell>
          <cell r="AG58">
            <v>0</v>
          </cell>
          <cell r="AH58">
            <v>9.9999999999999978E-2</v>
          </cell>
          <cell r="AI58">
            <v>0.2</v>
          </cell>
          <cell r="AJ58">
            <v>0.2</v>
          </cell>
          <cell r="AK58">
            <v>0.2</v>
          </cell>
          <cell r="AL58">
            <v>0.2</v>
          </cell>
          <cell r="AM58">
            <v>0.2</v>
          </cell>
          <cell r="AN58">
            <v>0.22500000000000001</v>
          </cell>
          <cell r="AO58">
            <v>0.28000000000000003</v>
          </cell>
          <cell r="AP58">
            <v>0.42</v>
          </cell>
          <cell r="AQ58">
            <v>0.54500000000000004</v>
          </cell>
          <cell r="AR58">
            <v>0.70499999999999996</v>
          </cell>
        </row>
        <row r="59">
          <cell r="A59">
            <v>46</v>
          </cell>
          <cell r="H59">
            <v>0</v>
          </cell>
          <cell r="I59">
            <v>5.7593059830504965E-2</v>
          </cell>
          <cell r="J59">
            <v>0.23604277361694129</v>
          </cell>
          <cell r="Q59">
            <v>0</v>
          </cell>
          <cell r="R59">
            <v>2.6040454277280328E-2</v>
          </cell>
          <cell r="S59">
            <v>0.16166240208212787</v>
          </cell>
          <cell r="T59">
            <v>0.12804342015383641</v>
          </cell>
          <cell r="AF59">
            <v>0</v>
          </cell>
          <cell r="AG59">
            <v>0</v>
          </cell>
          <cell r="AH59">
            <v>7.999999999999996E-2</v>
          </cell>
          <cell r="AI59">
            <v>0.2</v>
          </cell>
          <cell r="AJ59">
            <v>0.2</v>
          </cell>
          <cell r="AK59">
            <v>0.2</v>
          </cell>
          <cell r="AL59">
            <v>0.2</v>
          </cell>
          <cell r="AM59">
            <v>0.2</v>
          </cell>
          <cell r="AN59">
            <v>0.22</v>
          </cell>
          <cell r="AO59">
            <v>0.26</v>
          </cell>
          <cell r="AP59">
            <v>0.4</v>
          </cell>
          <cell r="AQ59">
            <v>0.52</v>
          </cell>
          <cell r="AR59">
            <v>0.69</v>
          </cell>
        </row>
        <row r="60">
          <cell r="A60">
            <v>47</v>
          </cell>
          <cell r="H60">
            <v>0</v>
          </cell>
          <cell r="I60">
            <v>5.1258973660326626E-2</v>
          </cell>
          <cell r="J60">
            <v>0.22616229534203233</v>
          </cell>
          <cell r="Q60">
            <v>0</v>
          </cell>
          <cell r="R60">
            <v>2.0719419350096569E-2</v>
          </cell>
          <cell r="S60">
            <v>0.15108403494547792</v>
          </cell>
          <cell r="T60">
            <v>0.11868589351662391</v>
          </cell>
          <cell r="AF60">
            <v>0</v>
          </cell>
          <cell r="AG60">
            <v>0</v>
          </cell>
          <cell r="AH60">
            <v>6.0000000000000053E-2</v>
          </cell>
          <cell r="AI60">
            <v>0.2</v>
          </cell>
          <cell r="AJ60">
            <v>0.2</v>
          </cell>
          <cell r="AK60">
            <v>0.2</v>
          </cell>
          <cell r="AL60">
            <v>0.2</v>
          </cell>
          <cell r="AM60">
            <v>0.2</v>
          </cell>
          <cell r="AN60">
            <v>0.215</v>
          </cell>
          <cell r="AO60">
            <v>0.245</v>
          </cell>
          <cell r="AP60">
            <v>0.38</v>
          </cell>
          <cell r="AQ60">
            <v>0.495</v>
          </cell>
          <cell r="AR60">
            <v>0.67500000000000004</v>
          </cell>
        </row>
        <row r="61">
          <cell r="A61">
            <v>48</v>
          </cell>
          <cell r="H61">
            <v>0</v>
          </cell>
          <cell r="I61">
            <v>4.4817338216479645E-2</v>
          </cell>
          <cell r="J61">
            <v>0.21673520368903065</v>
          </cell>
          <cell r="Q61">
            <v>0</v>
          </cell>
          <cell r="R61">
            <v>1.5481789138975098E-2</v>
          </cell>
          <cell r="S61">
            <v>0.14093482620919207</v>
          </cell>
          <cell r="T61">
            <v>0.11023586707490866</v>
          </cell>
          <cell r="AF61">
            <v>0</v>
          </cell>
          <cell r="AG61">
            <v>0</v>
          </cell>
          <cell r="AH61">
            <v>4.0000000000000036E-2</v>
          </cell>
          <cell r="AI61">
            <v>0.2</v>
          </cell>
          <cell r="AJ61">
            <v>0.2</v>
          </cell>
          <cell r="AK61">
            <v>0.2</v>
          </cell>
          <cell r="AL61">
            <v>0.2</v>
          </cell>
          <cell r="AM61">
            <v>0.2</v>
          </cell>
          <cell r="AN61">
            <v>0.21</v>
          </cell>
          <cell r="AO61">
            <v>0.23</v>
          </cell>
          <cell r="AP61">
            <v>0.36</v>
          </cell>
          <cell r="AQ61">
            <v>0.47</v>
          </cell>
          <cell r="AR61">
            <v>0.66</v>
          </cell>
        </row>
        <row r="62">
          <cell r="A62">
            <v>49</v>
          </cell>
          <cell r="I62">
            <v>3.8677219506556795E-2</v>
          </cell>
          <cell r="J62">
            <v>0.2075843582842708</v>
          </cell>
          <cell r="Q62">
            <v>0</v>
          </cell>
          <cell r="R62">
            <v>8.0085829840118705E-3</v>
          </cell>
          <cell r="S62">
            <v>0.13130605473907006</v>
          </cell>
          <cell r="T62">
            <v>0.10229030832559824</v>
          </cell>
          <cell r="AF62">
            <v>0</v>
          </cell>
          <cell r="AG62">
            <v>0</v>
          </cell>
          <cell r="AH62">
            <v>2.0000000000000018E-2</v>
          </cell>
          <cell r="AI62">
            <v>0.2</v>
          </cell>
          <cell r="AJ62">
            <v>0.2</v>
          </cell>
          <cell r="AK62">
            <v>0.2</v>
          </cell>
          <cell r="AL62">
            <v>0.2</v>
          </cell>
          <cell r="AM62">
            <v>0.2</v>
          </cell>
          <cell r="AN62">
            <v>0.20499999999999999</v>
          </cell>
          <cell r="AO62">
            <v>0.22</v>
          </cell>
          <cell r="AP62">
            <v>0.34</v>
          </cell>
          <cell r="AQ62">
            <v>0.44500000000000001</v>
          </cell>
          <cell r="AR62">
            <v>0.64</v>
          </cell>
        </row>
        <row r="63">
          <cell r="A63">
            <v>50</v>
          </cell>
          <cell r="I63">
            <v>3.282920741325502E-2</v>
          </cell>
          <cell r="J63">
            <v>0.19870565103143081</v>
          </cell>
          <cell r="Q63">
            <v>0</v>
          </cell>
          <cell r="R63">
            <v>0</v>
          </cell>
          <cell r="S63">
            <v>0.12216559582983869</v>
          </cell>
          <cell r="T63">
            <v>9.5037008085155694E-2</v>
          </cell>
          <cell r="AF63">
            <v>0</v>
          </cell>
          <cell r="AG63">
            <v>0</v>
          </cell>
          <cell r="AH63">
            <v>0</v>
          </cell>
          <cell r="AI63">
            <v>0.2</v>
          </cell>
          <cell r="AJ63">
            <v>0.2</v>
          </cell>
          <cell r="AK63">
            <v>0.2</v>
          </cell>
          <cell r="AL63">
            <v>0.2</v>
          </cell>
          <cell r="AM63">
            <v>0.2</v>
          </cell>
          <cell r="AN63">
            <v>0.2</v>
          </cell>
          <cell r="AO63">
            <v>0.21</v>
          </cell>
          <cell r="AP63">
            <v>0.32</v>
          </cell>
          <cell r="AQ63">
            <v>0.42</v>
          </cell>
          <cell r="AR63">
            <v>0.62</v>
          </cell>
        </row>
        <row r="64">
          <cell r="A64">
            <v>51</v>
          </cell>
          <cell r="I64">
            <v>2.7059474861068338E-2</v>
          </cell>
          <cell r="J64">
            <v>0.19027083998614039</v>
          </cell>
          <cell r="Q64">
            <v>0</v>
          </cell>
          <cell r="R64">
            <v>0</v>
          </cell>
          <cell r="S64">
            <v>0.11360691861319847</v>
          </cell>
          <cell r="T64">
            <v>8.8074297934700799E-2</v>
          </cell>
          <cell r="AF64">
            <v>0</v>
          </cell>
          <cell r="AG64">
            <v>0</v>
          </cell>
          <cell r="AH64">
            <v>0</v>
          </cell>
          <cell r="AI64">
            <v>0.2</v>
          </cell>
          <cell r="AJ64">
            <v>0.2</v>
          </cell>
          <cell r="AK64">
            <v>0.2</v>
          </cell>
          <cell r="AL64">
            <v>0.2</v>
          </cell>
          <cell r="AM64">
            <v>0.2</v>
          </cell>
          <cell r="AN64">
            <v>0.2</v>
          </cell>
          <cell r="AO64">
            <v>0.20799999999999996</v>
          </cell>
          <cell r="AP64">
            <v>0.30599999999999994</v>
          </cell>
          <cell r="AQ64">
            <v>0.40200000000000002</v>
          </cell>
          <cell r="AR64">
            <v>0.6</v>
          </cell>
        </row>
        <row r="65">
          <cell r="A65">
            <v>52</v>
          </cell>
          <cell r="I65">
            <v>2.1566448606524093E-2</v>
          </cell>
          <cell r="J65">
            <v>0.18210075539342019</v>
          </cell>
          <cell r="R65">
            <v>0</v>
          </cell>
          <cell r="S65">
            <v>0.10562127866039145</v>
          </cell>
          <cell r="T65">
            <v>8.1590459932538703E-2</v>
          </cell>
          <cell r="AF65">
            <v>0</v>
          </cell>
          <cell r="AG65">
            <v>0</v>
          </cell>
          <cell r="AH65">
            <v>0</v>
          </cell>
          <cell r="AI65">
            <v>0.2</v>
          </cell>
          <cell r="AJ65">
            <v>0.2</v>
          </cell>
          <cell r="AK65">
            <v>0.2</v>
          </cell>
          <cell r="AL65">
            <v>0.2</v>
          </cell>
          <cell r="AM65">
            <v>0.2</v>
          </cell>
          <cell r="AN65">
            <v>0.2</v>
          </cell>
          <cell r="AO65">
            <v>0.20599999999999996</v>
          </cell>
          <cell r="AP65">
            <v>0.29199999999999993</v>
          </cell>
          <cell r="AQ65">
            <v>0.38400000000000001</v>
          </cell>
          <cell r="AR65">
            <v>0.57999999999999996</v>
          </cell>
        </row>
        <row r="66">
          <cell r="A66">
            <v>53</v>
          </cell>
          <cell r="I66">
            <v>1.6342348770057302E-2</v>
          </cell>
          <cell r="J66">
            <v>0.17419122824750163</v>
          </cell>
          <cell r="R66">
            <v>0</v>
          </cell>
          <cell r="S66">
            <v>9.8154581129913335E-2</v>
          </cell>
          <cell r="T66">
            <v>7.5382120597525637E-2</v>
          </cell>
          <cell r="AF66">
            <v>0</v>
          </cell>
          <cell r="AG66">
            <v>0</v>
          </cell>
          <cell r="AH66">
            <v>0</v>
          </cell>
          <cell r="AI66">
            <v>0.2</v>
          </cell>
          <cell r="AJ66">
            <v>0.2</v>
          </cell>
          <cell r="AK66">
            <v>0.2</v>
          </cell>
          <cell r="AL66">
            <v>0.2</v>
          </cell>
          <cell r="AM66">
            <v>0.2</v>
          </cell>
          <cell r="AN66">
            <v>0.2</v>
          </cell>
          <cell r="AO66">
            <v>0.20399999999999996</v>
          </cell>
          <cell r="AP66">
            <v>0.27800000000000002</v>
          </cell>
          <cell r="AQ66">
            <v>0.36599999999999999</v>
          </cell>
          <cell r="AR66">
            <v>0.56000000000000005</v>
          </cell>
        </row>
        <row r="67">
          <cell r="A67">
            <v>54</v>
          </cell>
          <cell r="I67">
            <v>9.7584081074018735E-3</v>
          </cell>
          <cell r="J67">
            <v>0.16653815677373959</v>
          </cell>
          <cell r="R67">
            <v>0</v>
          </cell>
          <cell r="S67">
            <v>9.1178037876280704E-2</v>
          </cell>
          <cell r="T67">
            <v>6.9442635894928939E-2</v>
          </cell>
          <cell r="AF67">
            <v>0</v>
          </cell>
          <cell r="AG67">
            <v>0</v>
          </cell>
          <cell r="AH67">
            <v>0</v>
          </cell>
          <cell r="AI67">
            <v>0.2</v>
          </cell>
          <cell r="AJ67">
            <v>0.2</v>
          </cell>
          <cell r="AK67">
            <v>0.2</v>
          </cell>
          <cell r="AL67">
            <v>0.2</v>
          </cell>
          <cell r="AM67">
            <v>0.2</v>
          </cell>
          <cell r="AN67">
            <v>0.2</v>
          </cell>
          <cell r="AO67">
            <v>0.20199999999999996</v>
          </cell>
          <cell r="AP67">
            <v>0.26400000000000001</v>
          </cell>
          <cell r="AQ67">
            <v>0.34799999999999998</v>
          </cell>
          <cell r="AR67">
            <v>0.54</v>
          </cell>
        </row>
        <row r="68">
          <cell r="A68">
            <v>55</v>
          </cell>
          <cell r="I68">
            <v>0</v>
          </cell>
          <cell r="J68">
            <v>0.15913751781332952</v>
          </cell>
          <cell r="R68">
            <v>0</v>
          </cell>
          <cell r="S68">
            <v>8.4741099576985585E-2</v>
          </cell>
          <cell r="T68">
            <v>6.3765707019703716E-2</v>
          </cell>
          <cell r="AH68">
            <v>0</v>
          </cell>
          <cell r="AI68">
            <v>0.2</v>
          </cell>
          <cell r="AJ68">
            <v>0.2</v>
          </cell>
          <cell r="AK68">
            <v>0.2</v>
          </cell>
          <cell r="AL68">
            <v>0.2</v>
          </cell>
          <cell r="AM68">
            <v>0.2</v>
          </cell>
          <cell r="AN68">
            <v>0.2</v>
          </cell>
          <cell r="AO68">
            <v>0.2</v>
          </cell>
          <cell r="AP68">
            <v>0.25</v>
          </cell>
          <cell r="AQ68">
            <v>0.33</v>
          </cell>
          <cell r="AR68">
            <v>0.52</v>
          </cell>
        </row>
        <row r="69">
          <cell r="A69">
            <v>56</v>
          </cell>
          <cell r="I69">
            <v>0</v>
          </cell>
          <cell r="J69">
            <v>0.15198537692445768</v>
          </cell>
          <cell r="R69">
            <v>0</v>
          </cell>
          <cell r="S69">
            <v>7.885435255823843E-2</v>
          </cell>
          <cell r="T69">
            <v>5.8151531880712024E-2</v>
          </cell>
          <cell r="AH69">
            <v>0</v>
          </cell>
          <cell r="AI69">
            <v>0.2</v>
          </cell>
          <cell r="AJ69">
            <v>0.2</v>
          </cell>
          <cell r="AK69">
            <v>0.2</v>
          </cell>
          <cell r="AL69">
            <v>0.2</v>
          </cell>
          <cell r="AM69">
            <v>0.2</v>
          </cell>
          <cell r="AN69">
            <v>0.2</v>
          </cell>
          <cell r="AO69">
            <v>0.2</v>
          </cell>
          <cell r="AP69">
            <v>0.24399999999999999</v>
          </cell>
          <cell r="AQ69">
            <v>0.31599999999999995</v>
          </cell>
          <cell r="AR69">
            <v>0.502</v>
          </cell>
        </row>
        <row r="70">
          <cell r="A70">
            <v>57</v>
          </cell>
          <cell r="J70">
            <v>0.14507789723770123</v>
          </cell>
          <cell r="R70">
            <v>0</v>
          </cell>
          <cell r="S70">
            <v>7.337556250032512E-2</v>
          </cell>
          <cell r="T70">
            <v>5.2789172143043829E-2</v>
          </cell>
          <cell r="AH70">
            <v>0</v>
          </cell>
          <cell r="AI70">
            <v>0.2</v>
          </cell>
          <cell r="AJ70">
            <v>0.2</v>
          </cell>
          <cell r="AK70">
            <v>0.2</v>
          </cell>
          <cell r="AL70">
            <v>0.2</v>
          </cell>
          <cell r="AM70">
            <v>0.2</v>
          </cell>
          <cell r="AN70">
            <v>0.2</v>
          </cell>
          <cell r="AO70">
            <v>0.2</v>
          </cell>
          <cell r="AP70">
            <v>0.23799999999999999</v>
          </cell>
          <cell r="AQ70">
            <v>0.30199999999999994</v>
          </cell>
          <cell r="AR70">
            <v>0.48399999999999999</v>
          </cell>
        </row>
        <row r="71">
          <cell r="A71">
            <v>58</v>
          </cell>
          <cell r="J71">
            <v>0.13841134710681879</v>
          </cell>
          <cell r="R71">
            <v>0</v>
          </cell>
          <cell r="S71">
            <v>6.8350524581497499E-2</v>
          </cell>
          <cell r="T71">
            <v>4.7480265197404392E-2</v>
          </cell>
          <cell r="AH71">
            <v>0</v>
          </cell>
          <cell r="AI71">
            <v>0.2</v>
          </cell>
          <cell r="AJ71">
            <v>0.2</v>
          </cell>
          <cell r="AK71">
            <v>0.2</v>
          </cell>
          <cell r="AL71">
            <v>0.2</v>
          </cell>
          <cell r="AM71">
            <v>0.2</v>
          </cell>
          <cell r="AN71">
            <v>0.2</v>
          </cell>
          <cell r="AO71">
            <v>0.2</v>
          </cell>
          <cell r="AP71">
            <v>0.23199999999999998</v>
          </cell>
          <cell r="AQ71">
            <v>0.28800000000000003</v>
          </cell>
          <cell r="AR71">
            <v>0.46599999999999997</v>
          </cell>
        </row>
        <row r="72">
          <cell r="A72">
            <v>59</v>
          </cell>
          <cell r="J72">
            <v>0.13180440161728005</v>
          </cell>
          <cell r="R72">
            <v>0</v>
          </cell>
          <cell r="S72">
            <v>6.3716741605715471E-2</v>
          </cell>
          <cell r="T72">
            <v>4.2413640981038843E-2</v>
          </cell>
          <cell r="AI72">
            <v>0.2</v>
          </cell>
          <cell r="AJ72">
            <v>0.2</v>
          </cell>
          <cell r="AK72">
            <v>0.2</v>
          </cell>
          <cell r="AL72">
            <v>0.2</v>
          </cell>
          <cell r="AM72">
            <v>0.2</v>
          </cell>
          <cell r="AN72">
            <v>0.2</v>
          </cell>
          <cell r="AO72">
            <v>0.2</v>
          </cell>
          <cell r="AP72">
            <v>0.22599999999999998</v>
          </cell>
          <cell r="AQ72">
            <v>0.27400000000000002</v>
          </cell>
          <cell r="AR72">
            <v>0.44799999999999995</v>
          </cell>
        </row>
        <row r="73">
          <cell r="A73">
            <v>60</v>
          </cell>
          <cell r="J73">
            <v>0.12560887202848883</v>
          </cell>
          <cell r="R73">
            <v>0</v>
          </cell>
          <cell r="S73">
            <v>5.9376006116982634E-2</v>
          </cell>
          <cell r="T73">
            <v>3.7392261470450473E-2</v>
          </cell>
          <cell r="AI73">
            <v>0.2</v>
          </cell>
          <cell r="AJ73">
            <v>0.2</v>
          </cell>
          <cell r="AK73">
            <v>0.2</v>
          </cell>
          <cell r="AL73">
            <v>0.2</v>
          </cell>
          <cell r="AM73">
            <v>0.2</v>
          </cell>
          <cell r="AN73">
            <v>0.2</v>
          </cell>
          <cell r="AO73">
            <v>0.2</v>
          </cell>
          <cell r="AP73">
            <v>0.22</v>
          </cell>
          <cell r="AQ73">
            <v>0.26</v>
          </cell>
          <cell r="AR73">
            <v>0.43</v>
          </cell>
        </row>
        <row r="74">
          <cell r="A74">
            <v>61</v>
          </cell>
          <cell r="J74">
            <v>0.11946588234574401</v>
          </cell>
          <cell r="R74">
            <v>0</v>
          </cell>
          <cell r="S74">
            <v>5.5435641930872873E-2</v>
          </cell>
          <cell r="T74">
            <v>3.2412733369395361E-2</v>
          </cell>
          <cell r="AI74">
            <v>0.2</v>
          </cell>
          <cell r="AJ74">
            <v>0.2</v>
          </cell>
          <cell r="AK74">
            <v>0.2</v>
          </cell>
          <cell r="AL74">
            <v>0.2</v>
          </cell>
          <cell r="AM74">
            <v>0.2</v>
          </cell>
          <cell r="AN74">
            <v>0.2</v>
          </cell>
          <cell r="AO74">
            <v>0.2</v>
          </cell>
          <cell r="AP74">
            <v>0.21599999999999997</v>
          </cell>
          <cell r="AQ74">
            <v>0.252</v>
          </cell>
          <cell r="AR74">
            <v>0.41400000000000003</v>
          </cell>
        </row>
        <row r="75">
          <cell r="A75">
            <v>62</v>
          </cell>
          <cell r="J75">
            <v>0.11337191724722673</v>
          </cell>
          <cell r="S75">
            <v>5.1693677687604529E-2</v>
          </cell>
          <cell r="T75">
            <v>2.7663539972272073E-2</v>
          </cell>
          <cell r="AI75">
            <v>0.2</v>
          </cell>
          <cell r="AJ75">
            <v>0.2</v>
          </cell>
          <cell r="AK75">
            <v>0.2</v>
          </cell>
          <cell r="AL75">
            <v>0.2</v>
          </cell>
          <cell r="AM75">
            <v>0.2</v>
          </cell>
          <cell r="AN75">
            <v>0.2</v>
          </cell>
          <cell r="AO75">
            <v>0.2</v>
          </cell>
          <cell r="AP75">
            <v>0.21199999999999997</v>
          </cell>
          <cell r="AQ75">
            <v>0.24399999999999999</v>
          </cell>
          <cell r="AR75">
            <v>0.39800000000000002</v>
          </cell>
        </row>
        <row r="76">
          <cell r="A76">
            <v>63</v>
          </cell>
          <cell r="J76">
            <v>0.10750176325381808</v>
          </cell>
          <cell r="S76">
            <v>4.8184877166701216E-2</v>
          </cell>
          <cell r="T76">
            <v>2.2566510689098266E-2</v>
          </cell>
          <cell r="AI76">
            <v>0.2</v>
          </cell>
          <cell r="AJ76">
            <v>0.2</v>
          </cell>
          <cell r="AK76">
            <v>0.2</v>
          </cell>
          <cell r="AL76">
            <v>0.2</v>
          </cell>
          <cell r="AM76">
            <v>0.2</v>
          </cell>
          <cell r="AN76">
            <v>0.2</v>
          </cell>
          <cell r="AO76">
            <v>0.2</v>
          </cell>
          <cell r="AP76">
            <v>0.20799999999999996</v>
          </cell>
          <cell r="AQ76">
            <v>0.23599999999999999</v>
          </cell>
          <cell r="AR76">
            <v>0.38200000000000001</v>
          </cell>
        </row>
        <row r="77">
          <cell r="A77">
            <v>64</v>
          </cell>
          <cell r="J77">
            <v>0.10185252149676251</v>
          </cell>
          <cell r="S77">
            <v>4.4868329655921413E-2</v>
          </cell>
          <cell r="T77">
            <v>1.6737460325029627E-2</v>
          </cell>
          <cell r="AI77">
            <v>0.2</v>
          </cell>
          <cell r="AJ77">
            <v>0.2</v>
          </cell>
          <cell r="AK77">
            <v>0.2</v>
          </cell>
          <cell r="AL77">
            <v>0.2</v>
          </cell>
          <cell r="AM77">
            <v>0.2</v>
          </cell>
          <cell r="AN77">
            <v>0.2</v>
          </cell>
          <cell r="AO77">
            <v>0.2</v>
          </cell>
          <cell r="AP77">
            <v>0.20399999999999996</v>
          </cell>
          <cell r="AQ77">
            <v>0.22799999999999998</v>
          </cell>
          <cell r="AR77">
            <v>0.36599999999999999</v>
          </cell>
        </row>
        <row r="78">
          <cell r="A78">
            <v>65</v>
          </cell>
          <cell r="J78">
            <v>9.6064788517909297E-2</v>
          </cell>
          <cell r="S78">
            <v>4.1703716606340792E-2</v>
          </cell>
          <cell r="T78">
            <v>7.6850763752216887E-3</v>
          </cell>
          <cell r="AI78">
            <v>0.2</v>
          </cell>
          <cell r="AJ78">
            <v>0.2</v>
          </cell>
          <cell r="AK78">
            <v>0.2</v>
          </cell>
          <cell r="AL78">
            <v>0.2</v>
          </cell>
          <cell r="AM78">
            <v>0.2</v>
          </cell>
          <cell r="AN78">
            <v>0.2</v>
          </cell>
          <cell r="AO78">
            <v>0.2</v>
          </cell>
          <cell r="AP78">
            <v>0.2</v>
          </cell>
          <cell r="AQ78">
            <v>0.22</v>
          </cell>
          <cell r="AR78">
            <v>0.35</v>
          </cell>
        </row>
        <row r="79">
          <cell r="A79">
            <v>66</v>
          </cell>
          <cell r="J79">
            <v>9.0492216336237927E-2</v>
          </cell>
          <cell r="S79">
            <v>3.8685562909970252E-2</v>
          </cell>
          <cell r="T79">
            <v>0</v>
          </cell>
          <cell r="AI79">
            <v>0.2</v>
          </cell>
          <cell r="AJ79">
            <v>0.2</v>
          </cell>
          <cell r="AK79">
            <v>0.2</v>
          </cell>
          <cell r="AL79">
            <v>0.2</v>
          </cell>
          <cell r="AM79">
            <v>0.2</v>
          </cell>
          <cell r="AN79">
            <v>0.2</v>
          </cell>
          <cell r="AO79">
            <v>0.2</v>
          </cell>
          <cell r="AP79">
            <v>0.2</v>
          </cell>
          <cell r="AQ79">
            <v>0.21599999999999997</v>
          </cell>
          <cell r="AR79">
            <v>0.33799999999999997</v>
          </cell>
        </row>
        <row r="80">
          <cell r="A80">
            <v>67</v>
          </cell>
          <cell r="J80">
            <v>8.4953795685802191E-2</v>
          </cell>
          <cell r="S80">
            <v>3.5846377530025599E-2</v>
          </cell>
          <cell r="T80">
            <v>0</v>
          </cell>
          <cell r="AI80">
            <v>0.2</v>
          </cell>
          <cell r="AJ80">
            <v>0.2</v>
          </cell>
          <cell r="AK80">
            <v>0.2</v>
          </cell>
          <cell r="AL80">
            <v>0.2</v>
          </cell>
          <cell r="AM80">
            <v>0.2</v>
          </cell>
          <cell r="AN80">
            <v>0.2</v>
          </cell>
          <cell r="AO80">
            <v>0.2</v>
          </cell>
          <cell r="AP80">
            <v>0.2</v>
          </cell>
          <cell r="AQ80">
            <v>0.21199999999999997</v>
          </cell>
          <cell r="AR80">
            <v>0.32599999999999996</v>
          </cell>
        </row>
        <row r="81">
          <cell r="A81">
            <v>68</v>
          </cell>
          <cell r="J81">
            <v>7.9446862470597221E-2</v>
          </cell>
          <cell r="S81">
            <v>3.3066558224955876E-2</v>
          </cell>
          <cell r="T81">
            <v>0</v>
          </cell>
          <cell r="AI81">
            <v>0.2</v>
          </cell>
          <cell r="AJ81">
            <v>0.2</v>
          </cell>
          <cell r="AK81">
            <v>0.2</v>
          </cell>
          <cell r="AL81">
            <v>0.2</v>
          </cell>
          <cell r="AM81">
            <v>0.2</v>
          </cell>
          <cell r="AN81">
            <v>0.2</v>
          </cell>
          <cell r="AO81">
            <v>0.2</v>
          </cell>
          <cell r="AP81">
            <v>0.2</v>
          </cell>
          <cell r="AQ81">
            <v>0.20799999999999996</v>
          </cell>
          <cell r="AR81">
            <v>0.31400000000000006</v>
          </cell>
        </row>
        <row r="82">
          <cell r="A82">
            <v>69</v>
          </cell>
          <cell r="J82">
            <v>7.3968857828105847E-2</v>
          </cell>
          <cell r="S82">
            <v>3.0395278842100856E-2</v>
          </cell>
          <cell r="T82">
            <v>0</v>
          </cell>
          <cell r="AI82">
            <v>0.2</v>
          </cell>
          <cell r="AJ82">
            <v>0.2</v>
          </cell>
          <cell r="AK82">
            <v>0.2</v>
          </cell>
          <cell r="AL82">
            <v>0.2</v>
          </cell>
          <cell r="AM82">
            <v>0.2</v>
          </cell>
          <cell r="AN82">
            <v>0.2</v>
          </cell>
          <cell r="AO82">
            <v>0.2</v>
          </cell>
          <cell r="AP82">
            <v>0.2</v>
          </cell>
          <cell r="AQ82">
            <v>0.20399999999999996</v>
          </cell>
          <cell r="AR82">
            <v>0.30200000000000005</v>
          </cell>
        </row>
        <row r="83">
          <cell r="A83">
            <v>70</v>
          </cell>
          <cell r="J83">
            <v>6.8338280808770163E-2</v>
          </cell>
          <cell r="S83">
            <v>2.7819273220021687E-2</v>
          </cell>
          <cell r="T83">
            <v>0</v>
          </cell>
          <cell r="AI83">
            <v>0.2</v>
          </cell>
          <cell r="AJ83">
            <v>0.2</v>
          </cell>
          <cell r="AK83">
            <v>0.2</v>
          </cell>
          <cell r="AL83">
            <v>0.2</v>
          </cell>
          <cell r="AM83">
            <v>0.2</v>
          </cell>
          <cell r="AN83">
            <v>0.2</v>
          </cell>
          <cell r="AO83">
            <v>0.2</v>
          </cell>
          <cell r="AP83">
            <v>0.2</v>
          </cell>
          <cell r="AQ83">
            <v>0.2</v>
          </cell>
          <cell r="AR83">
            <v>0.28999999999999998</v>
          </cell>
        </row>
        <row r="84">
          <cell r="A84">
            <v>71</v>
          </cell>
          <cell r="J84">
            <v>6.2910666084501243E-2</v>
          </cell>
          <cell r="S84">
            <v>2.5304191608114864E-2</v>
          </cell>
          <cell r="T84">
            <v>0</v>
          </cell>
          <cell r="AI84">
            <v>0.2</v>
          </cell>
          <cell r="AJ84">
            <v>0.2</v>
          </cell>
          <cell r="AK84">
            <v>0.2</v>
          </cell>
          <cell r="AL84">
            <v>0.2</v>
          </cell>
          <cell r="AM84">
            <v>0.2</v>
          </cell>
          <cell r="AN84">
            <v>0.2</v>
          </cell>
          <cell r="AO84">
            <v>0.2</v>
          </cell>
          <cell r="AP84">
            <v>0.2</v>
          </cell>
          <cell r="AQ84">
            <v>0.2</v>
          </cell>
          <cell r="AR84">
            <v>0.28200000000000003</v>
          </cell>
        </row>
        <row r="85">
          <cell r="A85">
            <v>72</v>
          </cell>
          <cell r="J85">
            <v>5.7684283109529604E-2</v>
          </cell>
          <cell r="S85">
            <v>2.2924322692837368E-2</v>
          </cell>
          <cell r="T85">
            <v>0</v>
          </cell>
          <cell r="AI85">
            <v>0.2</v>
          </cell>
          <cell r="AJ85">
            <v>0.2</v>
          </cell>
          <cell r="AK85">
            <v>0.2</v>
          </cell>
          <cell r="AL85">
            <v>0.2</v>
          </cell>
          <cell r="AM85">
            <v>0.2</v>
          </cell>
          <cell r="AN85">
            <v>0.2</v>
          </cell>
          <cell r="AO85">
            <v>0.2</v>
          </cell>
          <cell r="AP85">
            <v>0.2</v>
          </cell>
          <cell r="AQ85">
            <v>0.2</v>
          </cell>
          <cell r="AR85">
            <v>0.27400000000000002</v>
          </cell>
        </row>
        <row r="86">
          <cell r="A86">
            <v>73</v>
          </cell>
          <cell r="J86">
            <v>5.2298308679633136E-2</v>
          </cell>
          <cell r="S86">
            <v>2.0595032605512993E-2</v>
          </cell>
          <cell r="T86">
            <v>0</v>
          </cell>
          <cell r="AI86">
            <v>0.2</v>
          </cell>
          <cell r="AJ86">
            <v>0.2</v>
          </cell>
          <cell r="AK86">
            <v>0.2</v>
          </cell>
          <cell r="AL86">
            <v>0.2</v>
          </cell>
          <cell r="AM86">
            <v>0.2</v>
          </cell>
          <cell r="AN86">
            <v>0.2</v>
          </cell>
          <cell r="AO86">
            <v>0.2</v>
          </cell>
          <cell r="AP86">
            <v>0.2</v>
          </cell>
          <cell r="AQ86">
            <v>0.2</v>
          </cell>
          <cell r="AR86">
            <v>0.26600000000000001</v>
          </cell>
        </row>
        <row r="87">
          <cell r="A87">
            <v>74</v>
          </cell>
          <cell r="J87">
            <v>4.6929851810216257E-2</v>
          </cell>
          <cell r="S87">
            <v>1.8308141124129169E-2</v>
          </cell>
          <cell r="T87">
            <v>0</v>
          </cell>
          <cell r="AI87">
            <v>0.2</v>
          </cell>
          <cell r="AJ87">
            <v>0.2</v>
          </cell>
          <cell r="AK87">
            <v>0.2</v>
          </cell>
          <cell r="AL87">
            <v>0.2</v>
          </cell>
          <cell r="AM87">
            <v>0.2</v>
          </cell>
          <cell r="AN87">
            <v>0.2</v>
          </cell>
          <cell r="AO87">
            <v>0.2</v>
          </cell>
          <cell r="AP87">
            <v>0.2</v>
          </cell>
          <cell r="AQ87">
            <v>0.2</v>
          </cell>
          <cell r="AR87">
            <v>0.25800000000000001</v>
          </cell>
        </row>
        <row r="88">
          <cell r="A88">
            <v>75</v>
          </cell>
          <cell r="J88">
            <v>4.1576872630168828E-2</v>
          </cell>
          <cell r="S88">
            <v>1.6100035940914664E-2</v>
          </cell>
          <cell r="T88">
            <v>0</v>
          </cell>
          <cell r="AI88">
            <v>0.2</v>
          </cell>
          <cell r="AJ88">
            <v>0.2</v>
          </cell>
          <cell r="AK88">
            <v>0.2</v>
          </cell>
          <cell r="AL88">
            <v>0.2</v>
          </cell>
          <cell r="AM88">
            <v>0.2</v>
          </cell>
          <cell r="AN88">
            <v>0.2</v>
          </cell>
          <cell r="AO88">
            <v>0.2</v>
          </cell>
          <cell r="AP88">
            <v>0.2</v>
          </cell>
          <cell r="AQ88">
            <v>0.2</v>
          </cell>
          <cell r="AR88">
            <v>0.25</v>
          </cell>
        </row>
        <row r="89">
          <cell r="A89">
            <v>76</v>
          </cell>
          <cell r="J89">
            <v>3.605703149100839E-2</v>
          </cell>
          <cell r="S89">
            <v>1.394089194807536E-2</v>
          </cell>
          <cell r="T89">
            <v>0</v>
          </cell>
          <cell r="AI89">
            <v>0.2</v>
          </cell>
          <cell r="AJ89">
            <v>0.2</v>
          </cell>
          <cell r="AK89">
            <v>0.2</v>
          </cell>
          <cell r="AL89">
            <v>0.2</v>
          </cell>
          <cell r="AM89">
            <v>0.2</v>
          </cell>
          <cell r="AN89">
            <v>0.2</v>
          </cell>
          <cell r="AO89">
            <v>0.2</v>
          </cell>
          <cell r="AP89">
            <v>0.2</v>
          </cell>
          <cell r="AQ89">
            <v>0.2</v>
          </cell>
          <cell r="AR89">
            <v>0.24399999999999999</v>
          </cell>
        </row>
        <row r="90">
          <cell r="A90">
            <v>77</v>
          </cell>
          <cell r="J90">
            <v>3.054821467165143E-2</v>
          </cell>
          <cell r="S90">
            <v>1.168733886928505E-2</v>
          </cell>
          <cell r="T90">
            <v>0</v>
          </cell>
          <cell r="AI90">
            <v>0.2</v>
          </cell>
          <cell r="AJ90">
            <v>0.2</v>
          </cell>
          <cell r="AK90">
            <v>0.2</v>
          </cell>
          <cell r="AL90">
            <v>0.2</v>
          </cell>
          <cell r="AM90">
            <v>0.2</v>
          </cell>
          <cell r="AN90">
            <v>0.2</v>
          </cell>
          <cell r="AO90">
            <v>0.2</v>
          </cell>
          <cell r="AP90">
            <v>0.2</v>
          </cell>
          <cell r="AQ90">
            <v>0.2</v>
          </cell>
          <cell r="AR90">
            <v>0.23799999999999999</v>
          </cell>
        </row>
        <row r="91">
          <cell r="A91">
            <v>78</v>
          </cell>
          <cell r="J91">
            <v>2.4686462453521532E-2</v>
          </cell>
          <cell r="S91">
            <v>9.1533430827116409E-3</v>
          </cell>
          <cell r="T91">
            <v>0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0.23199999999999998</v>
          </cell>
        </row>
        <row r="92">
          <cell r="A92">
            <v>79</v>
          </cell>
          <cell r="J92">
            <v>1.77413629930026E-2</v>
          </cell>
          <cell r="S92">
            <v>5.5987021337774081E-3</v>
          </cell>
          <cell r="T92">
            <v>0</v>
          </cell>
          <cell r="AI92">
            <v>0.2</v>
          </cell>
          <cell r="AJ92">
            <v>0.2</v>
          </cell>
          <cell r="AK92">
            <v>0.2</v>
          </cell>
          <cell r="AL92">
            <v>0.2</v>
          </cell>
          <cell r="AM92">
            <v>0.2</v>
          </cell>
          <cell r="AN92">
            <v>0.2</v>
          </cell>
          <cell r="AO92">
            <v>0.2</v>
          </cell>
          <cell r="AP92">
            <v>0.2</v>
          </cell>
          <cell r="AQ92">
            <v>0.2</v>
          </cell>
          <cell r="AR92">
            <v>0.22599999999999998</v>
          </cell>
        </row>
        <row r="93">
          <cell r="A93">
            <v>80</v>
          </cell>
          <cell r="J93">
            <v>8.0587781264166332E-3</v>
          </cell>
          <cell r="S93">
            <v>2.1214123511595481E-3</v>
          </cell>
          <cell r="T93">
            <v>0</v>
          </cell>
          <cell r="AI93">
            <v>0.2</v>
          </cell>
          <cell r="AJ93">
            <v>0.2</v>
          </cell>
          <cell r="AK93">
            <v>0.2</v>
          </cell>
          <cell r="AL93">
            <v>0.2</v>
          </cell>
          <cell r="AM93">
            <v>0.2</v>
          </cell>
          <cell r="AN93">
            <v>0.2</v>
          </cell>
          <cell r="AO93">
            <v>0.2</v>
          </cell>
          <cell r="AP93">
            <v>0.2</v>
          </cell>
          <cell r="AQ93">
            <v>0.2</v>
          </cell>
          <cell r="AR93">
            <v>0.22</v>
          </cell>
        </row>
        <row r="94">
          <cell r="A94">
            <v>81</v>
          </cell>
          <cell r="J94">
            <v>0</v>
          </cell>
          <cell r="S94">
            <v>0</v>
          </cell>
          <cell r="T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</row>
        <row r="95">
          <cell r="A95">
            <v>82</v>
          </cell>
          <cell r="J95">
            <v>0</v>
          </cell>
          <cell r="S95">
            <v>0</v>
          </cell>
          <cell r="T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</row>
      </sheetData>
      <sheetData sheetId="31">
        <row r="13">
          <cell r="A13">
            <v>0</v>
          </cell>
          <cell r="B13">
            <v>5</v>
          </cell>
          <cell r="C13">
            <v>7</v>
          </cell>
          <cell r="D13">
            <v>10</v>
          </cell>
          <cell r="E13">
            <v>12</v>
          </cell>
          <cell r="F13">
            <v>15</v>
          </cell>
          <cell r="G13">
            <v>20</v>
          </cell>
          <cell r="H13">
            <v>25</v>
          </cell>
          <cell r="I13">
            <v>30</v>
          </cell>
          <cell r="J13">
            <v>45</v>
          </cell>
          <cell r="K13">
            <v>5</v>
          </cell>
          <cell r="L13">
            <v>7</v>
          </cell>
          <cell r="M13">
            <v>10</v>
          </cell>
          <cell r="N13">
            <v>12</v>
          </cell>
          <cell r="O13">
            <v>15</v>
          </cell>
          <cell r="P13">
            <v>20</v>
          </cell>
          <cell r="Q13">
            <v>25</v>
          </cell>
          <cell r="R13">
            <v>30</v>
          </cell>
          <cell r="S13">
            <v>45</v>
          </cell>
          <cell r="T13">
            <v>3</v>
          </cell>
          <cell r="U13">
            <v>4</v>
          </cell>
          <cell r="V13">
            <v>5</v>
          </cell>
          <cell r="W13">
            <v>7</v>
          </cell>
          <cell r="X13">
            <v>10</v>
          </cell>
          <cell r="Y13">
            <v>12</v>
          </cell>
          <cell r="Z13">
            <v>15</v>
          </cell>
          <cell r="AA13">
            <v>20</v>
          </cell>
          <cell r="AB13">
            <v>25</v>
          </cell>
          <cell r="AC13">
            <v>30</v>
          </cell>
          <cell r="AD13">
            <v>40</v>
          </cell>
          <cell r="AE13">
            <v>45</v>
          </cell>
          <cell r="AF13">
            <v>50</v>
          </cell>
          <cell r="AG13">
            <v>20</v>
          </cell>
          <cell r="AH13">
            <v>25</v>
          </cell>
          <cell r="AI13">
            <v>30</v>
          </cell>
          <cell r="AJ13">
            <v>35</v>
          </cell>
          <cell r="AK13">
            <v>40</v>
          </cell>
          <cell r="AL13">
            <v>45</v>
          </cell>
          <cell r="AM13">
            <v>50</v>
          </cell>
          <cell r="AN13">
            <v>55</v>
          </cell>
          <cell r="AO13">
            <v>60</v>
          </cell>
          <cell r="AP13">
            <v>70</v>
          </cell>
        </row>
        <row r="14">
          <cell r="A14">
            <v>1</v>
          </cell>
          <cell r="B14">
            <v>4.1399999999999997</v>
          </cell>
          <cell r="C14">
            <v>6.12</v>
          </cell>
          <cell r="D14">
            <v>9.11</v>
          </cell>
          <cell r="E14">
            <v>11.11</v>
          </cell>
          <cell r="F14">
            <v>14.11</v>
          </cell>
          <cell r="G14">
            <v>19.105</v>
          </cell>
          <cell r="H14">
            <v>24.1</v>
          </cell>
          <cell r="I14">
            <v>29.1</v>
          </cell>
          <cell r="J14">
            <v>44.1</v>
          </cell>
          <cell r="K14">
            <v>4.04</v>
          </cell>
          <cell r="L14">
            <v>6.03</v>
          </cell>
          <cell r="M14">
            <v>9.02</v>
          </cell>
          <cell r="N14">
            <v>11.02</v>
          </cell>
          <cell r="O14">
            <v>14.02</v>
          </cell>
          <cell r="P14">
            <v>19.100000000000001</v>
          </cell>
          <cell r="Q14">
            <v>24.02</v>
          </cell>
          <cell r="R14">
            <v>29.02</v>
          </cell>
          <cell r="S14">
            <v>44</v>
          </cell>
          <cell r="T14">
            <v>2</v>
          </cell>
          <cell r="U14">
            <v>3</v>
          </cell>
          <cell r="V14">
            <v>4</v>
          </cell>
          <cell r="W14">
            <v>6</v>
          </cell>
          <cell r="X14">
            <v>9</v>
          </cell>
          <cell r="Y14">
            <v>11</v>
          </cell>
          <cell r="Z14">
            <v>14</v>
          </cell>
          <cell r="AA14">
            <v>19</v>
          </cell>
          <cell r="AB14">
            <v>24</v>
          </cell>
          <cell r="AC14">
            <v>29</v>
          </cell>
          <cell r="AD14">
            <v>39</v>
          </cell>
          <cell r="AE14">
            <v>44</v>
          </cell>
          <cell r="AF14">
            <v>49</v>
          </cell>
          <cell r="AG14">
            <v>19</v>
          </cell>
          <cell r="AH14">
            <v>24</v>
          </cell>
          <cell r="AI14">
            <v>29</v>
          </cell>
          <cell r="AJ14">
            <v>34</v>
          </cell>
          <cell r="AK14">
            <v>39</v>
          </cell>
          <cell r="AL14">
            <v>44</v>
          </cell>
          <cell r="AM14">
            <v>49</v>
          </cell>
          <cell r="AN14">
            <v>54</v>
          </cell>
          <cell r="AO14">
            <v>59</v>
          </cell>
          <cell r="AP14">
            <v>69</v>
          </cell>
        </row>
        <row r="15">
          <cell r="A15">
            <v>2</v>
          </cell>
          <cell r="B15">
            <v>3.33</v>
          </cell>
          <cell r="C15">
            <v>5.28</v>
          </cell>
          <cell r="D15">
            <v>8.25</v>
          </cell>
          <cell r="E15">
            <v>10.24</v>
          </cell>
          <cell r="F15">
            <v>13.23</v>
          </cell>
          <cell r="G15">
            <v>18.22</v>
          </cell>
          <cell r="H15">
            <v>23.21</v>
          </cell>
          <cell r="I15">
            <v>28.2</v>
          </cell>
          <cell r="J15">
            <v>43.2</v>
          </cell>
          <cell r="K15">
            <v>3.14</v>
          </cell>
          <cell r="L15">
            <v>5.09</v>
          </cell>
          <cell r="M15">
            <v>8.07</v>
          </cell>
          <cell r="N15">
            <v>10.06</v>
          </cell>
          <cell r="O15">
            <v>13.05</v>
          </cell>
          <cell r="P15">
            <v>18.22</v>
          </cell>
          <cell r="Q15">
            <v>23.04</v>
          </cell>
          <cell r="R15">
            <v>28.04</v>
          </cell>
          <cell r="S15">
            <v>43</v>
          </cell>
          <cell r="T15">
            <v>1</v>
          </cell>
          <cell r="U15">
            <v>2</v>
          </cell>
          <cell r="V15">
            <v>3</v>
          </cell>
          <cell r="W15">
            <v>5</v>
          </cell>
          <cell r="X15">
            <v>8</v>
          </cell>
          <cell r="Y15">
            <v>10</v>
          </cell>
          <cell r="Z15">
            <v>13</v>
          </cell>
          <cell r="AA15">
            <v>18</v>
          </cell>
          <cell r="AB15">
            <v>23</v>
          </cell>
          <cell r="AC15">
            <v>28</v>
          </cell>
          <cell r="AD15">
            <v>38</v>
          </cell>
          <cell r="AE15">
            <v>43</v>
          </cell>
          <cell r="AF15">
            <v>48</v>
          </cell>
          <cell r="AG15">
            <v>18</v>
          </cell>
          <cell r="AH15">
            <v>23</v>
          </cell>
          <cell r="AI15">
            <v>28</v>
          </cell>
          <cell r="AJ15">
            <v>33</v>
          </cell>
          <cell r="AK15">
            <v>38</v>
          </cell>
          <cell r="AL15">
            <v>43</v>
          </cell>
          <cell r="AM15">
            <v>48</v>
          </cell>
          <cell r="AN15">
            <v>53</v>
          </cell>
          <cell r="AO15">
            <v>58</v>
          </cell>
          <cell r="AP15">
            <v>68</v>
          </cell>
        </row>
        <row r="16">
          <cell r="A16">
            <v>3</v>
          </cell>
          <cell r="B16">
            <v>2.61</v>
          </cell>
          <cell r="C16">
            <v>4.49</v>
          </cell>
          <cell r="D16">
            <v>7.42</v>
          </cell>
          <cell r="E16">
            <v>9.39</v>
          </cell>
          <cell r="F16">
            <v>12.37</v>
          </cell>
          <cell r="G16">
            <v>17.350000000000001</v>
          </cell>
          <cell r="H16">
            <v>22.33</v>
          </cell>
          <cell r="I16">
            <v>27.32</v>
          </cell>
          <cell r="J16">
            <v>42.3</v>
          </cell>
          <cell r="K16">
            <v>2.33</v>
          </cell>
          <cell r="L16">
            <v>4.21</v>
          </cell>
          <cell r="M16">
            <v>7.14</v>
          </cell>
          <cell r="N16">
            <v>9.1199999999999992</v>
          </cell>
          <cell r="O16">
            <v>12.1</v>
          </cell>
          <cell r="P16">
            <v>17.34</v>
          </cell>
          <cell r="Q16">
            <v>22.07</v>
          </cell>
          <cell r="R16">
            <v>27.07</v>
          </cell>
          <cell r="S16">
            <v>42</v>
          </cell>
          <cell r="T16">
            <v>1</v>
          </cell>
          <cell r="U16">
            <v>1</v>
          </cell>
          <cell r="V16">
            <v>2</v>
          </cell>
          <cell r="W16">
            <v>4</v>
          </cell>
          <cell r="X16">
            <v>7</v>
          </cell>
          <cell r="Y16">
            <v>9</v>
          </cell>
          <cell r="Z16">
            <v>12</v>
          </cell>
          <cell r="AA16">
            <v>17</v>
          </cell>
          <cell r="AB16">
            <v>22</v>
          </cell>
          <cell r="AC16">
            <v>27</v>
          </cell>
          <cell r="AD16">
            <v>37</v>
          </cell>
          <cell r="AE16">
            <v>42</v>
          </cell>
          <cell r="AF16">
            <v>47</v>
          </cell>
          <cell r="AG16">
            <v>17</v>
          </cell>
          <cell r="AH16">
            <v>22</v>
          </cell>
          <cell r="AI16">
            <v>27</v>
          </cell>
          <cell r="AJ16">
            <v>32</v>
          </cell>
          <cell r="AK16">
            <v>37</v>
          </cell>
          <cell r="AL16">
            <v>42</v>
          </cell>
          <cell r="AM16">
            <v>47</v>
          </cell>
          <cell r="AN16">
            <v>52</v>
          </cell>
          <cell r="AO16">
            <v>57</v>
          </cell>
          <cell r="AP16">
            <v>67</v>
          </cell>
        </row>
        <row r="17">
          <cell r="A17">
            <v>4</v>
          </cell>
          <cell r="B17">
            <v>1.98</v>
          </cell>
          <cell r="C17">
            <v>3.76</v>
          </cell>
          <cell r="D17">
            <v>6.62</v>
          </cell>
          <cell r="E17">
            <v>8.57</v>
          </cell>
          <cell r="F17">
            <v>11.53</v>
          </cell>
          <cell r="G17">
            <v>16.495000000000001</v>
          </cell>
          <cell r="H17">
            <v>21.46</v>
          </cell>
          <cell r="I17">
            <v>26.44</v>
          </cell>
          <cell r="J17">
            <v>41.42</v>
          </cell>
          <cell r="K17">
            <v>1.65</v>
          </cell>
          <cell r="L17">
            <v>3.39</v>
          </cell>
          <cell r="M17">
            <v>6.24</v>
          </cell>
          <cell r="N17">
            <v>8.1999999999999993</v>
          </cell>
          <cell r="O17">
            <v>11.16</v>
          </cell>
          <cell r="P17">
            <v>16.48</v>
          </cell>
          <cell r="Q17">
            <v>21.11</v>
          </cell>
          <cell r="R17">
            <v>26.1</v>
          </cell>
          <cell r="S17">
            <v>41.01</v>
          </cell>
          <cell r="T17">
            <v>1</v>
          </cell>
          <cell r="U17">
            <v>1</v>
          </cell>
          <cell r="V17">
            <v>1</v>
          </cell>
          <cell r="W17">
            <v>3</v>
          </cell>
          <cell r="X17">
            <v>6</v>
          </cell>
          <cell r="Y17">
            <v>8</v>
          </cell>
          <cell r="Z17">
            <v>11</v>
          </cell>
          <cell r="AA17">
            <v>16</v>
          </cell>
          <cell r="AB17">
            <v>21</v>
          </cell>
          <cell r="AC17">
            <v>26</v>
          </cell>
          <cell r="AD17">
            <v>36</v>
          </cell>
          <cell r="AE17">
            <v>41</v>
          </cell>
          <cell r="AF17">
            <v>46</v>
          </cell>
          <cell r="AG17">
            <v>16</v>
          </cell>
          <cell r="AH17">
            <v>21</v>
          </cell>
          <cell r="AI17">
            <v>26</v>
          </cell>
          <cell r="AJ17">
            <v>31</v>
          </cell>
          <cell r="AK17">
            <v>36</v>
          </cell>
          <cell r="AL17">
            <v>41</v>
          </cell>
          <cell r="AM17">
            <v>46</v>
          </cell>
          <cell r="AN17">
            <v>51</v>
          </cell>
          <cell r="AO17">
            <v>56</v>
          </cell>
          <cell r="AP17">
            <v>66</v>
          </cell>
        </row>
        <row r="18">
          <cell r="A18">
            <v>5</v>
          </cell>
          <cell r="B18">
            <v>1.47</v>
          </cell>
          <cell r="C18">
            <v>3.09</v>
          </cell>
          <cell r="D18">
            <v>5.86</v>
          </cell>
          <cell r="E18">
            <v>7.78</v>
          </cell>
          <cell r="F18">
            <v>10.71</v>
          </cell>
          <cell r="G18">
            <v>15.654999999999999</v>
          </cell>
          <cell r="H18">
            <v>20.6</v>
          </cell>
          <cell r="I18">
            <v>25.58</v>
          </cell>
          <cell r="J18">
            <v>40.54</v>
          </cell>
          <cell r="K18">
            <v>1.1399999999999999</v>
          </cell>
          <cell r="L18">
            <v>2.65</v>
          </cell>
          <cell r="M18">
            <v>5.39</v>
          </cell>
          <cell r="N18">
            <v>7.31</v>
          </cell>
          <cell r="O18">
            <v>10.25</v>
          </cell>
          <cell r="P18">
            <v>15.64</v>
          </cell>
          <cell r="Q18">
            <v>20.16</v>
          </cell>
          <cell r="R18">
            <v>25.14</v>
          </cell>
          <cell r="S18">
            <v>40.01</v>
          </cell>
          <cell r="T18">
            <v>1</v>
          </cell>
          <cell r="U18">
            <v>1</v>
          </cell>
          <cell r="V18">
            <v>1</v>
          </cell>
          <cell r="W18">
            <v>2</v>
          </cell>
          <cell r="X18">
            <v>5</v>
          </cell>
          <cell r="Y18">
            <v>7</v>
          </cell>
          <cell r="Z18">
            <v>10</v>
          </cell>
          <cell r="AA18">
            <v>15</v>
          </cell>
          <cell r="AB18">
            <v>20</v>
          </cell>
          <cell r="AC18">
            <v>25</v>
          </cell>
          <cell r="AD18">
            <v>35</v>
          </cell>
          <cell r="AE18">
            <v>40</v>
          </cell>
          <cell r="AF18">
            <v>45</v>
          </cell>
          <cell r="AG18">
            <v>15</v>
          </cell>
          <cell r="AH18">
            <v>20</v>
          </cell>
          <cell r="AI18">
            <v>25</v>
          </cell>
          <cell r="AJ18">
            <v>30</v>
          </cell>
          <cell r="AK18">
            <v>35</v>
          </cell>
          <cell r="AL18">
            <v>40</v>
          </cell>
          <cell r="AM18">
            <v>45</v>
          </cell>
          <cell r="AN18">
            <v>50</v>
          </cell>
          <cell r="AO18">
            <v>55</v>
          </cell>
          <cell r="AP18">
            <v>65</v>
          </cell>
        </row>
        <row r="19">
          <cell r="A19">
            <v>6</v>
          </cell>
          <cell r="B19">
            <v>1.0900000000000001</v>
          </cell>
          <cell r="C19">
            <v>2.5099999999999998</v>
          </cell>
          <cell r="D19">
            <v>5.15</v>
          </cell>
          <cell r="E19">
            <v>7.03</v>
          </cell>
          <cell r="F19">
            <v>9.92</v>
          </cell>
          <cell r="G19">
            <v>14.84</v>
          </cell>
          <cell r="H19">
            <v>19.760000000000002</v>
          </cell>
          <cell r="I19">
            <v>24.72</v>
          </cell>
          <cell r="J19">
            <v>39.659999999999997</v>
          </cell>
          <cell r="K19">
            <v>0.8</v>
          </cell>
          <cell r="L19">
            <v>2.02</v>
          </cell>
          <cell r="M19">
            <v>4.5999999999999996</v>
          </cell>
          <cell r="N19">
            <v>6.47</v>
          </cell>
          <cell r="O19">
            <v>9.36</v>
          </cell>
          <cell r="P19">
            <v>14.82</v>
          </cell>
          <cell r="Q19">
            <v>19.21</v>
          </cell>
          <cell r="R19">
            <v>24.19</v>
          </cell>
          <cell r="S19">
            <v>39.01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4</v>
          </cell>
          <cell r="Y19">
            <v>6</v>
          </cell>
          <cell r="Z19">
            <v>9</v>
          </cell>
          <cell r="AA19">
            <v>14</v>
          </cell>
          <cell r="AB19">
            <v>19</v>
          </cell>
          <cell r="AC19">
            <v>24</v>
          </cell>
          <cell r="AD19">
            <v>34</v>
          </cell>
          <cell r="AE19">
            <v>39</v>
          </cell>
          <cell r="AF19">
            <v>44</v>
          </cell>
          <cell r="AG19">
            <v>14</v>
          </cell>
          <cell r="AH19">
            <v>19</v>
          </cell>
          <cell r="AI19">
            <v>24</v>
          </cell>
          <cell r="AJ19">
            <v>29</v>
          </cell>
          <cell r="AK19">
            <v>34</v>
          </cell>
          <cell r="AL19">
            <v>39</v>
          </cell>
          <cell r="AM19">
            <v>44</v>
          </cell>
          <cell r="AN19">
            <v>49</v>
          </cell>
          <cell r="AO19">
            <v>54</v>
          </cell>
          <cell r="AP19">
            <v>64</v>
          </cell>
        </row>
        <row r="20">
          <cell r="A20">
            <v>7</v>
          </cell>
          <cell r="B20">
            <v>0.8</v>
          </cell>
          <cell r="C20">
            <v>2</v>
          </cell>
          <cell r="D20">
            <v>4.4800000000000004</v>
          </cell>
          <cell r="E20">
            <v>6.31</v>
          </cell>
          <cell r="F20">
            <v>9.15</v>
          </cell>
          <cell r="G20">
            <v>14.04</v>
          </cell>
          <cell r="H20">
            <v>18.93</v>
          </cell>
          <cell r="I20">
            <v>23.88</v>
          </cell>
          <cell r="J20">
            <v>38.799999999999997</v>
          </cell>
          <cell r="K20">
            <v>0.6</v>
          </cell>
          <cell r="L20">
            <v>1.51</v>
          </cell>
          <cell r="M20">
            <v>3.85</v>
          </cell>
          <cell r="N20">
            <v>5.66</v>
          </cell>
          <cell r="O20">
            <v>8.5</v>
          </cell>
          <cell r="P20">
            <v>14.01</v>
          </cell>
          <cell r="Q20">
            <v>18.29</v>
          </cell>
          <cell r="R20">
            <v>23.24</v>
          </cell>
          <cell r="S20">
            <v>38.020000000000003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3</v>
          </cell>
          <cell r="Y20">
            <v>5</v>
          </cell>
          <cell r="Z20">
            <v>8</v>
          </cell>
          <cell r="AA20">
            <v>13</v>
          </cell>
          <cell r="AB20">
            <v>18</v>
          </cell>
          <cell r="AC20">
            <v>23</v>
          </cell>
          <cell r="AD20">
            <v>33</v>
          </cell>
          <cell r="AE20">
            <v>38</v>
          </cell>
          <cell r="AF20">
            <v>43</v>
          </cell>
          <cell r="AG20">
            <v>13</v>
          </cell>
          <cell r="AH20">
            <v>18</v>
          </cell>
          <cell r="AI20">
            <v>23</v>
          </cell>
          <cell r="AJ20">
            <v>28</v>
          </cell>
          <cell r="AK20">
            <v>33</v>
          </cell>
          <cell r="AL20">
            <v>38</v>
          </cell>
          <cell r="AM20">
            <v>43</v>
          </cell>
          <cell r="AN20">
            <v>48</v>
          </cell>
          <cell r="AO20">
            <v>53</v>
          </cell>
          <cell r="AP20">
            <v>63</v>
          </cell>
        </row>
        <row r="21">
          <cell r="A21">
            <v>8</v>
          </cell>
          <cell r="B21">
            <v>0.6</v>
          </cell>
          <cell r="C21">
            <v>1.58</v>
          </cell>
          <cell r="D21">
            <v>3.87</v>
          </cell>
          <cell r="E21">
            <v>5.63</v>
          </cell>
          <cell r="F21">
            <v>8.41</v>
          </cell>
          <cell r="G21">
            <v>13.26</v>
          </cell>
          <cell r="H21">
            <v>18.11</v>
          </cell>
          <cell r="I21">
            <v>23.04</v>
          </cell>
          <cell r="J21">
            <v>37.93</v>
          </cell>
          <cell r="K21">
            <v>0.5</v>
          </cell>
          <cell r="L21">
            <v>1.1299999999999999</v>
          </cell>
          <cell r="M21">
            <v>3.18</v>
          </cell>
          <cell r="N21">
            <v>4.9000000000000004</v>
          </cell>
          <cell r="O21">
            <v>7.67</v>
          </cell>
          <cell r="P21">
            <v>13.22</v>
          </cell>
          <cell r="Q21">
            <v>17.37</v>
          </cell>
          <cell r="R21">
            <v>22.31</v>
          </cell>
          <cell r="S21">
            <v>37.020000000000003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2</v>
          </cell>
          <cell r="Y21">
            <v>4</v>
          </cell>
          <cell r="Z21">
            <v>7</v>
          </cell>
          <cell r="AA21">
            <v>12</v>
          </cell>
          <cell r="AB21">
            <v>17</v>
          </cell>
          <cell r="AC21">
            <v>22</v>
          </cell>
          <cell r="AD21">
            <v>32</v>
          </cell>
          <cell r="AE21">
            <v>37</v>
          </cell>
          <cell r="AF21">
            <v>42</v>
          </cell>
          <cell r="AG21">
            <v>12</v>
          </cell>
          <cell r="AH21">
            <v>17</v>
          </cell>
          <cell r="AI21">
            <v>22</v>
          </cell>
          <cell r="AJ21">
            <v>27</v>
          </cell>
          <cell r="AK21">
            <v>32</v>
          </cell>
          <cell r="AL21">
            <v>37</v>
          </cell>
          <cell r="AM21">
            <v>42</v>
          </cell>
          <cell r="AN21">
            <v>47</v>
          </cell>
          <cell r="AO21">
            <v>52</v>
          </cell>
          <cell r="AP21">
            <v>62</v>
          </cell>
        </row>
        <row r="22">
          <cell r="A22">
            <v>9</v>
          </cell>
          <cell r="B22">
            <v>0.5</v>
          </cell>
          <cell r="C22">
            <v>1.24</v>
          </cell>
          <cell r="D22">
            <v>3.31</v>
          </cell>
          <cell r="E22">
            <v>4.99</v>
          </cell>
          <cell r="F22">
            <v>7.7</v>
          </cell>
          <cell r="G22">
            <v>12.505000000000001</v>
          </cell>
          <cell r="H22">
            <v>17.309999999999999</v>
          </cell>
          <cell r="I22">
            <v>22.22</v>
          </cell>
          <cell r="J22">
            <v>37.08</v>
          </cell>
          <cell r="K22">
            <v>0.5</v>
          </cell>
          <cell r="L22">
            <v>0.85999999999999943</v>
          </cell>
          <cell r="M22">
            <v>2.58</v>
          </cell>
          <cell r="N22">
            <v>4.2</v>
          </cell>
          <cell r="O22">
            <v>6.88</v>
          </cell>
          <cell r="P22">
            <v>12.45</v>
          </cell>
          <cell r="Q22">
            <v>16.47</v>
          </cell>
          <cell r="R22">
            <v>21.39</v>
          </cell>
          <cell r="S22">
            <v>36.03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3</v>
          </cell>
          <cell r="Z22">
            <v>6</v>
          </cell>
          <cell r="AA22">
            <v>11</v>
          </cell>
          <cell r="AB22">
            <v>16</v>
          </cell>
          <cell r="AC22">
            <v>21</v>
          </cell>
          <cell r="AD22">
            <v>31</v>
          </cell>
          <cell r="AE22">
            <v>36</v>
          </cell>
          <cell r="AF22">
            <v>41</v>
          </cell>
          <cell r="AG22">
            <v>11</v>
          </cell>
          <cell r="AH22">
            <v>16</v>
          </cell>
          <cell r="AI22">
            <v>21</v>
          </cell>
          <cell r="AJ22">
            <v>26</v>
          </cell>
          <cell r="AK22">
            <v>31</v>
          </cell>
          <cell r="AL22">
            <v>36</v>
          </cell>
          <cell r="AM22">
            <v>41</v>
          </cell>
          <cell r="AN22">
            <v>46</v>
          </cell>
          <cell r="AO22">
            <v>51</v>
          </cell>
          <cell r="AP22">
            <v>61</v>
          </cell>
        </row>
        <row r="23">
          <cell r="A23">
            <v>10</v>
          </cell>
          <cell r="B23">
            <v>0.5</v>
          </cell>
          <cell r="C23">
            <v>0.96</v>
          </cell>
          <cell r="D23">
            <v>2.81</v>
          </cell>
          <cell r="E23">
            <v>4.4000000000000004</v>
          </cell>
          <cell r="F23">
            <v>7.03</v>
          </cell>
          <cell r="G23">
            <v>11.775</v>
          </cell>
          <cell r="H23">
            <v>16.52</v>
          </cell>
          <cell r="I23">
            <v>21.41</v>
          </cell>
          <cell r="J23">
            <v>36.229999999999997</v>
          </cell>
          <cell r="K23">
            <v>0.5</v>
          </cell>
          <cell r="L23">
            <v>0.66</v>
          </cell>
          <cell r="M23">
            <v>2.08</v>
          </cell>
          <cell r="N23">
            <v>3.55</v>
          </cell>
          <cell r="O23">
            <v>6.12</v>
          </cell>
          <cell r="P23">
            <v>11.7</v>
          </cell>
          <cell r="Q23">
            <v>15.59</v>
          </cell>
          <cell r="R23">
            <v>20.48</v>
          </cell>
          <cell r="S23">
            <v>35.04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2</v>
          </cell>
          <cell r="Z23">
            <v>5</v>
          </cell>
          <cell r="AA23">
            <v>10</v>
          </cell>
          <cell r="AB23">
            <v>15</v>
          </cell>
          <cell r="AC23">
            <v>20</v>
          </cell>
          <cell r="AD23">
            <v>30</v>
          </cell>
          <cell r="AE23">
            <v>35</v>
          </cell>
          <cell r="AF23">
            <v>40</v>
          </cell>
          <cell r="AG23">
            <v>10</v>
          </cell>
          <cell r="AH23">
            <v>15</v>
          </cell>
          <cell r="AI23">
            <v>20</v>
          </cell>
          <cell r="AJ23">
            <v>25</v>
          </cell>
          <cell r="AK23">
            <v>30</v>
          </cell>
          <cell r="AL23">
            <v>35</v>
          </cell>
          <cell r="AM23">
            <v>40</v>
          </cell>
          <cell r="AN23">
            <v>45</v>
          </cell>
          <cell r="AO23">
            <v>50</v>
          </cell>
          <cell r="AP23">
            <v>60</v>
          </cell>
        </row>
        <row r="24">
          <cell r="A24">
            <v>11</v>
          </cell>
          <cell r="B24">
            <v>0.5</v>
          </cell>
          <cell r="C24">
            <v>0.73</v>
          </cell>
          <cell r="D24">
            <v>2.37</v>
          </cell>
          <cell r="E24">
            <v>3.85</v>
          </cell>
          <cell r="F24">
            <v>6.38</v>
          </cell>
          <cell r="G24">
            <v>11.065</v>
          </cell>
          <cell r="H24">
            <v>15.75</v>
          </cell>
          <cell r="I24">
            <v>20.61</v>
          </cell>
          <cell r="J24">
            <v>35.39</v>
          </cell>
          <cell r="K24">
            <v>0.5</v>
          </cell>
          <cell r="L24">
            <v>0.51</v>
          </cell>
          <cell r="M24">
            <v>1.67</v>
          </cell>
          <cell r="N24">
            <v>2.97</v>
          </cell>
          <cell r="O24">
            <v>5.41</v>
          </cell>
          <cell r="P24">
            <v>10.97</v>
          </cell>
          <cell r="Q24">
            <v>14.72</v>
          </cell>
          <cell r="R24">
            <v>19.579999999999998</v>
          </cell>
          <cell r="S24">
            <v>34.049999999999997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4</v>
          </cell>
          <cell r="AA24">
            <v>9</v>
          </cell>
          <cell r="AB24">
            <v>14</v>
          </cell>
          <cell r="AC24">
            <v>19</v>
          </cell>
          <cell r="AD24">
            <v>29</v>
          </cell>
          <cell r="AE24">
            <v>34</v>
          </cell>
          <cell r="AF24">
            <v>39</v>
          </cell>
          <cell r="AG24">
            <v>9</v>
          </cell>
          <cell r="AH24">
            <v>14</v>
          </cell>
          <cell r="AI24">
            <v>19</v>
          </cell>
          <cell r="AJ24">
            <v>24</v>
          </cell>
          <cell r="AK24">
            <v>29</v>
          </cell>
          <cell r="AL24">
            <v>34</v>
          </cell>
          <cell r="AM24">
            <v>39</v>
          </cell>
          <cell r="AN24">
            <v>44</v>
          </cell>
          <cell r="AO24">
            <v>49</v>
          </cell>
          <cell r="AP24">
            <v>59</v>
          </cell>
        </row>
        <row r="25">
          <cell r="A25">
            <v>12</v>
          </cell>
          <cell r="B25">
            <v>0.5</v>
          </cell>
          <cell r="C25">
            <v>0.54</v>
          </cell>
          <cell r="D25">
            <v>1.99</v>
          </cell>
          <cell r="E25">
            <v>3.36</v>
          </cell>
          <cell r="F25">
            <v>5.77</v>
          </cell>
          <cell r="G25">
            <v>10.38</v>
          </cell>
          <cell r="H25">
            <v>14.99</v>
          </cell>
          <cell r="I25">
            <v>19.82</v>
          </cell>
          <cell r="J25">
            <v>34.56</v>
          </cell>
          <cell r="K25">
            <v>0.5</v>
          </cell>
          <cell r="L25">
            <v>0.5</v>
          </cell>
          <cell r="M25">
            <v>1.35</v>
          </cell>
          <cell r="N25">
            <v>2.4700000000000002</v>
          </cell>
          <cell r="O25">
            <v>4.74</v>
          </cell>
          <cell r="P25">
            <v>10.26</v>
          </cell>
          <cell r="Q25">
            <v>13.87</v>
          </cell>
          <cell r="R25">
            <v>18.7</v>
          </cell>
          <cell r="S25">
            <v>33.07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3</v>
          </cell>
          <cell r="AA25">
            <v>8</v>
          </cell>
          <cell r="AB25">
            <v>13</v>
          </cell>
          <cell r="AC25">
            <v>18</v>
          </cell>
          <cell r="AD25">
            <v>28</v>
          </cell>
          <cell r="AE25">
            <v>33</v>
          </cell>
          <cell r="AF25">
            <v>38</v>
          </cell>
          <cell r="AG25">
            <v>8</v>
          </cell>
          <cell r="AH25">
            <v>13</v>
          </cell>
          <cell r="AI25">
            <v>18</v>
          </cell>
          <cell r="AJ25">
            <v>23</v>
          </cell>
          <cell r="AK25">
            <v>28</v>
          </cell>
          <cell r="AL25">
            <v>33</v>
          </cell>
          <cell r="AM25">
            <v>38</v>
          </cell>
          <cell r="AN25">
            <v>43</v>
          </cell>
          <cell r="AO25">
            <v>48</v>
          </cell>
          <cell r="AP25">
            <v>58</v>
          </cell>
        </row>
        <row r="26">
          <cell r="A26">
            <v>13</v>
          </cell>
          <cell r="B26">
            <v>0.5</v>
          </cell>
          <cell r="C26">
            <v>0.5</v>
          </cell>
          <cell r="D26">
            <v>1.66</v>
          </cell>
          <cell r="E26">
            <v>2.91</v>
          </cell>
          <cell r="F26">
            <v>5.2</v>
          </cell>
          <cell r="G26">
            <v>9.7249999999999996</v>
          </cell>
          <cell r="H26">
            <v>14.25</v>
          </cell>
          <cell r="I26">
            <v>19.05</v>
          </cell>
          <cell r="J26">
            <v>33.729999999999997</v>
          </cell>
          <cell r="K26">
            <v>0.5</v>
          </cell>
          <cell r="L26">
            <v>0.5</v>
          </cell>
          <cell r="M26">
            <v>1.08</v>
          </cell>
          <cell r="N26">
            <v>2.0499999999999998</v>
          </cell>
          <cell r="O26">
            <v>4.12</v>
          </cell>
          <cell r="P26">
            <v>9.58</v>
          </cell>
          <cell r="Q26">
            <v>13.04</v>
          </cell>
          <cell r="R26">
            <v>17.829999999999998</v>
          </cell>
          <cell r="S26">
            <v>32.08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2</v>
          </cell>
          <cell r="AA26">
            <v>7</v>
          </cell>
          <cell r="AB26">
            <v>12</v>
          </cell>
          <cell r="AC26">
            <v>17</v>
          </cell>
          <cell r="AD26">
            <v>27</v>
          </cell>
          <cell r="AE26">
            <v>32</v>
          </cell>
          <cell r="AF26">
            <v>37</v>
          </cell>
          <cell r="AG26">
            <v>7</v>
          </cell>
          <cell r="AH26">
            <v>12</v>
          </cell>
          <cell r="AI26">
            <v>17</v>
          </cell>
          <cell r="AJ26">
            <v>22</v>
          </cell>
          <cell r="AK26">
            <v>27</v>
          </cell>
          <cell r="AL26">
            <v>32</v>
          </cell>
          <cell r="AM26">
            <v>37</v>
          </cell>
          <cell r="AN26">
            <v>42</v>
          </cell>
          <cell r="AO26">
            <v>47</v>
          </cell>
          <cell r="AP26">
            <v>57</v>
          </cell>
        </row>
        <row r="27">
          <cell r="A27">
            <v>14</v>
          </cell>
          <cell r="B27">
            <v>0.5</v>
          </cell>
          <cell r="C27">
            <v>0.5</v>
          </cell>
          <cell r="D27">
            <v>1.36</v>
          </cell>
          <cell r="E27">
            <v>2.5099999999999998</v>
          </cell>
          <cell r="F27">
            <v>4.67</v>
          </cell>
          <cell r="G27">
            <v>9.1</v>
          </cell>
          <cell r="H27">
            <v>13.53</v>
          </cell>
          <cell r="I27">
            <v>18.29</v>
          </cell>
          <cell r="J27">
            <v>32.92</v>
          </cell>
          <cell r="K27">
            <v>0.5</v>
          </cell>
          <cell r="L27">
            <v>0.5</v>
          </cell>
          <cell r="M27">
            <v>0.85999999999999943</v>
          </cell>
          <cell r="N27">
            <v>1.71</v>
          </cell>
          <cell r="O27">
            <v>3.56</v>
          </cell>
          <cell r="P27">
            <v>8.92</v>
          </cell>
          <cell r="Q27">
            <v>12.23</v>
          </cell>
          <cell r="R27">
            <v>16.98</v>
          </cell>
          <cell r="S27">
            <v>31.11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6</v>
          </cell>
          <cell r="AB27">
            <v>11</v>
          </cell>
          <cell r="AC27">
            <v>16</v>
          </cell>
          <cell r="AD27">
            <v>26</v>
          </cell>
          <cell r="AE27">
            <v>31</v>
          </cell>
          <cell r="AF27">
            <v>36</v>
          </cell>
          <cell r="AG27">
            <v>6</v>
          </cell>
          <cell r="AH27">
            <v>11</v>
          </cell>
          <cell r="AI27">
            <v>16</v>
          </cell>
          <cell r="AJ27">
            <v>21</v>
          </cell>
          <cell r="AK27">
            <v>26</v>
          </cell>
          <cell r="AL27">
            <v>31</v>
          </cell>
          <cell r="AM27">
            <v>36</v>
          </cell>
          <cell r="AN27">
            <v>41</v>
          </cell>
          <cell r="AO27">
            <v>46</v>
          </cell>
          <cell r="AP27">
            <v>56</v>
          </cell>
        </row>
        <row r="28">
          <cell r="A28">
            <v>15</v>
          </cell>
          <cell r="B28">
            <v>0.5</v>
          </cell>
          <cell r="C28">
            <v>0.5</v>
          </cell>
          <cell r="D28">
            <v>1.0900000000000001</v>
          </cell>
          <cell r="E28">
            <v>2.16</v>
          </cell>
          <cell r="F28">
            <v>4.18</v>
          </cell>
          <cell r="G28">
            <v>8.5050000000000008</v>
          </cell>
          <cell r="H28">
            <v>12.83</v>
          </cell>
          <cell r="I28">
            <v>17.54</v>
          </cell>
          <cell r="J28">
            <v>31.31</v>
          </cell>
          <cell r="K28">
            <v>0.5</v>
          </cell>
          <cell r="L28">
            <v>0.5</v>
          </cell>
          <cell r="M28">
            <v>0.66</v>
          </cell>
          <cell r="N28">
            <v>1.42</v>
          </cell>
          <cell r="O28">
            <v>3.07</v>
          </cell>
          <cell r="P28">
            <v>8.2899999999999991</v>
          </cell>
          <cell r="Q28">
            <v>11.44</v>
          </cell>
          <cell r="R28">
            <v>16.14</v>
          </cell>
          <cell r="S28">
            <v>30.13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5</v>
          </cell>
          <cell r="AB28">
            <v>10</v>
          </cell>
          <cell r="AC28">
            <v>15</v>
          </cell>
          <cell r="AD28">
            <v>25</v>
          </cell>
          <cell r="AE28">
            <v>30</v>
          </cell>
          <cell r="AF28">
            <v>35</v>
          </cell>
          <cell r="AG28">
            <v>5</v>
          </cell>
          <cell r="AH28">
            <v>10</v>
          </cell>
          <cell r="AI28">
            <v>15</v>
          </cell>
          <cell r="AJ28">
            <v>20</v>
          </cell>
          <cell r="AK28">
            <v>25</v>
          </cell>
          <cell r="AL28">
            <v>30</v>
          </cell>
          <cell r="AM28">
            <v>35</v>
          </cell>
          <cell r="AN28">
            <v>40</v>
          </cell>
          <cell r="AO28">
            <v>45</v>
          </cell>
          <cell r="AP28">
            <v>55</v>
          </cell>
        </row>
        <row r="29">
          <cell r="A29">
            <v>16</v>
          </cell>
          <cell r="B29">
            <v>0.5</v>
          </cell>
          <cell r="C29">
            <v>0.5</v>
          </cell>
          <cell r="D29">
            <v>0.84</v>
          </cell>
          <cell r="E29">
            <v>1.84</v>
          </cell>
          <cell r="F29">
            <v>3.73</v>
          </cell>
          <cell r="G29">
            <v>7.9349999999999996</v>
          </cell>
          <cell r="H29">
            <v>12.14</v>
          </cell>
          <cell r="I29">
            <v>16.809999999999999</v>
          </cell>
          <cell r="J29">
            <v>30.51</v>
          </cell>
          <cell r="K29">
            <v>0.5</v>
          </cell>
          <cell r="L29">
            <v>0.5</v>
          </cell>
          <cell r="M29">
            <v>0.51000000000000156</v>
          </cell>
          <cell r="N29">
            <v>1.1599999999999999</v>
          </cell>
          <cell r="O29">
            <v>2.64</v>
          </cell>
          <cell r="P29">
            <v>7.69</v>
          </cell>
          <cell r="Q29">
            <v>10.68</v>
          </cell>
          <cell r="R29">
            <v>15.32</v>
          </cell>
          <cell r="S29">
            <v>29.16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4</v>
          </cell>
          <cell r="AB29">
            <v>9</v>
          </cell>
          <cell r="AC29">
            <v>14</v>
          </cell>
          <cell r="AD29">
            <v>24</v>
          </cell>
          <cell r="AE29">
            <v>29</v>
          </cell>
          <cell r="AF29">
            <v>34</v>
          </cell>
          <cell r="AG29">
            <v>4</v>
          </cell>
          <cell r="AH29">
            <v>9</v>
          </cell>
          <cell r="AI29">
            <v>14</v>
          </cell>
          <cell r="AJ29">
            <v>19</v>
          </cell>
          <cell r="AK29">
            <v>24</v>
          </cell>
          <cell r="AL29">
            <v>29</v>
          </cell>
          <cell r="AM29">
            <v>34</v>
          </cell>
          <cell r="AN29">
            <v>39</v>
          </cell>
          <cell r="AO29">
            <v>44</v>
          </cell>
          <cell r="AP29">
            <v>54</v>
          </cell>
        </row>
        <row r="30">
          <cell r="A30">
            <v>17</v>
          </cell>
          <cell r="B30">
            <v>0.5</v>
          </cell>
          <cell r="C30">
            <v>0.5</v>
          </cell>
          <cell r="D30">
            <v>0.64</v>
          </cell>
          <cell r="E30">
            <v>1.55</v>
          </cell>
          <cell r="F30">
            <v>3.31</v>
          </cell>
          <cell r="G30">
            <v>7.39</v>
          </cell>
          <cell r="H30">
            <v>11.47</v>
          </cell>
          <cell r="I30">
            <v>16.09</v>
          </cell>
          <cell r="J30">
            <v>29.73</v>
          </cell>
          <cell r="K30">
            <v>0.5</v>
          </cell>
          <cell r="L30">
            <v>0.5</v>
          </cell>
          <cell r="M30">
            <v>0.5</v>
          </cell>
          <cell r="N30">
            <v>0.93</v>
          </cell>
          <cell r="O30">
            <v>2.27</v>
          </cell>
          <cell r="P30">
            <v>7.11</v>
          </cell>
          <cell r="Q30">
            <v>9.94</v>
          </cell>
          <cell r="R30">
            <v>14.52</v>
          </cell>
          <cell r="S30">
            <v>28.2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3</v>
          </cell>
          <cell r="AB30">
            <v>8</v>
          </cell>
          <cell r="AC30">
            <v>13</v>
          </cell>
          <cell r="AD30">
            <v>23</v>
          </cell>
          <cell r="AE30">
            <v>28</v>
          </cell>
          <cell r="AF30">
            <v>33</v>
          </cell>
          <cell r="AG30">
            <v>4</v>
          </cell>
          <cell r="AH30">
            <v>8</v>
          </cell>
          <cell r="AI30">
            <v>13</v>
          </cell>
          <cell r="AJ30">
            <v>18</v>
          </cell>
          <cell r="AK30">
            <v>23</v>
          </cell>
          <cell r="AL30">
            <v>28</v>
          </cell>
          <cell r="AM30">
            <v>33</v>
          </cell>
          <cell r="AN30">
            <v>38</v>
          </cell>
          <cell r="AO30">
            <v>43</v>
          </cell>
          <cell r="AP30">
            <v>53</v>
          </cell>
        </row>
        <row r="31">
          <cell r="A31">
            <v>18</v>
          </cell>
          <cell r="B31">
            <v>0.5</v>
          </cell>
          <cell r="C31">
            <v>0.5</v>
          </cell>
          <cell r="D31">
            <v>0.5</v>
          </cell>
          <cell r="E31">
            <v>1.27</v>
          </cell>
          <cell r="F31">
            <v>2.94</v>
          </cell>
          <cell r="G31">
            <v>6.8849999999999998</v>
          </cell>
          <cell r="H31">
            <v>10.83</v>
          </cell>
          <cell r="I31">
            <v>15.39</v>
          </cell>
          <cell r="J31">
            <v>28.95</v>
          </cell>
          <cell r="K31">
            <v>0.5</v>
          </cell>
          <cell r="L31">
            <v>0.5</v>
          </cell>
          <cell r="M31">
            <v>0.5</v>
          </cell>
          <cell r="N31">
            <v>0.73</v>
          </cell>
          <cell r="O31">
            <v>1.95</v>
          </cell>
          <cell r="P31">
            <v>6.56</v>
          </cell>
          <cell r="Q31">
            <v>9.2200000000000006</v>
          </cell>
          <cell r="R31">
            <v>13.73</v>
          </cell>
          <cell r="S31">
            <v>27.24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2</v>
          </cell>
          <cell r="AB31">
            <v>7</v>
          </cell>
          <cell r="AC31">
            <v>12</v>
          </cell>
          <cell r="AD31">
            <v>22</v>
          </cell>
          <cell r="AE31">
            <v>27</v>
          </cell>
          <cell r="AF31">
            <v>32</v>
          </cell>
          <cell r="AG31">
            <v>3</v>
          </cell>
          <cell r="AH31">
            <v>7</v>
          </cell>
          <cell r="AI31">
            <v>12</v>
          </cell>
          <cell r="AJ31">
            <v>17</v>
          </cell>
          <cell r="AK31">
            <v>22</v>
          </cell>
          <cell r="AL31">
            <v>27</v>
          </cell>
          <cell r="AM31">
            <v>32</v>
          </cell>
          <cell r="AN31">
            <v>37</v>
          </cell>
          <cell r="AO31">
            <v>42</v>
          </cell>
          <cell r="AP31">
            <v>52</v>
          </cell>
        </row>
        <row r="32">
          <cell r="A32">
            <v>19</v>
          </cell>
          <cell r="B32">
            <v>0.5</v>
          </cell>
          <cell r="C32">
            <v>0.5</v>
          </cell>
          <cell r="D32">
            <v>0.5</v>
          </cell>
          <cell r="E32">
            <v>1.01</v>
          </cell>
          <cell r="F32">
            <v>2.59</v>
          </cell>
          <cell r="G32">
            <v>6.3949999999999996</v>
          </cell>
          <cell r="H32">
            <v>10.199999999999999</v>
          </cell>
          <cell r="I32">
            <v>14.7</v>
          </cell>
          <cell r="J32">
            <v>28.18</v>
          </cell>
          <cell r="K32">
            <v>0.5</v>
          </cell>
          <cell r="L32">
            <v>0.5</v>
          </cell>
          <cell r="M32">
            <v>0.5</v>
          </cell>
          <cell r="N32">
            <v>0.55999999999999872</v>
          </cell>
          <cell r="O32">
            <v>1.67</v>
          </cell>
          <cell r="P32">
            <v>6.04</v>
          </cell>
          <cell r="Q32">
            <v>8.5299999999999994</v>
          </cell>
          <cell r="R32">
            <v>12.96</v>
          </cell>
          <cell r="S32">
            <v>26.29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6</v>
          </cell>
          <cell r="AC32">
            <v>11</v>
          </cell>
          <cell r="AD32">
            <v>21</v>
          </cell>
          <cell r="AE32">
            <v>26</v>
          </cell>
          <cell r="AF32">
            <v>31</v>
          </cell>
          <cell r="AG32">
            <v>2</v>
          </cell>
          <cell r="AH32">
            <v>6</v>
          </cell>
          <cell r="AI32">
            <v>11</v>
          </cell>
          <cell r="AJ32">
            <v>16</v>
          </cell>
          <cell r="AK32">
            <v>21</v>
          </cell>
          <cell r="AL32">
            <v>26</v>
          </cell>
          <cell r="AM32">
            <v>31</v>
          </cell>
          <cell r="AN32">
            <v>36</v>
          </cell>
          <cell r="AO32">
            <v>41</v>
          </cell>
          <cell r="AP32">
            <v>51</v>
          </cell>
        </row>
        <row r="33">
          <cell r="A33">
            <v>20</v>
          </cell>
          <cell r="B33">
            <v>0.5</v>
          </cell>
          <cell r="C33">
            <v>0.5</v>
          </cell>
          <cell r="D33">
            <v>0.5</v>
          </cell>
          <cell r="E33">
            <v>0.77</v>
          </cell>
          <cell r="F33">
            <v>2.27</v>
          </cell>
          <cell r="G33">
            <v>5.9349999999999996</v>
          </cell>
          <cell r="H33">
            <v>9.6</v>
          </cell>
          <cell r="I33">
            <v>14.03</v>
          </cell>
          <cell r="J33">
            <v>27.43</v>
          </cell>
          <cell r="K33">
            <v>0.5</v>
          </cell>
          <cell r="L33">
            <v>0.5</v>
          </cell>
          <cell r="M33">
            <v>0.5</v>
          </cell>
          <cell r="N33">
            <v>0.5</v>
          </cell>
          <cell r="O33">
            <v>1.41</v>
          </cell>
          <cell r="P33">
            <v>5.56</v>
          </cell>
          <cell r="Q33">
            <v>7.87</v>
          </cell>
          <cell r="R33">
            <v>12.22</v>
          </cell>
          <cell r="S33">
            <v>25.35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5</v>
          </cell>
          <cell r="AC33">
            <v>10</v>
          </cell>
          <cell r="AD33">
            <v>20</v>
          </cell>
          <cell r="AE33">
            <v>25</v>
          </cell>
          <cell r="AF33">
            <v>30</v>
          </cell>
          <cell r="AG33">
            <v>2</v>
          </cell>
          <cell r="AH33">
            <v>5</v>
          </cell>
          <cell r="AI33">
            <v>10</v>
          </cell>
          <cell r="AJ33">
            <v>15</v>
          </cell>
          <cell r="AK33">
            <v>20</v>
          </cell>
          <cell r="AL33">
            <v>25</v>
          </cell>
          <cell r="AM33">
            <v>30</v>
          </cell>
          <cell r="AN33">
            <v>35</v>
          </cell>
          <cell r="AO33">
            <v>40</v>
          </cell>
          <cell r="AP33">
            <v>50</v>
          </cell>
        </row>
        <row r="34">
          <cell r="A34">
            <v>21</v>
          </cell>
          <cell r="B34">
            <v>0.5</v>
          </cell>
          <cell r="C34">
            <v>0.5</v>
          </cell>
          <cell r="D34">
            <v>0.5</v>
          </cell>
          <cell r="E34">
            <v>0.57999999999999996</v>
          </cell>
          <cell r="F34">
            <v>1.97</v>
          </cell>
          <cell r="G34">
            <v>5.4950000000000001</v>
          </cell>
          <cell r="H34">
            <v>9.02</v>
          </cell>
          <cell r="I34">
            <v>13.38</v>
          </cell>
          <cell r="J34">
            <v>26.68</v>
          </cell>
          <cell r="K34">
            <v>0.5</v>
          </cell>
          <cell r="L34">
            <v>0.5</v>
          </cell>
          <cell r="M34">
            <v>0.5</v>
          </cell>
          <cell r="N34">
            <v>0.5</v>
          </cell>
          <cell r="O34">
            <v>1.17</v>
          </cell>
          <cell r="P34">
            <v>5.0999999999999996</v>
          </cell>
          <cell r="Q34">
            <v>7.24</v>
          </cell>
          <cell r="R34">
            <v>11.49</v>
          </cell>
          <cell r="S34">
            <v>24.42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4</v>
          </cell>
          <cell r="AC34">
            <v>9</v>
          </cell>
          <cell r="AD34">
            <v>19</v>
          </cell>
          <cell r="AE34">
            <v>24</v>
          </cell>
          <cell r="AF34">
            <v>29</v>
          </cell>
          <cell r="AG34">
            <v>2</v>
          </cell>
          <cell r="AH34">
            <v>5</v>
          </cell>
          <cell r="AI34">
            <v>9</v>
          </cell>
          <cell r="AJ34">
            <v>14</v>
          </cell>
          <cell r="AK34">
            <v>19</v>
          </cell>
          <cell r="AL34">
            <v>24</v>
          </cell>
          <cell r="AM34">
            <v>29</v>
          </cell>
          <cell r="AN34">
            <v>34</v>
          </cell>
          <cell r="AO34">
            <v>39</v>
          </cell>
          <cell r="AP34">
            <v>49</v>
          </cell>
        </row>
        <row r="35">
          <cell r="A35">
            <v>22</v>
          </cell>
          <cell r="B35">
            <v>0.5</v>
          </cell>
          <cell r="C35">
            <v>0.5</v>
          </cell>
          <cell r="D35">
            <v>0.5</v>
          </cell>
          <cell r="E35">
            <v>0.5</v>
          </cell>
          <cell r="F35">
            <v>1.69</v>
          </cell>
          <cell r="G35">
            <v>5.0750000000000002</v>
          </cell>
          <cell r="H35">
            <v>8.4600000000000009</v>
          </cell>
          <cell r="I35">
            <v>12.74</v>
          </cell>
          <cell r="J35">
            <v>25.94</v>
          </cell>
          <cell r="K35">
            <v>0.5</v>
          </cell>
          <cell r="L35">
            <v>0.5</v>
          </cell>
          <cell r="M35">
            <v>0.5</v>
          </cell>
          <cell r="N35">
            <v>0.5</v>
          </cell>
          <cell r="O35">
            <v>0.94000000000000128</v>
          </cell>
          <cell r="P35">
            <v>4.67</v>
          </cell>
          <cell r="Q35">
            <v>6.64</v>
          </cell>
          <cell r="R35">
            <v>10.78</v>
          </cell>
          <cell r="S35">
            <v>23.5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8</v>
          </cell>
          <cell r="AD35">
            <v>18</v>
          </cell>
          <cell r="AE35">
            <v>23</v>
          </cell>
          <cell r="AF35">
            <v>28</v>
          </cell>
          <cell r="AG35">
            <v>2</v>
          </cell>
          <cell r="AH35">
            <v>4</v>
          </cell>
          <cell r="AI35">
            <v>8</v>
          </cell>
          <cell r="AJ35">
            <v>13</v>
          </cell>
          <cell r="AK35">
            <v>18</v>
          </cell>
          <cell r="AL35">
            <v>23</v>
          </cell>
          <cell r="AM35">
            <v>28</v>
          </cell>
          <cell r="AN35">
            <v>33</v>
          </cell>
          <cell r="AO35">
            <v>38</v>
          </cell>
          <cell r="AP35">
            <v>48</v>
          </cell>
        </row>
        <row r="36">
          <cell r="A36">
            <v>23</v>
          </cell>
          <cell r="B36">
            <v>0.5</v>
          </cell>
          <cell r="C36">
            <v>0.5</v>
          </cell>
          <cell r="D36">
            <v>0.5</v>
          </cell>
          <cell r="E36">
            <v>0.5</v>
          </cell>
          <cell r="F36">
            <v>1.41</v>
          </cell>
          <cell r="G36">
            <v>4.67</v>
          </cell>
          <cell r="H36">
            <v>7.93</v>
          </cell>
          <cell r="I36">
            <v>12.12</v>
          </cell>
          <cell r="J36">
            <v>25.21</v>
          </cell>
          <cell r="K36">
            <v>0.5</v>
          </cell>
          <cell r="L36">
            <v>0.5</v>
          </cell>
          <cell r="M36">
            <v>0.5</v>
          </cell>
          <cell r="N36">
            <v>0.5</v>
          </cell>
          <cell r="O36">
            <v>0.73</v>
          </cell>
          <cell r="P36">
            <v>4.2699999999999996</v>
          </cell>
          <cell r="Q36">
            <v>6.08</v>
          </cell>
          <cell r="R36">
            <v>10.1</v>
          </cell>
          <cell r="S36">
            <v>22.59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2</v>
          </cell>
          <cell r="AC36">
            <v>7</v>
          </cell>
          <cell r="AD36">
            <v>17</v>
          </cell>
          <cell r="AE36">
            <v>22</v>
          </cell>
          <cell r="AF36">
            <v>27</v>
          </cell>
          <cell r="AG36">
            <v>2</v>
          </cell>
          <cell r="AH36">
            <v>3</v>
          </cell>
          <cell r="AI36">
            <v>7</v>
          </cell>
          <cell r="AJ36">
            <v>12</v>
          </cell>
          <cell r="AK36">
            <v>17</v>
          </cell>
          <cell r="AL36">
            <v>22</v>
          </cell>
          <cell r="AM36">
            <v>27</v>
          </cell>
          <cell r="AN36">
            <v>32</v>
          </cell>
          <cell r="AO36">
            <v>37</v>
          </cell>
          <cell r="AP36">
            <v>47</v>
          </cell>
        </row>
        <row r="37">
          <cell r="A37">
            <v>24</v>
          </cell>
          <cell r="B37">
            <v>0.5</v>
          </cell>
          <cell r="C37">
            <v>0.5</v>
          </cell>
          <cell r="D37">
            <v>0.5</v>
          </cell>
          <cell r="E37">
            <v>0.5</v>
          </cell>
          <cell r="F37">
            <v>1.1399999999999999</v>
          </cell>
          <cell r="G37">
            <v>4.28</v>
          </cell>
          <cell r="H37">
            <v>7.42</v>
          </cell>
          <cell r="I37">
            <v>11.52</v>
          </cell>
          <cell r="J37">
            <v>24.49</v>
          </cell>
          <cell r="K37">
            <v>0.5</v>
          </cell>
          <cell r="L37">
            <v>0.5</v>
          </cell>
          <cell r="M37">
            <v>0.5</v>
          </cell>
          <cell r="N37">
            <v>0.5</v>
          </cell>
          <cell r="O37">
            <v>0.55000000000000071</v>
          </cell>
          <cell r="P37">
            <v>3.89</v>
          </cell>
          <cell r="Q37">
            <v>5.56</v>
          </cell>
          <cell r="R37">
            <v>9.44</v>
          </cell>
          <cell r="S37">
            <v>21.69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6</v>
          </cell>
          <cell r="AD37">
            <v>16</v>
          </cell>
          <cell r="AE37">
            <v>21</v>
          </cell>
          <cell r="AF37">
            <v>26</v>
          </cell>
          <cell r="AG37">
            <v>2</v>
          </cell>
          <cell r="AH37">
            <v>3</v>
          </cell>
          <cell r="AI37">
            <v>6</v>
          </cell>
          <cell r="AJ37">
            <v>11</v>
          </cell>
          <cell r="AK37">
            <v>16</v>
          </cell>
          <cell r="AL37">
            <v>21</v>
          </cell>
          <cell r="AM37">
            <v>26</v>
          </cell>
          <cell r="AN37">
            <v>31</v>
          </cell>
          <cell r="AO37">
            <v>36</v>
          </cell>
          <cell r="AP37">
            <v>46</v>
          </cell>
        </row>
        <row r="38">
          <cell r="A38">
            <v>25</v>
          </cell>
          <cell r="B38">
            <v>0.5</v>
          </cell>
          <cell r="C38">
            <v>0.5</v>
          </cell>
          <cell r="D38">
            <v>0.5</v>
          </cell>
          <cell r="E38">
            <v>0.5</v>
          </cell>
          <cell r="F38">
            <v>0.89</v>
          </cell>
          <cell r="G38">
            <v>3.91</v>
          </cell>
          <cell r="H38">
            <v>6.93</v>
          </cell>
          <cell r="I38">
            <v>10.93</v>
          </cell>
          <cell r="J38">
            <v>23.77</v>
          </cell>
          <cell r="K38">
            <v>0.5</v>
          </cell>
          <cell r="L38">
            <v>0.5</v>
          </cell>
          <cell r="M38">
            <v>0.5</v>
          </cell>
          <cell r="N38">
            <v>0.5</v>
          </cell>
          <cell r="O38">
            <v>0.5</v>
          </cell>
          <cell r="P38">
            <v>3.54</v>
          </cell>
          <cell r="Q38">
            <v>5.07</v>
          </cell>
          <cell r="R38">
            <v>8.8000000000000007</v>
          </cell>
          <cell r="S38">
            <v>20.8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5</v>
          </cell>
          <cell r="AD38">
            <v>15</v>
          </cell>
          <cell r="AE38">
            <v>20</v>
          </cell>
          <cell r="AF38">
            <v>25</v>
          </cell>
          <cell r="AG38">
            <v>2</v>
          </cell>
          <cell r="AH38">
            <v>2</v>
          </cell>
          <cell r="AI38">
            <v>6</v>
          </cell>
          <cell r="AJ38">
            <v>10</v>
          </cell>
          <cell r="AK38">
            <v>15</v>
          </cell>
          <cell r="AL38">
            <v>20</v>
          </cell>
          <cell r="AM38">
            <v>25</v>
          </cell>
          <cell r="AN38">
            <v>30</v>
          </cell>
          <cell r="AO38">
            <v>35</v>
          </cell>
          <cell r="AP38">
            <v>45</v>
          </cell>
        </row>
        <row r="39">
          <cell r="A39">
            <v>26</v>
          </cell>
          <cell r="B39">
            <v>0.5</v>
          </cell>
          <cell r="C39">
            <v>0.5</v>
          </cell>
          <cell r="D39">
            <v>0.5</v>
          </cell>
          <cell r="E39">
            <v>0.5</v>
          </cell>
          <cell r="F39">
            <v>0.67</v>
          </cell>
          <cell r="G39">
            <v>3.57</v>
          </cell>
          <cell r="H39">
            <v>6.47</v>
          </cell>
          <cell r="I39">
            <v>10.37</v>
          </cell>
          <cell r="J39">
            <v>23.07</v>
          </cell>
          <cell r="K39">
            <v>0.5</v>
          </cell>
          <cell r="L39">
            <v>0.5</v>
          </cell>
          <cell r="M39">
            <v>0.5</v>
          </cell>
          <cell r="N39">
            <v>0.5</v>
          </cell>
          <cell r="O39">
            <v>0.5</v>
          </cell>
          <cell r="P39">
            <v>3.21</v>
          </cell>
          <cell r="Q39">
            <v>4.62</v>
          </cell>
          <cell r="R39">
            <v>8.1999999999999993</v>
          </cell>
          <cell r="S39">
            <v>19.93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4</v>
          </cell>
          <cell r="AD39">
            <v>14</v>
          </cell>
          <cell r="AE39">
            <v>19</v>
          </cell>
          <cell r="AF39">
            <v>24</v>
          </cell>
          <cell r="AG39">
            <v>2</v>
          </cell>
          <cell r="AH39">
            <v>2</v>
          </cell>
          <cell r="AI39">
            <v>5</v>
          </cell>
          <cell r="AJ39">
            <v>9</v>
          </cell>
          <cell r="AK39">
            <v>14</v>
          </cell>
          <cell r="AL39">
            <v>19</v>
          </cell>
          <cell r="AM39">
            <v>24</v>
          </cell>
          <cell r="AN39">
            <v>29</v>
          </cell>
          <cell r="AO39">
            <v>34</v>
          </cell>
          <cell r="AP39">
            <v>44</v>
          </cell>
        </row>
        <row r="40">
          <cell r="A40">
            <v>27</v>
          </cell>
          <cell r="B40">
            <v>0.5</v>
          </cell>
          <cell r="C40">
            <v>0.5</v>
          </cell>
          <cell r="D40">
            <v>0.5</v>
          </cell>
          <cell r="E40">
            <v>0.5</v>
          </cell>
          <cell r="F40">
            <v>0.5</v>
          </cell>
          <cell r="G40">
            <v>3.25</v>
          </cell>
          <cell r="H40">
            <v>6.03</v>
          </cell>
          <cell r="I40">
            <v>9.83</v>
          </cell>
          <cell r="J40">
            <v>22.38</v>
          </cell>
          <cell r="K40">
            <v>0.5</v>
          </cell>
          <cell r="L40">
            <v>0.5</v>
          </cell>
          <cell r="M40">
            <v>0.5</v>
          </cell>
          <cell r="N40">
            <v>0.5</v>
          </cell>
          <cell r="O40">
            <v>0.5</v>
          </cell>
          <cell r="P40">
            <v>2.9</v>
          </cell>
          <cell r="Q40">
            <v>4.21</v>
          </cell>
          <cell r="R40">
            <v>7.62</v>
          </cell>
          <cell r="S40">
            <v>19.07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3</v>
          </cell>
          <cell r="AD40">
            <v>13</v>
          </cell>
          <cell r="AE40">
            <v>18</v>
          </cell>
          <cell r="AF40">
            <v>23</v>
          </cell>
          <cell r="AG40">
            <v>2</v>
          </cell>
          <cell r="AH40">
            <v>2</v>
          </cell>
          <cell r="AI40">
            <v>4</v>
          </cell>
          <cell r="AJ40">
            <v>8</v>
          </cell>
          <cell r="AK40">
            <v>13</v>
          </cell>
          <cell r="AL40">
            <v>18</v>
          </cell>
          <cell r="AM40">
            <v>23</v>
          </cell>
          <cell r="AN40">
            <v>28</v>
          </cell>
          <cell r="AO40">
            <v>33</v>
          </cell>
          <cell r="AP40">
            <v>43</v>
          </cell>
        </row>
        <row r="41">
          <cell r="A41">
            <v>28</v>
          </cell>
          <cell r="B41">
            <v>0.5</v>
          </cell>
          <cell r="C41">
            <v>0.5</v>
          </cell>
          <cell r="D41">
            <v>0.5</v>
          </cell>
          <cell r="E41">
            <v>0.5</v>
          </cell>
          <cell r="F41">
            <v>0.5</v>
          </cell>
          <cell r="G41">
            <v>2.81</v>
          </cell>
          <cell r="H41">
            <v>5.62</v>
          </cell>
          <cell r="I41">
            <v>9.3000000000000007</v>
          </cell>
          <cell r="J41">
            <v>21.71</v>
          </cell>
          <cell r="K41">
            <v>0.5</v>
          </cell>
          <cell r="L41">
            <v>0.5</v>
          </cell>
          <cell r="M41">
            <v>0.5</v>
          </cell>
          <cell r="N41">
            <v>0.5</v>
          </cell>
          <cell r="O41">
            <v>0.5</v>
          </cell>
          <cell r="P41">
            <v>2.6</v>
          </cell>
          <cell r="Q41">
            <v>3.83</v>
          </cell>
          <cell r="R41">
            <v>7.07</v>
          </cell>
          <cell r="S41">
            <v>18.23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2</v>
          </cell>
          <cell r="AD41">
            <v>12</v>
          </cell>
          <cell r="AE41">
            <v>17</v>
          </cell>
          <cell r="AF41">
            <v>22</v>
          </cell>
          <cell r="AG41">
            <v>2</v>
          </cell>
          <cell r="AH41">
            <v>2</v>
          </cell>
          <cell r="AI41">
            <v>4</v>
          </cell>
          <cell r="AJ41">
            <v>7</v>
          </cell>
          <cell r="AK41">
            <v>12</v>
          </cell>
          <cell r="AL41">
            <v>17</v>
          </cell>
          <cell r="AM41">
            <v>22</v>
          </cell>
          <cell r="AN41">
            <v>27</v>
          </cell>
          <cell r="AO41">
            <v>32</v>
          </cell>
          <cell r="AP41">
            <v>42</v>
          </cell>
        </row>
        <row r="42">
          <cell r="A42">
            <v>29</v>
          </cell>
          <cell r="B42">
            <v>0.5</v>
          </cell>
          <cell r="C42">
            <v>0.5</v>
          </cell>
          <cell r="D42">
            <v>0.5</v>
          </cell>
          <cell r="E42">
            <v>0.5</v>
          </cell>
          <cell r="F42">
            <v>0.5</v>
          </cell>
          <cell r="G42">
            <v>2.61</v>
          </cell>
          <cell r="H42">
            <v>5.22</v>
          </cell>
          <cell r="I42">
            <v>8.8000000000000007</v>
          </cell>
          <cell r="J42">
            <v>21.04</v>
          </cell>
          <cell r="K42">
            <v>0.5</v>
          </cell>
          <cell r="L42">
            <v>0.5</v>
          </cell>
          <cell r="M42">
            <v>0.5</v>
          </cell>
          <cell r="N42">
            <v>0.5</v>
          </cell>
          <cell r="O42">
            <v>0.5</v>
          </cell>
          <cell r="P42">
            <v>2.31</v>
          </cell>
          <cell r="Q42">
            <v>3.49</v>
          </cell>
          <cell r="R42">
            <v>6.56</v>
          </cell>
          <cell r="S42">
            <v>17.399999999999999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11</v>
          </cell>
          <cell r="AE42">
            <v>16</v>
          </cell>
          <cell r="AF42">
            <v>21</v>
          </cell>
          <cell r="AG42">
            <v>2</v>
          </cell>
          <cell r="AH42">
            <v>2</v>
          </cell>
          <cell r="AI42">
            <v>3</v>
          </cell>
          <cell r="AJ42">
            <v>7</v>
          </cell>
          <cell r="AK42">
            <v>11</v>
          </cell>
          <cell r="AL42">
            <v>16</v>
          </cell>
          <cell r="AM42">
            <v>21</v>
          </cell>
          <cell r="AN42">
            <v>26</v>
          </cell>
          <cell r="AO42">
            <v>31</v>
          </cell>
          <cell r="AP42">
            <v>41</v>
          </cell>
        </row>
        <row r="43">
          <cell r="A43">
            <v>30</v>
          </cell>
          <cell r="B43">
            <v>0.5</v>
          </cell>
          <cell r="C43">
            <v>0.5</v>
          </cell>
          <cell r="D43">
            <v>0.5</v>
          </cell>
          <cell r="E43">
            <v>0.5</v>
          </cell>
          <cell r="F43">
            <v>0.5</v>
          </cell>
          <cell r="G43">
            <v>2.4249999999999998</v>
          </cell>
          <cell r="H43">
            <v>4.8499999999999996</v>
          </cell>
          <cell r="I43">
            <v>8.31</v>
          </cell>
          <cell r="J43">
            <v>20.38</v>
          </cell>
          <cell r="K43">
            <v>0.5</v>
          </cell>
          <cell r="L43">
            <v>0.5</v>
          </cell>
          <cell r="M43">
            <v>0.5</v>
          </cell>
          <cell r="N43">
            <v>0.5</v>
          </cell>
          <cell r="O43">
            <v>0.5</v>
          </cell>
          <cell r="P43">
            <v>2.02</v>
          </cell>
          <cell r="Q43">
            <v>3.18</v>
          </cell>
          <cell r="R43">
            <v>6.07</v>
          </cell>
          <cell r="S43">
            <v>16.579999999999998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10</v>
          </cell>
          <cell r="AE43">
            <v>15</v>
          </cell>
          <cell r="AF43">
            <v>20</v>
          </cell>
          <cell r="AG43">
            <v>2</v>
          </cell>
          <cell r="AH43">
            <v>2</v>
          </cell>
          <cell r="AI43">
            <v>3</v>
          </cell>
          <cell r="AJ43">
            <v>6</v>
          </cell>
          <cell r="AK43">
            <v>10</v>
          </cell>
          <cell r="AL43">
            <v>15</v>
          </cell>
          <cell r="AM43">
            <v>20</v>
          </cell>
          <cell r="AN43">
            <v>25</v>
          </cell>
          <cell r="AO43">
            <v>30</v>
          </cell>
          <cell r="AP43">
            <v>40</v>
          </cell>
        </row>
        <row r="44">
          <cell r="A44">
            <v>31</v>
          </cell>
          <cell r="B44">
            <v>0.5</v>
          </cell>
          <cell r="C44">
            <v>0.5</v>
          </cell>
          <cell r="D44">
            <v>0.5</v>
          </cell>
          <cell r="E44">
            <v>0.5</v>
          </cell>
          <cell r="F44">
            <v>0.5</v>
          </cell>
          <cell r="G44">
            <v>2.25</v>
          </cell>
          <cell r="H44">
            <v>4.5</v>
          </cell>
          <cell r="I44">
            <v>7.85</v>
          </cell>
          <cell r="J44">
            <v>19.73</v>
          </cell>
          <cell r="K44">
            <v>0.5</v>
          </cell>
          <cell r="L44">
            <v>0.5</v>
          </cell>
          <cell r="M44">
            <v>0.5</v>
          </cell>
          <cell r="N44">
            <v>0.5</v>
          </cell>
          <cell r="O44">
            <v>0.5</v>
          </cell>
          <cell r="P44">
            <v>1.74</v>
          </cell>
          <cell r="Q44">
            <v>2.88</v>
          </cell>
          <cell r="R44">
            <v>5.62</v>
          </cell>
          <cell r="S44">
            <v>15.79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9</v>
          </cell>
          <cell r="AE44">
            <v>14</v>
          </cell>
          <cell r="AF44">
            <v>19</v>
          </cell>
          <cell r="AG44">
            <v>2</v>
          </cell>
          <cell r="AH44">
            <v>2</v>
          </cell>
          <cell r="AI44">
            <v>3</v>
          </cell>
          <cell r="AJ44">
            <v>6</v>
          </cell>
          <cell r="AK44">
            <v>9</v>
          </cell>
          <cell r="AL44">
            <v>14</v>
          </cell>
          <cell r="AM44">
            <v>19</v>
          </cell>
          <cell r="AN44">
            <v>24</v>
          </cell>
          <cell r="AO44">
            <v>29</v>
          </cell>
          <cell r="AP44">
            <v>39</v>
          </cell>
        </row>
        <row r="45">
          <cell r="A45">
            <v>32</v>
          </cell>
          <cell r="B45">
            <v>0.5</v>
          </cell>
          <cell r="C45">
            <v>0.5</v>
          </cell>
          <cell r="D45">
            <v>0.5</v>
          </cell>
          <cell r="E45">
            <v>0.5</v>
          </cell>
          <cell r="F45">
            <v>0.5</v>
          </cell>
          <cell r="G45">
            <v>2.08</v>
          </cell>
          <cell r="H45">
            <v>4.16</v>
          </cell>
          <cell r="I45">
            <v>7.4</v>
          </cell>
          <cell r="J45">
            <v>19.100000000000001</v>
          </cell>
          <cell r="K45">
            <v>0.5</v>
          </cell>
          <cell r="L45">
            <v>0.5</v>
          </cell>
          <cell r="M45">
            <v>0.5</v>
          </cell>
          <cell r="N45">
            <v>0.5</v>
          </cell>
          <cell r="O45">
            <v>0.5</v>
          </cell>
          <cell r="P45">
            <v>1.47</v>
          </cell>
          <cell r="Q45">
            <v>2.61</v>
          </cell>
          <cell r="R45">
            <v>5.2</v>
          </cell>
          <cell r="S45">
            <v>15.01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8</v>
          </cell>
          <cell r="AE45">
            <v>13</v>
          </cell>
          <cell r="AF45">
            <v>18</v>
          </cell>
          <cell r="AG45">
            <v>2</v>
          </cell>
          <cell r="AH45">
            <v>2</v>
          </cell>
          <cell r="AI45">
            <v>2</v>
          </cell>
          <cell r="AJ45">
            <v>5</v>
          </cell>
          <cell r="AK45">
            <v>8</v>
          </cell>
          <cell r="AL45">
            <v>13</v>
          </cell>
          <cell r="AM45">
            <v>18</v>
          </cell>
          <cell r="AN45">
            <v>23</v>
          </cell>
          <cell r="AO45">
            <v>28</v>
          </cell>
          <cell r="AP45">
            <v>38</v>
          </cell>
        </row>
        <row r="46">
          <cell r="A46">
            <v>33</v>
          </cell>
          <cell r="B46">
            <v>0.5</v>
          </cell>
          <cell r="C46">
            <v>0.5</v>
          </cell>
          <cell r="D46">
            <v>0.5</v>
          </cell>
          <cell r="E46">
            <v>0.5</v>
          </cell>
          <cell r="F46">
            <v>0.5</v>
          </cell>
          <cell r="G46">
            <v>1.92</v>
          </cell>
          <cell r="H46">
            <v>3.84</v>
          </cell>
          <cell r="I46">
            <v>6.98</v>
          </cell>
          <cell r="J46">
            <v>18.48</v>
          </cell>
          <cell r="K46">
            <v>0.5</v>
          </cell>
          <cell r="L46">
            <v>0.5</v>
          </cell>
          <cell r="M46">
            <v>0.5</v>
          </cell>
          <cell r="N46">
            <v>0.5</v>
          </cell>
          <cell r="O46">
            <v>0.5</v>
          </cell>
          <cell r="P46">
            <v>1.2</v>
          </cell>
          <cell r="Q46">
            <v>2.35</v>
          </cell>
          <cell r="R46">
            <v>4.8099999999999996</v>
          </cell>
          <cell r="S46">
            <v>14.25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7</v>
          </cell>
          <cell r="AE46">
            <v>12</v>
          </cell>
          <cell r="AF46">
            <v>17</v>
          </cell>
          <cell r="AG46">
            <v>2</v>
          </cell>
          <cell r="AH46">
            <v>2</v>
          </cell>
          <cell r="AI46">
            <v>2</v>
          </cell>
          <cell r="AJ46">
            <v>5</v>
          </cell>
          <cell r="AK46">
            <v>8</v>
          </cell>
          <cell r="AL46">
            <v>12</v>
          </cell>
          <cell r="AM46">
            <v>17</v>
          </cell>
          <cell r="AN46">
            <v>22</v>
          </cell>
          <cell r="AO46">
            <v>27</v>
          </cell>
          <cell r="AP46">
            <v>37</v>
          </cell>
        </row>
        <row r="47">
          <cell r="A47">
            <v>34</v>
          </cell>
          <cell r="B47">
            <v>0.5</v>
          </cell>
          <cell r="C47">
            <v>0.5</v>
          </cell>
          <cell r="D47">
            <v>0.5</v>
          </cell>
          <cell r="E47">
            <v>0.5</v>
          </cell>
          <cell r="F47">
            <v>0.5</v>
          </cell>
          <cell r="G47">
            <v>1.7649999999999999</v>
          </cell>
          <cell r="H47">
            <v>3.53</v>
          </cell>
          <cell r="I47">
            <v>6.57</v>
          </cell>
          <cell r="J47">
            <v>17.87</v>
          </cell>
          <cell r="K47">
            <v>0.5</v>
          </cell>
          <cell r="L47">
            <v>0.5</v>
          </cell>
          <cell r="M47">
            <v>0.5</v>
          </cell>
          <cell r="N47">
            <v>0.5</v>
          </cell>
          <cell r="O47">
            <v>0.5</v>
          </cell>
          <cell r="P47">
            <v>0.95000000000000284</v>
          </cell>
          <cell r="Q47">
            <v>2.1</v>
          </cell>
          <cell r="R47">
            <v>4.45</v>
          </cell>
          <cell r="S47">
            <v>13.5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6</v>
          </cell>
          <cell r="AE47">
            <v>11</v>
          </cell>
          <cell r="AF47">
            <v>16</v>
          </cell>
          <cell r="AG47">
            <v>2</v>
          </cell>
          <cell r="AH47">
            <v>2</v>
          </cell>
          <cell r="AI47">
            <v>2</v>
          </cell>
          <cell r="AJ47">
            <v>4</v>
          </cell>
          <cell r="AK47">
            <v>7</v>
          </cell>
          <cell r="AL47">
            <v>11</v>
          </cell>
          <cell r="AM47">
            <v>16</v>
          </cell>
          <cell r="AN47">
            <v>21</v>
          </cell>
          <cell r="AO47">
            <v>26</v>
          </cell>
          <cell r="AP47">
            <v>36</v>
          </cell>
        </row>
        <row r="48">
          <cell r="A48">
            <v>35</v>
          </cell>
          <cell r="B48">
            <v>0.5</v>
          </cell>
          <cell r="C48">
            <v>0.5</v>
          </cell>
          <cell r="D48">
            <v>0.5</v>
          </cell>
          <cell r="E48">
            <v>0.5</v>
          </cell>
          <cell r="F48">
            <v>0.5</v>
          </cell>
          <cell r="G48">
            <v>1.615</v>
          </cell>
          <cell r="H48">
            <v>3.23</v>
          </cell>
          <cell r="I48">
            <v>6.18</v>
          </cell>
          <cell r="J48">
            <v>17.27</v>
          </cell>
          <cell r="K48">
            <v>0.5</v>
          </cell>
          <cell r="L48">
            <v>0.5</v>
          </cell>
          <cell r="M48">
            <v>0.5</v>
          </cell>
          <cell r="N48">
            <v>0.5</v>
          </cell>
          <cell r="O48">
            <v>0.5</v>
          </cell>
          <cell r="P48">
            <v>0.71000000000000085</v>
          </cell>
          <cell r="Q48">
            <v>1.85</v>
          </cell>
          <cell r="R48">
            <v>4.1100000000000003</v>
          </cell>
          <cell r="S48">
            <v>12.77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5</v>
          </cell>
          <cell r="AE48">
            <v>10</v>
          </cell>
          <cell r="AF48">
            <v>15</v>
          </cell>
          <cell r="AG48">
            <v>2</v>
          </cell>
          <cell r="AH48">
            <v>2</v>
          </cell>
          <cell r="AI48">
            <v>2</v>
          </cell>
          <cell r="AJ48">
            <v>4</v>
          </cell>
          <cell r="AK48">
            <v>7</v>
          </cell>
          <cell r="AL48">
            <v>11</v>
          </cell>
          <cell r="AM48">
            <v>15</v>
          </cell>
          <cell r="AN48">
            <v>20</v>
          </cell>
          <cell r="AO48">
            <v>25</v>
          </cell>
          <cell r="AP48">
            <v>35</v>
          </cell>
        </row>
        <row r="49">
          <cell r="A49">
            <v>36</v>
          </cell>
          <cell r="B49">
            <v>0.5</v>
          </cell>
          <cell r="C49">
            <v>0.5</v>
          </cell>
          <cell r="D49">
            <v>0.5</v>
          </cell>
          <cell r="E49">
            <v>0.5</v>
          </cell>
          <cell r="F49">
            <v>0.5</v>
          </cell>
          <cell r="G49">
            <v>1.4650000000000001</v>
          </cell>
          <cell r="H49">
            <v>2.93</v>
          </cell>
          <cell r="I49">
            <v>5.81</v>
          </cell>
          <cell r="J49">
            <v>16.68</v>
          </cell>
          <cell r="K49">
            <v>0.5</v>
          </cell>
          <cell r="L49">
            <v>0.5</v>
          </cell>
          <cell r="M49">
            <v>0.5</v>
          </cell>
          <cell r="N49">
            <v>0.5</v>
          </cell>
          <cell r="O49">
            <v>0.5</v>
          </cell>
          <cell r="P49">
            <v>0.5</v>
          </cell>
          <cell r="Q49">
            <v>1.6</v>
          </cell>
          <cell r="R49">
            <v>3.8</v>
          </cell>
          <cell r="S49">
            <v>12.06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4</v>
          </cell>
          <cell r="AE49">
            <v>9</v>
          </cell>
          <cell r="AF49">
            <v>14</v>
          </cell>
          <cell r="AG49">
            <v>2</v>
          </cell>
          <cell r="AH49">
            <v>2</v>
          </cell>
          <cell r="AI49">
            <v>2</v>
          </cell>
          <cell r="AJ49">
            <v>3</v>
          </cell>
          <cell r="AK49">
            <v>6</v>
          </cell>
          <cell r="AL49">
            <v>10</v>
          </cell>
          <cell r="AM49">
            <v>14</v>
          </cell>
          <cell r="AN49">
            <v>19</v>
          </cell>
          <cell r="AO49">
            <v>24</v>
          </cell>
          <cell r="AP49">
            <v>34</v>
          </cell>
        </row>
        <row r="50">
          <cell r="A50">
            <v>37</v>
          </cell>
          <cell r="B50">
            <v>0.5</v>
          </cell>
          <cell r="C50">
            <v>0.5</v>
          </cell>
          <cell r="D50">
            <v>0.5</v>
          </cell>
          <cell r="E50">
            <v>0.5</v>
          </cell>
          <cell r="F50">
            <v>0.5</v>
          </cell>
          <cell r="G50">
            <v>1.325</v>
          </cell>
          <cell r="H50">
            <v>2.65</v>
          </cell>
          <cell r="I50">
            <v>5.45</v>
          </cell>
          <cell r="J50">
            <v>16.11</v>
          </cell>
          <cell r="K50">
            <v>0.5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1.35</v>
          </cell>
          <cell r="R50">
            <v>3.5</v>
          </cell>
          <cell r="S50">
            <v>11.36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3</v>
          </cell>
          <cell r="AE50">
            <v>8</v>
          </cell>
          <cell r="AF50">
            <v>13</v>
          </cell>
          <cell r="AG50">
            <v>2</v>
          </cell>
          <cell r="AH50">
            <v>2</v>
          </cell>
          <cell r="AI50">
            <v>2</v>
          </cell>
          <cell r="AJ50">
            <v>3</v>
          </cell>
          <cell r="AK50">
            <v>6</v>
          </cell>
          <cell r="AL50">
            <v>9</v>
          </cell>
          <cell r="AM50">
            <v>13</v>
          </cell>
          <cell r="AN50">
            <v>18</v>
          </cell>
          <cell r="AO50">
            <v>23</v>
          </cell>
          <cell r="AP50">
            <v>33</v>
          </cell>
        </row>
        <row r="51">
          <cell r="A51">
            <v>38</v>
          </cell>
          <cell r="B51">
            <v>0.5</v>
          </cell>
          <cell r="C51">
            <v>0.5</v>
          </cell>
          <cell r="D51">
            <v>0.5</v>
          </cell>
          <cell r="E51">
            <v>0.5</v>
          </cell>
          <cell r="F51">
            <v>0.5</v>
          </cell>
          <cell r="G51">
            <v>1.18</v>
          </cell>
          <cell r="H51">
            <v>2.36</v>
          </cell>
          <cell r="I51">
            <v>5.1100000000000003</v>
          </cell>
          <cell r="J51">
            <v>15.55</v>
          </cell>
          <cell r="K51">
            <v>0.5</v>
          </cell>
          <cell r="L51">
            <v>0.5</v>
          </cell>
          <cell r="M51">
            <v>0.5</v>
          </cell>
          <cell r="N51">
            <v>0.5</v>
          </cell>
          <cell r="O51">
            <v>0.5</v>
          </cell>
          <cell r="P51">
            <v>0.5</v>
          </cell>
          <cell r="Q51">
            <v>1.1200000000000001</v>
          </cell>
          <cell r="R51">
            <v>3.23</v>
          </cell>
          <cell r="S51">
            <v>10.68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2</v>
          </cell>
          <cell r="AE51">
            <v>7</v>
          </cell>
          <cell r="AF51">
            <v>12</v>
          </cell>
          <cell r="AG51">
            <v>2</v>
          </cell>
          <cell r="AH51">
            <v>2</v>
          </cell>
          <cell r="AI51">
            <v>2</v>
          </cell>
          <cell r="AJ51">
            <v>2</v>
          </cell>
          <cell r="AK51">
            <v>5</v>
          </cell>
          <cell r="AL51">
            <v>8</v>
          </cell>
          <cell r="AM51">
            <v>12</v>
          </cell>
          <cell r="AN51">
            <v>17</v>
          </cell>
          <cell r="AO51">
            <v>22</v>
          </cell>
          <cell r="AP51">
            <v>32</v>
          </cell>
        </row>
        <row r="52">
          <cell r="A52">
            <v>39</v>
          </cell>
          <cell r="B52">
            <v>0.5</v>
          </cell>
          <cell r="C52">
            <v>0.5</v>
          </cell>
          <cell r="D52">
            <v>0.5</v>
          </cell>
          <cell r="E52">
            <v>0.5</v>
          </cell>
          <cell r="F52">
            <v>0.5</v>
          </cell>
          <cell r="G52">
            <v>1.04</v>
          </cell>
          <cell r="H52">
            <v>2.08</v>
          </cell>
          <cell r="I52">
            <v>4.79</v>
          </cell>
          <cell r="J52">
            <v>15</v>
          </cell>
          <cell r="K52">
            <v>0.5</v>
          </cell>
          <cell r="L52">
            <v>0.5</v>
          </cell>
          <cell r="M52">
            <v>0.5</v>
          </cell>
          <cell r="N52">
            <v>0.5</v>
          </cell>
          <cell r="O52">
            <v>0.5</v>
          </cell>
          <cell r="P52">
            <v>0.5</v>
          </cell>
          <cell r="Q52">
            <v>0.89000000000000057</v>
          </cell>
          <cell r="R52">
            <v>2.96</v>
          </cell>
          <cell r="S52">
            <v>10.01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6</v>
          </cell>
          <cell r="AF52">
            <v>11</v>
          </cell>
          <cell r="AG52">
            <v>2</v>
          </cell>
          <cell r="AH52">
            <v>2</v>
          </cell>
          <cell r="AI52">
            <v>2</v>
          </cell>
          <cell r="AJ52">
            <v>2</v>
          </cell>
          <cell r="AK52">
            <v>5</v>
          </cell>
          <cell r="AL52">
            <v>8</v>
          </cell>
          <cell r="AM52">
            <v>11</v>
          </cell>
          <cell r="AN52">
            <v>16</v>
          </cell>
          <cell r="AO52">
            <v>21</v>
          </cell>
          <cell r="AP52">
            <v>31</v>
          </cell>
        </row>
        <row r="53">
          <cell r="A53">
            <v>40</v>
          </cell>
          <cell r="B53">
            <v>0.5</v>
          </cell>
          <cell r="C53">
            <v>0.5</v>
          </cell>
          <cell r="D53">
            <v>0.5</v>
          </cell>
          <cell r="E53">
            <v>0.5</v>
          </cell>
          <cell r="F53">
            <v>0.5</v>
          </cell>
          <cell r="G53">
            <v>0.89500000000000002</v>
          </cell>
          <cell r="H53">
            <v>1.79</v>
          </cell>
          <cell r="I53">
            <v>4.47</v>
          </cell>
          <cell r="J53">
            <v>14.46</v>
          </cell>
          <cell r="K53">
            <v>0.5</v>
          </cell>
          <cell r="L53">
            <v>0.5</v>
          </cell>
          <cell r="M53">
            <v>0.5</v>
          </cell>
          <cell r="N53">
            <v>0.5</v>
          </cell>
          <cell r="O53">
            <v>0.5</v>
          </cell>
          <cell r="P53">
            <v>0.5</v>
          </cell>
          <cell r="Q53">
            <v>0.67000000000000171</v>
          </cell>
          <cell r="R53">
            <v>2.7</v>
          </cell>
          <cell r="S53">
            <v>9.3699999999999992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5</v>
          </cell>
          <cell r="AF53">
            <v>10</v>
          </cell>
          <cell r="AG53">
            <v>2</v>
          </cell>
          <cell r="AH53">
            <v>2</v>
          </cell>
          <cell r="AI53">
            <v>2</v>
          </cell>
          <cell r="AJ53">
            <v>2</v>
          </cell>
          <cell r="AK53">
            <v>4</v>
          </cell>
          <cell r="AL53">
            <v>7</v>
          </cell>
          <cell r="AM53">
            <v>10</v>
          </cell>
          <cell r="AN53">
            <v>15</v>
          </cell>
          <cell r="AO53">
            <v>20</v>
          </cell>
          <cell r="AP53">
            <v>30</v>
          </cell>
        </row>
        <row r="54">
          <cell r="A54">
            <v>41</v>
          </cell>
          <cell r="B54">
            <v>0.5</v>
          </cell>
          <cell r="C54">
            <v>0.5</v>
          </cell>
          <cell r="D54">
            <v>0.5</v>
          </cell>
          <cell r="E54">
            <v>0.5</v>
          </cell>
          <cell r="F54">
            <v>0.5</v>
          </cell>
          <cell r="G54">
            <v>0.76</v>
          </cell>
          <cell r="H54">
            <v>1.52</v>
          </cell>
          <cell r="I54">
            <v>4.16</v>
          </cell>
          <cell r="J54">
            <v>13.94</v>
          </cell>
          <cell r="K54">
            <v>0.5</v>
          </cell>
          <cell r="L54">
            <v>0.5</v>
          </cell>
          <cell r="M54">
            <v>0.5</v>
          </cell>
          <cell r="N54">
            <v>0.5</v>
          </cell>
          <cell r="O54">
            <v>0.5</v>
          </cell>
          <cell r="P54">
            <v>0.5</v>
          </cell>
          <cell r="Q54">
            <v>0.5</v>
          </cell>
          <cell r="R54">
            <v>2.4500000000000002</v>
          </cell>
          <cell r="S54">
            <v>8.75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4</v>
          </cell>
          <cell r="AF54">
            <v>9</v>
          </cell>
          <cell r="AG54">
            <v>2</v>
          </cell>
          <cell r="AH54">
            <v>2</v>
          </cell>
          <cell r="AI54">
            <v>2</v>
          </cell>
          <cell r="AJ54">
            <v>2</v>
          </cell>
          <cell r="AK54">
            <v>4</v>
          </cell>
          <cell r="AL54">
            <v>7</v>
          </cell>
          <cell r="AM54">
            <v>10</v>
          </cell>
          <cell r="AN54">
            <v>14</v>
          </cell>
          <cell r="AO54">
            <v>19</v>
          </cell>
          <cell r="AP54">
            <v>29</v>
          </cell>
        </row>
        <row r="55">
          <cell r="A55">
            <v>42</v>
          </cell>
          <cell r="B55">
            <v>0.5</v>
          </cell>
          <cell r="C55">
            <v>0.5</v>
          </cell>
          <cell r="D55">
            <v>0.5</v>
          </cell>
          <cell r="E55">
            <v>0.5</v>
          </cell>
          <cell r="F55">
            <v>0.5</v>
          </cell>
          <cell r="G55">
            <v>0.625</v>
          </cell>
          <cell r="H55">
            <v>1.25</v>
          </cell>
          <cell r="I55">
            <v>3.86</v>
          </cell>
          <cell r="J55">
            <v>13.43</v>
          </cell>
          <cell r="K55">
            <v>0.5</v>
          </cell>
          <cell r="L55">
            <v>0.5</v>
          </cell>
          <cell r="M55">
            <v>0.5</v>
          </cell>
          <cell r="N55">
            <v>0.5</v>
          </cell>
          <cell r="O55">
            <v>0.5</v>
          </cell>
          <cell r="P55">
            <v>0.5</v>
          </cell>
          <cell r="Q55">
            <v>0.5</v>
          </cell>
          <cell r="R55">
            <v>2.19</v>
          </cell>
          <cell r="S55">
            <v>8.16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3</v>
          </cell>
          <cell r="AF55">
            <v>8</v>
          </cell>
          <cell r="AG55">
            <v>2</v>
          </cell>
          <cell r="AH55">
            <v>2</v>
          </cell>
          <cell r="AI55">
            <v>2</v>
          </cell>
          <cell r="AJ55">
            <v>2</v>
          </cell>
          <cell r="AK55">
            <v>3</v>
          </cell>
          <cell r="AL55">
            <v>6</v>
          </cell>
          <cell r="AM55">
            <v>9</v>
          </cell>
          <cell r="AN55">
            <v>13</v>
          </cell>
          <cell r="AO55">
            <v>18</v>
          </cell>
          <cell r="AP55">
            <v>28</v>
          </cell>
        </row>
        <row r="56">
          <cell r="A56">
            <v>43</v>
          </cell>
          <cell r="B56">
            <v>0.5</v>
          </cell>
          <cell r="C56">
            <v>0.5</v>
          </cell>
          <cell r="D56">
            <v>0.5</v>
          </cell>
          <cell r="E56">
            <v>0.5</v>
          </cell>
          <cell r="F56">
            <v>0.5</v>
          </cell>
          <cell r="G56">
            <v>0.5</v>
          </cell>
          <cell r="H56">
            <v>1</v>
          </cell>
          <cell r="I56">
            <v>3.57</v>
          </cell>
          <cell r="J56">
            <v>12.94</v>
          </cell>
          <cell r="K56">
            <v>0.5</v>
          </cell>
          <cell r="L56">
            <v>0.5</v>
          </cell>
          <cell r="M56">
            <v>0.5</v>
          </cell>
          <cell r="N56">
            <v>0.5</v>
          </cell>
          <cell r="O56">
            <v>0.5</v>
          </cell>
          <cell r="P56">
            <v>0.5</v>
          </cell>
          <cell r="Q56">
            <v>0.5</v>
          </cell>
          <cell r="R56">
            <v>1.94</v>
          </cell>
          <cell r="S56">
            <v>7.61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2</v>
          </cell>
          <cell r="AF56">
            <v>7</v>
          </cell>
          <cell r="AG56">
            <v>2</v>
          </cell>
          <cell r="AH56">
            <v>2</v>
          </cell>
          <cell r="AI56">
            <v>2</v>
          </cell>
          <cell r="AJ56">
            <v>2</v>
          </cell>
          <cell r="AK56">
            <v>3</v>
          </cell>
          <cell r="AL56">
            <v>6</v>
          </cell>
          <cell r="AM56">
            <v>9</v>
          </cell>
          <cell r="AN56">
            <v>13</v>
          </cell>
          <cell r="AO56">
            <v>17</v>
          </cell>
          <cell r="AP56">
            <v>27</v>
          </cell>
        </row>
        <row r="57">
          <cell r="A57">
            <v>44</v>
          </cell>
          <cell r="B57">
            <v>0.5</v>
          </cell>
          <cell r="C57">
            <v>0.5</v>
          </cell>
          <cell r="D57">
            <v>0.5</v>
          </cell>
          <cell r="E57">
            <v>0.5</v>
          </cell>
          <cell r="F57">
            <v>0.5</v>
          </cell>
          <cell r="G57">
            <v>0.5</v>
          </cell>
          <cell r="H57">
            <v>0.75</v>
          </cell>
          <cell r="I57">
            <v>3.28</v>
          </cell>
          <cell r="J57">
            <v>12.46</v>
          </cell>
          <cell r="K57">
            <v>0.5</v>
          </cell>
          <cell r="L57">
            <v>0.5</v>
          </cell>
          <cell r="M57">
            <v>0.5</v>
          </cell>
          <cell r="N57">
            <v>0.5</v>
          </cell>
          <cell r="O57">
            <v>0.5</v>
          </cell>
          <cell r="P57">
            <v>0.5</v>
          </cell>
          <cell r="Q57">
            <v>0.5</v>
          </cell>
          <cell r="R57">
            <v>1.69</v>
          </cell>
          <cell r="S57">
            <v>7.09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6</v>
          </cell>
          <cell r="AG57">
            <v>2</v>
          </cell>
          <cell r="AH57">
            <v>2</v>
          </cell>
          <cell r="AI57">
            <v>2</v>
          </cell>
          <cell r="AJ57">
            <v>2</v>
          </cell>
          <cell r="AK57">
            <v>3</v>
          </cell>
          <cell r="AL57">
            <v>5</v>
          </cell>
          <cell r="AM57">
            <v>8</v>
          </cell>
          <cell r="AN57">
            <v>12</v>
          </cell>
          <cell r="AO57">
            <v>16</v>
          </cell>
          <cell r="AP57">
            <v>26</v>
          </cell>
        </row>
        <row r="58">
          <cell r="A58">
            <v>45</v>
          </cell>
          <cell r="B58">
            <v>0.5</v>
          </cell>
          <cell r="C58">
            <v>0.5</v>
          </cell>
          <cell r="D58">
            <v>0.5</v>
          </cell>
          <cell r="E58">
            <v>0.5</v>
          </cell>
          <cell r="F58">
            <v>0.5</v>
          </cell>
          <cell r="G58">
            <v>0.5</v>
          </cell>
          <cell r="H58">
            <v>0.5</v>
          </cell>
          <cell r="I58">
            <v>2.99</v>
          </cell>
          <cell r="J58">
            <v>11.99</v>
          </cell>
          <cell r="K58">
            <v>0.5</v>
          </cell>
          <cell r="L58">
            <v>0.5</v>
          </cell>
          <cell r="M58">
            <v>0.5</v>
          </cell>
          <cell r="N58">
            <v>0.5</v>
          </cell>
          <cell r="O58">
            <v>0.5</v>
          </cell>
          <cell r="P58">
            <v>0.5</v>
          </cell>
          <cell r="Q58">
            <v>0.5</v>
          </cell>
          <cell r="R58">
            <v>1.45</v>
          </cell>
          <cell r="S58">
            <v>6.61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5</v>
          </cell>
          <cell r="AG58">
            <v>2</v>
          </cell>
          <cell r="AH58">
            <v>2</v>
          </cell>
          <cell r="AI58">
            <v>2</v>
          </cell>
          <cell r="AJ58">
            <v>2</v>
          </cell>
          <cell r="AK58">
            <v>3</v>
          </cell>
          <cell r="AL58">
            <v>5</v>
          </cell>
          <cell r="AM58">
            <v>8</v>
          </cell>
          <cell r="AN58">
            <v>11</v>
          </cell>
          <cell r="AO58">
            <v>15</v>
          </cell>
          <cell r="AP58">
            <v>25</v>
          </cell>
        </row>
        <row r="59">
          <cell r="A59">
            <v>46</v>
          </cell>
          <cell r="B59">
            <v>0.5</v>
          </cell>
          <cell r="C59">
            <v>0.5</v>
          </cell>
          <cell r="D59">
            <v>0.5</v>
          </cell>
          <cell r="E59">
            <v>0.5</v>
          </cell>
          <cell r="F59">
            <v>0.5</v>
          </cell>
          <cell r="G59">
            <v>0.5</v>
          </cell>
          <cell r="H59">
            <v>0.5</v>
          </cell>
          <cell r="I59">
            <v>2.7</v>
          </cell>
          <cell r="J59">
            <v>11.53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1.21</v>
          </cell>
          <cell r="S59">
            <v>6.16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4</v>
          </cell>
          <cell r="AG59">
            <v>2</v>
          </cell>
          <cell r="AH59">
            <v>2</v>
          </cell>
          <cell r="AI59">
            <v>2</v>
          </cell>
          <cell r="AJ59">
            <v>2</v>
          </cell>
          <cell r="AK59">
            <v>3</v>
          </cell>
          <cell r="AL59">
            <v>4</v>
          </cell>
          <cell r="AM59">
            <v>7</v>
          </cell>
          <cell r="AN59">
            <v>10</v>
          </cell>
          <cell r="AO59">
            <v>14</v>
          </cell>
          <cell r="AP59">
            <v>24</v>
          </cell>
        </row>
        <row r="60">
          <cell r="A60">
            <v>47</v>
          </cell>
          <cell r="B60">
            <v>0.5</v>
          </cell>
          <cell r="C60">
            <v>0.5</v>
          </cell>
          <cell r="D60">
            <v>0.5</v>
          </cell>
          <cell r="E60">
            <v>0.5</v>
          </cell>
          <cell r="F60">
            <v>0.5</v>
          </cell>
          <cell r="G60">
            <v>0.5</v>
          </cell>
          <cell r="H60">
            <v>0.5</v>
          </cell>
          <cell r="I60">
            <v>2.42</v>
          </cell>
          <cell r="J60">
            <v>11.09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0.96999999999999886</v>
          </cell>
          <cell r="S60">
            <v>5.74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3</v>
          </cell>
          <cell r="AG60">
            <v>2</v>
          </cell>
          <cell r="AH60">
            <v>2</v>
          </cell>
          <cell r="AI60">
            <v>2</v>
          </cell>
          <cell r="AJ60">
            <v>2</v>
          </cell>
          <cell r="AK60">
            <v>3</v>
          </cell>
          <cell r="AL60">
            <v>4</v>
          </cell>
          <cell r="AM60">
            <v>7</v>
          </cell>
          <cell r="AN60">
            <v>10</v>
          </cell>
          <cell r="AO60">
            <v>14</v>
          </cell>
          <cell r="AP60">
            <v>23</v>
          </cell>
        </row>
        <row r="61">
          <cell r="A61">
            <v>48</v>
          </cell>
          <cell r="B61">
            <v>0.5</v>
          </cell>
          <cell r="C61">
            <v>0.5</v>
          </cell>
          <cell r="D61">
            <v>0.5</v>
          </cell>
          <cell r="E61">
            <v>0.5</v>
          </cell>
          <cell r="F61">
            <v>0.5</v>
          </cell>
          <cell r="G61">
            <v>0.5</v>
          </cell>
          <cell r="H61">
            <v>0.5</v>
          </cell>
          <cell r="I61">
            <v>2.13</v>
          </cell>
          <cell r="J61">
            <v>10.66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0.72999999999999687</v>
          </cell>
          <cell r="S61">
            <v>5.36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2</v>
          </cell>
          <cell r="AG61">
            <v>2</v>
          </cell>
          <cell r="AH61">
            <v>2</v>
          </cell>
          <cell r="AI61">
            <v>2</v>
          </cell>
          <cell r="AJ61">
            <v>2</v>
          </cell>
          <cell r="AK61">
            <v>3</v>
          </cell>
          <cell r="AL61">
            <v>3</v>
          </cell>
          <cell r="AM61">
            <v>6</v>
          </cell>
          <cell r="AN61">
            <v>9</v>
          </cell>
          <cell r="AO61">
            <v>13</v>
          </cell>
          <cell r="AP61">
            <v>22</v>
          </cell>
        </row>
        <row r="62">
          <cell r="A62">
            <v>49</v>
          </cell>
          <cell r="B62">
            <v>0.5</v>
          </cell>
          <cell r="C62">
            <v>0.5</v>
          </cell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>
            <v>1.85</v>
          </cell>
          <cell r="J62">
            <v>10.24</v>
          </cell>
          <cell r="K62">
            <v>0.5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5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2</v>
          </cell>
          <cell r="AH62">
            <v>2</v>
          </cell>
          <cell r="AI62">
            <v>2</v>
          </cell>
          <cell r="AJ62">
            <v>2</v>
          </cell>
          <cell r="AK62">
            <v>3</v>
          </cell>
          <cell r="AL62">
            <v>3</v>
          </cell>
          <cell r="AM62">
            <v>6</v>
          </cell>
          <cell r="AN62">
            <v>9</v>
          </cell>
          <cell r="AO62">
            <v>12</v>
          </cell>
          <cell r="AP62">
            <v>21</v>
          </cell>
        </row>
        <row r="63">
          <cell r="A63">
            <v>50</v>
          </cell>
          <cell r="B63">
            <v>0.5</v>
          </cell>
          <cell r="C63">
            <v>0.5</v>
          </cell>
          <cell r="D63">
            <v>0.5</v>
          </cell>
          <cell r="E63">
            <v>0.5</v>
          </cell>
          <cell r="F63">
            <v>0.5</v>
          </cell>
          <cell r="G63">
            <v>0.5</v>
          </cell>
          <cell r="H63">
            <v>0.5</v>
          </cell>
          <cell r="I63">
            <v>1.58</v>
          </cell>
          <cell r="J63">
            <v>9.84</v>
          </cell>
          <cell r="K63">
            <v>0.5</v>
          </cell>
          <cell r="L63">
            <v>0.5</v>
          </cell>
          <cell r="M63">
            <v>0.5</v>
          </cell>
          <cell r="N63">
            <v>0.5</v>
          </cell>
          <cell r="O63">
            <v>0.5</v>
          </cell>
          <cell r="P63">
            <v>0.5</v>
          </cell>
          <cell r="Q63">
            <v>0.5</v>
          </cell>
          <cell r="R63">
            <v>0.5</v>
          </cell>
          <cell r="S63">
            <v>4.67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2</v>
          </cell>
          <cell r="AH63">
            <v>2</v>
          </cell>
          <cell r="AI63">
            <v>2</v>
          </cell>
          <cell r="AJ63">
            <v>2</v>
          </cell>
          <cell r="AK63">
            <v>3</v>
          </cell>
          <cell r="AL63">
            <v>3</v>
          </cell>
          <cell r="AM63">
            <v>5</v>
          </cell>
          <cell r="AN63">
            <v>8</v>
          </cell>
          <cell r="AO63">
            <v>10</v>
          </cell>
          <cell r="AP63">
            <v>20</v>
          </cell>
        </row>
        <row r="64">
          <cell r="A64">
            <v>51</v>
          </cell>
          <cell r="B64">
            <v>0.5</v>
          </cell>
          <cell r="C64">
            <v>0.5</v>
          </cell>
          <cell r="D64">
            <v>0.5</v>
          </cell>
          <cell r="E64">
            <v>0.5</v>
          </cell>
          <cell r="F64">
            <v>0.5</v>
          </cell>
          <cell r="G64">
            <v>0.5</v>
          </cell>
          <cell r="H64">
            <v>0.5</v>
          </cell>
          <cell r="I64">
            <v>1.31</v>
          </cell>
          <cell r="J64">
            <v>9.4499999999999993</v>
          </cell>
          <cell r="K64">
            <v>0.5</v>
          </cell>
          <cell r="L64">
            <v>0.5</v>
          </cell>
          <cell r="M64">
            <v>0.5</v>
          </cell>
          <cell r="N64">
            <v>0.5</v>
          </cell>
          <cell r="O64">
            <v>0.5</v>
          </cell>
          <cell r="P64">
            <v>0.5</v>
          </cell>
          <cell r="Q64">
            <v>0.5</v>
          </cell>
          <cell r="R64">
            <v>0.5</v>
          </cell>
          <cell r="S64">
            <v>4.3499999999999996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2</v>
          </cell>
          <cell r="AH64">
            <v>2</v>
          </cell>
          <cell r="AI64">
            <v>2</v>
          </cell>
          <cell r="AJ64">
            <v>2</v>
          </cell>
          <cell r="AK64">
            <v>3</v>
          </cell>
          <cell r="AL64">
            <v>3</v>
          </cell>
          <cell r="AM64">
            <v>5</v>
          </cell>
          <cell r="AN64">
            <v>8</v>
          </cell>
          <cell r="AO64">
            <v>10</v>
          </cell>
          <cell r="AP64">
            <v>19</v>
          </cell>
        </row>
        <row r="65">
          <cell r="A65">
            <v>52</v>
          </cell>
          <cell r="B65">
            <v>0.5</v>
          </cell>
          <cell r="C65">
            <v>0.5</v>
          </cell>
          <cell r="D65">
            <v>0.5</v>
          </cell>
          <cell r="E65">
            <v>0.5</v>
          </cell>
          <cell r="F65">
            <v>0.5</v>
          </cell>
          <cell r="G65">
            <v>0.5</v>
          </cell>
          <cell r="H65">
            <v>0.5</v>
          </cell>
          <cell r="I65">
            <v>1.05</v>
          </cell>
          <cell r="J65">
            <v>9.07</v>
          </cell>
          <cell r="K65">
            <v>0.5</v>
          </cell>
          <cell r="L65">
            <v>0.5</v>
          </cell>
          <cell r="M65">
            <v>0.5</v>
          </cell>
          <cell r="N65">
            <v>0.5</v>
          </cell>
          <cell r="O65">
            <v>0.5</v>
          </cell>
          <cell r="P65">
            <v>0.5</v>
          </cell>
          <cell r="Q65">
            <v>0.5</v>
          </cell>
          <cell r="R65">
            <v>0.5</v>
          </cell>
          <cell r="S65">
            <v>4.05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2</v>
          </cell>
          <cell r="AH65">
            <v>2</v>
          </cell>
          <cell r="AI65">
            <v>2</v>
          </cell>
          <cell r="AJ65">
            <v>2</v>
          </cell>
          <cell r="AK65">
            <v>3</v>
          </cell>
          <cell r="AL65">
            <v>3</v>
          </cell>
          <cell r="AM65">
            <v>4</v>
          </cell>
          <cell r="AN65">
            <v>7</v>
          </cell>
          <cell r="AO65">
            <v>9</v>
          </cell>
          <cell r="AP65">
            <v>19</v>
          </cell>
        </row>
        <row r="66">
          <cell r="A66">
            <v>53</v>
          </cell>
          <cell r="B66">
            <v>0.5</v>
          </cell>
          <cell r="C66">
            <v>0.5</v>
          </cell>
          <cell r="D66">
            <v>0.5</v>
          </cell>
          <cell r="E66">
            <v>0.5</v>
          </cell>
          <cell r="F66">
            <v>0.5</v>
          </cell>
          <cell r="G66">
            <v>0.5</v>
          </cell>
          <cell r="H66">
            <v>0.5</v>
          </cell>
          <cell r="I66">
            <v>0.8</v>
          </cell>
          <cell r="J66">
            <v>8.6999999999999993</v>
          </cell>
          <cell r="K66">
            <v>0.5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3.76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2</v>
          </cell>
          <cell r="AH66">
            <v>2</v>
          </cell>
          <cell r="AI66">
            <v>2</v>
          </cell>
          <cell r="AJ66">
            <v>2</v>
          </cell>
          <cell r="AK66">
            <v>3</v>
          </cell>
          <cell r="AL66">
            <v>3</v>
          </cell>
          <cell r="AM66">
            <v>4</v>
          </cell>
          <cell r="AN66">
            <v>7</v>
          </cell>
          <cell r="AO66">
            <v>9</v>
          </cell>
          <cell r="AP66">
            <v>18</v>
          </cell>
        </row>
        <row r="67">
          <cell r="A67">
            <v>54</v>
          </cell>
          <cell r="B67">
            <v>0.5</v>
          </cell>
          <cell r="C67">
            <v>0.5</v>
          </cell>
          <cell r="D67">
            <v>0.5</v>
          </cell>
          <cell r="E67">
            <v>0.5</v>
          </cell>
          <cell r="F67">
            <v>0.5</v>
          </cell>
          <cell r="G67">
            <v>0.5</v>
          </cell>
          <cell r="H67">
            <v>0.5</v>
          </cell>
          <cell r="I67">
            <v>0.5</v>
          </cell>
          <cell r="J67">
            <v>8.34</v>
          </cell>
          <cell r="K67">
            <v>0.5</v>
          </cell>
          <cell r="L67">
            <v>0.5</v>
          </cell>
          <cell r="M67">
            <v>0.5</v>
          </cell>
          <cell r="N67">
            <v>0.5</v>
          </cell>
          <cell r="O67">
            <v>0.5</v>
          </cell>
          <cell r="P67">
            <v>0.5</v>
          </cell>
          <cell r="Q67">
            <v>0.5</v>
          </cell>
          <cell r="R67">
            <v>0.5</v>
          </cell>
          <cell r="S67">
            <v>3.48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3</v>
          </cell>
          <cell r="AL67">
            <v>3</v>
          </cell>
          <cell r="AM67">
            <v>4</v>
          </cell>
          <cell r="AN67">
            <v>7</v>
          </cell>
          <cell r="AO67">
            <v>9</v>
          </cell>
          <cell r="AP67">
            <v>17</v>
          </cell>
        </row>
        <row r="68">
          <cell r="A68">
            <v>55</v>
          </cell>
          <cell r="B68">
            <v>0.5</v>
          </cell>
          <cell r="C68">
            <v>0.5</v>
          </cell>
          <cell r="D68">
            <v>0.5</v>
          </cell>
          <cell r="E68">
            <v>0.5</v>
          </cell>
          <cell r="F68">
            <v>0.5</v>
          </cell>
          <cell r="G68">
            <v>0.5</v>
          </cell>
          <cell r="H68">
            <v>0.5</v>
          </cell>
          <cell r="I68">
            <v>0.5</v>
          </cell>
          <cell r="J68">
            <v>7.99</v>
          </cell>
          <cell r="K68">
            <v>0.5</v>
          </cell>
          <cell r="L68">
            <v>0.5</v>
          </cell>
          <cell r="M68">
            <v>0.5</v>
          </cell>
          <cell r="N68">
            <v>0.5</v>
          </cell>
          <cell r="O68">
            <v>0.5</v>
          </cell>
          <cell r="P68">
            <v>0.5</v>
          </cell>
          <cell r="Q68">
            <v>0.5</v>
          </cell>
          <cell r="R68">
            <v>0.5</v>
          </cell>
          <cell r="S68">
            <v>3.21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2</v>
          </cell>
          <cell r="AH68">
            <v>2</v>
          </cell>
          <cell r="AI68">
            <v>2</v>
          </cell>
          <cell r="AJ68">
            <v>2</v>
          </cell>
          <cell r="AK68">
            <v>3</v>
          </cell>
          <cell r="AL68">
            <v>3</v>
          </cell>
          <cell r="AM68">
            <v>3</v>
          </cell>
          <cell r="AN68">
            <v>6</v>
          </cell>
          <cell r="AO68">
            <v>8</v>
          </cell>
          <cell r="AP68">
            <v>16</v>
          </cell>
        </row>
        <row r="69">
          <cell r="A69">
            <v>56</v>
          </cell>
          <cell r="B69">
            <v>0.5</v>
          </cell>
          <cell r="C69">
            <v>0.5</v>
          </cell>
          <cell r="D69">
            <v>0.5</v>
          </cell>
          <cell r="E69">
            <v>0.5</v>
          </cell>
          <cell r="F69">
            <v>0.5</v>
          </cell>
          <cell r="G69">
            <v>0.5</v>
          </cell>
          <cell r="H69">
            <v>0.5</v>
          </cell>
          <cell r="I69">
            <v>0.5</v>
          </cell>
          <cell r="J69">
            <v>7.65</v>
          </cell>
          <cell r="K69">
            <v>0.5</v>
          </cell>
          <cell r="L69">
            <v>0.5</v>
          </cell>
          <cell r="M69">
            <v>0.5</v>
          </cell>
          <cell r="N69">
            <v>0.5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2.94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2</v>
          </cell>
          <cell r="AH69">
            <v>2</v>
          </cell>
          <cell r="AI69">
            <v>2</v>
          </cell>
          <cell r="AJ69">
            <v>2</v>
          </cell>
          <cell r="AK69">
            <v>3</v>
          </cell>
          <cell r="AL69">
            <v>3</v>
          </cell>
          <cell r="AM69">
            <v>3</v>
          </cell>
          <cell r="AN69">
            <v>6</v>
          </cell>
          <cell r="AO69">
            <v>8</v>
          </cell>
          <cell r="AP69">
            <v>15</v>
          </cell>
        </row>
        <row r="70">
          <cell r="A70">
            <v>57</v>
          </cell>
          <cell r="B70">
            <v>0.5</v>
          </cell>
          <cell r="C70">
            <v>0.5</v>
          </cell>
          <cell r="D70">
            <v>0.5</v>
          </cell>
          <cell r="E70">
            <v>0.5</v>
          </cell>
          <cell r="F70">
            <v>0.5</v>
          </cell>
          <cell r="G70">
            <v>0.5</v>
          </cell>
          <cell r="H70">
            <v>0.5</v>
          </cell>
          <cell r="I70">
            <v>0.5</v>
          </cell>
          <cell r="J70">
            <v>7.32</v>
          </cell>
          <cell r="K70">
            <v>0.5</v>
          </cell>
          <cell r="L70">
            <v>0.5</v>
          </cell>
          <cell r="M70">
            <v>0.5</v>
          </cell>
          <cell r="N70">
            <v>0.5</v>
          </cell>
          <cell r="O70">
            <v>0.5</v>
          </cell>
          <cell r="P70">
            <v>0.5</v>
          </cell>
          <cell r="Q70">
            <v>0.5</v>
          </cell>
          <cell r="R70">
            <v>0.5</v>
          </cell>
          <cell r="S70">
            <v>2.68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3</v>
          </cell>
          <cell r="AL70">
            <v>3</v>
          </cell>
          <cell r="AM70">
            <v>3</v>
          </cell>
          <cell r="AN70">
            <v>5</v>
          </cell>
          <cell r="AO70">
            <v>7</v>
          </cell>
          <cell r="AP70">
            <v>15</v>
          </cell>
        </row>
        <row r="71">
          <cell r="A71">
            <v>58</v>
          </cell>
          <cell r="B71">
            <v>0.5</v>
          </cell>
          <cell r="C71">
            <v>0.5</v>
          </cell>
          <cell r="D71">
            <v>0.5</v>
          </cell>
          <cell r="E71">
            <v>0.5</v>
          </cell>
          <cell r="F71">
            <v>0.5</v>
          </cell>
          <cell r="G71">
            <v>0.5</v>
          </cell>
          <cell r="H71">
            <v>0.5</v>
          </cell>
          <cell r="I71">
            <v>0.5</v>
          </cell>
          <cell r="J71">
            <v>6.99</v>
          </cell>
          <cell r="K71">
            <v>0.5</v>
          </cell>
          <cell r="L71">
            <v>0.5</v>
          </cell>
          <cell r="M71">
            <v>0.5</v>
          </cell>
          <cell r="N71">
            <v>0.5</v>
          </cell>
          <cell r="O71">
            <v>0.5</v>
          </cell>
          <cell r="P71">
            <v>0.5</v>
          </cell>
          <cell r="Q71">
            <v>0.5</v>
          </cell>
          <cell r="R71">
            <v>0.5</v>
          </cell>
          <cell r="S71">
            <v>2.42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1</v>
          </cell>
          <cell r="AG71">
            <v>2</v>
          </cell>
          <cell r="AH71">
            <v>2</v>
          </cell>
          <cell r="AI71">
            <v>2</v>
          </cell>
          <cell r="AJ71">
            <v>2</v>
          </cell>
          <cell r="AK71">
            <v>3</v>
          </cell>
          <cell r="AL71">
            <v>3</v>
          </cell>
          <cell r="AM71">
            <v>3</v>
          </cell>
          <cell r="AN71">
            <v>5</v>
          </cell>
          <cell r="AO71">
            <v>7</v>
          </cell>
          <cell r="AP71">
            <v>14</v>
          </cell>
        </row>
        <row r="72">
          <cell r="A72">
            <v>59</v>
          </cell>
          <cell r="B72">
            <v>0.5</v>
          </cell>
          <cell r="C72">
            <v>0.5</v>
          </cell>
          <cell r="D72">
            <v>0.5</v>
          </cell>
          <cell r="E72">
            <v>0.5</v>
          </cell>
          <cell r="F72">
            <v>0.5</v>
          </cell>
          <cell r="G72">
            <v>0.5</v>
          </cell>
          <cell r="H72">
            <v>0.5</v>
          </cell>
          <cell r="I72">
            <v>0.5</v>
          </cell>
          <cell r="J72">
            <v>6.68</v>
          </cell>
          <cell r="K72">
            <v>0.5</v>
          </cell>
          <cell r="L72">
            <v>0.5</v>
          </cell>
          <cell r="M72">
            <v>0.5</v>
          </cell>
          <cell r="N72">
            <v>0.5</v>
          </cell>
          <cell r="O72">
            <v>0.5</v>
          </cell>
          <cell r="P72">
            <v>0.5</v>
          </cell>
          <cell r="Q72">
            <v>0.5</v>
          </cell>
          <cell r="R72">
            <v>0.5</v>
          </cell>
          <cell r="S72">
            <v>2.17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3</v>
          </cell>
          <cell r="AL72">
            <v>3</v>
          </cell>
          <cell r="AM72">
            <v>3</v>
          </cell>
          <cell r="AN72">
            <v>5</v>
          </cell>
          <cell r="AO72">
            <v>7</v>
          </cell>
          <cell r="AP72">
            <v>13</v>
          </cell>
        </row>
        <row r="73">
          <cell r="A73">
            <v>60</v>
          </cell>
          <cell r="B73">
            <v>0.5</v>
          </cell>
          <cell r="C73">
            <v>0.5</v>
          </cell>
          <cell r="D73">
            <v>0.5</v>
          </cell>
          <cell r="E73">
            <v>0.5</v>
          </cell>
          <cell r="F73">
            <v>0.5</v>
          </cell>
          <cell r="G73">
            <v>0.5</v>
          </cell>
          <cell r="H73">
            <v>0.5</v>
          </cell>
          <cell r="I73">
            <v>0.5</v>
          </cell>
          <cell r="J73">
            <v>6.37</v>
          </cell>
          <cell r="K73">
            <v>0.5</v>
          </cell>
          <cell r="L73">
            <v>0.5</v>
          </cell>
          <cell r="M73">
            <v>0.5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0.5</v>
          </cell>
          <cell r="S73">
            <v>1.92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2</v>
          </cell>
          <cell r="AH73">
            <v>2</v>
          </cell>
          <cell r="AI73">
            <v>2</v>
          </cell>
          <cell r="AJ73">
            <v>2</v>
          </cell>
          <cell r="AK73">
            <v>3</v>
          </cell>
          <cell r="AL73">
            <v>3</v>
          </cell>
          <cell r="AM73">
            <v>3</v>
          </cell>
          <cell r="AN73">
            <v>4</v>
          </cell>
          <cell r="AO73">
            <v>6</v>
          </cell>
          <cell r="AP73">
            <v>12</v>
          </cell>
        </row>
        <row r="74">
          <cell r="A74">
            <v>61</v>
          </cell>
          <cell r="B74">
            <v>0.5</v>
          </cell>
          <cell r="C74">
            <v>0.5</v>
          </cell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6.06</v>
          </cell>
          <cell r="K74">
            <v>0.5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1.67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2</v>
          </cell>
          <cell r="AH74">
            <v>2</v>
          </cell>
          <cell r="AI74">
            <v>2</v>
          </cell>
          <cell r="AJ74">
            <v>2</v>
          </cell>
          <cell r="AK74">
            <v>3</v>
          </cell>
          <cell r="AL74">
            <v>3</v>
          </cell>
          <cell r="AM74">
            <v>3</v>
          </cell>
          <cell r="AN74">
            <v>4</v>
          </cell>
          <cell r="AO74">
            <v>6</v>
          </cell>
          <cell r="AP74">
            <v>12</v>
          </cell>
        </row>
        <row r="75">
          <cell r="A75">
            <v>62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5.76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1.43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2</v>
          </cell>
          <cell r="AH75">
            <v>2</v>
          </cell>
          <cell r="AI75">
            <v>2</v>
          </cell>
          <cell r="AJ75">
            <v>2</v>
          </cell>
          <cell r="AK75">
            <v>3</v>
          </cell>
          <cell r="AL75">
            <v>3</v>
          </cell>
          <cell r="AM75">
            <v>3</v>
          </cell>
          <cell r="AN75">
            <v>4</v>
          </cell>
          <cell r="AO75">
            <v>5</v>
          </cell>
          <cell r="AP75">
            <v>11</v>
          </cell>
        </row>
        <row r="76">
          <cell r="A76">
            <v>63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5.47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1.17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2</v>
          </cell>
          <cell r="AH76">
            <v>2</v>
          </cell>
          <cell r="AI76">
            <v>2</v>
          </cell>
          <cell r="AJ76">
            <v>2</v>
          </cell>
          <cell r="AK76">
            <v>3</v>
          </cell>
          <cell r="AL76">
            <v>3</v>
          </cell>
          <cell r="AM76">
            <v>3</v>
          </cell>
          <cell r="AN76">
            <v>4</v>
          </cell>
          <cell r="AO76">
            <v>5</v>
          </cell>
          <cell r="AP76">
            <v>10</v>
          </cell>
        </row>
        <row r="77">
          <cell r="A77">
            <v>64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5.17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0.87000000000000455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2</v>
          </cell>
          <cell r="AH77">
            <v>2</v>
          </cell>
          <cell r="AI77">
            <v>2</v>
          </cell>
          <cell r="AJ77">
            <v>2</v>
          </cell>
          <cell r="AK77">
            <v>3</v>
          </cell>
          <cell r="AL77">
            <v>3</v>
          </cell>
          <cell r="AM77">
            <v>3</v>
          </cell>
          <cell r="AN77">
            <v>3</v>
          </cell>
          <cell r="AO77">
            <v>5</v>
          </cell>
          <cell r="AP77">
            <v>10</v>
          </cell>
        </row>
        <row r="78">
          <cell r="A78">
            <v>65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4.88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2</v>
          </cell>
          <cell r="AH78">
            <v>2</v>
          </cell>
          <cell r="AI78">
            <v>2</v>
          </cell>
          <cell r="AJ78">
            <v>2</v>
          </cell>
          <cell r="AK78">
            <v>3</v>
          </cell>
          <cell r="AL78">
            <v>3</v>
          </cell>
          <cell r="AM78">
            <v>3</v>
          </cell>
          <cell r="AN78">
            <v>3</v>
          </cell>
          <cell r="AO78">
            <v>4</v>
          </cell>
          <cell r="AP78">
            <v>9</v>
          </cell>
        </row>
        <row r="79">
          <cell r="A79">
            <v>66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4.59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1</v>
          </cell>
          <cell r="AG79">
            <v>2</v>
          </cell>
          <cell r="AH79">
            <v>2</v>
          </cell>
          <cell r="AI79">
            <v>2</v>
          </cell>
          <cell r="AJ79">
            <v>2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4</v>
          </cell>
          <cell r="AP79">
            <v>9</v>
          </cell>
        </row>
        <row r="80">
          <cell r="A80">
            <v>67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4.3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2</v>
          </cell>
          <cell r="AH80">
            <v>2</v>
          </cell>
          <cell r="AI80">
            <v>2</v>
          </cell>
          <cell r="AJ80">
            <v>2</v>
          </cell>
          <cell r="AK80">
            <v>3</v>
          </cell>
          <cell r="AL80">
            <v>3</v>
          </cell>
          <cell r="AM80">
            <v>3</v>
          </cell>
          <cell r="AN80">
            <v>3</v>
          </cell>
          <cell r="AO80">
            <v>4</v>
          </cell>
          <cell r="AP80">
            <v>8</v>
          </cell>
        </row>
        <row r="81">
          <cell r="A81">
            <v>68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4.01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2</v>
          </cell>
          <cell r="AH81">
            <v>2</v>
          </cell>
          <cell r="AI81">
            <v>2</v>
          </cell>
          <cell r="AJ81">
            <v>2</v>
          </cell>
          <cell r="AK81">
            <v>3</v>
          </cell>
          <cell r="AL81">
            <v>3</v>
          </cell>
          <cell r="AM81">
            <v>3</v>
          </cell>
          <cell r="AN81">
            <v>3</v>
          </cell>
          <cell r="AO81">
            <v>4</v>
          </cell>
          <cell r="AP81">
            <v>8</v>
          </cell>
        </row>
        <row r="82">
          <cell r="A82">
            <v>69</v>
          </cell>
          <cell r="B82">
            <v>0.5</v>
          </cell>
          <cell r="C82">
            <v>0.5</v>
          </cell>
          <cell r="D82">
            <v>0.5</v>
          </cell>
          <cell r="E82">
            <v>0.5</v>
          </cell>
          <cell r="F82">
            <v>0.5</v>
          </cell>
          <cell r="G82">
            <v>0.5</v>
          </cell>
          <cell r="H82">
            <v>0.5</v>
          </cell>
          <cell r="I82">
            <v>0.5</v>
          </cell>
          <cell r="J82">
            <v>3.71</v>
          </cell>
          <cell r="K82">
            <v>0.5</v>
          </cell>
          <cell r="L82">
            <v>0.5</v>
          </cell>
          <cell r="M82">
            <v>0.5</v>
          </cell>
          <cell r="N82">
            <v>0.5</v>
          </cell>
          <cell r="O82">
            <v>0.5</v>
          </cell>
          <cell r="P82">
            <v>0.5</v>
          </cell>
          <cell r="Q82">
            <v>0.5</v>
          </cell>
          <cell r="R82">
            <v>0.5</v>
          </cell>
          <cell r="S82">
            <v>0.5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2</v>
          </cell>
          <cell r="AH82">
            <v>2</v>
          </cell>
          <cell r="AI82">
            <v>2</v>
          </cell>
          <cell r="AJ82">
            <v>2</v>
          </cell>
          <cell r="AK82">
            <v>3</v>
          </cell>
          <cell r="AL82">
            <v>3</v>
          </cell>
          <cell r="AM82">
            <v>3</v>
          </cell>
          <cell r="AN82">
            <v>3</v>
          </cell>
          <cell r="AO82">
            <v>3</v>
          </cell>
          <cell r="AP82">
            <v>8</v>
          </cell>
        </row>
        <row r="83">
          <cell r="A83">
            <v>70</v>
          </cell>
          <cell r="B83">
            <v>0.5</v>
          </cell>
          <cell r="C83">
            <v>0.5</v>
          </cell>
          <cell r="D83">
            <v>0.5</v>
          </cell>
          <cell r="E83">
            <v>0.5</v>
          </cell>
          <cell r="F83">
            <v>0.5</v>
          </cell>
          <cell r="G83">
            <v>0.5</v>
          </cell>
          <cell r="H83">
            <v>0.5</v>
          </cell>
          <cell r="I83">
            <v>0.5</v>
          </cell>
          <cell r="J83">
            <v>3.42</v>
          </cell>
          <cell r="K83">
            <v>0.5</v>
          </cell>
          <cell r="L83">
            <v>0.5</v>
          </cell>
          <cell r="M83">
            <v>0.5</v>
          </cell>
          <cell r="N83">
            <v>0.5</v>
          </cell>
          <cell r="O83">
            <v>0.5</v>
          </cell>
          <cell r="P83">
            <v>0.5</v>
          </cell>
          <cell r="Q83">
            <v>0.5</v>
          </cell>
          <cell r="R83">
            <v>0.5</v>
          </cell>
          <cell r="S83">
            <v>0.5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2</v>
          </cell>
          <cell r="AH83">
            <v>2</v>
          </cell>
          <cell r="AI83">
            <v>2</v>
          </cell>
          <cell r="AJ83">
            <v>2</v>
          </cell>
          <cell r="AK83">
            <v>3</v>
          </cell>
          <cell r="AL83">
            <v>3</v>
          </cell>
          <cell r="AM83">
            <v>3</v>
          </cell>
          <cell r="AN83">
            <v>3</v>
          </cell>
          <cell r="AO83">
            <v>3</v>
          </cell>
          <cell r="AP83">
            <v>7</v>
          </cell>
        </row>
        <row r="84">
          <cell r="A84">
            <v>71</v>
          </cell>
          <cell r="B84">
            <v>0.5</v>
          </cell>
          <cell r="C84">
            <v>0.5</v>
          </cell>
          <cell r="D84">
            <v>0.5</v>
          </cell>
          <cell r="E84">
            <v>0.5</v>
          </cell>
          <cell r="F84">
            <v>0.5</v>
          </cell>
          <cell r="G84">
            <v>0.5</v>
          </cell>
          <cell r="H84">
            <v>0.5</v>
          </cell>
          <cell r="I84">
            <v>0.5</v>
          </cell>
          <cell r="J84">
            <v>3.14</v>
          </cell>
          <cell r="K84">
            <v>0.5</v>
          </cell>
          <cell r="L84">
            <v>0.5</v>
          </cell>
          <cell r="M84">
            <v>0.5</v>
          </cell>
          <cell r="N84">
            <v>0.5</v>
          </cell>
          <cell r="O84">
            <v>0.5</v>
          </cell>
          <cell r="P84">
            <v>0.5</v>
          </cell>
          <cell r="Q84">
            <v>0.5</v>
          </cell>
          <cell r="R84">
            <v>0.5</v>
          </cell>
          <cell r="S84">
            <v>0.5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3</v>
          </cell>
          <cell r="AL84">
            <v>3</v>
          </cell>
          <cell r="AM84">
            <v>3</v>
          </cell>
          <cell r="AN84">
            <v>3</v>
          </cell>
          <cell r="AO84">
            <v>3</v>
          </cell>
          <cell r="AP84">
            <v>7</v>
          </cell>
        </row>
        <row r="85">
          <cell r="A85">
            <v>72</v>
          </cell>
          <cell r="B85">
            <v>0.5</v>
          </cell>
          <cell r="C85">
            <v>0.5</v>
          </cell>
          <cell r="D85">
            <v>0.5</v>
          </cell>
          <cell r="E85">
            <v>0.5</v>
          </cell>
          <cell r="F85">
            <v>0.5</v>
          </cell>
          <cell r="G85">
            <v>0.5</v>
          </cell>
          <cell r="H85">
            <v>0.5</v>
          </cell>
          <cell r="I85">
            <v>0.5</v>
          </cell>
          <cell r="J85">
            <v>2.85</v>
          </cell>
          <cell r="K85">
            <v>0.5</v>
          </cell>
          <cell r="L85">
            <v>0.5</v>
          </cell>
          <cell r="M85">
            <v>0.5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0.5</v>
          </cell>
          <cell r="S85">
            <v>0.5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2</v>
          </cell>
          <cell r="AH85">
            <v>2</v>
          </cell>
          <cell r="AI85">
            <v>2</v>
          </cell>
          <cell r="AJ85">
            <v>2</v>
          </cell>
          <cell r="AK85">
            <v>3</v>
          </cell>
          <cell r="AL85">
            <v>3</v>
          </cell>
          <cell r="AM85">
            <v>3</v>
          </cell>
          <cell r="AN85">
            <v>3</v>
          </cell>
          <cell r="AO85">
            <v>3</v>
          </cell>
          <cell r="AP85">
            <v>6</v>
          </cell>
        </row>
        <row r="86">
          <cell r="A86">
            <v>73</v>
          </cell>
          <cell r="B86">
            <v>0.5</v>
          </cell>
          <cell r="C86">
            <v>0.5</v>
          </cell>
          <cell r="D86">
            <v>0.5</v>
          </cell>
          <cell r="E86">
            <v>0.5</v>
          </cell>
          <cell r="F86">
            <v>0.5</v>
          </cell>
          <cell r="G86">
            <v>0.5</v>
          </cell>
          <cell r="H86">
            <v>0.5</v>
          </cell>
          <cell r="I86">
            <v>0.5</v>
          </cell>
          <cell r="J86">
            <v>2.56</v>
          </cell>
          <cell r="K86">
            <v>0.5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2</v>
          </cell>
          <cell r="AH86">
            <v>2</v>
          </cell>
          <cell r="AI86">
            <v>2</v>
          </cell>
          <cell r="AJ86">
            <v>2</v>
          </cell>
          <cell r="AK86">
            <v>3</v>
          </cell>
          <cell r="AL86">
            <v>3</v>
          </cell>
          <cell r="AM86">
            <v>3</v>
          </cell>
          <cell r="AN86">
            <v>3</v>
          </cell>
          <cell r="AO86">
            <v>3</v>
          </cell>
          <cell r="AP86">
            <v>6</v>
          </cell>
        </row>
        <row r="87">
          <cell r="A87">
            <v>74</v>
          </cell>
          <cell r="B87">
            <v>0.5</v>
          </cell>
          <cell r="C87">
            <v>0.5</v>
          </cell>
          <cell r="D87">
            <v>0.5</v>
          </cell>
          <cell r="E87">
            <v>0.5</v>
          </cell>
          <cell r="F87">
            <v>0.5</v>
          </cell>
          <cell r="G87">
            <v>0.5</v>
          </cell>
          <cell r="H87">
            <v>0.5</v>
          </cell>
          <cell r="I87">
            <v>0.5</v>
          </cell>
          <cell r="J87">
            <v>2.27</v>
          </cell>
          <cell r="K87">
            <v>0.5</v>
          </cell>
          <cell r="L87">
            <v>0.5</v>
          </cell>
          <cell r="M87">
            <v>0.5</v>
          </cell>
          <cell r="N87">
            <v>0.5</v>
          </cell>
          <cell r="O87">
            <v>0.5</v>
          </cell>
          <cell r="P87">
            <v>0.5</v>
          </cell>
          <cell r="Q87">
            <v>0.5</v>
          </cell>
          <cell r="R87">
            <v>0.5</v>
          </cell>
          <cell r="S87">
            <v>0.5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2</v>
          </cell>
          <cell r="AH87">
            <v>2</v>
          </cell>
          <cell r="AI87">
            <v>2</v>
          </cell>
          <cell r="AJ87">
            <v>2</v>
          </cell>
          <cell r="AK87">
            <v>3</v>
          </cell>
          <cell r="AL87">
            <v>3</v>
          </cell>
          <cell r="AM87">
            <v>3</v>
          </cell>
          <cell r="AN87">
            <v>3</v>
          </cell>
          <cell r="AO87">
            <v>3</v>
          </cell>
          <cell r="AP87">
            <v>6</v>
          </cell>
        </row>
        <row r="88">
          <cell r="A88">
            <v>75</v>
          </cell>
          <cell r="B88">
            <v>0.5</v>
          </cell>
          <cell r="C88">
            <v>0.5</v>
          </cell>
          <cell r="D88">
            <v>0.5</v>
          </cell>
          <cell r="E88">
            <v>0.5</v>
          </cell>
          <cell r="F88">
            <v>0.5</v>
          </cell>
          <cell r="G88">
            <v>0.5</v>
          </cell>
          <cell r="H88">
            <v>0.5</v>
          </cell>
          <cell r="I88">
            <v>0.5</v>
          </cell>
          <cell r="J88">
            <v>1.97</v>
          </cell>
          <cell r="K88">
            <v>0.5</v>
          </cell>
          <cell r="L88">
            <v>0.5</v>
          </cell>
          <cell r="M88">
            <v>0.5</v>
          </cell>
          <cell r="N88">
            <v>0.5</v>
          </cell>
          <cell r="O88">
            <v>0.5</v>
          </cell>
          <cell r="P88">
            <v>0.5</v>
          </cell>
          <cell r="Q88">
            <v>0.5</v>
          </cell>
          <cell r="R88">
            <v>0.5</v>
          </cell>
          <cell r="S88">
            <v>0.5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2</v>
          </cell>
          <cell r="AH88">
            <v>2</v>
          </cell>
          <cell r="AI88">
            <v>2</v>
          </cell>
          <cell r="AJ88">
            <v>2</v>
          </cell>
          <cell r="AK88">
            <v>3</v>
          </cell>
          <cell r="AL88">
            <v>3</v>
          </cell>
          <cell r="AM88">
            <v>3</v>
          </cell>
          <cell r="AN88">
            <v>3</v>
          </cell>
          <cell r="AO88">
            <v>3</v>
          </cell>
          <cell r="AP88">
            <v>5</v>
          </cell>
        </row>
        <row r="89">
          <cell r="A89">
            <v>76</v>
          </cell>
          <cell r="B89">
            <v>0.5</v>
          </cell>
          <cell r="C89">
            <v>0.5</v>
          </cell>
          <cell r="D89">
            <v>0.5</v>
          </cell>
          <cell r="E89">
            <v>0.5</v>
          </cell>
          <cell r="F89">
            <v>0.5</v>
          </cell>
          <cell r="G89">
            <v>0.5</v>
          </cell>
          <cell r="H89">
            <v>0.5</v>
          </cell>
          <cell r="I89">
            <v>0.5</v>
          </cell>
          <cell r="J89">
            <v>1.67</v>
          </cell>
          <cell r="K89">
            <v>0.5</v>
          </cell>
          <cell r="L89">
            <v>0.5</v>
          </cell>
          <cell r="M89">
            <v>0.5</v>
          </cell>
          <cell r="N89">
            <v>0.5</v>
          </cell>
          <cell r="O89">
            <v>0.5</v>
          </cell>
          <cell r="P89">
            <v>0.5</v>
          </cell>
          <cell r="Q89">
            <v>0.5</v>
          </cell>
          <cell r="R89">
            <v>0.5</v>
          </cell>
          <cell r="S89">
            <v>0.5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2</v>
          </cell>
          <cell r="AH89">
            <v>2</v>
          </cell>
          <cell r="AI89">
            <v>2</v>
          </cell>
          <cell r="AJ89">
            <v>2</v>
          </cell>
          <cell r="AK89">
            <v>3</v>
          </cell>
          <cell r="AL89">
            <v>3</v>
          </cell>
          <cell r="AM89">
            <v>3</v>
          </cell>
          <cell r="AN89">
            <v>3</v>
          </cell>
          <cell r="AO89">
            <v>3</v>
          </cell>
          <cell r="AP89">
            <v>5</v>
          </cell>
        </row>
        <row r="90">
          <cell r="A90">
            <v>77</v>
          </cell>
          <cell r="B90">
            <v>0.5</v>
          </cell>
          <cell r="C90">
            <v>0.5</v>
          </cell>
          <cell r="D90">
            <v>0.5</v>
          </cell>
          <cell r="E90">
            <v>0.5</v>
          </cell>
          <cell r="F90">
            <v>0.5</v>
          </cell>
          <cell r="G90">
            <v>0.5</v>
          </cell>
          <cell r="H90">
            <v>0.5</v>
          </cell>
          <cell r="I90">
            <v>0.5</v>
          </cell>
          <cell r="J90">
            <v>1.35</v>
          </cell>
          <cell r="K90">
            <v>0.5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2</v>
          </cell>
          <cell r="AH90">
            <v>2</v>
          </cell>
          <cell r="AI90">
            <v>2</v>
          </cell>
          <cell r="AJ90">
            <v>2</v>
          </cell>
          <cell r="AK90">
            <v>3</v>
          </cell>
          <cell r="AL90">
            <v>3</v>
          </cell>
          <cell r="AM90">
            <v>3</v>
          </cell>
          <cell r="AN90">
            <v>3</v>
          </cell>
          <cell r="AO90">
            <v>3</v>
          </cell>
          <cell r="AP90">
            <v>5</v>
          </cell>
        </row>
        <row r="91">
          <cell r="A91">
            <v>78</v>
          </cell>
          <cell r="B91">
            <v>0.5</v>
          </cell>
          <cell r="C91">
            <v>0.5</v>
          </cell>
          <cell r="D91">
            <v>0.5</v>
          </cell>
          <cell r="E91">
            <v>0.5</v>
          </cell>
          <cell r="F91">
            <v>0.5</v>
          </cell>
          <cell r="G91">
            <v>0.5</v>
          </cell>
          <cell r="H91">
            <v>0.5</v>
          </cell>
          <cell r="I91">
            <v>0.5</v>
          </cell>
          <cell r="J91">
            <v>0.97</v>
          </cell>
          <cell r="K91">
            <v>0.5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2</v>
          </cell>
          <cell r="AH91">
            <v>2</v>
          </cell>
          <cell r="AI91">
            <v>2</v>
          </cell>
          <cell r="AJ91">
            <v>2</v>
          </cell>
          <cell r="AK91">
            <v>3</v>
          </cell>
          <cell r="AL91">
            <v>3</v>
          </cell>
          <cell r="AM91">
            <v>3</v>
          </cell>
          <cell r="AN91">
            <v>3</v>
          </cell>
          <cell r="AO91">
            <v>3</v>
          </cell>
          <cell r="AP91">
            <v>5</v>
          </cell>
        </row>
        <row r="92">
          <cell r="A92">
            <v>79</v>
          </cell>
          <cell r="B92">
            <v>0.5</v>
          </cell>
          <cell r="C92">
            <v>0.5</v>
          </cell>
          <cell r="D92">
            <v>0.5</v>
          </cell>
          <cell r="E92">
            <v>0.5</v>
          </cell>
          <cell r="F92">
            <v>0.5</v>
          </cell>
          <cell r="G92">
            <v>0.5</v>
          </cell>
          <cell r="H92">
            <v>0.5</v>
          </cell>
          <cell r="I92">
            <v>0.5</v>
          </cell>
          <cell r="J92">
            <v>0.5</v>
          </cell>
          <cell r="K92">
            <v>0.5</v>
          </cell>
          <cell r="L92">
            <v>0.5</v>
          </cell>
          <cell r="M92">
            <v>0.5</v>
          </cell>
          <cell r="N92">
            <v>0.5</v>
          </cell>
          <cell r="O92">
            <v>0.5</v>
          </cell>
          <cell r="P92">
            <v>0.5</v>
          </cell>
          <cell r="Q92">
            <v>0.5</v>
          </cell>
          <cell r="R92">
            <v>0.5</v>
          </cell>
          <cell r="S92">
            <v>0.5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2</v>
          </cell>
          <cell r="AH92">
            <v>2</v>
          </cell>
          <cell r="AI92">
            <v>2</v>
          </cell>
          <cell r="AJ92">
            <v>2</v>
          </cell>
          <cell r="AK92">
            <v>3</v>
          </cell>
          <cell r="AL92">
            <v>3</v>
          </cell>
          <cell r="AM92">
            <v>3</v>
          </cell>
          <cell r="AN92">
            <v>3</v>
          </cell>
          <cell r="AO92">
            <v>3</v>
          </cell>
          <cell r="AP92">
            <v>4</v>
          </cell>
        </row>
        <row r="93">
          <cell r="A93">
            <v>80</v>
          </cell>
          <cell r="B93">
            <v>0.5</v>
          </cell>
          <cell r="C93">
            <v>0.5</v>
          </cell>
          <cell r="D93">
            <v>0.5</v>
          </cell>
          <cell r="E93">
            <v>0.5</v>
          </cell>
          <cell r="F93">
            <v>0.5</v>
          </cell>
          <cell r="G93">
            <v>0.5</v>
          </cell>
          <cell r="H93">
            <v>0.5</v>
          </cell>
          <cell r="I93">
            <v>0.5</v>
          </cell>
          <cell r="J93">
            <v>0.5</v>
          </cell>
          <cell r="K93">
            <v>0.5</v>
          </cell>
          <cell r="L93">
            <v>0.5</v>
          </cell>
          <cell r="M93">
            <v>0.5</v>
          </cell>
          <cell r="N93">
            <v>0.5</v>
          </cell>
          <cell r="O93">
            <v>0.5</v>
          </cell>
          <cell r="P93">
            <v>0.5</v>
          </cell>
          <cell r="Q93">
            <v>0.5</v>
          </cell>
          <cell r="R93">
            <v>0.5</v>
          </cell>
          <cell r="S93">
            <v>0.5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2</v>
          </cell>
          <cell r="AH93">
            <v>2</v>
          </cell>
          <cell r="AI93">
            <v>2</v>
          </cell>
          <cell r="AJ93">
            <v>2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  <cell r="AO93">
            <v>3</v>
          </cell>
          <cell r="AP93">
            <v>4</v>
          </cell>
        </row>
        <row r="94">
          <cell r="A94">
            <v>81</v>
          </cell>
          <cell r="B94">
            <v>0.5</v>
          </cell>
          <cell r="C94">
            <v>0.5</v>
          </cell>
          <cell r="D94">
            <v>0.5</v>
          </cell>
          <cell r="E94">
            <v>0.5</v>
          </cell>
          <cell r="F94">
            <v>0.5</v>
          </cell>
          <cell r="G94">
            <v>0.5</v>
          </cell>
          <cell r="H94">
            <v>0.5</v>
          </cell>
          <cell r="I94">
            <v>0.5</v>
          </cell>
          <cell r="J94">
            <v>0.5</v>
          </cell>
          <cell r="K94">
            <v>0.5</v>
          </cell>
          <cell r="L94">
            <v>0.5</v>
          </cell>
          <cell r="M94">
            <v>0.5</v>
          </cell>
          <cell r="N94">
            <v>0.5</v>
          </cell>
          <cell r="O94">
            <v>0.5</v>
          </cell>
          <cell r="P94">
            <v>0.5</v>
          </cell>
          <cell r="Q94">
            <v>0.5</v>
          </cell>
          <cell r="R94">
            <v>0.5</v>
          </cell>
          <cell r="S94">
            <v>0.5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</row>
        <row r="95">
          <cell r="A95">
            <v>82</v>
          </cell>
          <cell r="B95">
            <v>0.5</v>
          </cell>
          <cell r="C95">
            <v>0.5</v>
          </cell>
          <cell r="D95">
            <v>0.5</v>
          </cell>
          <cell r="E95">
            <v>0.5</v>
          </cell>
          <cell r="F95">
            <v>0.5</v>
          </cell>
          <cell r="G95">
            <v>0.5</v>
          </cell>
          <cell r="H95">
            <v>0.5</v>
          </cell>
          <cell r="I95">
            <v>0.5</v>
          </cell>
          <cell r="J95">
            <v>0.5</v>
          </cell>
          <cell r="K95">
            <v>0.5</v>
          </cell>
          <cell r="L95">
            <v>0.5</v>
          </cell>
          <cell r="M95">
            <v>0.5</v>
          </cell>
          <cell r="N95">
            <v>0.5</v>
          </cell>
          <cell r="O95">
            <v>0.5</v>
          </cell>
          <cell r="P95">
            <v>0.5</v>
          </cell>
          <cell r="Q95">
            <v>0.5</v>
          </cell>
          <cell r="R95">
            <v>0.5</v>
          </cell>
          <cell r="S95">
            <v>0.5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</row>
        <row r="96">
          <cell r="A96">
            <v>83</v>
          </cell>
          <cell r="B96">
            <v>0.5</v>
          </cell>
          <cell r="C96">
            <v>0.5</v>
          </cell>
          <cell r="D96">
            <v>0.5</v>
          </cell>
          <cell r="E96">
            <v>0.5</v>
          </cell>
          <cell r="F96">
            <v>0.5</v>
          </cell>
          <cell r="G96">
            <v>0.5</v>
          </cell>
          <cell r="H96">
            <v>0.5</v>
          </cell>
          <cell r="I96">
            <v>0.5</v>
          </cell>
          <cell r="J96">
            <v>0.5</v>
          </cell>
          <cell r="K96">
            <v>0.5</v>
          </cell>
          <cell r="L96">
            <v>0.5</v>
          </cell>
          <cell r="M96">
            <v>0.5</v>
          </cell>
          <cell r="N96">
            <v>0.5</v>
          </cell>
          <cell r="O96">
            <v>0.5</v>
          </cell>
          <cell r="P96">
            <v>0.5</v>
          </cell>
          <cell r="Q96">
            <v>0.5</v>
          </cell>
          <cell r="R96">
            <v>0.5</v>
          </cell>
          <cell r="S96">
            <v>0.5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</row>
        <row r="97">
          <cell r="A97">
            <v>84</v>
          </cell>
          <cell r="B97">
            <v>0.5</v>
          </cell>
          <cell r="C97">
            <v>0.5</v>
          </cell>
          <cell r="D97">
            <v>0.5</v>
          </cell>
          <cell r="E97">
            <v>0.5</v>
          </cell>
          <cell r="F97">
            <v>0.5</v>
          </cell>
          <cell r="G97">
            <v>0.5</v>
          </cell>
          <cell r="H97">
            <v>0.5</v>
          </cell>
          <cell r="I97">
            <v>0.5</v>
          </cell>
          <cell r="J97">
            <v>0.5</v>
          </cell>
          <cell r="K97">
            <v>0.5</v>
          </cell>
          <cell r="L97">
            <v>0.5</v>
          </cell>
          <cell r="M97">
            <v>0.5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0.5</v>
          </cell>
          <cell r="S97">
            <v>0.5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</row>
        <row r="98">
          <cell r="A98">
            <v>85</v>
          </cell>
          <cell r="B98">
            <v>0.5</v>
          </cell>
          <cell r="C98">
            <v>0.5</v>
          </cell>
          <cell r="D98">
            <v>0.5</v>
          </cell>
          <cell r="E98">
            <v>0.5</v>
          </cell>
          <cell r="F98">
            <v>0.5</v>
          </cell>
          <cell r="G98">
            <v>0.5</v>
          </cell>
          <cell r="H98">
            <v>0.5</v>
          </cell>
          <cell r="I98">
            <v>0.5</v>
          </cell>
          <cell r="J98">
            <v>0.5</v>
          </cell>
          <cell r="K98">
            <v>0.5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ля 2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пр.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есозаг"/>
      <sheetName val="лесоперер."/>
      <sheetName val="совместное пр-во"/>
      <sheetName val="Приложение 5"/>
      <sheetName val="кв_лесопер"/>
      <sheetName val="Приложение 7"/>
      <sheetName val="кв_лесозаг"/>
      <sheetName val="Приложение 6"/>
      <sheetName val="показ_през"/>
      <sheetName val="Лист1"/>
      <sheetName val="чувствительность"/>
    </sheetNames>
    <sheetDataSet>
      <sheetData sheetId="0"/>
      <sheetData sheetId="1">
        <row r="72">
          <cell r="I72">
            <v>-431.09044924869181</v>
          </cell>
          <cell r="J72">
            <v>1336.6863208881368</v>
          </cell>
          <cell r="K72">
            <v>1841.8013208881368</v>
          </cell>
          <cell r="L72">
            <v>1841.8013208881368</v>
          </cell>
          <cell r="M72">
            <v>1841.8013208881368</v>
          </cell>
          <cell r="N72">
            <v>1841.8013208881368</v>
          </cell>
          <cell r="O72">
            <v>1841.8013208881368</v>
          </cell>
          <cell r="P72">
            <v>1841.8013208881368</v>
          </cell>
          <cell r="Q72">
            <v>1841.8013208881368</v>
          </cell>
          <cell r="R72">
            <v>13798.205117856409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алоги"/>
      <sheetName val="Ф2"/>
      <sheetName val="CF"/>
      <sheetName val="Деятельность"/>
      <sheetName val="ТЭП"/>
      <sheetName val="Изд"/>
      <sheetName val="Лист1"/>
      <sheetName val="ВСЕ Объекты"/>
      <sheetName val="Объект АЗС-1"/>
      <sheetName val="Объект АЗС-2"/>
      <sheetName val="Объект АЗС-2 ОПТ-Безнал"/>
      <sheetName val="Объект АЗС-3"/>
      <sheetName val="Форма 8"/>
      <sheetName val="Форма 9"/>
      <sheetName val="План_$$"/>
      <sheetName val="Cash_Rez"/>
      <sheetName val="РаспН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Н-1"/>
      <sheetName val="ДН-5"/>
      <sheetName val="ст ГТМ"/>
      <sheetName val="Production and Spend"/>
      <sheetName val="#ССЫЛКА"/>
      <sheetName val="Самотлор"/>
      <sheetName val="Context_LTP"/>
      <sheetName val="прирост"/>
      <sheetName val="Свод ГТМ 2004г"/>
      <sheetName val="Resources"/>
      <sheetName val="Остановка I этап"/>
      <sheetName val="2008 Plan"/>
      <sheetName val="ИТОГ"/>
      <sheetName val="экспорт"/>
      <sheetName val="СНГДУ 1"/>
      <sheetName val="Лист1"/>
      <sheetName val="MER"/>
      <sheetName val="DIF-6"/>
      <sheetName val="Data"/>
      <sheetName val="Линейная чувствительность"/>
      <sheetName val="Организации"/>
      <sheetName val="Расчет"/>
      <sheetName val="ПЛАСТ НП"/>
      <sheetName val="ф.ТНК Север"/>
      <sheetName val="обзор"/>
      <sheetName val="Энтельское"/>
      <sheetName val="ст_ГТМ"/>
      <sheetName val="Production_and_Spend"/>
      <sheetName val="Свод_ГТМ_2004г"/>
      <sheetName val="Остановка_I_этап"/>
      <sheetName val="2008_Plan"/>
      <sheetName val="СНГДУ_1"/>
      <sheetName val="Линейная_чувствительность"/>
      <sheetName val="ПЛАСТ_НП"/>
      <sheetName val="ф_ТНК_Севе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онтрагенты_ЕУС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ьи затрат ЕУС_2015.03.25"/>
      <sheetName val="БДР_По модели"/>
    </sheetNames>
    <sheetDataSet>
      <sheetData sheetId="0" refreshError="1"/>
      <sheetData sheetId="1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онтаж"/>
    </sheetNames>
    <sheetDataSet>
      <sheetData sheetId="0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A"/>
    </sheetNames>
    <definedNames>
      <definedName name="Текст1_Щелкнуть"/>
    </definedNames>
    <sheetDataSet>
      <sheetData sheetId="0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График ТиТ (Бизнес План)"/>
      <sheetName val="График ТиТ (Без ТП"/>
      <sheetName val="Data"/>
      <sheetName val="Рейтинг кустов"/>
      <sheetName val="График бурения - в10_2 (2) (!!!"/>
      <sheetName val="граф"/>
    </sheetNames>
    <sheetDataSet>
      <sheetData sheetId="0"/>
      <sheetData sheetId="1"/>
      <sheetData sheetId="2"/>
      <sheetData sheetId="3">
        <row r="4">
          <cell r="C4">
            <v>2008</v>
          </cell>
          <cell r="D4">
            <v>41821</v>
          </cell>
          <cell r="E4">
            <v>1</v>
          </cell>
          <cell r="F4" t="str">
            <v>D1-1, D1-2, D1-A</v>
          </cell>
          <cell r="G4">
            <v>3</v>
          </cell>
          <cell r="H4">
            <v>57</v>
          </cell>
          <cell r="K4">
            <v>1001</v>
          </cell>
          <cell r="L4">
            <v>42186</v>
          </cell>
          <cell r="M4">
            <v>1</v>
          </cell>
          <cell r="N4" t="str">
            <v>D1-1</v>
          </cell>
          <cell r="O4">
            <v>1</v>
          </cell>
          <cell r="P4">
            <v>25</v>
          </cell>
        </row>
        <row r="5">
          <cell r="C5">
            <v>2009</v>
          </cell>
          <cell r="D5">
            <v>41821</v>
          </cell>
          <cell r="E5">
            <v>1</v>
          </cell>
          <cell r="F5" t="str">
            <v>D1-1, D1-2, D1-A</v>
          </cell>
          <cell r="G5">
            <v>3</v>
          </cell>
          <cell r="H5">
            <v>57</v>
          </cell>
          <cell r="K5">
            <v>1004</v>
          </cell>
          <cell r="L5">
            <v>42186</v>
          </cell>
          <cell r="M5">
            <v>1</v>
          </cell>
          <cell r="N5" t="str">
            <v>D1-1</v>
          </cell>
          <cell r="O5">
            <v>1</v>
          </cell>
          <cell r="P5">
            <v>25</v>
          </cell>
        </row>
        <row r="6">
          <cell r="C6">
            <v>2021</v>
          </cell>
          <cell r="D6">
            <v>41821</v>
          </cell>
          <cell r="E6">
            <v>1</v>
          </cell>
          <cell r="F6" t="str">
            <v>D1-1, D1-2, D1-A</v>
          </cell>
          <cell r="G6">
            <v>3</v>
          </cell>
          <cell r="H6">
            <v>57</v>
          </cell>
          <cell r="K6">
            <v>1009</v>
          </cell>
          <cell r="L6">
            <v>42186</v>
          </cell>
          <cell r="M6">
            <v>1</v>
          </cell>
          <cell r="N6" t="str">
            <v>D1-1</v>
          </cell>
          <cell r="O6">
            <v>1</v>
          </cell>
          <cell r="P6">
            <v>25</v>
          </cell>
        </row>
        <row r="7">
          <cell r="C7">
            <v>2014</v>
          </cell>
          <cell r="D7">
            <v>42648</v>
          </cell>
          <cell r="E7">
            <v>1</v>
          </cell>
          <cell r="F7" t="str">
            <v>D1-1, D1-2, D1-A</v>
          </cell>
          <cell r="G7">
            <v>3</v>
          </cell>
          <cell r="H7">
            <v>57</v>
          </cell>
          <cell r="K7">
            <v>1005</v>
          </cell>
          <cell r="L7">
            <v>42647</v>
          </cell>
          <cell r="M7">
            <v>1</v>
          </cell>
          <cell r="N7" t="str">
            <v>D1-1</v>
          </cell>
          <cell r="O7">
            <v>1</v>
          </cell>
          <cell r="P7">
            <v>25</v>
          </cell>
        </row>
        <row r="8">
          <cell r="C8">
            <v>2007</v>
          </cell>
          <cell r="D8">
            <v>42749</v>
          </cell>
          <cell r="E8">
            <v>1</v>
          </cell>
          <cell r="F8" t="str">
            <v>D1-1, D1-2</v>
          </cell>
          <cell r="G8">
            <v>2</v>
          </cell>
          <cell r="H8">
            <v>41</v>
          </cell>
          <cell r="K8">
            <v>1007</v>
          </cell>
          <cell r="L8">
            <v>42748</v>
          </cell>
          <cell r="M8">
            <v>1</v>
          </cell>
          <cell r="N8" t="str">
            <v>D1-1</v>
          </cell>
          <cell r="O8">
            <v>1</v>
          </cell>
          <cell r="P8">
            <v>25</v>
          </cell>
        </row>
        <row r="9">
          <cell r="C9">
            <v>2012</v>
          </cell>
          <cell r="D9">
            <v>42850</v>
          </cell>
          <cell r="E9">
            <v>1</v>
          </cell>
          <cell r="F9" t="str">
            <v>D1-1, D1-2, D1-A</v>
          </cell>
          <cell r="G9">
            <v>3</v>
          </cell>
          <cell r="H9">
            <v>57</v>
          </cell>
          <cell r="K9">
            <v>1006</v>
          </cell>
          <cell r="L9">
            <v>42849</v>
          </cell>
          <cell r="M9">
            <v>1</v>
          </cell>
          <cell r="N9" t="str">
            <v>D1-1</v>
          </cell>
          <cell r="O9">
            <v>1</v>
          </cell>
          <cell r="P9">
            <v>25</v>
          </cell>
        </row>
        <row r="10">
          <cell r="C10">
            <v>2010</v>
          </cell>
          <cell r="D10">
            <v>42951</v>
          </cell>
          <cell r="E10">
            <v>1</v>
          </cell>
          <cell r="F10" t="str">
            <v>D1-2</v>
          </cell>
          <cell r="G10">
            <v>1</v>
          </cell>
          <cell r="H10">
            <v>25</v>
          </cell>
          <cell r="K10">
            <v>1003</v>
          </cell>
          <cell r="L10">
            <v>42950</v>
          </cell>
          <cell r="M10">
            <v>1</v>
          </cell>
          <cell r="N10" t="str">
            <v>D1-1</v>
          </cell>
          <cell r="O10">
            <v>1</v>
          </cell>
          <cell r="P10">
            <v>25</v>
          </cell>
        </row>
        <row r="11">
          <cell r="C11">
            <v>2011</v>
          </cell>
          <cell r="D11">
            <v>43052</v>
          </cell>
          <cell r="E11">
            <v>1</v>
          </cell>
          <cell r="F11" t="str">
            <v>D1-1, D1-2, D1-A</v>
          </cell>
          <cell r="G11">
            <v>3</v>
          </cell>
          <cell r="H11">
            <v>57</v>
          </cell>
          <cell r="K11">
            <v>1002</v>
          </cell>
          <cell r="L11">
            <v>43051</v>
          </cell>
          <cell r="M11">
            <v>1</v>
          </cell>
          <cell r="N11" t="str">
            <v>D1-1</v>
          </cell>
          <cell r="O11">
            <v>1</v>
          </cell>
          <cell r="P11">
            <v>25</v>
          </cell>
        </row>
        <row r="12">
          <cell r="C12">
            <v>2013</v>
          </cell>
          <cell r="D12">
            <v>43173</v>
          </cell>
          <cell r="E12">
            <v>1</v>
          </cell>
          <cell r="F12" t="str">
            <v>D1-1, D1-2, D1-A</v>
          </cell>
          <cell r="G12">
            <v>3</v>
          </cell>
          <cell r="H12">
            <v>57</v>
          </cell>
          <cell r="K12">
            <v>1024</v>
          </cell>
          <cell r="L12">
            <v>43231</v>
          </cell>
          <cell r="M12">
            <v>1</v>
          </cell>
          <cell r="N12" t="str">
            <v>D1-1</v>
          </cell>
          <cell r="O12">
            <v>1</v>
          </cell>
          <cell r="P12">
            <v>25</v>
          </cell>
        </row>
        <row r="13">
          <cell r="C13">
            <v>2069</v>
          </cell>
          <cell r="D13">
            <v>43353</v>
          </cell>
          <cell r="E13">
            <v>1</v>
          </cell>
          <cell r="F13" t="str">
            <v>D1-2</v>
          </cell>
          <cell r="G13">
            <v>1</v>
          </cell>
          <cell r="H13">
            <v>25</v>
          </cell>
          <cell r="K13">
            <v>1023</v>
          </cell>
          <cell r="L13">
            <v>43332</v>
          </cell>
          <cell r="M13">
            <v>1</v>
          </cell>
          <cell r="N13" t="str">
            <v>D1-1</v>
          </cell>
          <cell r="O13">
            <v>1</v>
          </cell>
          <cell r="P13">
            <v>25</v>
          </cell>
        </row>
        <row r="14">
          <cell r="C14">
            <v>2071</v>
          </cell>
          <cell r="D14">
            <v>43454</v>
          </cell>
          <cell r="E14">
            <v>1</v>
          </cell>
          <cell r="F14" t="str">
            <v>D1-1, D1-2, D1-A</v>
          </cell>
          <cell r="G14">
            <v>3</v>
          </cell>
          <cell r="H14">
            <v>57</v>
          </cell>
          <cell r="K14">
            <v>1019</v>
          </cell>
          <cell r="L14">
            <v>43433</v>
          </cell>
          <cell r="M14">
            <v>1</v>
          </cell>
          <cell r="N14" t="str">
            <v>D1-1</v>
          </cell>
          <cell r="O14">
            <v>1</v>
          </cell>
          <cell r="P14">
            <v>25</v>
          </cell>
        </row>
        <row r="15">
          <cell r="C15">
            <v>2066</v>
          </cell>
          <cell r="D15">
            <v>43555</v>
          </cell>
          <cell r="E15">
            <v>1</v>
          </cell>
          <cell r="F15" t="str">
            <v>D1-2</v>
          </cell>
          <cell r="G15">
            <v>1</v>
          </cell>
          <cell r="H15">
            <v>25</v>
          </cell>
          <cell r="K15">
            <v>1020</v>
          </cell>
          <cell r="L15">
            <v>43534</v>
          </cell>
          <cell r="M15">
            <v>1</v>
          </cell>
          <cell r="N15" t="str">
            <v>D1-1</v>
          </cell>
          <cell r="O15">
            <v>1</v>
          </cell>
          <cell r="P15">
            <v>25</v>
          </cell>
        </row>
        <row r="16">
          <cell r="C16">
            <v>2068</v>
          </cell>
          <cell r="D16">
            <v>43656</v>
          </cell>
          <cell r="E16">
            <v>1</v>
          </cell>
          <cell r="F16" t="str">
            <v>D1-2</v>
          </cell>
          <cell r="G16">
            <v>1</v>
          </cell>
          <cell r="H16">
            <v>25</v>
          </cell>
          <cell r="K16">
            <v>1022</v>
          </cell>
          <cell r="L16">
            <v>43635</v>
          </cell>
          <cell r="M16">
            <v>1</v>
          </cell>
          <cell r="N16" t="str">
            <v>D1-1</v>
          </cell>
          <cell r="O16">
            <v>1</v>
          </cell>
          <cell r="P16">
            <v>25</v>
          </cell>
        </row>
        <row r="17">
          <cell r="C17" t="str">
            <v>2040г</v>
          </cell>
          <cell r="D17">
            <v>43859</v>
          </cell>
          <cell r="E17">
            <v>2</v>
          </cell>
          <cell r="F17" t="str">
            <v>D1-2</v>
          </cell>
          <cell r="G17">
            <v>1</v>
          </cell>
          <cell r="H17">
            <v>37</v>
          </cell>
          <cell r="K17">
            <v>1021</v>
          </cell>
          <cell r="L17">
            <v>43736</v>
          </cell>
          <cell r="M17">
            <v>1</v>
          </cell>
          <cell r="N17" t="str">
            <v>D1-1</v>
          </cell>
          <cell r="O17">
            <v>1</v>
          </cell>
          <cell r="P17">
            <v>25</v>
          </cell>
        </row>
        <row r="18">
          <cell r="C18" t="str">
            <v>2037г</v>
          </cell>
          <cell r="D18">
            <v>43983</v>
          </cell>
          <cell r="E18">
            <v>2</v>
          </cell>
          <cell r="F18" t="str">
            <v>D1-2</v>
          </cell>
          <cell r="G18">
            <v>1</v>
          </cell>
          <cell r="H18">
            <v>37</v>
          </cell>
          <cell r="K18">
            <v>1121</v>
          </cell>
          <cell r="L18">
            <v>43916</v>
          </cell>
          <cell r="M18">
            <v>1</v>
          </cell>
          <cell r="N18" t="str">
            <v>D1-1, D1-2</v>
          </cell>
          <cell r="O18">
            <v>2</v>
          </cell>
          <cell r="P18">
            <v>41</v>
          </cell>
        </row>
        <row r="19">
          <cell r="C19" t="str">
            <v>2039г</v>
          </cell>
          <cell r="D19">
            <v>44107</v>
          </cell>
          <cell r="E19">
            <v>2</v>
          </cell>
          <cell r="F19" t="str">
            <v>D1-2</v>
          </cell>
          <cell r="G19">
            <v>1</v>
          </cell>
          <cell r="H19">
            <v>37</v>
          </cell>
          <cell r="K19" t="str">
            <v>1141тр</v>
          </cell>
          <cell r="L19">
            <v>44129</v>
          </cell>
          <cell r="M19">
            <v>3</v>
          </cell>
          <cell r="N19" t="str">
            <v>D1-1, D1-2</v>
          </cell>
          <cell r="O19">
            <v>3</v>
          </cell>
          <cell r="P19">
            <v>90</v>
          </cell>
        </row>
        <row r="20">
          <cell r="C20" t="str">
            <v>2035г</v>
          </cell>
          <cell r="D20">
            <v>44231</v>
          </cell>
          <cell r="E20">
            <v>2</v>
          </cell>
          <cell r="F20" t="str">
            <v>D1-2</v>
          </cell>
          <cell r="G20">
            <v>1</v>
          </cell>
          <cell r="H20">
            <v>37</v>
          </cell>
          <cell r="K20" t="str">
            <v>1128тр</v>
          </cell>
          <cell r="L20">
            <v>44317</v>
          </cell>
          <cell r="M20">
            <v>3</v>
          </cell>
          <cell r="N20" t="str">
            <v>D1-1, D1-2</v>
          </cell>
          <cell r="O20">
            <v>3</v>
          </cell>
          <cell r="P20">
            <v>90</v>
          </cell>
        </row>
        <row r="21">
          <cell r="C21" t="str">
            <v>2036г</v>
          </cell>
          <cell r="D21">
            <v>44355</v>
          </cell>
          <cell r="E21">
            <v>2</v>
          </cell>
          <cell r="F21" t="str">
            <v>D1-2</v>
          </cell>
          <cell r="G21">
            <v>1</v>
          </cell>
          <cell r="H21">
            <v>37</v>
          </cell>
          <cell r="K21">
            <v>1149</v>
          </cell>
          <cell r="L21">
            <v>44413</v>
          </cell>
          <cell r="M21">
            <v>1</v>
          </cell>
          <cell r="N21" t="str">
            <v>D1-1, D1-2</v>
          </cell>
          <cell r="O21">
            <v>2</v>
          </cell>
          <cell r="P21">
            <v>41</v>
          </cell>
        </row>
        <row r="22">
          <cell r="C22" t="str">
            <v>2034г</v>
          </cell>
          <cell r="D22">
            <v>44479</v>
          </cell>
          <cell r="E22">
            <v>2</v>
          </cell>
          <cell r="F22" t="str">
            <v>D1-2</v>
          </cell>
          <cell r="G22">
            <v>1</v>
          </cell>
          <cell r="H22">
            <v>37</v>
          </cell>
          <cell r="K22">
            <v>1127</v>
          </cell>
          <cell r="L22">
            <v>44514</v>
          </cell>
          <cell r="M22">
            <v>1</v>
          </cell>
          <cell r="N22" t="str">
            <v>D1-1, D1-2</v>
          </cell>
          <cell r="O22">
            <v>2</v>
          </cell>
          <cell r="P22">
            <v>41</v>
          </cell>
        </row>
        <row r="23">
          <cell r="C23" t="str">
            <v>2033г</v>
          </cell>
          <cell r="D23">
            <v>44603</v>
          </cell>
          <cell r="E23">
            <v>2</v>
          </cell>
          <cell r="F23" t="str">
            <v>D1-2</v>
          </cell>
          <cell r="G23">
            <v>1</v>
          </cell>
          <cell r="H23">
            <v>37</v>
          </cell>
          <cell r="K23">
            <v>1136</v>
          </cell>
          <cell r="L23">
            <v>44615</v>
          </cell>
          <cell r="M23">
            <v>1</v>
          </cell>
          <cell r="N23" t="str">
            <v>D1-1, D1-2</v>
          </cell>
          <cell r="O23">
            <v>2</v>
          </cell>
          <cell r="P23">
            <v>41</v>
          </cell>
        </row>
        <row r="24">
          <cell r="C24">
            <v>2060</v>
          </cell>
          <cell r="D24">
            <v>42668</v>
          </cell>
          <cell r="E24">
            <v>1</v>
          </cell>
          <cell r="F24" t="str">
            <v>D1-2</v>
          </cell>
          <cell r="G24">
            <v>1</v>
          </cell>
          <cell r="H24">
            <v>25</v>
          </cell>
          <cell r="K24">
            <v>1119</v>
          </cell>
          <cell r="L24">
            <v>44795</v>
          </cell>
          <cell r="M24">
            <v>1</v>
          </cell>
          <cell r="N24" t="str">
            <v>D1-1, D1-2</v>
          </cell>
          <cell r="O24">
            <v>2</v>
          </cell>
          <cell r="P24">
            <v>41</v>
          </cell>
        </row>
        <row r="25">
          <cell r="C25">
            <v>2061</v>
          </cell>
          <cell r="D25">
            <v>42769</v>
          </cell>
          <cell r="E25">
            <v>1</v>
          </cell>
          <cell r="F25" t="str">
            <v>D1-2</v>
          </cell>
          <cell r="G25">
            <v>1</v>
          </cell>
          <cell r="H25">
            <v>25</v>
          </cell>
          <cell r="K25" t="str">
            <v>1125тр</v>
          </cell>
          <cell r="L25">
            <v>44988</v>
          </cell>
          <cell r="M25">
            <v>3</v>
          </cell>
          <cell r="N25" t="str">
            <v>D1-1, D1-2</v>
          </cell>
          <cell r="O25">
            <v>3</v>
          </cell>
          <cell r="P25">
            <v>90</v>
          </cell>
        </row>
        <row r="26">
          <cell r="C26">
            <v>2056</v>
          </cell>
          <cell r="D26">
            <v>42870</v>
          </cell>
          <cell r="E26">
            <v>1</v>
          </cell>
          <cell r="F26" t="str">
            <v>D1-2</v>
          </cell>
          <cell r="G26">
            <v>1</v>
          </cell>
          <cell r="H26">
            <v>25</v>
          </cell>
          <cell r="K26" t="str">
            <v>1118тр</v>
          </cell>
          <cell r="L26">
            <v>45176</v>
          </cell>
          <cell r="M26">
            <v>3</v>
          </cell>
          <cell r="N26" t="str">
            <v>D1-1, D1-2</v>
          </cell>
          <cell r="O26">
            <v>3</v>
          </cell>
          <cell r="P26">
            <v>90</v>
          </cell>
        </row>
        <row r="27">
          <cell r="C27">
            <v>2055</v>
          </cell>
          <cell r="D27">
            <v>42971</v>
          </cell>
          <cell r="E27">
            <v>1</v>
          </cell>
          <cell r="F27" t="str">
            <v>D1-2</v>
          </cell>
          <cell r="G27">
            <v>1</v>
          </cell>
          <cell r="H27">
            <v>25</v>
          </cell>
          <cell r="K27">
            <v>1124</v>
          </cell>
          <cell r="L27">
            <v>45272</v>
          </cell>
          <cell r="M27">
            <v>1</v>
          </cell>
          <cell r="N27" t="str">
            <v>D1-1, D1-2</v>
          </cell>
          <cell r="O27">
            <v>2</v>
          </cell>
          <cell r="P27">
            <v>41</v>
          </cell>
        </row>
        <row r="28">
          <cell r="C28">
            <v>2058</v>
          </cell>
          <cell r="D28">
            <v>43072</v>
          </cell>
          <cell r="E28">
            <v>1</v>
          </cell>
          <cell r="F28" t="str">
            <v>D1-2, D1-1</v>
          </cell>
          <cell r="G28">
            <v>2</v>
          </cell>
          <cell r="H28">
            <v>41</v>
          </cell>
          <cell r="K28">
            <v>1113</v>
          </cell>
          <cell r="L28">
            <v>45373</v>
          </cell>
          <cell r="M28">
            <v>1</v>
          </cell>
          <cell r="N28" t="str">
            <v>D1-1, D1-2</v>
          </cell>
          <cell r="O28">
            <v>2</v>
          </cell>
          <cell r="P28">
            <v>41</v>
          </cell>
        </row>
        <row r="29">
          <cell r="C29">
            <v>2057</v>
          </cell>
          <cell r="D29">
            <v>43173</v>
          </cell>
          <cell r="E29">
            <v>1</v>
          </cell>
          <cell r="F29" t="str">
            <v>D1-2</v>
          </cell>
          <cell r="G29">
            <v>1</v>
          </cell>
          <cell r="H29">
            <v>25</v>
          </cell>
          <cell r="K29">
            <v>1132</v>
          </cell>
          <cell r="L29">
            <v>45474</v>
          </cell>
          <cell r="M29">
            <v>1</v>
          </cell>
          <cell r="N29" t="str">
            <v>D1-1, D1-2</v>
          </cell>
          <cell r="O29">
            <v>2</v>
          </cell>
          <cell r="P29">
            <v>41</v>
          </cell>
        </row>
        <row r="30">
          <cell r="C30" t="str">
            <v>2083г</v>
          </cell>
          <cell r="D30">
            <v>42691</v>
          </cell>
          <cell r="E30">
            <v>2</v>
          </cell>
          <cell r="F30" t="str">
            <v>D1-2</v>
          </cell>
          <cell r="G30">
            <v>1</v>
          </cell>
          <cell r="H30">
            <v>37</v>
          </cell>
          <cell r="K30">
            <v>1117</v>
          </cell>
          <cell r="L30">
            <v>45575</v>
          </cell>
          <cell r="M30">
            <v>1</v>
          </cell>
          <cell r="N30" t="str">
            <v>D1-1, D1-2</v>
          </cell>
          <cell r="O30">
            <v>2</v>
          </cell>
          <cell r="P30">
            <v>41</v>
          </cell>
        </row>
        <row r="31">
          <cell r="C31" t="str">
            <v>2084г</v>
          </cell>
          <cell r="D31">
            <v>42815</v>
          </cell>
          <cell r="E31">
            <v>2</v>
          </cell>
          <cell r="F31" t="str">
            <v>D1-2</v>
          </cell>
          <cell r="G31">
            <v>1</v>
          </cell>
          <cell r="H31">
            <v>37</v>
          </cell>
          <cell r="K31">
            <v>1008</v>
          </cell>
          <cell r="L31">
            <v>42186</v>
          </cell>
          <cell r="M31">
            <v>1</v>
          </cell>
          <cell r="N31" t="str">
            <v>D1-1</v>
          </cell>
          <cell r="O31">
            <v>1</v>
          </cell>
          <cell r="P31">
            <v>25</v>
          </cell>
        </row>
        <row r="32">
          <cell r="C32" t="str">
            <v>2080г</v>
          </cell>
          <cell r="D32">
            <v>42939</v>
          </cell>
          <cell r="E32">
            <v>2</v>
          </cell>
          <cell r="F32" t="str">
            <v>D1-2</v>
          </cell>
          <cell r="G32">
            <v>1</v>
          </cell>
          <cell r="H32">
            <v>37</v>
          </cell>
          <cell r="K32">
            <v>1011</v>
          </cell>
          <cell r="L32">
            <v>42186</v>
          </cell>
          <cell r="M32">
            <v>1</v>
          </cell>
          <cell r="N32" t="str">
            <v>D1-1</v>
          </cell>
          <cell r="O32">
            <v>1</v>
          </cell>
          <cell r="P32">
            <v>25</v>
          </cell>
        </row>
        <row r="33">
          <cell r="C33" t="str">
            <v>2078дв</v>
          </cell>
          <cell r="D33">
            <v>43248</v>
          </cell>
          <cell r="E33">
            <v>3</v>
          </cell>
          <cell r="F33" t="str">
            <v>D1-2</v>
          </cell>
          <cell r="G33">
            <v>2</v>
          </cell>
          <cell r="H33">
            <v>60</v>
          </cell>
          <cell r="K33">
            <v>1010</v>
          </cell>
          <cell r="L33">
            <v>42186</v>
          </cell>
          <cell r="M33">
            <v>1</v>
          </cell>
          <cell r="N33" t="str">
            <v>D1-1</v>
          </cell>
          <cell r="O33">
            <v>1</v>
          </cell>
          <cell r="P33">
            <v>25</v>
          </cell>
        </row>
        <row r="34">
          <cell r="C34">
            <v>2031</v>
          </cell>
          <cell r="D34">
            <v>42668</v>
          </cell>
          <cell r="E34">
            <v>1</v>
          </cell>
          <cell r="F34" t="str">
            <v>D1-2, D1-1</v>
          </cell>
          <cell r="G34">
            <v>2</v>
          </cell>
          <cell r="H34">
            <v>41</v>
          </cell>
          <cell r="K34">
            <v>1012</v>
          </cell>
          <cell r="L34">
            <v>42186</v>
          </cell>
          <cell r="M34">
            <v>1</v>
          </cell>
          <cell r="N34" t="str">
            <v>D1-1</v>
          </cell>
          <cell r="O34">
            <v>1</v>
          </cell>
          <cell r="P34">
            <v>25</v>
          </cell>
        </row>
        <row r="35">
          <cell r="C35">
            <v>2030</v>
          </cell>
          <cell r="D35">
            <v>42769</v>
          </cell>
          <cell r="E35">
            <v>1</v>
          </cell>
          <cell r="F35" t="str">
            <v>D1-1, D1-2, D1-A</v>
          </cell>
          <cell r="G35">
            <v>3</v>
          </cell>
          <cell r="H35">
            <v>57</v>
          </cell>
          <cell r="K35">
            <v>1017</v>
          </cell>
          <cell r="L35">
            <v>42647</v>
          </cell>
          <cell r="M35">
            <v>1</v>
          </cell>
          <cell r="N35" t="str">
            <v>D1-1</v>
          </cell>
          <cell r="O35">
            <v>1</v>
          </cell>
          <cell r="P35">
            <v>25</v>
          </cell>
        </row>
        <row r="36">
          <cell r="C36">
            <v>2028</v>
          </cell>
          <cell r="D36">
            <v>42870</v>
          </cell>
          <cell r="E36">
            <v>1</v>
          </cell>
          <cell r="F36" t="str">
            <v>D1-1, D1-2, D1-A</v>
          </cell>
          <cell r="G36">
            <v>3</v>
          </cell>
          <cell r="H36">
            <v>57</v>
          </cell>
          <cell r="K36">
            <v>1018</v>
          </cell>
          <cell r="L36">
            <v>42748</v>
          </cell>
          <cell r="M36">
            <v>1</v>
          </cell>
          <cell r="N36" t="str">
            <v>D1-1</v>
          </cell>
          <cell r="O36">
            <v>1</v>
          </cell>
          <cell r="P36">
            <v>25</v>
          </cell>
        </row>
        <row r="37">
          <cell r="C37">
            <v>2029</v>
          </cell>
          <cell r="D37">
            <v>42971</v>
          </cell>
          <cell r="E37">
            <v>1</v>
          </cell>
          <cell r="F37" t="str">
            <v>D1-2, D1-1</v>
          </cell>
          <cell r="G37">
            <v>2</v>
          </cell>
          <cell r="H37">
            <v>41</v>
          </cell>
          <cell r="K37">
            <v>1013</v>
          </cell>
          <cell r="L37">
            <v>42849</v>
          </cell>
          <cell r="M37">
            <v>1</v>
          </cell>
          <cell r="N37" t="str">
            <v>D1-1</v>
          </cell>
          <cell r="O37">
            <v>1</v>
          </cell>
          <cell r="P37">
            <v>25</v>
          </cell>
        </row>
        <row r="38">
          <cell r="C38">
            <v>2032</v>
          </cell>
          <cell r="D38">
            <v>43072</v>
          </cell>
          <cell r="E38">
            <v>1</v>
          </cell>
          <cell r="F38" t="str">
            <v>D1-2, D1-1</v>
          </cell>
          <cell r="G38">
            <v>2</v>
          </cell>
          <cell r="H38">
            <v>41</v>
          </cell>
          <cell r="K38">
            <v>1014</v>
          </cell>
          <cell r="L38">
            <v>42950</v>
          </cell>
          <cell r="M38">
            <v>1</v>
          </cell>
          <cell r="N38" t="str">
            <v>D1-1</v>
          </cell>
          <cell r="O38">
            <v>1</v>
          </cell>
          <cell r="P38">
            <v>25</v>
          </cell>
        </row>
        <row r="39">
          <cell r="C39">
            <v>2064</v>
          </cell>
          <cell r="D39">
            <v>43252</v>
          </cell>
          <cell r="E39">
            <v>1</v>
          </cell>
          <cell r="F39" t="str">
            <v>D1-2</v>
          </cell>
          <cell r="G39">
            <v>1</v>
          </cell>
          <cell r="H39">
            <v>25</v>
          </cell>
          <cell r="K39">
            <v>1016</v>
          </cell>
          <cell r="L39">
            <v>43051</v>
          </cell>
          <cell r="M39">
            <v>1</v>
          </cell>
          <cell r="N39" t="str">
            <v>D1-1</v>
          </cell>
          <cell r="O39">
            <v>1</v>
          </cell>
          <cell r="P39">
            <v>25</v>
          </cell>
        </row>
        <row r="40">
          <cell r="C40">
            <v>2065</v>
          </cell>
          <cell r="D40">
            <v>43353</v>
          </cell>
          <cell r="E40">
            <v>1</v>
          </cell>
          <cell r="F40" t="str">
            <v>D1-2</v>
          </cell>
          <cell r="G40">
            <v>1</v>
          </cell>
          <cell r="H40">
            <v>25</v>
          </cell>
          <cell r="K40">
            <v>1015</v>
          </cell>
          <cell r="L40">
            <v>43152</v>
          </cell>
          <cell r="M40">
            <v>1</v>
          </cell>
          <cell r="N40" t="str">
            <v>D1-1</v>
          </cell>
          <cell r="O40">
            <v>1</v>
          </cell>
          <cell r="P40">
            <v>25</v>
          </cell>
        </row>
        <row r="41">
          <cell r="C41">
            <v>2059</v>
          </cell>
          <cell r="D41">
            <v>43454</v>
          </cell>
          <cell r="E41">
            <v>1</v>
          </cell>
          <cell r="F41" t="str">
            <v>D1-2</v>
          </cell>
          <cell r="G41">
            <v>1</v>
          </cell>
          <cell r="H41">
            <v>25</v>
          </cell>
          <cell r="K41" t="str">
            <v>1058г</v>
          </cell>
          <cell r="L41">
            <v>43355</v>
          </cell>
          <cell r="M41">
            <v>2</v>
          </cell>
          <cell r="N41" t="str">
            <v>D1-1</v>
          </cell>
          <cell r="O41">
            <v>1</v>
          </cell>
          <cell r="P41">
            <v>37</v>
          </cell>
        </row>
        <row r="42">
          <cell r="C42">
            <v>2063</v>
          </cell>
          <cell r="D42">
            <v>43555</v>
          </cell>
          <cell r="E42">
            <v>1</v>
          </cell>
          <cell r="F42" t="str">
            <v>D1-2</v>
          </cell>
          <cell r="G42">
            <v>1</v>
          </cell>
          <cell r="H42">
            <v>25</v>
          </cell>
          <cell r="K42" t="str">
            <v>1052г</v>
          </cell>
          <cell r="L42">
            <v>43479</v>
          </cell>
          <cell r="M42">
            <v>2</v>
          </cell>
          <cell r="N42" t="str">
            <v>D1-1</v>
          </cell>
          <cell r="O42">
            <v>1</v>
          </cell>
          <cell r="P42">
            <v>37</v>
          </cell>
        </row>
        <row r="43">
          <cell r="C43">
            <v>2062</v>
          </cell>
          <cell r="D43">
            <v>43656</v>
          </cell>
          <cell r="E43">
            <v>1</v>
          </cell>
          <cell r="F43" t="str">
            <v>D1-1, D1-2, D1-A</v>
          </cell>
          <cell r="G43">
            <v>3</v>
          </cell>
          <cell r="H43">
            <v>57</v>
          </cell>
          <cell r="K43" t="str">
            <v>1059г</v>
          </cell>
          <cell r="L43">
            <v>43603</v>
          </cell>
          <cell r="M43">
            <v>2</v>
          </cell>
          <cell r="N43" t="str">
            <v>D1-1</v>
          </cell>
          <cell r="O43">
            <v>1</v>
          </cell>
          <cell r="P43">
            <v>37</v>
          </cell>
        </row>
        <row r="44">
          <cell r="C44">
            <v>2053</v>
          </cell>
          <cell r="D44">
            <v>43729</v>
          </cell>
          <cell r="E44">
            <v>1</v>
          </cell>
          <cell r="F44" t="str">
            <v>D1-2</v>
          </cell>
          <cell r="G44">
            <v>1</v>
          </cell>
          <cell r="H44">
            <v>25</v>
          </cell>
          <cell r="K44" t="str">
            <v>1045г</v>
          </cell>
          <cell r="L44">
            <v>43727</v>
          </cell>
          <cell r="M44">
            <v>2</v>
          </cell>
          <cell r="N44" t="str">
            <v>D1-1</v>
          </cell>
          <cell r="O44">
            <v>1</v>
          </cell>
          <cell r="P44">
            <v>37</v>
          </cell>
        </row>
        <row r="45">
          <cell r="C45">
            <v>2054</v>
          </cell>
          <cell r="D45">
            <v>43830</v>
          </cell>
          <cell r="E45">
            <v>1</v>
          </cell>
          <cell r="F45" t="str">
            <v>D1-2</v>
          </cell>
          <cell r="G45">
            <v>1</v>
          </cell>
          <cell r="H45">
            <v>25</v>
          </cell>
          <cell r="K45" t="str">
            <v>1053г</v>
          </cell>
          <cell r="L45">
            <v>43851</v>
          </cell>
          <cell r="M45">
            <v>2</v>
          </cell>
          <cell r="N45" t="str">
            <v>D1-1</v>
          </cell>
          <cell r="O45">
            <v>1</v>
          </cell>
          <cell r="P45">
            <v>37</v>
          </cell>
        </row>
        <row r="46">
          <cell r="C46" t="str">
            <v>2048г</v>
          </cell>
          <cell r="D46">
            <v>43954</v>
          </cell>
          <cell r="E46">
            <v>2</v>
          </cell>
          <cell r="F46" t="str">
            <v>D1-2</v>
          </cell>
          <cell r="G46">
            <v>1</v>
          </cell>
          <cell r="H46">
            <v>37</v>
          </cell>
          <cell r="K46" t="str">
            <v>1055г</v>
          </cell>
          <cell r="L46">
            <v>43975</v>
          </cell>
          <cell r="M46">
            <v>2</v>
          </cell>
          <cell r="N46" t="str">
            <v>D1-1</v>
          </cell>
          <cell r="O46">
            <v>1</v>
          </cell>
          <cell r="P46">
            <v>37</v>
          </cell>
        </row>
        <row r="47">
          <cell r="C47" t="str">
            <v>2049г</v>
          </cell>
          <cell r="D47">
            <v>44078</v>
          </cell>
          <cell r="E47">
            <v>2</v>
          </cell>
          <cell r="F47" t="str">
            <v>D1-2</v>
          </cell>
          <cell r="G47">
            <v>1</v>
          </cell>
          <cell r="H47">
            <v>37</v>
          </cell>
          <cell r="K47" t="str">
            <v>1039г</v>
          </cell>
          <cell r="L47">
            <v>44099</v>
          </cell>
          <cell r="M47">
            <v>2</v>
          </cell>
          <cell r="N47" t="str">
            <v>D1-1</v>
          </cell>
          <cell r="O47">
            <v>1</v>
          </cell>
          <cell r="P47">
            <v>37</v>
          </cell>
        </row>
        <row r="48">
          <cell r="C48">
            <v>2027</v>
          </cell>
          <cell r="D48">
            <v>42668</v>
          </cell>
          <cell r="E48">
            <v>1</v>
          </cell>
          <cell r="F48" t="str">
            <v>D1-2, D1-1</v>
          </cell>
          <cell r="G48">
            <v>2</v>
          </cell>
          <cell r="H48">
            <v>41</v>
          </cell>
          <cell r="K48" t="str">
            <v>1054г</v>
          </cell>
          <cell r="L48">
            <v>44223</v>
          </cell>
          <cell r="M48">
            <v>2</v>
          </cell>
          <cell r="N48" t="str">
            <v>D1-1</v>
          </cell>
          <cell r="O48">
            <v>1</v>
          </cell>
          <cell r="P48">
            <v>37</v>
          </cell>
        </row>
        <row r="49">
          <cell r="C49">
            <v>2024</v>
          </cell>
          <cell r="D49">
            <v>42769</v>
          </cell>
          <cell r="E49">
            <v>1</v>
          </cell>
          <cell r="F49" t="str">
            <v>D1-1, D1-2, D1-A</v>
          </cell>
          <cell r="G49">
            <v>3</v>
          </cell>
          <cell r="H49">
            <v>57</v>
          </cell>
          <cell r="K49" t="str">
            <v>1046г</v>
          </cell>
          <cell r="L49">
            <v>44347</v>
          </cell>
          <cell r="M49">
            <v>2</v>
          </cell>
          <cell r="N49" t="str">
            <v>D1-1</v>
          </cell>
          <cell r="O49">
            <v>1</v>
          </cell>
          <cell r="P49">
            <v>37</v>
          </cell>
        </row>
        <row r="50">
          <cell r="C50">
            <v>2026</v>
          </cell>
          <cell r="D50">
            <v>42870</v>
          </cell>
          <cell r="E50">
            <v>1</v>
          </cell>
          <cell r="F50" t="str">
            <v>D1-2, D1-1</v>
          </cell>
          <cell r="G50">
            <v>2</v>
          </cell>
          <cell r="H50">
            <v>41</v>
          </cell>
          <cell r="K50" t="str">
            <v>1135тр</v>
          </cell>
          <cell r="L50">
            <v>44619</v>
          </cell>
          <cell r="M50">
            <v>3</v>
          </cell>
          <cell r="N50" t="str">
            <v>D1-1, D1-2</v>
          </cell>
          <cell r="O50">
            <v>3</v>
          </cell>
          <cell r="P50">
            <v>90</v>
          </cell>
        </row>
        <row r="51">
          <cell r="C51">
            <v>2023</v>
          </cell>
          <cell r="D51">
            <v>42971</v>
          </cell>
          <cell r="E51">
            <v>1</v>
          </cell>
          <cell r="F51" t="str">
            <v>D1-2, D1-1</v>
          </cell>
          <cell r="G51">
            <v>2</v>
          </cell>
          <cell r="H51">
            <v>41</v>
          </cell>
          <cell r="K51" t="str">
            <v>1140тр</v>
          </cell>
          <cell r="L51">
            <v>44807</v>
          </cell>
          <cell r="M51">
            <v>3</v>
          </cell>
          <cell r="N51" t="str">
            <v>D1-1, D1-2</v>
          </cell>
          <cell r="O51">
            <v>3</v>
          </cell>
          <cell r="P51">
            <v>90</v>
          </cell>
        </row>
        <row r="52">
          <cell r="C52">
            <v>2022</v>
          </cell>
          <cell r="D52">
            <v>43072</v>
          </cell>
          <cell r="E52">
            <v>1</v>
          </cell>
          <cell r="F52" t="str">
            <v>D1-2, D1-1</v>
          </cell>
          <cell r="G52">
            <v>2</v>
          </cell>
          <cell r="H52">
            <v>41</v>
          </cell>
          <cell r="K52">
            <v>1134</v>
          </cell>
          <cell r="L52">
            <v>44903</v>
          </cell>
          <cell r="M52">
            <v>1</v>
          </cell>
          <cell r="N52" t="str">
            <v>D1-1, D1-2</v>
          </cell>
          <cell r="O52">
            <v>2</v>
          </cell>
          <cell r="P52">
            <v>41</v>
          </cell>
        </row>
        <row r="53">
          <cell r="C53">
            <v>2025</v>
          </cell>
          <cell r="D53">
            <v>43173</v>
          </cell>
          <cell r="E53">
            <v>1</v>
          </cell>
          <cell r="F53" t="str">
            <v>D1-2, D1-1</v>
          </cell>
          <cell r="G53">
            <v>2</v>
          </cell>
          <cell r="H53">
            <v>41</v>
          </cell>
          <cell r="K53">
            <v>1139</v>
          </cell>
          <cell r="L53">
            <v>45004</v>
          </cell>
          <cell r="M53">
            <v>1</v>
          </cell>
          <cell r="N53" t="str">
            <v>D1-1, D1-2</v>
          </cell>
          <cell r="O53">
            <v>2</v>
          </cell>
          <cell r="P53">
            <v>41</v>
          </cell>
        </row>
        <row r="54">
          <cell r="C54" t="str">
            <v>2045г</v>
          </cell>
          <cell r="D54">
            <v>43376</v>
          </cell>
          <cell r="E54">
            <v>2</v>
          </cell>
          <cell r="F54" t="str">
            <v>D1-2</v>
          </cell>
          <cell r="G54">
            <v>1</v>
          </cell>
          <cell r="H54">
            <v>37</v>
          </cell>
          <cell r="K54" t="str">
            <v>1138тр</v>
          </cell>
          <cell r="L54">
            <v>45197</v>
          </cell>
          <cell r="M54">
            <v>3</v>
          </cell>
          <cell r="N54" t="str">
            <v>D1-1, D1-2</v>
          </cell>
          <cell r="O54">
            <v>3</v>
          </cell>
          <cell r="P54">
            <v>90</v>
          </cell>
        </row>
        <row r="55">
          <cell r="C55" t="str">
            <v>2046г</v>
          </cell>
          <cell r="D55">
            <v>43500</v>
          </cell>
          <cell r="E55">
            <v>2</v>
          </cell>
          <cell r="F55" t="str">
            <v>D1-2</v>
          </cell>
          <cell r="G55">
            <v>1</v>
          </cell>
          <cell r="H55">
            <v>37</v>
          </cell>
          <cell r="K55" t="str">
            <v>1147тр</v>
          </cell>
          <cell r="L55">
            <v>45385</v>
          </cell>
          <cell r="M55">
            <v>3</v>
          </cell>
          <cell r="N55" t="str">
            <v>D1-1, D1-2</v>
          </cell>
          <cell r="O55">
            <v>3</v>
          </cell>
          <cell r="P55">
            <v>90</v>
          </cell>
        </row>
        <row r="56">
          <cell r="C56">
            <v>2052</v>
          </cell>
          <cell r="D56">
            <v>43601</v>
          </cell>
          <cell r="E56">
            <v>1</v>
          </cell>
          <cell r="F56" t="str">
            <v>D1-2</v>
          </cell>
          <cell r="G56">
            <v>1</v>
          </cell>
          <cell r="H56">
            <v>25</v>
          </cell>
          <cell r="K56">
            <v>1133</v>
          </cell>
          <cell r="L56">
            <v>45481</v>
          </cell>
          <cell r="M56">
            <v>1</v>
          </cell>
          <cell r="N56" t="str">
            <v>D1-1, D1-2</v>
          </cell>
          <cell r="O56">
            <v>2</v>
          </cell>
          <cell r="P56">
            <v>41</v>
          </cell>
        </row>
        <row r="57">
          <cell r="C57" t="str">
            <v>2047г</v>
          </cell>
          <cell r="D57">
            <v>43725</v>
          </cell>
          <cell r="E57">
            <v>2</v>
          </cell>
          <cell r="F57" t="str">
            <v>D1-2</v>
          </cell>
          <cell r="G57">
            <v>1</v>
          </cell>
          <cell r="H57">
            <v>37</v>
          </cell>
          <cell r="K57">
            <v>1146</v>
          </cell>
          <cell r="L57">
            <v>45582</v>
          </cell>
          <cell r="M57">
            <v>1</v>
          </cell>
          <cell r="N57" t="str">
            <v>D1-1, D1-2</v>
          </cell>
          <cell r="O57">
            <v>2</v>
          </cell>
          <cell r="P57">
            <v>41</v>
          </cell>
        </row>
        <row r="58">
          <cell r="C58">
            <v>2050</v>
          </cell>
          <cell r="D58">
            <v>43826</v>
          </cell>
          <cell r="E58">
            <v>1</v>
          </cell>
          <cell r="F58" t="str">
            <v>D1-2</v>
          </cell>
          <cell r="G58">
            <v>1</v>
          </cell>
          <cell r="H58">
            <v>25</v>
          </cell>
          <cell r="K58">
            <v>1137</v>
          </cell>
          <cell r="L58">
            <v>45683</v>
          </cell>
          <cell r="M58">
            <v>1</v>
          </cell>
          <cell r="N58" t="str">
            <v>D1-1, D1-2</v>
          </cell>
          <cell r="O58">
            <v>2</v>
          </cell>
          <cell r="P58">
            <v>41</v>
          </cell>
        </row>
        <row r="59">
          <cell r="C59">
            <v>2003</v>
          </cell>
          <cell r="D59">
            <v>43927</v>
          </cell>
          <cell r="E59">
            <v>1</v>
          </cell>
          <cell r="F59" t="str">
            <v>D1-2, D1-1</v>
          </cell>
          <cell r="G59">
            <v>2</v>
          </cell>
          <cell r="H59">
            <v>41</v>
          </cell>
          <cell r="K59" t="str">
            <v>1043г</v>
          </cell>
          <cell r="L59">
            <v>42691</v>
          </cell>
          <cell r="M59">
            <v>2</v>
          </cell>
          <cell r="N59" t="str">
            <v>D1-1</v>
          </cell>
          <cell r="O59">
            <v>1</v>
          </cell>
          <cell r="P59">
            <v>37</v>
          </cell>
        </row>
        <row r="60">
          <cell r="C60" t="str">
            <v>2051а</v>
          </cell>
          <cell r="D60">
            <v>44028</v>
          </cell>
          <cell r="E60">
            <v>1</v>
          </cell>
          <cell r="F60" t="str">
            <v>D1-2</v>
          </cell>
          <cell r="G60">
            <v>1</v>
          </cell>
          <cell r="H60">
            <v>25</v>
          </cell>
          <cell r="K60" t="str">
            <v>1044г</v>
          </cell>
          <cell r="L60">
            <v>42815</v>
          </cell>
          <cell r="M60">
            <v>2</v>
          </cell>
          <cell r="N60" t="str">
            <v>D1-1</v>
          </cell>
          <cell r="O60">
            <v>1</v>
          </cell>
          <cell r="P60">
            <v>37</v>
          </cell>
        </row>
        <row r="61">
          <cell r="C61">
            <v>2088</v>
          </cell>
          <cell r="D61">
            <v>43836</v>
          </cell>
          <cell r="E61">
            <v>1</v>
          </cell>
          <cell r="F61" t="str">
            <v>D1-1, D1-2, D1-A</v>
          </cell>
          <cell r="G61">
            <v>3</v>
          </cell>
          <cell r="H61">
            <v>57</v>
          </cell>
          <cell r="K61" t="str">
            <v>1037г</v>
          </cell>
          <cell r="L61">
            <v>42939</v>
          </cell>
          <cell r="M61">
            <v>2</v>
          </cell>
          <cell r="N61" t="str">
            <v>D1-1</v>
          </cell>
          <cell r="O61">
            <v>1</v>
          </cell>
          <cell r="P61">
            <v>37</v>
          </cell>
        </row>
        <row r="62">
          <cell r="C62">
            <v>2087</v>
          </cell>
          <cell r="D62">
            <v>43937</v>
          </cell>
          <cell r="E62">
            <v>1</v>
          </cell>
          <cell r="F62" t="str">
            <v>D1-1, D1-2, D1-A</v>
          </cell>
          <cell r="G62">
            <v>3</v>
          </cell>
          <cell r="H62">
            <v>57</v>
          </cell>
          <cell r="K62" t="str">
            <v>1036г</v>
          </cell>
          <cell r="L62">
            <v>43063</v>
          </cell>
          <cell r="M62">
            <v>2</v>
          </cell>
          <cell r="N62" t="str">
            <v>D1-1</v>
          </cell>
          <cell r="O62">
            <v>1</v>
          </cell>
          <cell r="P62">
            <v>37</v>
          </cell>
        </row>
        <row r="63">
          <cell r="C63">
            <v>2085</v>
          </cell>
          <cell r="D63">
            <v>44038</v>
          </cell>
          <cell r="E63">
            <v>1</v>
          </cell>
          <cell r="F63" t="str">
            <v>D1-1, D1-2, D1-A</v>
          </cell>
          <cell r="G63">
            <v>3</v>
          </cell>
          <cell r="H63">
            <v>57</v>
          </cell>
          <cell r="K63" t="str">
            <v>1038г</v>
          </cell>
          <cell r="L63">
            <v>43187</v>
          </cell>
          <cell r="M63">
            <v>2</v>
          </cell>
          <cell r="N63" t="str">
            <v>D1-1</v>
          </cell>
          <cell r="O63">
            <v>1</v>
          </cell>
          <cell r="P63">
            <v>37</v>
          </cell>
        </row>
        <row r="64">
          <cell r="C64">
            <v>2086</v>
          </cell>
          <cell r="D64">
            <v>44139</v>
          </cell>
          <cell r="E64">
            <v>1</v>
          </cell>
          <cell r="F64" t="str">
            <v>D1-1, D1-2, D1-A</v>
          </cell>
          <cell r="G64">
            <v>3</v>
          </cell>
          <cell r="H64">
            <v>57</v>
          </cell>
          <cell r="K64" t="str">
            <v>1031г</v>
          </cell>
          <cell r="L64">
            <v>43311</v>
          </cell>
          <cell r="M64">
            <v>2</v>
          </cell>
          <cell r="N64" t="str">
            <v>D1-1</v>
          </cell>
          <cell r="O64">
            <v>1</v>
          </cell>
          <cell r="P64">
            <v>37</v>
          </cell>
        </row>
        <row r="65">
          <cell r="C65">
            <v>2016</v>
          </cell>
          <cell r="D65">
            <v>41821</v>
          </cell>
          <cell r="E65">
            <v>1</v>
          </cell>
          <cell r="F65" t="str">
            <v>D1-2, D1-1</v>
          </cell>
          <cell r="G65">
            <v>2</v>
          </cell>
          <cell r="H65">
            <v>41</v>
          </cell>
          <cell r="K65" t="str">
            <v>1032г</v>
          </cell>
          <cell r="L65">
            <v>43435</v>
          </cell>
          <cell r="M65">
            <v>2</v>
          </cell>
          <cell r="N65" t="str">
            <v>D1-1</v>
          </cell>
          <cell r="O65">
            <v>1</v>
          </cell>
          <cell r="P65">
            <v>37</v>
          </cell>
        </row>
        <row r="66">
          <cell r="C66">
            <v>2017</v>
          </cell>
          <cell r="D66">
            <v>41821</v>
          </cell>
          <cell r="E66">
            <v>1</v>
          </cell>
          <cell r="F66" t="str">
            <v>D1-2, D1-1</v>
          </cell>
          <cell r="G66">
            <v>2</v>
          </cell>
          <cell r="H66">
            <v>41</v>
          </cell>
          <cell r="K66" t="str">
            <v>1061г</v>
          </cell>
          <cell r="L66">
            <v>43638</v>
          </cell>
          <cell r="M66">
            <v>2</v>
          </cell>
          <cell r="N66" t="str">
            <v>D1-1</v>
          </cell>
          <cell r="O66">
            <v>1</v>
          </cell>
          <cell r="P66">
            <v>37</v>
          </cell>
        </row>
        <row r="67">
          <cell r="C67">
            <v>2019</v>
          </cell>
          <cell r="D67">
            <v>41821</v>
          </cell>
          <cell r="E67">
            <v>1</v>
          </cell>
          <cell r="F67" t="str">
            <v>D1-1, D1-2, D1-A</v>
          </cell>
          <cell r="G67">
            <v>3</v>
          </cell>
          <cell r="H67">
            <v>57</v>
          </cell>
          <cell r="K67">
            <v>1066</v>
          </cell>
          <cell r="L67">
            <v>43739</v>
          </cell>
          <cell r="M67">
            <v>1</v>
          </cell>
          <cell r="N67" t="str">
            <v>D1-1</v>
          </cell>
          <cell r="O67">
            <v>1</v>
          </cell>
          <cell r="P67">
            <v>25</v>
          </cell>
        </row>
        <row r="68">
          <cell r="C68">
            <v>2015</v>
          </cell>
          <cell r="D68">
            <v>42648</v>
          </cell>
          <cell r="E68">
            <v>1</v>
          </cell>
          <cell r="F68" t="str">
            <v>D1-2, D1-1</v>
          </cell>
          <cell r="G68">
            <v>2</v>
          </cell>
          <cell r="H68">
            <v>41</v>
          </cell>
          <cell r="K68" t="str">
            <v>1175г</v>
          </cell>
          <cell r="L68">
            <v>43863</v>
          </cell>
          <cell r="M68">
            <v>2</v>
          </cell>
          <cell r="N68" t="str">
            <v>D1-1</v>
          </cell>
          <cell r="O68">
            <v>1</v>
          </cell>
          <cell r="P68">
            <v>37</v>
          </cell>
        </row>
        <row r="69">
          <cell r="C69">
            <v>2018</v>
          </cell>
          <cell r="D69">
            <v>42749</v>
          </cell>
          <cell r="E69">
            <v>1</v>
          </cell>
          <cell r="F69" t="str">
            <v>D1-2, D1-1</v>
          </cell>
          <cell r="G69">
            <v>2</v>
          </cell>
          <cell r="H69">
            <v>41</v>
          </cell>
          <cell r="K69">
            <v>1062</v>
          </cell>
          <cell r="L69">
            <v>43964</v>
          </cell>
          <cell r="M69">
            <v>1</v>
          </cell>
          <cell r="N69" t="str">
            <v>D1-1</v>
          </cell>
          <cell r="O69">
            <v>1</v>
          </cell>
          <cell r="P69">
            <v>25</v>
          </cell>
        </row>
        <row r="70">
          <cell r="C70">
            <v>2020</v>
          </cell>
          <cell r="D70">
            <v>42850</v>
          </cell>
          <cell r="E70">
            <v>1</v>
          </cell>
          <cell r="F70" t="str">
            <v>D1-2, D1-1</v>
          </cell>
          <cell r="G70">
            <v>2</v>
          </cell>
          <cell r="H70">
            <v>41</v>
          </cell>
          <cell r="K70">
            <v>1068</v>
          </cell>
          <cell r="L70">
            <v>44065</v>
          </cell>
          <cell r="M70">
            <v>1</v>
          </cell>
          <cell r="N70" t="str">
            <v>D1-1</v>
          </cell>
          <cell r="O70">
            <v>1</v>
          </cell>
          <cell r="P70">
            <v>25</v>
          </cell>
        </row>
        <row r="71">
          <cell r="C71" t="str">
            <v>2082г</v>
          </cell>
          <cell r="D71">
            <v>43421</v>
          </cell>
          <cell r="E71">
            <v>2</v>
          </cell>
          <cell r="F71" t="str">
            <v>D1-2</v>
          </cell>
          <cell r="G71">
            <v>1</v>
          </cell>
          <cell r="H71">
            <v>37</v>
          </cell>
          <cell r="K71">
            <v>1064</v>
          </cell>
          <cell r="L71">
            <v>44166</v>
          </cell>
          <cell r="M71">
            <v>1</v>
          </cell>
          <cell r="N71" t="str">
            <v>D1-1</v>
          </cell>
          <cell r="O71">
            <v>1</v>
          </cell>
          <cell r="P71">
            <v>25</v>
          </cell>
        </row>
        <row r="72">
          <cell r="C72" t="str">
            <v>2079Г</v>
          </cell>
          <cell r="D72">
            <v>43545</v>
          </cell>
          <cell r="E72">
            <v>2</v>
          </cell>
          <cell r="F72" t="str">
            <v>D1-2</v>
          </cell>
          <cell r="G72">
            <v>1</v>
          </cell>
          <cell r="H72">
            <v>37</v>
          </cell>
          <cell r="K72">
            <v>1071</v>
          </cell>
          <cell r="L72">
            <v>44267</v>
          </cell>
          <cell r="M72">
            <v>1</v>
          </cell>
          <cell r="N72" t="str">
            <v>D1-1</v>
          </cell>
          <cell r="O72">
            <v>1</v>
          </cell>
          <cell r="P72">
            <v>25</v>
          </cell>
        </row>
        <row r="73">
          <cell r="C73" t="str">
            <v>2081г</v>
          </cell>
          <cell r="D73">
            <v>43669</v>
          </cell>
          <cell r="E73">
            <v>2</v>
          </cell>
          <cell r="F73" t="str">
            <v>D1-2</v>
          </cell>
          <cell r="G73">
            <v>1</v>
          </cell>
          <cell r="H73">
            <v>37</v>
          </cell>
          <cell r="K73">
            <v>1063</v>
          </cell>
          <cell r="L73">
            <v>44368</v>
          </cell>
          <cell r="M73">
            <v>1</v>
          </cell>
          <cell r="N73" t="str">
            <v>D1-1</v>
          </cell>
          <cell r="O73">
            <v>1</v>
          </cell>
          <cell r="P73">
            <v>25</v>
          </cell>
        </row>
        <row r="74">
          <cell r="C74" t="str">
            <v>2076дв</v>
          </cell>
          <cell r="D74">
            <v>43998</v>
          </cell>
          <cell r="E74">
            <v>3</v>
          </cell>
          <cell r="F74" t="str">
            <v>D1-2</v>
          </cell>
          <cell r="G74">
            <v>2</v>
          </cell>
          <cell r="H74">
            <v>60</v>
          </cell>
          <cell r="K74">
            <v>1065</v>
          </cell>
          <cell r="L74">
            <v>44469</v>
          </cell>
          <cell r="M74">
            <v>1</v>
          </cell>
          <cell r="N74" t="str">
            <v>D1-1</v>
          </cell>
          <cell r="O74">
            <v>1</v>
          </cell>
          <cell r="P74">
            <v>25</v>
          </cell>
        </row>
        <row r="75">
          <cell r="C75" t="str">
            <v>2038г</v>
          </cell>
          <cell r="D75">
            <v>43053</v>
          </cell>
          <cell r="E75">
            <v>2</v>
          </cell>
          <cell r="F75" t="str">
            <v>D1-2</v>
          </cell>
          <cell r="G75">
            <v>1</v>
          </cell>
          <cell r="H75">
            <v>37</v>
          </cell>
          <cell r="K75">
            <v>1114</v>
          </cell>
          <cell r="L75">
            <v>44649</v>
          </cell>
          <cell r="M75">
            <v>1</v>
          </cell>
          <cell r="N75" t="str">
            <v>D1-1, D1-2</v>
          </cell>
          <cell r="O75">
            <v>2</v>
          </cell>
          <cell r="P75">
            <v>41</v>
          </cell>
        </row>
        <row r="76">
          <cell r="C76" t="str">
            <v>2043г</v>
          </cell>
          <cell r="D76">
            <v>43177</v>
          </cell>
          <cell r="E76">
            <v>2</v>
          </cell>
          <cell r="F76" t="str">
            <v>D1-2</v>
          </cell>
          <cell r="G76">
            <v>1</v>
          </cell>
          <cell r="H76">
            <v>37</v>
          </cell>
          <cell r="K76" t="str">
            <v>1116тр</v>
          </cell>
          <cell r="L76">
            <v>44842</v>
          </cell>
          <cell r="M76">
            <v>3</v>
          </cell>
          <cell r="N76" t="str">
            <v>D1-1, D1-2</v>
          </cell>
          <cell r="O76">
            <v>3</v>
          </cell>
          <cell r="P76">
            <v>90</v>
          </cell>
        </row>
        <row r="77">
          <cell r="C77" t="str">
            <v>2042г</v>
          </cell>
          <cell r="D77">
            <v>43301</v>
          </cell>
          <cell r="E77">
            <v>2</v>
          </cell>
          <cell r="F77" t="str">
            <v>D1-2</v>
          </cell>
          <cell r="G77">
            <v>1</v>
          </cell>
          <cell r="H77">
            <v>37</v>
          </cell>
          <cell r="K77" t="str">
            <v>1115тр</v>
          </cell>
          <cell r="L77">
            <v>45030</v>
          </cell>
          <cell r="M77">
            <v>3</v>
          </cell>
          <cell r="N77" t="str">
            <v>D1-1, D1-2</v>
          </cell>
          <cell r="O77">
            <v>3</v>
          </cell>
          <cell r="P77">
            <v>90</v>
          </cell>
        </row>
        <row r="78">
          <cell r="C78" t="str">
            <v>2044г</v>
          </cell>
          <cell r="D78">
            <v>43425</v>
          </cell>
          <cell r="E78">
            <v>2</v>
          </cell>
          <cell r="F78" t="str">
            <v>D1-2</v>
          </cell>
          <cell r="G78">
            <v>1</v>
          </cell>
          <cell r="H78">
            <v>37</v>
          </cell>
          <cell r="K78">
            <v>1116</v>
          </cell>
          <cell r="L78">
            <v>45126</v>
          </cell>
          <cell r="M78">
            <v>1</v>
          </cell>
          <cell r="N78" t="str">
            <v>D1-1, D1-2</v>
          </cell>
          <cell r="O78">
            <v>2</v>
          </cell>
          <cell r="P78">
            <v>41</v>
          </cell>
        </row>
        <row r="79">
          <cell r="C79" t="str">
            <v>2041г</v>
          </cell>
          <cell r="D79">
            <v>43549</v>
          </cell>
          <cell r="E79">
            <v>2</v>
          </cell>
          <cell r="F79" t="str">
            <v>D1-2</v>
          </cell>
          <cell r="G79">
            <v>1</v>
          </cell>
          <cell r="H79">
            <v>37</v>
          </cell>
          <cell r="K79" t="str">
            <v>1120тр</v>
          </cell>
          <cell r="L79">
            <v>45319</v>
          </cell>
          <cell r="M79">
            <v>3</v>
          </cell>
          <cell r="N79" t="str">
            <v>D1-1, D1-2</v>
          </cell>
          <cell r="O79">
            <v>3</v>
          </cell>
          <cell r="P79">
            <v>90</v>
          </cell>
        </row>
        <row r="80">
          <cell r="C80" t="str">
            <v>2067г</v>
          </cell>
          <cell r="D80">
            <v>42186</v>
          </cell>
          <cell r="E80">
            <v>2</v>
          </cell>
          <cell r="F80" t="str">
            <v>D1-2</v>
          </cell>
          <cell r="G80">
            <v>1</v>
          </cell>
          <cell r="H80">
            <v>37</v>
          </cell>
          <cell r="K80" t="str">
            <v>1084г</v>
          </cell>
          <cell r="L80">
            <v>42691</v>
          </cell>
          <cell r="M80">
            <v>2</v>
          </cell>
          <cell r="N80" t="str">
            <v>D1-1</v>
          </cell>
          <cell r="O80">
            <v>1</v>
          </cell>
          <cell r="P80">
            <v>37</v>
          </cell>
        </row>
        <row r="81">
          <cell r="C81" t="str">
            <v>2068г</v>
          </cell>
          <cell r="D81">
            <v>42186</v>
          </cell>
          <cell r="E81">
            <v>2</v>
          </cell>
          <cell r="F81" t="str">
            <v>D1-2</v>
          </cell>
          <cell r="G81">
            <v>1</v>
          </cell>
          <cell r="H81">
            <v>37</v>
          </cell>
          <cell r="K81" t="str">
            <v>1085г</v>
          </cell>
          <cell r="L81">
            <v>42815</v>
          </cell>
          <cell r="M81">
            <v>2</v>
          </cell>
          <cell r="N81" t="str">
            <v>D1-1</v>
          </cell>
          <cell r="O81">
            <v>1</v>
          </cell>
          <cell r="P81">
            <v>37</v>
          </cell>
        </row>
        <row r="82">
          <cell r="C82" t="str">
            <v>2069г</v>
          </cell>
          <cell r="E82">
            <v>2</v>
          </cell>
          <cell r="F82" t="str">
            <v>D1-3</v>
          </cell>
          <cell r="G82">
            <v>1</v>
          </cell>
          <cell r="H82">
            <v>37</v>
          </cell>
          <cell r="K82" t="str">
            <v>1082г</v>
          </cell>
          <cell r="L82">
            <v>42939</v>
          </cell>
          <cell r="M82">
            <v>2</v>
          </cell>
          <cell r="N82" t="str">
            <v>D1-1</v>
          </cell>
          <cell r="O82">
            <v>1</v>
          </cell>
          <cell r="P82">
            <v>37</v>
          </cell>
        </row>
        <row r="83">
          <cell r="C83" t="str">
            <v>2071г</v>
          </cell>
          <cell r="E83">
            <v>2</v>
          </cell>
          <cell r="F83" t="str">
            <v>D1-4</v>
          </cell>
          <cell r="G83">
            <v>1</v>
          </cell>
          <cell r="H83">
            <v>37</v>
          </cell>
          <cell r="K83" t="str">
            <v>1083г</v>
          </cell>
          <cell r="L83">
            <v>43063</v>
          </cell>
          <cell r="M83">
            <v>2</v>
          </cell>
          <cell r="N83" t="str">
            <v>D1-1</v>
          </cell>
          <cell r="O83">
            <v>1</v>
          </cell>
          <cell r="P83">
            <v>37</v>
          </cell>
        </row>
        <row r="84">
          <cell r="C84" t="str">
            <v>2072г</v>
          </cell>
          <cell r="D84">
            <v>42186</v>
          </cell>
          <cell r="E84">
            <v>2</v>
          </cell>
          <cell r="F84" t="str">
            <v>D1-2</v>
          </cell>
          <cell r="G84">
            <v>1</v>
          </cell>
          <cell r="H84">
            <v>37</v>
          </cell>
          <cell r="K84" t="str">
            <v>1081г</v>
          </cell>
          <cell r="L84">
            <v>43187</v>
          </cell>
          <cell r="M84">
            <v>2</v>
          </cell>
          <cell r="N84" t="str">
            <v>D1-1</v>
          </cell>
          <cell r="O84">
            <v>1</v>
          </cell>
          <cell r="P84">
            <v>37</v>
          </cell>
        </row>
        <row r="85">
          <cell r="C85" t="str">
            <v>2077г</v>
          </cell>
          <cell r="D85">
            <v>42195</v>
          </cell>
          <cell r="E85">
            <v>2</v>
          </cell>
          <cell r="F85" t="str">
            <v>D1-2</v>
          </cell>
          <cell r="G85">
            <v>1</v>
          </cell>
          <cell r="H85">
            <v>37</v>
          </cell>
          <cell r="K85" t="str">
            <v>1080г</v>
          </cell>
          <cell r="L85">
            <v>43311</v>
          </cell>
          <cell r="M85">
            <v>2</v>
          </cell>
          <cell r="N85" t="str">
            <v>D1-1</v>
          </cell>
          <cell r="O85">
            <v>1</v>
          </cell>
          <cell r="P85">
            <v>37</v>
          </cell>
        </row>
        <row r="86">
          <cell r="C86">
            <v>2096</v>
          </cell>
          <cell r="D86">
            <v>43353</v>
          </cell>
          <cell r="E86">
            <v>1</v>
          </cell>
          <cell r="F86" t="str">
            <v>D1-1, D1-A</v>
          </cell>
          <cell r="G86">
            <v>2</v>
          </cell>
          <cell r="H86">
            <v>41</v>
          </cell>
          <cell r="K86">
            <v>1069</v>
          </cell>
          <cell r="L86">
            <v>43491</v>
          </cell>
          <cell r="M86">
            <v>1</v>
          </cell>
          <cell r="N86" t="str">
            <v>D1-1</v>
          </cell>
          <cell r="O86">
            <v>1</v>
          </cell>
          <cell r="P86">
            <v>25</v>
          </cell>
        </row>
        <row r="87">
          <cell r="C87">
            <v>2094</v>
          </cell>
          <cell r="D87">
            <v>43454</v>
          </cell>
          <cell r="E87">
            <v>1</v>
          </cell>
          <cell r="F87" t="str">
            <v>D1-1, D1-A</v>
          </cell>
          <cell r="G87">
            <v>2</v>
          </cell>
          <cell r="H87">
            <v>41</v>
          </cell>
          <cell r="K87">
            <v>1067</v>
          </cell>
          <cell r="L87">
            <v>43592</v>
          </cell>
          <cell r="M87">
            <v>1</v>
          </cell>
          <cell r="N87" t="str">
            <v>D1-1</v>
          </cell>
          <cell r="O87">
            <v>1</v>
          </cell>
          <cell r="P87">
            <v>25</v>
          </cell>
        </row>
        <row r="88">
          <cell r="C88">
            <v>2095</v>
          </cell>
          <cell r="D88">
            <v>43555</v>
          </cell>
          <cell r="E88">
            <v>1</v>
          </cell>
          <cell r="F88" t="str">
            <v>D1-1, D1-A</v>
          </cell>
          <cell r="G88">
            <v>2</v>
          </cell>
          <cell r="H88">
            <v>41</v>
          </cell>
          <cell r="K88">
            <v>1074</v>
          </cell>
          <cell r="L88">
            <v>43693</v>
          </cell>
          <cell r="M88">
            <v>1</v>
          </cell>
          <cell r="N88" t="str">
            <v>D1-1</v>
          </cell>
          <cell r="O88">
            <v>1</v>
          </cell>
          <cell r="P88">
            <v>25</v>
          </cell>
        </row>
        <row r="89">
          <cell r="C89">
            <v>2093</v>
          </cell>
          <cell r="D89">
            <v>43656</v>
          </cell>
          <cell r="E89">
            <v>1</v>
          </cell>
          <cell r="F89" t="str">
            <v>D1-1, D1-A</v>
          </cell>
          <cell r="G89">
            <v>2</v>
          </cell>
          <cell r="H89">
            <v>41</v>
          </cell>
          <cell r="K89">
            <v>1099</v>
          </cell>
          <cell r="L89">
            <v>43794</v>
          </cell>
          <cell r="M89">
            <v>1</v>
          </cell>
          <cell r="N89" t="str">
            <v>D1-1</v>
          </cell>
          <cell r="O89">
            <v>1</v>
          </cell>
          <cell r="P89">
            <v>25</v>
          </cell>
        </row>
        <row r="90">
          <cell r="C90">
            <v>2092</v>
          </cell>
          <cell r="D90">
            <v>43757</v>
          </cell>
          <cell r="E90">
            <v>1</v>
          </cell>
          <cell r="F90" t="str">
            <v>D1-1, D1-A</v>
          </cell>
          <cell r="G90">
            <v>2</v>
          </cell>
          <cell r="H90">
            <v>41</v>
          </cell>
          <cell r="K90">
            <v>1070</v>
          </cell>
          <cell r="L90">
            <v>43895</v>
          </cell>
          <cell r="M90">
            <v>1</v>
          </cell>
          <cell r="N90" t="str">
            <v>D1-1</v>
          </cell>
          <cell r="O90">
            <v>1</v>
          </cell>
          <cell r="P90">
            <v>25</v>
          </cell>
        </row>
        <row r="91">
          <cell r="C91">
            <v>2091</v>
          </cell>
          <cell r="D91">
            <v>43858</v>
          </cell>
          <cell r="E91">
            <v>1</v>
          </cell>
          <cell r="F91" t="str">
            <v>D1-1, D1-A</v>
          </cell>
          <cell r="G91">
            <v>2</v>
          </cell>
          <cell r="H91">
            <v>41</v>
          </cell>
          <cell r="K91">
            <v>1075</v>
          </cell>
          <cell r="L91">
            <v>43996</v>
          </cell>
          <cell r="M91">
            <v>1</v>
          </cell>
          <cell r="N91" t="str">
            <v>D1-1</v>
          </cell>
          <cell r="O91">
            <v>1</v>
          </cell>
          <cell r="P91">
            <v>25</v>
          </cell>
        </row>
        <row r="92">
          <cell r="C92">
            <v>2090</v>
          </cell>
          <cell r="D92">
            <v>43959</v>
          </cell>
          <cell r="E92">
            <v>1</v>
          </cell>
          <cell r="F92" t="str">
            <v>D1-1, D1-A</v>
          </cell>
          <cell r="G92">
            <v>2</v>
          </cell>
          <cell r="H92">
            <v>41</v>
          </cell>
          <cell r="K92">
            <v>1101</v>
          </cell>
          <cell r="L92">
            <v>44097</v>
          </cell>
          <cell r="M92">
            <v>1</v>
          </cell>
          <cell r="N92" t="str">
            <v>D1-1</v>
          </cell>
          <cell r="O92">
            <v>1</v>
          </cell>
          <cell r="P92">
            <v>25</v>
          </cell>
        </row>
        <row r="93">
          <cell r="C93">
            <v>2089</v>
          </cell>
          <cell r="D93">
            <v>44060</v>
          </cell>
          <cell r="E93">
            <v>1</v>
          </cell>
          <cell r="F93" t="str">
            <v>D1-1, D1-A</v>
          </cell>
          <cell r="G93">
            <v>2</v>
          </cell>
          <cell r="H93">
            <v>41</v>
          </cell>
          <cell r="K93">
            <v>1091</v>
          </cell>
          <cell r="L93">
            <v>44198</v>
          </cell>
          <cell r="M93">
            <v>1</v>
          </cell>
          <cell r="N93" t="str">
            <v>D1-1</v>
          </cell>
          <cell r="O93">
            <v>1</v>
          </cell>
          <cell r="P93">
            <v>25</v>
          </cell>
        </row>
        <row r="94">
          <cell r="K94">
            <v>1076</v>
          </cell>
          <cell r="L94">
            <v>44299</v>
          </cell>
          <cell r="M94">
            <v>1</v>
          </cell>
          <cell r="N94" t="str">
            <v>D1-1</v>
          </cell>
          <cell r="O94">
            <v>1</v>
          </cell>
          <cell r="P94">
            <v>25</v>
          </cell>
        </row>
        <row r="95">
          <cell r="K95">
            <v>1077</v>
          </cell>
          <cell r="L95">
            <v>44400</v>
          </cell>
          <cell r="M95">
            <v>1</v>
          </cell>
          <cell r="N95" t="str">
            <v>D1-1</v>
          </cell>
          <cell r="O95">
            <v>1</v>
          </cell>
          <cell r="P95">
            <v>25</v>
          </cell>
        </row>
        <row r="96">
          <cell r="K96">
            <v>1078</v>
          </cell>
          <cell r="L96">
            <v>44501</v>
          </cell>
          <cell r="M96">
            <v>1</v>
          </cell>
          <cell r="N96" t="str">
            <v>D1-1</v>
          </cell>
          <cell r="O96">
            <v>1</v>
          </cell>
          <cell r="P96">
            <v>25</v>
          </cell>
        </row>
        <row r="97">
          <cell r="K97">
            <v>1092</v>
          </cell>
          <cell r="L97">
            <v>44602</v>
          </cell>
          <cell r="M97">
            <v>1</v>
          </cell>
          <cell r="N97" t="str">
            <v>D1-1</v>
          </cell>
          <cell r="O97">
            <v>1</v>
          </cell>
          <cell r="P97">
            <v>25</v>
          </cell>
        </row>
        <row r="98">
          <cell r="K98" t="str">
            <v>1164г</v>
          </cell>
          <cell r="L98">
            <v>44805</v>
          </cell>
          <cell r="M98">
            <v>2</v>
          </cell>
          <cell r="N98" t="str">
            <v>D1-1</v>
          </cell>
          <cell r="O98">
            <v>1</v>
          </cell>
          <cell r="P98">
            <v>37</v>
          </cell>
        </row>
        <row r="99">
          <cell r="K99" t="str">
            <v>1171г</v>
          </cell>
          <cell r="L99">
            <v>44929</v>
          </cell>
          <cell r="M99">
            <v>2</v>
          </cell>
          <cell r="N99" t="str">
            <v>D1-1</v>
          </cell>
          <cell r="O99">
            <v>1</v>
          </cell>
          <cell r="P99">
            <v>37</v>
          </cell>
        </row>
        <row r="100">
          <cell r="K100" t="str">
            <v>1170г</v>
          </cell>
          <cell r="L100">
            <v>45053</v>
          </cell>
          <cell r="M100">
            <v>2</v>
          </cell>
          <cell r="N100" t="str">
            <v>D1-1</v>
          </cell>
          <cell r="O100">
            <v>1</v>
          </cell>
          <cell r="P100">
            <v>37</v>
          </cell>
        </row>
        <row r="101">
          <cell r="K101" t="str">
            <v>1174г</v>
          </cell>
          <cell r="L101">
            <v>45177</v>
          </cell>
          <cell r="M101">
            <v>2</v>
          </cell>
          <cell r="N101" t="str">
            <v>D1-1</v>
          </cell>
          <cell r="O101">
            <v>1</v>
          </cell>
          <cell r="P101">
            <v>37</v>
          </cell>
        </row>
        <row r="102">
          <cell r="K102" t="str">
            <v>1169тр</v>
          </cell>
          <cell r="L102">
            <v>45370</v>
          </cell>
          <cell r="M102">
            <v>3</v>
          </cell>
          <cell r="N102" t="str">
            <v>D1-1, D1-2</v>
          </cell>
          <cell r="O102">
            <v>3</v>
          </cell>
          <cell r="P102">
            <v>90</v>
          </cell>
        </row>
        <row r="103">
          <cell r="K103">
            <v>1173</v>
          </cell>
          <cell r="L103">
            <v>45466</v>
          </cell>
          <cell r="M103">
            <v>1</v>
          </cell>
          <cell r="N103" t="str">
            <v>D1-1, D1-2</v>
          </cell>
          <cell r="O103">
            <v>2</v>
          </cell>
          <cell r="P103">
            <v>41</v>
          </cell>
        </row>
        <row r="104">
          <cell r="K104" t="str">
            <v>1042г</v>
          </cell>
          <cell r="L104">
            <v>42691</v>
          </cell>
          <cell r="M104">
            <v>2</v>
          </cell>
          <cell r="N104" t="str">
            <v>D1-1</v>
          </cell>
          <cell r="O104">
            <v>1</v>
          </cell>
          <cell r="P104">
            <v>37</v>
          </cell>
        </row>
        <row r="105">
          <cell r="K105" t="str">
            <v>1030г</v>
          </cell>
          <cell r="L105">
            <v>42815</v>
          </cell>
          <cell r="M105">
            <v>2</v>
          </cell>
          <cell r="N105" t="str">
            <v>D1-1</v>
          </cell>
          <cell r="O105">
            <v>1</v>
          </cell>
          <cell r="P105">
            <v>37</v>
          </cell>
        </row>
        <row r="106">
          <cell r="K106">
            <v>1048</v>
          </cell>
          <cell r="L106">
            <v>42916</v>
          </cell>
          <cell r="M106">
            <v>1</v>
          </cell>
          <cell r="N106" t="str">
            <v>D1-1</v>
          </cell>
          <cell r="O106">
            <v>1</v>
          </cell>
          <cell r="P106">
            <v>25</v>
          </cell>
        </row>
        <row r="107">
          <cell r="K107">
            <v>1035</v>
          </cell>
          <cell r="L107">
            <v>43017</v>
          </cell>
          <cell r="M107">
            <v>1</v>
          </cell>
          <cell r="N107" t="str">
            <v>D1-1</v>
          </cell>
          <cell r="O107">
            <v>1</v>
          </cell>
          <cell r="P107">
            <v>25</v>
          </cell>
        </row>
        <row r="108">
          <cell r="K108">
            <v>1033</v>
          </cell>
          <cell r="L108">
            <v>43118</v>
          </cell>
          <cell r="M108">
            <v>1</v>
          </cell>
          <cell r="N108" t="str">
            <v>D1-1</v>
          </cell>
          <cell r="O108">
            <v>1</v>
          </cell>
          <cell r="P108">
            <v>25</v>
          </cell>
        </row>
        <row r="109">
          <cell r="K109">
            <v>1041</v>
          </cell>
          <cell r="L109">
            <v>43219</v>
          </cell>
          <cell r="M109">
            <v>1</v>
          </cell>
          <cell r="N109" t="str">
            <v>D1-1</v>
          </cell>
          <cell r="O109">
            <v>1</v>
          </cell>
          <cell r="P109">
            <v>25</v>
          </cell>
        </row>
        <row r="110">
          <cell r="K110" t="str">
            <v>1159г</v>
          </cell>
          <cell r="L110">
            <v>43422</v>
          </cell>
          <cell r="M110">
            <v>2</v>
          </cell>
          <cell r="N110" t="str">
            <v>D1-1</v>
          </cell>
          <cell r="O110">
            <v>1</v>
          </cell>
          <cell r="P110">
            <v>37</v>
          </cell>
        </row>
        <row r="111">
          <cell r="K111" t="str">
            <v>1150г</v>
          </cell>
          <cell r="L111">
            <v>43546</v>
          </cell>
          <cell r="M111">
            <v>2</v>
          </cell>
          <cell r="N111" t="str">
            <v>D1-1</v>
          </cell>
          <cell r="O111">
            <v>1</v>
          </cell>
          <cell r="P111">
            <v>37</v>
          </cell>
        </row>
        <row r="112">
          <cell r="K112" t="str">
            <v>1151г</v>
          </cell>
          <cell r="L112">
            <v>43670</v>
          </cell>
          <cell r="M112">
            <v>2</v>
          </cell>
          <cell r="N112" t="str">
            <v>D1-1</v>
          </cell>
          <cell r="O112">
            <v>1</v>
          </cell>
          <cell r="P112">
            <v>37</v>
          </cell>
        </row>
        <row r="113">
          <cell r="K113" t="str">
            <v>1158г</v>
          </cell>
          <cell r="L113">
            <v>43794</v>
          </cell>
          <cell r="M113">
            <v>2</v>
          </cell>
          <cell r="N113" t="str">
            <v>D1-1</v>
          </cell>
          <cell r="O113">
            <v>1</v>
          </cell>
          <cell r="P113">
            <v>37</v>
          </cell>
        </row>
        <row r="114">
          <cell r="K114" t="str">
            <v>1163г</v>
          </cell>
          <cell r="L114">
            <v>43918</v>
          </cell>
          <cell r="M114">
            <v>2</v>
          </cell>
          <cell r="N114" t="str">
            <v>D1-1</v>
          </cell>
          <cell r="O114">
            <v>1</v>
          </cell>
          <cell r="P114">
            <v>37</v>
          </cell>
        </row>
        <row r="115">
          <cell r="K115" t="str">
            <v>1157г</v>
          </cell>
          <cell r="L115">
            <v>44042</v>
          </cell>
          <cell r="M115">
            <v>2</v>
          </cell>
          <cell r="N115" t="str">
            <v>D1-1</v>
          </cell>
          <cell r="O115">
            <v>1</v>
          </cell>
          <cell r="P115">
            <v>37</v>
          </cell>
        </row>
        <row r="116">
          <cell r="K116" t="str">
            <v>1162тр</v>
          </cell>
          <cell r="L116">
            <v>44235</v>
          </cell>
          <cell r="M116">
            <v>3</v>
          </cell>
          <cell r="N116" t="str">
            <v>D1-1, D1-2</v>
          </cell>
          <cell r="O116">
            <v>3</v>
          </cell>
          <cell r="P116">
            <v>90</v>
          </cell>
        </row>
        <row r="117">
          <cell r="K117">
            <v>1129</v>
          </cell>
          <cell r="L117">
            <v>44410</v>
          </cell>
          <cell r="M117">
            <v>1</v>
          </cell>
          <cell r="N117" t="str">
            <v>D1-1, D1-2</v>
          </cell>
          <cell r="O117">
            <v>2</v>
          </cell>
          <cell r="P117">
            <v>41</v>
          </cell>
        </row>
        <row r="118">
          <cell r="K118" t="str">
            <v>1142г</v>
          </cell>
          <cell r="L118">
            <v>44534</v>
          </cell>
          <cell r="M118">
            <v>2</v>
          </cell>
          <cell r="N118" t="str">
            <v>D1-1</v>
          </cell>
          <cell r="O118">
            <v>1</v>
          </cell>
          <cell r="P118">
            <v>37</v>
          </cell>
        </row>
        <row r="119">
          <cell r="K119" t="str">
            <v>1122тр</v>
          </cell>
          <cell r="L119">
            <v>44727</v>
          </cell>
          <cell r="M119">
            <v>3</v>
          </cell>
          <cell r="N119" t="str">
            <v>D1-1, D1-2</v>
          </cell>
          <cell r="O119">
            <v>3</v>
          </cell>
          <cell r="P119">
            <v>90</v>
          </cell>
        </row>
        <row r="120">
          <cell r="K120" t="str">
            <v>1143г</v>
          </cell>
          <cell r="L120">
            <v>44846</v>
          </cell>
          <cell r="M120">
            <v>2</v>
          </cell>
          <cell r="N120" t="str">
            <v>D1-1</v>
          </cell>
          <cell r="O120">
            <v>1</v>
          </cell>
          <cell r="P120">
            <v>37</v>
          </cell>
        </row>
        <row r="121">
          <cell r="K121" t="str">
            <v>1130тр</v>
          </cell>
          <cell r="L121">
            <v>45039</v>
          </cell>
          <cell r="M121">
            <v>3</v>
          </cell>
          <cell r="N121" t="str">
            <v>D1-1, D1-2</v>
          </cell>
          <cell r="O121">
            <v>3</v>
          </cell>
          <cell r="P121">
            <v>90</v>
          </cell>
        </row>
        <row r="122">
          <cell r="K122">
            <v>1123</v>
          </cell>
          <cell r="L122">
            <v>45135</v>
          </cell>
          <cell r="M122">
            <v>1</v>
          </cell>
          <cell r="N122" t="str">
            <v>D1-1, D1-2</v>
          </cell>
          <cell r="O122">
            <v>2</v>
          </cell>
          <cell r="P122">
            <v>41</v>
          </cell>
        </row>
        <row r="123">
          <cell r="K123">
            <v>1131</v>
          </cell>
          <cell r="L123">
            <v>45236</v>
          </cell>
          <cell r="M123">
            <v>1</v>
          </cell>
          <cell r="N123" t="str">
            <v>D1-1, D1-2</v>
          </cell>
          <cell r="O123">
            <v>2</v>
          </cell>
          <cell r="P123">
            <v>41</v>
          </cell>
        </row>
        <row r="124">
          <cell r="K124">
            <v>1098</v>
          </cell>
          <cell r="L124">
            <v>42668</v>
          </cell>
          <cell r="M124">
            <v>1</v>
          </cell>
          <cell r="N124" t="str">
            <v>D1-1</v>
          </cell>
          <cell r="O124">
            <v>1</v>
          </cell>
          <cell r="P124">
            <v>25</v>
          </cell>
        </row>
        <row r="125">
          <cell r="K125">
            <v>1073</v>
          </cell>
          <cell r="L125">
            <v>42769</v>
          </cell>
          <cell r="M125">
            <v>1</v>
          </cell>
          <cell r="N125" t="str">
            <v>D1-1</v>
          </cell>
          <cell r="O125">
            <v>1</v>
          </cell>
          <cell r="P125">
            <v>25</v>
          </cell>
        </row>
        <row r="126">
          <cell r="K126">
            <v>1090</v>
          </cell>
          <cell r="L126">
            <v>42870</v>
          </cell>
          <cell r="M126">
            <v>1</v>
          </cell>
          <cell r="N126" t="str">
            <v>D1-1</v>
          </cell>
          <cell r="O126">
            <v>1</v>
          </cell>
          <cell r="P126">
            <v>25</v>
          </cell>
        </row>
        <row r="127">
          <cell r="K127">
            <v>1104</v>
          </cell>
          <cell r="L127">
            <v>42971</v>
          </cell>
          <cell r="M127">
            <v>1</v>
          </cell>
          <cell r="N127" t="str">
            <v>D1-1</v>
          </cell>
          <cell r="O127">
            <v>1</v>
          </cell>
          <cell r="P127">
            <v>25</v>
          </cell>
        </row>
        <row r="128">
          <cell r="K128">
            <v>1072</v>
          </cell>
          <cell r="L128">
            <v>43072</v>
          </cell>
          <cell r="M128">
            <v>1</v>
          </cell>
          <cell r="N128" t="str">
            <v>D1-1</v>
          </cell>
          <cell r="O128">
            <v>1</v>
          </cell>
          <cell r="P128">
            <v>25</v>
          </cell>
        </row>
        <row r="129">
          <cell r="K129">
            <v>1097</v>
          </cell>
          <cell r="L129">
            <v>43173</v>
          </cell>
          <cell r="M129">
            <v>1</v>
          </cell>
          <cell r="N129" t="str">
            <v>D1-1</v>
          </cell>
          <cell r="O129">
            <v>1</v>
          </cell>
          <cell r="P129">
            <v>25</v>
          </cell>
        </row>
        <row r="130">
          <cell r="K130">
            <v>1089</v>
          </cell>
          <cell r="L130">
            <v>43274</v>
          </cell>
          <cell r="M130">
            <v>1</v>
          </cell>
          <cell r="N130" t="str">
            <v>D1-1</v>
          </cell>
          <cell r="O130">
            <v>1</v>
          </cell>
          <cell r="P130">
            <v>25</v>
          </cell>
        </row>
        <row r="131">
          <cell r="K131">
            <v>1096</v>
          </cell>
          <cell r="L131">
            <v>43375</v>
          </cell>
          <cell r="M131">
            <v>1</v>
          </cell>
          <cell r="N131" t="str">
            <v>D1-1</v>
          </cell>
          <cell r="O131">
            <v>1</v>
          </cell>
          <cell r="P131">
            <v>25</v>
          </cell>
        </row>
        <row r="132">
          <cell r="K132">
            <v>1095</v>
          </cell>
          <cell r="L132">
            <v>43476</v>
          </cell>
          <cell r="M132">
            <v>1</v>
          </cell>
          <cell r="N132" t="str">
            <v>D1-1</v>
          </cell>
          <cell r="O132">
            <v>1</v>
          </cell>
          <cell r="P132">
            <v>25</v>
          </cell>
        </row>
        <row r="133">
          <cell r="K133" t="str">
            <v>1051г</v>
          </cell>
          <cell r="L133">
            <v>43679</v>
          </cell>
          <cell r="M133">
            <v>2</v>
          </cell>
          <cell r="N133" t="str">
            <v>D1-1</v>
          </cell>
          <cell r="O133">
            <v>1</v>
          </cell>
          <cell r="P133">
            <v>37</v>
          </cell>
        </row>
        <row r="134">
          <cell r="K134" t="str">
            <v>1050г</v>
          </cell>
          <cell r="L134">
            <v>43803</v>
          </cell>
          <cell r="M134">
            <v>2</v>
          </cell>
          <cell r="N134" t="str">
            <v>D1-1</v>
          </cell>
          <cell r="O134">
            <v>1</v>
          </cell>
          <cell r="P134">
            <v>37</v>
          </cell>
        </row>
        <row r="135">
          <cell r="K135" t="str">
            <v>1057г</v>
          </cell>
          <cell r="L135">
            <v>43927</v>
          </cell>
          <cell r="M135">
            <v>2</v>
          </cell>
          <cell r="N135" t="str">
            <v>D1-1</v>
          </cell>
          <cell r="O135">
            <v>1</v>
          </cell>
          <cell r="P135">
            <v>37</v>
          </cell>
        </row>
        <row r="136">
          <cell r="K136">
            <v>1047</v>
          </cell>
          <cell r="L136">
            <v>44028</v>
          </cell>
          <cell r="M136">
            <v>1</v>
          </cell>
          <cell r="N136" t="str">
            <v>D1-1</v>
          </cell>
          <cell r="O136">
            <v>1</v>
          </cell>
          <cell r="P136">
            <v>25</v>
          </cell>
        </row>
        <row r="137">
          <cell r="K137">
            <v>1049</v>
          </cell>
          <cell r="L137">
            <v>44129</v>
          </cell>
          <cell r="M137">
            <v>1</v>
          </cell>
          <cell r="N137" t="str">
            <v>D1-1</v>
          </cell>
          <cell r="O137">
            <v>1</v>
          </cell>
          <cell r="P137">
            <v>25</v>
          </cell>
        </row>
        <row r="138">
          <cell r="K138" t="str">
            <v>1060г</v>
          </cell>
          <cell r="L138">
            <v>44253</v>
          </cell>
          <cell r="M138">
            <v>2</v>
          </cell>
          <cell r="N138" t="str">
            <v>D1-1</v>
          </cell>
          <cell r="O138">
            <v>1</v>
          </cell>
          <cell r="P138">
            <v>37</v>
          </cell>
        </row>
        <row r="139">
          <cell r="K139">
            <v>1056</v>
          </cell>
          <cell r="L139">
            <v>44354</v>
          </cell>
          <cell r="M139">
            <v>1</v>
          </cell>
          <cell r="N139" t="str">
            <v>D1-1</v>
          </cell>
          <cell r="O139">
            <v>1</v>
          </cell>
          <cell r="P139">
            <v>25</v>
          </cell>
        </row>
        <row r="140">
          <cell r="K140">
            <v>1148</v>
          </cell>
          <cell r="L140">
            <v>44534</v>
          </cell>
          <cell r="M140">
            <v>1</v>
          </cell>
          <cell r="N140" t="str">
            <v>D1-1, D1-2</v>
          </cell>
          <cell r="O140">
            <v>2</v>
          </cell>
          <cell r="P140">
            <v>41</v>
          </cell>
        </row>
        <row r="141">
          <cell r="K141" t="str">
            <v>1155тр</v>
          </cell>
          <cell r="L141">
            <v>44727</v>
          </cell>
          <cell r="M141">
            <v>3</v>
          </cell>
          <cell r="N141" t="str">
            <v>D1-1, D1-2</v>
          </cell>
          <cell r="O141">
            <v>3</v>
          </cell>
          <cell r="P141">
            <v>90</v>
          </cell>
        </row>
        <row r="142">
          <cell r="K142" t="str">
            <v>1156тр</v>
          </cell>
          <cell r="L142">
            <v>44915</v>
          </cell>
          <cell r="M142">
            <v>3</v>
          </cell>
          <cell r="N142" t="str">
            <v>D1-1, D1-2</v>
          </cell>
          <cell r="O142">
            <v>3</v>
          </cell>
          <cell r="P142">
            <v>90</v>
          </cell>
        </row>
        <row r="143">
          <cell r="K143">
            <v>1168</v>
          </cell>
          <cell r="L143">
            <v>45011</v>
          </cell>
          <cell r="M143">
            <v>1</v>
          </cell>
          <cell r="N143" t="str">
            <v>D1-1, D1-2</v>
          </cell>
          <cell r="O143">
            <v>2</v>
          </cell>
          <cell r="P143">
            <v>41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Свод_квар."/>
      <sheetName val="Вопрос_кол-расценка"/>
      <sheetName val="Вопрос_часы"/>
      <sheetName val="Цена за час"/>
      <sheetName val="Вопрос_деньги"/>
      <sheetName val="Шаблон для заполнения"/>
      <sheetName val="Выпадающий список"/>
      <sheetName val="Драйверы"/>
      <sheetName val="Мэп_Категория"/>
      <sheetName val="Расцен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Административно-хозяйственный отдел (Москва)</v>
          </cell>
          <cell r="D3" t="str">
            <v>3D сейсмика</v>
          </cell>
          <cell r="F3" t="str">
            <v>ВЖК</v>
          </cell>
          <cell r="G3" t="str">
            <v>Без учета вида продукции</v>
          </cell>
          <cell r="H3" t="str">
            <v>АМНГР</v>
          </cell>
          <cell r="L3" t="str">
            <v>Объекты добычи нефти (Общее)</v>
          </cell>
          <cell r="O3" t="str">
            <v>Подразделения Москвы (Общее)</v>
          </cell>
        </row>
        <row r="4">
          <cell r="B4" t="str">
            <v>Административно-хозяйственный отдел (Нарьян-Мар)</v>
          </cell>
          <cell r="D4" t="str">
            <v>Авторский надзор</v>
          </cell>
          <cell r="F4" t="str">
            <v>Здания</v>
          </cell>
          <cell r="G4" t="str">
            <v>Газ</v>
          </cell>
          <cell r="H4" t="str">
            <v>ВНИИнефть</v>
          </cell>
          <cell r="L4" t="str">
            <v>Северо-Хоседаюское месторождение (Общее)</v>
          </cell>
          <cell r="O4" t="str">
            <v>Административная поддержка</v>
          </cell>
        </row>
        <row r="5">
          <cell r="B5" t="str">
            <v>Административно-хозяйственный отдел (Усинск)</v>
          </cell>
          <cell r="D5" t="str">
            <v>Анализ нефти</v>
          </cell>
          <cell r="F5" t="str">
            <v>Непромышленное оборудование</v>
          </cell>
          <cell r="G5" t="str">
            <v>Нефть сырая</v>
          </cell>
          <cell r="H5" t="str">
            <v>Гипровостокнефть</v>
          </cell>
          <cell r="L5" t="str">
            <v>Висовое месторождение (Общее)</v>
          </cell>
          <cell r="O5" t="str">
            <v>Административно-управленческий аппарат</v>
          </cell>
        </row>
        <row r="6">
          <cell r="B6" t="str">
            <v>Бухгалтерия</v>
          </cell>
          <cell r="D6" t="str">
            <v>Аренда земли</v>
          </cell>
          <cell r="F6" t="str">
            <v>Офисная оргтехника</v>
          </cell>
          <cell r="H6" t="str">
            <v>Зарнестсервис</v>
          </cell>
          <cell r="L6" t="str">
            <v>Верхнеколвинское месторождение (Общее)</v>
          </cell>
          <cell r="O6" t="str">
            <v>Бухгалтерия</v>
          </cell>
        </row>
        <row r="7">
          <cell r="B7" t="str">
            <v>Группа по работе с фондом скважин</v>
          </cell>
          <cell r="D7" t="str">
            <v>Аренда каналов связи (включая радиорелейную. Транкинговую, радиосвязь и Интернет, спутниковая связь)</v>
          </cell>
          <cell r="F7" t="str">
            <v>Передаточные устройства</v>
          </cell>
          <cell r="H7" t="str">
            <v>Зарубежнефтестроймонтаж</v>
          </cell>
          <cell r="L7" t="str">
            <v>Западно-Хоседаюское месторождение (Общее)</v>
          </cell>
          <cell r="O7" t="str">
            <v>Отдел главного механика</v>
          </cell>
        </row>
        <row r="8">
          <cell r="B8" t="str">
            <v>Маркшейдерский отдел (Усинск)</v>
          </cell>
          <cell r="D8" t="str">
            <v>Аренда непромышленного оборудования</v>
          </cell>
          <cell r="F8" t="str">
            <v>Производственное оборудование</v>
          </cell>
          <cell r="H8" t="str">
            <v>Зарубежнефть</v>
          </cell>
          <cell r="L8" t="str">
            <v>Сихорейское месторождение (Общее)</v>
          </cell>
          <cell r="O8" t="str">
            <v>Отдел главного энергетика</v>
          </cell>
        </row>
        <row r="9">
          <cell r="B9" t="str">
            <v>Отдел главного механика</v>
          </cell>
          <cell r="D9" t="str">
            <v>Аренда помещений</v>
          </cell>
          <cell r="F9" t="str">
            <v>Производственный инвентарь</v>
          </cell>
          <cell r="H9" t="str">
            <v>Прочие внешние контрагенты</v>
          </cell>
          <cell r="L9" t="str">
            <v>Северо-Сихорейское месторождение (Общее)</v>
          </cell>
          <cell r="O9" t="str">
            <v>Отдел документооборота</v>
          </cell>
        </row>
        <row r="10">
          <cell r="B10" t="str">
            <v>Отдел главного энергетика</v>
          </cell>
          <cell r="D10" t="str">
            <v>Аренда трубопроводов</v>
          </cell>
          <cell r="F10" t="str">
            <v>Прочие машины и оборудование</v>
          </cell>
          <cell r="H10" t="str">
            <v>РМНТК Нефтеотдача</v>
          </cell>
          <cell r="L10" t="str">
            <v>Восточно-Сихорейское месторождение (Общее)</v>
          </cell>
          <cell r="O10" t="str">
            <v>Управление промышленной безопасности, охраны труда и охраны окружающей среды</v>
          </cell>
        </row>
        <row r="11">
          <cell r="B11" t="str">
            <v>Отдел земельных и имущественных отношений</v>
          </cell>
          <cell r="D11" t="str">
            <v>Аудиторские услуги (общее)</v>
          </cell>
          <cell r="F11" t="str">
            <v>Прочие основные фонды (общее)</v>
          </cell>
          <cell r="H11" t="str">
            <v>ЭКСПЛОН</v>
          </cell>
          <cell r="L11" t="str">
            <v>Северо-Ошкотынское месторождение (Общее)</v>
          </cell>
          <cell r="O11" t="str">
            <v>Отдел собственной безопасности</v>
          </cell>
        </row>
        <row r="12">
          <cell r="B12" t="str">
            <v>Отдел логистики (Усинск)</v>
          </cell>
          <cell r="D12" t="str">
            <v>Благотворительность</v>
          </cell>
          <cell r="F12" t="str">
            <v>Сооружения</v>
          </cell>
          <cell r="L12" t="str">
            <v>Восточно-Янемдейское месторождение (Общее)</v>
          </cell>
          <cell r="O12" t="str">
            <v>Административно-хозяйственный отдел (Москва)</v>
          </cell>
        </row>
        <row r="13">
          <cell r="B13" t="str">
            <v>Отдел материально-технического обеспечения (Усинск)</v>
          </cell>
          <cell r="D13" t="str">
            <v>Благоустройство территории</v>
          </cell>
          <cell r="F13" t="str">
            <v>Транспортные средства</v>
          </cell>
          <cell r="L13" t="str">
            <v>Сюрхаратинское месторождение (Общее)</v>
          </cell>
          <cell r="O13" t="str">
            <v>Управление закупками</v>
          </cell>
        </row>
        <row r="14">
          <cell r="B14" t="str">
            <v>Отдел собственной безопасности</v>
          </cell>
          <cell r="D14" t="str">
            <v>в т.ч.: регулир.</v>
          </cell>
          <cell r="L14" t="str">
            <v>Южно-Сюрхаратинское месторождение (Общее)</v>
          </cell>
          <cell r="O14" t="str">
            <v>Управление по геологии и ГРР</v>
          </cell>
        </row>
        <row r="15">
          <cell r="B15" t="str">
            <v>Отдел текущего и капитального ремонта скважин</v>
          </cell>
          <cell r="D15" t="str">
            <v>в тч. отбор и анализ глубинной пробы</v>
          </cell>
          <cell r="L15" t="str">
            <v>Урернырдское месторождение (Общее)</v>
          </cell>
          <cell r="O15" t="str">
            <v>Управление по разработке месторождений</v>
          </cell>
        </row>
        <row r="16">
          <cell r="B16" t="str">
            <v>Производственно-технический отдел</v>
          </cell>
          <cell r="D16" t="str">
            <v>Вид налога - Налог на землю</v>
          </cell>
          <cell r="L16" t="str">
            <v>Пюсейское месторождение (Общее)</v>
          </cell>
          <cell r="O16" t="str">
            <v>Управление по капитальному строительству</v>
          </cell>
        </row>
        <row r="17">
          <cell r="B17" t="str">
            <v>Управление автоматизации, метрологии, информационных технологий и связи (ИТ)</v>
          </cell>
          <cell r="D17" t="str">
            <v>Вид налога - Плата за пользование водными объектами</v>
          </cell>
          <cell r="L17" t="str">
            <v>Западно-Ярейягинское месторождение (Общее)</v>
          </cell>
          <cell r="O17" t="str">
            <v>Управление по работе с персоналом</v>
          </cell>
        </row>
        <row r="18">
          <cell r="B18" t="str">
            <v>Управление автоматизации, метрологии, информационных технологий и связи (КИП)</v>
          </cell>
          <cell r="D18" t="str">
            <v>Вид налога - Транспортный налог</v>
          </cell>
          <cell r="L18" t="str">
            <v>Объекты подготовки и перекачки нефти (Общее)</v>
          </cell>
          <cell r="O18" t="str">
            <v>Управление по буровым работам</v>
          </cell>
        </row>
        <row r="19">
          <cell r="B19" t="str">
            <v>Управление закупками</v>
          </cell>
          <cell r="D19" t="str">
            <v>Водоснабжение</v>
          </cell>
          <cell r="L19" t="str">
            <v>ЦПС Северное Хоседаю</v>
          </cell>
          <cell r="O19" t="str">
            <v>Отдел текущего и капитального ремонта скважин</v>
          </cell>
        </row>
        <row r="20">
          <cell r="B20" t="str">
            <v>Управление по буровым работам</v>
          </cell>
          <cell r="D20" t="str">
            <v>Возмещение платы родителей за д/с</v>
          </cell>
          <cell r="L20" t="str">
            <v>УПСВ-2</v>
          </cell>
          <cell r="O20" t="str">
            <v>Управление подготовки и транспортировки нефти и газа</v>
          </cell>
        </row>
        <row r="21">
          <cell r="B21" t="str">
            <v>Управление по геологии и ГРР</v>
          </cell>
          <cell r="D21" t="str">
            <v>Возмещение расходов, связанных с переездом</v>
          </cell>
          <cell r="L21" t="str">
            <v>УПСВ-3</v>
          </cell>
          <cell r="O21" t="str">
            <v>Управление по добыче нефти и газа</v>
          </cell>
        </row>
        <row r="22">
          <cell r="B22" t="str">
            <v>Управление по капитальному строительству</v>
          </cell>
          <cell r="D22" t="str">
            <v>Вознаграждение в связи с праздничными датами (8 марта, Рождество, Пасха)</v>
          </cell>
          <cell r="L22" t="str">
            <v>МФНС-1</v>
          </cell>
          <cell r="O22" t="str">
            <v>Финансово-экономическое управление</v>
          </cell>
        </row>
        <row r="23">
          <cell r="B23" t="str">
            <v>Управление по работе с персоналом</v>
          </cell>
          <cell r="D23" t="str">
            <v>Выплата нераб. пенс. (ДМС, мат. пом. к празд., к юбилеям, на погребение)</v>
          </cell>
          <cell r="L23" t="str">
            <v>МФНС-2</v>
          </cell>
          <cell r="O23" t="str">
            <v>Юридический отдел</v>
          </cell>
        </row>
        <row r="24">
          <cell r="B24" t="str">
            <v>Управление по разработке месторождений (ОРМ)</v>
          </cell>
          <cell r="D24" t="str">
            <v>Выплаты в связи с юбилейными датами</v>
          </cell>
          <cell r="L24" t="str">
            <v>Участок транспортировки Урернырдское м/р - Западно-Хоседаюское м/р</v>
          </cell>
          <cell r="O24" t="str">
            <v>Управление автоматизации, метрологии, информационных технологий и связи</v>
          </cell>
        </row>
        <row r="25">
          <cell r="B25" t="str">
            <v>Управление по разработке месторождений (ПНП)</v>
          </cell>
          <cell r="D25" t="str">
            <v>Выплаты по уходу за ребенком, компенс. одинок. родит., имеющ. детей до 12 лет</v>
          </cell>
          <cell r="L25" t="str">
            <v>Участок транспортировки Северо-Ошкотынское м/р - Западно-Хоседаюское м/р</v>
          </cell>
          <cell r="O25" t="str">
            <v>Подразделения Усинска (Общее)</v>
          </cell>
        </row>
        <row r="26">
          <cell r="B26" t="str">
            <v>Управление подготовки и транспортировки нефти и газа</v>
          </cell>
          <cell r="D26" t="str">
            <v>Вых. пос. при расторжении тр. договора</v>
          </cell>
          <cell r="L26" t="str">
            <v>Участок транспортировки Западно-Хоседаюское м/р - ЦПС Северное Хоседаю</v>
          </cell>
          <cell r="O26" t="str">
            <v>Подразделения НАО (Общее)</v>
          </cell>
        </row>
        <row r="27">
          <cell r="B27" t="str">
            <v>Управление промышленной безопасности, охраны труда и охраны окружающей среды (ООС)</v>
          </cell>
          <cell r="D27" t="str">
            <v>Геофизические услуги при КРС (Revex)</v>
          </cell>
          <cell r="L27" t="str">
            <v>Объекты ППД  (Общее)</v>
          </cell>
          <cell r="O27" t="str">
            <v>Подразделения промысла (Общее)</v>
          </cell>
        </row>
        <row r="28">
          <cell r="B28" t="str">
            <v>Управление промышленной безопасности, охраны труда и охраны окружающей среды (ОТиПБ)</v>
          </cell>
          <cell r="D28" t="str">
            <v>Гидродинамические исследования (ГДИ)</v>
          </cell>
          <cell r="L28" t="str">
            <v>Ремонтно-механическая мастерская</v>
          </cell>
          <cell r="O28" t="str">
            <v>Центральное инженерно-технологическое управление</v>
          </cell>
        </row>
        <row r="29">
          <cell r="B29" t="str">
            <v>Финансово-экономическое управление</v>
          </cell>
          <cell r="D29" t="str">
            <v>Гидропрослушивание</v>
          </cell>
          <cell r="L29" t="str">
            <v>Трубно-инструментальная площадка</v>
          </cell>
          <cell r="O29" t="str">
            <v>Цех по добыче нефти, газа и газового конденсата (Общее)</v>
          </cell>
        </row>
        <row r="30">
          <cell r="D30" t="str">
            <v>ГРП</v>
          </cell>
          <cell r="L30" t="str">
            <v>Объекты транспортного цеха</v>
          </cell>
          <cell r="O30" t="str">
            <v>ИТР цеха по добыче нефти, газа и газового конденсата</v>
          </cell>
        </row>
        <row r="31">
          <cell r="D31" t="str">
            <v>Демобилизация</v>
          </cell>
          <cell r="L31" t="str">
            <v>Лаборатория (Промысел)</v>
          </cell>
          <cell r="O31" t="str">
            <v>Бригада № 1 ЦДНГ</v>
          </cell>
        </row>
        <row r="32">
          <cell r="D32" t="str">
            <v>Денежная компенсация за неиспользованный отпуск работникам</v>
          </cell>
          <cell r="L32" t="str">
            <v>Вахтовые жилые комплексы Промысла</v>
          </cell>
          <cell r="O32" t="str">
            <v>Бригада № 2 ЦДНГ</v>
          </cell>
        </row>
        <row r="33">
          <cell r="D33" t="str">
            <v>Диагностирование оборудования</v>
          </cell>
          <cell r="L33" t="str">
            <v>Склады Промысла</v>
          </cell>
          <cell r="O33" t="str">
            <v>Бригада № 3 ЦДНГ</v>
          </cell>
        </row>
        <row r="34">
          <cell r="D34" t="str">
            <v>Добровольное медицинское страхование работников и членов их семей</v>
          </cell>
          <cell r="L34" t="str">
            <v>Объекты транспортировки и сдачи нефти (Общее)</v>
          </cell>
          <cell r="O34" t="str">
            <v>Бригада № 4 ЦДНГ</v>
          </cell>
        </row>
        <row r="35">
          <cell r="D35" t="str">
            <v>Доп. выплаты при раст. тр. договора по согл. ст</v>
          </cell>
          <cell r="L35" t="str">
            <v>Участок транспортировки нефти ЦПС-ПСП Мусюршор</v>
          </cell>
          <cell r="O35" t="str">
            <v>Бригада № 5 ЦДНГ</v>
          </cell>
        </row>
        <row r="36">
          <cell r="D36" t="str">
            <v>Доплата за работу в вых. и праздн. дни (не смен. персонал)</v>
          </cell>
          <cell r="L36" t="str">
            <v>ПСП Мусюршор</v>
          </cell>
          <cell r="O36" t="str">
            <v>Цех по поддержанию пластового давления</v>
          </cell>
        </row>
        <row r="37">
          <cell r="D37" t="str">
            <v>Доплата за работу в вых. и праздн. дни (смен. персонал)</v>
          </cell>
          <cell r="L37" t="str">
            <v>ПСП Мусюршор-ПСН Головные (н/п Печоранефть)</v>
          </cell>
          <cell r="O37" t="str">
            <v>Цех подготовки и перекачки сырой нефти (Общее)</v>
          </cell>
        </row>
        <row r="38">
          <cell r="D38" t="str">
            <v>Доплата за работу в вых. и праздн.дни (не смен.персонал)</v>
          </cell>
          <cell r="L38" t="str">
            <v>ПСП Мусюршор-ПСН Головные (н/п Северного Сияния)</v>
          </cell>
          <cell r="O38" t="str">
            <v>ИТР цеха подготовки и перекачки сырой нефти</v>
          </cell>
        </row>
        <row r="39">
          <cell r="D39" t="str">
            <v>Доплата за работу в ночное время</v>
          </cell>
          <cell r="L39" t="str">
            <v>ПНС 32 км</v>
          </cell>
          <cell r="O39" t="str">
            <v>Бригада по подготовке нефти</v>
          </cell>
        </row>
        <row r="40">
          <cell r="D40" t="str">
            <v>Доплата за работу в тяжелых, вредных, опасных условиях труда</v>
          </cell>
          <cell r="L40" t="str">
            <v>ПНС 49 км</v>
          </cell>
          <cell r="O40" t="str">
            <v>Бригада по обслуживанию МФНС №1</v>
          </cell>
        </row>
        <row r="41">
          <cell r="D41" t="str">
            <v xml:space="preserve">Доплата за сверхурочную работу </v>
          </cell>
          <cell r="L41" t="str">
            <v>ДНС 64 км</v>
          </cell>
          <cell r="O41" t="str">
            <v>Бригада по обслуживанию МФНС №2</v>
          </cell>
        </row>
        <row r="42">
          <cell r="D42" t="str">
            <v>Доплата за совмещение профессий (должностей)</v>
          </cell>
          <cell r="L42" t="str">
            <v>ВПСН 148 км</v>
          </cell>
          <cell r="O42" t="str">
            <v>Бригада по обслуживанию УПСВ № 1</v>
          </cell>
        </row>
        <row r="43">
          <cell r="D43" t="str">
            <v>Доплата за работу в многосменном режиме</v>
          </cell>
          <cell r="L43" t="str">
            <v>ПСН Головные</v>
          </cell>
          <cell r="O43" t="str">
            <v>Бригада по обслуживанию УПСВ № 2</v>
          </cell>
        </row>
        <row r="44">
          <cell r="D44" t="str">
            <v>Доплата за расш-е зон обсл-я или увел. объема выполняемых работ</v>
          </cell>
          <cell r="L44" t="str">
            <v>Склады ПСП</v>
          </cell>
          <cell r="O44" t="str">
            <v>Газовый участок</v>
          </cell>
        </row>
        <row r="45">
          <cell r="D45" t="str">
            <v>Доплата за сверхурочную работу</v>
          </cell>
          <cell r="L45" t="str">
            <v>Вахтовые жилые комплексы ПСП</v>
          </cell>
          <cell r="O45" t="str">
            <v>Участок по водоснабжению</v>
          </cell>
        </row>
        <row r="46">
          <cell r="D46" t="str">
            <v>Дополнительные отпуска по колдоговору</v>
          </cell>
          <cell r="L46" t="str">
            <v>Лаборатория ПСП</v>
          </cell>
          <cell r="O46" t="str">
            <v>Цех по транспортировке и сдаче нефти (Общее)</v>
          </cell>
        </row>
        <row r="47">
          <cell r="D47" t="str">
            <v>Доходы прошлых периодов</v>
          </cell>
          <cell r="L47" t="str">
            <v>Объекты энергетики промысла (Общее)</v>
          </cell>
          <cell r="O47" t="str">
            <v>ИТР цеха по транспортировке и сдаче нефти</v>
          </cell>
        </row>
        <row r="48">
          <cell r="D48" t="str">
            <v>Доходы/(расходы) от возмещения убытков или ущерба</v>
          </cell>
          <cell r="L48" t="str">
            <v>Энергоцентр -1</v>
          </cell>
          <cell r="O48" t="str">
            <v>Бригада № 1 по транспортировке товарной нефти</v>
          </cell>
        </row>
        <row r="49">
          <cell r="D49" t="str">
            <v>Доходы/(расходы), связанные с реализацией прочих услуг</v>
          </cell>
          <cell r="L49" t="str">
            <v>Энергоцентр -2</v>
          </cell>
          <cell r="O49" t="str">
            <v>Бригада № 2 по транспортировке товарной нефти</v>
          </cell>
        </row>
        <row r="50">
          <cell r="D50" t="str">
            <v>Единовременная выплата к отпуску</v>
          </cell>
          <cell r="L50" t="str">
            <v>Энергоцентр НЭС</v>
          </cell>
          <cell r="O50" t="str">
            <v>Бригада №1 по обслуживанию нефтепроводов</v>
          </cell>
        </row>
        <row r="51">
          <cell r="D51" t="str">
            <v>Единовременная доплата к пособию по беременности и родам</v>
          </cell>
          <cell r="L51" t="str">
            <v>Энергоцентр Западно-Хоседаюское месторождение</v>
          </cell>
          <cell r="O51" t="str">
            <v>Бригада №2 по обслуживанию нефтепроводов</v>
          </cell>
        </row>
        <row r="52">
          <cell r="D52" t="str">
            <v>Единовременная премия к Дню работника нефтяной и газовой пром.</v>
          </cell>
          <cell r="L52" t="str">
            <v>Объекты энергетики ЦТСН (Общее)</v>
          </cell>
          <cell r="O52" t="str">
            <v>Бригада ПНС</v>
          </cell>
        </row>
        <row r="53">
          <cell r="D53" t="str">
            <v>Единовременные выплаты, вознаграждения при выходе на пенсию</v>
          </cell>
          <cell r="L53" t="str">
            <v>Энергоцентр 32 км</v>
          </cell>
          <cell r="O53" t="str">
            <v>Бригада ПСП Мусюршор</v>
          </cell>
        </row>
        <row r="54">
          <cell r="D54" t="str">
            <v>Закачка трассеров</v>
          </cell>
          <cell r="L54" t="str">
            <v>Энергоцентр 49 км</v>
          </cell>
          <cell r="O54" t="str">
            <v>Транспортный цех</v>
          </cell>
        </row>
        <row r="55">
          <cell r="D55" t="str">
            <v>Индивидуальная стимулирующая надбавка</v>
          </cell>
          <cell r="L55" t="str">
            <v>Энергоцентр 148 км</v>
          </cell>
          <cell r="O55" t="str">
            <v>Цех по обслуживанию и ремонту нефтепромыслового оборудования</v>
          </cell>
        </row>
        <row r="56">
          <cell r="D56" t="str">
            <v>Исследование и хранение образцов керна</v>
          </cell>
          <cell r="L56" t="str">
            <v>Энергоцентр ПСП (ДЭС)</v>
          </cell>
          <cell r="O56" t="str">
            <v>Складское хозяйство</v>
          </cell>
        </row>
        <row r="57">
          <cell r="D57" t="str">
            <v>Канатно-троссовые работы</v>
          </cell>
          <cell r="L57" t="str">
            <v>Энергоцентр ПСП (НЭС)</v>
          </cell>
          <cell r="O57" t="str">
            <v>Лаборатория физико-химических исследований</v>
          </cell>
        </row>
        <row r="58">
          <cell r="D58" t="str">
            <v>Капитальный ремонт ОС</v>
          </cell>
          <cell r="L58" t="str">
            <v>Котельные</v>
          </cell>
          <cell r="O58" t="str">
            <v>Участок по теплоснабжению</v>
          </cell>
        </row>
        <row r="59">
          <cell r="D59" t="str">
            <v>Квота на несоздание рабочих мест инвалидам и молодежи</v>
          </cell>
          <cell r="L59" t="str">
            <v>Карьеры</v>
          </cell>
          <cell r="O59" t="str">
            <v>Вспомогательные производственные службы (общее)</v>
          </cell>
        </row>
        <row r="60">
          <cell r="D60" t="str">
            <v>Командировочные расходы (общее)</v>
          </cell>
          <cell r="L60" t="str">
            <v>Сопровождение бурения</v>
          </cell>
          <cell r="O60" t="str">
            <v>Трубно - инструментальная площадка</v>
          </cell>
        </row>
        <row r="61">
          <cell r="D61" t="str">
            <v>Комиссионное вознаграждение</v>
          </cell>
          <cell r="L61" t="str">
            <v>Сопровождение строительства</v>
          </cell>
          <cell r="O61" t="str">
            <v>Энергетический участок</v>
          </cell>
        </row>
        <row r="62">
          <cell r="D62" t="str">
            <v>Компаундирование</v>
          </cell>
          <cell r="L62" t="str">
            <v>Офис Москва</v>
          </cell>
          <cell r="O62" t="str">
            <v>Служба промышленной безопасности, охраны труда и охраны окружающей среды</v>
          </cell>
        </row>
        <row r="63">
          <cell r="D63" t="str">
            <v>Компенсация стоимости аренды квартир для сотрудников</v>
          </cell>
          <cell r="L63" t="str">
            <v>Офис Усинск</v>
          </cell>
          <cell r="O63" t="str">
            <v>Служба текущего, капитального ремонта скважин</v>
          </cell>
        </row>
        <row r="64">
          <cell r="D64" t="str">
            <v>Компенсация стоимости питания (вахтовый метод)</v>
          </cell>
          <cell r="L64" t="str">
            <v>Офис НАО</v>
          </cell>
          <cell r="O64" t="str">
            <v>Служба контроля за реализацией строительства</v>
          </cell>
        </row>
        <row r="65">
          <cell r="D65" t="str">
            <v>Консультационные услуги (общее)</v>
          </cell>
          <cell r="L65" t="str">
            <v>Реализация нефти (общее)</v>
          </cell>
          <cell r="O65" t="str">
            <v>Служба организации и контроля работ по строительству скважин</v>
          </cell>
        </row>
        <row r="66">
          <cell r="D66" t="str">
            <v>Контроль качества и интерпретация ГДИ</v>
          </cell>
          <cell r="L66" t="str">
            <v>Реализация нефти (Внутренний рынок)</v>
          </cell>
          <cell r="O66" t="str">
            <v>Служба по работе с механизированным фондом скважин</v>
          </cell>
        </row>
        <row r="67">
          <cell r="D67" t="str">
            <v>Корпоративное негосударственное пенсионное обеспечение</v>
          </cell>
          <cell r="L67" t="str">
            <v>Реализация нефти (Дальнее зарубежье)</v>
          </cell>
          <cell r="O67" t="str">
            <v>Участок автоматизации и метрологии</v>
          </cell>
        </row>
        <row r="68">
          <cell r="D68" t="str">
            <v>Льготный проезд</v>
          </cell>
          <cell r="L68" t="str">
            <v>Реализация нефти (Ближнее зарубежье)</v>
          </cell>
          <cell r="O68" t="str">
            <v>Участок информационных технологий и связи</v>
          </cell>
        </row>
        <row r="69">
          <cell r="D69" t="str">
            <v>Материальная помощь в связи с продолжительной болезнью</v>
          </cell>
          <cell r="L69" t="str">
            <v>Администрирование бурения</v>
          </cell>
          <cell r="O69" t="str">
            <v>Служба режима</v>
          </cell>
        </row>
        <row r="70">
          <cell r="D70" t="str">
            <v>Материальная помощь к отпуску</v>
          </cell>
          <cell r="L70" t="str">
            <v>Администрирование строительства</v>
          </cell>
          <cell r="O70" t="str">
            <v>Служба по обслуживанию АБиЖЗ</v>
          </cell>
        </row>
        <row r="71">
          <cell r="D71" t="str">
            <v>Материальная помощь на лечение</v>
          </cell>
          <cell r="L71">
            <v>0</v>
          </cell>
          <cell r="O71" t="str">
            <v>Маркшейдерская служба</v>
          </cell>
        </row>
        <row r="72">
          <cell r="D72" t="str">
            <v>Материальная помощь отдельным работникам по семейным обстоятельствам</v>
          </cell>
          <cell r="O72">
            <v>0</v>
          </cell>
        </row>
        <row r="73">
          <cell r="D73" t="str">
            <v>Мобилизация</v>
          </cell>
          <cell r="O73">
            <v>0</v>
          </cell>
        </row>
        <row r="74">
          <cell r="D74" t="str">
            <v>Мобильная связь (абонентская плата и трафик, включая межгород)</v>
          </cell>
        </row>
        <row r="75">
          <cell r="D75" t="str">
            <v>Моделирование</v>
          </cell>
        </row>
        <row r="76">
          <cell r="D76" t="str">
            <v>Мониторинг изменения ФХС пластовых нефтей</v>
          </cell>
        </row>
        <row r="77">
          <cell r="D77" t="str">
            <v>Мониторинг скорости коррозии трубопроводов</v>
          </cell>
        </row>
        <row r="78">
          <cell r="D78" t="str">
            <v>Надбавка за вахтовый метод работы</v>
          </cell>
        </row>
        <row r="79">
          <cell r="D79" t="str">
            <v>Надбавка за климатические условия (РК, СН)</v>
          </cell>
        </row>
        <row r="80">
          <cell r="D80" t="str">
            <v>Надбавка за производственный стаж работы</v>
          </cell>
        </row>
        <row r="81">
          <cell r="D81" t="str">
            <v>Надбавка за высокие достижения в труде и высокий уровень квалификации</v>
          </cell>
        </row>
        <row r="82">
          <cell r="D82" t="str">
            <v>Надбавка за доступ к гос. тайне</v>
          </cell>
        </row>
        <row r="83">
          <cell r="D83" t="str">
            <v>Надбавка за знание иностранного языка</v>
          </cell>
        </row>
        <row r="84">
          <cell r="D84" t="str">
            <v>Надбавка за классность</v>
          </cell>
        </row>
        <row r="85">
          <cell r="D85" t="str">
            <v>Надбавка за профессиональное мастерство</v>
          </cell>
        </row>
        <row r="86">
          <cell r="D86" t="str">
            <v>Надбавка за ученую степень</v>
          </cell>
        </row>
        <row r="87">
          <cell r="D87" t="str">
            <v>Налог на имущество (недвижимость)</v>
          </cell>
        </row>
        <row r="88">
          <cell r="D88" t="str">
            <v>НДС, не принимаемый в целях налогообложения</v>
          </cell>
        </row>
        <row r="89">
          <cell r="D89" t="str">
            <v>НИОКР</v>
          </cell>
        </row>
        <row r="90">
          <cell r="D90" t="str">
            <v>НКТ</v>
          </cell>
        </row>
        <row r="91">
          <cell r="D91" t="str">
            <v>Обслуживание, текущий и капитальный ремонт инфраструктуры ИТ</v>
          </cell>
        </row>
        <row r="92">
          <cell r="D92" t="str">
            <v>Оплата абонементов в спорт. секциях</v>
          </cell>
        </row>
        <row r="93">
          <cell r="D93" t="str">
            <v>Оплата жил. помещений и ком. услуг</v>
          </cell>
        </row>
        <row r="94">
          <cell r="D94" t="str">
            <v>Оплата за обучение в вузах / консультационные услуги</v>
          </cell>
        </row>
        <row r="95">
          <cell r="D95" t="str">
            <v>Оплата по должн.окладам (тариф.ставкам)</v>
          </cell>
        </row>
        <row r="96">
          <cell r="D96" t="str">
            <v>Оплата проезда к месту отпуска и обратно раб-ку и членам семьи</v>
          </cell>
        </row>
        <row r="97">
          <cell r="D97" t="str">
            <v>Оплата путевок раб-ку и членам семьи</v>
          </cell>
        </row>
        <row r="98">
          <cell r="D98" t="str">
            <v>Оплата работ внешним совместителям</v>
          </cell>
        </row>
        <row r="99">
          <cell r="D99" t="str">
            <v>Оплата работ по договорам ГПХ</v>
          </cell>
        </row>
        <row r="100">
          <cell r="D100" t="str">
            <v>Оплата труда на период командировок</v>
          </cell>
        </row>
        <row r="101">
          <cell r="D101" t="str">
            <v>Оплата труда на период повыш. квалификации</v>
          </cell>
        </row>
        <row r="102">
          <cell r="D102" t="str">
            <v>Опытно-промышленные исследования</v>
          </cell>
        </row>
        <row r="103">
          <cell r="D103" t="str">
            <v>Организация питания</v>
          </cell>
        </row>
        <row r="104">
          <cell r="D104" t="str">
            <v>Отбор и анализ глубинной пробы</v>
          </cell>
        </row>
        <row r="105">
          <cell r="D105" t="str">
            <v>Отпуска сверх резерва</v>
          </cell>
        </row>
        <row r="106">
          <cell r="D106" t="str">
            <v>Периодические медосмотры</v>
          </cell>
        </row>
        <row r="107">
          <cell r="D107" t="str">
            <v>Плата за вредное воздействие на ОС в пределах допустимых нормативов</v>
          </cell>
        </row>
        <row r="108">
          <cell r="D108" t="str">
            <v>Повышение квалификации, обучение, семинары</v>
          </cell>
        </row>
        <row r="109">
          <cell r="D109" t="str">
            <v>Поддержка оргтехники</v>
          </cell>
        </row>
        <row r="110">
          <cell r="D110" t="str">
            <v>Подписка</v>
          </cell>
        </row>
        <row r="111">
          <cell r="D111" t="str">
            <v>Подписка на информационно-справочные системы</v>
          </cell>
        </row>
        <row r="112">
          <cell r="D112" t="str">
            <v>Подсчет запасов, ТЭО КИН</v>
          </cell>
        </row>
        <row r="113">
          <cell r="D113" t="str">
            <v>Подсчет и аудит запасов</v>
          </cell>
        </row>
        <row r="114">
          <cell r="D114" t="str">
            <v>Пособие по вр.нетр.за 3 дня</v>
          </cell>
        </row>
        <row r="115">
          <cell r="D115" t="str">
            <v>Почтовые услуги</v>
          </cell>
        </row>
        <row r="116">
          <cell r="D116" t="str">
            <v>Предвахтовые медосмотры</v>
          </cell>
        </row>
        <row r="117">
          <cell r="D117" t="str">
            <v>Представительские расходы (общее)</v>
          </cell>
        </row>
        <row r="118">
          <cell r="D118" t="str">
            <v>Премиальные выплаты внешним совместителям</v>
          </cell>
        </row>
        <row r="119">
          <cell r="D119" t="str">
            <v>Премия за выполнение особо важных работ</v>
          </cell>
        </row>
        <row r="120">
          <cell r="D120" t="str">
            <v>Премия по итогам месяца</v>
          </cell>
        </row>
        <row r="121">
          <cell r="D121" t="str">
            <v>Приобретение лицензионного программного обеспечения</v>
          </cell>
        </row>
        <row r="122">
          <cell r="D122" t="str">
            <v>Программы финансирования по соглашениями с Администрациями МО</v>
          </cell>
        </row>
        <row r="123">
          <cell r="D123" t="str">
            <v>Проезд в ученический отпуск и ДОЛ</v>
          </cell>
        </row>
        <row r="124">
          <cell r="D124" t="str">
            <v>Проезд к месту работы</v>
          </cell>
        </row>
        <row r="125">
          <cell r="D125" t="str">
            <v>Прочая аренда</v>
          </cell>
        </row>
        <row r="126">
          <cell r="D126" t="str">
            <v>Прочие внереализационные расходы не уменьшающие НОБ</v>
          </cell>
        </row>
        <row r="127">
          <cell r="D127" t="str">
            <v>Прочие выплаты социального характера</v>
          </cell>
        </row>
        <row r="128">
          <cell r="D128" t="str">
            <v>Прочие геологические</v>
          </cell>
        </row>
        <row r="129">
          <cell r="D129" t="str">
            <v>Прочие доходы</v>
          </cell>
        </row>
        <row r="130">
          <cell r="D130" t="str">
            <v>Прочие единовременные премии</v>
          </cell>
        </row>
        <row r="131">
          <cell r="D131" t="str">
            <v>Прочие коммерческие расходы_</v>
          </cell>
        </row>
        <row r="132">
          <cell r="D132" t="str">
            <v>Прочие медицинские услуги</v>
          </cell>
        </row>
        <row r="133">
          <cell r="D133" t="str">
            <v>Прочие надбавки и доплаты</v>
          </cell>
        </row>
        <row r="134">
          <cell r="D134" t="str">
            <v>Прочие налоги, пошлины и сборы</v>
          </cell>
        </row>
        <row r="135">
          <cell r="D135" t="str">
            <v>Прочие оплаты по среднему заработку</v>
          </cell>
        </row>
        <row r="136">
          <cell r="D136" t="str">
            <v>Прочие профессиональные услуги (общие)</v>
          </cell>
        </row>
        <row r="137">
          <cell r="D137" t="str">
            <v>Прочие работы и услуги</v>
          </cell>
        </row>
        <row r="138">
          <cell r="D138" t="str">
            <v>Прочие расходы (транспорт)</v>
          </cell>
        </row>
        <row r="139">
          <cell r="D139" t="str">
            <v>Прочие расходы PL</v>
          </cell>
        </row>
        <row r="140">
          <cell r="D140" t="str">
            <v>Прочие расходы на рекламу и маркетинг (общее)</v>
          </cell>
        </row>
        <row r="141">
          <cell r="D141" t="str">
            <v>Прочие расходы по страхованию</v>
          </cell>
        </row>
        <row r="142">
          <cell r="D142" t="str">
            <v>Прочие услуги (ж/д, речной транспорт)</v>
          </cell>
        </row>
        <row r="143">
          <cell r="D143" t="str">
            <v>Прочие услуги КРС</v>
          </cell>
        </row>
        <row r="144">
          <cell r="D144" t="str">
            <v>Прочие услуги ОТиПБ</v>
          </cell>
        </row>
        <row r="145">
          <cell r="D145" t="str">
            <v>Прочие услуги по прокату, ремонту и обслуживанию НКТ</v>
          </cell>
        </row>
        <row r="146">
          <cell r="D146" t="str">
            <v>Прочие услуги по ТО НПО</v>
          </cell>
        </row>
        <row r="147">
          <cell r="D147" t="str">
            <v>Прочие услуги при добыче</v>
          </cell>
        </row>
        <row r="148">
          <cell r="D148" t="str">
            <v>Прочие услуги производственного характера (общее)</v>
          </cell>
        </row>
        <row r="149">
          <cell r="D149" t="str">
            <v>Прочие услуги связи</v>
          </cell>
        </row>
        <row r="150">
          <cell r="D150" t="str">
            <v>Разовая мат. помощь</v>
          </cell>
        </row>
        <row r="151">
          <cell r="D151" t="str">
            <v>Разработка и составление проектных документов и форм</v>
          </cell>
        </row>
        <row r="152">
          <cell r="D152" t="str">
            <v>Разработка технических регламентов</v>
          </cell>
        </row>
        <row r="153">
          <cell r="D153" t="str">
            <v>Расходы на банковское обслуживание</v>
          </cell>
        </row>
        <row r="154">
          <cell r="D154" t="str">
            <v>Расходы на бензины</v>
          </cell>
        </row>
        <row r="155">
          <cell r="D155" t="str">
            <v>Расходы на газ на собственные нужды</v>
          </cell>
        </row>
        <row r="156">
          <cell r="D156" t="str">
            <v>Расходы на деэмульгатор</v>
          </cell>
        </row>
        <row r="157">
          <cell r="D157" t="str">
            <v>Расходы на дизтопливо</v>
          </cell>
        </row>
        <row r="158">
          <cell r="D158" t="str">
            <v>Расходы на запасные части</v>
          </cell>
        </row>
        <row r="159">
          <cell r="D159" t="str">
            <v>Расходы на ингибиторы</v>
          </cell>
        </row>
        <row r="160">
          <cell r="D160" t="str">
            <v>Расходы на канцелярские товары</v>
          </cell>
        </row>
        <row r="161">
          <cell r="D161" t="str">
            <v>Расходы на масла</v>
          </cell>
        </row>
        <row r="162">
          <cell r="D162" t="str">
            <v>Расходы на материалы для оргтехники</v>
          </cell>
        </row>
        <row r="163">
          <cell r="D163" t="str">
            <v>Расходы на метанол</v>
          </cell>
        </row>
        <row r="164">
          <cell r="D164" t="str">
            <v>Расходы на поглотитель сероводорода и меркаптанов</v>
          </cell>
        </row>
        <row r="165">
          <cell r="D165" t="str">
            <v>Расходы на противотурбулентные присадки</v>
          </cell>
        </row>
        <row r="166">
          <cell r="D166" t="str">
            <v>Расходы на прочие вспомогательные материалы</v>
          </cell>
        </row>
        <row r="167">
          <cell r="D167" t="str">
            <v>Расходы на прочие материалы для КРС</v>
          </cell>
        </row>
        <row r="168">
          <cell r="D168" t="str">
            <v>Расходы на прочие материалы для ТРС</v>
          </cell>
        </row>
        <row r="169">
          <cell r="D169" t="str">
            <v>Расходы на расходные материалы и запчасти_</v>
          </cell>
        </row>
        <row r="170">
          <cell r="D170" t="str">
            <v>Расходы на содержание законсервированных производственных мощностей</v>
          </cell>
        </row>
        <row r="171">
          <cell r="D171" t="str">
            <v>Расходы на спецодежду</v>
          </cell>
        </row>
        <row r="172">
          <cell r="D172" t="str">
            <v>Расходы прошлых периодов</v>
          </cell>
        </row>
        <row r="173">
          <cell r="D173" t="str">
            <v>Регулярные платежи за пользование недрами</v>
          </cell>
        </row>
        <row r="174">
          <cell r="D174" t="str">
            <v>Резерв на выплату вознаграждений Руководящему стоставу</v>
          </cell>
        </row>
        <row r="175">
          <cell r="D175" t="str">
            <v>Резерв на выплату вознаграждений сотрудникам по итогам года</v>
          </cell>
        </row>
        <row r="176">
          <cell r="D176" t="str">
            <v>Резервы на отпускные</v>
          </cell>
        </row>
        <row r="177">
          <cell r="D177" t="str">
            <v>Рекультивация земель и утилизация шламов</v>
          </cell>
        </row>
        <row r="178">
          <cell r="D178" t="str">
            <v>Ремонт НКТ</v>
          </cell>
        </row>
        <row r="179">
          <cell r="D179" t="str">
            <v>Ремонтно-изоляционные работы</v>
          </cell>
        </row>
        <row r="180">
          <cell r="D180" t="str">
            <v>Сметная партия ГДИ</v>
          </cell>
        </row>
        <row r="181">
          <cell r="D181" t="str">
            <v>Содержание зимников (затр.по времплощ. и дорогам)</v>
          </cell>
        </row>
        <row r="182">
          <cell r="D182" t="str">
            <v>Содержание медпунктов</v>
          </cell>
        </row>
        <row r="183">
          <cell r="D183" t="str">
            <v>Сопровождение информационных систем</v>
          </cell>
        </row>
        <row r="184">
          <cell r="D184" t="str">
            <v>Сопровождение производственных систем</v>
          </cell>
        </row>
        <row r="185">
          <cell r="D185" t="str">
            <v>Составление проекта горного отвода</v>
          </cell>
        </row>
        <row r="186">
          <cell r="D186" t="str">
            <v>Сохранение среднего заработка сокр. сотрудникам (6 мес)</v>
          </cell>
        </row>
        <row r="187">
          <cell r="D187" t="str">
            <v>Сохранение среднего заработка сокр. сотрудникам (6 мес)</v>
          </cell>
        </row>
        <row r="188">
          <cell r="D188" t="str">
            <v>Списание копеек</v>
          </cell>
        </row>
        <row r="189">
          <cell r="D189" t="str">
            <v>Стационарная телефония (городская, междугородняя, международная)</v>
          </cell>
        </row>
        <row r="190">
          <cell r="D190" t="str">
            <v>Стоимость подарков детям работников и работникам за счет средств организации</v>
          </cell>
        </row>
        <row r="191">
          <cell r="D191" t="str">
            <v>Стокоотведение</v>
          </cell>
        </row>
        <row r="192">
          <cell r="D192" t="str">
            <v>Страхование имущества (общее)</v>
          </cell>
        </row>
        <row r="193">
          <cell r="D193" t="str">
            <v>Страхование опасных производственных объектов</v>
          </cell>
        </row>
        <row r="194">
          <cell r="D194" t="str">
            <v>Страхование от несч. случаев на производстве</v>
          </cell>
        </row>
        <row r="195">
          <cell r="D195" t="str">
            <v>Страхование транспортных средств (общее)</v>
          </cell>
        </row>
        <row r="196">
          <cell r="D196" t="str">
            <v>Страховые взносы (кроме НС)</v>
          </cell>
        </row>
        <row r="197">
          <cell r="D197" t="str">
            <v>Страховые взносы (НС)</v>
          </cell>
        </row>
        <row r="198">
          <cell r="D198" t="str">
            <v>Судебные издержки.</v>
          </cell>
        </row>
        <row r="199">
          <cell r="D199" t="str">
            <v>Сумма НДПИ (без учета льгот)</v>
          </cell>
        </row>
        <row r="200">
          <cell r="D200" t="str">
            <v>Теплоснабжение</v>
          </cell>
        </row>
        <row r="201">
          <cell r="D201" t="str">
            <v>Техническая поддержка Бизнес приложений</v>
          </cell>
        </row>
        <row r="202">
          <cell r="D202" t="str">
            <v>Техническая поддержка прикладного ПО</v>
          </cell>
        </row>
        <row r="203">
          <cell r="D203" t="str">
            <v>Техническая поддержка специализированного ПО</v>
          </cell>
        </row>
        <row r="204">
          <cell r="D204" t="str">
            <v>ТО помещений (клининг), обслуживание инженерных сетей</v>
          </cell>
        </row>
        <row r="205">
          <cell r="D205" t="str">
            <v>ТО, ТР и содержание ОС</v>
          </cell>
        </row>
        <row r="206">
          <cell r="D206" t="str">
            <v>Услуги авиации (перевозка вертолетами)</v>
          </cell>
        </row>
        <row r="207">
          <cell r="D207" t="str">
            <v>Услуги бригад КРС</v>
          </cell>
        </row>
        <row r="208">
          <cell r="D208" t="str">
            <v>Услуги бригад ТРС</v>
          </cell>
        </row>
        <row r="209">
          <cell r="D209" t="str">
            <v>Услуги охраны (общее)</v>
          </cell>
        </row>
        <row r="210">
          <cell r="D210" t="str">
            <v>Услуги по госпроверке СИ, аккредитации лабораторий</v>
          </cell>
        </row>
        <row r="211">
          <cell r="D211" t="str">
            <v>Услуги по грузо-перевозкам</v>
          </cell>
        </row>
        <row r="212">
          <cell r="D212" t="str">
            <v>Услуги по инвентаризации, межеванию земель</v>
          </cell>
        </row>
        <row r="213">
          <cell r="D213" t="str">
            <v>Услуги по приему и утилизации ТБО</v>
          </cell>
        </row>
        <row r="214">
          <cell r="D214" t="str">
            <v>Услуги по прокату (аренде) УЭЦН</v>
          </cell>
        </row>
        <row r="215">
          <cell r="D215" t="str">
            <v>Услуги по регистрации имущества</v>
          </cell>
        </row>
        <row r="216">
          <cell r="D216" t="str">
            <v>Услуги по ремонту УЭЦН (не по дог.серв.обслуживания)</v>
          </cell>
        </row>
        <row r="217">
          <cell r="D217" t="str">
            <v>Услуги по сервисному обслуживанию УЭЦН</v>
          </cell>
        </row>
        <row r="218">
          <cell r="D218" t="str">
            <v>Услуги по содержанию дорог</v>
          </cell>
        </row>
        <row r="219">
          <cell r="D219" t="str">
            <v>Услуги по спецтехнике</v>
          </cell>
        </row>
        <row r="220">
          <cell r="D220" t="str">
            <v>Услуги по текущему ремонту дорог</v>
          </cell>
        </row>
        <row r="221">
          <cell r="D221" t="str">
            <v>Услуги по ТО пожарной сигнализации</v>
          </cell>
        </row>
        <row r="222">
          <cell r="D222" t="str">
            <v>Услуги по транспортировке нефти по н/п</v>
          </cell>
        </row>
        <row r="223">
          <cell r="D223" t="str">
            <v>Услуги по утилизации подтоварной воды</v>
          </cell>
        </row>
        <row r="224">
          <cell r="D224" t="str">
            <v>Услуги по химич. обработке скважин КРС</v>
          </cell>
        </row>
        <row r="225">
          <cell r="D225" t="str">
            <v>Услуги по хранению нефти</v>
          </cell>
        </row>
        <row r="226">
          <cell r="D226" t="str">
            <v>Услуги связи - периодические платежи за каналы передачи данных</v>
          </cell>
        </row>
        <row r="227">
          <cell r="D227" t="str">
            <v>Услуги связи - периодические платежи за стационарную связь</v>
          </cell>
        </row>
        <row r="228">
          <cell r="D228" t="str">
            <v>Устройство зимников (затр.по времплощ. и дорогам)</v>
          </cell>
        </row>
        <row r="229">
          <cell r="D229" t="str">
            <v>Утилизация шламов</v>
          </cell>
        </row>
        <row r="230">
          <cell r="D230" t="str">
            <v>Утилизация шламов (жидкая фаза)</v>
          </cell>
        </row>
        <row r="231">
          <cell r="D231" t="str">
            <v>Утилизация шламов (твердая фаза)</v>
          </cell>
        </row>
        <row r="232">
          <cell r="D232" t="str">
            <v>Фактический обмер тех.потерь нефти, разработка нормативов</v>
          </cell>
        </row>
        <row r="233">
          <cell r="D233" t="str">
            <v>Хранение и перевалка ТМЦ</v>
          </cell>
        </row>
        <row r="234">
          <cell r="D234" t="str">
            <v>Циклическое воздействие</v>
          </cell>
        </row>
        <row r="235">
          <cell r="D235" t="str">
            <v>Частичная компенсация путевок на санаторно-курортное лечение (Крым)</v>
          </cell>
        </row>
        <row r="236">
          <cell r="D236" t="str">
            <v>Штрафы за сверхлимитное загрязнение ОС</v>
          </cell>
        </row>
        <row r="237">
          <cell r="D237" t="str">
            <v>Штрафы по хоз. договорам</v>
          </cell>
        </row>
        <row r="238">
          <cell r="D238" t="str">
            <v>Экологический аудит, мониторинг</v>
          </cell>
        </row>
        <row r="239">
          <cell r="D239" t="str">
            <v>Экспертиза, согласование, авторский надзор проектов</v>
          </cell>
        </row>
        <row r="240">
          <cell r="D240" t="str">
            <v>Юридические услуги (общее)</v>
          </cell>
        </row>
      </sheetData>
      <sheetData sheetId="8"/>
      <sheetData sheetId="9"/>
      <sheetData sheetId="10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ля 2"/>
    </sheetNames>
    <sheetDataSet>
      <sheetData sheetId="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тери"/>
      <sheetName val="Control"/>
      <sheetName val="изм"/>
      <sheetName val="таблица руководству"/>
      <sheetName val="Суточная добыча за неделю"/>
      <sheetName val="93"/>
      <sheetName val="В работе"/>
      <sheetName val="Финплан"/>
      <sheetName val="ст ГТМ"/>
      <sheetName val="Вахит_Д5_Maт Баланс"/>
      <sheetName val="WOR&amp;MBAL_base"/>
      <sheetName val="История"/>
      <sheetName val="Input"/>
      <sheetName val="Calculation"/>
      <sheetName val="Возвраты и приобщения"/>
      <sheetName val="Баланс нпр"/>
      <sheetName val="КПП"/>
      <sheetName val="Деб и запасы"/>
      <sheetName val="Баланс нефти"/>
      <sheetName val="Остановка I этап"/>
      <sheetName val="таблица_руководству"/>
      <sheetName val="Суточная_добыча_за_неделю"/>
      <sheetName val="В_работе"/>
      <sheetName val="ст_ГТМ"/>
      <sheetName val="Вахит_Д5_Maт_Баланс"/>
      <sheetName val="Возвраты_и_приобщения"/>
      <sheetName val="Баланс_нпр"/>
      <sheetName val="Деб_и_запасы"/>
      <sheetName val="Баланс_нефти"/>
      <sheetName val="Остановка_I_эта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"/>
    </sheetNames>
    <sheetDataSet>
      <sheetData sheetId="0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ачальный баланс"/>
    </sheetNames>
    <sheetDataSet>
      <sheetData sheetId="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П"/>
      <sheetName val="факт+прогноз НДПИ"/>
      <sheetName val="Фактор добычи"/>
      <sheetName val="ЕУС"/>
      <sheetName val="факт+прогноз НДПИ_Platts"/>
      <sheetName val="БП_Urals"/>
      <sheetName val="БП_курс"/>
      <sheetName val="Добыча"/>
    </sheetNames>
    <sheetDataSet>
      <sheetData sheetId="0" refreshError="1">
        <row r="245">
          <cell r="C245" t="str">
            <v>Январь</v>
          </cell>
          <cell r="D245" t="str">
            <v>Февраль</v>
          </cell>
          <cell r="E245" t="str">
            <v>Март</v>
          </cell>
          <cell r="F245" t="str">
            <v>Апрель</v>
          </cell>
          <cell r="G245" t="str">
            <v>Май</v>
          </cell>
          <cell r="H245" t="str">
            <v>Июнь</v>
          </cell>
          <cell r="I245" t="str">
            <v>Июль</v>
          </cell>
          <cell r="J245" t="str">
            <v>Август</v>
          </cell>
          <cell r="K245" t="str">
            <v>Сентябрь</v>
          </cell>
          <cell r="L245" t="str">
            <v>Октябрь</v>
          </cell>
          <cell r="M245" t="str">
            <v>Ноябрь</v>
          </cell>
          <cell r="N245" t="str">
            <v>Декабрь</v>
          </cell>
        </row>
        <row r="246">
          <cell r="C246">
            <v>17752.884443142906</v>
          </cell>
          <cell r="D246">
            <v>17694.863000457663</v>
          </cell>
          <cell r="E246">
            <v>17737.073355587454</v>
          </cell>
          <cell r="F246">
            <v>17771.354534914735</v>
          </cell>
          <cell r="G246">
            <v>17690.212599579459</v>
          </cell>
          <cell r="H246">
            <v>17684.3715683511</v>
          </cell>
          <cell r="I246">
            <v>17670.349075039052</v>
          </cell>
          <cell r="J246">
            <v>17531.295263793956</v>
          </cell>
          <cell r="K246">
            <v>17420.484057219928</v>
          </cell>
          <cell r="L246">
            <v>17379.036876669201</v>
          </cell>
          <cell r="M246">
            <v>17325.537042557058</v>
          </cell>
          <cell r="N246">
            <v>17290.607557058011</v>
          </cell>
        </row>
      </sheetData>
      <sheetData sheetId="1" refreshError="1">
        <row r="11">
          <cell r="C11" t="str">
            <v>Январь</v>
          </cell>
        </row>
        <row r="220">
          <cell r="C220" t="str">
            <v>Январь</v>
          </cell>
          <cell r="D220" t="str">
            <v>Февраль</v>
          </cell>
          <cell r="E220" t="str">
            <v>Март</v>
          </cell>
          <cell r="F220" t="str">
            <v>Апрель</v>
          </cell>
          <cell r="G220" t="str">
            <v>Май</v>
          </cell>
          <cell r="H220" t="str">
            <v>Июнь</v>
          </cell>
          <cell r="I220" t="str">
            <v>Июль</v>
          </cell>
          <cell r="J220" t="str">
            <v>Август</v>
          </cell>
          <cell r="K220" t="str">
            <v>Сентябрь</v>
          </cell>
          <cell r="L220" t="str">
            <v>Октябрь</v>
          </cell>
          <cell r="M220" t="str">
            <v>Ноябрь</v>
          </cell>
          <cell r="N220" t="str">
            <v>Декабрь</v>
          </cell>
        </row>
        <row r="221">
          <cell r="C221">
            <v>23739.093625816557</v>
          </cell>
          <cell r="D221">
            <v>26060.808933579927</v>
          </cell>
          <cell r="E221">
            <v>36918.264098376676</v>
          </cell>
          <cell r="F221">
            <v>23200.602379324071</v>
          </cell>
          <cell r="G221">
            <v>19794.556089103717</v>
          </cell>
          <cell r="H221">
            <v>18502.64798067568</v>
          </cell>
          <cell r="I221">
            <v>18258.454634454491</v>
          </cell>
          <cell r="J221">
            <v>16826.010546718946</v>
          </cell>
          <cell r="K221">
            <v>15163.717026495511</v>
          </cell>
          <cell r="L221">
            <v>15329.707453064308</v>
          </cell>
          <cell r="M221">
            <v>14196.930684883275</v>
          </cell>
          <cell r="N221">
            <v>15482.643294850372</v>
          </cell>
        </row>
      </sheetData>
      <sheetData sheetId="2" refreshError="1"/>
      <sheetData sheetId="3" refreshError="1"/>
      <sheetData sheetId="4" refreshError="1"/>
      <sheetData sheetId="5" refreshError="1">
        <row r="245">
          <cell r="C245" t="str">
            <v>Январь</v>
          </cell>
          <cell r="D245" t="str">
            <v>Февраль</v>
          </cell>
          <cell r="E245" t="str">
            <v>Март</v>
          </cell>
          <cell r="F245" t="str">
            <v>Апрель</v>
          </cell>
          <cell r="G245" t="str">
            <v>Май</v>
          </cell>
          <cell r="H245" t="str">
            <v>Июнь</v>
          </cell>
          <cell r="I245" t="str">
            <v>Июль</v>
          </cell>
          <cell r="J245" t="str">
            <v>Август</v>
          </cell>
          <cell r="K245" t="str">
            <v>Сентябрь</v>
          </cell>
          <cell r="L245" t="str">
            <v>Октябрь</v>
          </cell>
          <cell r="M245" t="str">
            <v>Ноябрь</v>
          </cell>
          <cell r="N245" t="str">
            <v>Декабрь</v>
          </cell>
        </row>
        <row r="246">
          <cell r="C246">
            <v>23388.682839105721</v>
          </cell>
          <cell r="D246">
            <v>25666.287986923522</v>
          </cell>
          <cell r="E246">
            <v>24939.275790652297</v>
          </cell>
          <cell r="F246">
            <v>18454.908533560156</v>
          </cell>
          <cell r="G246">
            <v>21252.32378032881</v>
          </cell>
          <cell r="H246">
            <v>24530.188516530685</v>
          </cell>
          <cell r="I246">
            <v>22577.485707639422</v>
          </cell>
          <cell r="J246">
            <v>19774.065905629923</v>
          </cell>
          <cell r="K246">
            <v>17334.158210437668</v>
          </cell>
          <cell r="L246">
            <v>18332.520282227099</v>
          </cell>
          <cell r="M246">
            <v>16636.23973877254</v>
          </cell>
          <cell r="N246">
            <v>17600.141106949504</v>
          </cell>
        </row>
      </sheetData>
      <sheetData sheetId="6" refreshError="1">
        <row r="245">
          <cell r="C245" t="str">
            <v>Январь</v>
          </cell>
          <cell r="D245" t="str">
            <v>Февраль</v>
          </cell>
          <cell r="E245" t="str">
            <v>Март</v>
          </cell>
          <cell r="F245" t="str">
            <v>Апрель</v>
          </cell>
          <cell r="G245" t="str">
            <v>Май</v>
          </cell>
          <cell r="H245" t="str">
            <v>Июнь</v>
          </cell>
          <cell r="I245" t="str">
            <v>Июль</v>
          </cell>
          <cell r="J245" t="str">
            <v>Август</v>
          </cell>
          <cell r="K245" t="str">
            <v>Сентябрь</v>
          </cell>
          <cell r="L245" t="str">
            <v>Октябрь</v>
          </cell>
          <cell r="M245" t="str">
            <v>Ноябрь</v>
          </cell>
          <cell r="N245" t="str">
            <v>Декабрь</v>
          </cell>
        </row>
        <row r="246">
          <cell r="C246">
            <v>18740.82245388304</v>
          </cell>
          <cell r="D246">
            <v>19061.555244225463</v>
          </cell>
          <cell r="E246">
            <v>25821.117466703898</v>
          </cell>
          <cell r="F246">
            <v>19272.488495469737</v>
          </cell>
          <cell r="G246">
            <v>15974.203892411699</v>
          </cell>
          <cell r="H246">
            <v>14168.179185719559</v>
          </cell>
          <cell r="I246">
            <v>14378.965905598321</v>
          </cell>
          <cell r="J246">
            <v>14822.87484548712</v>
          </cell>
          <cell r="K246">
            <v>14590.434778181067</v>
          </cell>
          <cell r="L246">
            <v>14833.180704717597</v>
          </cell>
          <cell r="M246">
            <v>14780.394723867166</v>
          </cell>
          <cell r="N246">
            <v>14883.080399054201</v>
          </cell>
        </row>
      </sheetData>
      <sheetData sheetId="7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мес 2022"/>
      <sheetName val="2023"/>
      <sheetName val="Лист1"/>
      <sheetName val="Свод_по_отчетам"/>
      <sheetName val="свод"/>
      <sheetName val="Свод_по_отчетам_КОМПАУД"/>
    </sheetNames>
    <sheetDataSet>
      <sheetData sheetId="0">
        <row r="5">
          <cell r="AR5">
            <v>99811.05</v>
          </cell>
        </row>
        <row r="17">
          <cell r="AQ17">
            <v>7.1798000000000002</v>
          </cell>
          <cell r="AR17">
            <v>7.1718000000000002</v>
          </cell>
          <cell r="AS17">
            <v>7.1782000000000004</v>
          </cell>
          <cell r="AT17">
            <v>7.1741999999999999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БДР итог"/>
      <sheetName val="продажи итог"/>
      <sheetName val="расходы итоги"/>
      <sheetName val="Расходы_удельные"/>
      <sheetName val="ТЭП"/>
      <sheetName val="БДР"/>
      <sheetName val="Лист2"/>
      <sheetName val="БДР без трейдинга"/>
      <sheetName val="Трейдинг"/>
      <sheetName val="Реализация"/>
      <sheetName val="Реализация  трейдинг"/>
      <sheetName val="Коммерческие расходы"/>
      <sheetName val="Коммерческие расходы трейдинг"/>
      <sheetName val="Изм НЗП"/>
      <sheetName val="Расходы"/>
      <sheetName val="эл_энергия"/>
      <sheetName val="Добыча нефти"/>
      <sheetName val="Баланс нефти"/>
      <sheetName val="НДПИ_ЭП"/>
      <sheetName val="НДПИ_расчет"/>
      <sheetName val="Расчет Кабдт с 01.05.2021"/>
      <sheetName val="Налоги"/>
      <sheetName val="Инвест"/>
      <sheetName val="счетные расходы ОНО"/>
      <sheetName val="БДДС"/>
      <sheetName val="Займы"/>
      <sheetName val="Ам ОС"/>
      <sheetName val="Удельный орех"/>
      <sheetName val="для АСБУ"/>
      <sheetName val="Приложение 3 _Расчет НДПИ_нефть"/>
      <sheetName val="Приложение 4 _Льготы"/>
      <sheetName val="Приложение 5_НДС"/>
      <sheetName val="Приложение 6_эф.ставка"/>
      <sheetName val="Лист1"/>
    </sheetNames>
    <sheetDataSet>
      <sheetData sheetId="0">
        <row r="4">
          <cell r="J4">
            <v>68.882776146945432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F20">
            <v>7.21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8">
          <cell r="G8">
            <v>3198</v>
          </cell>
        </row>
      </sheetData>
      <sheetData sheetId="18"/>
      <sheetData sheetId="19"/>
      <sheetData sheetId="20">
        <row r="5">
          <cell r="C5" t="str">
            <v>январь</v>
          </cell>
          <cell r="D5" t="str">
            <v>февраль</v>
          </cell>
          <cell r="E5" t="str">
            <v>март</v>
          </cell>
          <cell r="F5" t="str">
            <v>апрель</v>
          </cell>
          <cell r="G5" t="str">
            <v>май</v>
          </cell>
          <cell r="H5" t="str">
            <v>июнь</v>
          </cell>
          <cell r="I5" t="str">
            <v>июль</v>
          </cell>
          <cell r="J5" t="str">
            <v>август</v>
          </cell>
          <cell r="K5" t="str">
            <v>сентябрь</v>
          </cell>
          <cell r="L5" t="str">
            <v>октябрь</v>
          </cell>
          <cell r="M5" t="str">
            <v>ноябрь</v>
          </cell>
          <cell r="N5" t="str">
            <v>декабрь</v>
          </cell>
        </row>
        <row r="73">
          <cell r="C73">
            <v>18927.2319145211</v>
          </cell>
          <cell r="D73">
            <v>18926.823483163036</v>
          </cell>
          <cell r="E73">
            <v>18926.167169176533</v>
          </cell>
          <cell r="F73">
            <v>18925.469905020058</v>
          </cell>
          <cell r="G73">
            <v>18924.520011848443</v>
          </cell>
          <cell r="H73">
            <v>18925.289677409615</v>
          </cell>
          <cell r="I73">
            <v>18930.076465979979</v>
          </cell>
          <cell r="J73">
            <v>18924.339174065695</v>
          </cell>
          <cell r="K73">
            <v>18897.989188554191</v>
          </cell>
          <cell r="L73">
            <v>18873.975000042767</v>
          </cell>
          <cell r="M73">
            <v>18876.62697975686</v>
          </cell>
          <cell r="N73">
            <v>18881.530840281059</v>
          </cell>
        </row>
      </sheetData>
      <sheetData sheetId="21">
        <row r="7">
          <cell r="B7">
            <v>68.882776146945432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ил. 2"/>
      <sheetName val="Динамика Platts-Argus (2)"/>
      <sheetName val="Переход ОНО-УНГ"/>
      <sheetName val="Динамика NB"/>
      <sheetName val="ФА"/>
      <sheetName val="ОНО-12мес"/>
      <sheetName val="ОНО-дек"/>
      <sheetName val="ОНО"/>
      <sheetName val="ФА_сентябрь"/>
      <sheetName val="УНГ-12мес "/>
      <sheetName val="УНГ-дек"/>
      <sheetName val="Динамика Platts-Argus"/>
      <sheetName val="Цена в реализации - НДПИ"/>
      <sheetName val="УНГ"/>
      <sheetName val="Графики ОНО"/>
      <sheetName val="Графики УНГ"/>
      <sheetName val="НДПИ ОНО ФАКТ"/>
      <sheetName val="НДПИ ОНО PLATTS"/>
      <sheetName val="НДПИ Факт ОНО"/>
      <sheetName val="НДПИ Факт ОНО Platts"/>
      <sheetName val="НДПИ УНГ Факт"/>
      <sheetName val="НДПИ УНГ Факт platts"/>
      <sheetName val="Лист1"/>
      <sheetName val="ФА (2)"/>
      <sheetName val="Сравнение"/>
    </sheetNames>
    <sheetDataSet>
      <sheetData sheetId="0"/>
      <sheetData sheetId="1"/>
      <sheetData sheetId="2"/>
      <sheetData sheetId="3">
        <row r="5">
          <cell r="T5" t="str">
            <v>Январь</v>
          </cell>
          <cell r="U5" t="str">
            <v>Февраль</v>
          </cell>
          <cell r="V5" t="str">
            <v>Март</v>
          </cell>
          <cell r="W5" t="str">
            <v>Апрель</v>
          </cell>
          <cell r="X5" t="str">
            <v>Май</v>
          </cell>
          <cell r="Y5" t="str">
            <v>Июнь</v>
          </cell>
          <cell r="Z5" t="str">
            <v>Июль</v>
          </cell>
          <cell r="AA5" t="str">
            <v>Август</v>
          </cell>
          <cell r="AB5" t="str">
            <v>Сентябрь</v>
          </cell>
          <cell r="AC5" t="str">
            <v>Октябрь</v>
          </cell>
          <cell r="AD5" t="str">
            <v>Ноябрь</v>
          </cell>
          <cell r="AE5" t="str">
            <v>Декабрь</v>
          </cell>
        </row>
        <row r="157">
          <cell r="E157" t="str">
            <v>Январь</v>
          </cell>
          <cell r="F157" t="str">
            <v>Февраль</v>
          </cell>
          <cell r="G157" t="str">
            <v>Март</v>
          </cell>
          <cell r="H157" t="str">
            <v>Апрель</v>
          </cell>
          <cell r="I157" t="str">
            <v>Май</v>
          </cell>
          <cell r="J157" t="str">
            <v>Июнь</v>
          </cell>
          <cell r="K157" t="str">
            <v>Июль</v>
          </cell>
          <cell r="L157" t="str">
            <v>Август</v>
          </cell>
          <cell r="M157" t="str">
            <v>Сентябрь</v>
          </cell>
          <cell r="N157" t="str">
            <v>Октябрь</v>
          </cell>
          <cell r="O157" t="str">
            <v>Ноябрь</v>
          </cell>
          <cell r="P157" t="str">
            <v>Декабрь</v>
          </cell>
        </row>
        <row r="169">
          <cell r="E169">
            <v>27418.614950329244</v>
          </cell>
          <cell r="F169">
            <v>30352.090865102899</v>
          </cell>
          <cell r="G169">
            <v>43002.950677260284</v>
          </cell>
          <cell r="H169">
            <v>26925.220296465632</v>
          </cell>
          <cell r="I169">
            <v>23063.728716977294</v>
          </cell>
          <cell r="J169">
            <v>22114.439522243363</v>
          </cell>
          <cell r="K169">
            <v>21986.18033243388</v>
          </cell>
          <cell r="L169">
            <v>20584.758488475753</v>
          </cell>
          <cell r="M169">
            <v>18587.826766526374</v>
          </cell>
          <cell r="N169">
            <v>18838.855569310927</v>
          </cell>
          <cell r="O169">
            <v>18615.848729974099</v>
          </cell>
          <cell r="P169">
            <v>18333.904766643223</v>
          </cell>
          <cell r="T169">
            <v>20985.856338942693</v>
          </cell>
          <cell r="U169">
            <v>23205.228614711985</v>
          </cell>
          <cell r="V169">
            <v>33470.65010238425</v>
          </cell>
          <cell r="W169">
            <v>20468.598572785824</v>
          </cell>
          <cell r="X169">
            <v>17911.092590667708</v>
          </cell>
          <cell r="Y169">
            <v>16974.019226279735</v>
          </cell>
          <cell r="Z169">
            <v>16897.397240808245</v>
          </cell>
          <cell r="AA169">
            <v>15849.918985868066</v>
          </cell>
          <cell r="AB169">
            <v>14370.512376519329</v>
          </cell>
          <cell r="AC169">
            <v>14172.509207235673</v>
          </cell>
          <cell r="AD169">
            <v>14070.044550903251</v>
          </cell>
          <cell r="AE169">
            <v>14307.970596225994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C5" t="str">
            <v>январь</v>
          </cell>
        </row>
      </sheetData>
      <sheetData sheetId="17"/>
      <sheetData sheetId="18"/>
      <sheetData sheetId="19"/>
      <sheetData sheetId="20">
        <row r="5">
          <cell r="C5" t="str">
            <v>январь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еню"/>
      <sheetName val="ID_Показателей"/>
      <sheetName val="Лист1"/>
      <sheetName val="Свод"/>
      <sheetName val="База"/>
      <sheetName val="sys"/>
      <sheetName val="Балванка"/>
      <sheetName val="Справочн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2">
          <cell r="D232" t="str">
            <v>Оренбургнефть</v>
          </cell>
        </row>
        <row r="233">
          <cell r="D233" t="str">
            <v>Сорочинскнефть</v>
          </cell>
        </row>
        <row r="234">
          <cell r="D234" t="str">
            <v>Бугурусланнефть</v>
          </cell>
        </row>
        <row r="239">
          <cell r="A239" t="str">
            <v>ИП_БАЗА</v>
          </cell>
        </row>
        <row r="240">
          <cell r="A240" t="str">
            <v>ИП_БУР</v>
          </cell>
        </row>
        <row r="241">
          <cell r="A241" t="str">
            <v>ИП_ЗВС</v>
          </cell>
        </row>
        <row r="242">
          <cell r="A242" t="str">
            <v>ИП_ГТМ</v>
          </cell>
        </row>
        <row r="243">
          <cell r="A243" t="str">
            <v>ИП_ГРР</v>
          </cell>
        </row>
        <row r="244">
          <cell r="A244" t="str">
            <v>ИП_Прочее</v>
          </cell>
        </row>
      </sheetData>
      <sheetData sheetId="6" refreshError="1"/>
      <sheetData sheetId="7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 БК"/>
      <sheetName val="к БК_v2"/>
      <sheetName val="Анализ"/>
      <sheetName val="v2_РВПбез2х танк+НДПИ(платс)"/>
      <sheetName val="Анализ_Platts"/>
      <sheetName val="12.01_f"/>
      <sheetName val="12.02_f"/>
      <sheetName val="фрахт_РВП"/>
      <sheetName val="Прогноз USDRUB"/>
      <sheetName val="Цены по отгр июль_РВП&gt;"/>
      <sheetName val="10.07.2022_FOB"/>
      <sheetName val="26.07.2022_CIF"/>
      <sheetName val="31.07.2022_FOB"/>
      <sheetName val="расчет НДПИ (курс отгрузка)"/>
      <sheetName val="расчет НДПИ (курс поступ)"/>
    </sheetNames>
    <sheetDataSet>
      <sheetData sheetId="0"/>
      <sheetData sheetId="1"/>
      <sheetData sheetId="2">
        <row r="99">
          <cell r="AA99">
            <v>2346.6243622463039</v>
          </cell>
          <cell r="BC99">
            <v>7.181</v>
          </cell>
        </row>
        <row r="100">
          <cell r="BC100">
            <v>7.1849999999999996</v>
          </cell>
        </row>
        <row r="101">
          <cell r="BC101">
            <v>7.1859999999999999</v>
          </cell>
        </row>
        <row r="102">
          <cell r="BC102">
            <v>7.1849999999999996</v>
          </cell>
        </row>
        <row r="103">
          <cell r="BC103">
            <v>7.1928000000000001</v>
          </cell>
        </row>
        <row r="104">
          <cell r="BC104">
            <v>7.1805000000000003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 БК"/>
      <sheetName val="к БК_v2"/>
      <sheetName val="Анализ"/>
      <sheetName val="v2_РВПбез2х танк+НДПИ(платс)"/>
      <sheetName val="Анализ_Platts"/>
      <sheetName val="12.01_f"/>
      <sheetName val="12.02_f"/>
      <sheetName val="фрахт_РВП"/>
      <sheetName val="Прогноз USDRUB"/>
      <sheetName val="Цены по отгр июль_РВП&gt;"/>
      <sheetName val="10.07.2022_FOB"/>
      <sheetName val="26.07.2022_CIF"/>
      <sheetName val="31.07.2022_FOB"/>
      <sheetName val="расчет НДПИ (курс отгрузка)"/>
      <sheetName val="расчет НДПИ (курс поступ)"/>
    </sheetNames>
    <sheetDataSet>
      <sheetData sheetId="0"/>
      <sheetData sheetId="1"/>
      <sheetData sheetId="2">
        <row r="6">
          <cell r="BE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_для_заполнения"/>
      <sheetName val="Статья"/>
      <sheetName val="вып. список"/>
      <sheetName val="Мэп_Категория"/>
    </sheetNames>
    <sheetDataSet>
      <sheetData sheetId="0" refreshError="1"/>
      <sheetData sheetId="1">
        <row r="1">
          <cell r="A1" t="str">
            <v>Статья</v>
          </cell>
        </row>
      </sheetData>
      <sheetData sheetId="2">
        <row r="3">
          <cell r="B3" t="str">
            <v>Административно-хозяйственный отдел (Москва)</v>
          </cell>
          <cell r="D3" t="str">
            <v>Авторский надзор</v>
          </cell>
          <cell r="F3" t="str">
            <v>ВЖК</v>
          </cell>
          <cell r="H3" t="str">
            <v>АМНГР</v>
          </cell>
          <cell r="J3" t="str">
            <v>Аренда</v>
          </cell>
          <cell r="L3" t="str">
            <v>Объекты добычи нефти (Общее)</v>
          </cell>
          <cell r="O3" t="str">
            <v>Подразделения Москвы (Общее)</v>
          </cell>
        </row>
        <row r="4">
          <cell r="B4" t="str">
            <v>Административно-хозяйственный отдел (Нарьян-Мар)</v>
          </cell>
          <cell r="D4" t="str">
            <v>Анализ нефти</v>
          </cell>
          <cell r="F4" t="str">
            <v>Здания</v>
          </cell>
          <cell r="H4" t="str">
            <v>ВНИИнефть</v>
          </cell>
          <cell r="J4" t="str">
            <v>Аудиторские услуги</v>
          </cell>
          <cell r="L4" t="str">
            <v>Северо-Хоседаюское месторождение (Общее)</v>
          </cell>
          <cell r="O4" t="str">
            <v>Административная поддержка</v>
          </cell>
        </row>
        <row r="5">
          <cell r="B5" t="str">
            <v>Административно-хозяйственный отдел (Усинск)</v>
          </cell>
          <cell r="D5" t="str">
            <v>Аренда земли</v>
          </cell>
          <cell r="F5" t="str">
            <v>Непромышленное оборудование</v>
          </cell>
          <cell r="H5" t="str">
            <v>Гипровостокнефть</v>
          </cell>
          <cell r="J5" t="str">
            <v>Геофизические и геологические услуги</v>
          </cell>
          <cell r="L5" t="str">
            <v>Висовое месторождение (Общее)</v>
          </cell>
          <cell r="O5" t="str">
            <v>Административно-управленческий аппарат</v>
          </cell>
        </row>
        <row r="6">
          <cell r="B6" t="str">
            <v>Бухгалтерия</v>
          </cell>
          <cell r="D6" t="str">
            <v>Аренда каналов связи (включая радиорелейную. Транкинговую, радиосвязь и Интернет, спутниковая связь)</v>
          </cell>
          <cell r="F6" t="str">
            <v>Офисная оргтехника</v>
          </cell>
          <cell r="H6" t="str">
            <v>Зарнестсервис</v>
          </cell>
          <cell r="J6" t="str">
            <v>Капитальный ремонт ОФ_ТО, ТР и содержание</v>
          </cell>
          <cell r="L6" t="str">
            <v>Верхнеколвинское месторождение (Общее)</v>
          </cell>
          <cell r="O6" t="str">
            <v>Бухгалтерия</v>
          </cell>
        </row>
        <row r="7">
          <cell r="B7" t="str">
            <v>Группа по работе с фондом скважин</v>
          </cell>
          <cell r="D7" t="str">
            <v>Аренда непромышленного оборудования</v>
          </cell>
          <cell r="F7" t="str">
            <v>Передаточные устройства</v>
          </cell>
          <cell r="H7" t="str">
            <v>Зарубежнефть</v>
          </cell>
          <cell r="J7" t="str">
            <v xml:space="preserve">Командировочные расходы </v>
          </cell>
          <cell r="L7" t="str">
            <v>Западно-Хоседаюское месторождение (Общее)</v>
          </cell>
          <cell r="O7" t="str">
            <v>Отдел главного механика</v>
          </cell>
        </row>
        <row r="8">
          <cell r="B8" t="str">
            <v>Маркшейдерский отдел (Усинск)</v>
          </cell>
          <cell r="D8" t="str">
            <v>Аренда помещений</v>
          </cell>
          <cell r="F8" t="str">
            <v>Производственное оборудование</v>
          </cell>
          <cell r="H8" t="str">
            <v>Прочие внешние контрагенты</v>
          </cell>
          <cell r="J8" t="str">
            <v>Комиссионное вознаграждение</v>
          </cell>
          <cell r="L8" t="str">
            <v>Сихорейское месторождение (Общее)</v>
          </cell>
          <cell r="O8" t="str">
            <v>Отдел главного энергетика</v>
          </cell>
        </row>
        <row r="9">
          <cell r="B9" t="str">
            <v>Отдел главного механика</v>
          </cell>
          <cell r="D9" t="str">
            <v>Аудиторские услуги (общее)</v>
          </cell>
          <cell r="F9" t="str">
            <v>Производственный инвентарь</v>
          </cell>
          <cell r="H9" t="str">
            <v>РМНТК Нефтеотдача</v>
          </cell>
          <cell r="J9" t="str">
            <v>Коммунальные услуги</v>
          </cell>
          <cell r="L9" t="str">
            <v>Северо-Сихорейское месторождение (Общее)</v>
          </cell>
          <cell r="O9" t="str">
            <v>Отдел документооборота</v>
          </cell>
        </row>
        <row r="10">
          <cell r="B10" t="str">
            <v>Отдел главного энергетика</v>
          </cell>
          <cell r="D10" t="str">
            <v>Благотворительность</v>
          </cell>
          <cell r="F10" t="str">
            <v>Прочие машины и оборудование</v>
          </cell>
          <cell r="H10" t="str">
            <v>ЭКСПЛОН</v>
          </cell>
          <cell r="J10" t="str">
            <v>Компаундирование</v>
          </cell>
          <cell r="L10" t="str">
            <v>Восточно-Сихорейское месторождение (Общее)</v>
          </cell>
          <cell r="O10" t="str">
            <v>Управление промышленной безопасности, охраны труда и охраны окружающей среды</v>
          </cell>
        </row>
        <row r="11">
          <cell r="B11" t="str">
            <v>Отдел земельных и имущественных отношений</v>
          </cell>
          <cell r="D11" t="str">
            <v>Благоустройство территории</v>
          </cell>
          <cell r="F11" t="str">
            <v>Прочие основные фонды (общее)</v>
          </cell>
          <cell r="J11" t="str">
            <v>Консультационные услуги (АУР) и программное обеспечение</v>
          </cell>
          <cell r="L11" t="str">
            <v>Северо-Ошкотынское месторождение (Общее)</v>
          </cell>
          <cell r="O11" t="str">
            <v>Отдел собственной безопасности</v>
          </cell>
        </row>
        <row r="12">
          <cell r="B12" t="str">
            <v>Отдел логистики (Усинск)</v>
          </cell>
          <cell r="D12" t="str">
            <v>в т.ч.: регулир.</v>
          </cell>
          <cell r="F12" t="str">
            <v>Сооружения</v>
          </cell>
          <cell r="J12" t="str">
            <v>Материально - техническое обеспечение, сырье и материалы</v>
          </cell>
          <cell r="L12" t="str">
            <v>Восточно-Янемдейское месторождение (Общее)</v>
          </cell>
          <cell r="O12" t="str">
            <v>Административно-хозяйственный отдел (Москва)</v>
          </cell>
        </row>
        <row r="13">
          <cell r="B13" t="str">
            <v>Отдел материально-технического обеспечения (Усинск)</v>
          </cell>
          <cell r="D13" t="str">
            <v>Вид налога - Налог на землю</v>
          </cell>
          <cell r="F13" t="str">
            <v>Транспортные средства</v>
          </cell>
          <cell r="J13" t="str">
            <v>Налог на добычу полезных ископаемых</v>
          </cell>
          <cell r="L13" t="str">
            <v>Сюрхаратинское месторождение (Общее)</v>
          </cell>
          <cell r="O13" t="str">
            <v>Управление закупками</v>
          </cell>
        </row>
        <row r="14">
          <cell r="B14" t="str">
            <v>Отдел собственной безопасности</v>
          </cell>
          <cell r="D14" t="str">
            <v>Вид налога - Плата за пользование водными объектами</v>
          </cell>
          <cell r="J14" t="str">
            <v>Налог на землю</v>
          </cell>
          <cell r="L14" t="str">
            <v>Южно-Сюрхаратинское месторождение (Общее)</v>
          </cell>
          <cell r="O14" t="str">
            <v>Управление по геологии и ГРР</v>
          </cell>
        </row>
        <row r="15">
          <cell r="B15" t="str">
            <v>Отдел текущего и капитального ремонта скважин</v>
          </cell>
          <cell r="D15" t="str">
            <v>Вид налога - Транспортный налог</v>
          </cell>
          <cell r="J15" t="str">
            <v>Налог на имущество</v>
          </cell>
          <cell r="L15" t="str">
            <v>Урернырдское месторождение (Общее)</v>
          </cell>
          <cell r="O15" t="str">
            <v>Управление по разработке месторождений</v>
          </cell>
        </row>
        <row r="16">
          <cell r="B16" t="str">
            <v>Производственно-технический отдел</v>
          </cell>
          <cell r="D16" t="str">
            <v>Водоснабжение</v>
          </cell>
          <cell r="J16" t="str">
            <v>Охрана</v>
          </cell>
          <cell r="L16" t="str">
            <v>Пюсейское месторождение (Общее)</v>
          </cell>
          <cell r="O16" t="str">
            <v>Управление по капитальному строительству</v>
          </cell>
        </row>
        <row r="17">
          <cell r="B17" t="str">
            <v>Управление автоматизации, метрологии, информационных технологий и связи (ИТ)</v>
          </cell>
          <cell r="D17" t="str">
            <v>Возмещение расходов, связанных с переездом</v>
          </cell>
          <cell r="J17" t="str">
            <v>Охрана труда и промышленная безопасность</v>
          </cell>
          <cell r="L17" t="str">
            <v>Западно-Ярейягинское месторождение (Общее)</v>
          </cell>
          <cell r="O17" t="str">
            <v>Управление по работе с персоналом</v>
          </cell>
        </row>
        <row r="18">
          <cell r="B18" t="str">
            <v>Управление автоматизации, метрологии, информационных технологий и связи (КИП)</v>
          </cell>
          <cell r="D18" t="str">
            <v>Выплаты в связи с юбилейными датами</v>
          </cell>
          <cell r="J18" t="str">
            <v>Плата за загрязнение окружающей среды</v>
          </cell>
          <cell r="L18" t="str">
            <v>Объекты подготовки и перекачки нефти (Общее)</v>
          </cell>
          <cell r="O18" t="str">
            <v>Управление по буровым работам</v>
          </cell>
        </row>
        <row r="19">
          <cell r="B19" t="str">
            <v>Управление закупками</v>
          </cell>
          <cell r="D19" t="str">
            <v>Выплаты по уходу за ребенком, компенс. одинок. родит., имеющ. детей до 12 лет</v>
          </cell>
          <cell r="J19" t="str">
            <v>Плата за пользование водными объектами</v>
          </cell>
          <cell r="L19" t="str">
            <v>ЦПС Северное Хоседаю</v>
          </cell>
          <cell r="O19" t="str">
            <v>Отдел текущего и капитального ремонта скважин</v>
          </cell>
        </row>
        <row r="20">
          <cell r="B20" t="str">
            <v>Управление по геологии и ГРР</v>
          </cell>
          <cell r="D20" t="str">
            <v>Вых. пос. при расторжении тр. договора</v>
          </cell>
          <cell r="J20" t="str">
            <v>Представительские расходы</v>
          </cell>
          <cell r="L20" t="str">
            <v>УПСВ-2</v>
          </cell>
          <cell r="O20" t="str">
            <v>Управление подготовки и транспортировки нефти и газа</v>
          </cell>
        </row>
        <row r="21">
          <cell r="B21" t="str">
            <v>Управление по капитальному строительству</v>
          </cell>
          <cell r="D21" t="str">
            <v>Геофизические услуги при КРС (Revex)</v>
          </cell>
          <cell r="J21" t="str">
            <v>Прочие коммерческие расходы</v>
          </cell>
          <cell r="L21" t="str">
            <v>УПСВ-3</v>
          </cell>
          <cell r="O21" t="str">
            <v>Управление по добыче нефти и газа</v>
          </cell>
        </row>
        <row r="22">
          <cell r="B22" t="str">
            <v>Управление по работе с персоналом</v>
          </cell>
          <cell r="D22" t="str">
            <v>Гидродинамические исследования (ГДИ)</v>
          </cell>
          <cell r="J22" t="str">
            <v>Прочие налоги</v>
          </cell>
          <cell r="L22" t="str">
            <v>МФНС-1</v>
          </cell>
          <cell r="O22" t="str">
            <v>Финансово-экономическое управление</v>
          </cell>
        </row>
        <row r="23">
          <cell r="B23" t="str">
            <v>Управление по разработке месторождений (ОРМ)</v>
          </cell>
          <cell r="D23" t="str">
            <v>Гидропрослушивание</v>
          </cell>
          <cell r="J23" t="str">
            <v>Прочие расходы на содержание и ремонт</v>
          </cell>
          <cell r="L23" t="str">
            <v>МФНС-2</v>
          </cell>
          <cell r="O23" t="str">
            <v>Юридический отдел</v>
          </cell>
        </row>
        <row r="24">
          <cell r="B24" t="str">
            <v>Управление по разработке месторождений (ПНП)</v>
          </cell>
          <cell r="D24" t="str">
            <v>ГРП</v>
          </cell>
          <cell r="J24" t="str">
            <v>Прочие расходы производственного характера</v>
          </cell>
          <cell r="L24" t="str">
            <v>Участок транспортировки Урернырдское м/р - Западно-Хоседаюское м/р</v>
          </cell>
          <cell r="O24" t="str">
            <v>Управление автоматизации, метрологии, информационных технологий и связи</v>
          </cell>
        </row>
        <row r="25">
          <cell r="B25" t="str">
            <v>Управление подготовки и транспортировки нефти и газа</v>
          </cell>
          <cell r="D25" t="str">
            <v>Демобилизация</v>
          </cell>
          <cell r="J25" t="str">
            <v>Расходы на банковское обслуживание</v>
          </cell>
          <cell r="L25" t="str">
            <v>Участок транспортировки Северо-Ошкотынское м/р - Западно-Хоседаюское м/р</v>
          </cell>
          <cell r="O25" t="str">
            <v>Подразделения Усинска (Общее)</v>
          </cell>
        </row>
        <row r="26">
          <cell r="B26" t="str">
            <v>Управление промышленной безопасности, охраны труда и охраны окружающей среды (ООС)</v>
          </cell>
          <cell r="D26" t="str">
            <v>Денежная компенсация за неиспользованный отпуск работникам</v>
          </cell>
          <cell r="J26" t="str">
            <v>Расходы на персонал</v>
          </cell>
          <cell r="L26" t="str">
            <v>Участок транспортировки Западно-Хоседаюское м/р - ЦПС Северное Хоседаю</v>
          </cell>
          <cell r="O26" t="str">
            <v>Подразделения НАО (Общее)</v>
          </cell>
        </row>
        <row r="27">
          <cell r="B27" t="str">
            <v>Управление промышленной безопасности, охраны труда и охраны окружающей среды (ОТиПБ)</v>
          </cell>
          <cell r="D27" t="str">
            <v>Диагностирование оборудования</v>
          </cell>
          <cell r="J27" t="str">
            <v>Регулярные платежи за пользование недрами</v>
          </cell>
          <cell r="L27" t="str">
            <v>Объекты ППД  (Общее)</v>
          </cell>
          <cell r="O27" t="str">
            <v>Подразделения промысла (Общее)</v>
          </cell>
        </row>
        <row r="28">
          <cell r="B28" t="str">
            <v>Финансово-экономическое управление</v>
          </cell>
          <cell r="D28" t="str">
            <v>Добровольное медицинское страхование работников и членов их семей</v>
          </cell>
          <cell r="J28" t="str">
            <v>Реклама</v>
          </cell>
          <cell r="L28" t="str">
            <v>Ремонтно-механическая мастерская</v>
          </cell>
          <cell r="O28" t="str">
            <v>Центральное инженерно-технологическое управление</v>
          </cell>
        </row>
        <row r="29">
          <cell r="D29" t="str">
            <v>Доплата за работу в вых. и праздн. дни (не смен. персонал)</v>
          </cell>
          <cell r="J29" t="str">
            <v>Содержание и ремонт автотранспорта</v>
          </cell>
          <cell r="L29" t="str">
            <v>Трубно-инструментальная площадка</v>
          </cell>
          <cell r="O29" t="str">
            <v>Цех по добыче нефти, газа и газового конденсата (Общее)</v>
          </cell>
        </row>
        <row r="30">
          <cell r="D30" t="str">
            <v>Доплата за работу в вых. и праздн. дни (смен. персонал)</v>
          </cell>
          <cell r="J30" t="str">
            <v>Содержание и ремонт дорог и зимников</v>
          </cell>
          <cell r="L30" t="str">
            <v>Объекты транспортного цеха</v>
          </cell>
          <cell r="O30" t="str">
            <v>ИТР цеха по добыче нефти, газа и газового конденсата</v>
          </cell>
        </row>
        <row r="31">
          <cell r="D31" t="str">
            <v>Доплата за работу в ночное время</v>
          </cell>
          <cell r="J31" t="str">
            <v>Содержание и ремонт зданий, помещений</v>
          </cell>
          <cell r="L31" t="str">
            <v>Лаборатория (Промысел)</v>
          </cell>
          <cell r="O31" t="str">
            <v>Бригада № 1 ЦДНГ</v>
          </cell>
        </row>
        <row r="32">
          <cell r="D32" t="str">
            <v>Доплата за работу в тяжелых, вредных, опасных условиях труда</v>
          </cell>
          <cell r="J32" t="str">
            <v>Содержание и ремонт оборудования</v>
          </cell>
          <cell r="L32" t="str">
            <v>Вахтовые жилые комплексы Промысла</v>
          </cell>
          <cell r="O32" t="str">
            <v>Бригада № 2 ЦДНГ</v>
          </cell>
        </row>
        <row r="33">
          <cell r="D33" t="str">
            <v xml:space="preserve">Доплата за сверхурочную работу </v>
          </cell>
          <cell r="J33" t="str">
            <v>Социальные страховые взносы</v>
          </cell>
          <cell r="L33" t="str">
            <v>Склады Промысла</v>
          </cell>
          <cell r="O33" t="str">
            <v>Бригада № 3 ЦДНГ</v>
          </cell>
        </row>
        <row r="34">
          <cell r="D34" t="str">
            <v>Доплата за совмещение профессий (должностей)</v>
          </cell>
          <cell r="J34" t="str">
            <v>Страхование</v>
          </cell>
          <cell r="L34" t="str">
            <v>Объекты транспортировки и сдачи нефти (Общее)</v>
          </cell>
          <cell r="O34" t="str">
            <v>Бригада № 4 ЦДНГ</v>
          </cell>
        </row>
        <row r="35">
          <cell r="D35" t="str">
            <v>Доплата за сверхурочную работу</v>
          </cell>
          <cell r="J35" t="str">
            <v>Текущий и капитальный ремонт скважин</v>
          </cell>
          <cell r="L35" t="str">
            <v>Участок транспортировки нефти ЦПС-ПСП Мусюршор</v>
          </cell>
          <cell r="O35" t="str">
            <v>Бригада № 5 ЦДНГ</v>
          </cell>
        </row>
        <row r="36">
          <cell r="D36" t="str">
            <v>Дополнительные отпуска по колдоговору</v>
          </cell>
          <cell r="J36" t="str">
            <v>Транспортные услуги</v>
          </cell>
          <cell r="L36" t="str">
            <v>ПСП Мусюршор</v>
          </cell>
          <cell r="O36" t="str">
            <v>Цех по поддержанию пластового давления</v>
          </cell>
        </row>
        <row r="37">
          <cell r="D37" t="str">
            <v>Единовременная выплата к отпуску</v>
          </cell>
          <cell r="J37" t="str">
            <v>Транспортный налог</v>
          </cell>
          <cell r="L37" t="str">
            <v>ПСП Мусюршор-ПСН Головные (н/п Печоранефть)</v>
          </cell>
          <cell r="O37" t="str">
            <v>Цех подготовки и перекачки сырой нефти (Общее)</v>
          </cell>
        </row>
        <row r="38">
          <cell r="D38" t="str">
            <v>Единовременная премия к Дню работника нефтяной и газовой пром.</v>
          </cell>
          <cell r="J38" t="str">
            <v>Услуги по транспортировке нефти по н/п</v>
          </cell>
          <cell r="L38" t="str">
            <v>ПСП Мусюршор-ПСН Головные (н/п Северного Сияния)</v>
          </cell>
          <cell r="O38" t="str">
            <v>ИТР цеха подготовки и перекачки сырой нефти</v>
          </cell>
        </row>
        <row r="39">
          <cell r="D39" t="str">
            <v>Единовременные выплаты, вознаграждения при выходе на пенсию</v>
          </cell>
          <cell r="J39" t="str">
            <v>Услуги по хранению нефти</v>
          </cell>
          <cell r="L39" t="str">
            <v>ПНС 32 км</v>
          </cell>
          <cell r="O39" t="str">
            <v>Бригада по подготовке нефти</v>
          </cell>
        </row>
        <row r="40">
          <cell r="D40" t="str">
            <v>Закачка трассеров</v>
          </cell>
          <cell r="J40" t="str">
            <v>Услуги при добыче</v>
          </cell>
          <cell r="L40" t="str">
            <v>ПНС 49 км</v>
          </cell>
          <cell r="O40" t="str">
            <v>Бригада по обслуживанию МФНС №1</v>
          </cell>
        </row>
        <row r="41">
          <cell r="D41" t="str">
            <v>Индивидуальная стимулирующая надбавка</v>
          </cell>
          <cell r="J41" t="str">
            <v>Услуги связи и почтовые расходы</v>
          </cell>
          <cell r="L41" t="str">
            <v>ДНС 64 км</v>
          </cell>
          <cell r="O41" t="str">
            <v>Бригада по обслуживанию МФНС №2</v>
          </cell>
        </row>
        <row r="42">
          <cell r="D42" t="str">
            <v>Исследование и хранение образцов керна</v>
          </cell>
          <cell r="J42" t="str">
            <v>Электроэнергия</v>
          </cell>
          <cell r="L42" t="str">
            <v>ВПСН 148 км</v>
          </cell>
          <cell r="O42" t="str">
            <v>Бригада по обслуживанию УПСВ № 1</v>
          </cell>
        </row>
        <row r="43">
          <cell r="D43" t="str">
            <v>Канатно-троссовые работы</v>
          </cell>
          <cell r="J43" t="str">
            <v>Юридические услуги</v>
          </cell>
          <cell r="L43" t="str">
            <v>ПСН Головные</v>
          </cell>
          <cell r="O43" t="str">
            <v>Бригада по обслуживанию УПСВ № 2</v>
          </cell>
        </row>
        <row r="44">
          <cell r="D44" t="str">
            <v>Капитальный ремонт ОС</v>
          </cell>
          <cell r="L44" t="str">
            <v>Склады ПСП</v>
          </cell>
          <cell r="O44" t="str">
            <v>Газовый участок</v>
          </cell>
        </row>
        <row r="45">
          <cell r="D45" t="str">
            <v>Квота на несоздание рабочих мест инвалидам и молодежи</v>
          </cell>
          <cell r="L45" t="str">
            <v>Вахтовые жилые комплексы ПСП</v>
          </cell>
          <cell r="O45" t="str">
            <v>Участок по водоснабжению</v>
          </cell>
        </row>
        <row r="46">
          <cell r="D46" t="str">
            <v>Командировочные расходы (общее)</v>
          </cell>
          <cell r="L46" t="str">
            <v>Лаборатория ПСП</v>
          </cell>
          <cell r="O46" t="str">
            <v>Цех по транспортировке и сдаче нефти (Общее)</v>
          </cell>
        </row>
        <row r="47">
          <cell r="D47" t="str">
            <v>Комиссионное вознаграждение</v>
          </cell>
          <cell r="L47" t="str">
            <v>Объекты энергетики промысла (Общее)</v>
          </cell>
          <cell r="O47" t="str">
            <v>ИТР цеха по транспортировке и сдаче нефти</v>
          </cell>
        </row>
        <row r="48">
          <cell r="D48" t="str">
            <v>Компаундирование</v>
          </cell>
          <cell r="L48" t="str">
            <v>Энергоцентр -1</v>
          </cell>
          <cell r="O48" t="str">
            <v>Бригада № 1 по транспортировке товарной нефти</v>
          </cell>
        </row>
        <row r="49">
          <cell r="D49" t="str">
            <v>Компенсация стоимости питания (вахтовый метод)</v>
          </cell>
          <cell r="L49" t="str">
            <v>Энергоцентр -2</v>
          </cell>
          <cell r="O49" t="str">
            <v>Бригада № 2 по транспортировке товарной нефти</v>
          </cell>
        </row>
        <row r="50">
          <cell r="D50" t="str">
            <v>Консультационные услуги (общее)</v>
          </cell>
          <cell r="L50" t="str">
            <v>Энергоцентр НЭС</v>
          </cell>
          <cell r="O50" t="str">
            <v>Бригада №1 по обслуживанию нефтепроводов</v>
          </cell>
        </row>
        <row r="51">
          <cell r="D51" t="str">
            <v>Контроль качества и интерпретация ГДИ</v>
          </cell>
          <cell r="L51" t="str">
            <v>Энергоцентр Западно-Хоседаюское месторождение</v>
          </cell>
          <cell r="O51" t="str">
            <v>Бригада №2 по обслуживанию нефтепроводов</v>
          </cell>
        </row>
        <row r="52">
          <cell r="D52" t="str">
            <v>Материальная помощь на лечение</v>
          </cell>
          <cell r="L52" t="str">
            <v>Объекты энергетики ЦТСН (Общее)</v>
          </cell>
          <cell r="O52" t="str">
            <v>Бригада ПНС</v>
          </cell>
        </row>
        <row r="53">
          <cell r="D53" t="str">
            <v>Материальная помощь отдельным работникам по семейным обстоятельствам</v>
          </cell>
          <cell r="L53" t="str">
            <v>Энергоцентр 32 км</v>
          </cell>
          <cell r="O53" t="str">
            <v>Бригада ПСП Мусюршор</v>
          </cell>
        </row>
        <row r="54">
          <cell r="D54" t="str">
            <v>Мобилизация</v>
          </cell>
          <cell r="L54" t="str">
            <v>Энергоцентр 49 км</v>
          </cell>
          <cell r="O54" t="str">
            <v>Транспортный цех</v>
          </cell>
        </row>
        <row r="55">
          <cell r="D55" t="str">
            <v>Мобильная связь (абонентская плата и трафик, включая межгород)</v>
          </cell>
          <cell r="L55" t="str">
            <v>Энергоцентр 148 км</v>
          </cell>
          <cell r="O55" t="str">
            <v>Цех по обслуживанию и ремонту нефтепромыслового оборудования</v>
          </cell>
        </row>
        <row r="56">
          <cell r="D56" t="str">
            <v>Моделирование</v>
          </cell>
          <cell r="L56" t="str">
            <v>Энергоцентр ПСП (ДЭС)</v>
          </cell>
          <cell r="O56" t="str">
            <v>Складское хозяйство</v>
          </cell>
        </row>
        <row r="57">
          <cell r="D57" t="str">
            <v>Мониторинг изменения ФХС пластовых нефтей</v>
          </cell>
          <cell r="L57" t="str">
            <v>Энергоцентр ПСП (НЭС)</v>
          </cell>
          <cell r="O57" t="str">
            <v>Лаборатория физико-химических исследований</v>
          </cell>
        </row>
        <row r="58">
          <cell r="D58" t="str">
            <v>Мониторинг скорости коррозии трубопроводов</v>
          </cell>
          <cell r="L58" t="str">
            <v>Котельные</v>
          </cell>
          <cell r="O58" t="str">
            <v>Участок по теплоснабжению</v>
          </cell>
        </row>
        <row r="59">
          <cell r="D59" t="str">
            <v>Надбавка за вахтовый метод работы</v>
          </cell>
          <cell r="L59" t="str">
            <v>Карьеры</v>
          </cell>
          <cell r="O59" t="str">
            <v>Вспомогательные производственные службы (общее)</v>
          </cell>
        </row>
        <row r="60">
          <cell r="D60" t="str">
            <v>Надбавка за климатические условия (РК, СН)</v>
          </cell>
          <cell r="L60" t="str">
            <v>Сопровождение бурения</v>
          </cell>
          <cell r="O60" t="str">
            <v>Трубно - инструментальная площадка</v>
          </cell>
        </row>
        <row r="61">
          <cell r="D61" t="str">
            <v>Налог на имущество (недвижимость)</v>
          </cell>
          <cell r="L61" t="str">
            <v>Сопровождение строительства</v>
          </cell>
          <cell r="O61" t="str">
            <v>Энергетический участок</v>
          </cell>
        </row>
        <row r="62">
          <cell r="D62" t="str">
            <v>НДС, не принимаемый в целях налогообложения</v>
          </cell>
          <cell r="L62" t="str">
            <v>Офис Москва</v>
          </cell>
          <cell r="O62" t="str">
            <v>Служба промышленной безопасности, охраны труда и охраны окружающей среды</v>
          </cell>
        </row>
        <row r="63">
          <cell r="D63" t="str">
            <v>Оплата по должн.окладам (тариф.ставкам)</v>
          </cell>
          <cell r="L63" t="str">
            <v>Офис Усинск</v>
          </cell>
          <cell r="O63" t="str">
            <v>Служба текущего, капитального ремонта скважин</v>
          </cell>
        </row>
        <row r="64">
          <cell r="D64" t="str">
            <v>Оплата проезда к месту отпуска и обратно раб-ку и членам семьи</v>
          </cell>
          <cell r="L64" t="str">
            <v>Офис НАО</v>
          </cell>
          <cell r="O64" t="str">
            <v>Служба контроля за реализацией строительства</v>
          </cell>
        </row>
        <row r="65">
          <cell r="D65" t="str">
            <v>Оплата путевок раб-ку и членам семьи</v>
          </cell>
          <cell r="L65" t="str">
            <v>Реализация нефти (общее)</v>
          </cell>
          <cell r="O65" t="str">
            <v>Служба организации и контроля работ по строительству скважин</v>
          </cell>
        </row>
        <row r="66">
          <cell r="D66" t="str">
            <v>Оплата труда на период командировок</v>
          </cell>
          <cell r="L66" t="str">
            <v>Реализация нефти (Внутренний рынок)</v>
          </cell>
          <cell r="O66" t="str">
            <v>Служба по работе с механизированным фондом скважин</v>
          </cell>
        </row>
        <row r="67">
          <cell r="D67" t="str">
            <v>Опытно-промышленные исследования</v>
          </cell>
          <cell r="L67" t="str">
            <v>Реализация нефти (Дальнее зарубежье)</v>
          </cell>
          <cell r="O67" t="str">
            <v>Участок автоматизации и метрологии</v>
          </cell>
        </row>
        <row r="68">
          <cell r="D68" t="str">
            <v>Организация питания</v>
          </cell>
          <cell r="L68" t="str">
            <v>Реализация нефти (Ближнее зарубежье)</v>
          </cell>
          <cell r="O68" t="str">
            <v>Участок информационных технологий и связи</v>
          </cell>
        </row>
        <row r="69">
          <cell r="D69" t="str">
            <v>Отбор и анализ глубинной пробы</v>
          </cell>
          <cell r="L69" t="str">
            <v>Администрирование бурения</v>
          </cell>
          <cell r="O69" t="str">
            <v>Служба режима</v>
          </cell>
        </row>
        <row r="70">
          <cell r="D70" t="str">
            <v>Отпуска сверх резерва</v>
          </cell>
          <cell r="L70" t="str">
            <v>Администрирование строительства</v>
          </cell>
          <cell r="O70" t="str">
            <v>Служба по обслуживанию АБиЖЗ</v>
          </cell>
        </row>
        <row r="71">
          <cell r="D71" t="str">
            <v>Периодические медосмотры</v>
          </cell>
          <cell r="L71">
            <v>0</v>
          </cell>
          <cell r="O71" t="str">
            <v>Маркшейдерская служба</v>
          </cell>
        </row>
        <row r="72">
          <cell r="D72" t="str">
            <v>Плата за вредное воздействие на ОС в пределах допустимых нормативов</v>
          </cell>
          <cell r="O72">
            <v>0</v>
          </cell>
        </row>
        <row r="73">
          <cell r="D73" t="str">
            <v>Повышение квалификации, обучение, семинары</v>
          </cell>
          <cell r="O73">
            <v>0</v>
          </cell>
        </row>
        <row r="74">
          <cell r="D74" t="str">
            <v>Поддержка оргтехники</v>
          </cell>
        </row>
        <row r="75">
          <cell r="D75" t="str">
            <v>Подписка</v>
          </cell>
        </row>
        <row r="76">
          <cell r="D76" t="str">
            <v>Подписка на информационно-справочные системы</v>
          </cell>
        </row>
        <row r="77">
          <cell r="D77" t="str">
            <v>Подсчет запасов, ТЭО КИН</v>
          </cell>
        </row>
        <row r="78">
          <cell r="D78" t="str">
            <v>Пособие по вр.нетр.за 3 дня</v>
          </cell>
        </row>
        <row r="79">
          <cell r="D79" t="str">
            <v>Почтовые услуги</v>
          </cell>
        </row>
        <row r="80">
          <cell r="D80" t="str">
            <v>Предвахтовые медосмотры</v>
          </cell>
        </row>
        <row r="81">
          <cell r="D81" t="str">
            <v>Представительские расходы (общее)</v>
          </cell>
        </row>
        <row r="82">
          <cell r="D82" t="str">
            <v>Премия за выполнение особо важных работ</v>
          </cell>
        </row>
        <row r="83">
          <cell r="D83" t="str">
            <v>Премия по итогам месяца</v>
          </cell>
        </row>
        <row r="84">
          <cell r="D84" t="str">
            <v>Приобретение лицензионного программного обеспечения</v>
          </cell>
        </row>
        <row r="85">
          <cell r="D85" t="str">
            <v>Проезд к месту работы</v>
          </cell>
        </row>
        <row r="86">
          <cell r="D86" t="str">
            <v>Прочая аренда</v>
          </cell>
        </row>
        <row r="87">
          <cell r="D87" t="str">
            <v>Прочие выплаты социального характера</v>
          </cell>
        </row>
        <row r="88">
          <cell r="D88" t="str">
            <v>Прочие геологические</v>
          </cell>
        </row>
        <row r="89">
          <cell r="D89" t="str">
            <v>Прочие единовременные премии</v>
          </cell>
        </row>
        <row r="90">
          <cell r="D90" t="str">
            <v>Прочие коммерческие расходы_</v>
          </cell>
        </row>
        <row r="91">
          <cell r="D91" t="str">
            <v>Прочие надбавки и доплаты</v>
          </cell>
        </row>
        <row r="92">
          <cell r="D92" t="str">
            <v>Прочие налоги, пошлины и сборы</v>
          </cell>
        </row>
        <row r="93">
          <cell r="D93" t="str">
            <v>Прочие оплаты по среднему заработку</v>
          </cell>
        </row>
        <row r="94">
          <cell r="D94" t="str">
            <v>Прочие профессиональные услуги (общие)</v>
          </cell>
        </row>
        <row r="95">
          <cell r="D95" t="str">
            <v>Прочие работы и услуги</v>
          </cell>
        </row>
        <row r="96">
          <cell r="D96" t="str">
            <v>Прочие расходы (транспорт)</v>
          </cell>
        </row>
        <row r="97">
          <cell r="D97" t="str">
            <v>Прочие расходы на рекламу и маркетинг (общее)</v>
          </cell>
        </row>
        <row r="98">
          <cell r="D98" t="str">
            <v>Прочие услуги (ж/д, речной транспорт)</v>
          </cell>
        </row>
        <row r="99">
          <cell r="D99" t="str">
            <v>Прочие услуги КРС</v>
          </cell>
        </row>
        <row r="100">
          <cell r="D100" t="str">
            <v>Прочие услуги ОТиПБ</v>
          </cell>
        </row>
        <row r="101">
          <cell r="D101" t="str">
            <v>Прочие услуги по прокату, ремонту и обслуживанию НКТ</v>
          </cell>
        </row>
        <row r="102">
          <cell r="D102" t="str">
            <v>Прочие услуги по ТО НПО</v>
          </cell>
        </row>
        <row r="103">
          <cell r="D103" t="str">
            <v>Прочие услуги при добыче</v>
          </cell>
        </row>
        <row r="104">
          <cell r="D104" t="str">
            <v>Прочие услуги производственного характера (общее)</v>
          </cell>
        </row>
        <row r="105">
          <cell r="D105" t="str">
            <v>Прочие услуги связи</v>
          </cell>
        </row>
        <row r="106">
          <cell r="D106" t="str">
            <v>Разработка и составление проектных документов и форм</v>
          </cell>
        </row>
        <row r="107">
          <cell r="D107" t="str">
            <v>Разработка технических регламентов</v>
          </cell>
        </row>
        <row r="108">
          <cell r="D108" t="str">
            <v>Расходы на банковское обслуживание</v>
          </cell>
        </row>
        <row r="109">
          <cell r="D109" t="str">
            <v>Расходы на бензины</v>
          </cell>
        </row>
        <row r="110">
          <cell r="D110" t="str">
            <v>Расходы на деэмульгатор</v>
          </cell>
        </row>
        <row r="111">
          <cell r="D111" t="str">
            <v>Расходы на дизтопливо</v>
          </cell>
        </row>
        <row r="112">
          <cell r="D112" t="str">
            <v>Расходы на запасные части</v>
          </cell>
        </row>
        <row r="113">
          <cell r="D113" t="str">
            <v>Расходы на ингибиторы</v>
          </cell>
        </row>
        <row r="114">
          <cell r="D114" t="str">
            <v>Расходы на канцелярские товары</v>
          </cell>
        </row>
        <row r="115">
          <cell r="D115" t="str">
            <v>Расходы на масла</v>
          </cell>
        </row>
        <row r="116">
          <cell r="D116" t="str">
            <v>Расходы на материалы для оргтехники</v>
          </cell>
        </row>
        <row r="117">
          <cell r="D117" t="str">
            <v>Расходы на метанол</v>
          </cell>
        </row>
        <row r="118">
          <cell r="D118" t="str">
            <v>Расходы на поглотитель сероводорода и меркаптанов</v>
          </cell>
        </row>
        <row r="119">
          <cell r="D119" t="str">
            <v>Расходы на противотурбулентные присадки</v>
          </cell>
        </row>
        <row r="120">
          <cell r="D120" t="str">
            <v>Расходы на прочие вспомогательные материалы</v>
          </cell>
        </row>
        <row r="121">
          <cell r="D121" t="str">
            <v>Расходы на прочие материалы для КРС</v>
          </cell>
        </row>
        <row r="122">
          <cell r="D122" t="str">
            <v>Расходы на прочие материалы для ТРС</v>
          </cell>
        </row>
        <row r="123">
          <cell r="D123" t="str">
            <v>Расходы на расходные материалы и запчасти_</v>
          </cell>
        </row>
        <row r="124">
          <cell r="D124" t="str">
            <v>Расходы на содержание законсервированных производственных мощностей</v>
          </cell>
        </row>
        <row r="125">
          <cell r="D125" t="str">
            <v>Расходы на спецодежду</v>
          </cell>
        </row>
        <row r="126">
          <cell r="D126" t="str">
            <v>Регулярные платежи за пользование недрами</v>
          </cell>
        </row>
        <row r="127">
          <cell r="D127" t="str">
            <v>Резерв на выплату вознаграждений сотрудникам по итогам года</v>
          </cell>
        </row>
        <row r="128">
          <cell r="D128" t="str">
            <v>Резервы на отпускные</v>
          </cell>
        </row>
        <row r="129">
          <cell r="D129" t="str">
            <v>Рекультивация земель и утилизация шламов</v>
          </cell>
        </row>
        <row r="130">
          <cell r="D130" t="str">
            <v>Ремонт НКТ</v>
          </cell>
        </row>
        <row r="131">
          <cell r="D131" t="str">
            <v>Ремонтно-изоляционные работы</v>
          </cell>
        </row>
        <row r="132">
          <cell r="D132" t="str">
            <v>Сметная партия ГДИ</v>
          </cell>
        </row>
        <row r="133">
          <cell r="D133" t="str">
            <v>Содержание зимников (затр.по времплощ. и дорогам)</v>
          </cell>
        </row>
        <row r="134">
          <cell r="D134" t="str">
            <v>Содержание медпунктов</v>
          </cell>
        </row>
        <row r="135">
          <cell r="D135" t="str">
            <v>Сопровождение информационных систем</v>
          </cell>
        </row>
        <row r="136">
          <cell r="D136" t="str">
            <v>Сопровождение производственных систем</v>
          </cell>
        </row>
        <row r="137">
          <cell r="D137" t="str">
            <v>Стационарная телефония (городская, междугородняя, международная)</v>
          </cell>
        </row>
        <row r="138">
          <cell r="D138" t="str">
            <v>Стоимость подарков детям работников и работникам за счет средств организации</v>
          </cell>
        </row>
        <row r="139">
          <cell r="D139" t="str">
            <v>Стокоотведение</v>
          </cell>
        </row>
        <row r="140">
          <cell r="D140" t="str">
            <v>Страхование имущества (общее)</v>
          </cell>
        </row>
        <row r="141">
          <cell r="D141" t="str">
            <v>Страхование опасных производственных объектов</v>
          </cell>
        </row>
        <row r="142">
          <cell r="D142" t="str">
            <v>Страхование транспортных средств (общее)</v>
          </cell>
        </row>
        <row r="143">
          <cell r="D143" t="str">
            <v>Страховые взносы (кроме НС)</v>
          </cell>
        </row>
        <row r="144">
          <cell r="D144" t="str">
            <v>Страховые взносы (НС)</v>
          </cell>
        </row>
        <row r="145">
          <cell r="D145" t="str">
            <v>Судебные издержки.</v>
          </cell>
        </row>
        <row r="146">
          <cell r="D146" t="str">
            <v>Сумма НДПИ (без учета льгот)</v>
          </cell>
        </row>
        <row r="147">
          <cell r="D147" t="str">
            <v>Теплоснабжение</v>
          </cell>
        </row>
        <row r="148">
          <cell r="D148" t="str">
            <v>Техническая поддержка прикладного ПО</v>
          </cell>
        </row>
        <row r="149">
          <cell r="D149" t="str">
            <v>Техническая поддержка специализированного ПО</v>
          </cell>
        </row>
        <row r="150">
          <cell r="D150" t="str">
            <v>ТО помещений (клининг), обслуживание инженерных сетей</v>
          </cell>
        </row>
        <row r="151">
          <cell r="D151" t="str">
            <v>ТО, ТР и содержание ОС</v>
          </cell>
        </row>
        <row r="152">
          <cell r="D152" t="str">
            <v>Услуги авиации (перевозка вертолетами)</v>
          </cell>
        </row>
        <row r="153">
          <cell r="D153" t="str">
            <v>Услуги бригад КРС</v>
          </cell>
        </row>
        <row r="154">
          <cell r="D154" t="str">
            <v>Услуги бригад ТРС</v>
          </cell>
        </row>
        <row r="155">
          <cell r="D155" t="str">
            <v>Услуги охраны (общее)</v>
          </cell>
        </row>
        <row r="156">
          <cell r="D156" t="str">
            <v>Услуги по госпроверке СИ, аккредитации лабораторий</v>
          </cell>
        </row>
        <row r="157">
          <cell r="D157" t="str">
            <v>Услуги по грузо-перевозкам</v>
          </cell>
        </row>
        <row r="158">
          <cell r="D158" t="str">
            <v>Услуги по инвентаризации, межеванию земель</v>
          </cell>
        </row>
        <row r="159">
          <cell r="D159" t="str">
            <v>Услуги по приему и утилизации ТБО</v>
          </cell>
        </row>
        <row r="160">
          <cell r="D160" t="str">
            <v>Услуги по прокату (аренде) УЭЦН</v>
          </cell>
        </row>
        <row r="161">
          <cell r="D161" t="str">
            <v>Услуги по регистрации имущества</v>
          </cell>
        </row>
        <row r="162">
          <cell r="D162" t="str">
            <v>Услуги по ремонту УЭЦН (не по дог.серв.обслуживания)</v>
          </cell>
        </row>
        <row r="163">
          <cell r="D163" t="str">
            <v>Услуги по сервисному обслуживанию УЭЦН</v>
          </cell>
        </row>
        <row r="164">
          <cell r="D164" t="str">
            <v>Услуги по содержанию дорог</v>
          </cell>
        </row>
        <row r="165">
          <cell r="D165" t="str">
            <v>Услуги по спецтехнике</v>
          </cell>
        </row>
        <row r="166">
          <cell r="D166" t="str">
            <v>Услуги по ТО пожарной сигнализации</v>
          </cell>
        </row>
        <row r="167">
          <cell r="D167" t="str">
            <v>Услуги по транспортировке нефти по н/п</v>
          </cell>
        </row>
        <row r="168">
          <cell r="D168" t="str">
            <v>Услуги по утилизации подтоварной воды</v>
          </cell>
        </row>
        <row r="169">
          <cell r="D169" t="str">
            <v>Услуги по химич. обработке скважин КРС</v>
          </cell>
        </row>
        <row r="170">
          <cell r="D170" t="str">
            <v>Услуги по хранению нефти</v>
          </cell>
        </row>
        <row r="171">
          <cell r="D171" t="str">
            <v>Услуги связи - периодические платежи за каналы передачи данных</v>
          </cell>
        </row>
        <row r="172">
          <cell r="D172" t="str">
            <v>Устройство зимников (затр.по времплощ. и дорогам)</v>
          </cell>
        </row>
        <row r="173">
          <cell r="D173" t="str">
            <v>Утилизация шламов (жидкая фаза)</v>
          </cell>
        </row>
        <row r="174">
          <cell r="D174" t="str">
            <v>Утилизация шламов (твердая фаза)</v>
          </cell>
        </row>
        <row r="175">
          <cell r="D175" t="str">
            <v>Фактический обмер тех.потерь нефти, разработка нормативов</v>
          </cell>
        </row>
        <row r="176">
          <cell r="D176" t="str">
            <v>Хранение и перевалка ТМЦ</v>
          </cell>
        </row>
        <row r="177">
          <cell r="D177" t="str">
            <v>Циклическое воздействие</v>
          </cell>
        </row>
        <row r="178">
          <cell r="D178" t="str">
            <v>Частичная компенсация путевок на санаторно-курортное лечение (Крым)</v>
          </cell>
        </row>
        <row r="179">
          <cell r="D179" t="str">
            <v>Штрафы за сверхлимитное загрязнение ОС</v>
          </cell>
        </row>
        <row r="180">
          <cell r="D180" t="str">
            <v>Экологический аудит, мониторинг</v>
          </cell>
        </row>
        <row r="181">
          <cell r="D181" t="str">
            <v>Экспертиза, согласование, авторский надзор проектов</v>
          </cell>
        </row>
        <row r="182">
          <cell r="D182" t="str">
            <v>Юридические услуги (общее)</v>
          </cell>
        </row>
      </sheetData>
      <sheetData sheetId="3">
        <row r="1">
          <cell r="A1" t="str">
            <v>ЕУС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Chart Refining Mix RUS"/>
      <sheetName val="Chart Refining Mix"/>
      <sheetName val="Chart Refining Mix 2003"/>
      <sheetName val="Chart Refining Mix 2009"/>
      <sheetName val="Chart % Product Consumption"/>
      <sheetName val="pct 2003-2009"/>
      <sheetName val="pct"/>
      <sheetName val="Chart Consump Outlook ru"/>
      <sheetName val="Chart Consump Outlook"/>
      <sheetName val="print cons"/>
      <sheetName val="chart data"/>
      <sheetName val="Oil Prod chart"/>
      <sheetName val="Oil Cons chart"/>
      <sheetName val="Oil Export chart"/>
      <sheetName val="foreign export chart"/>
      <sheetName val="RefMix"/>
      <sheetName val="RUBValueChain"/>
      <sheetName val="LO prices"/>
      <sheetName val="LO prices RUS"/>
      <sheetName val="HO price RUS"/>
      <sheetName val="HO price"/>
      <sheetName val="Diesel price RUS"/>
      <sheetName val="Diesel price"/>
      <sheetName val="Jet kero price RUS"/>
      <sheetName val="Jet kero price"/>
      <sheetName val="Fuel oil price RUS"/>
      <sheetName val="Fuel oil price"/>
      <sheetName val="USDParity"/>
      <sheetName val="RSOILBAL"/>
      <sheetName val="Chart Price v Parity"/>
      <sheetName val="ElecticityChart"/>
      <sheetName val="GasChart"/>
      <sheetName val="TableMacroRUS"/>
      <sheetName val="TableMacro"/>
      <sheetName val="TableTaxes RUS"/>
      <sheetName val="TableTaxes"/>
      <sheetName val="TablePricesRUS"/>
      <sheetName val="TablePrices"/>
      <sheetName val="TableNetbacks RUS"/>
      <sheetName val="TableNetbacks"/>
      <sheetName val="TableNetbacksFlat"/>
      <sheetName val="TableSummary"/>
      <sheetName val="TableSumFlat RUS"/>
      <sheetName val="TableSummaryFlat"/>
      <sheetName val="Chart Rus Oil Bal RUS"/>
      <sheetName val="Chart Rus Oil Balance"/>
      <sheetName val="TranspTariffs"/>
      <sheetName val="Table Exec Sum RUS"/>
      <sheetName val="Table Exec Summary"/>
      <sheetName val="3а.ГРР"/>
      <sheetName val="Графики Экспл.бур"/>
      <sheetName val="ТЛ"/>
      <sheetName val="Списки"/>
      <sheetName val="Модель расчёта ГРиД"/>
      <sheetName val="Макроусловия"/>
      <sheetName val="Scoreing"/>
      <sheetName val="КапСтрой_Зарубежье"/>
      <sheetName val="Добыча график"/>
      <sheetName val="data"/>
      <sheetName val="sys"/>
      <sheetName val="Quantity"/>
      <sheetName val="Oil Export_x0000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амотлор-1"/>
      <sheetName val="Самотлор"/>
      <sheetName val="Тюменское"/>
      <sheetName val="Гун-Еганское"/>
      <sheetName val="Лор-Еганское"/>
      <sheetName val="Новомолодежное"/>
      <sheetName val="Никольское"/>
      <sheetName val="Example Template"/>
      <sheetName val="Лист1"/>
      <sheetName val="Лист3"/>
      <sheetName val="ст ГТМ"/>
      <sheetName val="#ССЫЛКА"/>
      <sheetName val="таблица руководству"/>
      <sheetName val="Суточная добыча за неделю"/>
      <sheetName val="Data"/>
      <sheetName val="Финплан"/>
      <sheetName val="Main"/>
      <sheetName val="Cons_Journals"/>
      <sheetName val="Input Assumptions"/>
      <sheetName val="Production and Spend"/>
      <sheetName val="История"/>
      <sheetName val="Example_Template"/>
      <sheetName val="ст_ГТМ"/>
      <sheetName val="таблица_руководству"/>
      <sheetName val="Суточная_добыча_за_неделю"/>
      <sheetName val="Input_Assumptions"/>
      <sheetName val="Production_and_Spe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loc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Master Code"/>
      <sheetName val="EY Price Index"/>
      <sheetName val="VBA Functions"/>
      <sheetName val="Internal Functions"/>
      <sheetName val="Loc_Table"/>
      <sheetName val="VBA_Functions"/>
      <sheetName val="Internal_Functions"/>
      <sheetName val="XLQUERY.XLA"/>
      <sheetName val="FES"/>
      <sheetName val="Счетчик вопросов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раметры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Assumptions"/>
      <sheetName val="Budget Highlights"/>
      <sheetName val="Cost Detail Old"/>
      <sheetName val="Cost Detail"/>
      <sheetName val="GAAP Net Income"/>
      <sheetName val="Cost per Barrel Old"/>
      <sheetName val="Cost per Barrel"/>
      <sheetName val="Cost per Barrel (2)"/>
    </sheetNames>
    <sheetDataSet>
      <sheetData sheetId="0">
        <row r="37">
          <cell r="D37">
            <v>7.26</v>
          </cell>
          <cell r="E37">
            <v>7.26</v>
          </cell>
          <cell r="F37">
            <v>7.26</v>
          </cell>
          <cell r="G37">
            <v>7.26</v>
          </cell>
          <cell r="H37">
            <v>7.26</v>
          </cell>
          <cell r="I37">
            <v>7.26</v>
          </cell>
          <cell r="J37">
            <v>7.26</v>
          </cell>
          <cell r="K37">
            <v>7.26</v>
          </cell>
          <cell r="L37">
            <v>7.26</v>
          </cell>
          <cell r="M37">
            <v>7.26</v>
          </cell>
          <cell r="N37">
            <v>7.26</v>
          </cell>
          <cell r="O37">
            <v>7.26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76">
          <cell r="F76">
            <v>100</v>
          </cell>
          <cell r="H76">
            <v>96</v>
          </cell>
          <cell r="I76">
            <v>6698</v>
          </cell>
          <cell r="J76">
            <v>0</v>
          </cell>
          <cell r="K76">
            <v>0</v>
          </cell>
          <cell r="L76">
            <v>107</v>
          </cell>
          <cell r="M76">
            <v>0</v>
          </cell>
          <cell r="N76">
            <v>0</v>
          </cell>
          <cell r="O76">
            <v>106</v>
          </cell>
        </row>
        <row r="77">
          <cell r="D77">
            <v>1700</v>
          </cell>
        </row>
        <row r="125">
          <cell r="D125">
            <v>25</v>
          </cell>
          <cell r="E125">
            <v>25</v>
          </cell>
          <cell r="F125">
            <v>25</v>
          </cell>
          <cell r="G125">
            <v>25</v>
          </cell>
          <cell r="H125">
            <v>25</v>
          </cell>
          <cell r="I125">
            <v>25</v>
          </cell>
          <cell r="J125">
            <v>25</v>
          </cell>
          <cell r="K125">
            <v>25</v>
          </cell>
          <cell r="L125">
            <v>25</v>
          </cell>
          <cell r="M125">
            <v>25</v>
          </cell>
          <cell r="N125">
            <v>25</v>
          </cell>
          <cell r="O125">
            <v>25</v>
          </cell>
        </row>
        <row r="126">
          <cell r="D126">
            <v>0.65</v>
          </cell>
          <cell r="E126">
            <v>0.65</v>
          </cell>
          <cell r="F126">
            <v>0.65</v>
          </cell>
          <cell r="G126">
            <v>0.65</v>
          </cell>
          <cell r="H126">
            <v>0.65</v>
          </cell>
          <cell r="I126">
            <v>0.65</v>
          </cell>
          <cell r="J126">
            <v>0.65</v>
          </cell>
          <cell r="K126">
            <v>0.65</v>
          </cell>
          <cell r="L126">
            <v>0.65</v>
          </cell>
          <cell r="M126">
            <v>0.65</v>
          </cell>
          <cell r="N126">
            <v>0.65</v>
          </cell>
          <cell r="O126">
            <v>0.65</v>
          </cell>
        </row>
        <row r="127">
          <cell r="D127">
            <v>29.2</v>
          </cell>
          <cell r="E127">
            <v>29.2</v>
          </cell>
          <cell r="F127">
            <v>29.2</v>
          </cell>
          <cell r="G127">
            <v>29.2</v>
          </cell>
          <cell r="H127">
            <v>29.2</v>
          </cell>
          <cell r="I127">
            <v>29.2</v>
          </cell>
          <cell r="J127">
            <v>29.2</v>
          </cell>
          <cell r="K127">
            <v>29.2</v>
          </cell>
          <cell r="L127">
            <v>29.2</v>
          </cell>
          <cell r="M127">
            <v>29.2</v>
          </cell>
          <cell r="N127">
            <v>29.2</v>
          </cell>
          <cell r="O127">
            <v>29.2</v>
          </cell>
        </row>
        <row r="142">
          <cell r="D142">
            <v>15.552</v>
          </cell>
          <cell r="E142">
            <v>15.552</v>
          </cell>
          <cell r="F142">
            <v>15.552</v>
          </cell>
          <cell r="G142">
            <v>15.552</v>
          </cell>
          <cell r="H142">
            <v>15.552</v>
          </cell>
          <cell r="I142">
            <v>15.552</v>
          </cell>
          <cell r="J142">
            <v>15.552</v>
          </cell>
          <cell r="K142">
            <v>15.552</v>
          </cell>
          <cell r="L142">
            <v>15.552</v>
          </cell>
          <cell r="M142">
            <v>15.552</v>
          </cell>
          <cell r="N142">
            <v>15.552</v>
          </cell>
          <cell r="O142">
            <v>15.552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ормация о проекте"/>
      <sheetName val="Scoreing"/>
      <sheetName val="Геология"/>
      <sheetName val="Разработка"/>
      <sheetName val="Бурение"/>
      <sheetName val="Обустройство"/>
      <sheetName val="КапСтрой_Зарубежье"/>
      <sheetName val="КапСтрой_РФ"/>
      <sheetName val="Макропараметры"/>
      <sheetName val="МЭР"/>
      <sheetName val="2"/>
      <sheetName val="Макроусловия"/>
      <sheetName val="Volumes"/>
      <sheetName val="Выручка_RP"/>
      <sheetName val="ИКР"/>
      <sheetName val="Выручка_NP"/>
      <sheetName val="Расходы по основной деятельност"/>
      <sheetName val="REVEX"/>
      <sheetName val="CAPEX"/>
      <sheetName val="Анализ ПКС"/>
      <sheetName val="Специфические условия"/>
      <sheetName val="Модель расчёта ГРиД (ЗЯР)"/>
      <sheetName val="СВОД+ЗЯР"/>
      <sheetName val="Параметры"/>
      <sheetName val="Импорт"/>
      <sheetName val="CAP EX"/>
      <sheetName val="Добыча_опции"/>
      <sheetName val="Добыча_мр"/>
      <sheetName val="Блок 1-без льгот"/>
      <sheetName val="Блок 2-без льгот"/>
      <sheetName val="Расчет НДПИ_без льгот"/>
      <sheetName val="Блок 1-продление_без доп"/>
      <sheetName val="Блок 2-продление_без доп"/>
      <sheetName val="Расчет НДПИ_продление_без доп"/>
      <sheetName val="Блок 1-продление_без НМ"/>
      <sheetName val="Блок 2-продление_без НМ"/>
      <sheetName val="Расчет НДПИ_продление_без НМ"/>
      <sheetName val="Блок 1-продление"/>
      <sheetName val="Блок 2-продление"/>
      <sheetName val="Расчет НДПИ_продление"/>
      <sheetName val="Блок 1-2_ПРА"/>
      <sheetName val="Расчет НДПИ_ПРА"/>
      <sheetName val="Ставки по мр"/>
      <sheetName val="Визуализация"/>
      <sheetName val="Ставка"/>
      <sheetName val="Чувствительность проекта"/>
      <sheetName val="Чувствительность Цена_Курс"/>
      <sheetName val="Revex quant"/>
      <sheetName val="sys"/>
      <sheetName val="Инфраструктура_расшифровка"/>
      <sheetName val="ARO-31.12.2015"/>
    </sheetNames>
    <sheetDataSet>
      <sheetData sheetId="0" refreshError="1"/>
      <sheetData sheetId="1">
        <row r="2">
          <cell r="A2" t="str">
            <v>Да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9">
          <cell r="B29" t="str">
            <v>Станок-качалка (Beam)</v>
          </cell>
        </row>
      </sheetData>
      <sheetData sheetId="7" refreshError="1"/>
      <sheetData sheetId="8"/>
      <sheetData sheetId="9" refreshError="1"/>
      <sheetData sheetId="10" refreshError="1"/>
      <sheetData sheetId="11">
        <row r="3">
          <cell r="A3" t="str">
            <v>РФ</v>
          </cell>
        </row>
      </sheetData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>
        <row r="97">
          <cell r="D97">
            <v>52709.45626667446</v>
          </cell>
        </row>
      </sheetData>
      <sheetData sheetId="41"/>
      <sheetData sheetId="42" refreshError="1"/>
      <sheetData sheetId="43" refreshError="1"/>
      <sheetData sheetId="44" refreshError="1"/>
      <sheetData sheetId="45" refreshError="1"/>
      <sheetData sheetId="46">
        <row r="13">
          <cell r="F13">
            <v>53.3</v>
          </cell>
        </row>
      </sheetData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равочник ЭЦН"/>
      <sheetName val="Справочник по пластам"/>
    </sheetNames>
    <sheetDataSet>
      <sheetData sheetId="0" refreshError="1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 Feb09"/>
      <sheetName val="AR Jan09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OILBAL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oration Cost centres NG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01.-31.01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жим"/>
      <sheetName val="Результаты проверки"/>
      <sheetName val="Анализ"/>
      <sheetName val="Спр. типы"/>
      <sheetName val="Спр. СЭ"/>
      <sheetName val="Спр. состояний"/>
      <sheetName val="Справ"/>
      <sheetName val="Нперф"/>
      <sheetName val="Алт_Удл1"/>
      <sheetName val="ВДП"/>
      <sheetName val="Алт_Удл"/>
    </sheetNames>
    <sheetDataSet>
      <sheetData sheetId="0" refreshError="1"/>
      <sheetData sheetId="1" refreshError="1"/>
      <sheetData sheetId="2" refreshError="1">
        <row r="9">
          <cell r="C9">
            <v>2590.52</v>
          </cell>
        </row>
        <row r="10">
          <cell r="C10">
            <v>97.16</v>
          </cell>
        </row>
        <row r="11">
          <cell r="C11">
            <v>2000</v>
          </cell>
        </row>
        <row r="14">
          <cell r="C14">
            <v>132</v>
          </cell>
        </row>
        <row r="15">
          <cell r="C15">
            <v>73</v>
          </cell>
        </row>
        <row r="20">
          <cell r="C20">
            <v>183</v>
          </cell>
        </row>
        <row r="21">
          <cell r="C21">
            <v>45</v>
          </cell>
        </row>
        <row r="22">
          <cell r="C22">
            <v>88.16940000000001</v>
          </cell>
        </row>
        <row r="23">
          <cell r="C23">
            <v>82.35</v>
          </cell>
        </row>
        <row r="24">
          <cell r="C24">
            <v>1810</v>
          </cell>
        </row>
        <row r="26">
          <cell r="C26">
            <v>8.5</v>
          </cell>
        </row>
        <row r="27">
          <cell r="C27">
            <v>220</v>
          </cell>
        </row>
        <row r="29">
          <cell r="C29">
            <v>8</v>
          </cell>
        </row>
        <row r="33">
          <cell r="C33">
            <v>64</v>
          </cell>
        </row>
        <row r="34">
          <cell r="C34">
            <v>33</v>
          </cell>
        </row>
        <row r="35">
          <cell r="C35">
            <v>0.876</v>
          </cell>
        </row>
        <row r="36">
          <cell r="C36">
            <v>1.095</v>
          </cell>
        </row>
        <row r="37">
          <cell r="C37">
            <v>1.0070000000000001</v>
          </cell>
        </row>
        <row r="38">
          <cell r="C38">
            <v>1</v>
          </cell>
        </row>
        <row r="42">
          <cell r="C42">
            <v>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п. список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  <sheetName val="Анализ"/>
    </sheetNames>
    <sheetDataSet>
      <sheetData sheetId="0">
        <row r="6">
          <cell r="G6">
            <v>103.58</v>
          </cell>
          <cell r="K6">
            <v>7.75</v>
          </cell>
        </row>
        <row r="7">
          <cell r="G7">
            <v>-1.22</v>
          </cell>
          <cell r="K7">
            <v>8.2100000000000009</v>
          </cell>
        </row>
        <row r="8">
          <cell r="G8">
            <v>0.77</v>
          </cell>
          <cell r="K8">
            <v>1.1299999999999999</v>
          </cell>
        </row>
      </sheetData>
      <sheetData sheetId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Workings"/>
      <sheetName val="Ratios"/>
      <sheetName val="Balance Sheet"/>
      <sheetName val="Profit and Loss"/>
      <sheetName val="Cash Flow"/>
      <sheetName val="NEW Economic Model - Base Case "/>
      <sheetName val="data.source"/>
      <sheetName val="граф"/>
      <sheetName val="Лист1"/>
    </sheetNames>
    <sheetDataSet>
      <sheetData sheetId="0">
        <row r="38">
          <cell r="C38">
            <v>0.6</v>
          </cell>
          <cell r="D38">
            <v>0.6</v>
          </cell>
          <cell r="E38">
            <v>0.6</v>
          </cell>
          <cell r="F38">
            <v>0.6</v>
          </cell>
          <cell r="G38">
            <v>0.6</v>
          </cell>
          <cell r="H38">
            <v>0.6</v>
          </cell>
          <cell r="I38">
            <v>0.6</v>
          </cell>
          <cell r="J38">
            <v>0.6</v>
          </cell>
          <cell r="K38">
            <v>0.6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</row>
        <row r="102">
          <cell r="C102" t="b">
            <v>0</v>
          </cell>
          <cell r="D102" t="b">
            <v>0</v>
          </cell>
          <cell r="E102" t="b">
            <v>0</v>
          </cell>
          <cell r="F102" t="b">
            <v>0</v>
          </cell>
          <cell r="G102" t="b">
            <v>1</v>
          </cell>
          <cell r="H102" t="b">
            <v>1</v>
          </cell>
          <cell r="I102" t="b">
            <v>1</v>
          </cell>
          <cell r="J102" t="b">
            <v>1</v>
          </cell>
          <cell r="K102" t="b">
            <v>1</v>
          </cell>
          <cell r="L102" t="b">
            <v>1</v>
          </cell>
          <cell r="M102" t="b">
            <v>1</v>
          </cell>
          <cell r="N102" t="b">
            <v>1</v>
          </cell>
          <cell r="O102" t="b">
            <v>1</v>
          </cell>
          <cell r="P102" t="b">
            <v>1</v>
          </cell>
          <cell r="Q102" t="b">
            <v>1</v>
          </cell>
          <cell r="R102" t="b">
            <v>1</v>
          </cell>
          <cell r="S102" t="b">
            <v>1</v>
          </cell>
          <cell r="T102" t="b">
            <v>1</v>
          </cell>
        </row>
      </sheetData>
      <sheetData sheetId="1">
        <row r="154">
          <cell r="B154" t="str">
            <v>Project cash flow Cumulative</v>
          </cell>
          <cell r="C154">
            <v>-86010.808359946663</v>
          </cell>
          <cell r="D154">
            <v>-189244.77809195858</v>
          </cell>
          <cell r="E154">
            <v>-269282.99912573106</v>
          </cell>
          <cell r="F154">
            <v>-290247.93946395855</v>
          </cell>
          <cell r="G154">
            <v>-261127.05557511351</v>
          </cell>
          <cell r="H154">
            <v>-205947.46533261944</v>
          </cell>
          <cell r="I154">
            <v>-151273.29664379853</v>
          </cell>
          <cell r="J154">
            <v>-99334.631725430401</v>
          </cell>
          <cell r="K154">
            <v>-44188.579920889228</v>
          </cell>
          <cell r="L154">
            <v>9506.8614916002043</v>
          </cell>
          <cell r="M154">
            <v>64026.993166405642</v>
          </cell>
          <cell r="N154">
            <v>118431.98401311858</v>
          </cell>
          <cell r="O154">
            <v>168791.21200436528</v>
          </cell>
          <cell r="P154">
            <v>216561.08192340986</v>
          </cell>
          <cell r="Q154">
            <v>248196.53864036093</v>
          </cell>
          <cell r="R154">
            <v>276702.06958684436</v>
          </cell>
          <cell r="S154">
            <v>298700.42878133984</v>
          </cell>
          <cell r="T154">
            <v>317438.77491894789</v>
          </cell>
        </row>
        <row r="175">
          <cell r="C175">
            <v>0</v>
          </cell>
          <cell r="D175">
            <v>2306.4980849999997</v>
          </cell>
          <cell r="E175">
            <v>5006.4980849999993</v>
          </cell>
          <cell r="F175">
            <v>5400</v>
          </cell>
          <cell r="G175">
            <v>7150.0000000000009</v>
          </cell>
          <cell r="H175">
            <v>6703.1250000000009</v>
          </cell>
          <cell r="I175">
            <v>5809.3750000000009</v>
          </cell>
          <cell r="J175">
            <v>4915.6250000000009</v>
          </cell>
          <cell r="K175">
            <v>4021.8750000000005</v>
          </cell>
          <cell r="L175">
            <v>3128.1250000000005</v>
          </cell>
          <cell r="M175">
            <v>2234.3750000000005</v>
          </cell>
          <cell r="N175">
            <v>1340.6250000000002</v>
          </cell>
          <cell r="O175">
            <v>446.87500000000006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97">
          <cell r="C197">
            <v>0</v>
          </cell>
          <cell r="D197">
            <v>8579.3688206005663</v>
          </cell>
          <cell r="E197">
            <v>5079.368809999999</v>
          </cell>
          <cell r="F197">
            <v>5400</v>
          </cell>
          <cell r="G197">
            <v>7150.0000000000009</v>
          </cell>
          <cell r="H197">
            <v>31703.125</v>
          </cell>
          <cell r="I197">
            <v>30809.375</v>
          </cell>
          <cell r="J197">
            <v>29915.625</v>
          </cell>
          <cell r="K197">
            <v>29021.875</v>
          </cell>
          <cell r="L197">
            <v>28128.125</v>
          </cell>
          <cell r="M197">
            <v>27234.375</v>
          </cell>
          <cell r="N197">
            <v>26340.625</v>
          </cell>
          <cell r="O197">
            <v>25446.875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31703.125</v>
          </cell>
          <cell r="I247">
            <v>30809.375</v>
          </cell>
          <cell r="J247">
            <v>29915.625</v>
          </cell>
          <cell r="K247">
            <v>29021.875</v>
          </cell>
          <cell r="L247">
            <v>28128.125</v>
          </cell>
          <cell r="M247">
            <v>27234.375</v>
          </cell>
          <cell r="N247">
            <v>26340.625</v>
          </cell>
          <cell r="O247">
            <v>25446.875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31703.125</v>
          </cell>
          <cell r="H248">
            <v>30809.375</v>
          </cell>
          <cell r="I248">
            <v>29915.625</v>
          </cell>
          <cell r="J248">
            <v>29021.875</v>
          </cell>
          <cell r="K248">
            <v>28128.125</v>
          </cell>
          <cell r="L248">
            <v>27234.375</v>
          </cell>
          <cell r="M248">
            <v>26340.625</v>
          </cell>
          <cell r="N248">
            <v>25446.875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95">
          <cell r="C295">
            <v>41641.993437095334</v>
          </cell>
          <cell r="D295">
            <v>132216.38946128613</v>
          </cell>
          <cell r="E295">
            <v>234981.62827852141</v>
          </cell>
          <cell r="F295">
            <v>321020.85268025089</v>
          </cell>
          <cell r="G295">
            <v>348618.7351188889</v>
          </cell>
          <cell r="H295">
            <v>323514.28691151796</v>
          </cell>
          <cell r="I295">
            <v>270984.90035619144</v>
          </cell>
          <cell r="J295">
            <v>218026.78016822899</v>
          </cell>
          <cell r="K295">
            <v>166934.40677629336</v>
          </cell>
          <cell r="L295">
            <v>111619.13163074234</v>
          </cell>
          <cell r="M295">
            <v>56754.506674805438</v>
          </cell>
          <cell r="N295">
            <v>0</v>
          </cell>
        </row>
        <row r="298">
          <cell r="C298">
            <v>-43005.404179973331</v>
          </cell>
          <cell r="D298">
            <v>-47327.300455705677</v>
          </cell>
          <cell r="E298">
            <v>-37479.426111886234</v>
          </cell>
          <cell r="F298">
            <v>-7782.4701691137388</v>
          </cell>
          <cell r="G298">
            <v>18135.441944422517</v>
          </cell>
          <cell r="H298">
            <v>30941.357621247043</v>
          </cell>
          <cell r="I298">
            <v>30241.771844410461</v>
          </cell>
          <cell r="J298">
            <v>28427.144959184061</v>
          </cell>
          <cell r="K298">
            <v>29583.963402270587</v>
          </cell>
          <cell r="L298">
            <v>28411.783206244716</v>
          </cell>
          <cell r="M298">
            <v>28377.253337402719</v>
          </cell>
          <cell r="N298">
            <v>27872.807923356471</v>
          </cell>
          <cell r="O298">
            <v>25403.051495623346</v>
          </cell>
          <cell r="P298">
            <v>23884.934959522288</v>
          </cell>
          <cell r="Q298">
            <v>15817.728358475528</v>
          </cell>
          <cell r="R298">
            <v>14252.765473241721</v>
          </cell>
          <cell r="S298">
            <v>10999.179597247745</v>
          </cell>
          <cell r="T298">
            <v>9369.1730688040279</v>
          </cell>
        </row>
        <row r="299">
          <cell r="C299">
            <v>-43005.404179973331</v>
          </cell>
          <cell r="D299">
            <v>-90332.704635679009</v>
          </cell>
          <cell r="E299">
            <v>-127812.13074756524</v>
          </cell>
          <cell r="F299">
            <v>-135594.60091667899</v>
          </cell>
          <cell r="G299">
            <v>-117459.15897225647</v>
          </cell>
          <cell r="H299">
            <v>-86517.801351009432</v>
          </cell>
          <cell r="I299">
            <v>-56276.02950659897</v>
          </cell>
          <cell r="J299">
            <v>-27848.884547414909</v>
          </cell>
          <cell r="K299">
            <v>1735.0788548556775</v>
          </cell>
          <cell r="L299">
            <v>30146.862061100393</v>
          </cell>
          <cell r="M299">
            <v>58524.115398503112</v>
          </cell>
          <cell r="N299">
            <v>86396.923321859591</v>
          </cell>
          <cell r="O299">
            <v>111799.97481748293</v>
          </cell>
          <cell r="P299">
            <v>135684.9097770052</v>
          </cell>
          <cell r="Q299">
            <v>151502.63813548072</v>
          </cell>
          <cell r="R299">
            <v>165755.40360872244</v>
          </cell>
          <cell r="S299">
            <v>176754.58320597018</v>
          </cell>
          <cell r="T299">
            <v>186123.7562747742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п. список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База"/>
      <sheetName val="Выпадающий список"/>
      <sheetName val="Статья"/>
      <sheetName val="ЦФО map ахо"/>
      <sheetName val="Мэп_Категория"/>
      <sheetName val="Мэп для проверки"/>
      <sheetName val="впр прочие"/>
      <sheetName val="Мэпинг от 09.2018"/>
      <sheetName val="Драйверы"/>
    </sheetNames>
    <sheetDataSet>
      <sheetData sheetId="0"/>
      <sheetData sheetId="1"/>
      <sheetData sheetId="2">
        <row r="1">
          <cell r="C1" t="str">
            <v>3D сейсмика</v>
          </cell>
        </row>
        <row r="2">
          <cell r="C2" t="str">
            <v>Авторский надзор</v>
          </cell>
          <cell r="O2" t="str">
            <v>Объекты добычи нефти (Общее)</v>
          </cell>
        </row>
        <row r="3">
          <cell r="C3" t="str">
            <v>Анализ нефти</v>
          </cell>
          <cell r="O3" t="str">
            <v>Северо-Хоседаюское месторождение (Общее)</v>
          </cell>
        </row>
        <row r="4">
          <cell r="C4" t="str">
            <v>Аренда земли</v>
          </cell>
          <cell r="O4" t="str">
            <v>Висовое месторождение (Общее)</v>
          </cell>
        </row>
        <row r="5">
          <cell r="C5" t="str">
            <v>Аренда каналов связи (включая радиорелейную. Транкинговую, радиосвязь и Интернет, спутниковая связь)</v>
          </cell>
          <cell r="O5" t="str">
            <v>Верхнеколвинское месторождение (Общее)</v>
          </cell>
        </row>
        <row r="6">
          <cell r="C6" t="str">
            <v>Аренда непромышленного оборудования</v>
          </cell>
          <cell r="O6" t="str">
            <v>Западно-Хоседаюское месторождение (Общее)</v>
          </cell>
        </row>
        <row r="7">
          <cell r="C7" t="str">
            <v>Аренда помещений</v>
          </cell>
          <cell r="O7" t="str">
            <v>Сихорейское месторождение (Общее)</v>
          </cell>
        </row>
        <row r="8">
          <cell r="C8" t="str">
            <v>Аренда трубопроводов</v>
          </cell>
          <cell r="O8" t="str">
            <v>Северо-Сихорейское месторождение (Общее)</v>
          </cell>
        </row>
        <row r="9">
          <cell r="C9" t="str">
            <v>Аудиторские услуги (общее)</v>
          </cell>
          <cell r="O9" t="str">
            <v>Восточно-Сихорейское месторождение (Общее)</v>
          </cell>
        </row>
        <row r="10">
          <cell r="C10" t="str">
            <v>Благотворительность</v>
          </cell>
          <cell r="O10" t="str">
            <v>Северо-Ошкотынское месторождение (Общее)</v>
          </cell>
        </row>
        <row r="11">
          <cell r="C11" t="str">
            <v>Благоустройство территории</v>
          </cell>
          <cell r="O11" t="str">
            <v>Восточно-Янемдейское месторождение (Общее)</v>
          </cell>
        </row>
        <row r="12">
          <cell r="C12" t="str">
            <v>в т.ч.: регулир.</v>
          </cell>
          <cell r="O12" t="str">
            <v>Сюрхаратинское месторождение (Общее)</v>
          </cell>
        </row>
        <row r="13">
          <cell r="C13" t="str">
            <v>в тч. отбор и анализ глубинной пробы</v>
          </cell>
          <cell r="O13" t="str">
            <v>Южно-Сюрхаратинское месторождение (Общее)</v>
          </cell>
        </row>
        <row r="14">
          <cell r="C14" t="str">
            <v>Вид налога - Налог на землю</v>
          </cell>
          <cell r="O14" t="str">
            <v>Урернырдское месторождение (Общее)</v>
          </cell>
        </row>
        <row r="15">
          <cell r="C15" t="str">
            <v>Вид налога - Плата за пользование водными объектами</v>
          </cell>
          <cell r="O15" t="str">
            <v>Пюсейское месторождение (Общее)</v>
          </cell>
        </row>
        <row r="16">
          <cell r="C16" t="str">
            <v>Вид налога - Транспортный налог</v>
          </cell>
          <cell r="O16" t="str">
            <v>Объекты подготовки и перекачки нефти (Общее)</v>
          </cell>
        </row>
        <row r="17">
          <cell r="C17" t="str">
            <v>Водоснабжение</v>
          </cell>
          <cell r="O17" t="str">
            <v>ЦПС Северное Хоседаю</v>
          </cell>
        </row>
        <row r="18">
          <cell r="C18" t="str">
            <v>Возмещение платы родителей за д/с</v>
          </cell>
          <cell r="O18" t="str">
            <v>УПСВ-2</v>
          </cell>
        </row>
        <row r="19">
          <cell r="C19" t="str">
            <v>Возмещение расходов, связанных с переездом</v>
          </cell>
          <cell r="O19" t="str">
            <v>УПСВ-3</v>
          </cell>
        </row>
        <row r="20">
          <cell r="C20" t="str">
            <v>Вознаграждение в связи с вступлением в брак</v>
          </cell>
          <cell r="O20" t="str">
            <v>МФНС-1</v>
          </cell>
        </row>
        <row r="21">
          <cell r="C21" t="str">
            <v>Выплаты в связи с юбилейными датами</v>
          </cell>
          <cell r="O21" t="str">
            <v>МФНС-2</v>
          </cell>
        </row>
        <row r="22">
          <cell r="C22" t="str">
            <v>Выплаты по уходу за ребенком</v>
          </cell>
          <cell r="O22" t="str">
            <v>Участок транспортировки Урернырдское м/р - Западно-Хоседаюское м/р</v>
          </cell>
        </row>
        <row r="23">
          <cell r="C23" t="str">
            <v>Выплаты по уходу за ребенком, компенс. одинок. родит., имеющ. детей до 12 лет</v>
          </cell>
          <cell r="O23" t="str">
            <v>Участок транспортировки Северо-Ошкотынское м/р - Западно-Хоседаюское м/р</v>
          </cell>
        </row>
        <row r="24">
          <cell r="C24" t="str">
            <v>Выплаты при расторжении трудового договора.</v>
          </cell>
          <cell r="O24" t="str">
            <v>Участок транспортировки Западно-Хоседаюское м/р - ЦПС Северное Хоседаю</v>
          </cell>
        </row>
        <row r="25">
          <cell r="C25" t="str">
            <v>Вых. пос. при расторжении тр. договора</v>
          </cell>
          <cell r="O25" t="str">
            <v>Объекты ППД  (Общее)</v>
          </cell>
        </row>
        <row r="26">
          <cell r="C26" t="str">
            <v>Геофизические услуги при КРС (Revex)</v>
          </cell>
          <cell r="O26" t="str">
            <v>Ремонтно-механическая мастерская</v>
          </cell>
        </row>
        <row r="27">
          <cell r="C27" t="str">
            <v>Гидродинамические исследования (ГДИ)</v>
          </cell>
          <cell r="O27" t="str">
            <v>Трубно-инструментальная площадка</v>
          </cell>
        </row>
        <row r="28">
          <cell r="C28" t="str">
            <v>Гидропрослушивание</v>
          </cell>
          <cell r="O28" t="str">
            <v>Объекты транспортного цеха</v>
          </cell>
        </row>
        <row r="29">
          <cell r="C29" t="str">
            <v>Демобилизация</v>
          </cell>
          <cell r="O29" t="str">
            <v>Лаборатория (Промысел)</v>
          </cell>
        </row>
        <row r="30">
          <cell r="C30" t="str">
            <v>Денежная компенсация за неиспользованный отпуск работникам</v>
          </cell>
          <cell r="O30" t="str">
            <v>Вахтовые жилые комплексы Промысла</v>
          </cell>
        </row>
        <row r="31">
          <cell r="C31" t="str">
            <v>Диагностирование оборудования</v>
          </cell>
          <cell r="O31" t="str">
            <v>Склады Промысла</v>
          </cell>
        </row>
        <row r="32">
          <cell r="C32" t="str">
            <v>Добровольное медицинское страхование работников и членов их семей</v>
          </cell>
          <cell r="O32" t="str">
            <v>Объекты транспортировки и сдачи нефти (Общее)</v>
          </cell>
        </row>
        <row r="33">
          <cell r="C33" t="str">
            <v>Доплата за работу в вых. и праздн. дни (не смен. персонал)</v>
          </cell>
          <cell r="O33" t="str">
            <v>Участок транспортировки нефти ЦПС-ПСП Мусюршор</v>
          </cell>
        </row>
        <row r="34">
          <cell r="C34" t="str">
            <v>Доплата за работу в вых. и праздн. дни (смен. персонал)</v>
          </cell>
          <cell r="O34" t="str">
            <v>ПСП Мусюршор</v>
          </cell>
        </row>
        <row r="35">
          <cell r="C35" t="str">
            <v>Доплата за работу в ночное время</v>
          </cell>
          <cell r="O35" t="str">
            <v>ПСП Мусюршор-ПСН Головные (н/п Печоранефть)</v>
          </cell>
        </row>
        <row r="36">
          <cell r="C36" t="str">
            <v>Доплата за работу в тяжелых, вредных, опасных условиях труда</v>
          </cell>
          <cell r="O36" t="str">
            <v>ПСП Мусюршор-ПСН Головные (н/п Северного Сияния)</v>
          </cell>
        </row>
        <row r="37">
          <cell r="C37" t="str">
            <v xml:space="preserve">Доплата за сверхурочную работу </v>
          </cell>
          <cell r="O37" t="str">
            <v>ПНС 32 км</v>
          </cell>
        </row>
        <row r="38">
          <cell r="C38" t="str">
            <v>Доплата за совмещение профессий (должностей)</v>
          </cell>
          <cell r="O38" t="str">
            <v>ПНС 49 км</v>
          </cell>
        </row>
        <row r="39">
          <cell r="C39" t="str">
            <v>Дополнительные отпуска по колдоговору</v>
          </cell>
          <cell r="O39" t="str">
            <v>ДНС 64 км</v>
          </cell>
        </row>
        <row r="40">
          <cell r="C40" t="str">
            <v>Единовременная выплата к отпуску</v>
          </cell>
          <cell r="O40" t="str">
            <v>ВПСН 148 км</v>
          </cell>
        </row>
        <row r="41">
          <cell r="C41" t="str">
            <v>Единовременная премия к Дню работника нефтяной и газовой пром.</v>
          </cell>
          <cell r="O41" t="str">
            <v>ПСН Головные</v>
          </cell>
        </row>
        <row r="42">
          <cell r="C42" t="str">
            <v>Единовременная премия к Дню работника нефтяной и газовой промышленности</v>
          </cell>
          <cell r="O42" t="str">
            <v>Склады ПСП</v>
          </cell>
        </row>
        <row r="43">
          <cell r="C43" t="str">
            <v>Единовременные выплаты, вознаграждения при выходе на пенсию</v>
          </cell>
          <cell r="O43" t="str">
            <v>Вахтовые жилые комплексы ПСП</v>
          </cell>
        </row>
        <row r="44">
          <cell r="C44" t="str">
            <v>Ежемес. пособие работнику, находящ. в отпуске по уходу за ребенком до 3-х лет</v>
          </cell>
          <cell r="O44" t="str">
            <v>Лаборатория ПСП</v>
          </cell>
        </row>
        <row r="45">
          <cell r="C45" t="str">
            <v>Индивидуальная стимулирующая надбавка</v>
          </cell>
          <cell r="O45" t="str">
            <v>Объекты энергетики промысла (Общее)</v>
          </cell>
        </row>
        <row r="46">
          <cell r="C46" t="str">
            <v>Исследование и хранение образцов керна</v>
          </cell>
          <cell r="O46" t="str">
            <v>Энергоцентр -1</v>
          </cell>
        </row>
        <row r="47">
          <cell r="C47" t="str">
            <v>Канатно-троссовые работы</v>
          </cell>
          <cell r="O47" t="str">
            <v>Энергоцентр -2</v>
          </cell>
        </row>
        <row r="48">
          <cell r="C48" t="str">
            <v>Капитальный ремонт ОС</v>
          </cell>
          <cell r="O48" t="str">
            <v>Энергоцентр НЭС</v>
          </cell>
        </row>
        <row r="49">
          <cell r="C49" t="str">
            <v>Квота на несоздание рабочих мест инвалидам и молодежи</v>
          </cell>
          <cell r="O49" t="str">
            <v>Энергоцентр Западно-Хоседаюское месторождение</v>
          </cell>
        </row>
        <row r="50">
          <cell r="C50" t="str">
            <v>Командировочные расходы (общее)</v>
          </cell>
          <cell r="O50" t="str">
            <v>Объекты энергетики ЦТСН (Общее)</v>
          </cell>
        </row>
        <row r="51">
          <cell r="C51" t="str">
            <v>Комиссионное вознаграждение</v>
          </cell>
          <cell r="O51" t="str">
            <v>Энергоцентр 32 км</v>
          </cell>
        </row>
        <row r="52">
          <cell r="C52" t="str">
            <v>Компаундирование</v>
          </cell>
          <cell r="O52" t="str">
            <v>Энергоцентр 49 км</v>
          </cell>
        </row>
        <row r="53">
          <cell r="C53" t="str">
            <v>Компенсация стоимости питания</v>
          </cell>
          <cell r="O53" t="str">
            <v>Энергоцентр 148 км</v>
          </cell>
        </row>
        <row r="54">
          <cell r="C54" t="str">
            <v>Компенсация стоимости питания (вахтовый метод)</v>
          </cell>
          <cell r="O54" t="str">
            <v>Энергоцентр ПСП (ДЭС)</v>
          </cell>
        </row>
        <row r="55">
          <cell r="C55" t="str">
            <v>Консультационные услуги (общее)</v>
          </cell>
          <cell r="O55" t="str">
            <v>Энергоцентр ПСП (НЭС)</v>
          </cell>
        </row>
        <row r="56">
          <cell r="C56" t="str">
            <v>Контроль качества и интерпретация ГДИ</v>
          </cell>
          <cell r="O56" t="str">
            <v>Котельные</v>
          </cell>
        </row>
        <row r="57">
          <cell r="C57" t="str">
            <v>Льготный проезд</v>
          </cell>
          <cell r="O57" t="str">
            <v>Карьеры</v>
          </cell>
        </row>
        <row r="58">
          <cell r="C58" t="str">
            <v>Материальная помощь (погребение, рождение)</v>
          </cell>
          <cell r="O58" t="str">
            <v>Сопровождение бурения</v>
          </cell>
        </row>
        <row r="59">
          <cell r="C59" t="str">
            <v>Материальная помощь к отпуску</v>
          </cell>
          <cell r="O59" t="str">
            <v>Сопровождение строительства</v>
          </cell>
        </row>
        <row r="60">
          <cell r="C60" t="str">
            <v>Материальная помощь на лечение</v>
          </cell>
          <cell r="O60" t="str">
            <v>Офис Москва</v>
          </cell>
        </row>
        <row r="61">
          <cell r="C61" t="str">
            <v>Материальная помощь отдельным работникам по семейным обстоятельствам</v>
          </cell>
          <cell r="O61" t="str">
            <v>Офис Усинск</v>
          </cell>
        </row>
        <row r="62">
          <cell r="C62" t="str">
            <v>Мобилизация</v>
          </cell>
          <cell r="O62" t="str">
            <v>Офис НАО</v>
          </cell>
        </row>
        <row r="63">
          <cell r="C63" t="str">
            <v>Мобильная связь (абонентская плата и трафик, включая межгород)</v>
          </cell>
          <cell r="O63" t="str">
            <v>Реализация нефти (общее)</v>
          </cell>
        </row>
        <row r="64">
          <cell r="C64" t="str">
            <v>Моделирование</v>
          </cell>
          <cell r="O64" t="str">
            <v>Реализация нефти (Внутренний рынок)</v>
          </cell>
        </row>
        <row r="65">
          <cell r="C65" t="str">
            <v>Мониторинг изменения ФХС пластовых нефтей</v>
          </cell>
          <cell r="O65" t="str">
            <v>Реализация нефти (Дальнее зарубежье)</v>
          </cell>
        </row>
        <row r="66">
          <cell r="C66" t="str">
            <v>Мониторинг скорости коррозии трубопроводов</v>
          </cell>
          <cell r="O66" t="str">
            <v>Реализация нефти (Ближнее зарубежье)</v>
          </cell>
        </row>
        <row r="67">
          <cell r="C67" t="str">
            <v>Надбавка за вахтовый метод работы</v>
          </cell>
          <cell r="O67" t="str">
            <v>Администрирование бурения</v>
          </cell>
        </row>
        <row r="68">
          <cell r="C68" t="str">
            <v>Надбавка за климатические условия (РК, СН)</v>
          </cell>
          <cell r="O68" t="str">
            <v>Администрирование строительства</v>
          </cell>
        </row>
        <row r="69">
          <cell r="C69" t="str">
            <v>Налог на имущество (недвижимость)</v>
          </cell>
          <cell r="O69" t="str">
            <v>Западно-Ярейягинское месторождение</v>
          </cell>
        </row>
        <row r="70">
          <cell r="C70" t="str">
            <v>НДС, не принимаемый в целях налогообложения</v>
          </cell>
        </row>
        <row r="71">
          <cell r="C71" t="str">
            <v>НИОКР</v>
          </cell>
        </row>
        <row r="72">
          <cell r="C72" t="str">
            <v>НКТ</v>
          </cell>
        </row>
        <row r="73">
          <cell r="C73" t="str">
            <v>Обслуживание, текущий и капитальный ремонт инфраструктуры ИТ</v>
          </cell>
        </row>
        <row r="74">
          <cell r="C74" t="str">
            <v>Оплата по должн.окладам (тариф.ставкам)</v>
          </cell>
        </row>
        <row r="75">
          <cell r="C75" t="str">
            <v>Оплата проезда к месту отпуска и обратно раб-ку и членам семьи</v>
          </cell>
        </row>
        <row r="76">
          <cell r="C76" t="str">
            <v>Оплата путевок раб-ку и членам семьи</v>
          </cell>
        </row>
        <row r="77">
          <cell r="C77" t="str">
            <v>Оплата работ по договорам ГПХ</v>
          </cell>
        </row>
        <row r="78">
          <cell r="C78" t="str">
            <v>Оплата труда на период командировок</v>
          </cell>
        </row>
        <row r="79">
          <cell r="C79" t="str">
            <v>Опытно-промышленные исследования</v>
          </cell>
        </row>
        <row r="80">
          <cell r="C80" t="str">
            <v>Организация питания</v>
          </cell>
        </row>
        <row r="81">
          <cell r="C81" t="str">
            <v>Отбор и анализ глубинной пробы</v>
          </cell>
        </row>
        <row r="82">
          <cell r="C82" t="str">
            <v>Отпуска сверх резерва</v>
          </cell>
        </row>
        <row r="83">
          <cell r="C83" t="str">
            <v>Периодические медосмотры</v>
          </cell>
        </row>
        <row r="84">
          <cell r="C84" t="str">
            <v>Пластоиспытатель (КИИ)</v>
          </cell>
        </row>
        <row r="85">
          <cell r="C85" t="str">
            <v>Плата за вредное воздействие на ОС в пределах допустимых нормативов</v>
          </cell>
        </row>
        <row r="86">
          <cell r="C86" t="str">
            <v>Плата за пользование водными объектами</v>
          </cell>
        </row>
        <row r="87">
          <cell r="C87" t="str">
            <v>Повышение квалификации, обучение, семинары</v>
          </cell>
        </row>
        <row r="88">
          <cell r="C88" t="str">
            <v>Поддержка мультимедиа систем и систем телефонии</v>
          </cell>
        </row>
        <row r="89">
          <cell r="C89" t="str">
            <v>Поддержка оргтехники</v>
          </cell>
        </row>
        <row r="90">
          <cell r="C90" t="str">
            <v>Подписка</v>
          </cell>
        </row>
        <row r="91">
          <cell r="C91" t="str">
            <v>Подписка на информационно-справочные системы</v>
          </cell>
        </row>
        <row r="92">
          <cell r="C92" t="str">
            <v>Подсчет запасов, ТЭО КИН</v>
          </cell>
        </row>
        <row r="93">
          <cell r="C93" t="str">
            <v>Подсчет и аудит запасов</v>
          </cell>
        </row>
        <row r="94">
          <cell r="C94" t="str">
            <v>Пособие по вр.нетр.за 3 дня</v>
          </cell>
        </row>
        <row r="95">
          <cell r="C95" t="str">
            <v>Почтовые услуги</v>
          </cell>
        </row>
        <row r="96">
          <cell r="C96" t="str">
            <v>Предвахтовые медосмотры</v>
          </cell>
        </row>
        <row r="97">
          <cell r="C97" t="str">
            <v>Представительские расходы (общее)</v>
          </cell>
        </row>
        <row r="98">
          <cell r="C98" t="str">
            <v>Премия за выполнение особо важных работ</v>
          </cell>
        </row>
        <row r="99">
          <cell r="C99" t="str">
            <v>Премия по итогам месяца</v>
          </cell>
        </row>
        <row r="100">
          <cell r="C100" t="str">
            <v>Приобретение информационно-справочных систем</v>
          </cell>
        </row>
        <row r="101">
          <cell r="C101" t="str">
            <v>Приобретение лицензионного программного обеспечения</v>
          </cell>
        </row>
        <row r="102">
          <cell r="C102" t="str">
            <v>Приобретение прочих информационно-справочных систем</v>
          </cell>
        </row>
        <row r="103">
          <cell r="C103" t="str">
            <v>Программы финансирования по соглашениями с Администрациями МО</v>
          </cell>
        </row>
        <row r="104">
          <cell r="C104" t="str">
            <v>Проезд к месту работы</v>
          </cell>
        </row>
        <row r="105">
          <cell r="C105" t="str">
            <v>Прочая аренда</v>
          </cell>
        </row>
        <row r="106">
          <cell r="C106" t="str">
            <v>Прочие</v>
          </cell>
        </row>
        <row r="107">
          <cell r="C107" t="str">
            <v>Прочие (услуги по ремонту нефтепогружн.кабеля и пр)</v>
          </cell>
        </row>
        <row r="108">
          <cell r="C108" t="str">
            <v>Прочие выплаты социального характера</v>
          </cell>
        </row>
        <row r="109">
          <cell r="C109" t="str">
            <v>Прочие геологические</v>
          </cell>
        </row>
        <row r="110">
          <cell r="C110" t="str">
            <v>Прочие единовременные премии</v>
          </cell>
        </row>
        <row r="111">
          <cell r="C111" t="str">
            <v>Прочие коммерческие расходы_</v>
          </cell>
        </row>
        <row r="112">
          <cell r="C112" t="str">
            <v>Прочие коммунальные услуги</v>
          </cell>
        </row>
        <row r="113">
          <cell r="C113" t="str">
            <v>Прочие медицинские услуги</v>
          </cell>
        </row>
        <row r="114">
          <cell r="C114" t="str">
            <v>Прочие надбавки и доплаты</v>
          </cell>
        </row>
        <row r="115">
          <cell r="C115" t="str">
            <v>Прочие налоги, пошлины и сборы</v>
          </cell>
        </row>
        <row r="116">
          <cell r="C116" t="str">
            <v>Прочие оплаты по среднему заработку</v>
          </cell>
        </row>
        <row r="117">
          <cell r="C117" t="str">
            <v>Прочие работы и услуги</v>
          </cell>
        </row>
        <row r="118">
          <cell r="C118" t="str">
            <v>Прочие расходы (транспорт)</v>
          </cell>
        </row>
        <row r="119">
          <cell r="C119" t="str">
            <v>Прочие расходы PL</v>
          </cell>
        </row>
        <row r="120">
          <cell r="C120" t="str">
            <v>Прочие расходы на рекламу и маркетинг (общее)</v>
          </cell>
        </row>
        <row r="121">
          <cell r="C121" t="str">
            <v>Прочие расходы по страхованию</v>
          </cell>
        </row>
        <row r="122">
          <cell r="C122" t="str">
            <v>Прочие услуги (ж/д, речной транспорт)</v>
          </cell>
        </row>
        <row r="123">
          <cell r="C123" t="str">
            <v>Прочие услуги КРС</v>
          </cell>
        </row>
        <row r="124">
          <cell r="C124" t="str">
            <v>Прочие услуги ОТиПБ</v>
          </cell>
        </row>
        <row r="125">
          <cell r="C125" t="str">
            <v>Прочие услуги по прокату, ремонту и обслуживанию НКТ</v>
          </cell>
        </row>
        <row r="126">
          <cell r="C126" t="str">
            <v>Прочие услуги по ТО НПО</v>
          </cell>
        </row>
        <row r="127">
          <cell r="C127" t="str">
            <v>Прочие услуги при добыче</v>
          </cell>
        </row>
        <row r="128">
          <cell r="C128" t="str">
            <v>Прочие услуги производственного характера (общее)</v>
          </cell>
        </row>
        <row r="129">
          <cell r="C129" t="str">
            <v>Прочие услуги связи</v>
          </cell>
        </row>
        <row r="130">
          <cell r="C130" t="str">
            <v>Разработка и составление проектных документов и форм</v>
          </cell>
        </row>
        <row r="131">
          <cell r="C131" t="str">
            <v>Разработка технических регламентов</v>
          </cell>
        </row>
        <row r="132">
          <cell r="C132" t="str">
            <v>Расходы на банковское обслуживание</v>
          </cell>
        </row>
        <row r="133">
          <cell r="C133" t="str">
            <v>Расходы на бензины</v>
          </cell>
        </row>
        <row r="134">
          <cell r="C134" t="str">
            <v>Расходы на газ на собственные нужды</v>
          </cell>
        </row>
        <row r="135">
          <cell r="C135" t="str">
            <v>Расходы на деэмульгатор</v>
          </cell>
        </row>
        <row r="136">
          <cell r="C136" t="str">
            <v>Расходы на дизтопливо</v>
          </cell>
        </row>
        <row r="137">
          <cell r="C137" t="str">
            <v>Расходы на запасные части</v>
          </cell>
        </row>
        <row r="138">
          <cell r="C138" t="str">
            <v>Расходы на инвентарь и хозяйственные принадлежности</v>
          </cell>
        </row>
        <row r="139">
          <cell r="C139" t="str">
            <v>Расходы на ингибиторы</v>
          </cell>
        </row>
        <row r="140">
          <cell r="C140" t="str">
            <v>Расходы на канцелярские товары</v>
          </cell>
        </row>
        <row r="141">
          <cell r="C141" t="str">
            <v>Расходы на лицензионное программное обеспечение</v>
          </cell>
        </row>
        <row r="142">
          <cell r="C142" t="str">
            <v>Расходы на масла</v>
          </cell>
        </row>
        <row r="143">
          <cell r="C143" t="str">
            <v>Расходы на материалы для глушения скважин ТРС</v>
          </cell>
        </row>
        <row r="144">
          <cell r="C144" t="str">
            <v>Расходы на материалы для оргтехники</v>
          </cell>
        </row>
        <row r="145">
          <cell r="C145" t="str">
            <v>Расходы на материалы для СКС</v>
          </cell>
        </row>
        <row r="146">
          <cell r="C146" t="str">
            <v>Расходы на материалы на рабочие места (ниже 40 тыс. руб)</v>
          </cell>
        </row>
        <row r="147">
          <cell r="C147" t="str">
            <v>Расходы на метанол</v>
          </cell>
        </row>
        <row r="148">
          <cell r="C148" t="str">
            <v>Расходы на носители информации</v>
          </cell>
        </row>
        <row r="149">
          <cell r="C149" t="str">
            <v>Расходы на офисную технику (ниже 40 тыс. руб)</v>
          </cell>
        </row>
        <row r="150">
          <cell r="C150" t="str">
            <v>Расходы на поглотитель сероводорода и меркаптанов</v>
          </cell>
        </row>
        <row r="151">
          <cell r="C151" t="str">
            <v>Расходы на противотурбулентные присадки</v>
          </cell>
        </row>
        <row r="152">
          <cell r="C152" t="str">
            <v>Расходы на прочее программное обеспечение</v>
          </cell>
        </row>
        <row r="153">
          <cell r="C153" t="str">
            <v>Расходы на прочие вспомогательные материалы</v>
          </cell>
        </row>
        <row r="154">
          <cell r="C154" t="str">
            <v>Расходы на прочие материалы для КРС</v>
          </cell>
        </row>
        <row r="155">
          <cell r="C155" t="str">
            <v>Расходы на прочие материалы для ТРС</v>
          </cell>
        </row>
        <row r="156">
          <cell r="C156" t="str">
            <v>Расходы на растворители</v>
          </cell>
        </row>
        <row r="157">
          <cell r="C157" t="str">
            <v>Расходы на расходные материалы и запчасти_</v>
          </cell>
        </row>
        <row r="158">
          <cell r="C158" t="str">
            <v>Расходы на содержание законсервированных производственных мощностей</v>
          </cell>
        </row>
        <row r="159">
          <cell r="C159" t="str">
            <v>Расходы на спецодежду</v>
          </cell>
        </row>
        <row r="160">
          <cell r="C160" t="str">
            <v>Расходы на строительные и отделочные материалы</v>
          </cell>
        </row>
        <row r="161">
          <cell r="C161" t="str">
            <v>Расходы по платежам за пользование водными объектами</v>
          </cell>
        </row>
        <row r="162">
          <cell r="C162" t="str">
            <v>Расходы по транспортному налогу</v>
          </cell>
        </row>
        <row r="163">
          <cell r="C163" t="str">
            <v>Регулярные платежи за пользование недрами</v>
          </cell>
        </row>
        <row r="164">
          <cell r="C164" t="str">
            <v>Резерв на выплату вознаграждений Руководящему стоставу</v>
          </cell>
        </row>
        <row r="165">
          <cell r="C165" t="str">
            <v>Резерв на выплату вознаграждений сотрудникам по итогам года</v>
          </cell>
        </row>
        <row r="166">
          <cell r="C166" t="str">
            <v>Резервы на отпускные</v>
          </cell>
        </row>
        <row r="167">
          <cell r="C167" t="str">
            <v>Рекультивация земель</v>
          </cell>
        </row>
        <row r="168">
          <cell r="C168" t="str">
            <v>Рекультивация земель и утилизация шламов</v>
          </cell>
        </row>
        <row r="169">
          <cell r="C169" t="str">
            <v>Ремонт НКТ</v>
          </cell>
        </row>
        <row r="170">
          <cell r="C170" t="str">
            <v>Ремонтно-изоляционные работы</v>
          </cell>
        </row>
        <row r="171">
          <cell r="C171" t="str">
            <v>Сейсмика 3D</v>
          </cell>
        </row>
        <row r="172">
          <cell r="C172" t="str">
            <v>Сметная партия ГДИ</v>
          </cell>
        </row>
        <row r="173">
          <cell r="C173" t="str">
            <v>Содержание зимников (затр.по времплощ. и дорогам)</v>
          </cell>
        </row>
        <row r="174">
          <cell r="C174" t="str">
            <v>Содержание медпунктов</v>
          </cell>
        </row>
        <row r="175">
          <cell r="C175" t="str">
            <v>Сопровождение информационных систем</v>
          </cell>
        </row>
        <row r="176">
          <cell r="C176" t="str">
            <v>Сопровождение производственных систем</v>
          </cell>
        </row>
        <row r="177">
          <cell r="C177" t="str">
            <v>Составление проекта горного отвода</v>
          </cell>
        </row>
        <row r="178">
          <cell r="C178" t="str">
            <v>Сохранение среднего заработка сокр. сотрудникам (6 мес)</v>
          </cell>
        </row>
        <row r="179">
          <cell r="C179" t="str">
            <v>Стационарная телефония (городская, междугородняя, международная)</v>
          </cell>
        </row>
        <row r="180">
          <cell r="C180" t="str">
            <v>Стоимость подарков детям работников и работникам за счет средств организации</v>
          </cell>
        </row>
        <row r="181">
          <cell r="C181" t="str">
            <v>Стокоотведение</v>
          </cell>
        </row>
        <row r="182">
          <cell r="C182" t="str">
            <v>Страхование имущества (общее)</v>
          </cell>
        </row>
        <row r="183">
          <cell r="C183" t="str">
            <v>Страхование опасных производственных объектов</v>
          </cell>
        </row>
        <row r="184">
          <cell r="C184" t="str">
            <v>Страхование транспортных средств (общее)</v>
          </cell>
        </row>
        <row r="185">
          <cell r="C185" t="str">
            <v>Страховые взносы (кроме НС)</v>
          </cell>
        </row>
        <row r="186">
          <cell r="C186" t="str">
            <v>Страховые взносы (НС)</v>
          </cell>
        </row>
        <row r="187">
          <cell r="C187" t="str">
            <v>Судебные издержки</v>
          </cell>
        </row>
        <row r="188">
          <cell r="C188" t="str">
            <v>Судебные издержки.</v>
          </cell>
        </row>
        <row r="189">
          <cell r="C189" t="str">
            <v>Сумма НДПИ (без учета льгот)</v>
          </cell>
        </row>
        <row r="190">
          <cell r="C190" t="str">
            <v>Теплоснабжение</v>
          </cell>
        </row>
        <row r="191">
          <cell r="C191" t="str">
            <v>Техническая поддержка Бизнес приложений</v>
          </cell>
        </row>
        <row r="192">
          <cell r="C192" t="str">
            <v>Техническая поддержка общесистемного ПО</v>
          </cell>
        </row>
        <row r="193">
          <cell r="C193" t="str">
            <v>Техническая поддержка прикладного ПО</v>
          </cell>
        </row>
        <row r="194">
          <cell r="C194" t="str">
            <v>Техническая поддержка специализированного ПО</v>
          </cell>
        </row>
        <row r="195">
          <cell r="C195" t="str">
            <v>ТО помещений (клининг), обслуживание инженерных сетей</v>
          </cell>
        </row>
        <row r="196">
          <cell r="C196" t="str">
            <v>ТО, ТР и содержание ОС</v>
          </cell>
        </row>
        <row r="197">
          <cell r="C197" t="str">
            <v>Услуги авиации (перевозка вертолетами)</v>
          </cell>
        </row>
        <row r="198">
          <cell r="C198" t="str">
            <v>Услуги бригад КРС</v>
          </cell>
        </row>
        <row r="199">
          <cell r="C199" t="str">
            <v>Услуги бригад ТРС</v>
          </cell>
        </row>
        <row r="200">
          <cell r="C200" t="str">
            <v>Услуги охраны (общее)</v>
          </cell>
        </row>
        <row r="201">
          <cell r="C201" t="str">
            <v>Услуги по госпроверке СИ, аккредитации лабораторий</v>
          </cell>
        </row>
        <row r="202">
          <cell r="C202" t="str">
            <v>Услуги по грузо-перевозкам</v>
          </cell>
        </row>
        <row r="203">
          <cell r="C203" t="str">
            <v>Услуги по инвентаризации, межеванию земель</v>
          </cell>
        </row>
        <row r="204">
          <cell r="C204" t="str">
            <v>Услуги по приему и утилизации ТБО</v>
          </cell>
        </row>
        <row r="205">
          <cell r="C205" t="str">
            <v>Услуги по прокату (аренде) УЭЦН</v>
          </cell>
        </row>
        <row r="206">
          <cell r="C206" t="str">
            <v>Услуги по регистрации имущества</v>
          </cell>
        </row>
        <row r="207">
          <cell r="C207" t="str">
            <v>Услуги по сервисному обслуживанию УЭЦН</v>
          </cell>
        </row>
        <row r="208">
          <cell r="C208" t="str">
            <v>Услуги по содержанию дорог</v>
          </cell>
        </row>
        <row r="209">
          <cell r="C209" t="str">
            <v>Услуги по спецтехнике</v>
          </cell>
        </row>
        <row r="210">
          <cell r="C210" t="str">
            <v>Услуги по ТО инж.систем</v>
          </cell>
        </row>
        <row r="211">
          <cell r="C211" t="str">
            <v>Услуги по ТО пожарной сигнализации</v>
          </cell>
        </row>
        <row r="212">
          <cell r="C212" t="str">
            <v>Услуги по транспортировке нефти по н/п</v>
          </cell>
        </row>
        <row r="213">
          <cell r="C213" t="str">
            <v>Услуги по утилизации подтоварной воды</v>
          </cell>
        </row>
        <row r="214">
          <cell r="C214" t="str">
            <v>Услуги по химич. обработке скважин КРС</v>
          </cell>
        </row>
        <row r="215">
          <cell r="C215" t="str">
            <v>Услуги по хранению нефти</v>
          </cell>
        </row>
        <row r="216">
          <cell r="C216" t="str">
            <v>Услуги связи - периодическ. платежи за спутниковую/радиорелейную/радиосвязь</v>
          </cell>
        </row>
        <row r="217">
          <cell r="C217" t="str">
            <v>Услуги связи - периодические платежи за каналы передачи данных</v>
          </cell>
        </row>
        <row r="218">
          <cell r="C218" t="str">
            <v>Услуги связи - периодические платежи за мобильную связь.</v>
          </cell>
        </row>
        <row r="219">
          <cell r="C219" t="str">
            <v>Услуги связи - периодические платежи за стационарную связь</v>
          </cell>
        </row>
        <row r="220">
          <cell r="C220" t="str">
            <v>Устройство зимников (затр.по времплощ. и дорогам)</v>
          </cell>
        </row>
        <row r="221">
          <cell r="C221" t="str">
            <v>Утилизация шламов</v>
          </cell>
        </row>
        <row r="222">
          <cell r="C222" t="str">
            <v>Утилизация шламов (жидкая фаза)</v>
          </cell>
        </row>
        <row r="223">
          <cell r="C223" t="str">
            <v>Утилизация шламов (твердая фаза)</v>
          </cell>
        </row>
        <row r="224">
          <cell r="C224" t="str">
            <v>Фактический обмер тех.потерь нефти, разработка нормативов</v>
          </cell>
        </row>
        <row r="225">
          <cell r="C225" t="str">
            <v>Хранение и перевалка ТМЦ</v>
          </cell>
        </row>
        <row r="226">
          <cell r="C226" t="str">
            <v>Цементажи (КРС)</v>
          </cell>
        </row>
        <row r="227">
          <cell r="C227" t="str">
            <v>Циклическое воздействие</v>
          </cell>
        </row>
        <row r="228">
          <cell r="C228" t="str">
            <v>Частичная компенсация путевок на санаторно-курортное лечение (Крым)</v>
          </cell>
        </row>
        <row r="229">
          <cell r="C229" t="str">
            <v>Штрафы за сверхлимитное загрязнение ОС</v>
          </cell>
        </row>
        <row r="230">
          <cell r="C230" t="str">
            <v>Экологический аудит, мониторинг</v>
          </cell>
        </row>
        <row r="231">
          <cell r="C231" t="str">
            <v>Экспертиза, согласование, авторский надзор проектов</v>
          </cell>
        </row>
        <row r="232">
          <cell r="C232" t="str">
            <v>Юридические услуги (общее)</v>
          </cell>
        </row>
        <row r="233">
          <cell r="C233" t="str">
            <v>Закачка трассеров</v>
          </cell>
        </row>
      </sheetData>
      <sheetData sheetId="3"/>
      <sheetData sheetId="4"/>
      <sheetData sheetId="5">
        <row r="1">
          <cell r="A1" t="str">
            <v>ЕУС</v>
          </cell>
        </row>
      </sheetData>
      <sheetData sheetId="6"/>
      <sheetData sheetId="7"/>
      <sheetData sheetId="8"/>
      <sheetData sheetId="9">
        <row r="4">
          <cell r="B4" t="str">
            <v>Нефть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RAMID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Balance Sheet"/>
      <sheetName val="Cash Flow"/>
      <sheetName val="Profit and Loss"/>
      <sheetName val="Summary - Gross"/>
      <sheetName val="Summary - PT"/>
      <sheetName val="Work Program - Gross"/>
      <sheetName val="Work Program - PT"/>
      <sheetName val="Volumes"/>
      <sheetName val="Well  Opex"/>
      <sheetName val="Facility Opex"/>
      <sheetName val="Pipeline Opex"/>
      <sheetName val="Opex Rollup"/>
      <sheetName val="Field Office Opex"/>
      <sheetName val="Pivot"/>
      <sheetName val="Direct CF"/>
      <sheetName val="Ratios"/>
      <sheetName val="Assumptions"/>
      <sheetName val="Assumptions (2)"/>
      <sheetName val="Budget Highlights"/>
      <sheetName val="Cost Detail"/>
      <sheetName val="Sales by Destination"/>
      <sheetName val="Cash Receipts"/>
      <sheetName val="Cashflow"/>
      <sheetName val="Finance Plan"/>
      <sheetName val="Record of Changes"/>
      <sheetName val="Cost per Barrel"/>
      <sheetName val="Working Capital"/>
      <sheetName val="Input Data"/>
      <sheetName val="Sales"/>
      <sheetName val="Income Statement"/>
      <sheetName val="вып. список"/>
      <sheetName val="Справочник"/>
    </sheetNames>
    <sheetDataSet>
      <sheetData sheetId="0">
        <row r="4">
          <cell r="J4">
            <v>1</v>
          </cell>
        </row>
        <row r="66">
          <cell r="C66">
            <v>800</v>
          </cell>
          <cell r="D66">
            <v>800</v>
          </cell>
          <cell r="E66">
            <v>800</v>
          </cell>
          <cell r="F66">
            <v>800</v>
          </cell>
          <cell r="G66">
            <v>800</v>
          </cell>
          <cell r="H66">
            <v>800</v>
          </cell>
          <cell r="I66">
            <v>800</v>
          </cell>
          <cell r="J66">
            <v>800</v>
          </cell>
          <cell r="K66">
            <v>800</v>
          </cell>
          <cell r="L66">
            <v>800</v>
          </cell>
          <cell r="M66">
            <v>800</v>
          </cell>
          <cell r="N66">
            <v>800</v>
          </cell>
          <cell r="O66">
            <v>800</v>
          </cell>
          <cell r="P66">
            <v>800</v>
          </cell>
          <cell r="Q66">
            <v>800</v>
          </cell>
        </row>
        <row r="67">
          <cell r="C67">
            <v>171440</v>
          </cell>
          <cell r="D67">
            <v>166840</v>
          </cell>
          <cell r="E67">
            <v>240340</v>
          </cell>
          <cell r="F67">
            <v>196700</v>
          </cell>
          <cell r="G67">
            <v>168100</v>
          </cell>
          <cell r="H67">
            <v>171000</v>
          </cell>
          <cell r="I67">
            <v>172800</v>
          </cell>
          <cell r="J67">
            <v>171600</v>
          </cell>
          <cell r="K67">
            <v>172000</v>
          </cell>
          <cell r="L67">
            <v>172800</v>
          </cell>
          <cell r="M67">
            <v>168100</v>
          </cell>
          <cell r="N67">
            <v>171000</v>
          </cell>
          <cell r="O67">
            <v>171800</v>
          </cell>
          <cell r="P67">
            <v>168100</v>
          </cell>
          <cell r="Q67">
            <v>241600</v>
          </cell>
        </row>
        <row r="72">
          <cell r="C72" t="str">
            <v>immaterial</v>
          </cell>
        </row>
        <row r="93">
          <cell r="C93">
            <v>0.5</v>
          </cell>
          <cell r="D93">
            <v>0.5</v>
          </cell>
          <cell r="E93">
            <v>0.5</v>
          </cell>
          <cell r="F93">
            <v>0.5</v>
          </cell>
          <cell r="G93">
            <v>0.5</v>
          </cell>
          <cell r="H93">
            <v>0.5</v>
          </cell>
          <cell r="I93">
            <v>0.5</v>
          </cell>
          <cell r="J93">
            <v>0.5</v>
          </cell>
          <cell r="K93">
            <v>0.5</v>
          </cell>
          <cell r="L93">
            <v>0.5</v>
          </cell>
          <cell r="M93">
            <v>0.5</v>
          </cell>
          <cell r="N93">
            <v>0.5</v>
          </cell>
          <cell r="O93">
            <v>0.5</v>
          </cell>
          <cell r="P93">
            <v>0.5</v>
          </cell>
          <cell r="Q93">
            <v>0.5</v>
          </cell>
        </row>
      </sheetData>
      <sheetData sheetId="1">
        <row r="50">
          <cell r="C50">
            <v>667.27499999999998</v>
          </cell>
          <cell r="D50">
            <v>645.75</v>
          </cell>
          <cell r="E50">
            <v>667.27499999999998</v>
          </cell>
          <cell r="F50">
            <v>667.27499999999998</v>
          </cell>
          <cell r="G50">
            <v>602.70000000000005</v>
          </cell>
          <cell r="H50">
            <v>667.27499999999998</v>
          </cell>
          <cell r="I50">
            <v>645.75</v>
          </cell>
          <cell r="J50">
            <v>667.27499999999998</v>
          </cell>
          <cell r="K50">
            <v>645.75</v>
          </cell>
          <cell r="L50">
            <v>667.27499999999998</v>
          </cell>
          <cell r="M50">
            <v>667.27499999999998</v>
          </cell>
          <cell r="N50">
            <v>645.75</v>
          </cell>
          <cell r="O50">
            <v>679.98500000000001</v>
          </cell>
          <cell r="P50">
            <v>679.98500000000001</v>
          </cell>
          <cell r="Q50">
            <v>679.98500000000001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C52">
            <v>63.550000000000004</v>
          </cell>
          <cell r="D52">
            <v>61.5</v>
          </cell>
          <cell r="E52">
            <v>63.550000000000004</v>
          </cell>
          <cell r="F52">
            <v>63.550000000000004</v>
          </cell>
          <cell r="G52">
            <v>57.400000000000006</v>
          </cell>
          <cell r="H52">
            <v>63.550000000000004</v>
          </cell>
          <cell r="I52">
            <v>61.5</v>
          </cell>
          <cell r="J52">
            <v>63.550000000000004</v>
          </cell>
          <cell r="K52">
            <v>61.5</v>
          </cell>
          <cell r="L52">
            <v>63.550000000000004</v>
          </cell>
          <cell r="M52">
            <v>63.550000000000004</v>
          </cell>
          <cell r="N52">
            <v>61.5</v>
          </cell>
          <cell r="O52">
            <v>63.550000000000004</v>
          </cell>
          <cell r="P52">
            <v>63.550000000000004</v>
          </cell>
          <cell r="Q52">
            <v>63.550000000000004</v>
          </cell>
        </row>
        <row r="57">
          <cell r="C57">
            <v>5.95</v>
          </cell>
          <cell r="D57">
            <v>5.95</v>
          </cell>
          <cell r="E57">
            <v>5.95</v>
          </cell>
          <cell r="F57">
            <v>5.95</v>
          </cell>
          <cell r="G57">
            <v>5.95</v>
          </cell>
          <cell r="H57">
            <v>5.95</v>
          </cell>
          <cell r="I57">
            <v>5.95</v>
          </cell>
          <cell r="J57">
            <v>5.95</v>
          </cell>
          <cell r="K57">
            <v>5.95</v>
          </cell>
          <cell r="L57">
            <v>5.95</v>
          </cell>
          <cell r="M57">
            <v>5.95</v>
          </cell>
          <cell r="N57">
            <v>5.95</v>
          </cell>
          <cell r="O57">
            <v>5.95</v>
          </cell>
          <cell r="P57">
            <v>5.95</v>
          </cell>
          <cell r="Q57">
            <v>5.95</v>
          </cell>
        </row>
        <row r="58">
          <cell r="C58">
            <v>15.65</v>
          </cell>
          <cell r="D58">
            <v>15.65</v>
          </cell>
          <cell r="E58">
            <v>15.65</v>
          </cell>
          <cell r="F58">
            <v>15.65</v>
          </cell>
          <cell r="G58">
            <v>15.65</v>
          </cell>
          <cell r="H58">
            <v>15.65</v>
          </cell>
          <cell r="I58">
            <v>15.65</v>
          </cell>
          <cell r="J58">
            <v>15.65</v>
          </cell>
          <cell r="K58">
            <v>15.65</v>
          </cell>
          <cell r="L58">
            <v>15.65</v>
          </cell>
          <cell r="M58">
            <v>15.65</v>
          </cell>
          <cell r="N58">
            <v>15.65</v>
          </cell>
          <cell r="O58">
            <v>15.65</v>
          </cell>
          <cell r="P58">
            <v>15.65</v>
          </cell>
          <cell r="Q58">
            <v>15.65</v>
          </cell>
        </row>
        <row r="59">
          <cell r="C59">
            <v>0.8</v>
          </cell>
          <cell r="D59">
            <v>0.8</v>
          </cell>
          <cell r="E59">
            <v>0.8</v>
          </cell>
          <cell r="F59">
            <v>0.8</v>
          </cell>
          <cell r="G59">
            <v>0.8</v>
          </cell>
          <cell r="H59">
            <v>0.8</v>
          </cell>
          <cell r="I59">
            <v>0.8</v>
          </cell>
          <cell r="J59">
            <v>0.8</v>
          </cell>
          <cell r="K59">
            <v>0.8</v>
          </cell>
          <cell r="L59">
            <v>0.8</v>
          </cell>
          <cell r="M59">
            <v>0.8</v>
          </cell>
          <cell r="N59">
            <v>0.8</v>
          </cell>
          <cell r="O59">
            <v>0.8</v>
          </cell>
          <cell r="P59">
            <v>0.8</v>
          </cell>
          <cell r="Q59">
            <v>0.8</v>
          </cell>
        </row>
        <row r="60">
          <cell r="C60">
            <v>171.44</v>
          </cell>
          <cell r="D60">
            <v>166.84</v>
          </cell>
          <cell r="E60">
            <v>240.34</v>
          </cell>
          <cell r="F60">
            <v>196.7</v>
          </cell>
          <cell r="G60">
            <v>168.1</v>
          </cell>
          <cell r="H60">
            <v>171</v>
          </cell>
          <cell r="I60">
            <v>172.8</v>
          </cell>
          <cell r="J60">
            <v>171.6</v>
          </cell>
          <cell r="K60">
            <v>172</v>
          </cell>
          <cell r="L60">
            <v>172.8</v>
          </cell>
          <cell r="M60">
            <v>168.1</v>
          </cell>
          <cell r="N60">
            <v>171</v>
          </cell>
          <cell r="O60">
            <v>171.8</v>
          </cell>
          <cell r="P60">
            <v>168.1</v>
          </cell>
          <cell r="Q60">
            <v>241.6</v>
          </cell>
        </row>
        <row r="62">
          <cell r="C62">
            <v>104.9660062</v>
          </cell>
          <cell r="D62">
            <v>101.58000600000001</v>
          </cell>
          <cell r="E62">
            <v>104.9660062</v>
          </cell>
          <cell r="F62">
            <v>103.93013500000001</v>
          </cell>
          <cell r="G62">
            <v>93.872380000000021</v>
          </cell>
          <cell r="H62">
            <v>103.93013500000001</v>
          </cell>
          <cell r="I62">
            <v>100.57755</v>
          </cell>
          <cell r="J62">
            <v>103.93013500000001</v>
          </cell>
          <cell r="K62">
            <v>100.57755</v>
          </cell>
          <cell r="L62">
            <v>103.93013500000001</v>
          </cell>
          <cell r="M62">
            <v>103.93013500000001</v>
          </cell>
          <cell r="N62">
            <v>100.57755</v>
          </cell>
          <cell r="O62">
            <v>105.20113500000001</v>
          </cell>
          <cell r="P62">
            <v>105.20113500000001</v>
          </cell>
          <cell r="Q62">
            <v>105.20113500000001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_PARAMETERS"/>
      <sheetName val="Export Quota Correction"/>
    </sheetNames>
    <sheetDataSet>
      <sheetData sheetId="0" refreshError="1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раметры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2 Справочники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gt;"/>
      <sheetName val="03.02"/>
      <sheetName val="&lt;"/>
      <sheetName val="Экспорт"/>
      <sheetName val="Справочник"/>
      <sheetName val="ИТОГ"/>
      <sheetName val="Инструкция"/>
      <sheetName val="9-10.Добыча"/>
    </sheetNames>
    <sheetDataSet>
      <sheetData sheetId="0"/>
      <sheetData sheetId="1"/>
      <sheetData sheetId="2"/>
      <sheetData sheetId="3"/>
      <sheetData sheetId="4">
        <row r="2">
          <cell r="A2" t="str">
            <v>АУР Москва (Общее)</v>
          </cell>
          <cell r="E2" t="str">
            <v>Сбербанк</v>
          </cell>
          <cell r="I2" t="str">
            <v>Административно-хозяйственный отдел</v>
          </cell>
        </row>
        <row r="3">
          <cell r="A3" t="str">
            <v>Руководство (Москва)</v>
          </cell>
          <cell r="E3" t="str">
            <v>ВТБ</v>
          </cell>
          <cell r="I3" t="str">
            <v>Бухгалтерия</v>
          </cell>
        </row>
        <row r="4">
          <cell r="A4" t="str">
            <v>Геологическая функция (Москва)</v>
          </cell>
          <cell r="E4" t="str">
            <v>Прочие внешние контрагенты</v>
          </cell>
          <cell r="I4" t="str">
            <v>Главный энергетик</v>
          </cell>
        </row>
        <row r="5">
          <cell r="A5" t="str">
            <v>Производственная функция (Москва)</v>
          </cell>
          <cell r="E5" t="str">
            <v>Зарубежнефть</v>
          </cell>
          <cell r="I5" t="str">
            <v>Канцелярия, Секретариат</v>
          </cell>
        </row>
        <row r="6">
          <cell r="A6" t="str">
            <v>Финансово-экономическая функция (Москва)</v>
          </cell>
          <cell r="E6" t="str">
            <v>Зарубежнефть Адрия</v>
          </cell>
          <cell r="I6" t="str">
            <v>Маркшейдер</v>
          </cell>
        </row>
        <row r="7">
          <cell r="A7" t="str">
            <v>Управление персоналом (Москва)</v>
          </cell>
          <cell r="E7" t="str">
            <v>Вьетсовпетро (оператор блок 04_3)</v>
          </cell>
          <cell r="I7" t="str">
            <v>Отдел главного механика</v>
          </cell>
        </row>
        <row r="8">
          <cell r="A8" t="str">
            <v>Юридическая функция (Москва)</v>
          </cell>
          <cell r="E8" t="str">
            <v>Вьетсовпетро (оператор блок 12/11)</v>
          </cell>
          <cell r="I8" t="str">
            <v>Отдел имущественных отношений</v>
          </cell>
        </row>
        <row r="9">
          <cell r="A9" t="str">
            <v>Капитальное строительство (Москва)</v>
          </cell>
          <cell r="E9" t="str">
            <v>Вьетсовпетро (оператор блок L)</v>
          </cell>
          <cell r="I9" t="str">
            <v>Отдел контрольно-измерительных приборов и автоматизации</v>
          </cell>
        </row>
        <row r="10">
          <cell r="A10" t="str">
            <v>Бурение (Москва)</v>
          </cell>
          <cell r="E10" t="str">
            <v>Вьетсовпетро (оператор Бока де Харуко)</v>
          </cell>
          <cell r="I10" t="str">
            <v>Отдел по работе с механизированным фондом скважин</v>
          </cell>
        </row>
        <row r="11">
          <cell r="A11" t="str">
            <v>АУР Усинск (Общее)</v>
          </cell>
          <cell r="E11" t="str">
            <v>Зарубежнефтестроймонтаж</v>
          </cell>
          <cell r="I11" t="str">
            <v>Отдел подготовки нефти и газа</v>
          </cell>
        </row>
        <row r="12">
          <cell r="A12" t="str">
            <v>АУР Нарьян-Мар (Общие)</v>
          </cell>
          <cell r="E12" t="str">
            <v>ЭКСПЛОН</v>
          </cell>
          <cell r="I12" t="str">
            <v>Отдел промышленной безопасности, ОТ, ГО и ЧС</v>
          </cell>
        </row>
        <row r="13">
          <cell r="A13" t="str">
            <v>ЦИТУ (общее)</v>
          </cell>
          <cell r="E13" t="str">
            <v>Ульяновскнефтегаз</v>
          </cell>
          <cell r="I13" t="str">
            <v>Отдел транспортного обеспечения (г. Москва, НАО)</v>
          </cell>
        </row>
        <row r="14">
          <cell r="A14" t="str">
            <v>Карьеры</v>
          </cell>
          <cell r="E14" t="str">
            <v>СК РУСВЬЕТПЕТРО</v>
          </cell>
          <cell r="I14" t="str">
            <v>Отдел транспортного обеспечения (Промысел, г. Усинск)</v>
          </cell>
        </row>
        <row r="15">
          <cell r="A15" t="str">
            <v>ЦДНГ №1 (Общее)</v>
          </cell>
          <cell r="E15" t="str">
            <v>Оренбургнефтеотдача</v>
          </cell>
          <cell r="I15" t="str">
            <v>Отдел экологической безопасности</v>
          </cell>
        </row>
        <row r="16">
          <cell r="A16" t="str">
            <v>Северо-Хоседаюское месторождение</v>
          </cell>
          <cell r="E16" t="str">
            <v>ОПТИМА Группа</v>
          </cell>
          <cell r="I16" t="str">
            <v>Производственно-технический отдел</v>
          </cell>
        </row>
        <row r="17">
          <cell r="A17" t="str">
            <v>Висовое месторождение</v>
          </cell>
          <cell r="E17" t="str">
            <v>НЕСТРО Каспий</v>
          </cell>
          <cell r="I17" t="str">
            <v>Текущий и капитальный ремонт скважин</v>
          </cell>
        </row>
        <row r="18">
          <cell r="A18" t="str">
            <v>ЦДНГ №2 (Общее)</v>
          </cell>
          <cell r="E18" t="str">
            <v>Зарнестсервис</v>
          </cell>
          <cell r="I18" t="str">
            <v>Управление буровых работ</v>
          </cell>
        </row>
        <row r="19">
          <cell r="A19" t="str">
            <v>Верхнеколвинское месторождение</v>
          </cell>
          <cell r="E19" t="str">
            <v>РМНТК Нефтеотдача</v>
          </cell>
          <cell r="I19" t="str">
            <v>Управление геологии и ГРР</v>
          </cell>
        </row>
        <row r="20">
          <cell r="A20" t="str">
            <v>Западно-Хоседаюское месторождение</v>
          </cell>
          <cell r="E20" t="str">
            <v>НефтегазИнКор</v>
          </cell>
          <cell r="I20" t="str">
            <v>Управление информационных технологий и связи</v>
          </cell>
        </row>
        <row r="21">
          <cell r="A21" t="str">
            <v>Восточно-Сихорейское месторождение</v>
          </cell>
          <cell r="E21" t="str">
            <v>Гипровостокнефть</v>
          </cell>
          <cell r="I21" t="str">
            <v>Управление капитального строительства</v>
          </cell>
        </row>
        <row r="22">
          <cell r="A22" t="str">
            <v>Сихорейское месторождение</v>
          </cell>
          <cell r="E22" t="str">
            <v>ВНИИнефть</v>
          </cell>
          <cell r="I22" t="str">
            <v>Управление конкурсных работ и поставок</v>
          </cell>
        </row>
        <row r="23">
          <cell r="A23" t="str">
            <v>Северо-Сихорейское месторождение</v>
          </cell>
          <cell r="E23" t="str">
            <v>Арктикморнефтегазразведка</v>
          </cell>
          <cell r="I23" t="str">
            <v>Управление персоналом</v>
          </cell>
        </row>
        <row r="24">
          <cell r="A24" t="str">
            <v>Урернырдское месторождение</v>
          </cell>
          <cell r="E24" t="str">
            <v>НПЗ Брод</v>
          </cell>
          <cell r="I24" t="str">
            <v>Управление по безопасности</v>
          </cell>
        </row>
        <row r="25">
          <cell r="A25" t="str">
            <v>Сюрхаратинское месторождение</v>
          </cell>
          <cell r="E25" t="str">
            <v>ЗНСМ-БЛК Брод</v>
          </cell>
          <cell r="I25" t="str">
            <v>Управление по перспективному развитию</v>
          </cell>
        </row>
        <row r="26">
          <cell r="A26" t="str">
            <v>Восточно-Янемейдское месторождение</v>
          </cell>
          <cell r="E26" t="str">
            <v>Нестро Петрол</v>
          </cell>
          <cell r="I26" t="str">
            <v>Управление по разработке месторождений</v>
          </cell>
        </row>
        <row r="27">
          <cell r="A27" t="str">
            <v>Северо-Ошкотынское месторождение</v>
          </cell>
          <cell r="E27" t="str">
            <v>МПЗ Модрича</v>
          </cell>
          <cell r="I27" t="str">
            <v>Финансовое управление</v>
          </cell>
        </row>
        <row r="28">
          <cell r="A28" t="str">
            <v>Южно-Сюрхаратинское месторождение</v>
          </cell>
          <cell r="E28" t="str">
            <v>Zarubezhneft HoldingServices AG (Швейцария)</v>
          </cell>
          <cell r="I28" t="str">
            <v>Юридический отдел</v>
          </cell>
        </row>
        <row r="29">
          <cell r="A29" t="str">
            <v>Пюсейское месторождение</v>
          </cell>
          <cell r="E29" t="str">
            <v>VRJ Petroleum Со (оператор блок 09_3)</v>
          </cell>
        </row>
        <row r="30">
          <cell r="A30" t="str">
            <v>Цех подготовки и перекачки сырой нефти</v>
          </cell>
          <cell r="E30" t="str">
            <v>East West Oil Limited (Великобритания)</v>
          </cell>
        </row>
        <row r="31">
          <cell r="A31" t="str">
            <v>Цех по поддержанию пластового давления</v>
          </cell>
          <cell r="E31" t="str">
            <v>Ядран Нафтагас доо</v>
          </cell>
        </row>
        <row r="32">
          <cell r="A32" t="str">
            <v>Коммерческая функция</v>
          </cell>
          <cell r="E32" t="str">
            <v>ВНИИнефть Западная Сибирь</v>
          </cell>
        </row>
        <row r="33">
          <cell r="A33" t="str">
            <v>Цех по транспортировке и сдаче нефти (Общие)</v>
          </cell>
          <cell r="E33" t="str">
            <v>Партенон Холдинг С.А.</v>
          </cell>
        </row>
        <row r="34">
          <cell r="A34" t="str">
            <v>Участок транспортировки нефти ЦПС-ПСП Мусюршор</v>
          </cell>
          <cell r="E34" t="str">
            <v>АМК</v>
          </cell>
        </row>
        <row r="35">
          <cell r="A35" t="str">
            <v>ДНС Мусюршор-ПСН Головные (н/п Северного Сияния)</v>
          </cell>
        </row>
        <row r="36">
          <cell r="A36" t="str">
            <v>ДНС Мусюршор-ПСН Головные (н/п Печоранефть)</v>
          </cell>
        </row>
        <row r="37">
          <cell r="A37" t="str">
            <v>ДНС 64 км</v>
          </cell>
        </row>
        <row r="38">
          <cell r="A38" t="str">
            <v>ВПСН 148 км</v>
          </cell>
        </row>
        <row r="39">
          <cell r="A39" t="str">
            <v>ПСН Головные</v>
          </cell>
        </row>
        <row r="40">
          <cell r="A40" t="str">
            <v>Энергоцентр -1</v>
          </cell>
        </row>
        <row r="41">
          <cell r="A41" t="str">
            <v>Энергоцентр -2</v>
          </cell>
        </row>
        <row r="42">
          <cell r="A42" t="str">
            <v>Энергоцентр 48 км</v>
          </cell>
        </row>
        <row r="43">
          <cell r="A43" t="str">
            <v>Энергоцентр ПСП</v>
          </cell>
        </row>
        <row r="44">
          <cell r="A44" t="str">
            <v>Энергоцентр 148 км</v>
          </cell>
        </row>
        <row r="45">
          <cell r="A45" t="str">
            <v>Энергоцентр Западно-Хоседаюское месторождение</v>
          </cell>
        </row>
        <row r="46">
          <cell r="A46" t="str">
            <v>Склады.</v>
          </cell>
        </row>
        <row r="47">
          <cell r="A47" t="str">
            <v>Трубно-инструментальная площадка</v>
          </cell>
        </row>
        <row r="48">
          <cell r="A48" t="str">
            <v>Вспомогательные производственные службы</v>
          </cell>
        </row>
        <row r="49">
          <cell r="A49" t="str">
            <v>Вахтовые жилые комплексы</v>
          </cell>
        </row>
        <row r="50">
          <cell r="A50" t="str">
            <v>Газовая служба</v>
          </cell>
        </row>
        <row r="51">
          <cell r="A51" t="str">
            <v>Служба капитального строительства</v>
          </cell>
        </row>
        <row r="52">
          <cell r="A52" t="str">
            <v>Служба по контролю за строительством скважин</v>
          </cell>
        </row>
        <row r="53">
          <cell r="A53" t="str">
            <v>СК РУСВЬЕТПЕТРО, ООО (ю.л. в целом)</v>
          </cell>
        </row>
      </sheetData>
      <sheetData sheetId="5"/>
      <sheetData sheetId="6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вып. список"/>
    </sheetNames>
    <sheetDataSet>
      <sheetData sheetId="0"/>
      <sheetData sheetId="1">
        <row r="1">
          <cell r="B1" t="str">
            <v>Административно-хозяйственный отдел (Москва)</v>
          </cell>
          <cell r="D1" t="str">
            <v>3D сейсмика</v>
          </cell>
          <cell r="H1" t="str">
            <v>АМНГР</v>
          </cell>
          <cell r="M1" t="str">
            <v>МВЗ</v>
          </cell>
        </row>
        <row r="2">
          <cell r="B2" t="str">
            <v>Административно-хозяйственный отдел (Нарьян-Мар)</v>
          </cell>
          <cell r="D2" t="str">
            <v>Авторский надзор</v>
          </cell>
          <cell r="H2" t="str">
            <v>ВНИИнефть</v>
          </cell>
          <cell r="M2" t="str">
            <v>Объекты добычи нефти (Общее)</v>
          </cell>
        </row>
        <row r="3">
          <cell r="B3" t="str">
            <v>Административно-хозяйственный отдел (Усинск)</v>
          </cell>
          <cell r="D3" t="str">
            <v>Анализ нефти</v>
          </cell>
          <cell r="H3" t="str">
            <v>Гипровостокнефть</v>
          </cell>
          <cell r="M3" t="str">
            <v>Северо-Хоседаюское месторождение (Общее)</v>
          </cell>
        </row>
        <row r="4">
          <cell r="B4" t="str">
            <v>Бухгалтерия</v>
          </cell>
          <cell r="D4" t="str">
            <v>Аренда земли</v>
          </cell>
          <cell r="H4" t="str">
            <v>Зарнестсервис</v>
          </cell>
          <cell r="M4" t="str">
            <v>Висовое месторождение (Общее)</v>
          </cell>
        </row>
        <row r="5">
          <cell r="B5" t="str">
            <v>Группа по работе с фондом скважин</v>
          </cell>
          <cell r="D5" t="str">
            <v>Аренда каналов связи (включая радиорелейную. Транкинговую, радиосвязь и Интернет, спутниковая связь)</v>
          </cell>
          <cell r="H5" t="str">
            <v>Зарубежнефтестроймонтаж</v>
          </cell>
          <cell r="M5" t="str">
            <v>Верхнеколвинское месторождение (Общее)</v>
          </cell>
        </row>
        <row r="6">
          <cell r="B6" t="str">
            <v>Маркшейдерский отдел (Усинск)</v>
          </cell>
          <cell r="D6" t="str">
            <v>Аренда непромышленного оборудования</v>
          </cell>
          <cell r="H6" t="str">
            <v>Зарубежнефть</v>
          </cell>
          <cell r="M6" t="str">
            <v>Западно-Хоседаюское месторождение (Общее)</v>
          </cell>
        </row>
        <row r="7">
          <cell r="B7" t="str">
            <v>Отдел главного механика</v>
          </cell>
          <cell r="D7" t="str">
            <v>Аренда помещений</v>
          </cell>
          <cell r="H7" t="str">
            <v>Прочие внешние контрагенты</v>
          </cell>
          <cell r="M7" t="str">
            <v>Сихорейское месторождение (Общее)</v>
          </cell>
        </row>
        <row r="8">
          <cell r="B8" t="str">
            <v>Отдел главного энергетика</v>
          </cell>
          <cell r="D8" t="str">
            <v>Аренда трубопроводов</v>
          </cell>
          <cell r="H8" t="str">
            <v>РМНТК Нефтеотдача</v>
          </cell>
          <cell r="M8" t="str">
            <v>Северо-Сихорейское месторождение (Общее)</v>
          </cell>
        </row>
        <row r="9">
          <cell r="B9" t="str">
            <v>Отдел земельных и имущественных отношений</v>
          </cell>
          <cell r="D9" t="str">
            <v>Аудит запасов по международным стандартам</v>
          </cell>
          <cell r="H9" t="str">
            <v>ЭКСПЛОН</v>
          </cell>
          <cell r="M9" t="str">
            <v>Восточно-Сихорейское месторождение (Общее)</v>
          </cell>
        </row>
        <row r="10">
          <cell r="B10" t="str">
            <v>Отдел логистики (Усинск)</v>
          </cell>
          <cell r="D10" t="str">
            <v>Аудиторские услуги (общее)</v>
          </cell>
          <cell r="M10" t="str">
            <v>Северо-Ошкотынское месторождение (Общее)</v>
          </cell>
        </row>
        <row r="11">
          <cell r="B11" t="str">
            <v>Отдел материально-технического обеспечения (Усинск)</v>
          </cell>
          <cell r="D11" t="str">
            <v>Благотворительность</v>
          </cell>
          <cell r="M11" t="str">
            <v>Восточно-Янемдейское месторождение (Общее)</v>
          </cell>
        </row>
        <row r="12">
          <cell r="B12" t="str">
            <v>Отдел собственной безопасности</v>
          </cell>
          <cell r="D12" t="str">
            <v>Благоустройство территории</v>
          </cell>
          <cell r="M12" t="str">
            <v>Сюрхаратинское месторождение (Общее)</v>
          </cell>
        </row>
        <row r="13">
          <cell r="B13" t="str">
            <v>Отдел текущего и капитального ремонта скважин</v>
          </cell>
          <cell r="D13" t="str">
            <v>в т.ч.: регулир.</v>
          </cell>
          <cell r="M13" t="str">
            <v>Южно-Сюрхаратинское месторождение (Общее)</v>
          </cell>
        </row>
        <row r="14">
          <cell r="B14" t="str">
            <v>Производственно-технический отдел</v>
          </cell>
          <cell r="D14" t="str">
            <v>в тч. Отбор и анализ глубинной пробы</v>
          </cell>
          <cell r="M14" t="str">
            <v>Урернырдское месторождение (Общее)</v>
          </cell>
        </row>
        <row r="15">
          <cell r="B15" t="str">
            <v>Управление автоматизации, метрологии, информационных технологий и связи (ИТ)</v>
          </cell>
          <cell r="D15" t="str">
            <v>Вид налога - Налог на землю</v>
          </cell>
          <cell r="M15" t="str">
            <v>Пюсейское месторождение (Общее)</v>
          </cell>
        </row>
        <row r="16">
          <cell r="B16" t="str">
            <v>Управление автоматизации, метрологии, информационных технологий и связи (КИП)</v>
          </cell>
          <cell r="D16" t="str">
            <v>Вид налога - Плата за пользование водными объектами</v>
          </cell>
          <cell r="M16" t="str">
            <v>Объекты подготовки и перекачки нефти (Общее)</v>
          </cell>
        </row>
        <row r="17">
          <cell r="B17" t="str">
            <v>Управление закупками</v>
          </cell>
          <cell r="D17" t="str">
            <v>Вид налога - Транспортный налог</v>
          </cell>
          <cell r="M17" t="str">
            <v>ЦПС Северное Хоседаю</v>
          </cell>
        </row>
        <row r="18">
          <cell r="B18" t="str">
            <v>Управление по геологии и ГРР</v>
          </cell>
          <cell r="D18" t="str">
            <v>Водоснабжение</v>
          </cell>
          <cell r="M18" t="str">
            <v>УПСВ-2</v>
          </cell>
        </row>
        <row r="19">
          <cell r="B19" t="str">
            <v>Управление по капитальному строительству</v>
          </cell>
          <cell r="D19" t="str">
            <v>Возмещение платы родителей за д/с</v>
          </cell>
          <cell r="M19" t="str">
            <v>УПСВ-3</v>
          </cell>
        </row>
        <row r="20">
          <cell r="B20" t="str">
            <v>Управление по работе с персоналом</v>
          </cell>
          <cell r="D20" t="str">
            <v>Возмещение расходов, связанных с переездом</v>
          </cell>
          <cell r="M20" t="str">
            <v>МФНС-1</v>
          </cell>
        </row>
        <row r="21">
          <cell r="B21" t="str">
            <v>Управление по разработке месторождений</v>
          </cell>
          <cell r="D21" t="str">
            <v>Вознаграждение в связи с вступлением в брак</v>
          </cell>
          <cell r="M21" t="str">
            <v>МФНС-2</v>
          </cell>
        </row>
        <row r="22">
          <cell r="B22" t="str">
            <v>Управление по скважинным операциям</v>
          </cell>
          <cell r="D22" t="str">
            <v>Выплаты в связи с юбилейными датами</v>
          </cell>
          <cell r="M22" t="str">
            <v>Участок транспортировки Урернырдское м/р - Западно-Хоседаюское м/р</v>
          </cell>
        </row>
        <row r="23">
          <cell r="B23" t="str">
            <v>Управление подготовки и транспортировки нефти и газа</v>
          </cell>
          <cell r="D23" t="str">
            <v>Выплаты по уходу за ребенком</v>
          </cell>
          <cell r="M23" t="str">
            <v>Участок транспортировки Северо-Ошкотынское м/р - Западно-Хоседаюское м/р</v>
          </cell>
        </row>
        <row r="24">
          <cell r="B24" t="str">
            <v>Управление промышленной безопасности, охраны труда и охраны окружающей среды (ООС)</v>
          </cell>
          <cell r="D24" t="str">
            <v>Выплаты по уходу за ребенком, компенс. одинок. родит., имеющ. детей до 12 лет</v>
          </cell>
          <cell r="M24" t="str">
            <v>Участок транспортировки Западно-Хоседаюское м/р - ЦПС Северное Хоседаю</v>
          </cell>
        </row>
        <row r="25">
          <cell r="B25" t="str">
            <v>Управление промышленной безопасности, охраны труда и охраны окружающей среды (ОТиПБ)</v>
          </cell>
          <cell r="D25" t="str">
            <v>Выплаты при расторжении трудового договора.</v>
          </cell>
          <cell r="M25" t="str">
            <v>Объекты ППД  (Общее)</v>
          </cell>
        </row>
        <row r="26">
          <cell r="B26" t="str">
            <v>Финансово-экономическое управление</v>
          </cell>
          <cell r="D26" t="str">
            <v>Вых. пос. при расторжении тр. договора</v>
          </cell>
          <cell r="M26" t="str">
            <v>Ремонтно-механическая мастерская</v>
          </cell>
        </row>
        <row r="27">
          <cell r="D27" t="str">
            <v>Геофизические услуги при КРС (Revex)</v>
          </cell>
          <cell r="M27" t="str">
            <v>Трубно-инструментальная площадка</v>
          </cell>
        </row>
        <row r="28">
          <cell r="D28" t="str">
            <v>Гидродинамические исследования (ГДИ)</v>
          </cell>
          <cell r="M28" t="str">
            <v>Объекты транспортного цеха</v>
          </cell>
        </row>
        <row r="29">
          <cell r="D29" t="str">
            <v>Гидропрослушивание</v>
          </cell>
          <cell r="M29" t="str">
            <v>Лаборатория (Промысел)</v>
          </cell>
        </row>
        <row r="30">
          <cell r="D30" t="str">
            <v>Демобилизация</v>
          </cell>
          <cell r="M30" t="str">
            <v>Вахтовые жилые комплексы Промысла</v>
          </cell>
        </row>
        <row r="31">
          <cell r="D31" t="str">
            <v>Денежная компенсация за неиспользованный отпуск работникам</v>
          </cell>
          <cell r="M31" t="str">
            <v>Склады Промысла</v>
          </cell>
        </row>
        <row r="32">
          <cell r="D32" t="str">
            <v>Диагностирование оборудования</v>
          </cell>
          <cell r="M32" t="str">
            <v>Объекты транспортировки и сдачи нефти (Общее)</v>
          </cell>
        </row>
        <row r="33">
          <cell r="D33" t="str">
            <v>Добровольное медицинское страхование работников и членов их семей</v>
          </cell>
          <cell r="M33" t="str">
            <v>Участок транспортировки нефти ЦПС-ПСП Мусюршор</v>
          </cell>
        </row>
        <row r="34">
          <cell r="D34" t="str">
            <v>Доплата за работу в вых. и праздн. дни (не смен. персонал)</v>
          </cell>
          <cell r="M34" t="str">
            <v>ПСП Мусюршор</v>
          </cell>
        </row>
        <row r="35">
          <cell r="D35" t="str">
            <v>Доплата за работу в вых. и праздн. дни (смен. персонал)</v>
          </cell>
          <cell r="M35" t="str">
            <v>ПСП Мусюршор-ПСН Головные (н/п Печоранефть)</v>
          </cell>
        </row>
        <row r="36">
          <cell r="D36" t="str">
            <v>Доплата за работу в ночное время</v>
          </cell>
          <cell r="M36" t="str">
            <v>ПСП Мусюршор-ПСН Головные (н/п Северного Сияния)</v>
          </cell>
        </row>
        <row r="37">
          <cell r="D37" t="str">
            <v>Доплата за работу в тяжелых, вредных, опасных условиях труда</v>
          </cell>
          <cell r="M37" t="str">
            <v>ПНС 32 км</v>
          </cell>
        </row>
        <row r="38">
          <cell r="D38" t="str">
            <v xml:space="preserve">Доплата за сверхурочную работу </v>
          </cell>
          <cell r="M38" t="str">
            <v>ПНС 49 км</v>
          </cell>
        </row>
        <row r="39">
          <cell r="D39" t="str">
            <v>Доплата за совмещение профессий (должностей)</v>
          </cell>
          <cell r="M39" t="str">
            <v>ДНС 64 км</v>
          </cell>
        </row>
        <row r="40">
          <cell r="D40" t="str">
            <v>Дополнительные отпуска по колдоговору</v>
          </cell>
          <cell r="M40" t="str">
            <v>ВПСН 148 км</v>
          </cell>
        </row>
        <row r="41">
          <cell r="D41" t="str">
            <v>Единовременная выплата к отпуску</v>
          </cell>
          <cell r="M41" t="str">
            <v>ПСН Головные</v>
          </cell>
        </row>
        <row r="42">
          <cell r="D42" t="str">
            <v>Единовременная премия к Дню работника нефтяной и газовой пром.</v>
          </cell>
          <cell r="M42" t="str">
            <v>Склады ПСП</v>
          </cell>
        </row>
        <row r="43">
          <cell r="D43" t="str">
            <v>Единовременные выплаты, вознаграждения при выходе на пенсию</v>
          </cell>
          <cell r="M43" t="str">
            <v>Вахтовые жилые комплексы ПСП</v>
          </cell>
        </row>
        <row r="44">
          <cell r="D44" t="str">
            <v>Индивидуальная стимулирующая надбавка</v>
          </cell>
          <cell r="M44" t="str">
            <v>Лаборатория ПСП</v>
          </cell>
        </row>
        <row r="45">
          <cell r="D45" t="str">
            <v>Исследование и хранение образцов керна</v>
          </cell>
          <cell r="M45" t="str">
            <v>Объекты энергетики промысла (Общее)</v>
          </cell>
        </row>
        <row r="46">
          <cell r="D46" t="str">
            <v>Канатно-троссовые работы</v>
          </cell>
          <cell r="M46" t="str">
            <v>Энергоцентр -1</v>
          </cell>
        </row>
        <row r="47">
          <cell r="D47" t="str">
            <v>Капитальный ремонт ОС</v>
          </cell>
          <cell r="M47" t="str">
            <v>Энергоцентр -2</v>
          </cell>
        </row>
        <row r="48">
          <cell r="D48" t="str">
            <v>Квота на несоздание рабочих мест инвалидам и молодежи</v>
          </cell>
          <cell r="M48" t="str">
            <v>Энергоцентр НЭС</v>
          </cell>
        </row>
        <row r="49">
          <cell r="D49" t="str">
            <v>Командировочные расходы (общее)</v>
          </cell>
          <cell r="M49" t="str">
            <v>Энергоцентр Западно-Хоседаюское месторождение</v>
          </cell>
        </row>
        <row r="50">
          <cell r="D50" t="str">
            <v>Комиссионное вознаграждение</v>
          </cell>
          <cell r="M50" t="str">
            <v>Объекты энергетики ЦТСН (Общее)</v>
          </cell>
        </row>
        <row r="51">
          <cell r="D51" t="str">
            <v>Компаундирование</v>
          </cell>
          <cell r="M51" t="str">
            <v>Энергоцентр 32 км</v>
          </cell>
        </row>
        <row r="52">
          <cell r="D52" t="str">
            <v>Компенсация стоимости питания</v>
          </cell>
          <cell r="M52" t="str">
            <v>Энергоцентр 49 км</v>
          </cell>
        </row>
        <row r="53">
          <cell r="D53" t="str">
            <v>Компенсация стоимости питания (вахтовый метод)</v>
          </cell>
          <cell r="M53" t="str">
            <v>Энергоцентр 148 км</v>
          </cell>
        </row>
        <row r="54">
          <cell r="D54" t="str">
            <v>Консультационные услуги (общее)</v>
          </cell>
          <cell r="M54" t="str">
            <v>Энергоцентр ПСП (ДЭС)</v>
          </cell>
        </row>
        <row r="55">
          <cell r="D55" t="str">
            <v>Контроль качества и интерпретация ГДИ</v>
          </cell>
          <cell r="M55" t="str">
            <v>Энергоцентр ПСП (НЭС)</v>
          </cell>
        </row>
        <row r="56">
          <cell r="D56" t="str">
            <v>Льготный проезд</v>
          </cell>
          <cell r="M56" t="str">
            <v>Котельные</v>
          </cell>
        </row>
        <row r="57">
          <cell r="D57" t="str">
            <v>Материальная помощь (погребение, рождение)</v>
          </cell>
          <cell r="M57" t="str">
            <v>Карьеры</v>
          </cell>
        </row>
        <row r="58">
          <cell r="D58" t="str">
            <v>Материальная помощь к отпуску</v>
          </cell>
          <cell r="M58" t="str">
            <v>Сопровождение бурения</v>
          </cell>
        </row>
        <row r="59">
          <cell r="D59" t="str">
            <v>Материальная помощь на лечение</v>
          </cell>
          <cell r="M59" t="str">
            <v>Сопровождение строительства</v>
          </cell>
        </row>
        <row r="60">
          <cell r="D60" t="str">
            <v>Материальная помощь отдельным работникам по семейным обстоятельствам</v>
          </cell>
          <cell r="M60" t="str">
            <v>Офис Москва</v>
          </cell>
        </row>
        <row r="61">
          <cell r="D61" t="str">
            <v>Мобилизация</v>
          </cell>
          <cell r="M61" t="str">
            <v>Офис Усинск</v>
          </cell>
        </row>
        <row r="62">
          <cell r="D62" t="str">
            <v>Мобильная связь (абонентская плата и трафик, включая межгород)</v>
          </cell>
          <cell r="M62" t="str">
            <v>Офис НАО</v>
          </cell>
        </row>
        <row r="63">
          <cell r="D63" t="str">
            <v>Моделирование</v>
          </cell>
          <cell r="M63" t="str">
            <v>Реализация нефти (общее)</v>
          </cell>
        </row>
        <row r="64">
          <cell r="D64" t="str">
            <v>Мониторинг изменения ФХС пластовых нефтей</v>
          </cell>
          <cell r="M64" t="str">
            <v>Реализация нефти (Внутренний рынок)</v>
          </cell>
        </row>
        <row r="65">
          <cell r="D65" t="str">
            <v>Мониторинг скорости коррозии трубопроводов</v>
          </cell>
          <cell r="M65" t="str">
            <v>Реализация нефти (Дальнее зарубежье)</v>
          </cell>
        </row>
        <row r="66">
          <cell r="D66" t="str">
            <v>Надбавка за вахтовый метод работы</v>
          </cell>
          <cell r="M66" t="str">
            <v>Реализация нефти (Ближнее зарубежье)</v>
          </cell>
        </row>
        <row r="67">
          <cell r="D67" t="str">
            <v>Надбавка за климатические условия (РК, СН)</v>
          </cell>
          <cell r="M67" t="str">
            <v>Администрирование бурения</v>
          </cell>
        </row>
        <row r="68">
          <cell r="D68" t="str">
            <v>Налог на имущество (недвижимость)</v>
          </cell>
          <cell r="M68" t="str">
            <v>Администрирование строительства</v>
          </cell>
        </row>
        <row r="69">
          <cell r="D69" t="str">
            <v>НДС, не принимаемый в целях налогообложения</v>
          </cell>
        </row>
        <row r="70">
          <cell r="D70" t="str">
            <v>Обслуживание, текущий и капитальный ремонт инфраструктуры ИТ</v>
          </cell>
        </row>
        <row r="71">
          <cell r="D71" t="str">
            <v>Оплата по должн.окладам (тариф.ставкам)</v>
          </cell>
        </row>
        <row r="72">
          <cell r="D72" t="str">
            <v>Оплата проезда к месту отпуска и обратно раб-ку и членам семьи</v>
          </cell>
        </row>
        <row r="73">
          <cell r="D73" t="str">
            <v>Оплата путевок раб-ку и членам семьи</v>
          </cell>
        </row>
        <row r="74">
          <cell r="D74" t="str">
            <v>Оплата работ по договорам ГПХ</v>
          </cell>
        </row>
        <row r="75">
          <cell r="D75" t="str">
            <v>Оплата труда на период командировок</v>
          </cell>
        </row>
        <row r="76">
          <cell r="D76" t="str">
            <v>Опытно-промышленные исследования</v>
          </cell>
        </row>
        <row r="77">
          <cell r="D77" t="str">
            <v>Организация питания</v>
          </cell>
        </row>
        <row r="78">
          <cell r="D78" t="str">
            <v>Отбор и анализ глубинной пробы</v>
          </cell>
        </row>
        <row r="79">
          <cell r="D79" t="str">
            <v>Отпуска сверх резерва</v>
          </cell>
        </row>
        <row r="80">
          <cell r="D80" t="str">
            <v>Периодические медосмотры</v>
          </cell>
        </row>
        <row r="81">
          <cell r="D81" t="str">
            <v>Пластоиспытатель (КИИ)</v>
          </cell>
        </row>
        <row r="82">
          <cell r="D82" t="str">
            <v>Плата за вредное воздействие на ОС в пределах допустимых нормативов</v>
          </cell>
        </row>
        <row r="83">
          <cell r="D83" t="str">
            <v>Плата за пользование водными объектами</v>
          </cell>
        </row>
        <row r="84">
          <cell r="D84" t="str">
            <v>Повышение квалификации, обучение, семинары</v>
          </cell>
        </row>
        <row r="85">
          <cell r="D85" t="str">
            <v>Подарки, визитки, цветы</v>
          </cell>
        </row>
        <row r="86">
          <cell r="D86" t="str">
            <v>Поддержка мультимедиа систем и систем телефонии</v>
          </cell>
        </row>
        <row r="87">
          <cell r="D87" t="str">
            <v>Поддержка оргтехники</v>
          </cell>
        </row>
        <row r="88">
          <cell r="D88" t="str">
            <v>Подписка</v>
          </cell>
        </row>
        <row r="89">
          <cell r="D89" t="str">
            <v>Подписка на информационно-справочные системы</v>
          </cell>
        </row>
        <row r="90">
          <cell r="D90" t="str">
            <v>Подсчет запасов, ТЭО КИН</v>
          </cell>
        </row>
        <row r="91">
          <cell r="D91" t="str">
            <v>Подсчет и аудит запасов</v>
          </cell>
        </row>
        <row r="92">
          <cell r="D92" t="str">
            <v>Пособие по вр.нетр.за 3 дня</v>
          </cell>
        </row>
        <row r="93">
          <cell r="D93" t="str">
            <v>Почтовые услуги</v>
          </cell>
        </row>
        <row r="94">
          <cell r="D94" t="str">
            <v>Предвахтовые медосмотры</v>
          </cell>
        </row>
        <row r="95">
          <cell r="D95" t="str">
            <v>Представительские расходы (общее)</v>
          </cell>
        </row>
        <row r="96">
          <cell r="D96" t="str">
            <v>Премия за выполнение особо важных работ</v>
          </cell>
        </row>
        <row r="97">
          <cell r="D97" t="str">
            <v>Премия по итогам месяца</v>
          </cell>
        </row>
        <row r="98">
          <cell r="D98" t="str">
            <v>Приобретение лицензионного программного обеспечения</v>
          </cell>
        </row>
        <row r="99">
          <cell r="D99" t="str">
            <v>Приобретение прочих информационно-справочных систем</v>
          </cell>
        </row>
        <row r="100">
          <cell r="D100" t="str">
            <v>Программы финансирования по соглашениями с Администрациями МО</v>
          </cell>
        </row>
        <row r="101">
          <cell r="D101" t="str">
            <v>Проезд к месту работы</v>
          </cell>
        </row>
        <row r="102">
          <cell r="D102" t="str">
            <v>Прочая аренда</v>
          </cell>
        </row>
        <row r="103">
          <cell r="D103" t="str">
            <v>Прочие (услуги по ремонту нефтепогружн.кабеля и пр)</v>
          </cell>
        </row>
        <row r="104">
          <cell r="D104" t="str">
            <v>Прочие выплаты социального характера</v>
          </cell>
        </row>
        <row r="105">
          <cell r="D105" t="str">
            <v>Прочие геологические</v>
          </cell>
        </row>
        <row r="106">
          <cell r="D106" t="str">
            <v>Прочие единовременные премии</v>
          </cell>
        </row>
        <row r="107">
          <cell r="D107" t="str">
            <v>Прочие коммерческие расходы_</v>
          </cell>
        </row>
        <row r="108">
          <cell r="D108" t="str">
            <v>Прочие коммунальные услуги</v>
          </cell>
        </row>
        <row r="109">
          <cell r="D109" t="str">
            <v>Прочие медицинские услуги</v>
          </cell>
        </row>
        <row r="110">
          <cell r="D110" t="str">
            <v>Прочие надбавки и доплаты</v>
          </cell>
        </row>
        <row r="111">
          <cell r="D111" t="str">
            <v>Прочие налоги, пошлины и сборы</v>
          </cell>
        </row>
        <row r="112">
          <cell r="D112" t="str">
            <v>Прочие оплаты по среднему заработку</v>
          </cell>
        </row>
        <row r="113">
          <cell r="D113" t="str">
            <v>Прочие профессиональные услуги (общие)</v>
          </cell>
        </row>
        <row r="114">
          <cell r="D114" t="str">
            <v>Прочие работы и услуги</v>
          </cell>
        </row>
        <row r="115">
          <cell r="D115" t="str">
            <v>Прочие расходы (транспорт)</v>
          </cell>
        </row>
        <row r="116">
          <cell r="D116" t="str">
            <v>Прочие расходы на рекламу и маркетинг (общее)</v>
          </cell>
        </row>
        <row r="117">
          <cell r="D117" t="str">
            <v>Прочие расходы по страхованию</v>
          </cell>
        </row>
        <row r="118">
          <cell r="D118" t="str">
            <v>Прочие услуги (ж/д, речной транспорт)</v>
          </cell>
        </row>
        <row r="119">
          <cell r="D119" t="str">
            <v>Прочие услуги КРС</v>
          </cell>
        </row>
        <row r="120">
          <cell r="D120" t="str">
            <v>Прочие услуги ОТиПБ</v>
          </cell>
        </row>
        <row r="121">
          <cell r="D121" t="str">
            <v>Прочие услуги по прокату, ремонту и обслуживанию НКТ</v>
          </cell>
        </row>
        <row r="122">
          <cell r="D122" t="str">
            <v>Прочие услуги по ТО НПО</v>
          </cell>
        </row>
        <row r="123">
          <cell r="D123" t="str">
            <v>Прочие услуги при добыче</v>
          </cell>
        </row>
        <row r="124">
          <cell r="D124" t="str">
            <v>Прочие услуги производственного характера (общее)</v>
          </cell>
        </row>
        <row r="125">
          <cell r="D125" t="str">
            <v>Прочие услуги связи</v>
          </cell>
        </row>
        <row r="126">
          <cell r="D126" t="str">
            <v>Разработка и поддержка сайта</v>
          </cell>
        </row>
        <row r="127">
          <cell r="D127" t="str">
            <v>Разработка и составление проектных документов и форм</v>
          </cell>
        </row>
        <row r="128">
          <cell r="D128" t="str">
            <v>Разработка технических регламентов</v>
          </cell>
        </row>
        <row r="129">
          <cell r="D129" t="str">
            <v>Расходы на банковское обслуживание</v>
          </cell>
        </row>
        <row r="130">
          <cell r="D130" t="str">
            <v>Расходы на бензины</v>
          </cell>
        </row>
        <row r="131">
          <cell r="D131" t="str">
            <v>Расходы на газ на собственные нужды</v>
          </cell>
        </row>
        <row r="132">
          <cell r="D132" t="str">
            <v>Расходы на деэмульгатор</v>
          </cell>
        </row>
        <row r="133">
          <cell r="D133" t="str">
            <v>Расходы на дизтопливо</v>
          </cell>
        </row>
        <row r="134">
          <cell r="D134" t="str">
            <v>Расходы на запасные части</v>
          </cell>
        </row>
        <row r="135">
          <cell r="D135" t="str">
            <v>Расходы на инвентарь и хозяйственные принадлежности</v>
          </cell>
        </row>
        <row r="136">
          <cell r="D136" t="str">
            <v>Расходы на ингибиторы</v>
          </cell>
        </row>
        <row r="137">
          <cell r="D137" t="str">
            <v>Расходы на канцелярские товары</v>
          </cell>
        </row>
        <row r="138">
          <cell r="D138" t="str">
            <v>Расходы на лицензионное программное обеспечение</v>
          </cell>
        </row>
        <row r="139">
          <cell r="D139" t="str">
            <v>Расходы на масла</v>
          </cell>
        </row>
        <row r="140">
          <cell r="D140" t="str">
            <v>Расходы на материалы для оргтехники</v>
          </cell>
        </row>
        <row r="141">
          <cell r="D141" t="str">
            <v>Расходы на материалы для СКС</v>
          </cell>
        </row>
        <row r="142">
          <cell r="D142" t="str">
            <v>Расходы на материалы на рабочие места (ниже 40 тыс. руб)</v>
          </cell>
        </row>
        <row r="143">
          <cell r="D143" t="str">
            <v>Расходы на метанол</v>
          </cell>
        </row>
        <row r="144">
          <cell r="D144" t="str">
            <v>Расходы на носители информации</v>
          </cell>
        </row>
        <row r="145">
          <cell r="D145" t="str">
            <v>Расходы на офисную технику (ниже 40 тыс. руб)</v>
          </cell>
        </row>
        <row r="146">
          <cell r="D146" t="str">
            <v>Расходы на поглотитель сероводорода и меркаптанов</v>
          </cell>
        </row>
        <row r="147">
          <cell r="D147" t="str">
            <v>Расходы на противотурбулентные присадки</v>
          </cell>
        </row>
        <row r="148">
          <cell r="D148" t="str">
            <v>Расходы на прочее программное обеспечение</v>
          </cell>
        </row>
        <row r="149">
          <cell r="D149" t="str">
            <v>Расходы на прочие вспомогательные материалы</v>
          </cell>
        </row>
        <row r="150">
          <cell r="D150" t="str">
            <v>Расходы на прочие материалы для КРС</v>
          </cell>
        </row>
        <row r="151">
          <cell r="D151" t="str">
            <v>Расходы на прочие материалы для ТРС</v>
          </cell>
        </row>
        <row r="152">
          <cell r="D152" t="str">
            <v>Расходы на растворители</v>
          </cell>
        </row>
        <row r="153">
          <cell r="D153" t="str">
            <v>Расходы на расходные материалы и запчасти_</v>
          </cell>
        </row>
        <row r="154">
          <cell r="D154" t="str">
            <v>Расходы на содержание законсервированных производственных мощностей</v>
          </cell>
        </row>
        <row r="155">
          <cell r="D155" t="str">
            <v>Расходы на спецодежду</v>
          </cell>
        </row>
        <row r="156">
          <cell r="D156" t="str">
            <v>Расходы на строительные и отделочные материалы</v>
          </cell>
        </row>
        <row r="157">
          <cell r="D157" t="str">
            <v>Расходы по платежам за пользование водными объектами</v>
          </cell>
        </row>
        <row r="158">
          <cell r="D158" t="str">
            <v>Расходы по транспортному налогу</v>
          </cell>
        </row>
        <row r="159">
          <cell r="D159" t="str">
            <v>Регулярные платежи за пользование недрами</v>
          </cell>
        </row>
        <row r="160">
          <cell r="D160" t="str">
            <v>Резерв на выплату вознаграждений сотрудникам по итогам года</v>
          </cell>
        </row>
        <row r="161">
          <cell r="D161" t="str">
            <v>Резервы на отпускные</v>
          </cell>
        </row>
        <row r="162">
          <cell r="D162" t="str">
            <v>Рекультивация земель</v>
          </cell>
        </row>
        <row r="163">
          <cell r="D163" t="str">
            <v>Рекультивация земель и утилизация шламов</v>
          </cell>
        </row>
        <row r="164">
          <cell r="D164" t="str">
            <v>Ремонт НКТ</v>
          </cell>
        </row>
        <row r="165">
          <cell r="D165" t="str">
            <v>Ремонтно-изоляционные работы</v>
          </cell>
        </row>
        <row r="166">
          <cell r="D166" t="str">
            <v>Сметная партия ГДИ</v>
          </cell>
        </row>
        <row r="167">
          <cell r="D167" t="str">
            <v>Содержание зимников (затр.по времплощ. и дорогам)</v>
          </cell>
        </row>
        <row r="168">
          <cell r="D168" t="str">
            <v>Содержание медпунктов</v>
          </cell>
        </row>
        <row r="169">
          <cell r="D169" t="str">
            <v>Сопровождение информационных систем</v>
          </cell>
        </row>
        <row r="170">
          <cell r="D170" t="str">
            <v>Сопровождение производственных систем</v>
          </cell>
        </row>
        <row r="171">
          <cell r="D171" t="str">
            <v>Сопровождение специализированных систем</v>
          </cell>
        </row>
        <row r="172">
          <cell r="D172" t="str">
            <v>Составление проекта горного отвода</v>
          </cell>
        </row>
        <row r="173">
          <cell r="D173" t="str">
            <v>Стационарная телефония (городская, междугородняя, международная)</v>
          </cell>
        </row>
        <row r="174">
          <cell r="D174" t="str">
            <v>Стоимость подарков детям работников и работникам за счет средств организации</v>
          </cell>
        </row>
        <row r="175">
          <cell r="D175" t="str">
            <v>Стокоотведение</v>
          </cell>
        </row>
        <row r="176">
          <cell r="D176" t="str">
            <v>Страхование имущества (общее)</v>
          </cell>
        </row>
        <row r="177">
          <cell r="D177" t="str">
            <v>Страхование опасных производственных объектов</v>
          </cell>
        </row>
        <row r="178">
          <cell r="D178" t="str">
            <v>Страхование транспортных средств (общее)</v>
          </cell>
        </row>
        <row r="179">
          <cell r="D179" t="str">
            <v>Страховые взносы (кроме НС)</v>
          </cell>
        </row>
        <row r="180">
          <cell r="D180" t="str">
            <v>Страховые взносы (НС)</v>
          </cell>
        </row>
        <row r="181">
          <cell r="D181" t="str">
            <v>Судебные издержки</v>
          </cell>
        </row>
        <row r="182">
          <cell r="D182" t="str">
            <v>Судебные издержки.</v>
          </cell>
        </row>
        <row r="183">
          <cell r="D183" t="str">
            <v>Сумма НДПИ (без учета льгот)</v>
          </cell>
        </row>
        <row r="184">
          <cell r="D184" t="str">
            <v>Текущий ремонт ОС</v>
          </cell>
        </row>
        <row r="185">
          <cell r="D185" t="str">
            <v>Теплоснабжение</v>
          </cell>
        </row>
        <row r="186">
          <cell r="D186" t="str">
            <v>Техническая поддержка Бизнес приложений</v>
          </cell>
        </row>
        <row r="187">
          <cell r="D187" t="str">
            <v>Техническая поддержка общесистемного ПО</v>
          </cell>
        </row>
        <row r="188">
          <cell r="D188" t="str">
            <v>Техническая поддержка прикладного ПО</v>
          </cell>
        </row>
        <row r="189">
          <cell r="D189" t="str">
            <v>Техническая поддержка специализированного ПО</v>
          </cell>
        </row>
        <row r="190">
          <cell r="D190" t="str">
            <v>ТО и содержание ОС</v>
          </cell>
        </row>
        <row r="191">
          <cell r="D191" t="str">
            <v>ТО помещений (клининг), обслуживание инженерных сетей</v>
          </cell>
        </row>
        <row r="192">
          <cell r="D192" t="str">
            <v>ТО, ТР и содержание ОС</v>
          </cell>
        </row>
        <row r="193">
          <cell r="D193" t="str">
            <v>Услуги авиации (перевозка вертолетами)</v>
          </cell>
        </row>
        <row r="194">
          <cell r="D194" t="str">
            <v>Услуги бригад КРС</v>
          </cell>
        </row>
        <row r="195">
          <cell r="D195" t="str">
            <v>Услуги бригад ТРС</v>
          </cell>
        </row>
        <row r="196">
          <cell r="D196" t="str">
            <v>Услуги охраны (общее)</v>
          </cell>
        </row>
        <row r="197">
          <cell r="D197" t="str">
            <v>Услуги по госпроверке СИ, аккредитации лабораторий</v>
          </cell>
        </row>
        <row r="198">
          <cell r="D198" t="str">
            <v>Услуги по грузо-перевозкам</v>
          </cell>
        </row>
        <row r="199">
          <cell r="D199" t="str">
            <v>Услуги по инвентаризации, межеванию земель</v>
          </cell>
        </row>
        <row r="200">
          <cell r="D200" t="str">
            <v>Услуги по приему и утилизации ТБО</v>
          </cell>
        </row>
        <row r="201">
          <cell r="D201" t="str">
            <v>Услуги по прокату (аренде) УЭЦН</v>
          </cell>
        </row>
        <row r="202">
          <cell r="D202" t="str">
            <v>Услуги по регистрации имущества</v>
          </cell>
        </row>
        <row r="203">
          <cell r="D203" t="str">
            <v>Услуги по ремонту УЭЦН (не по дог.серв.обслуживания)</v>
          </cell>
        </row>
        <row r="204">
          <cell r="D204" t="str">
            <v>Услуги по сервисному обслуживанию УЭЦН</v>
          </cell>
        </row>
        <row r="205">
          <cell r="D205" t="str">
            <v>Услуги по содержанию дорог</v>
          </cell>
        </row>
        <row r="206">
          <cell r="D206" t="str">
            <v>Услуги по спецтехнике</v>
          </cell>
        </row>
        <row r="207">
          <cell r="D207" t="str">
            <v>Услуги по текущему ремонту дорог</v>
          </cell>
        </row>
        <row r="208">
          <cell r="D208" t="str">
            <v>Услуги по ТО инж.систем</v>
          </cell>
        </row>
        <row r="209">
          <cell r="D209" t="str">
            <v>Услуги по ТО пожарной сигнализации</v>
          </cell>
        </row>
        <row r="210">
          <cell r="D210" t="str">
            <v>Услуги по ТО теплоэнергетич.оборудования</v>
          </cell>
        </row>
        <row r="211">
          <cell r="D211" t="str">
            <v>Услуги по транспортировке нефти по н/п</v>
          </cell>
        </row>
        <row r="212">
          <cell r="D212" t="str">
            <v>Услуги по утилизации подтоварной воды</v>
          </cell>
        </row>
        <row r="213">
          <cell r="D213" t="str">
            <v>Услуги по химич. обработке скважин КРС</v>
          </cell>
        </row>
        <row r="214">
          <cell r="D214" t="str">
            <v>Услуги по хранению нефти</v>
          </cell>
        </row>
        <row r="215">
          <cell r="D215" t="str">
            <v>Услуги прачечной и химчистки</v>
          </cell>
        </row>
        <row r="216">
          <cell r="D216" t="str">
            <v>Услуги связи - периодическ. платежи за спутниковую/радиорелейную/радиосвязь</v>
          </cell>
        </row>
        <row r="217">
          <cell r="D217" t="str">
            <v>Услуги связи - периодические платежи за каналы передачи данных</v>
          </cell>
        </row>
        <row r="218">
          <cell r="D218" t="str">
            <v>Услуги связи - периодические платежи за мобильную связь.</v>
          </cell>
        </row>
        <row r="219">
          <cell r="D219" t="str">
            <v>Услуги связи - периодические платежи за стационарную связь</v>
          </cell>
        </row>
        <row r="220">
          <cell r="D220" t="str">
            <v>Устройство зимников (затр.по времплощ. и дорогам)</v>
          </cell>
        </row>
        <row r="221">
          <cell r="D221" t="str">
            <v>Утилизация шламов</v>
          </cell>
        </row>
        <row r="222">
          <cell r="D222" t="str">
            <v>Утилизация шламов (жидкая фаза)</v>
          </cell>
        </row>
        <row r="223">
          <cell r="D223" t="str">
            <v>Утилизация шламов (твердая фаза)</v>
          </cell>
        </row>
        <row r="224">
          <cell r="D224" t="str">
            <v>Фактический обмер тех.потерь нефти, разработка нормативов</v>
          </cell>
        </row>
        <row r="225">
          <cell r="D225" t="str">
            <v>Хранение и перевалка ТМЦ</v>
          </cell>
        </row>
        <row r="226">
          <cell r="D226" t="str">
            <v>Цементажи (КРС)</v>
          </cell>
        </row>
        <row r="227">
          <cell r="D227" t="str">
            <v>Циклическое воздействие</v>
          </cell>
        </row>
        <row r="228">
          <cell r="D228" t="str">
            <v>Частичная компенсация путевок на санаторно-курортное лечение (Крым)</v>
          </cell>
        </row>
        <row r="229">
          <cell r="D229" t="str">
            <v>Штрафы за сверхлимитное загрязнение ОС</v>
          </cell>
        </row>
        <row r="230">
          <cell r="D230" t="str">
            <v>Экологический аудит, мониторинг</v>
          </cell>
        </row>
        <row r="231">
          <cell r="D231" t="str">
            <v>Экспертиза, согласование, авторский надзор проектов</v>
          </cell>
        </row>
        <row r="232">
          <cell r="D232" t="str">
            <v>Юридические услуги (общее)</v>
          </cell>
        </row>
        <row r="233">
          <cell r="D233" t="str">
            <v>Прочие расходы PL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ocation key"/>
      <sheetName val="BU po posl oblasti"/>
      <sheetName val="Exploration Cost centres NGS"/>
      <sheetName val="Payroll cst centers NGS"/>
      <sheetName val="Payroll cost centres RNP"/>
      <sheetName val="Payroll cost centres RNS"/>
      <sheetName val="Payroll const centre TNG"/>
      <sheetName val="NIS March 2009"/>
      <sheetName val="Sheet2"/>
      <sheetName val="reference"/>
    </sheetNames>
    <sheetDataSet>
      <sheetData sheetId="0"/>
      <sheetData sheetId="1"/>
      <sheetData sheetId="2" refreshError="1">
        <row r="1">
          <cell r="E1" t="str">
            <v>Ukupni rashodi po mestima troška</v>
          </cell>
        </row>
        <row r="7">
          <cell r="F7" t="str">
            <v>Current User</v>
          </cell>
          <cell r="G7" t="str">
            <v>MARKOVIMA</v>
          </cell>
          <cell r="I7" t="str">
            <v>Key Date</v>
          </cell>
          <cell r="J7" t="str">
            <v>25.05.2009</v>
          </cell>
        </row>
        <row r="8">
          <cell r="F8" t="str">
            <v>Last Changed By</v>
          </cell>
          <cell r="G8" t="str">
            <v>Z_ZUNICAL</v>
          </cell>
          <cell r="I8" t="str">
            <v>Changed At</v>
          </cell>
          <cell r="J8" t="str">
            <v>3.12.2008 13:21:44</v>
          </cell>
        </row>
        <row r="9">
          <cell r="I9" t="str">
            <v>Status of Data</v>
          </cell>
          <cell r="J9" t="str">
            <v>21.05.2009 13:47:00</v>
          </cell>
        </row>
        <row r="10">
          <cell r="F10" t="str">
            <v>Query Technical Name</v>
          </cell>
          <cell r="G10" t="str">
            <v>GRP_CCA_P002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tatus projekata"/>
      <sheetName val="Projekti"/>
      <sheetName val="Tabela za Efima"/>
      <sheetName val="Glavni pivoti"/>
      <sheetName val="Pomoćni pivoti"/>
      <sheetName val="Valutni Kursevi"/>
      <sheetName val="Porećenje plaćanja"/>
      <sheetName val="Poređenje ostvarenja"/>
      <sheetName val="MHC_DHT"/>
      <sheetName val="Ekologija"/>
      <sheetName val="GFO_2 vs PAP"/>
      <sheetName val="Tabela za grafik do kraja 2011"/>
      <sheetName val="NIS-pl"/>
      <sheetName val="NIS-ostv"/>
      <sheetName val="UPS-pl"/>
      <sheetName val="UPS-ostv"/>
      <sheetName val="OFS-pl"/>
      <sheetName val="OFS-ostv"/>
      <sheetName val="PRO-pl"/>
      <sheetName val="PRO-ostv"/>
      <sheetName val="REF-pl"/>
      <sheetName val="REF-ostv"/>
      <sheetName val="MHC-pl"/>
      <sheetName val="MHC-ostv"/>
      <sheetName val="STS-pl"/>
      <sheetName val="STS-ostv"/>
      <sheetName val="Grafici za Sakajana"/>
      <sheetName val="Tabela za FEPU"/>
      <sheetName val="Nis 2010_2011"/>
      <sheetName val="Plan-fakt 2011"/>
      <sheetName val="UPS_2010_2011"/>
      <sheetName val="PRO_2010_2011"/>
      <sheetName val="REF 2010_2011"/>
      <sheetName val="Monitoring NIS_SIP"/>
      <sheetName val="Monitoring NIS_Akt"/>
      <sheetName val="Monitoring REF SIP"/>
      <sheetName val="Monitoring REF"/>
      <sheetName val="Monitoring PRO SIP"/>
      <sheetName val="Monitoring PRO"/>
      <sheetName val="Monitoring UPS SIP"/>
      <sheetName val="Monitoring UPS"/>
      <sheetName val="Pipeline"/>
      <sheetName val="Monitoring projekata zbirna"/>
      <sheetName val="Monitoring projekata po BU"/>
      <sheetName val="Reference"/>
      <sheetName val="ostalo da se uradi"/>
      <sheetName val="GFO_2 procena za GPN"/>
      <sheetName val="forecast for GPN_GFO_2_1"/>
      <sheetName val="GFO-2 za SIP"/>
      <sheetName val="Organski_neorganski"/>
      <sheetName val="Параметры_i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3">
          <cell r="B3" t="str">
            <v>PRO</v>
          </cell>
          <cell r="C3" t="str">
            <v>Maloprodaja</v>
          </cell>
          <cell r="D3" t="str">
            <v>DA</v>
          </cell>
          <cell r="E3" t="str">
            <v>OCF</v>
          </cell>
          <cell r="F3" t="str">
            <v>Koncesije</v>
          </cell>
          <cell r="G3" t="str">
            <v>MHC/DHT</v>
          </cell>
          <cell r="H3" t="str">
            <v>Kapitalna izgradnja</v>
          </cell>
          <cell r="I3" t="str">
            <v>SIP</v>
          </cell>
          <cell r="J3" t="str">
            <v>Српски</v>
          </cell>
          <cell r="K3" t="str">
            <v>Organiski</v>
          </cell>
        </row>
        <row r="4">
          <cell r="B4" t="str">
            <v>UPS</v>
          </cell>
          <cell r="C4" t="str">
            <v>Logistika</v>
          </cell>
          <cell r="D4" t="str">
            <v>NE</v>
          </cell>
          <cell r="E4" t="str">
            <v>GPN</v>
          </cell>
          <cell r="F4" t="str">
            <v>Bušenje</v>
          </cell>
          <cell r="G4" t="str">
            <v>Ekologija</v>
          </cell>
          <cell r="H4" t="str">
            <v>Obrtna i nematerijalna ulaganja</v>
          </cell>
          <cell r="I4" t="str">
            <v>Dodatno na SIP</v>
          </cell>
          <cell r="J4" t="str">
            <v>Руски</v>
          </cell>
          <cell r="K4" t="str">
            <v>Ne organski</v>
          </cell>
        </row>
        <row r="5">
          <cell r="B5" t="str">
            <v>OFS</v>
          </cell>
          <cell r="C5" t="str">
            <v>Maziva</v>
          </cell>
          <cell r="D5" t="str">
            <v>Odustalo se</v>
          </cell>
          <cell r="F5" t="str">
            <v>GTM</v>
          </cell>
          <cell r="G5" t="str">
            <v>PPOF/Limiti</v>
          </cell>
          <cell r="H5" t="str">
            <v>IT, licence</v>
          </cell>
          <cell r="I5" t="str">
            <v>Preneto iz 2010</v>
          </cell>
        </row>
        <row r="6">
          <cell r="B6" t="str">
            <v>REF</v>
          </cell>
          <cell r="C6" t="str">
            <v>RNP</v>
          </cell>
          <cell r="F6" t="str">
            <v>GRR</v>
          </cell>
          <cell r="G6" t="str">
            <v>Rast</v>
          </cell>
          <cell r="H6" t="str">
            <v>Dugorčni plasmani</v>
          </cell>
        </row>
        <row r="7">
          <cell r="B7" t="str">
            <v>STS</v>
          </cell>
          <cell r="C7" t="str">
            <v>RNS</v>
          </cell>
          <cell r="F7" t="str">
            <v>Gasni biznis</v>
          </cell>
          <cell r="G7" t="str">
            <v>Angola</v>
          </cell>
        </row>
        <row r="8">
          <cell r="C8" t="str">
            <v>MHC/DHT+Vodonik</v>
          </cell>
          <cell r="F8" t="str">
            <v>Infrastruktura</v>
          </cell>
          <cell r="G8" t="str">
            <v>Ostalo</v>
          </cell>
        </row>
        <row r="9">
          <cell r="C9" t="str">
            <v>KPC</v>
          </cell>
          <cell r="F9" t="str">
            <v>Izgradnja BS</v>
          </cell>
          <cell r="G9" t="str">
            <v>PIR</v>
          </cell>
        </row>
        <row r="10">
          <cell r="C10" t="str">
            <v>Transport</v>
          </cell>
          <cell r="F10" t="str">
            <v>Kupovina BS</v>
          </cell>
        </row>
        <row r="11">
          <cell r="C11" t="str">
            <v>FIS</v>
          </cell>
          <cell r="F11" t="str">
            <v>Totalna rekonstrukcija BS</v>
          </cell>
        </row>
        <row r="12">
          <cell r="C12" t="str">
            <v>Bezbednost</v>
          </cell>
          <cell r="F12" t="str">
            <v>Delimična rekonstrukcija BS</v>
          </cell>
        </row>
        <row r="13">
          <cell r="C13" t="str">
            <v>IT</v>
          </cell>
          <cell r="F13" t="str">
            <v>Ugradnja TNG</v>
          </cell>
        </row>
        <row r="14">
          <cell r="C14" t="str">
            <v>HR</v>
          </cell>
          <cell r="F14" t="str">
            <v>Bunkerisanje</v>
          </cell>
        </row>
        <row r="15">
          <cell r="C15" t="str">
            <v>Pravnici</v>
          </cell>
          <cell r="F15" t="str">
            <v>PIR</v>
          </cell>
        </row>
        <row r="16">
          <cell r="C16" t="str">
            <v>Jazak</v>
          </cell>
          <cell r="F16" t="str">
            <v>Limiti</v>
          </cell>
        </row>
        <row r="17">
          <cell r="C17" t="str">
            <v>Predstavništvo u Moskvi</v>
          </cell>
          <cell r="F17" t="str">
            <v>PPOF</v>
          </cell>
        </row>
        <row r="18">
          <cell r="F18" t="str">
            <v>Ekologija</v>
          </cell>
        </row>
        <row r="19">
          <cell r="F19" t="str">
            <v>Rast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Главни пивоти за графике"/>
      <sheetName val="Projekti"/>
      <sheetName val="Proba za automatizaciju grafika"/>
      <sheetName val="Monitoring slajdovi"/>
      <sheetName val="Tabela za grafik do kraja 2010"/>
      <sheetName val="Chart1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reference"/>
      <sheetName val="Chart17"/>
      <sheetName val="Chart18"/>
      <sheetName val="Chart19"/>
      <sheetName val="Chart20"/>
      <sheetName val="Chart21"/>
      <sheetName val="Chart22"/>
      <sheetName val="Grafici za Sakajana"/>
      <sheetName val="Tabela za FEPU"/>
      <sheetName val="Додатни пивот за план остварења"/>
      <sheetName val="Pivot mesečni plan FEPA"/>
      <sheetName val="Chart23"/>
      <sheetName val="Chart24"/>
      <sheetName val="Chart25"/>
      <sheetName val="Chart26"/>
      <sheetName val="Chart27"/>
      <sheetName val="Chart28"/>
      <sheetName val="Chart29"/>
      <sheetName val="Chart30"/>
      <sheetName val="Tabele za grafike 9M"/>
      <sheetName val="Chart31"/>
      <sheetName val="Chart32"/>
      <sheetName val="Chart33"/>
      <sheetName val="Chart34"/>
      <sheetName val="Chart35"/>
      <sheetName val="Chart36"/>
      <sheetName val="Табела за Август"/>
      <sheetName val="Септембар поређења"/>
      <sheetName val="Chart37"/>
      <sheetName val="NIS pla."/>
      <sheetName val="NIS osv."/>
      <sheetName val="STS pla."/>
      <sheetName val="STS osv."/>
      <sheetName val="RNS pla."/>
      <sheetName val="RNS osv."/>
      <sheetName val="MHC pla."/>
      <sheetName val="MHC. osv"/>
      <sheetName val="RNP pla."/>
      <sheetName val="RNP osv."/>
      <sheetName val="Pro pla."/>
      <sheetName val="Pro osv."/>
      <sheetName val="NGS pla."/>
      <sheetName val="NGS. osv."/>
      <sheetName val="Poređenje pla."/>
      <sheetName val="Poređenje osv."/>
      <sheetName val="Sakajan grafik 1"/>
      <sheetName val="Sakajan grafik 2"/>
      <sheetName val="Sakajan grafik 3a"/>
      <sheetName val="Sakajan grafik 3b"/>
      <sheetName val="Sakajan grafik 4"/>
      <sheetName val="Sakajan grafik 5"/>
      <sheetName val="Monitoring RNP"/>
      <sheetName val="Monitoring NIS_IK23"/>
      <sheetName val="Monitoring NIS_IK8"/>
      <sheetName val="Monitoring RNS"/>
      <sheetName val="Monitoring PRO"/>
      <sheetName val="Monitoring NGS"/>
      <sheetName val="Pipeline"/>
      <sheetName val="Pipeline Ik8"/>
      <sheetName val="Chart62"/>
      <sheetName val="Chart63"/>
      <sheetName val="Chart64"/>
      <sheetName val="Chart65"/>
      <sheetName val="Chart66"/>
      <sheetName val="Chart67"/>
      <sheetName val="Chart68"/>
      <sheetName val="Справочник"/>
      <sheetName val="Добыча график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D1" t="str">
            <v>Ecology</v>
          </cell>
          <cell r="E1" t="str">
            <v>DA</v>
          </cell>
        </row>
        <row r="2">
          <cell r="D2" t="str">
            <v>Growth</v>
          </cell>
          <cell r="E2" t="str">
            <v>NE</v>
          </cell>
        </row>
        <row r="3">
          <cell r="D3" t="str">
            <v>PPOF / limiti</v>
          </cell>
        </row>
        <row r="4">
          <cell r="D4" t="str">
            <v>Rest</v>
          </cell>
        </row>
        <row r="5">
          <cell r="D5" t="str">
            <v>Consulting service</v>
          </cell>
        </row>
        <row r="6">
          <cell r="D6" t="str">
            <v>MHC / DHT</v>
          </cell>
        </row>
        <row r="7">
          <cell r="D7" t="str">
            <v>Angola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нижение производительности"/>
      <sheetName val="Снижение(25.11)"/>
      <sheetName val="Снижение(30.11)"/>
      <sheetName val="Снижение(23.12)"/>
    </sheetNames>
    <sheetDataSet>
      <sheetData sheetId="0" refreshError="1">
        <row r="65">
          <cell r="R65">
            <v>-270</v>
          </cell>
        </row>
        <row r="146">
          <cell r="R146">
            <v>-442</v>
          </cell>
        </row>
        <row r="294">
          <cell r="R294">
            <v>-380</v>
          </cell>
        </row>
        <row r="372">
          <cell r="R372">
            <v>-98</v>
          </cell>
        </row>
        <row r="421">
          <cell r="R421">
            <v>-226.3</v>
          </cell>
        </row>
        <row r="493">
          <cell r="R493">
            <v>-539</v>
          </cell>
        </row>
        <row r="553">
          <cell r="R553">
            <v>-274</v>
          </cell>
        </row>
        <row r="688">
          <cell r="R688">
            <v>-110</v>
          </cell>
        </row>
        <row r="759">
          <cell r="R759">
            <v>-147</v>
          </cell>
        </row>
      </sheetData>
      <sheetData sheetId="1"/>
      <sheetData sheetId="2"/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FA w.o duty 12 мес 2014 (2)"/>
      <sheetName val="БП2017-2021"/>
      <sheetName val="Реализация 2014 "/>
      <sheetName val="Реализация 2015"/>
      <sheetName val="Реализация 2016"/>
      <sheetName val="Реализация2017"/>
      <sheetName val="Реализация2018"/>
      <sheetName val="data.sales"/>
      <sheetName val="data.source"/>
      <sheetName val="data.input"/>
      <sheetName val="БНК"/>
      <sheetName val="РН2017"/>
      <sheetName val="РН2018"/>
      <sheetName val="РН"/>
      <sheetName val="ГПН"/>
      <sheetName val="Primorsk"/>
      <sheetName val="граф"/>
      <sheetName val="list"/>
      <sheetName val="ФА"/>
      <sheetName val="RevFA w.o duty 7 2014"/>
      <sheetName val="Комисс"/>
      <sheetName val="Потери"/>
      <sheetName val="Лист1"/>
      <sheetName val="base"/>
      <sheetName val="РН_NEW"/>
      <sheetName val="Реализация2019"/>
      <sheetName val="RevFA w.o duty 2019"/>
      <sheetName val="Реализация2020"/>
      <sheetName val="Реализация2021"/>
      <sheetName val="Реализация2022"/>
      <sheetName val="Лист2"/>
      <sheetName val="ГПН_NEW"/>
    </sheetNames>
    <sheetDataSet>
      <sheetData sheetId="0"/>
      <sheetData sheetId="1"/>
      <sheetData sheetId="2"/>
      <sheetData sheetId="3"/>
      <sheetData sheetId="4">
        <row r="6">
          <cell r="O6">
            <v>32663166329.84</v>
          </cell>
        </row>
      </sheetData>
      <sheetData sheetId="5">
        <row r="6">
          <cell r="C6">
            <v>3099497632.71</v>
          </cell>
        </row>
      </sheetData>
      <sheetData sheetId="6">
        <row r="1">
          <cell r="C1">
            <v>4738026.3600000003</v>
          </cell>
        </row>
      </sheetData>
      <sheetData sheetId="7">
        <row r="685">
          <cell r="H685">
            <v>72102.672000000006</v>
          </cell>
        </row>
      </sheetData>
      <sheetData sheetId="8">
        <row r="2">
          <cell r="B2" t="str">
            <v>Пн</v>
          </cell>
        </row>
        <row r="3">
          <cell r="B3" t="str">
            <v>Вт</v>
          </cell>
        </row>
        <row r="4">
          <cell r="B4" t="str">
            <v>Ср</v>
          </cell>
        </row>
        <row r="5">
          <cell r="B5" t="str">
            <v>Чт</v>
          </cell>
        </row>
        <row r="6">
          <cell r="B6" t="str">
            <v>Пт</v>
          </cell>
        </row>
        <row r="7">
          <cell r="B7" t="str">
            <v>Сб</v>
          </cell>
        </row>
        <row r="8">
          <cell r="B8" t="str">
            <v>Вс</v>
          </cell>
        </row>
      </sheetData>
      <sheetData sheetId="9">
        <row r="936">
          <cell r="C936">
            <v>42176</v>
          </cell>
        </row>
      </sheetData>
      <sheetData sheetId="10"/>
      <sheetData sheetId="11"/>
      <sheetData sheetId="12"/>
      <sheetData sheetId="13"/>
      <sheetData sheetId="14"/>
      <sheetData sheetId="15">
        <row r="181">
          <cell r="D181">
            <v>19689.601999999999</v>
          </cell>
        </row>
      </sheetData>
      <sheetData sheetId="16">
        <row r="2">
          <cell r="C2">
            <v>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/>
      <sheetData sheetId="24">
        <row r="5">
          <cell r="B5">
            <v>43709</v>
          </cell>
        </row>
      </sheetData>
      <sheetData sheetId="25">
        <row r="1">
          <cell r="C1">
            <v>15590504.569999542</v>
          </cell>
        </row>
      </sheetData>
      <sheetData sheetId="26"/>
      <sheetData sheetId="27">
        <row r="6">
          <cell r="C6">
            <v>27276649.359999657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електор"/>
      <sheetName val="НПА"/>
      <sheetName val="Линейная чувствительность"/>
      <sheetName val="Лист1"/>
    </sheetNames>
    <sheetDataSet>
      <sheetData sheetId="0" refreshError="1"/>
      <sheetData sheetId="1">
        <row r="1">
          <cell r="A1">
            <v>40209</v>
          </cell>
        </row>
      </sheetData>
      <sheetData sheetId="2" refreshError="1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эпинг"/>
      <sheetName val="Мэп_Категория"/>
      <sheetName val="Статья-форма"/>
      <sheetName val="Статья"/>
      <sheetName val="ОГМ"/>
    </sheetNames>
    <sheetDataSet>
      <sheetData sheetId="0">
        <row r="2">
          <cell r="A2" t="str">
            <v>Административно-хозяйственный отдел (Москва)</v>
          </cell>
          <cell r="C2" t="str">
            <v>Авторский надзор</v>
          </cell>
          <cell r="E2" t="str">
            <v>Транспортные средства</v>
          </cell>
          <cell r="G2" t="str">
            <v>Прочие внешние контрагенты</v>
          </cell>
          <cell r="K2" t="str">
            <v>Объекты добычи нефти (Общее)</v>
          </cell>
          <cell r="N2" t="str">
            <v>Подразделения Москвы (Общее)</v>
          </cell>
        </row>
        <row r="3">
          <cell r="A3" t="str">
            <v>Административно-хозяйственный отдел (Нарьян-Мар)</v>
          </cell>
          <cell r="C3" t="str">
            <v>Анализ нефти</v>
          </cell>
          <cell r="E3" t="str">
            <v>Сооружения</v>
          </cell>
          <cell r="G3" t="str">
            <v>РМНТК Нефтеотдача</v>
          </cell>
          <cell r="K3" t="str">
            <v>Северо-Хоседаюское месторождение (Общее)</v>
          </cell>
          <cell r="N3" t="str">
            <v>Административно-управленческий аппарат</v>
          </cell>
        </row>
        <row r="4">
          <cell r="A4" t="str">
            <v>Административно-хозяйственный отдел (Усинск)</v>
          </cell>
          <cell r="C4" t="str">
            <v>Аренда земли</v>
          </cell>
          <cell r="E4" t="str">
            <v>Прочие машины и оборудование</v>
          </cell>
          <cell r="G4" t="str">
            <v>Зарнестсервис</v>
          </cell>
          <cell r="K4" t="str">
            <v>Висовое месторождение (Общее)</v>
          </cell>
          <cell r="N4" t="str">
            <v>Бухгалтерия</v>
          </cell>
        </row>
        <row r="5">
          <cell r="A5" t="str">
            <v>Бухгалтерия</v>
          </cell>
          <cell r="C5" t="str">
            <v>Аренда каналов связи (включая радиорелейную. Транкинговую, радиосвязь и Интернет, спутниковая связь)</v>
          </cell>
          <cell r="E5" t="str">
            <v>Производственное оборудование</v>
          </cell>
          <cell r="G5" t="str">
            <v>Зарубежнефтестроймонтаж</v>
          </cell>
          <cell r="K5" t="str">
            <v>Верхнеколвинское месторождение (Общее)</v>
          </cell>
          <cell r="N5" t="str">
            <v>Отдел главного механика</v>
          </cell>
        </row>
        <row r="6">
          <cell r="A6" t="str">
            <v>Группа по работе с фондом скважин</v>
          </cell>
          <cell r="C6" t="str">
            <v>Аренда непромышленного оборудования</v>
          </cell>
          <cell r="E6" t="str">
            <v>ВЖК</v>
          </cell>
          <cell r="G6" t="str">
            <v>ВНИИнефть</v>
          </cell>
          <cell r="K6" t="str">
            <v>Западно-Хоседаюское месторождение (Общее)</v>
          </cell>
          <cell r="N6" t="str">
            <v>Отдел главного энергетика</v>
          </cell>
        </row>
        <row r="7">
          <cell r="A7" t="str">
            <v>Маркшейдерский отдел (Усинск)</v>
          </cell>
          <cell r="C7" t="str">
            <v>Аренда помещений</v>
          </cell>
          <cell r="E7" t="str">
            <v>Прочие основные фонды (общее)</v>
          </cell>
          <cell r="G7" t="str">
            <v>Зарубежнефть</v>
          </cell>
          <cell r="K7" t="str">
            <v>Сихорейское месторождение (Общее)</v>
          </cell>
          <cell r="N7" t="str">
            <v>Отдел документооборота</v>
          </cell>
        </row>
        <row r="8">
          <cell r="A8" t="str">
            <v>Отдел главного механика</v>
          </cell>
          <cell r="C8" t="str">
            <v>Аудиторские услуги (общее)</v>
          </cell>
          <cell r="E8" t="str">
            <v>Здания</v>
          </cell>
          <cell r="G8" t="str">
            <v>АМНГР</v>
          </cell>
          <cell r="K8" t="str">
            <v>Северо-Сихорейское месторождение (Общее)</v>
          </cell>
          <cell r="N8" t="str">
            <v>Управление промышленной безопасности, охраны труда и охраны окружающей среды</v>
          </cell>
        </row>
        <row r="9">
          <cell r="A9" t="str">
            <v>Отдел главного энергетика</v>
          </cell>
          <cell r="C9" t="str">
            <v>Благотворительность</v>
          </cell>
          <cell r="E9" t="str">
            <v>Непромышленное оборудование</v>
          </cell>
          <cell r="K9" t="str">
            <v>Восточно-Сихорейское месторождение (Общее)</v>
          </cell>
          <cell r="N9" t="str">
            <v>Отдел собственной безопасности</v>
          </cell>
        </row>
        <row r="10">
          <cell r="A10" t="str">
            <v>Отдел земельных и имущественных отношений</v>
          </cell>
          <cell r="C10" t="str">
            <v>Благоустройство территории</v>
          </cell>
          <cell r="E10" t="str">
            <v>Прочие основные фонды</v>
          </cell>
          <cell r="K10" t="str">
            <v>Северо-Ошкотынское месторождение (Общее)</v>
          </cell>
          <cell r="N10" t="str">
            <v>Административно-хозяйственный отдел (Москва)</v>
          </cell>
        </row>
        <row r="11">
          <cell r="A11" t="str">
            <v>Отдел логистики (Усинск)</v>
          </cell>
          <cell r="C11" t="str">
            <v>в т.ч.: регулир.</v>
          </cell>
          <cell r="K11" t="str">
            <v>Восточно-Янемдейское месторождение (Общее)</v>
          </cell>
          <cell r="N11" t="str">
            <v>Управление закупками</v>
          </cell>
        </row>
        <row r="12">
          <cell r="A12" t="str">
            <v>Отдел материально-технического обеспечения (Усинск)</v>
          </cell>
          <cell r="C12" t="str">
            <v>Вид налога - Налог на землю</v>
          </cell>
          <cell r="K12" t="str">
            <v>Сюрхаратинское месторождение (Общее)</v>
          </cell>
          <cell r="N12" t="str">
            <v>Управление по геологии и ГРР</v>
          </cell>
        </row>
        <row r="13">
          <cell r="A13" t="str">
            <v>Отдел собственной безопасности</v>
          </cell>
          <cell r="C13" t="str">
            <v>Вид налога - Плата за пользование водными объектами</v>
          </cell>
          <cell r="K13" t="str">
            <v>Южно-Сюрхаратинское месторождение (Общее)</v>
          </cell>
          <cell r="N13" t="str">
            <v>Управление по разработке месторождений</v>
          </cell>
        </row>
        <row r="14">
          <cell r="A14" t="str">
            <v>Отдел текущего и капитального ремонта скважин</v>
          </cell>
          <cell r="C14" t="str">
            <v>Вид налога - Транспортный налог</v>
          </cell>
          <cell r="K14" t="str">
            <v>Урернырдское месторождение (Общее)</v>
          </cell>
          <cell r="N14" t="str">
            <v>Управление по капитальному строительству</v>
          </cell>
        </row>
        <row r="15">
          <cell r="A15" t="str">
            <v>Производственно-технический отдел</v>
          </cell>
          <cell r="C15" t="str">
            <v>Водоснабжение</v>
          </cell>
          <cell r="K15" t="str">
            <v>Пюсейское месторождение (Общее)</v>
          </cell>
          <cell r="N15" t="str">
            <v>Управление по работе с персоналом</v>
          </cell>
        </row>
        <row r="16">
          <cell r="A16" t="str">
            <v>Управление автоматизации, метрологии, информационных технологий и связи (ИТ)</v>
          </cell>
          <cell r="C16" t="str">
            <v>Возмещение платы родителей за д/с</v>
          </cell>
          <cell r="K16" t="str">
            <v>Объекты подготовки и перекачки нефти (Общее)</v>
          </cell>
          <cell r="N16" t="str">
            <v>Управление по скважинным операциям</v>
          </cell>
        </row>
        <row r="17">
          <cell r="A17" t="str">
            <v>Управление автоматизации, метрологии, информационных технологий и связи (КИП)</v>
          </cell>
          <cell r="C17" t="str">
            <v>Возмещение расходов, связанных с переездом</v>
          </cell>
          <cell r="K17" t="str">
            <v>ЦПС Северное Хоседаю</v>
          </cell>
          <cell r="N17" t="str">
            <v>Отдел текущего и капитального ремонта скважин</v>
          </cell>
        </row>
        <row r="18">
          <cell r="A18" t="str">
            <v>Управление буровых работ</v>
          </cell>
          <cell r="C18" t="str">
            <v>Выплаты в связи с юбилейными датами</v>
          </cell>
          <cell r="K18" t="str">
            <v>УПСВ-2</v>
          </cell>
          <cell r="N18" t="str">
            <v>Управление подготовки и транспортировки нефти и газа</v>
          </cell>
        </row>
        <row r="19">
          <cell r="A19" t="str">
            <v>Управление закупками</v>
          </cell>
          <cell r="C19" t="str">
            <v>Выплаты по уходу за ребенком, компенс. одинок. родит., имеющ. детей до 12 лет</v>
          </cell>
          <cell r="K19" t="str">
            <v>УПСВ-3</v>
          </cell>
          <cell r="N19" t="str">
            <v>Управление по добыче нефти и газа</v>
          </cell>
        </row>
        <row r="20">
          <cell r="A20" t="str">
            <v>Управление капитального строительства</v>
          </cell>
          <cell r="C20" t="str">
            <v>Вых. пос. при расторжении тр. договора</v>
          </cell>
          <cell r="K20" t="str">
            <v>МФНС-1</v>
          </cell>
          <cell r="N20" t="str">
            <v>Финансово-экономическое управление</v>
          </cell>
        </row>
        <row r="21">
          <cell r="A21" t="str">
            <v>Управление по геологии и ГРР</v>
          </cell>
          <cell r="C21" t="str">
            <v>Геофизические услуги при КРС (Revex)</v>
          </cell>
          <cell r="K21" t="str">
            <v>МФНС-2</v>
          </cell>
          <cell r="N21" t="str">
            <v>Юридический отдел</v>
          </cell>
        </row>
        <row r="22">
          <cell r="A22" t="str">
            <v>Управление по капитальному строительству</v>
          </cell>
          <cell r="C22" t="str">
            <v>Гидродинамические исследования (ГДИ)</v>
          </cell>
          <cell r="K22" t="str">
            <v>Участок транспортировки Урернырдское м/р - Западно-Хоседаюское м/р</v>
          </cell>
          <cell r="N22" t="str">
            <v>Управление автоматизации, метрологии, информационных технологий и связи</v>
          </cell>
        </row>
        <row r="23">
          <cell r="A23" t="str">
            <v>Управление по работе с персоналом</v>
          </cell>
          <cell r="C23" t="str">
            <v>Гидропрослушивание</v>
          </cell>
          <cell r="K23" t="str">
            <v>Участок транспортировки Северо-Ошкотынское м/р - Западно-Хоседаюское м/р</v>
          </cell>
          <cell r="N23" t="str">
            <v>Подразделения Усинска (Общее)</v>
          </cell>
        </row>
        <row r="24">
          <cell r="A24" t="str">
            <v>Управление по разработке месторождений</v>
          </cell>
          <cell r="C24" t="str">
            <v>Денежная компенсация за неиспользованный отпуск работникам</v>
          </cell>
          <cell r="K24" t="str">
            <v>Участок транспортировки Западно-Хоседаюское м/р - ЦПС Северное Хоседаю</v>
          </cell>
          <cell r="N24" t="str">
            <v>Подразделения НАО (Общее)</v>
          </cell>
        </row>
        <row r="25">
          <cell r="A25" t="str">
            <v>Управление по скважинным операциям</v>
          </cell>
          <cell r="C25" t="str">
            <v>Диагностирование оборудования</v>
          </cell>
          <cell r="K25" t="str">
            <v>Объекты ППД  (Общее)</v>
          </cell>
          <cell r="N25" t="str">
            <v>Подразделения промысла (Общее)</v>
          </cell>
        </row>
        <row r="26">
          <cell r="A26" t="str">
            <v>Управление подготовки и транспортировки нефти и газа</v>
          </cell>
          <cell r="C26" t="str">
            <v>Добровольное медицинское страхование работников и членов их семей</v>
          </cell>
          <cell r="K26" t="str">
            <v>Ремонтно-механическая мастерская</v>
          </cell>
          <cell r="N26" t="str">
            <v>Центральное инженерно-технологическое управление</v>
          </cell>
        </row>
        <row r="27">
          <cell r="A27" t="str">
            <v>Управление промышленной безопасности, охраны труда и охраны окружающей среды (ООС)</v>
          </cell>
          <cell r="C27" t="str">
            <v>Доплата за работу в вых. и праздн. дни (не смен. персонал)</v>
          </cell>
          <cell r="K27" t="str">
            <v>Трубно-инструментальная площадка</v>
          </cell>
          <cell r="N27" t="str">
            <v>Цех по добыче нефти, газа и газового конденсата (Общее)</v>
          </cell>
        </row>
        <row r="28">
          <cell r="A28" t="str">
            <v>Управление промышленной безопасности, охраны труда и охраны окружающей среды (ОТиПБ)</v>
          </cell>
          <cell r="C28" t="str">
            <v>Доплата за работу в вых. и праздн. дни (смен. персонал)</v>
          </cell>
          <cell r="K28" t="str">
            <v>Объекты транспортного цеха</v>
          </cell>
          <cell r="N28" t="str">
            <v>ИТР цеха по добыче нефти, газа и газового конденсата</v>
          </cell>
        </row>
        <row r="29">
          <cell r="A29" t="str">
            <v>Финансово-экономическое управление</v>
          </cell>
          <cell r="C29" t="str">
            <v>Доплата за работу в ночное время</v>
          </cell>
          <cell r="K29" t="str">
            <v>Лаборатория (Промысел)</v>
          </cell>
          <cell r="N29" t="str">
            <v>Бригада № 1 ЦДНГ</v>
          </cell>
        </row>
        <row r="30">
          <cell r="C30" t="str">
            <v>Доплата за работу в тяжелых, вредных, опасных условиях труда</v>
          </cell>
          <cell r="K30" t="str">
            <v>Вахтовые жилые комплексы Промысла</v>
          </cell>
          <cell r="N30" t="str">
            <v>Бригада № 2 ЦДНГ</v>
          </cell>
        </row>
        <row r="31">
          <cell r="C31" t="str">
            <v xml:space="preserve">Доплата за сверхурочную работу </v>
          </cell>
          <cell r="K31" t="str">
            <v>Склады Промысла</v>
          </cell>
          <cell r="N31" t="str">
            <v>Бригада № 3 ЦДНГ</v>
          </cell>
        </row>
        <row r="32">
          <cell r="C32" t="str">
            <v>Доплата за совмещение профессий (должностей)</v>
          </cell>
          <cell r="K32" t="str">
            <v>Объекты транспортировки и сдачи нефти (Общее)</v>
          </cell>
          <cell r="N32" t="str">
            <v>Бригада № 4 ЦДНГ</v>
          </cell>
        </row>
        <row r="33">
          <cell r="C33" t="str">
            <v>Единовременная выплата к отпуску</v>
          </cell>
          <cell r="K33" t="str">
            <v>Участок транспортировки нефти ЦПС-ПСП Мусюршор</v>
          </cell>
          <cell r="N33" t="str">
            <v>Бригада № 5 ЦДНГ</v>
          </cell>
        </row>
        <row r="34">
          <cell r="C34" t="str">
            <v>Единовременная премия к Дню работника нефтяной и газовой пром.</v>
          </cell>
          <cell r="K34" t="str">
            <v>ПСП Мусюршор</v>
          </cell>
          <cell r="N34" t="str">
            <v>Цех по поддержанию пластового давления</v>
          </cell>
        </row>
        <row r="35">
          <cell r="C35" t="str">
            <v>Единовременные выплаты, вознаграждения при выходе на пенсию</v>
          </cell>
          <cell r="K35" t="str">
            <v>ПСП Мусюршор-ПСН Головные (н/п Печоранефть)</v>
          </cell>
          <cell r="N35" t="str">
            <v>Цех подготовки и перекачки сырой нефти (Общее)</v>
          </cell>
        </row>
        <row r="36">
          <cell r="C36" t="str">
            <v>Индивидуальная стимулирующая надбавка</v>
          </cell>
          <cell r="K36" t="str">
            <v>ПСП Мусюршор-ПСН Головные (н/п Северного Сияния)</v>
          </cell>
          <cell r="N36" t="str">
            <v>ИТР цеха подготовки и перекачки сырой нефти</v>
          </cell>
        </row>
        <row r="37">
          <cell r="C37" t="str">
            <v>Исследование и хранение образцов керна</v>
          </cell>
          <cell r="K37" t="str">
            <v>ПНС 32 км</v>
          </cell>
          <cell r="N37" t="str">
            <v>Бригада по подготовке нефти</v>
          </cell>
        </row>
        <row r="38">
          <cell r="C38" t="str">
            <v>Канатно-троссовые работы</v>
          </cell>
          <cell r="K38" t="str">
            <v>ПНС 49 км</v>
          </cell>
          <cell r="N38" t="str">
            <v>Бригада по обслуживанию МФНС №1</v>
          </cell>
        </row>
        <row r="39">
          <cell r="C39" t="str">
            <v>Капитальный ремонт ОС</v>
          </cell>
          <cell r="K39" t="str">
            <v>ДНС 64 км</v>
          </cell>
          <cell r="N39" t="str">
            <v>Бригада по обслуживанию МФНС №2</v>
          </cell>
        </row>
        <row r="40">
          <cell r="C40" t="str">
            <v>Квота на несоздание рабочих мест инвалидам и молодежи</v>
          </cell>
          <cell r="K40" t="str">
            <v>ВПСН 148 км</v>
          </cell>
          <cell r="N40" t="str">
            <v>Бригада по обслуживанию УПСВ № 1</v>
          </cell>
        </row>
        <row r="41">
          <cell r="C41" t="str">
            <v>Командировочные расходы (общее)</v>
          </cell>
          <cell r="K41" t="str">
            <v>ПСН Головные</v>
          </cell>
          <cell r="N41" t="str">
            <v>Бригада по обслуживанию УПСВ № 2</v>
          </cell>
        </row>
        <row r="42">
          <cell r="C42" t="str">
            <v>Комиссионное вознаграждение</v>
          </cell>
          <cell r="K42" t="str">
            <v>Склады ПСП</v>
          </cell>
          <cell r="N42" t="str">
            <v>Газовый участок</v>
          </cell>
        </row>
        <row r="43">
          <cell r="C43" t="str">
            <v>Компаундирование</v>
          </cell>
          <cell r="K43" t="str">
            <v>Вахтовые жилые комплексы ПСП</v>
          </cell>
          <cell r="N43" t="str">
            <v>Участок по водоснабжению</v>
          </cell>
        </row>
        <row r="44">
          <cell r="C44" t="str">
            <v>Компенсация стоимости питания (вахтовый метод)</v>
          </cell>
          <cell r="K44" t="str">
            <v>Лаборатория ПСП</v>
          </cell>
          <cell r="N44" t="str">
            <v>Цех по транспортировке и сдаче нефти (Общее)</v>
          </cell>
        </row>
        <row r="45">
          <cell r="C45" t="str">
            <v>Консультационные услуги (общее)</v>
          </cell>
          <cell r="K45" t="str">
            <v>Объекты энергетики промысла (Общее)</v>
          </cell>
          <cell r="N45" t="str">
            <v>ИТР цеха по транспортировке и сдаче нефти</v>
          </cell>
        </row>
        <row r="46">
          <cell r="C46" t="str">
            <v>Контроль качества и интерпретация ГДИ</v>
          </cell>
          <cell r="K46" t="str">
            <v>Энергоцентр -1</v>
          </cell>
          <cell r="N46" t="str">
            <v>Бригада № 1 по транспортировке товарной нефти</v>
          </cell>
        </row>
        <row r="47">
          <cell r="C47" t="str">
            <v>Материальная помощь на лечение</v>
          </cell>
          <cell r="K47" t="str">
            <v>Энергоцентр -2</v>
          </cell>
          <cell r="N47" t="str">
            <v>Бригада № 2 по транспортировке товарной нефти</v>
          </cell>
        </row>
        <row r="48">
          <cell r="C48" t="str">
            <v>Материальная помощь отдельным работникам по семейным обстоятельствам</v>
          </cell>
          <cell r="K48" t="str">
            <v>Энергоцентр НЭС</v>
          </cell>
          <cell r="N48" t="str">
            <v>Бригада №1 по обслуживанию нефтепроводов</v>
          </cell>
        </row>
        <row r="49">
          <cell r="C49" t="str">
            <v>Мобилизация</v>
          </cell>
          <cell r="K49" t="str">
            <v>Энергоцентр Западно-Хоседаюское месторождение</v>
          </cell>
          <cell r="N49" t="str">
            <v>Бригада №2 по обслуживанию нефтепроводов</v>
          </cell>
        </row>
        <row r="50">
          <cell r="C50" t="str">
            <v>Мобильная связь (абонентская плата и трафик, включая межгород)</v>
          </cell>
          <cell r="K50" t="str">
            <v>Объекты энергетики ЦТСН (Общее)</v>
          </cell>
          <cell r="N50" t="str">
            <v>Бригада ПНС</v>
          </cell>
        </row>
        <row r="51">
          <cell r="C51" t="str">
            <v>Моделирование</v>
          </cell>
          <cell r="K51" t="str">
            <v>Энергоцентр 32 км</v>
          </cell>
          <cell r="N51" t="str">
            <v>Бригада ПСП Мусюршор</v>
          </cell>
        </row>
        <row r="52">
          <cell r="C52" t="str">
            <v>Мониторинг изменения ФХС пластовых нефтей</v>
          </cell>
          <cell r="K52" t="str">
            <v>Энергоцентр 49 км</v>
          </cell>
          <cell r="N52" t="str">
            <v>Транспортный цех</v>
          </cell>
        </row>
        <row r="53">
          <cell r="C53" t="str">
            <v>Мониторинг скорости коррозии трубопроводов</v>
          </cell>
          <cell r="K53" t="str">
            <v>Энергоцентр 148 км</v>
          </cell>
          <cell r="N53" t="str">
            <v>Цех по обслуживанию и ремонту нефтепромыслового оборудования</v>
          </cell>
        </row>
        <row r="54">
          <cell r="C54" t="str">
            <v>Надбавка за вахтовый метод работы</v>
          </cell>
          <cell r="K54" t="str">
            <v>Энергоцентр ПСП (ДЭС)</v>
          </cell>
          <cell r="N54" t="str">
            <v>Складское хозяйство</v>
          </cell>
        </row>
        <row r="55">
          <cell r="C55" t="str">
            <v>Надбавка за климатические условия (РК, СН)</v>
          </cell>
          <cell r="K55" t="str">
            <v>Энергоцентр ПСП (НЭС)</v>
          </cell>
          <cell r="N55" t="str">
            <v>Лаборатория физико-химических исследований</v>
          </cell>
        </row>
        <row r="56">
          <cell r="C56" t="str">
            <v>Налог на имущество (недвижимость)</v>
          </cell>
          <cell r="K56" t="str">
            <v>Котельные</v>
          </cell>
          <cell r="N56" t="str">
            <v>Участок по теплоснабжению</v>
          </cell>
        </row>
        <row r="57">
          <cell r="C57" t="str">
            <v>НДС, не принимаемый в целях налогообложения</v>
          </cell>
          <cell r="K57" t="str">
            <v>Карьеры</v>
          </cell>
          <cell r="N57" t="str">
            <v>Вспомогательные производственные службы (общее)</v>
          </cell>
        </row>
        <row r="58">
          <cell r="C58" t="str">
            <v>Оплата по должн.окладам (тариф.ставкам)</v>
          </cell>
          <cell r="K58" t="str">
            <v>Сопровождение бурения</v>
          </cell>
          <cell r="N58" t="str">
            <v>Трубно - инструментальная площадка</v>
          </cell>
        </row>
        <row r="59">
          <cell r="C59" t="str">
            <v>Оплата проезда к месту отпуска и обратно раб-ку и членам семьи</v>
          </cell>
          <cell r="K59" t="str">
            <v>Сопровождение строительства</v>
          </cell>
          <cell r="N59" t="str">
            <v>Энергетический участок</v>
          </cell>
        </row>
        <row r="60">
          <cell r="C60" t="str">
            <v>Оплата работ по договорам ГПХ</v>
          </cell>
          <cell r="K60" t="str">
            <v>Офис Москва</v>
          </cell>
          <cell r="N60" t="str">
            <v>Служба промышленной безопасности, охраны труда и охраны окружающей среды</v>
          </cell>
        </row>
        <row r="61">
          <cell r="C61" t="str">
            <v>Оплата труда на период командировок</v>
          </cell>
          <cell r="K61" t="str">
            <v>Офис Усинск</v>
          </cell>
          <cell r="N61" t="str">
            <v>Служба текущего, капитального ремонта скважин</v>
          </cell>
        </row>
        <row r="62">
          <cell r="C62" t="str">
            <v>Опытно-промышленные исследования</v>
          </cell>
          <cell r="K62" t="str">
            <v>Офис НАО</v>
          </cell>
          <cell r="N62" t="str">
            <v>Служба контроля за реализацией строительства</v>
          </cell>
        </row>
        <row r="63">
          <cell r="C63" t="str">
            <v>Организация питания</v>
          </cell>
          <cell r="K63" t="str">
            <v>Реализация нефти (общее)</v>
          </cell>
          <cell r="N63" t="str">
            <v>Служба организации и контроля работ по строительству скважин</v>
          </cell>
        </row>
        <row r="64">
          <cell r="C64" t="str">
            <v>Отбор и анализ глубинной пробы</v>
          </cell>
          <cell r="K64" t="str">
            <v>Реализация нефти (Внутренний рынок)</v>
          </cell>
          <cell r="N64" t="str">
            <v>Служба по работе с механизированным фондом скважин</v>
          </cell>
        </row>
        <row r="65">
          <cell r="C65" t="str">
            <v>Отпуска сверх резерва</v>
          </cell>
          <cell r="K65" t="str">
            <v>Реализация нефти (Дальнее зарубежье)</v>
          </cell>
          <cell r="N65" t="str">
            <v>Участок автоматизации и метрологии</v>
          </cell>
        </row>
        <row r="66">
          <cell r="C66" t="str">
            <v>Периодические медосмотры</v>
          </cell>
          <cell r="K66" t="str">
            <v>Реализация нефти (Ближнее зарубежье)</v>
          </cell>
          <cell r="N66" t="str">
            <v>Участок информационных технологий и связи</v>
          </cell>
        </row>
        <row r="67">
          <cell r="C67" t="str">
            <v>Плата за вредное воздействие на ОС в пределах допустимых нормативов</v>
          </cell>
          <cell r="K67" t="str">
            <v>Администрирование бурения</v>
          </cell>
          <cell r="N67" t="str">
            <v>Служба режима</v>
          </cell>
        </row>
        <row r="68">
          <cell r="C68" t="str">
            <v>Повышение квалификации, обучение, семинары</v>
          </cell>
          <cell r="K68" t="str">
            <v>Администрирование строительства</v>
          </cell>
          <cell r="N68" t="str">
            <v>Служба по обслуживанию АБиЖЗ</v>
          </cell>
        </row>
        <row r="69">
          <cell r="C69" t="str">
            <v>Поддержка оргтехники</v>
          </cell>
          <cell r="N69" t="str">
            <v>Маркшейдерская служба</v>
          </cell>
        </row>
        <row r="70">
          <cell r="C70" t="str">
            <v>Подписка</v>
          </cell>
        </row>
        <row r="71">
          <cell r="C71" t="str">
            <v>Подписка на информационно-справочные системы</v>
          </cell>
        </row>
        <row r="72">
          <cell r="C72" t="str">
            <v>Подсчет запасов, ТЭО КИН</v>
          </cell>
        </row>
        <row r="73">
          <cell r="C73" t="str">
            <v>Подсчет и аудит запасов</v>
          </cell>
        </row>
        <row r="74">
          <cell r="C74" t="str">
            <v>Пособие по вр.нетр.за 3 дня</v>
          </cell>
        </row>
        <row r="75">
          <cell r="C75" t="str">
            <v>Почтовые услуги</v>
          </cell>
        </row>
        <row r="76">
          <cell r="C76" t="str">
            <v>Предвахтовые медосмотры</v>
          </cell>
        </row>
        <row r="77">
          <cell r="C77" t="str">
            <v>Представительские расходы (общее)</v>
          </cell>
        </row>
        <row r="78">
          <cell r="C78" t="str">
            <v>Премия за выполнение особо важных работ</v>
          </cell>
        </row>
        <row r="79">
          <cell r="C79" t="str">
            <v>Премия по итогам месяца</v>
          </cell>
        </row>
        <row r="80">
          <cell r="C80" t="str">
            <v>Приобретение лицензионного программного обеспечения</v>
          </cell>
        </row>
        <row r="81">
          <cell r="C81" t="str">
            <v>Программы финансирования по соглашениями с Администрациями МО</v>
          </cell>
        </row>
        <row r="82">
          <cell r="C82" t="str">
            <v>Проезд к месту работы</v>
          </cell>
        </row>
        <row r="83">
          <cell r="C83" t="str">
            <v>Прочая аренда</v>
          </cell>
        </row>
        <row r="84">
          <cell r="C84" t="str">
            <v>Прочие выплаты социального характера</v>
          </cell>
        </row>
        <row r="85">
          <cell r="C85" t="str">
            <v>Прочие геологические</v>
          </cell>
        </row>
        <row r="86">
          <cell r="C86" t="str">
            <v>Прочие единовременные премии</v>
          </cell>
        </row>
        <row r="87">
          <cell r="C87" t="str">
            <v>Прочие коммерческие расходы_</v>
          </cell>
        </row>
        <row r="88">
          <cell r="C88" t="str">
            <v>Прочие надбавки и доплаты</v>
          </cell>
        </row>
        <row r="89">
          <cell r="C89" t="str">
            <v>Прочие налоги, пошлины и сборы</v>
          </cell>
        </row>
        <row r="90">
          <cell r="C90" t="str">
            <v>Прочие оплаты по среднему заработку</v>
          </cell>
        </row>
        <row r="91">
          <cell r="C91" t="str">
            <v>Прочие работы и услуги</v>
          </cell>
        </row>
        <row r="92">
          <cell r="C92" t="str">
            <v>Прочие расходы (транспорт)</v>
          </cell>
        </row>
        <row r="93">
          <cell r="C93" t="str">
            <v>Прочие расходы PL</v>
          </cell>
        </row>
        <row r="94">
          <cell r="C94" t="str">
            <v>Прочие расходы на рекламу и маркетинг (общее)</v>
          </cell>
        </row>
        <row r="95">
          <cell r="C95" t="str">
            <v>Прочие услуги (ж/д, речной транспорт)</v>
          </cell>
        </row>
        <row r="96">
          <cell r="C96" t="str">
            <v>Прочие услуги КРС</v>
          </cell>
        </row>
        <row r="97">
          <cell r="C97" t="str">
            <v>Прочие услуги ОТиПБ</v>
          </cell>
        </row>
        <row r="98">
          <cell r="C98" t="str">
            <v>Прочие услуги по прокату, ремонту и обслуживанию НКТ</v>
          </cell>
        </row>
        <row r="99">
          <cell r="C99" t="str">
            <v>Прочие услуги по ТО НПО</v>
          </cell>
        </row>
        <row r="100">
          <cell r="C100" t="str">
            <v>Прочие услуги при добыче</v>
          </cell>
        </row>
        <row r="101">
          <cell r="C101" t="str">
            <v>Прочие услуги производственного характера (общее)</v>
          </cell>
        </row>
        <row r="102">
          <cell r="C102" t="str">
            <v>Прочие услуги связи</v>
          </cell>
        </row>
        <row r="103">
          <cell r="C103" t="str">
            <v>Разработка и составление проектных документов и форм</v>
          </cell>
        </row>
        <row r="104">
          <cell r="C104" t="str">
            <v>Разработка технических регламентов</v>
          </cell>
        </row>
        <row r="105">
          <cell r="C105" t="str">
            <v>Расходы на банковское обслуживание</v>
          </cell>
        </row>
        <row r="106">
          <cell r="C106" t="str">
            <v>Расходы на бензины</v>
          </cell>
        </row>
        <row r="107">
          <cell r="C107" t="str">
            <v>Расходы на деэмульгатор</v>
          </cell>
        </row>
        <row r="108">
          <cell r="C108" t="str">
            <v>Расходы на дизтопливо</v>
          </cell>
        </row>
        <row r="109">
          <cell r="C109" t="str">
            <v>Расходы на запасные части</v>
          </cell>
        </row>
        <row r="110">
          <cell r="C110" t="str">
            <v>Расходы на ингибиторы</v>
          </cell>
        </row>
        <row r="111">
          <cell r="C111" t="str">
            <v>Расходы на канцелярские товары</v>
          </cell>
        </row>
        <row r="112">
          <cell r="C112" t="str">
            <v>Расходы на масла</v>
          </cell>
        </row>
        <row r="113">
          <cell r="C113" t="str">
            <v>Расходы на материалы для оргтехники</v>
          </cell>
        </row>
        <row r="114">
          <cell r="C114" t="str">
            <v>Расходы на метанол</v>
          </cell>
        </row>
        <row r="115">
          <cell r="C115" t="str">
            <v>Расходы на поглотитель сероводорода и меркаптанов</v>
          </cell>
        </row>
        <row r="116">
          <cell r="C116" t="str">
            <v>Расходы на противотурбулентные присадки</v>
          </cell>
        </row>
        <row r="117">
          <cell r="C117" t="str">
            <v>Расходы на прочие вспомогательные материалы</v>
          </cell>
        </row>
        <row r="118">
          <cell r="C118" t="str">
            <v>Расходы на прочие материалы для КРС</v>
          </cell>
        </row>
        <row r="119">
          <cell r="C119" t="str">
            <v>Расходы на прочие материалы для ТРС</v>
          </cell>
        </row>
        <row r="120">
          <cell r="C120" t="str">
            <v>Расходы на содержание законсервированных производственных мощностей</v>
          </cell>
        </row>
        <row r="121">
          <cell r="C121" t="str">
            <v>Расходы на спецодежду</v>
          </cell>
        </row>
        <row r="122">
          <cell r="C122" t="str">
            <v>Расходы по платежам за пользование водными объектами</v>
          </cell>
        </row>
        <row r="123">
          <cell r="C123" t="str">
            <v>Регулярные платежи за пользование недрами</v>
          </cell>
        </row>
        <row r="124">
          <cell r="C124" t="str">
            <v>Резерв на выплату вознаграждений сотрудникам по итогам года</v>
          </cell>
        </row>
        <row r="125">
          <cell r="C125" t="str">
            <v>Резервы на отпускные</v>
          </cell>
        </row>
        <row r="126">
          <cell r="C126" t="str">
            <v>Рекультивация земель</v>
          </cell>
        </row>
        <row r="127">
          <cell r="C127" t="str">
            <v>Рекультивация земель и утилизация шламов</v>
          </cell>
        </row>
        <row r="128">
          <cell r="C128" t="str">
            <v>Ремонт НКТ</v>
          </cell>
        </row>
        <row r="129">
          <cell r="C129" t="str">
            <v>Ремонтно-изоляционные работы</v>
          </cell>
        </row>
        <row r="130">
          <cell r="C130" t="str">
            <v>Сметная партия ГДИ</v>
          </cell>
        </row>
        <row r="131">
          <cell r="C131" t="str">
            <v>Содержание зимников (затр.по времплощ. и дорогам)</v>
          </cell>
        </row>
        <row r="132">
          <cell r="C132" t="str">
            <v>Содержание медпунктов</v>
          </cell>
        </row>
        <row r="133">
          <cell r="C133" t="str">
            <v>Сопровождение информационных систем</v>
          </cell>
        </row>
        <row r="134">
          <cell r="C134" t="str">
            <v>Сопровождение производственных систем</v>
          </cell>
        </row>
        <row r="135">
          <cell r="C135" t="str">
            <v>Составление проекта горного отвода</v>
          </cell>
        </row>
        <row r="136">
          <cell r="C136" t="str">
            <v>Стационарная телефония (городская, междугородняя, международная)</v>
          </cell>
        </row>
        <row r="137">
          <cell r="C137" t="str">
            <v>Стоимость подарков детям работников и работникам за счет средств организации</v>
          </cell>
        </row>
        <row r="138">
          <cell r="C138" t="str">
            <v>Стокоотведение</v>
          </cell>
        </row>
        <row r="139">
          <cell r="C139" t="str">
            <v>Страхование имущества (общее)</v>
          </cell>
        </row>
        <row r="140">
          <cell r="C140" t="str">
            <v>Страхование опасных производственных объектов</v>
          </cell>
        </row>
        <row r="141">
          <cell r="C141" t="str">
            <v>Страхование транспортных средств (общее)</v>
          </cell>
        </row>
        <row r="142">
          <cell r="C142" t="str">
            <v>Страховые взносы (кроме НС)</v>
          </cell>
        </row>
        <row r="143">
          <cell r="C143" t="str">
            <v>Страховые взносы (НС)</v>
          </cell>
        </row>
        <row r="144">
          <cell r="C144" t="str">
            <v>Судебные издержки.</v>
          </cell>
        </row>
        <row r="145">
          <cell r="C145" t="str">
            <v>Сумма НДПИ (без учета льгот)</v>
          </cell>
        </row>
        <row r="146">
          <cell r="C146" t="str">
            <v>Теплоснабжение</v>
          </cell>
        </row>
        <row r="147">
          <cell r="C147" t="str">
            <v>Техническая поддержка Бизнес приложений</v>
          </cell>
        </row>
        <row r="148">
          <cell r="C148" t="str">
            <v>Техническая поддержка прикладного ПО</v>
          </cell>
        </row>
        <row r="149">
          <cell r="C149" t="str">
            <v>Техническая поддержка специализированного ПО</v>
          </cell>
        </row>
        <row r="150">
          <cell r="C150" t="str">
            <v>ТО помещений (клининг), обслуживание инженерных сетей</v>
          </cell>
        </row>
        <row r="151">
          <cell r="C151" t="str">
            <v>ТО, ТР и содержание ОС</v>
          </cell>
        </row>
        <row r="152">
          <cell r="C152" t="str">
            <v>Услуги авиации (перевозка вертолетами)</v>
          </cell>
        </row>
        <row r="153">
          <cell r="C153" t="str">
            <v>Услуги бригад КРС</v>
          </cell>
        </row>
        <row r="154">
          <cell r="C154" t="str">
            <v>Услуги бригад ТРС</v>
          </cell>
        </row>
        <row r="155">
          <cell r="C155" t="str">
            <v>Услуги охраны (общее)</v>
          </cell>
        </row>
        <row r="156">
          <cell r="C156" t="str">
            <v>Услуги по госпроверке СИ, аккредитации лабораторий</v>
          </cell>
        </row>
        <row r="157">
          <cell r="C157" t="str">
            <v>Услуги по грузо-перевозкам</v>
          </cell>
        </row>
        <row r="158">
          <cell r="C158" t="str">
            <v>Услуги по инвентаризации, межеванию земель</v>
          </cell>
        </row>
        <row r="159">
          <cell r="C159" t="str">
            <v>Услуги по приему и утилизации ТБО</v>
          </cell>
        </row>
        <row r="160">
          <cell r="C160" t="str">
            <v>Услуги по прокату (аренде) УЭЦН</v>
          </cell>
        </row>
        <row r="161">
          <cell r="C161" t="str">
            <v>Услуги по регистрации имущества</v>
          </cell>
        </row>
        <row r="162">
          <cell r="C162" t="str">
            <v>Услуги по сервисному обслуживанию УЭЦН</v>
          </cell>
        </row>
        <row r="163">
          <cell r="C163" t="str">
            <v>Услуги по содержанию дорог</v>
          </cell>
        </row>
        <row r="164">
          <cell r="C164" t="str">
            <v>Услуги по спецтехнике</v>
          </cell>
        </row>
        <row r="165">
          <cell r="C165" t="str">
            <v>Услуги по ТО инж.систем</v>
          </cell>
        </row>
        <row r="166">
          <cell r="C166" t="str">
            <v>Услуги по ТО пожарной сигнализации</v>
          </cell>
        </row>
        <row r="167">
          <cell r="C167" t="str">
            <v>Услуги по транспортировке нефти по н/п</v>
          </cell>
        </row>
        <row r="168">
          <cell r="C168" t="str">
            <v>Услуги по утилизации подтоварной воды</v>
          </cell>
        </row>
        <row r="169">
          <cell r="C169" t="str">
            <v>Услуги по химич. обработке скважин КРС</v>
          </cell>
        </row>
        <row r="170">
          <cell r="C170" t="str">
            <v>Услуги по хранению нефти</v>
          </cell>
        </row>
        <row r="171">
          <cell r="C171" t="str">
            <v>Услуги связи - периодические платежи за каналы передачи данных</v>
          </cell>
        </row>
        <row r="172">
          <cell r="C172" t="str">
            <v>Услуги связи - периодические платежи за стационарную связь</v>
          </cell>
        </row>
        <row r="173">
          <cell r="C173" t="str">
            <v>Устройство зимников (затр.по времплощ. и дорогам)</v>
          </cell>
        </row>
        <row r="174">
          <cell r="C174" t="str">
            <v>Утилизация шламов (жидкая фаза)</v>
          </cell>
        </row>
        <row r="175">
          <cell r="C175" t="str">
            <v>Утилизация шламов (твердая фаза)</v>
          </cell>
        </row>
        <row r="176">
          <cell r="C176" t="str">
            <v>Фактический обмер тех.потерь нефти, разработка нормативов</v>
          </cell>
        </row>
        <row r="177">
          <cell r="C177" t="str">
            <v>Хранение и перевалка ТМЦ</v>
          </cell>
        </row>
        <row r="178">
          <cell r="C178" t="str">
            <v>Циклическое воздействие</v>
          </cell>
        </row>
        <row r="179">
          <cell r="C179" t="str">
            <v>Частичная компенсация путевок на санаторно-курортное лечение (Крым)</v>
          </cell>
        </row>
        <row r="180">
          <cell r="C180" t="str">
            <v>Штрафы за сверхлимитное загрязнение ОС</v>
          </cell>
        </row>
        <row r="181">
          <cell r="C181" t="str">
            <v>Экологический аудит, мониторинг</v>
          </cell>
        </row>
        <row r="182">
          <cell r="C182" t="str">
            <v>Экспертиза, согласование, авторский надзор проектов</v>
          </cell>
        </row>
        <row r="183">
          <cell r="C183" t="str">
            <v>Юридические услуги (общее)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об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УГ и ГРР"/>
      <sheetName val="Выпадающий список"/>
      <sheetName val="Мэп_Категория"/>
      <sheetName val="ЦФО map ахо"/>
      <sheetName val="Статья"/>
      <sheetName val="МЭП"/>
    </sheetNames>
    <sheetDataSet>
      <sheetData sheetId="0"/>
      <sheetData sheetId="1">
        <row r="2">
          <cell r="A2" t="str">
            <v>Административно-хозяйственный отдел (Москва)</v>
          </cell>
          <cell r="C2" t="str">
            <v>Авторский надзор</v>
          </cell>
          <cell r="E2" t="str">
            <v>ВЖК</v>
          </cell>
          <cell r="G2" t="str">
            <v>АМНГР</v>
          </cell>
          <cell r="K2" t="str">
            <v>Администрирование бурения</v>
          </cell>
          <cell r="M2" t="str">
            <v>Административная поддержка</v>
          </cell>
        </row>
        <row r="3">
          <cell r="A3" t="str">
            <v>Административно-хозяйственный отдел (Нарьян-Мар)</v>
          </cell>
          <cell r="C3" t="str">
            <v>Анализ нефти</v>
          </cell>
          <cell r="E3" t="str">
            <v>Здания</v>
          </cell>
          <cell r="G3" t="str">
            <v>ВНИИнефть</v>
          </cell>
          <cell r="K3" t="str">
            <v>Администрирование строительства</v>
          </cell>
          <cell r="M3" t="str">
            <v>Административно-управленческий аппарат</v>
          </cell>
        </row>
        <row r="4">
          <cell r="A4" t="str">
            <v>Административно-хозяйственный отдел (Усинск)</v>
          </cell>
          <cell r="C4" t="str">
            <v>Аренда земли</v>
          </cell>
          <cell r="E4" t="str">
            <v>Непромышленное оборудование</v>
          </cell>
          <cell r="G4" t="str">
            <v>Гипровостокнефть</v>
          </cell>
          <cell r="K4" t="str">
            <v>Вахтовые жилые комплексы Промысла</v>
          </cell>
          <cell r="M4" t="str">
            <v>Административно-хозяйственный отдел (Москва)</v>
          </cell>
        </row>
        <row r="5">
          <cell r="A5" t="str">
            <v>Бухгалтерия</v>
          </cell>
          <cell r="C5" t="str">
            <v>Аренда каналов связи (включая радиорелейную. Транкинговую, радиосвязь и Интернет, спутниковая связь)</v>
          </cell>
          <cell r="E5" t="str">
            <v>Производственное оборудование</v>
          </cell>
          <cell r="G5" t="str">
            <v>Зарнестсервис</v>
          </cell>
          <cell r="K5" t="str">
            <v>Вахтовые жилые комплексы ПСП</v>
          </cell>
          <cell r="M5" t="str">
            <v>Бригада № 1 по транспортировке товарной нефти</v>
          </cell>
        </row>
        <row r="6">
          <cell r="A6" t="str">
            <v>Группа по работе с фондом скважин</v>
          </cell>
          <cell r="C6" t="str">
            <v>Аренда непромышленного оборудования</v>
          </cell>
          <cell r="E6" t="str">
            <v>Прочие машины и оборудование</v>
          </cell>
          <cell r="G6" t="str">
            <v>Зарубежнефтестроймонтаж</v>
          </cell>
          <cell r="K6" t="str">
            <v>Верхнеколвинское месторождение (Общее)</v>
          </cell>
          <cell r="M6" t="str">
            <v>Бригада № 1 ЦДНГ</v>
          </cell>
        </row>
        <row r="7">
          <cell r="A7" t="str">
            <v>Маркшейдерский отдел (Усинск)</v>
          </cell>
          <cell r="C7" t="str">
            <v>Аренда помещений</v>
          </cell>
          <cell r="E7" t="str">
            <v>Прочие основные фонды</v>
          </cell>
          <cell r="G7" t="str">
            <v>Зарубежнефть</v>
          </cell>
          <cell r="K7" t="str">
            <v>Висовое месторождение (Общее)</v>
          </cell>
          <cell r="M7" t="str">
            <v>Бригада № 2 по транспортировке товарной нефти</v>
          </cell>
        </row>
        <row r="8">
          <cell r="A8" t="str">
            <v>Отдел главного механика</v>
          </cell>
          <cell r="C8" t="str">
            <v>Аудиторские услуги (общее)</v>
          </cell>
          <cell r="E8" t="str">
            <v>Прочие основные фонды (общее)</v>
          </cell>
          <cell r="G8" t="str">
            <v>Прочие внешние контрагенты</v>
          </cell>
          <cell r="K8" t="str">
            <v>Восточно-Сихорейское месторождение (Общее)</v>
          </cell>
          <cell r="M8" t="str">
            <v>Бригада № 2 ЦДНГ</v>
          </cell>
        </row>
        <row r="9">
          <cell r="A9" t="str">
            <v>Отдел главного энергетика</v>
          </cell>
          <cell r="C9" t="str">
            <v>Благотворительность</v>
          </cell>
          <cell r="E9" t="str">
            <v>Прочий производственный и хоз инвентарь</v>
          </cell>
          <cell r="G9" t="str">
            <v>РМНТК Нефтеотдача</v>
          </cell>
          <cell r="K9" t="str">
            <v>Восточно-Янемдейское месторождение (Общее)</v>
          </cell>
          <cell r="M9" t="str">
            <v>Бригада № 3 ЦДНГ</v>
          </cell>
        </row>
        <row r="10">
          <cell r="A10" t="str">
            <v>Отдел земельных и имущественных отношений</v>
          </cell>
          <cell r="C10" t="str">
            <v>Благоустройство территории</v>
          </cell>
          <cell r="E10" t="str">
            <v>Сооружения</v>
          </cell>
          <cell r="G10" t="str">
            <v>ЭКСПЛОН</v>
          </cell>
          <cell r="K10" t="str">
            <v>ВПСН 148 км</v>
          </cell>
          <cell r="M10" t="str">
            <v>Бригада № 4 ЦДНГ</v>
          </cell>
        </row>
        <row r="11">
          <cell r="A11" t="str">
            <v>Отдел логистики (Усинск)</v>
          </cell>
          <cell r="C11" t="str">
            <v>в т.ч.: регулир.</v>
          </cell>
          <cell r="E11" t="str">
            <v>Транспортные средства</v>
          </cell>
          <cell r="K11" t="str">
            <v>ДНС 64 км</v>
          </cell>
          <cell r="M11" t="str">
            <v>Бригада № 5 ЦДНГ</v>
          </cell>
        </row>
        <row r="12">
          <cell r="A12" t="str">
            <v>Отдел материально-технического обеспечения (Усинск)</v>
          </cell>
          <cell r="C12" t="str">
            <v>Вид налога - Налог на землю</v>
          </cell>
          <cell r="K12" t="str">
            <v>Западно-Хоседаюское месторождение (Общее)</v>
          </cell>
          <cell r="M12" t="str">
            <v>Бригада №1 по обслуживанию нефтепроводов</v>
          </cell>
        </row>
        <row r="13">
          <cell r="A13" t="str">
            <v>Отдел собственной безопасности</v>
          </cell>
          <cell r="C13" t="str">
            <v>Вид налога - Плата за пользование водными объектами</v>
          </cell>
          <cell r="K13" t="str">
            <v>Западно-Ярейягинское месторождение (Общее)</v>
          </cell>
          <cell r="M13" t="str">
            <v>Бригада №2 по обслуживанию нефтепроводов</v>
          </cell>
        </row>
        <row r="14">
          <cell r="A14" t="str">
            <v>Отдел текущего и капитального ремонта скважин</v>
          </cell>
          <cell r="C14" t="str">
            <v>Вид налога - Транспортный налог</v>
          </cell>
          <cell r="K14" t="str">
            <v>Карьеры</v>
          </cell>
          <cell r="M14" t="str">
            <v>Бригада ПНС</v>
          </cell>
        </row>
        <row r="15">
          <cell r="A15" t="str">
            <v>Производственно-технический отдел</v>
          </cell>
          <cell r="C15" t="str">
            <v>Водоснабжение</v>
          </cell>
          <cell r="K15" t="str">
            <v>Котельные</v>
          </cell>
          <cell r="M15" t="str">
            <v>Бригада по обслуживанию МФНС №1</v>
          </cell>
        </row>
        <row r="16">
          <cell r="A16" t="str">
            <v>Управление автоматизации, метрологии, информационных технологий и связи (ИТ)</v>
          </cell>
          <cell r="C16" t="str">
            <v>Возмещение платы родителей за д/с</v>
          </cell>
          <cell r="K16" t="str">
            <v>Лаборатория (Промысел)</v>
          </cell>
          <cell r="M16" t="str">
            <v>Бригада по обслуживанию МФНС №2</v>
          </cell>
        </row>
        <row r="17">
          <cell r="A17" t="str">
            <v>Управление автоматизации, метрологии, информационных технологий и связи (КИП)</v>
          </cell>
          <cell r="C17" t="str">
            <v>Возмещение расходов, связанных с переездом</v>
          </cell>
          <cell r="K17" t="str">
            <v>Лаборатория ПСП</v>
          </cell>
          <cell r="M17" t="str">
            <v>Бригада по обслуживанию УПСВ № 1</v>
          </cell>
        </row>
        <row r="18">
          <cell r="A18" t="str">
            <v>Управление закупками</v>
          </cell>
          <cell r="C18" t="str">
            <v>Выплаты в связи с юбилейными датами</v>
          </cell>
          <cell r="K18" t="str">
            <v>МФНС-1</v>
          </cell>
          <cell r="M18" t="str">
            <v>Бригада по обслуживанию УПСВ № 2</v>
          </cell>
        </row>
        <row r="19">
          <cell r="A19" t="str">
            <v>Управление по геологии и ГРР</v>
          </cell>
          <cell r="C19" t="str">
            <v>Выплаты по уходу за ребенком, компенс. одинок. родит., имеющ. детей до 12 лет</v>
          </cell>
          <cell r="K19" t="str">
            <v>МФНС-2</v>
          </cell>
          <cell r="M19" t="str">
            <v>Бригада по подготовке нефти</v>
          </cell>
        </row>
        <row r="20">
          <cell r="A20" t="str">
            <v>Управление по капитальному строительству</v>
          </cell>
          <cell r="C20" t="str">
            <v>Вых. пос. при расторжении тр. договора</v>
          </cell>
          <cell r="K20" t="str">
            <v>Объекты добычи нефти (Общее)</v>
          </cell>
          <cell r="M20" t="str">
            <v>Бригада ПСП Мусюршор</v>
          </cell>
        </row>
        <row r="21">
          <cell r="A21" t="str">
            <v>Управление по работе с персоналом</v>
          </cell>
          <cell r="C21" t="str">
            <v>Геофизические услуги при КРС (Revex)</v>
          </cell>
          <cell r="K21" t="str">
            <v>Объекты подготовки и перекачки нефти (Общее)</v>
          </cell>
          <cell r="M21" t="str">
            <v>Бухгалтерия</v>
          </cell>
        </row>
        <row r="22">
          <cell r="A22" t="str">
            <v>Управление по разработке месторождений</v>
          </cell>
          <cell r="C22" t="str">
            <v>Гидродинамические исследования (ГДИ)</v>
          </cell>
          <cell r="K22" t="str">
            <v>Объекты ППД  (Общее)</v>
          </cell>
          <cell r="M22" t="str">
            <v>Вспомогательные производственные службы (общее)</v>
          </cell>
        </row>
        <row r="23">
          <cell r="A23" t="str">
            <v>Управление по буровым работам</v>
          </cell>
          <cell r="C23" t="str">
            <v>Гидропрослушивание</v>
          </cell>
          <cell r="K23" t="str">
            <v>Объекты транспортировки и сдачи нефти (Общее)</v>
          </cell>
          <cell r="M23" t="str">
            <v>Газовый участок</v>
          </cell>
        </row>
        <row r="24">
          <cell r="A24" t="str">
            <v>Управление подготовки и транспортировки нефти и газа</v>
          </cell>
          <cell r="C24" t="str">
            <v>Денежная компенсация за неиспользованный отпуск работникам</v>
          </cell>
          <cell r="K24" t="str">
            <v>Объекты транспортного цеха</v>
          </cell>
          <cell r="M24" t="str">
            <v>ИТР цеха по добыче нефти, газа и газового конденсата</v>
          </cell>
        </row>
        <row r="25">
          <cell r="A25" t="str">
            <v>Управление промышленной безопасности, охраны труда и охраны окружающей среды (ООС)</v>
          </cell>
          <cell r="C25" t="str">
            <v>Диагностирование оборудования</v>
          </cell>
          <cell r="K25" t="str">
            <v>Объекты энергетики промысла (Общее)</v>
          </cell>
          <cell r="M25" t="str">
            <v>ИТР цеха по транспортировке и сдаче нефти</v>
          </cell>
        </row>
        <row r="26">
          <cell r="A26" t="str">
            <v>Управление промышленной безопасности, охраны труда и охраны окружающей среды (ОТиПБ)</v>
          </cell>
          <cell r="C26" t="str">
            <v>Добровольное медицинское страхование работников и членов их семей</v>
          </cell>
          <cell r="K26" t="str">
            <v>Объекты энергетики ЦТСН (Общее)</v>
          </cell>
          <cell r="M26" t="str">
            <v>ИТР цеха подготовки и перекачки сырой нефти</v>
          </cell>
        </row>
        <row r="27">
          <cell r="A27" t="str">
            <v>Финансово-экономическое управление</v>
          </cell>
          <cell r="C27" t="str">
            <v>Доплата за работу в вых. и праздн. дни (не смен. персонал)</v>
          </cell>
          <cell r="K27" t="str">
            <v>Основное подразделение</v>
          </cell>
          <cell r="M27" t="str">
            <v>Лаборатория физико-химических исследований</v>
          </cell>
        </row>
        <row r="28">
          <cell r="C28" t="str">
            <v>Доплата за работу в вых. и праздн. дни (смен. персонал)</v>
          </cell>
          <cell r="K28" t="str">
            <v>Офис Москва</v>
          </cell>
          <cell r="M28" t="str">
            <v>Маркшейдерская служба</v>
          </cell>
        </row>
        <row r="29">
          <cell r="C29" t="str">
            <v>Доплата за работу в ночное время</v>
          </cell>
          <cell r="K29" t="str">
            <v>Офис НАО</v>
          </cell>
          <cell r="M29" t="str">
            <v>Отдел главного механика</v>
          </cell>
        </row>
        <row r="30">
          <cell r="C30" t="str">
            <v>Доплата за работу в тяжелых, вредных, опасных условиях труда</v>
          </cell>
          <cell r="K30" t="str">
            <v>Офис Усинск</v>
          </cell>
          <cell r="M30" t="str">
            <v>Отдел главного энергетика</v>
          </cell>
        </row>
        <row r="31">
          <cell r="C31" t="str">
            <v xml:space="preserve">Доплата за сверхурочную работу </v>
          </cell>
          <cell r="K31" t="str">
            <v>ПНС 32 км</v>
          </cell>
          <cell r="M31" t="str">
            <v>Отдел документооборота</v>
          </cell>
        </row>
        <row r="32">
          <cell r="C32" t="str">
            <v>Доплата за совмещение профессий (должностей)</v>
          </cell>
          <cell r="K32" t="str">
            <v>ПНС 49 км</v>
          </cell>
          <cell r="M32" t="str">
            <v>Отдел собственной безопасности</v>
          </cell>
        </row>
        <row r="33">
          <cell r="C33" t="str">
            <v>Дополнительные отпуска по колдоговору</v>
          </cell>
          <cell r="K33" t="str">
            <v>ПСН Головные</v>
          </cell>
          <cell r="M33" t="str">
            <v>Отдел текущего и капитального ремонта скважин</v>
          </cell>
        </row>
        <row r="34">
          <cell r="C34" t="str">
            <v>Единовременная выплата к отпуску</v>
          </cell>
          <cell r="K34" t="str">
            <v>ПСП Мусюршор</v>
          </cell>
          <cell r="M34" t="str">
            <v>Подразделения Москвы (Общее)</v>
          </cell>
        </row>
        <row r="35">
          <cell r="C35" t="str">
            <v>Единовременная премия к Дню работника нефтяной и газовой пром.</v>
          </cell>
          <cell r="K35" t="str">
            <v>ПСП Мусюршор-ПСН Головные (н/п Печоранефть)</v>
          </cell>
          <cell r="M35" t="str">
            <v>Подразделения НАО (Общее)</v>
          </cell>
        </row>
        <row r="36">
          <cell r="C36" t="str">
            <v>Единовременные выплаты, вознаграждения при выходе на пенсию</v>
          </cell>
          <cell r="K36" t="str">
            <v>ПСП Мусюршор-ПСН Головные (н/п Северного Сияния)</v>
          </cell>
          <cell r="M36" t="str">
            <v>Подразделения промысла (Общее)</v>
          </cell>
        </row>
        <row r="37">
          <cell r="C37" t="str">
            <v>Индивидуальная стимулирующая надбавка</v>
          </cell>
          <cell r="K37" t="str">
            <v>Пюсейское месторождение (Общее)</v>
          </cell>
          <cell r="M37" t="str">
            <v>Подразделения Усинска (Общее)</v>
          </cell>
        </row>
        <row r="38">
          <cell r="C38" t="str">
            <v>Исследование и хранение образцов керна</v>
          </cell>
          <cell r="K38" t="str">
            <v>Реализация нефти (Ближнее зарубежье)</v>
          </cell>
          <cell r="M38" t="str">
            <v>Складское хозяйство</v>
          </cell>
        </row>
        <row r="39">
          <cell r="C39" t="str">
            <v>Канатно-троссовые работы</v>
          </cell>
          <cell r="K39" t="str">
            <v>Реализация нефти (Внутренний рынок)</v>
          </cell>
          <cell r="M39" t="str">
            <v>Служба контроля за реализацией строительства</v>
          </cell>
        </row>
        <row r="40">
          <cell r="C40" t="str">
            <v>Капитальный ремонт ОС</v>
          </cell>
          <cell r="K40" t="str">
            <v>Реализация нефти (Дальнее зарубежье)</v>
          </cell>
          <cell r="M40" t="str">
            <v>Служба организации и контроля работ по строительству скважин</v>
          </cell>
        </row>
        <row r="41">
          <cell r="C41" t="str">
            <v>Квота на несоздание рабочих мест инвалидам и молодежи</v>
          </cell>
          <cell r="K41" t="str">
            <v>Реализация нефти (общее)</v>
          </cell>
          <cell r="M41" t="str">
            <v>Служба по обслуживанию АБиЖЗ</v>
          </cell>
        </row>
        <row r="42">
          <cell r="C42" t="str">
            <v>Командировочные расходы (общее)</v>
          </cell>
          <cell r="K42" t="str">
            <v>Ремонтно-механическая мастерская</v>
          </cell>
          <cell r="M42" t="str">
            <v>Служба по работе с механизированным фондом скважин</v>
          </cell>
        </row>
        <row r="43">
          <cell r="C43" t="str">
            <v>Комиссионное вознаграждение</v>
          </cell>
          <cell r="K43" t="str">
            <v>Северо-Ошкотынское месторождение (Общее)</v>
          </cell>
          <cell r="M43" t="str">
            <v>Служба промышленной безопасности, охраны труда и охраны окружающей среды</v>
          </cell>
        </row>
        <row r="44">
          <cell r="C44" t="str">
            <v>Компаундирование</v>
          </cell>
          <cell r="K44" t="str">
            <v>Северо-Сихорейское месторождение (Общее)</v>
          </cell>
          <cell r="M44" t="str">
            <v>Служба режима</v>
          </cell>
        </row>
        <row r="45">
          <cell r="C45" t="str">
            <v>Компенсация стоимости питания (вахтовый метод)</v>
          </cell>
          <cell r="K45" t="str">
            <v>Северо-Хоседаюское месторождение (Общее)</v>
          </cell>
          <cell r="M45" t="str">
            <v>Служба текущего, капитального ремонта скважин</v>
          </cell>
        </row>
        <row r="46">
          <cell r="C46" t="str">
            <v>Консультационные услуги (общее)</v>
          </cell>
          <cell r="K46" t="str">
            <v>Сихорейское месторождение (Общее)</v>
          </cell>
          <cell r="M46" t="str">
            <v>Транспортный цех</v>
          </cell>
        </row>
        <row r="47">
          <cell r="C47" t="str">
            <v>Контроль качества и интерпретация ГДИ</v>
          </cell>
          <cell r="K47" t="str">
            <v>Склады Промысла</v>
          </cell>
          <cell r="M47" t="str">
            <v>Трубно - инструментальная площадка</v>
          </cell>
        </row>
        <row r="48">
          <cell r="C48" t="str">
            <v>Материальная помощь на лечение</v>
          </cell>
          <cell r="K48" t="str">
            <v>Склады ПСП</v>
          </cell>
          <cell r="M48" t="str">
            <v>Управление автоматизации, метрологии, информационных технологий и связи</v>
          </cell>
        </row>
        <row r="49">
          <cell r="C49" t="str">
            <v>Материальная помощь отдельным работникам по семейным обстоятельствам</v>
          </cell>
          <cell r="K49" t="str">
            <v>Сопровождение бурения</v>
          </cell>
          <cell r="M49" t="str">
            <v>Управление закупками</v>
          </cell>
        </row>
        <row r="50">
          <cell r="C50" t="str">
            <v>Мобилизация</v>
          </cell>
          <cell r="K50" t="str">
            <v>Сопровождение строительства</v>
          </cell>
          <cell r="M50" t="str">
            <v>Управление по буровым работам</v>
          </cell>
        </row>
        <row r="51">
          <cell r="C51" t="str">
            <v>Мобильная связь (абонентская плата и трафик, включая межгород)</v>
          </cell>
          <cell r="K51" t="str">
            <v>Сюрхаратинское месторождение (Общее)</v>
          </cell>
          <cell r="M51" t="str">
            <v>Управление по геологии и ГРР</v>
          </cell>
        </row>
        <row r="52">
          <cell r="C52" t="str">
            <v>Моделирование</v>
          </cell>
          <cell r="K52" t="str">
            <v>Трубно-инструментальная площадка</v>
          </cell>
          <cell r="M52" t="str">
            <v>Управление по добыче нефти и газа</v>
          </cell>
        </row>
        <row r="53">
          <cell r="C53" t="str">
            <v>Мониторинг изменения ФХС пластовых нефтей</v>
          </cell>
          <cell r="K53" t="str">
            <v>УПСВ-2</v>
          </cell>
          <cell r="M53" t="str">
            <v>Управление по капитальному строительству</v>
          </cell>
        </row>
        <row r="54">
          <cell r="C54" t="str">
            <v>Мониторинг скорости коррозии трубопроводов</v>
          </cell>
          <cell r="K54" t="str">
            <v>УПСВ-3</v>
          </cell>
          <cell r="M54" t="str">
            <v>Управление по работе с персоналом</v>
          </cell>
        </row>
        <row r="55">
          <cell r="C55" t="str">
            <v>Надбавка за вахтовый метод работы</v>
          </cell>
          <cell r="K55" t="str">
            <v>Урернырдское месторождение (Общее)</v>
          </cell>
          <cell r="M55" t="str">
            <v>Управление по разработке месторождений</v>
          </cell>
        </row>
        <row r="56">
          <cell r="C56" t="str">
            <v>Надбавка за климатические условия (РК, СН)</v>
          </cell>
          <cell r="K56" t="str">
            <v>Участок транспортировки Западно-Хоседаюское м/р - ЦПС Северное Хоседаю</v>
          </cell>
          <cell r="M56" t="str">
            <v>Управление подготовки и транспортировки нефти и газа</v>
          </cell>
        </row>
        <row r="57">
          <cell r="C57" t="str">
            <v>Налог на имущество (недвижимость)</v>
          </cell>
          <cell r="K57" t="str">
            <v>Участок транспортировки нефти ЦПС-ПСП Мусюршор</v>
          </cell>
          <cell r="M57" t="str">
            <v>Управление промышленной безопасности, охраны труда и охраны окружающей среды</v>
          </cell>
        </row>
        <row r="58">
          <cell r="C58" t="str">
            <v>НДС, не принимаемый в целях налогообложения</v>
          </cell>
          <cell r="K58" t="str">
            <v>Участок транспортировки Северо-Ошкотынское м/р - Западно-Хоседаюское м/р</v>
          </cell>
          <cell r="M58" t="str">
            <v>Участок автоматизации и метрологии</v>
          </cell>
        </row>
        <row r="59">
          <cell r="C59" t="str">
            <v>Обслуживание, текущий и капитальный ремонт инфраструктуры ИТ</v>
          </cell>
          <cell r="K59" t="str">
            <v>Участок транспортировки Урернырдское м/р - Западно-Хоседаюское м/р</v>
          </cell>
          <cell r="M59" t="str">
            <v>Участок информационных технологий и связи</v>
          </cell>
        </row>
        <row r="60">
          <cell r="C60" t="str">
            <v>Оплата по должн.окладам (тариф.ставкам)</v>
          </cell>
          <cell r="K60" t="str">
            <v>ЦПС Северное Хоседаю</v>
          </cell>
          <cell r="M60" t="str">
            <v>Участок по водоснабжению</v>
          </cell>
        </row>
        <row r="61">
          <cell r="C61" t="str">
            <v>Оплата проезда к месту отпуска и обратно раб-ку и членам семьи</v>
          </cell>
          <cell r="K61" t="str">
            <v>Энергоцентр -1</v>
          </cell>
          <cell r="M61" t="str">
            <v>Участок по теплоснабжению</v>
          </cell>
        </row>
        <row r="62">
          <cell r="C62" t="str">
            <v>Оплата путевок раб-ку и членам семьи</v>
          </cell>
          <cell r="K62" t="str">
            <v>Энергоцентр 148 км</v>
          </cell>
          <cell r="M62" t="str">
            <v>Финансово-экономическое управление</v>
          </cell>
        </row>
        <row r="63">
          <cell r="C63" t="str">
            <v>Оплата работ по договорам ГПХ</v>
          </cell>
          <cell r="K63" t="str">
            <v>Энергоцентр -2</v>
          </cell>
          <cell r="M63" t="str">
            <v>Центральное инженерно-технологическое управление</v>
          </cell>
        </row>
        <row r="64">
          <cell r="C64" t="str">
            <v>Оплата труда на период командировок</v>
          </cell>
          <cell r="K64" t="str">
            <v>Энергоцентр 32 км</v>
          </cell>
          <cell r="M64" t="str">
            <v>Цех по добыче нефти, газа и газового конденсата (Общее)</v>
          </cell>
        </row>
        <row r="65">
          <cell r="C65" t="str">
            <v>Опытно-промышленные исследования</v>
          </cell>
          <cell r="K65" t="str">
            <v>Энергоцентр 49 км</v>
          </cell>
          <cell r="M65" t="str">
            <v>Цех по обслуживанию и ремонту нефтепромыслового оборудования</v>
          </cell>
        </row>
        <row r="66">
          <cell r="C66" t="str">
            <v>Организация питания</v>
          </cell>
          <cell r="K66" t="str">
            <v>Энергоцентр Западно-Хоседаюское месторождение</v>
          </cell>
          <cell r="M66" t="str">
            <v>Цех по поддержанию пластового давления</v>
          </cell>
        </row>
        <row r="67">
          <cell r="C67" t="str">
            <v>Отбор и анализ глубинной пробы</v>
          </cell>
          <cell r="K67" t="str">
            <v>Энергоцентр НЭС</v>
          </cell>
          <cell r="M67" t="str">
            <v>Цех по транспортировке и сдаче нефти (Общее)</v>
          </cell>
        </row>
        <row r="68">
          <cell r="C68" t="str">
            <v>Отпуска сверх резерва</v>
          </cell>
          <cell r="K68" t="str">
            <v>Энергоцентр ПСП (ДЭС)</v>
          </cell>
          <cell r="M68" t="str">
            <v>Цех подготовки и перекачки сырой нефти (Общее)</v>
          </cell>
        </row>
        <row r="69">
          <cell r="C69" t="str">
            <v>Периодические медосмотры</v>
          </cell>
          <cell r="K69" t="str">
            <v>Энергоцентр ПСП (НЭС)</v>
          </cell>
          <cell r="M69" t="str">
            <v>Энергетический участок</v>
          </cell>
        </row>
        <row r="70">
          <cell r="C70" t="str">
            <v>Плата за вредное воздействие на ОС в пределах допустимых нормативов</v>
          </cell>
          <cell r="K70" t="str">
            <v>Южно-Сюрхаратинское месторождение (Общее)</v>
          </cell>
          <cell r="M70" t="str">
            <v>Юридический отдел</v>
          </cell>
        </row>
        <row r="71">
          <cell r="C71" t="str">
            <v>Повышение квалификации, обучение, семинары</v>
          </cell>
        </row>
        <row r="72">
          <cell r="C72" t="str">
            <v>Поддержка оргтехники</v>
          </cell>
        </row>
        <row r="73">
          <cell r="C73" t="str">
            <v>Подписка</v>
          </cell>
        </row>
        <row r="74">
          <cell r="C74" t="str">
            <v>Подписка на информационно-справочные системы</v>
          </cell>
        </row>
        <row r="75">
          <cell r="C75" t="str">
            <v>Подсчет запасов, ТЭО КИН</v>
          </cell>
        </row>
        <row r="76">
          <cell r="C76" t="str">
            <v>Подсчет и аудит запасов</v>
          </cell>
        </row>
        <row r="77">
          <cell r="C77" t="str">
            <v>Пособие по вр.нетр.за 3 дня</v>
          </cell>
        </row>
        <row r="78">
          <cell r="C78" t="str">
            <v>Почтовые услуги</v>
          </cell>
        </row>
        <row r="79">
          <cell r="C79" t="str">
            <v>Предвахтовые медосмотры</v>
          </cell>
        </row>
        <row r="80">
          <cell r="C80" t="str">
            <v>Представительские расходы (общее)</v>
          </cell>
        </row>
        <row r="81">
          <cell r="C81" t="str">
            <v>Премия за выполнение особо важных работ</v>
          </cell>
        </row>
        <row r="82">
          <cell r="C82" t="str">
            <v>Премия по итогам месяца</v>
          </cell>
        </row>
        <row r="83">
          <cell r="C83" t="str">
            <v>Приобретение лицензионного программного обеспечения</v>
          </cell>
        </row>
        <row r="84">
          <cell r="C84" t="str">
            <v>Программы финансирования по соглашениями с Администрациями МО</v>
          </cell>
        </row>
        <row r="85">
          <cell r="C85" t="str">
            <v>Проезд к месту работы</v>
          </cell>
        </row>
        <row r="86">
          <cell r="C86" t="str">
            <v>Прочая аренда</v>
          </cell>
        </row>
        <row r="87">
          <cell r="C87" t="str">
            <v>Прочие выплаты социального характера</v>
          </cell>
        </row>
        <row r="88">
          <cell r="C88" t="str">
            <v>Прочие геологические</v>
          </cell>
        </row>
        <row r="89">
          <cell r="C89" t="str">
            <v>Прочие единовременные премии</v>
          </cell>
        </row>
        <row r="90">
          <cell r="C90" t="str">
            <v>Прочие коммерческие расходы_</v>
          </cell>
        </row>
        <row r="91">
          <cell r="C91" t="str">
            <v>Прочие надбавки и доплаты</v>
          </cell>
        </row>
        <row r="92">
          <cell r="C92" t="str">
            <v>Прочие налоги, пошлины и сборы</v>
          </cell>
        </row>
        <row r="93">
          <cell r="C93" t="str">
            <v>Прочие оплаты по среднему заработку</v>
          </cell>
        </row>
        <row r="94">
          <cell r="C94" t="str">
            <v>Прочие работы и услуги</v>
          </cell>
        </row>
        <row r="95">
          <cell r="C95" t="str">
            <v>Прочие расходы (транспорт)</v>
          </cell>
        </row>
        <row r="96">
          <cell r="C96" t="str">
            <v>Прочие расходы PL</v>
          </cell>
        </row>
        <row r="97">
          <cell r="C97" t="str">
            <v>Прочие расходы на рекламу и маркетинг (общее)</v>
          </cell>
        </row>
        <row r="98">
          <cell r="C98" t="str">
            <v>Прочие услуги (ж/д, речной транспорт)</v>
          </cell>
        </row>
        <row r="99">
          <cell r="C99" t="str">
            <v>Прочие услуги КРС</v>
          </cell>
        </row>
        <row r="100">
          <cell r="C100" t="str">
            <v>Прочие услуги ОТиПБ</v>
          </cell>
        </row>
        <row r="101">
          <cell r="C101" t="str">
            <v>Прочие услуги по прокату, ремонту и обслуживанию НКТ</v>
          </cell>
        </row>
        <row r="102">
          <cell r="C102" t="str">
            <v>Прочие услуги по ТО НПО</v>
          </cell>
        </row>
        <row r="103">
          <cell r="C103" t="str">
            <v>Прочие услуги при добыче</v>
          </cell>
        </row>
        <row r="104">
          <cell r="C104" t="str">
            <v>Прочие услуги производственного характера (общее)</v>
          </cell>
        </row>
        <row r="105">
          <cell r="C105" t="str">
            <v>Прочие услуги связи</v>
          </cell>
        </row>
        <row r="106">
          <cell r="C106" t="str">
            <v>Разработка и составление проектных документов и форм</v>
          </cell>
        </row>
        <row r="107">
          <cell r="C107" t="str">
            <v>Разработка технических регламентов</v>
          </cell>
        </row>
        <row r="108">
          <cell r="C108" t="str">
            <v>Расходы на банковское обслуживание</v>
          </cell>
        </row>
        <row r="109">
          <cell r="C109" t="str">
            <v>Расходы на бензины</v>
          </cell>
        </row>
        <row r="110">
          <cell r="C110" t="str">
            <v>Расходы на деэмульгатор</v>
          </cell>
        </row>
        <row r="111">
          <cell r="C111" t="str">
            <v>Расходы на дизтопливо</v>
          </cell>
        </row>
        <row r="112">
          <cell r="C112" t="str">
            <v>Расходы на запасные части</v>
          </cell>
        </row>
        <row r="113">
          <cell r="C113" t="str">
            <v>Расходы на ингибиторы</v>
          </cell>
        </row>
        <row r="114">
          <cell r="C114" t="str">
            <v>Расходы на канцелярские товары</v>
          </cell>
        </row>
        <row r="115">
          <cell r="C115" t="str">
            <v>Расходы на масла</v>
          </cell>
        </row>
        <row r="116">
          <cell r="C116" t="str">
            <v>Расходы на материалы для оргтехники</v>
          </cell>
        </row>
        <row r="117">
          <cell r="C117" t="str">
            <v>Расходы на метанол</v>
          </cell>
        </row>
        <row r="118">
          <cell r="C118" t="str">
            <v>Расходы на поглотитель сероводорода и меркаптанов</v>
          </cell>
        </row>
        <row r="119">
          <cell r="C119" t="str">
            <v>Расходы на противотурбулентные присадки</v>
          </cell>
        </row>
        <row r="120">
          <cell r="C120" t="str">
            <v>Расходы на прочие вспомогательные материалы</v>
          </cell>
        </row>
        <row r="121">
          <cell r="C121" t="str">
            <v>Расходы на прочие материалы для КРС</v>
          </cell>
        </row>
        <row r="122">
          <cell r="C122" t="str">
            <v>Расходы на прочие материалы для ТРС</v>
          </cell>
        </row>
        <row r="123">
          <cell r="C123" t="str">
            <v>Расходы на содержание законсервированных производственных мощностей</v>
          </cell>
        </row>
        <row r="124">
          <cell r="C124" t="str">
            <v>Расходы на спецодежду</v>
          </cell>
        </row>
        <row r="125">
          <cell r="C125" t="str">
            <v>Расходы по платежам за пользование водными объектами</v>
          </cell>
        </row>
        <row r="126">
          <cell r="C126" t="str">
            <v>Регулярные платежи за пользование недрами</v>
          </cell>
        </row>
        <row r="127">
          <cell r="C127" t="str">
            <v>Резерв на выплату вознаграждений сотрудникам по итогам года</v>
          </cell>
        </row>
        <row r="128">
          <cell r="C128" t="str">
            <v>Резервы на отпускные</v>
          </cell>
        </row>
        <row r="129">
          <cell r="C129" t="str">
            <v>Рекультивация земель</v>
          </cell>
        </row>
        <row r="130">
          <cell r="C130" t="str">
            <v>Рекультивация земель и утилизация шламов</v>
          </cell>
        </row>
        <row r="131">
          <cell r="C131" t="str">
            <v>Ремонт НКТ</v>
          </cell>
        </row>
        <row r="132">
          <cell r="C132" t="str">
            <v>Ремонтно-изоляционные работы</v>
          </cell>
        </row>
        <row r="133">
          <cell r="C133" t="str">
            <v>Сметная партия ГДИ</v>
          </cell>
        </row>
        <row r="134">
          <cell r="C134" t="str">
            <v>Содержание зимников (затр.по времплощ. и дорогам)</v>
          </cell>
        </row>
        <row r="135">
          <cell r="C135" t="str">
            <v>Содержание медпунктов</v>
          </cell>
        </row>
        <row r="136">
          <cell r="C136" t="str">
            <v>Сопровождение информационных систем</v>
          </cell>
        </row>
        <row r="137">
          <cell r="C137" t="str">
            <v>Сопровождение производственных систем</v>
          </cell>
        </row>
        <row r="138">
          <cell r="C138" t="str">
            <v>Составление проекта горного отвода</v>
          </cell>
        </row>
        <row r="139">
          <cell r="C139" t="str">
            <v>Сохранение среднего заработка сокр. сотрудникам (6 мес)</v>
          </cell>
        </row>
        <row r="140">
          <cell r="C140" t="str">
            <v>Стационарная телефония (городская, междугородняя, международная)</v>
          </cell>
        </row>
        <row r="141">
          <cell r="C141" t="str">
            <v>Стоимость подарков детям работников и работникам за счет средств организации</v>
          </cell>
        </row>
        <row r="142">
          <cell r="C142" t="str">
            <v>Стокоотведение</v>
          </cell>
        </row>
        <row r="143">
          <cell r="C143" t="str">
            <v>Страхование имущества (общее)</v>
          </cell>
        </row>
        <row r="144">
          <cell r="C144" t="str">
            <v>Страхование опасных производственных объектов</v>
          </cell>
        </row>
        <row r="145">
          <cell r="C145" t="str">
            <v>Страхование транспортных средств (общее)</v>
          </cell>
        </row>
        <row r="146">
          <cell r="C146" t="str">
            <v>Страховые взносы (кроме НС)</v>
          </cell>
        </row>
        <row r="147">
          <cell r="C147" t="str">
            <v>Страховые взносы (НС)</v>
          </cell>
        </row>
        <row r="148">
          <cell r="C148" t="str">
            <v>Судебные издержки.</v>
          </cell>
        </row>
        <row r="149">
          <cell r="C149" t="str">
            <v>Сумма НДПИ (без учета льгот)</v>
          </cell>
        </row>
        <row r="150">
          <cell r="C150" t="str">
            <v>Теплоснабжение</v>
          </cell>
        </row>
        <row r="151">
          <cell r="C151" t="str">
            <v>Техническая поддержка Бизнес приложений</v>
          </cell>
        </row>
        <row r="152">
          <cell r="C152" t="str">
            <v>Техническая поддержка прикладного ПО</v>
          </cell>
        </row>
        <row r="153">
          <cell r="C153" t="str">
            <v>Техническая поддержка специализированного ПО</v>
          </cell>
        </row>
        <row r="154">
          <cell r="C154" t="str">
            <v>ТО помещений (клининг), обслуживание инженерных сетей</v>
          </cell>
        </row>
        <row r="155">
          <cell r="C155" t="str">
            <v>ТО, ТР и содержание ОС</v>
          </cell>
        </row>
        <row r="156">
          <cell r="C156" t="str">
            <v>Услуги авиации (перевозка вертолетами)</v>
          </cell>
        </row>
        <row r="157">
          <cell r="C157" t="str">
            <v>Услуги бригад КРС</v>
          </cell>
        </row>
        <row r="158">
          <cell r="C158" t="str">
            <v>Услуги бригад ТРС</v>
          </cell>
        </row>
        <row r="159">
          <cell r="C159" t="str">
            <v>Услуги охраны (общее)</v>
          </cell>
        </row>
        <row r="160">
          <cell r="C160" t="str">
            <v>Услуги по госпроверке СИ, аккредитации лабораторий</v>
          </cell>
        </row>
        <row r="161">
          <cell r="C161" t="str">
            <v>Услуги по грузо-перевозкам</v>
          </cell>
        </row>
        <row r="162">
          <cell r="C162" t="str">
            <v>Услуги по инвентаризации, межеванию земель</v>
          </cell>
        </row>
        <row r="163">
          <cell r="C163" t="str">
            <v>Услуги по приему и утилизации ТБО</v>
          </cell>
        </row>
        <row r="164">
          <cell r="C164" t="str">
            <v>Услуги по прокату (аренде) УЭЦН</v>
          </cell>
        </row>
        <row r="165">
          <cell r="C165" t="str">
            <v>Услуги по регистрации имущества</v>
          </cell>
        </row>
        <row r="166">
          <cell r="C166" t="str">
            <v>Услуги по сервисному обслуживанию УЭЦН</v>
          </cell>
        </row>
        <row r="167">
          <cell r="C167" t="str">
            <v>Услуги по содержанию дорог</v>
          </cell>
        </row>
        <row r="168">
          <cell r="C168" t="str">
            <v>Услуги по спецтехнике</v>
          </cell>
        </row>
        <row r="169">
          <cell r="C169" t="str">
            <v>Услуги по ТО инж.систем</v>
          </cell>
        </row>
        <row r="170">
          <cell r="C170" t="str">
            <v>Услуги по ТО пожарной сигнализации</v>
          </cell>
        </row>
        <row r="171">
          <cell r="C171" t="str">
            <v>Услуги по транспортировке нефти по н/п</v>
          </cell>
        </row>
        <row r="172">
          <cell r="C172" t="str">
            <v>Услуги по утилизации подтоварной воды</v>
          </cell>
        </row>
        <row r="173">
          <cell r="C173" t="str">
            <v>Услуги по химич. обработке скважин КРС</v>
          </cell>
        </row>
        <row r="174">
          <cell r="C174" t="str">
            <v>Услуги по хранению нефти</v>
          </cell>
        </row>
        <row r="175">
          <cell r="C175" t="str">
            <v>Услуги связи - периодические платежи за каналы передачи данных</v>
          </cell>
        </row>
        <row r="176">
          <cell r="C176" t="str">
            <v>Услуги связи - периодические платежи за стационарную связь</v>
          </cell>
        </row>
        <row r="177">
          <cell r="C177" t="str">
            <v>Устройство зимников (затр.по времплощ. и дорогам)</v>
          </cell>
        </row>
        <row r="178">
          <cell r="C178" t="str">
            <v>Утилизация шламов</v>
          </cell>
        </row>
        <row r="179">
          <cell r="C179" t="str">
            <v>Утилизация шламов (жидкая фаза)</v>
          </cell>
        </row>
        <row r="180">
          <cell r="C180" t="str">
            <v>Утилизация шламов (твердая фаза)</v>
          </cell>
        </row>
        <row r="181">
          <cell r="C181" t="str">
            <v>Фактический обмер тех.потерь нефти, разработка нормативов</v>
          </cell>
        </row>
        <row r="182">
          <cell r="C182" t="str">
            <v>Хранение и перевалка ТМЦ</v>
          </cell>
        </row>
        <row r="183">
          <cell r="C183" t="str">
            <v>Циклическое воздействие</v>
          </cell>
        </row>
        <row r="184">
          <cell r="C184" t="str">
            <v>Частичная компенсация путевок на санаторно-курортное лечение (Крым)</v>
          </cell>
        </row>
        <row r="185">
          <cell r="C185" t="str">
            <v>Штрафы за сверхлимитное загрязнение ОС</v>
          </cell>
        </row>
        <row r="186">
          <cell r="C186" t="str">
            <v>Экологический аудит, мониторинг</v>
          </cell>
        </row>
        <row r="187">
          <cell r="C187" t="str">
            <v>Экспертиза, согласование, авторский надзор проектов</v>
          </cell>
        </row>
        <row r="188">
          <cell r="C188" t="str">
            <v>Юридические услуги (общее)</v>
          </cell>
        </row>
      </sheetData>
      <sheetData sheetId="2">
        <row r="1">
          <cell r="A1" t="str">
            <v>ЕУС</v>
          </cell>
        </row>
      </sheetData>
      <sheetData sheetId="3">
        <row r="1">
          <cell r="E1" t="str">
            <v>Отдел промышленной безопасности, охраны труда и охраны окружающей среды</v>
          </cell>
        </row>
      </sheetData>
      <sheetData sheetId="4">
        <row r="1">
          <cell r="A1" t="str">
            <v>Статья</v>
          </cell>
        </row>
      </sheetData>
      <sheetData sheetId="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ПА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gt;"/>
      <sheetName val="СХ"/>
      <sheetName val="Вис"/>
      <sheetName val="ЗХ"/>
      <sheetName val="Сюрх"/>
      <sheetName val="Урерн"/>
      <sheetName val="ВЯнем"/>
      <sheetName val="Сихор"/>
      <sheetName val="СОшк"/>
      <sheetName val="ЮСюрх"/>
      <sheetName val="Вколв"/>
      <sheetName val="Пюсей"/>
      <sheetName val="ССихор"/>
      <sheetName val="ВСихор"/>
      <sheetName val="ЦДНГ-1 Общее"/>
      <sheetName val="&lt;"/>
      <sheetName val="Экспорт"/>
      <sheetName val="Справочник"/>
      <sheetName val="ИТОГ"/>
      <sheetName val="Инструкция"/>
      <sheetName val=" 2017г."/>
      <sheetName val="Стоимость"/>
      <sheetName val="Controls"/>
      <sheetName val="T&amp;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АУР Москва (Общее)</v>
          </cell>
          <cell r="E2" t="str">
            <v>Сбербанк</v>
          </cell>
          <cell r="I2" t="str">
            <v>Административно-хозяйственный отдел</v>
          </cell>
        </row>
        <row r="3">
          <cell r="A3" t="str">
            <v>Руководство (Москва)</v>
          </cell>
          <cell r="E3" t="str">
            <v>ВТБ</v>
          </cell>
          <cell r="I3" t="str">
            <v>Бухгалтерия</v>
          </cell>
        </row>
        <row r="4">
          <cell r="A4" t="str">
            <v>Геологическая функция (Москва)</v>
          </cell>
          <cell r="E4" t="str">
            <v>Прочие внешние контрагенты</v>
          </cell>
          <cell r="I4" t="str">
            <v>Главный энергетик</v>
          </cell>
        </row>
        <row r="5">
          <cell r="A5" t="str">
            <v>Производственная функция (Москва)</v>
          </cell>
          <cell r="E5" t="str">
            <v>Зарубежнефть</v>
          </cell>
          <cell r="I5" t="str">
            <v>Канцелярия, Секретариат</v>
          </cell>
        </row>
        <row r="6">
          <cell r="A6" t="str">
            <v>Финансово-экономическая функция (Москва)</v>
          </cell>
          <cell r="E6" t="str">
            <v>Зарубежнефть Адрия</v>
          </cell>
          <cell r="I6" t="str">
            <v>Маркшейдер</v>
          </cell>
        </row>
        <row r="7">
          <cell r="A7" t="str">
            <v>Управление персоналом (Москва)</v>
          </cell>
          <cell r="E7" t="str">
            <v>Вьетсовпетро (оператор блок 04_3)</v>
          </cell>
          <cell r="I7" t="str">
            <v>Отдел главного механика</v>
          </cell>
        </row>
        <row r="8">
          <cell r="A8" t="str">
            <v>Юридическая функция (Москва)</v>
          </cell>
          <cell r="E8" t="str">
            <v>Вьетсовпетро (оператор блок 12/11)</v>
          </cell>
          <cell r="I8" t="str">
            <v>Отдел имущественных отношений</v>
          </cell>
        </row>
        <row r="9">
          <cell r="A9" t="str">
            <v>Капитальное строительство (Москва)</v>
          </cell>
          <cell r="E9" t="str">
            <v>Вьетсовпетро (оператор блок L)</v>
          </cell>
          <cell r="I9" t="str">
            <v>Отдел контрольно-измерительных приборов и автоматизации</v>
          </cell>
        </row>
        <row r="10">
          <cell r="A10" t="str">
            <v>Бурение (Москва)</v>
          </cell>
          <cell r="E10" t="str">
            <v>Вьетсовпетро (оператор Бока де Харуко)</v>
          </cell>
          <cell r="I10" t="str">
            <v>Отдел по работе с механизированным фондом скважин</v>
          </cell>
        </row>
        <row r="11">
          <cell r="A11" t="str">
            <v>АУР Усинск (Общее)</v>
          </cell>
          <cell r="E11" t="str">
            <v>Зарубежнефтестроймонтаж</v>
          </cell>
          <cell r="I11" t="str">
            <v>Отдел подготовки нефти и газа</v>
          </cell>
        </row>
        <row r="12">
          <cell r="A12" t="str">
            <v>АУР Нарьян-Мар (Общие)</v>
          </cell>
          <cell r="E12" t="str">
            <v>ЭКСПЛОН</v>
          </cell>
          <cell r="I12" t="str">
            <v>Отдел промышленной безопасности, ОТ, ГО и ЧС</v>
          </cell>
        </row>
        <row r="13">
          <cell r="A13" t="str">
            <v>ЦИТУ (общее)</v>
          </cell>
          <cell r="E13" t="str">
            <v>Ульяновскнефтегаз</v>
          </cell>
          <cell r="I13" t="str">
            <v>Отдел транспортного обеспечения (г. Москва, НАО)</v>
          </cell>
        </row>
        <row r="14">
          <cell r="A14" t="str">
            <v>Карьеры</v>
          </cell>
          <cell r="E14" t="str">
            <v>СК РУСВЬЕТПЕТРО</v>
          </cell>
          <cell r="I14" t="str">
            <v>Отдел транспортного обеспечения (Промысел, г. Усинск)</v>
          </cell>
        </row>
        <row r="15">
          <cell r="A15" t="str">
            <v>ЦДНГ №1 (Общее)</v>
          </cell>
          <cell r="E15" t="str">
            <v>Оренбургнефтеотдача</v>
          </cell>
          <cell r="I15" t="str">
            <v>Отдел экологической безопасности</v>
          </cell>
        </row>
        <row r="16">
          <cell r="A16" t="str">
            <v>Северо-Хоседаюское месторождение</v>
          </cell>
          <cell r="E16" t="str">
            <v>ОПТИМА Группа</v>
          </cell>
          <cell r="I16" t="str">
            <v>Производственно-технический отдел</v>
          </cell>
        </row>
        <row r="17">
          <cell r="A17" t="str">
            <v>Висовое месторождение</v>
          </cell>
          <cell r="E17" t="str">
            <v>НЕСТРО Каспий</v>
          </cell>
          <cell r="I17" t="str">
            <v>Текущий и капитальный ремонт скважин</v>
          </cell>
        </row>
        <row r="18">
          <cell r="A18" t="str">
            <v>ЦДНГ №2 (Общее)</v>
          </cell>
          <cell r="E18" t="str">
            <v>Зарнестсервис</v>
          </cell>
          <cell r="I18" t="str">
            <v>Управление буровых работ</v>
          </cell>
        </row>
        <row r="19">
          <cell r="A19" t="str">
            <v>Верхнеколвинское месторождение</v>
          </cell>
          <cell r="E19" t="str">
            <v>РМНТК Нефтеотдача</v>
          </cell>
          <cell r="I19" t="str">
            <v>Управление геологии и ГРР</v>
          </cell>
        </row>
        <row r="20">
          <cell r="A20" t="str">
            <v>Западно-Хоседаюское месторождение</v>
          </cell>
          <cell r="E20" t="str">
            <v>НефтегазИнКор</v>
          </cell>
          <cell r="I20" t="str">
            <v>Управление информационных технологий и связи</v>
          </cell>
        </row>
        <row r="21">
          <cell r="A21" t="str">
            <v>Восточно-Сихорейское месторождение</v>
          </cell>
          <cell r="E21" t="str">
            <v>Гипровостокнефть</v>
          </cell>
          <cell r="I21" t="str">
            <v>Управление капитального строительства</v>
          </cell>
        </row>
        <row r="22">
          <cell r="A22" t="str">
            <v>Сихорейское месторождение</v>
          </cell>
          <cell r="E22" t="str">
            <v>ВНИИнефть</v>
          </cell>
          <cell r="I22" t="str">
            <v>Управление конкурсных работ и поставок</v>
          </cell>
        </row>
        <row r="23">
          <cell r="A23" t="str">
            <v>Северо-Сихорейское месторождение</v>
          </cell>
          <cell r="E23" t="str">
            <v>Арктикморнефтегазразведка</v>
          </cell>
          <cell r="I23" t="str">
            <v>Управление персоналом</v>
          </cell>
        </row>
        <row r="24">
          <cell r="A24" t="str">
            <v>Урернырдское месторождение</v>
          </cell>
          <cell r="E24" t="str">
            <v>НПЗ Брод</v>
          </cell>
          <cell r="I24" t="str">
            <v>Управление по безопасности</v>
          </cell>
        </row>
        <row r="25">
          <cell r="A25" t="str">
            <v>Сюрхаратинское месторождение</v>
          </cell>
          <cell r="E25" t="str">
            <v>ЗНСМ-БЛК Брод</v>
          </cell>
          <cell r="I25" t="str">
            <v>Управление по перспективному развитию</v>
          </cell>
        </row>
        <row r="26">
          <cell r="A26" t="str">
            <v>Восточно-Янемейдское месторождение</v>
          </cell>
          <cell r="E26" t="str">
            <v>Нестро Петрол</v>
          </cell>
          <cell r="I26" t="str">
            <v>Управление по разработке месторождений</v>
          </cell>
        </row>
        <row r="27">
          <cell r="A27" t="str">
            <v>Северо-Ошкотынское месторождение</v>
          </cell>
          <cell r="E27" t="str">
            <v>МПЗ Модрича</v>
          </cell>
          <cell r="I27" t="str">
            <v>Финансовое управление</v>
          </cell>
        </row>
        <row r="28">
          <cell r="A28" t="str">
            <v>Южно-Сюрхаратинское месторождение</v>
          </cell>
          <cell r="E28" t="str">
            <v>Zarubezhneft HoldingServices AG (Швейцария)</v>
          </cell>
          <cell r="I28" t="str">
            <v>Юридический отдел</v>
          </cell>
        </row>
        <row r="29">
          <cell r="A29" t="str">
            <v>Пюсейское месторождение</v>
          </cell>
          <cell r="E29" t="str">
            <v>VRJ Petroleum Со (оператор блок 09_3)</v>
          </cell>
        </row>
        <row r="30">
          <cell r="A30" t="str">
            <v>Цех подготовки и перекачки сырой нефти</v>
          </cell>
          <cell r="E30" t="str">
            <v>East West Oil Limited (Великобритания)</v>
          </cell>
        </row>
        <row r="31">
          <cell r="A31" t="str">
            <v>Цех по поддержанию пластового давления</v>
          </cell>
          <cell r="E31" t="str">
            <v>Ядран Нафтагас доо</v>
          </cell>
        </row>
        <row r="32">
          <cell r="A32" t="str">
            <v>Коммерческая функция</v>
          </cell>
          <cell r="E32" t="str">
            <v>ВНИИнефть Западная Сибирь</v>
          </cell>
        </row>
        <row r="33">
          <cell r="A33" t="str">
            <v>Цех по транспортировке и сдаче нефти (Общие)</v>
          </cell>
          <cell r="E33" t="str">
            <v>Партенон Холдинг С.А.</v>
          </cell>
        </row>
        <row r="34">
          <cell r="A34" t="str">
            <v>Участок транспортировки нефти ЦПС-ПСП Мусюршор</v>
          </cell>
          <cell r="E34" t="str">
            <v>АМК</v>
          </cell>
        </row>
        <row r="35">
          <cell r="A35" t="str">
            <v>ДНС Мусюршор-ПСН Головные (н/п Северного Сияния)</v>
          </cell>
        </row>
        <row r="36">
          <cell r="A36" t="str">
            <v>ДНС Мусюршор-ПСН Головные (н/п Печоранефть)</v>
          </cell>
        </row>
        <row r="37">
          <cell r="A37" t="str">
            <v>ДНС 64 км</v>
          </cell>
        </row>
        <row r="38">
          <cell r="A38" t="str">
            <v>ВПСН 148 км</v>
          </cell>
        </row>
        <row r="39">
          <cell r="A39" t="str">
            <v>ПСН Головные</v>
          </cell>
        </row>
        <row r="40">
          <cell r="A40" t="str">
            <v>Энергоцентр -1</v>
          </cell>
        </row>
        <row r="41">
          <cell r="A41" t="str">
            <v>Энергоцентр -2</v>
          </cell>
        </row>
        <row r="42">
          <cell r="A42" t="str">
            <v>Энергоцентр 48 км</v>
          </cell>
        </row>
        <row r="43">
          <cell r="A43" t="str">
            <v>Энергоцентр ПСП</v>
          </cell>
        </row>
        <row r="44">
          <cell r="A44" t="str">
            <v>Энергоцентр 148 км</v>
          </cell>
        </row>
        <row r="45">
          <cell r="A45" t="str">
            <v>Энергоцентр Западно-Хоседаюское месторождение</v>
          </cell>
        </row>
        <row r="46">
          <cell r="A46" t="str">
            <v>Склады.</v>
          </cell>
        </row>
        <row r="47">
          <cell r="A47" t="str">
            <v>Трубно-инструментальная площадка</v>
          </cell>
        </row>
        <row r="48">
          <cell r="A48" t="str">
            <v>Вспомогательные производственные службы</v>
          </cell>
        </row>
        <row r="49">
          <cell r="A49" t="str">
            <v>Вахтовые жилые комплексы</v>
          </cell>
        </row>
        <row r="50">
          <cell r="A50" t="str">
            <v>Газовая служба</v>
          </cell>
        </row>
        <row r="51">
          <cell r="A51" t="str">
            <v>Служба капитального строительства</v>
          </cell>
        </row>
        <row r="52">
          <cell r="A52" t="str">
            <v>Служба по контролю за строительством скважин</v>
          </cell>
        </row>
        <row r="53">
          <cell r="A53" t="str">
            <v>СК РУСВЬЕТПЕТРО, ООО (ю.л. в целом)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КО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становки"/>
      <sheetName val="запуски"/>
    </sheetNames>
    <sheetDataSet>
      <sheetData sheetId="0" refreshError="1"/>
      <sheetData sheetId="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3 Loans - inc. Contingency"/>
      <sheetName val="2003 Loans - exc. Contingency"/>
      <sheetName val="2003 Loans - $70MM Cap"/>
      <sheetName val="Справочник"/>
    </sheetNames>
    <sheetDataSet>
      <sheetData sheetId="0">
        <row r="36">
          <cell r="F36">
            <v>152000</v>
          </cell>
          <cell r="G36">
            <v>177000</v>
          </cell>
          <cell r="H36">
            <v>190000</v>
          </cell>
          <cell r="I36">
            <v>200000</v>
          </cell>
          <cell r="J36">
            <v>200000</v>
          </cell>
          <cell r="K36">
            <v>200000</v>
          </cell>
          <cell r="L36">
            <v>200000</v>
          </cell>
          <cell r="M36">
            <v>200000</v>
          </cell>
          <cell r="N36">
            <v>200000</v>
          </cell>
          <cell r="O36">
            <v>200000</v>
          </cell>
          <cell r="P36">
            <v>200000</v>
          </cell>
          <cell r="Q36">
            <v>200000</v>
          </cell>
        </row>
        <row r="41">
          <cell r="F41">
            <v>83656</v>
          </cell>
          <cell r="G41">
            <v>95656</v>
          </cell>
          <cell r="H41">
            <v>103656</v>
          </cell>
          <cell r="I41">
            <v>108656</v>
          </cell>
          <cell r="J41">
            <v>113656</v>
          </cell>
          <cell r="K41">
            <v>132656</v>
          </cell>
          <cell r="L41">
            <v>136656</v>
          </cell>
          <cell r="M41">
            <v>140656</v>
          </cell>
          <cell r="N41">
            <v>155656</v>
          </cell>
          <cell r="O41">
            <v>155656</v>
          </cell>
          <cell r="P41">
            <v>157656</v>
          </cell>
          <cell r="Q41">
            <v>161656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ДС 2ой вариант"/>
    </sheetNames>
    <sheetDataSet>
      <sheetData sheetId="0">
        <row r="13">
          <cell r="AJ13">
            <v>43.466510773151576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eneral inputs"/>
      <sheetName val="Input (расчетный)"/>
      <sheetName val="Workings"/>
      <sheetName val="CFS"/>
      <sheetName val="P&amp;L"/>
      <sheetName val="Summary"/>
      <sheetName val="Input(бюджет)"/>
      <sheetName val="MER"/>
    </sheetNames>
    <sheetDataSet>
      <sheetData sheetId="0"/>
      <sheetData sheetId="1">
        <row r="28">
          <cell r="H28">
            <v>31</v>
          </cell>
          <cell r="I28">
            <v>31</v>
          </cell>
          <cell r="J28">
            <v>31</v>
          </cell>
          <cell r="K28">
            <v>31</v>
          </cell>
          <cell r="L28">
            <v>31</v>
          </cell>
          <cell r="M28">
            <v>31</v>
          </cell>
          <cell r="N28">
            <v>31</v>
          </cell>
          <cell r="O28">
            <v>31</v>
          </cell>
          <cell r="P28">
            <v>31</v>
          </cell>
          <cell r="Q28">
            <v>31</v>
          </cell>
          <cell r="R28">
            <v>31</v>
          </cell>
          <cell r="S28">
            <v>31</v>
          </cell>
          <cell r="T28">
            <v>31</v>
          </cell>
          <cell r="U28">
            <v>31</v>
          </cell>
          <cell r="V28">
            <v>31</v>
          </cell>
          <cell r="W28">
            <v>31</v>
          </cell>
          <cell r="X28">
            <v>31</v>
          </cell>
          <cell r="Y28">
            <v>31</v>
          </cell>
          <cell r="Z28">
            <v>31</v>
          </cell>
          <cell r="AA28">
            <v>31</v>
          </cell>
          <cell r="AB28">
            <v>31</v>
          </cell>
          <cell r="AC28">
            <v>31</v>
          </cell>
          <cell r="AD28">
            <v>31</v>
          </cell>
          <cell r="AE28">
            <v>31</v>
          </cell>
          <cell r="AF28">
            <v>31</v>
          </cell>
          <cell r="AG28">
            <v>31</v>
          </cell>
          <cell r="AH28">
            <v>31</v>
          </cell>
          <cell r="AI28">
            <v>31</v>
          </cell>
          <cell r="AJ28">
            <v>31</v>
          </cell>
          <cell r="AK28">
            <v>31</v>
          </cell>
          <cell r="AL28">
            <v>31</v>
          </cell>
          <cell r="AM28">
            <v>31</v>
          </cell>
          <cell r="AN28">
            <v>31</v>
          </cell>
          <cell r="AO28">
            <v>31</v>
          </cell>
          <cell r="AP28">
            <v>31</v>
          </cell>
          <cell r="AQ28">
            <v>31</v>
          </cell>
          <cell r="AR28">
            <v>31</v>
          </cell>
          <cell r="AS28">
            <v>31</v>
          </cell>
          <cell r="AT28">
            <v>31</v>
          </cell>
          <cell r="AU28">
            <v>31</v>
          </cell>
          <cell r="AV28">
            <v>31</v>
          </cell>
          <cell r="AW28">
            <v>31</v>
          </cell>
          <cell r="AX28">
            <v>31</v>
          </cell>
          <cell r="AY28">
            <v>31</v>
          </cell>
          <cell r="AZ28">
            <v>31</v>
          </cell>
          <cell r="BA28">
            <v>31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Budget Highlights"/>
      <sheetName val="Cost Detail Old"/>
      <sheetName val="Assumptions old"/>
      <sheetName val="Assumptions"/>
      <sheetName val="Cost Detail"/>
      <sheetName val="GAAP Net Income"/>
      <sheetName val="Cost per Barrel Old"/>
      <sheetName val="Cost per Barrel"/>
      <sheetName val="CF 2012"/>
      <sheetName val="Financing"/>
      <sheetName val="PL Mrur"/>
      <sheetName val="CF 2012 Mrur"/>
      <sheetName val="Financing Mrur"/>
      <sheetName val="Cost Detail Mrur"/>
      <sheetName val="Cost per Barrel (2)"/>
      <sheetName val="General inputs"/>
    </sheetNames>
    <sheetDataSet>
      <sheetData sheetId="0" refreshError="1">
        <row r="39">
          <cell r="D39">
            <v>30</v>
          </cell>
          <cell r="E39">
            <v>30</v>
          </cell>
          <cell r="F39">
            <v>30</v>
          </cell>
          <cell r="G39">
            <v>30</v>
          </cell>
          <cell r="H39">
            <v>30</v>
          </cell>
          <cell r="I39">
            <v>30</v>
          </cell>
          <cell r="J39">
            <v>30</v>
          </cell>
          <cell r="K39">
            <v>30</v>
          </cell>
          <cell r="L39">
            <v>30</v>
          </cell>
          <cell r="M39">
            <v>30</v>
          </cell>
          <cell r="N39">
            <v>30</v>
          </cell>
          <cell r="O39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падающий список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ренда квартир"/>
      <sheetName val="Pivot"/>
      <sheetName val="Лист2"/>
      <sheetName val="АХО МСК"/>
      <sheetName val="Такси %"/>
      <sheetName val="Процент распределения"/>
      <sheetName val="Свод"/>
      <sheetName val="АХО ТО расшифр."/>
      <sheetName val="Аренда, уборка офиса"/>
      <sheetName val="конд. аквар. химч. ремонт офиса"/>
      <sheetName val="Аренда по подразделениям"/>
      <sheetName val="Общий"/>
      <sheetName val="Прочие всмопогательные 7 мес."/>
      <sheetName val="Свод по канцтоварам"/>
      <sheetName val="Оборудование"/>
      <sheetName val="Выпадающий список"/>
      <sheetName val="Статья"/>
      <sheetName val="ЦФО map ахо"/>
      <sheetName val="Мэп_Категория"/>
      <sheetName val="Мэп для проверки"/>
      <sheetName val="впр прочие"/>
      <sheetName val="Мэпинг от 09.2018"/>
      <sheetName val="Драйвер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M1" t="str">
            <v>Подразделения Москвы (Общее)</v>
          </cell>
        </row>
        <row r="2">
          <cell r="M2" t="str">
            <v>Административная поддержка</v>
          </cell>
        </row>
        <row r="3">
          <cell r="M3" t="str">
            <v>Административно-управленческий аппарат</v>
          </cell>
        </row>
        <row r="4">
          <cell r="M4" t="str">
            <v>Бухгалтерия</v>
          </cell>
        </row>
        <row r="5">
          <cell r="M5" t="str">
            <v>Отдел главного механика</v>
          </cell>
        </row>
        <row r="6">
          <cell r="M6" t="str">
            <v>Отдел главного энергетика</v>
          </cell>
        </row>
        <row r="7">
          <cell r="M7" t="str">
            <v>Отдел документооборота</v>
          </cell>
        </row>
        <row r="8">
          <cell r="M8" t="str">
            <v>Управление промышленной безопасности, охраны труда и охраны окружающей среды</v>
          </cell>
        </row>
        <row r="9">
          <cell r="M9" t="str">
            <v>Отдел собственной безопасности</v>
          </cell>
        </row>
        <row r="10">
          <cell r="M10" t="str">
            <v>Административно-хозяйственный отдел (Москва)</v>
          </cell>
        </row>
        <row r="11">
          <cell r="M11" t="str">
            <v>Управление закупками</v>
          </cell>
        </row>
        <row r="12">
          <cell r="M12" t="str">
            <v>Управление по геологии и ГРР</v>
          </cell>
        </row>
        <row r="13">
          <cell r="M13" t="str">
            <v>Управление по разработке месторождений</v>
          </cell>
        </row>
        <row r="14">
          <cell r="M14" t="str">
            <v>Управление по капитальному строительству</v>
          </cell>
        </row>
        <row r="15">
          <cell r="M15" t="str">
            <v>Управление по работе с персоналом</v>
          </cell>
        </row>
        <row r="16">
          <cell r="M16" t="str">
            <v>Управление по скважинным операциям</v>
          </cell>
        </row>
        <row r="17">
          <cell r="M17" t="str">
            <v>Отдел текущего и капитального ремонта скважин</v>
          </cell>
        </row>
        <row r="18">
          <cell r="M18" t="str">
            <v>Управление подготовки и транспортировки нефти и газа</v>
          </cell>
        </row>
        <row r="19">
          <cell r="M19" t="str">
            <v>Управление по добыче нефти и газа</v>
          </cell>
        </row>
        <row r="20">
          <cell r="M20" t="str">
            <v>Финансово-экономическое управление</v>
          </cell>
        </row>
        <row r="21">
          <cell r="M21" t="str">
            <v>Юридический отдел</v>
          </cell>
        </row>
        <row r="22">
          <cell r="M22" t="str">
            <v>Управление автоматизации, метрологии, информационных технологий и связи</v>
          </cell>
        </row>
        <row r="23">
          <cell r="M23" t="str">
            <v>Подразделения Усинска (Общее)</v>
          </cell>
        </row>
        <row r="24">
          <cell r="M24" t="str">
            <v>Подразделения НАО (Общее)</v>
          </cell>
        </row>
        <row r="25">
          <cell r="M25" t="str">
            <v>Подразделения промысла (Общее)</v>
          </cell>
        </row>
        <row r="26">
          <cell r="M26" t="str">
            <v>Центральное инженерно-технологическое управление</v>
          </cell>
        </row>
        <row r="27">
          <cell r="M27" t="str">
            <v>Цех по добыче нефти, газа и газового конденсата (Общее)</v>
          </cell>
        </row>
        <row r="28">
          <cell r="M28" t="str">
            <v>ИТР цеха по добыче нефти, газа и газового конденсата</v>
          </cell>
        </row>
        <row r="29">
          <cell r="M29" t="str">
            <v>Бригада № 1 ЦДНГ</v>
          </cell>
        </row>
        <row r="30">
          <cell r="M30" t="str">
            <v>Бригада № 2 ЦДНГ</v>
          </cell>
        </row>
        <row r="31">
          <cell r="M31" t="str">
            <v>Бригада № 3 ЦДНГ</v>
          </cell>
        </row>
        <row r="32">
          <cell r="M32" t="str">
            <v>Бригада № 4 ЦДНГ</v>
          </cell>
        </row>
        <row r="33">
          <cell r="M33" t="str">
            <v>Бригада № 5 ЦДНГ</v>
          </cell>
        </row>
        <row r="34">
          <cell r="M34" t="str">
            <v>Цех по поддержанию пластового давления</v>
          </cell>
        </row>
        <row r="35">
          <cell r="M35" t="str">
            <v>Цех подготовки и перекачки сырой нефти (Общее)</v>
          </cell>
        </row>
        <row r="36">
          <cell r="M36" t="str">
            <v>ИТР цеха подготовки и перекачки сырой нефти</v>
          </cell>
        </row>
        <row r="37">
          <cell r="M37" t="str">
            <v>Бригада по подготовке нефти</v>
          </cell>
        </row>
        <row r="38">
          <cell r="M38" t="str">
            <v>Бригада по обслуживанию МФНС №1</v>
          </cell>
        </row>
        <row r="39">
          <cell r="M39" t="str">
            <v>Бригада по обслуживанию МФНС №2</v>
          </cell>
        </row>
        <row r="40">
          <cell r="M40" t="str">
            <v>Бригада по обслуживанию УПСВ № 1</v>
          </cell>
        </row>
        <row r="41">
          <cell r="M41" t="str">
            <v>Бригада по обслуживанию УПСВ № 2</v>
          </cell>
        </row>
        <row r="42">
          <cell r="M42" t="str">
            <v>Газовый участок</v>
          </cell>
        </row>
        <row r="43">
          <cell r="M43" t="str">
            <v>Участок по водоснабжению</v>
          </cell>
        </row>
        <row r="44">
          <cell r="M44" t="str">
            <v>Цех по транспортировке и сдаче нефти (Общее)</v>
          </cell>
        </row>
        <row r="45">
          <cell r="M45" t="str">
            <v>ИТР цеха по транспортировке и сдаче нефти</v>
          </cell>
        </row>
        <row r="46">
          <cell r="M46" t="str">
            <v>Бригада № 1 по транспортировке товарной нефти</v>
          </cell>
        </row>
        <row r="47">
          <cell r="M47" t="str">
            <v>Бригада № 2 по транспортировке товарной нефти</v>
          </cell>
        </row>
        <row r="48">
          <cell r="M48" t="str">
            <v>Бригада №1 по обслуживанию нефтепроводов</v>
          </cell>
        </row>
        <row r="49">
          <cell r="M49" t="str">
            <v>Бригада №2 по обслуживанию нефтепроводов</v>
          </cell>
        </row>
        <row r="50">
          <cell r="M50" t="str">
            <v>Бригада ПНС</v>
          </cell>
        </row>
        <row r="51">
          <cell r="M51" t="str">
            <v>Бригада ПСП Мусюршор</v>
          </cell>
        </row>
        <row r="52">
          <cell r="M52" t="str">
            <v>Транспортный цех</v>
          </cell>
        </row>
        <row r="53">
          <cell r="M53" t="str">
            <v>Цех по обслуживанию и ремонту нефтепромыслового оборудования</v>
          </cell>
        </row>
        <row r="54">
          <cell r="M54" t="str">
            <v>Складское хозяйство</v>
          </cell>
        </row>
        <row r="55">
          <cell r="M55" t="str">
            <v>Лаборатория физико-химических исследований</v>
          </cell>
        </row>
        <row r="56">
          <cell r="M56" t="str">
            <v>Участок по теплоснабжению</v>
          </cell>
        </row>
        <row r="57">
          <cell r="M57" t="str">
            <v>Вспомогательные производственные службы (общее)</v>
          </cell>
        </row>
        <row r="58">
          <cell r="M58" t="str">
            <v>Трубно - инструментальная площадка</v>
          </cell>
        </row>
        <row r="59">
          <cell r="M59" t="str">
            <v>Энергетический участок</v>
          </cell>
        </row>
        <row r="60">
          <cell r="M60" t="str">
            <v>Служба промышленной безопасности, охраны труда и охраны окружающей среды</v>
          </cell>
        </row>
        <row r="61">
          <cell r="M61" t="str">
            <v>Служба текущего, капитального ремонта скважин</v>
          </cell>
        </row>
        <row r="62">
          <cell r="M62" t="str">
            <v>Служба контроля за реализацией строительства</v>
          </cell>
        </row>
        <row r="63">
          <cell r="M63" t="str">
            <v>Служба организации и контроля работ по строительству скважин</v>
          </cell>
        </row>
        <row r="64">
          <cell r="M64" t="str">
            <v>Служба по работе с механизированным фондом скважин</v>
          </cell>
        </row>
        <row r="65">
          <cell r="M65" t="str">
            <v>Участок автоматизации и метрологии</v>
          </cell>
        </row>
        <row r="66">
          <cell r="M66" t="str">
            <v>Участок информационных технологий и связи</v>
          </cell>
        </row>
        <row r="67">
          <cell r="M67" t="str">
            <v>Служба режима</v>
          </cell>
        </row>
        <row r="68">
          <cell r="M68" t="str">
            <v>Служба по обслуживанию АБиЖЗ</v>
          </cell>
        </row>
        <row r="69">
          <cell r="M69" t="str">
            <v>Маркшейдерская служба</v>
          </cell>
        </row>
        <row r="70">
          <cell r="M70" t="str">
            <v>Основное подразделение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Шаблон_для_заполнения"/>
      <sheetName val="вып. список"/>
      <sheetName val="ЦФО map ахо"/>
      <sheetName val="Мэп_Категория"/>
      <sheetName val="Статья"/>
    </sheetNames>
    <sheetDataSet>
      <sheetData sheetId="0" refreshError="1"/>
      <sheetData sheetId="1" refreshError="1"/>
      <sheetData sheetId="2">
        <row r="2">
          <cell r="G2">
            <v>0</v>
          </cell>
        </row>
        <row r="3">
          <cell r="B3" t="str">
            <v>Административно-хозяйственный отдел (Москва)</v>
          </cell>
          <cell r="D3" t="str">
            <v>Авторский надзор</v>
          </cell>
          <cell r="F3" t="str">
            <v>ВЖК</v>
          </cell>
          <cell r="H3" t="str">
            <v>АМНГР</v>
          </cell>
          <cell r="L3" t="str">
            <v>Объекты добычи нефти (Общее)</v>
          </cell>
          <cell r="O3" t="str">
            <v>Подразделения Москвы (Общее)</v>
          </cell>
        </row>
        <row r="4">
          <cell r="B4" t="str">
            <v>Административно-хозяйственный отдел (Нарьян-Мар)</v>
          </cell>
          <cell r="D4" t="str">
            <v>Анализ нефти</v>
          </cell>
          <cell r="F4" t="str">
            <v>Здания</v>
          </cell>
          <cell r="H4" t="str">
            <v>ВНИИнефть</v>
          </cell>
          <cell r="L4" t="str">
            <v>Северо-Хоседаюское месторождение (Общее)</v>
          </cell>
          <cell r="O4" t="str">
            <v>Административная поддержка</v>
          </cell>
        </row>
        <row r="5">
          <cell r="B5" t="str">
            <v>Административно-хозяйственный отдел (Усинск)</v>
          </cell>
          <cell r="D5" t="str">
            <v>Аренда земли</v>
          </cell>
          <cell r="F5" t="str">
            <v>Непромышленное оборудование</v>
          </cell>
          <cell r="H5" t="str">
            <v>Гипровостокнефть</v>
          </cell>
          <cell r="L5" t="str">
            <v>Висовое месторождение (Общее)</v>
          </cell>
          <cell r="O5" t="str">
            <v>Административно-управленческий аппарат</v>
          </cell>
        </row>
        <row r="6">
          <cell r="B6" t="str">
            <v>Бухгалтерия</v>
          </cell>
          <cell r="D6" t="str">
            <v>Аренда каналов связи (включая радиорелейную. Транкинговую, радиосвязь и Интернет, спутниковая связь)</v>
          </cell>
          <cell r="F6" t="str">
            <v>Офисная оргтехника</v>
          </cell>
          <cell r="H6" t="str">
            <v>Зарнестсервис</v>
          </cell>
          <cell r="L6" t="str">
            <v>Верхнеколвинское месторождение (Общее)</v>
          </cell>
          <cell r="O6" t="str">
            <v>Бухгалтерия</v>
          </cell>
        </row>
        <row r="7">
          <cell r="B7" t="str">
            <v>Группа по работе с фондом скважин</v>
          </cell>
          <cell r="D7" t="str">
            <v>Аренда непромышленного оборудования</v>
          </cell>
          <cell r="F7" t="str">
            <v>Передаточные устройства</v>
          </cell>
          <cell r="H7" t="str">
            <v>Зарубежнефть</v>
          </cell>
          <cell r="L7" t="str">
            <v>Западно-Хоседаюское месторождение (Общее)</v>
          </cell>
          <cell r="O7" t="str">
            <v>Отдел главного механика</v>
          </cell>
        </row>
        <row r="8">
          <cell r="B8" t="str">
            <v>Маркшейдерский отдел (Усинск)</v>
          </cell>
          <cell r="D8" t="str">
            <v>Аренда помещений</v>
          </cell>
          <cell r="F8" t="str">
            <v>Производственное оборудование</v>
          </cell>
          <cell r="H8" t="str">
            <v>Прочие внешние контрагенты</v>
          </cell>
          <cell r="L8" t="str">
            <v>Сихорейское месторождение (Общее)</v>
          </cell>
          <cell r="O8" t="str">
            <v>Отдел главного энергетика</v>
          </cell>
        </row>
        <row r="9">
          <cell r="B9" t="str">
            <v>Отдел главного механика</v>
          </cell>
          <cell r="D9" t="str">
            <v>Аудиторские услуги (общее)</v>
          </cell>
          <cell r="F9" t="str">
            <v>Производственный инвентарь</v>
          </cell>
          <cell r="H9" t="str">
            <v>РМНТК Нефтеотдача</v>
          </cell>
          <cell r="L9" t="str">
            <v>Северо-Сихорейское месторождение (Общее)</v>
          </cell>
          <cell r="O9" t="str">
            <v>Отдел документооборота</v>
          </cell>
        </row>
        <row r="10">
          <cell r="B10" t="str">
            <v>Отдел главного энергетика</v>
          </cell>
          <cell r="D10" t="str">
            <v>Благотворительность</v>
          </cell>
          <cell r="F10" t="str">
            <v>Прочие машины и оборудование</v>
          </cell>
          <cell r="H10" t="str">
            <v>ЭКСПЛОН</v>
          </cell>
          <cell r="L10" t="str">
            <v>Восточно-Сихорейское месторождение (Общее)</v>
          </cell>
          <cell r="O10" t="str">
            <v>Управление промышленной безопасности, охраны труда и охраны окружающей среды</v>
          </cell>
        </row>
        <row r="11">
          <cell r="B11" t="str">
            <v>Отдел земельных и имущественных отношений</v>
          </cell>
          <cell r="D11" t="str">
            <v>Благоустройство территории</v>
          </cell>
          <cell r="F11" t="str">
            <v>Прочие основные фонды (общее)</v>
          </cell>
          <cell r="L11" t="str">
            <v>Северо-Ошкотынское месторождение (Общее)</v>
          </cell>
          <cell r="O11" t="str">
            <v>Отдел собственной безопасности</v>
          </cell>
        </row>
        <row r="12">
          <cell r="B12" t="str">
            <v>Отдел логистики (Усинск)</v>
          </cell>
          <cell r="D12" t="str">
            <v>в т.ч.: регулир.</v>
          </cell>
          <cell r="F12" t="str">
            <v>Сооружения</v>
          </cell>
          <cell r="L12" t="str">
            <v>Восточно-Янемдейское месторождение (Общее)</v>
          </cell>
          <cell r="O12" t="str">
            <v>Административно-хозяйственный отдел (Москва)</v>
          </cell>
        </row>
        <row r="13">
          <cell r="B13" t="str">
            <v>Отдел материально-технического обеспечения (Усинск)</v>
          </cell>
          <cell r="D13" t="str">
            <v>Вид налога - Налог на землю</v>
          </cell>
          <cell r="F13" t="str">
            <v>Транспортные средства</v>
          </cell>
          <cell r="L13" t="str">
            <v>Сюрхаратинское месторождение (Общее)</v>
          </cell>
          <cell r="O13" t="str">
            <v>Управление закупками</v>
          </cell>
        </row>
        <row r="14">
          <cell r="B14" t="str">
            <v>Отдел собственной безопасности</v>
          </cell>
          <cell r="D14" t="str">
            <v>Вид налога - Плата за пользование водными объектами</v>
          </cell>
          <cell r="L14" t="str">
            <v>Южно-Сюрхаратинское месторождение (Общее)</v>
          </cell>
          <cell r="O14" t="str">
            <v>Управление по геологии и ГРР</v>
          </cell>
        </row>
        <row r="15">
          <cell r="B15" t="str">
            <v>Отдел текущего и капитального ремонта скважин</v>
          </cell>
          <cell r="D15" t="str">
            <v>Вид налога - Транспортный налог</v>
          </cell>
          <cell r="L15" t="str">
            <v>Урернырдское месторождение (Общее)</v>
          </cell>
          <cell r="O15" t="str">
            <v>Управление по разработке месторождений</v>
          </cell>
        </row>
        <row r="16">
          <cell r="B16" t="str">
            <v>Производственно-технический отдел</v>
          </cell>
          <cell r="D16" t="str">
            <v>Водоснабжение</v>
          </cell>
          <cell r="L16" t="str">
            <v>Пюсейское месторождение (Общее)</v>
          </cell>
          <cell r="O16" t="str">
            <v>Управление по капитальному строительству</v>
          </cell>
        </row>
        <row r="17">
          <cell r="B17" t="str">
            <v>Управление автоматизации, метрологии, информационных технологий и связи (ИТ)</v>
          </cell>
          <cell r="D17" t="str">
            <v>Возмещение платы родителей за д/с</v>
          </cell>
          <cell r="L17" t="str">
            <v>Западно-Ярейягинское месторождение (Общее)</v>
          </cell>
          <cell r="O17" t="str">
            <v>Управление по работе с персоналом</v>
          </cell>
        </row>
        <row r="18">
          <cell r="B18" t="str">
            <v>Управление автоматизации, метрологии, информационных технологий и связи (КИП)</v>
          </cell>
          <cell r="D18" t="str">
            <v>Возмещение расходов, связанных с переездом</v>
          </cell>
          <cell r="L18" t="str">
            <v>Объекты подготовки и перекачки нефти (Общее)</v>
          </cell>
          <cell r="O18" t="str">
            <v>Управление по буровым работам</v>
          </cell>
        </row>
        <row r="19">
          <cell r="B19" t="str">
            <v>Управление закупками</v>
          </cell>
          <cell r="D19" t="str">
            <v>Вознаграждение в связи с праздничными датами (8 марта, Рождество, Пасха)</v>
          </cell>
          <cell r="L19" t="str">
            <v>ЦПС Северное Хоседаю</v>
          </cell>
          <cell r="O19" t="str">
            <v>Отдел текущего и капитального ремонта скважин</v>
          </cell>
        </row>
        <row r="20">
          <cell r="B20" t="str">
            <v>Управление по буровым работам</v>
          </cell>
          <cell r="D20" t="str">
            <v>Выплата нераб. пенс. (ДМС, мат. пом. к празд., к юбилеям, на погребение)</v>
          </cell>
          <cell r="L20" t="str">
            <v>УПСВ-2</v>
          </cell>
          <cell r="O20" t="str">
            <v>Управление подготовки и транспортировки нефти и газа</v>
          </cell>
        </row>
        <row r="21">
          <cell r="B21" t="str">
            <v>Управление по геологии и ГРР</v>
          </cell>
          <cell r="D21" t="str">
            <v>Выплаты в связи с юбилейными датами</v>
          </cell>
          <cell r="L21" t="str">
            <v>УПСВ-3</v>
          </cell>
          <cell r="O21" t="str">
            <v>Управление по добыче нефти и газа</v>
          </cell>
        </row>
        <row r="22">
          <cell r="B22" t="str">
            <v>Управление по капитальному строительству</v>
          </cell>
          <cell r="D22" t="str">
            <v>Выплаты по уходу за ребенком, компенс. одинок. родит., имеющ. детей до 12 лет</v>
          </cell>
          <cell r="L22" t="str">
            <v>МФНС-1</v>
          </cell>
          <cell r="O22" t="str">
            <v>Финансово-экономическое управление</v>
          </cell>
        </row>
        <row r="23">
          <cell r="B23" t="str">
            <v>Управление по работе с персоналом</v>
          </cell>
          <cell r="D23" t="str">
            <v>Вых. пос. при расторжении тр. договора</v>
          </cell>
          <cell r="L23" t="str">
            <v>МФНС-2</v>
          </cell>
          <cell r="O23" t="str">
            <v>Юридический отдел</v>
          </cell>
        </row>
        <row r="24">
          <cell r="B24" t="str">
            <v>Управление по разработке месторождений (ОРМ)</v>
          </cell>
          <cell r="D24" t="str">
            <v>Геофизические услуги при КРС (Revex)</v>
          </cell>
          <cell r="L24" t="str">
            <v>Участок транспортировки Урернырдское м/р - Западно-Хоседаюское м/р</v>
          </cell>
          <cell r="O24" t="str">
            <v>Управление автоматизации, метрологии, информационных технологий и связи</v>
          </cell>
        </row>
        <row r="25">
          <cell r="B25" t="str">
            <v>Управление по разработке месторождений (ПНП)</v>
          </cell>
          <cell r="D25" t="str">
            <v>Гидродинамические исследования (ГДИ)</v>
          </cell>
          <cell r="L25" t="str">
            <v>Участок транспортировки Северо-Ошкотынское м/р - Западно-Хоседаюское м/р</v>
          </cell>
          <cell r="O25" t="str">
            <v>Подразделения Усинска (Общее)</v>
          </cell>
        </row>
        <row r="26">
          <cell r="B26" t="str">
            <v>Управление подготовки и транспортировки нефти и газа</v>
          </cell>
          <cell r="D26" t="str">
            <v>Гидропрослушивание</v>
          </cell>
          <cell r="L26" t="str">
            <v>Участок транспортировки Западно-Хоседаюское м/р - ЦПС Северное Хоседаю</v>
          </cell>
          <cell r="O26" t="str">
            <v>Подразделения НАО (Общее)</v>
          </cell>
        </row>
        <row r="27">
          <cell r="B27" t="str">
            <v>Управление промышленной безопасности, охраны труда и охраны окружающей среды (ООС)</v>
          </cell>
          <cell r="D27" t="str">
            <v>ГРП</v>
          </cell>
          <cell r="L27" t="str">
            <v>Объекты ППД  (Общее)</v>
          </cell>
          <cell r="O27" t="str">
            <v>Подразделения промысла (Общее)</v>
          </cell>
        </row>
        <row r="28">
          <cell r="B28" t="str">
            <v>Управление промышленной безопасности, охраны труда и охраны окружающей среды (ОТиПБ)</v>
          </cell>
          <cell r="D28" t="str">
            <v>Демобилизация</v>
          </cell>
          <cell r="L28" t="str">
            <v>Ремонтно-механическая мастерская</v>
          </cell>
          <cell r="O28" t="str">
            <v>Центральное инженерно-технологическое управление</v>
          </cell>
        </row>
        <row r="29">
          <cell r="B29" t="str">
            <v>Финансово-экономическое управление</v>
          </cell>
          <cell r="D29" t="str">
            <v>Денежная компенсация за неиспользованный отпуск работникам</v>
          </cell>
          <cell r="L29" t="str">
            <v>Трубно-инструментальная площадка</v>
          </cell>
          <cell r="O29" t="str">
            <v>Цех по добыче нефти, газа и газового конденсата (Общее)</v>
          </cell>
        </row>
        <row r="30">
          <cell r="D30" t="str">
            <v>Диагностирование оборудования</v>
          </cell>
          <cell r="L30" t="str">
            <v>Объекты транспортного цеха</v>
          </cell>
          <cell r="O30" t="str">
            <v>ИТР цеха по добыче нефти, газа и газового конденсата</v>
          </cell>
        </row>
        <row r="31">
          <cell r="D31" t="str">
            <v>Добровольное медицинское страхование работников и членов их семей</v>
          </cell>
          <cell r="L31" t="str">
            <v>Лаборатория (Промысел)</v>
          </cell>
          <cell r="O31" t="str">
            <v>Бригада № 1 ЦДНГ</v>
          </cell>
        </row>
        <row r="32">
          <cell r="D32" t="str">
            <v>Доп. выплаты при раст. тр. договора по согл. ст</v>
          </cell>
          <cell r="L32" t="str">
            <v>Вахтовые жилые комплексы Промысла</v>
          </cell>
          <cell r="O32" t="str">
            <v>Бригада № 2 ЦДНГ</v>
          </cell>
        </row>
        <row r="33">
          <cell r="D33" t="str">
            <v>Доплата за работу в вых. и праздн. дни (не смен. персонал)</v>
          </cell>
          <cell r="L33" t="str">
            <v>Склады Промысла</v>
          </cell>
          <cell r="O33" t="str">
            <v>Бригада № 3 ЦДНГ</v>
          </cell>
        </row>
        <row r="34">
          <cell r="D34" t="str">
            <v>Доплата за работу в вых. и праздн. дни (смен. персонал)</v>
          </cell>
          <cell r="L34" t="str">
            <v>Объекты транспортировки и сдачи нефти (Общее)</v>
          </cell>
          <cell r="O34" t="str">
            <v>Бригада № 4 ЦДНГ</v>
          </cell>
        </row>
        <row r="35">
          <cell r="D35" t="str">
            <v>Доплата за работу в вых. и праздн.дни (не смен.персонал)</v>
          </cell>
          <cell r="L35" t="str">
            <v>Участок транспортировки нефти ЦПС-ПСП Мусюршор</v>
          </cell>
          <cell r="O35" t="str">
            <v>Бригада № 5 ЦДНГ</v>
          </cell>
        </row>
        <row r="36">
          <cell r="D36" t="str">
            <v>Доплата за работу в ночное время</v>
          </cell>
          <cell r="L36" t="str">
            <v>ПСП Мусюршор</v>
          </cell>
          <cell r="O36" t="str">
            <v>Цех по поддержанию пластового давления</v>
          </cell>
        </row>
        <row r="37">
          <cell r="D37" t="str">
            <v>Доплата за работу в тяжелых, вредных, опасных условиях труда</v>
          </cell>
          <cell r="L37" t="str">
            <v>ПСП Мусюршор-ПСН Головные (н/п Печоранефть)</v>
          </cell>
          <cell r="O37" t="str">
            <v>Цех подготовки и перекачки сырой нефти (Общее)</v>
          </cell>
        </row>
        <row r="38">
          <cell r="D38" t="str">
            <v xml:space="preserve">Доплата за сверхурочную работу </v>
          </cell>
          <cell r="L38" t="str">
            <v>ПСП Мусюршор-ПСН Головные (н/п Северного Сияния)</v>
          </cell>
          <cell r="O38" t="str">
            <v>ИТР цеха подготовки и перекачки сырой нефти</v>
          </cell>
        </row>
        <row r="39">
          <cell r="D39" t="str">
            <v>Доплата за совмещение профессий (должностей)</v>
          </cell>
          <cell r="L39" t="str">
            <v>ПНС 32 км</v>
          </cell>
          <cell r="O39" t="str">
            <v>Бригада по подготовке нефти</v>
          </cell>
        </row>
        <row r="40">
          <cell r="D40" t="str">
            <v>Доплата за работу в многосменном режиме</v>
          </cell>
          <cell r="L40" t="str">
            <v>ПНС 49 км</v>
          </cell>
          <cell r="O40" t="str">
            <v>Бригада по обслуживанию МФНС №1</v>
          </cell>
        </row>
        <row r="41">
          <cell r="D41" t="str">
            <v>Доплата за расш-е зон обсл-я или увел. объема выполняемых работ</v>
          </cell>
          <cell r="L41" t="str">
            <v>ДНС 64 км</v>
          </cell>
          <cell r="O41" t="str">
            <v>Бригада по обслуживанию МФНС №2</v>
          </cell>
        </row>
        <row r="42">
          <cell r="D42" t="str">
            <v>Доплата за сверхурочную работу</v>
          </cell>
          <cell r="L42" t="str">
            <v>ВПСН 148 км</v>
          </cell>
          <cell r="O42" t="str">
            <v>Бригада по обслуживанию УПСВ № 1</v>
          </cell>
        </row>
        <row r="43">
          <cell r="D43" t="str">
            <v>Дополнительные отпуска по колдоговору</v>
          </cell>
          <cell r="L43" t="str">
            <v>ПСН Головные</v>
          </cell>
          <cell r="O43" t="str">
            <v>Бригада по обслуживанию УПСВ № 2</v>
          </cell>
        </row>
        <row r="44">
          <cell r="D44" t="str">
            <v>Единовременная выплата к отпуску</v>
          </cell>
          <cell r="L44" t="str">
            <v>Склады ПСП</v>
          </cell>
          <cell r="O44" t="str">
            <v>Газовый участок</v>
          </cell>
        </row>
        <row r="45">
          <cell r="D45" t="str">
            <v>Единовременная доплата к пособию по беременности и родам</v>
          </cell>
          <cell r="L45" t="str">
            <v>Вахтовые жилые комплексы ПСП</v>
          </cell>
          <cell r="O45" t="str">
            <v>Участок по водоснабжению</v>
          </cell>
        </row>
        <row r="46">
          <cell r="D46" t="str">
            <v>Единовременная премия к Дню работника нефтяной и газовой пром.</v>
          </cell>
          <cell r="L46" t="str">
            <v>Лаборатория ПСП</v>
          </cell>
          <cell r="O46" t="str">
            <v>Цех по транспортировке и сдаче нефти (Общее)</v>
          </cell>
        </row>
        <row r="47">
          <cell r="D47" t="str">
            <v>Единовременные выплаты, вознаграждения при выходе на пенсию</v>
          </cell>
          <cell r="L47" t="str">
            <v>Объекты энергетики промысла (Общее)</v>
          </cell>
          <cell r="O47" t="str">
            <v>ИТР цеха по транспортировке и сдаче нефти</v>
          </cell>
        </row>
        <row r="48">
          <cell r="D48" t="str">
            <v>Закачка трассеров</v>
          </cell>
          <cell r="L48" t="str">
            <v>Энергоцентр -1</v>
          </cell>
          <cell r="O48" t="str">
            <v>Бригада № 1 по транспортировке товарной нефти</v>
          </cell>
        </row>
        <row r="49">
          <cell r="D49" t="str">
            <v>Индивидуальная стимулирующая надбавка</v>
          </cell>
          <cell r="L49" t="str">
            <v>Энергоцентр -2</v>
          </cell>
          <cell r="O49" t="str">
            <v>Бригада № 2 по транспортировке товарной нефти</v>
          </cell>
        </row>
        <row r="50">
          <cell r="D50" t="str">
            <v>Исследование и хранение образцов керна</v>
          </cell>
          <cell r="L50" t="str">
            <v>Энергоцентр НЭС</v>
          </cell>
          <cell r="O50" t="str">
            <v>Бригада №1 по обслуживанию нефтепроводов</v>
          </cell>
        </row>
        <row r="51">
          <cell r="D51" t="str">
            <v>Канатно-троссовые работы</v>
          </cell>
          <cell r="L51" t="str">
            <v>Энергоцентр Западно-Хоседаюское месторождение</v>
          </cell>
          <cell r="O51" t="str">
            <v>Бригада №2 по обслуживанию нефтепроводов</v>
          </cell>
        </row>
        <row r="52">
          <cell r="D52" t="str">
            <v>Капитальный ремонт ОС</v>
          </cell>
          <cell r="L52" t="str">
            <v>Объекты энергетики ЦТСН (Общее)</v>
          </cell>
          <cell r="O52" t="str">
            <v>Бригада ПНС</v>
          </cell>
        </row>
        <row r="53">
          <cell r="D53" t="str">
            <v>Квота на несоздание рабочих мест инвалидам и молодежи</v>
          </cell>
          <cell r="L53" t="str">
            <v>Энергоцентр 32 км</v>
          </cell>
          <cell r="O53" t="str">
            <v>Бригада ПСП Мусюршор</v>
          </cell>
        </row>
        <row r="54">
          <cell r="D54" t="str">
            <v>Командировочные расходы (общее)</v>
          </cell>
          <cell r="L54" t="str">
            <v>Энергоцентр 49 км</v>
          </cell>
          <cell r="O54" t="str">
            <v>Транспортный цех</v>
          </cell>
        </row>
        <row r="55">
          <cell r="D55" t="str">
            <v>Комиссионное вознаграждение</v>
          </cell>
          <cell r="L55" t="str">
            <v>Энергоцентр 148 км</v>
          </cell>
          <cell r="O55" t="str">
            <v>Цех по обслуживанию и ремонту нефтепромыслового оборудования</v>
          </cell>
        </row>
        <row r="56">
          <cell r="D56" t="str">
            <v>Компаундирование</v>
          </cell>
          <cell r="L56" t="str">
            <v>Энергоцентр ПСП (ДЭС)</v>
          </cell>
          <cell r="O56" t="str">
            <v>Складское хозяйство</v>
          </cell>
        </row>
        <row r="57">
          <cell r="D57" t="str">
            <v>Компенсация стоимости аренды квартир для сотрудников</v>
          </cell>
          <cell r="L57" t="str">
            <v>Энергоцентр ПСП (НЭС)</v>
          </cell>
          <cell r="O57" t="str">
            <v>Лаборатория физико-химических исследований</v>
          </cell>
        </row>
        <row r="58">
          <cell r="D58" t="str">
            <v>Компенсация стоимости питания (вахтовый метод)</v>
          </cell>
          <cell r="L58" t="str">
            <v>Котельные</v>
          </cell>
          <cell r="O58" t="str">
            <v>Участок по теплоснабжению</v>
          </cell>
        </row>
        <row r="59">
          <cell r="D59" t="str">
            <v>Консультационные услуги (общее)</v>
          </cell>
          <cell r="L59" t="str">
            <v>Карьеры</v>
          </cell>
          <cell r="O59" t="str">
            <v>Вспомогательные производственные службы (общее)</v>
          </cell>
        </row>
        <row r="60">
          <cell r="D60" t="str">
            <v>Контроль качества и интерпретация ГДИ</v>
          </cell>
          <cell r="L60" t="str">
            <v>Сопровождение бурения</v>
          </cell>
          <cell r="O60" t="str">
            <v>Трубно - инструментальная площадка</v>
          </cell>
        </row>
        <row r="61">
          <cell r="D61" t="str">
            <v>Корпоративное негосударственное пенсионное обеспечение</v>
          </cell>
          <cell r="L61" t="str">
            <v>Сопровождение строительства</v>
          </cell>
          <cell r="O61" t="str">
            <v>Энергетический участок</v>
          </cell>
        </row>
        <row r="62">
          <cell r="D62" t="str">
            <v>Льготный проезд</v>
          </cell>
          <cell r="L62" t="str">
            <v>Офис Москва</v>
          </cell>
          <cell r="O62" t="str">
            <v>Служба промышленной безопасности, охраны труда и охраны окружающей среды</v>
          </cell>
        </row>
        <row r="63">
          <cell r="D63" t="str">
            <v>Материальная помощь в связи с продолжительной болезнью</v>
          </cell>
          <cell r="L63" t="str">
            <v>Офис Усинск</v>
          </cell>
          <cell r="O63" t="str">
            <v>Служба текущего, капитального ремонта скважин</v>
          </cell>
        </row>
        <row r="64">
          <cell r="D64" t="str">
            <v>Материальная помощь к отпуску</v>
          </cell>
          <cell r="L64" t="str">
            <v>Офис НАО</v>
          </cell>
          <cell r="O64" t="str">
            <v>Служба контроля за реализацией строительства</v>
          </cell>
        </row>
        <row r="65">
          <cell r="D65" t="str">
            <v>Материальная помощь на лечение</v>
          </cell>
          <cell r="L65" t="str">
            <v>Реализация нефти (общее)</v>
          </cell>
          <cell r="O65" t="str">
            <v>Служба организации и контроля работ по строительству скважин</v>
          </cell>
        </row>
        <row r="66">
          <cell r="D66" t="str">
            <v>Материальная помощь отдельным работникам по семейным обстоятельствам</v>
          </cell>
          <cell r="L66" t="str">
            <v>Реализация нефти (Внутренний рынок)</v>
          </cell>
          <cell r="O66" t="str">
            <v>Служба по работе с механизированным фондом скважин</v>
          </cell>
        </row>
        <row r="67">
          <cell r="D67" t="str">
            <v>Мобилизация</v>
          </cell>
          <cell r="L67" t="str">
            <v>Реализация нефти (Дальнее зарубежье)</v>
          </cell>
          <cell r="O67" t="str">
            <v>Участок автоматизации и метрологии</v>
          </cell>
        </row>
        <row r="68">
          <cell r="D68" t="str">
            <v>Мобильная связь (абонентская плата и трафик, включая межгород)</v>
          </cell>
          <cell r="L68" t="str">
            <v>Реализация нефти (Ближнее зарубежье)</v>
          </cell>
          <cell r="O68" t="str">
            <v>Участок информационных технологий и связи</v>
          </cell>
        </row>
        <row r="69">
          <cell r="D69" t="str">
            <v>Моделирование</v>
          </cell>
          <cell r="L69" t="str">
            <v>Администрирование бурения</v>
          </cell>
          <cell r="O69" t="str">
            <v>Служба режима</v>
          </cell>
        </row>
        <row r="70">
          <cell r="D70" t="str">
            <v>Мониторинг изменения ФХС пластовых нефтей</v>
          </cell>
          <cell r="L70" t="str">
            <v>Администрирование строительства</v>
          </cell>
          <cell r="O70" t="str">
            <v>Служба по обслуживанию АБиЖЗ</v>
          </cell>
        </row>
        <row r="71">
          <cell r="D71" t="str">
            <v>Мониторинг скорости коррозии трубопроводов</v>
          </cell>
          <cell r="L71">
            <v>0</v>
          </cell>
          <cell r="O71" t="str">
            <v>Маркшейдерская служба</v>
          </cell>
        </row>
        <row r="72">
          <cell r="D72" t="str">
            <v>Надбавка за вахтовый метод работы</v>
          </cell>
          <cell r="O72">
            <v>0</v>
          </cell>
        </row>
        <row r="73">
          <cell r="D73" t="str">
            <v>Надбавка за климатические условия (РК, СН)</v>
          </cell>
        </row>
        <row r="74">
          <cell r="D74" t="str">
            <v>Надбавка за производственный стаж работы</v>
          </cell>
        </row>
        <row r="75">
          <cell r="D75" t="str">
            <v>Надбавка за высокие достижения в труде и высокий уровень квалификации</v>
          </cell>
        </row>
        <row r="76">
          <cell r="D76" t="str">
            <v>Надбавка за доступ к гос. тайне</v>
          </cell>
        </row>
        <row r="77">
          <cell r="D77" t="str">
            <v>Надбавка за знание иностранного языка</v>
          </cell>
        </row>
        <row r="78">
          <cell r="D78" t="str">
            <v>Надбавка за классность</v>
          </cell>
        </row>
        <row r="79">
          <cell r="D79" t="str">
            <v>Надбавка за профессиональное мастерство</v>
          </cell>
        </row>
        <row r="80">
          <cell r="D80" t="str">
            <v>Надбавка за ученую степень</v>
          </cell>
        </row>
        <row r="81">
          <cell r="D81" t="str">
            <v>Налог на имущество (недвижимость)</v>
          </cell>
        </row>
        <row r="82">
          <cell r="D82" t="str">
            <v>НДС, не принимаемый в целях налогообложения</v>
          </cell>
        </row>
        <row r="83">
          <cell r="D83" t="str">
            <v>Оплата абонементов в спорт. секциях</v>
          </cell>
        </row>
        <row r="84">
          <cell r="D84" t="str">
            <v>Оплата жил. помещений и ком. услуг</v>
          </cell>
        </row>
        <row r="85">
          <cell r="D85" t="str">
            <v>Оплата за обучение в вузах / консультационные услуги</v>
          </cell>
        </row>
        <row r="86">
          <cell r="D86" t="str">
            <v>Оплата по должн.окладам (тариф.ставкам)</v>
          </cell>
        </row>
        <row r="87">
          <cell r="D87" t="str">
            <v>Оплата проезда к месту отпуска и обратно раб-ку и членам семьи</v>
          </cell>
        </row>
        <row r="88">
          <cell r="D88" t="str">
            <v>Оплата путевок раб-ку и членам семьи</v>
          </cell>
        </row>
        <row r="89">
          <cell r="D89" t="str">
            <v>Оплата работ внешним совместителям</v>
          </cell>
        </row>
        <row r="90">
          <cell r="D90" t="str">
            <v>Оплата работ по договорам ГПХ</v>
          </cell>
        </row>
        <row r="91">
          <cell r="D91" t="str">
            <v>Оплата труда на период командировок</v>
          </cell>
        </row>
        <row r="92">
          <cell r="D92" t="str">
            <v>Оплата труда на период повыш. квалификации</v>
          </cell>
        </row>
        <row r="93">
          <cell r="D93" t="str">
            <v>Опытно-промышленные исследования</v>
          </cell>
        </row>
        <row r="94">
          <cell r="D94" t="str">
            <v>Организация питания</v>
          </cell>
        </row>
        <row r="95">
          <cell r="D95" t="str">
            <v>Отбор и анализ глубинной пробы</v>
          </cell>
        </row>
        <row r="96">
          <cell r="D96" t="str">
            <v>Отпуска сверх резерва</v>
          </cell>
        </row>
        <row r="97">
          <cell r="D97" t="str">
            <v>Периодические медосмотры</v>
          </cell>
        </row>
        <row r="98">
          <cell r="D98" t="str">
            <v>Плата за вредное воздействие на ОС в пределах допустимых нормативов</v>
          </cell>
        </row>
        <row r="99">
          <cell r="D99" t="str">
            <v>Повышение квалификации, обучение, семинары</v>
          </cell>
        </row>
        <row r="100">
          <cell r="D100" t="str">
            <v>Поддержка оргтехники</v>
          </cell>
        </row>
        <row r="101">
          <cell r="D101" t="str">
            <v>Подписка</v>
          </cell>
        </row>
        <row r="102">
          <cell r="D102" t="str">
            <v>Подписка на информационно-справочные системы</v>
          </cell>
        </row>
        <row r="103">
          <cell r="D103" t="str">
            <v>Подсчет запасов, ТЭО КИН</v>
          </cell>
        </row>
        <row r="104">
          <cell r="D104" t="str">
            <v>Пособие по вр.нетр.за 3 дня</v>
          </cell>
        </row>
        <row r="105">
          <cell r="D105" t="str">
            <v>Почтовые услуги</v>
          </cell>
        </row>
        <row r="106">
          <cell r="D106" t="str">
            <v>Предвахтовые медосмотры</v>
          </cell>
        </row>
        <row r="107">
          <cell r="D107" t="str">
            <v>Представительские расходы (общее)</v>
          </cell>
        </row>
        <row r="108">
          <cell r="D108" t="str">
            <v>Премиальные выплаты внешним совместителям</v>
          </cell>
        </row>
        <row r="109">
          <cell r="D109" t="str">
            <v>Премия за выполнение особо важных работ</v>
          </cell>
        </row>
        <row r="110">
          <cell r="D110" t="str">
            <v>Премия по итогам месяца</v>
          </cell>
        </row>
        <row r="111">
          <cell r="D111" t="str">
            <v>Приобретение лицензионного программного обеспечения</v>
          </cell>
        </row>
        <row r="112">
          <cell r="D112" t="str">
            <v>Проезд в ученический отпуск и ДОЛ</v>
          </cell>
        </row>
        <row r="113">
          <cell r="D113" t="str">
            <v>Проезд к месту работы</v>
          </cell>
        </row>
        <row r="114">
          <cell r="D114" t="str">
            <v>Прочая аренда</v>
          </cell>
        </row>
        <row r="115">
          <cell r="D115" t="str">
            <v>Прочие выплаты социального характера</v>
          </cell>
        </row>
        <row r="116">
          <cell r="D116" t="str">
            <v>Прочие геологические</v>
          </cell>
        </row>
        <row r="117">
          <cell r="D117" t="str">
            <v>Прочие единовременные премии</v>
          </cell>
        </row>
        <row r="118">
          <cell r="D118" t="str">
            <v>Прочие коммерческие расходы_</v>
          </cell>
        </row>
        <row r="119">
          <cell r="D119" t="str">
            <v>Прочие надбавки и доплаты</v>
          </cell>
        </row>
        <row r="120">
          <cell r="D120" t="str">
            <v>Прочие налоги, пошлины и сборы</v>
          </cell>
        </row>
        <row r="121">
          <cell r="D121" t="str">
            <v>Прочие оплаты по среднему заработку</v>
          </cell>
        </row>
        <row r="122">
          <cell r="D122" t="str">
            <v>Прочие профессиональные услуги (общие)</v>
          </cell>
        </row>
        <row r="123">
          <cell r="D123" t="str">
            <v>Прочие работы и услуги</v>
          </cell>
        </row>
        <row r="124">
          <cell r="D124" t="str">
            <v>Прочие расходы (транспорт)</v>
          </cell>
        </row>
        <row r="125">
          <cell r="D125" t="str">
            <v>Прочие расходы PL</v>
          </cell>
        </row>
        <row r="126">
          <cell r="D126" t="str">
            <v>Прочие расходы на рекламу и маркетинг (общее)</v>
          </cell>
        </row>
        <row r="127">
          <cell r="D127" t="str">
            <v>Прочие услуги (ж/д, речной транспорт)</v>
          </cell>
        </row>
        <row r="128">
          <cell r="D128" t="str">
            <v>Прочие услуги КРС</v>
          </cell>
        </row>
        <row r="129">
          <cell r="D129" t="str">
            <v>Прочие услуги ОТиПБ</v>
          </cell>
        </row>
        <row r="130">
          <cell r="D130" t="str">
            <v>Прочие услуги по прокату, ремонту и обслуживанию НКТ</v>
          </cell>
        </row>
        <row r="131">
          <cell r="D131" t="str">
            <v>Прочие услуги по ТО НПО</v>
          </cell>
        </row>
        <row r="132">
          <cell r="D132" t="str">
            <v>Прочие услуги при добыче</v>
          </cell>
        </row>
        <row r="133">
          <cell r="D133" t="str">
            <v>Прочие услуги производственного характера (общее)</v>
          </cell>
        </row>
        <row r="134">
          <cell r="D134" t="str">
            <v>Прочие услуги связи</v>
          </cell>
        </row>
        <row r="135">
          <cell r="D135" t="str">
            <v>Разовая мат. помощь</v>
          </cell>
        </row>
        <row r="136">
          <cell r="D136" t="str">
            <v>Разработка и составление проектных документов и форм</v>
          </cell>
        </row>
        <row r="137">
          <cell r="D137" t="str">
            <v>Разработка технических регламентов</v>
          </cell>
        </row>
        <row r="138">
          <cell r="D138" t="str">
            <v>Расходы на банковское обслуживание</v>
          </cell>
        </row>
        <row r="139">
          <cell r="D139" t="str">
            <v>Расходы на бензины</v>
          </cell>
        </row>
        <row r="140">
          <cell r="D140" t="str">
            <v>Расходы на деэмульгатор</v>
          </cell>
        </row>
        <row r="141">
          <cell r="D141" t="str">
            <v>Расходы на дизтопливо</v>
          </cell>
        </row>
        <row r="142">
          <cell r="D142" t="str">
            <v>Расходы на запасные части</v>
          </cell>
        </row>
        <row r="143">
          <cell r="D143" t="str">
            <v>Расходы на ингибиторы</v>
          </cell>
        </row>
        <row r="144">
          <cell r="D144" t="str">
            <v>Расходы на канцелярские товары</v>
          </cell>
        </row>
        <row r="145">
          <cell r="D145" t="str">
            <v>Расходы на масла</v>
          </cell>
        </row>
        <row r="146">
          <cell r="D146" t="str">
            <v>Расходы на материалы для оргтехники</v>
          </cell>
        </row>
        <row r="147">
          <cell r="D147" t="str">
            <v>Расходы на метанол</v>
          </cell>
        </row>
        <row r="148">
          <cell r="D148" t="str">
            <v>Расходы на поглотитель сероводорода и меркаптанов</v>
          </cell>
        </row>
        <row r="149">
          <cell r="D149" t="str">
            <v>Расходы на противотурбулентные присадки</v>
          </cell>
        </row>
        <row r="150">
          <cell r="D150" t="str">
            <v>Расходы на прочие вспомогательные материалы</v>
          </cell>
        </row>
        <row r="151">
          <cell r="D151" t="str">
            <v>Расходы на прочие материалы для КРС</v>
          </cell>
        </row>
        <row r="152">
          <cell r="D152" t="str">
            <v>Расходы на прочие материалы для ТРС</v>
          </cell>
        </row>
        <row r="153">
          <cell r="D153" t="str">
            <v>Расходы на расходные материалы и запчасти_</v>
          </cell>
        </row>
        <row r="154">
          <cell r="D154" t="str">
            <v>Расходы на содержание законсервированных производственных мощностей</v>
          </cell>
        </row>
        <row r="155">
          <cell r="D155" t="str">
            <v>Расходы на спецодежду</v>
          </cell>
        </row>
        <row r="156">
          <cell r="D156" t="str">
            <v>Регулярные платежи за пользование недрами</v>
          </cell>
        </row>
        <row r="157">
          <cell r="D157" t="str">
            <v>Резерв на выплату вознаграждений Руководящему стоставу</v>
          </cell>
        </row>
        <row r="158">
          <cell r="D158" t="str">
            <v>Резерв на выплату вознаграждений сотрудникам по итогам года</v>
          </cell>
        </row>
        <row r="159">
          <cell r="D159" t="str">
            <v>Резервы на отпускные</v>
          </cell>
        </row>
        <row r="160">
          <cell r="D160" t="str">
            <v>Рекультивация земель и утилизация шламов</v>
          </cell>
        </row>
        <row r="161">
          <cell r="D161" t="str">
            <v>Ремонт НКТ</v>
          </cell>
        </row>
        <row r="162">
          <cell r="D162" t="str">
            <v>Ремонтно-изоляционные работы</v>
          </cell>
        </row>
        <row r="163">
          <cell r="D163" t="str">
            <v>Сметная партия ГДИ</v>
          </cell>
        </row>
        <row r="164">
          <cell r="D164" t="str">
            <v>Содержание зимников (затр.по времплощ. и дорогам)</v>
          </cell>
        </row>
        <row r="165">
          <cell r="D165" t="str">
            <v>Содержание медпунктов</v>
          </cell>
        </row>
        <row r="166">
          <cell r="D166" t="str">
            <v>Сопровождение информационных систем</v>
          </cell>
        </row>
        <row r="167">
          <cell r="D167" t="str">
            <v>Сопровождение производственных систем</v>
          </cell>
        </row>
        <row r="168">
          <cell r="D168" t="str">
            <v>Сохранение среднего заработка сокр. сотрудникам (6 мес)</v>
          </cell>
        </row>
        <row r="169">
          <cell r="D169" t="str">
            <v>Сохранение среднего заработка сокр. сотрудникам (6 мес)</v>
          </cell>
        </row>
        <row r="170">
          <cell r="D170" t="str">
            <v>Стационарная телефония (городская, междугородняя, международная)</v>
          </cell>
        </row>
        <row r="171">
          <cell r="D171" t="str">
            <v>Стоимость подарков детям работников и работникам за счет средств организации</v>
          </cell>
        </row>
        <row r="172">
          <cell r="D172" t="str">
            <v>Стокоотведение</v>
          </cell>
        </row>
        <row r="173">
          <cell r="D173" t="str">
            <v>Страхование имущества (общее)</v>
          </cell>
        </row>
        <row r="174">
          <cell r="D174" t="str">
            <v>Страхование опасных производственных объектов</v>
          </cell>
        </row>
        <row r="175">
          <cell r="D175" t="str">
            <v>Страхование от несч. случаев на производстве</v>
          </cell>
        </row>
        <row r="176">
          <cell r="D176" t="str">
            <v>Страхование транспортных средств (общее)</v>
          </cell>
        </row>
        <row r="177">
          <cell r="D177" t="str">
            <v>Страховые взносы (кроме НС)</v>
          </cell>
        </row>
        <row r="178">
          <cell r="D178" t="str">
            <v>Страховые взносы (НС)</v>
          </cell>
        </row>
        <row r="179">
          <cell r="D179" t="str">
            <v>Судебные издержки.</v>
          </cell>
        </row>
        <row r="180">
          <cell r="D180" t="str">
            <v>Сумма НДПИ (без учета льгот)</v>
          </cell>
        </row>
        <row r="181">
          <cell r="D181" t="str">
            <v>Теплоснабжение</v>
          </cell>
        </row>
        <row r="182">
          <cell r="D182" t="str">
            <v>Техническая поддержка прикладного ПО</v>
          </cell>
        </row>
        <row r="183">
          <cell r="D183" t="str">
            <v>Техническая поддержка специализированного ПО</v>
          </cell>
        </row>
        <row r="184">
          <cell r="D184" t="str">
            <v>ТО помещений (клининг), обслуживание инженерных сетей</v>
          </cell>
        </row>
        <row r="185">
          <cell r="D185" t="str">
            <v>ТО, ТР и содержание ОС</v>
          </cell>
        </row>
        <row r="186">
          <cell r="D186" t="str">
            <v>Услуги авиации (перевозка вертолетами)</v>
          </cell>
        </row>
        <row r="187">
          <cell r="D187" t="str">
            <v>Услуги бригад КРС</v>
          </cell>
        </row>
        <row r="188">
          <cell r="D188" t="str">
            <v>Услуги бригад ТРС</v>
          </cell>
        </row>
        <row r="189">
          <cell r="D189" t="str">
            <v>Услуги охраны (общее)</v>
          </cell>
        </row>
        <row r="190">
          <cell r="D190" t="str">
            <v>Услуги по госпроверке СИ, аккредитации лабораторий</v>
          </cell>
        </row>
        <row r="191">
          <cell r="D191" t="str">
            <v>Услуги по грузо-перевозкам</v>
          </cell>
        </row>
        <row r="192">
          <cell r="D192" t="str">
            <v>Услуги по инвентаризации, межеванию земель</v>
          </cell>
        </row>
        <row r="193">
          <cell r="D193" t="str">
            <v>Услуги по приему и утилизации ТБО</v>
          </cell>
        </row>
        <row r="194">
          <cell r="D194" t="str">
            <v>Услуги по прокату (аренде) УЭЦН</v>
          </cell>
        </row>
        <row r="195">
          <cell r="D195" t="str">
            <v>Услуги по регистрации имущества</v>
          </cell>
        </row>
        <row r="196">
          <cell r="D196" t="str">
            <v>Услуги по ремонту УЭЦН (не по дог.серв.обслуживания)</v>
          </cell>
        </row>
        <row r="197">
          <cell r="D197" t="str">
            <v>Услуги по сервисному обслуживанию УЭЦН</v>
          </cell>
        </row>
        <row r="198">
          <cell r="D198" t="str">
            <v>Услуги по содержанию дорог</v>
          </cell>
        </row>
        <row r="199">
          <cell r="D199" t="str">
            <v>Услуги по спецтехнике</v>
          </cell>
        </row>
        <row r="200">
          <cell r="D200" t="str">
            <v>Услуги по ТО пожарной сигнализации</v>
          </cell>
        </row>
        <row r="201">
          <cell r="D201" t="str">
            <v>Услуги по транспортировке нефти по н/п</v>
          </cell>
        </row>
        <row r="202">
          <cell r="D202" t="str">
            <v>Услуги по утилизации подтоварной воды</v>
          </cell>
        </row>
        <row r="203">
          <cell r="D203" t="str">
            <v>Услуги по химич. обработке скважин КРС</v>
          </cell>
        </row>
        <row r="204">
          <cell r="D204" t="str">
            <v>Услуги по хранению нефти</v>
          </cell>
        </row>
        <row r="205">
          <cell r="D205" t="str">
            <v>Услуги связи - периодические платежи за каналы передачи данных</v>
          </cell>
        </row>
        <row r="206">
          <cell r="D206" t="str">
            <v>Устройство зимников (затр.по времплощ. и дорогам)</v>
          </cell>
        </row>
        <row r="207">
          <cell r="D207" t="str">
            <v>Утилизация шламов (жидкая фаза)</v>
          </cell>
        </row>
        <row r="208">
          <cell r="D208" t="str">
            <v>Утилизация шламов (твердая фаза)</v>
          </cell>
        </row>
        <row r="209">
          <cell r="D209" t="str">
            <v>Фактический обмер тех.потерь нефти, разработка нормативов</v>
          </cell>
        </row>
        <row r="210">
          <cell r="D210" t="str">
            <v>Хранение и перевалка ТМЦ</v>
          </cell>
        </row>
        <row r="211">
          <cell r="D211" t="str">
            <v>Циклическое воздействие</v>
          </cell>
        </row>
        <row r="212">
          <cell r="D212" t="str">
            <v>Частичная компенсация путевок на санаторно-курортное лечение (Крым)</v>
          </cell>
        </row>
        <row r="213">
          <cell r="D213" t="str">
            <v>Штрафы за сверхлимитное загрязнение ОС</v>
          </cell>
        </row>
        <row r="214">
          <cell r="D214" t="str">
            <v>Экологический аудит, мониторинг</v>
          </cell>
        </row>
        <row r="215">
          <cell r="D215" t="str">
            <v>Экспертиза, согласование, авторский надзор проектов</v>
          </cell>
        </row>
        <row r="216">
          <cell r="D216" t="str">
            <v>Юридические услуги (общее)</v>
          </cell>
        </row>
      </sheetData>
      <sheetData sheetId="3" refreshError="1"/>
      <sheetData sheetId="4">
        <row r="1">
          <cell r="A1" t="str">
            <v>ЕУС</v>
          </cell>
        </row>
      </sheetData>
      <sheetData sheetId="5">
        <row r="1">
          <cell r="A1" t="str">
            <v>Статья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rep."/>
      <sheetName val="YTD rep."/>
      <sheetName val="RevFA w.o duty 12 мес 2014 (2)"/>
      <sheetName val="RevFA w.o duty 7м"/>
      <sheetName val="RevFA w.o duty 9м2013"/>
      <sheetName val="RevFA w.o duty 2м2014"/>
      <sheetName val="RevFA w.o duty 3м2014"/>
      <sheetName val="2014vs2015_1 (2)"/>
      <sheetName val="2014vs2015_1"/>
      <sheetName val="2014vs2015"/>
      <sheetName val="RevFA w.o duty 9 мес 2014"/>
      <sheetName val="RevFA w.o duty 7 2014"/>
      <sheetName val="RevFA w.o duty 6м2014"/>
      <sheetName val="БП2017-2021"/>
      <sheetName val="Категории-ЦФО-Статья_ком"/>
      <sheetName val="Утв.бюджет.д"/>
      <sheetName val="Утв.бюджет.р"/>
      <sheetName val="Реализация 2015"/>
      <sheetName val="Приморск доп график"/>
      <sheetName val="Реализация 2014 "/>
      <sheetName val="Urals (Rotterdam)"/>
      <sheetName val="Реализация 2016"/>
      <sheetName val="data.input"/>
      <sheetName val="data.source"/>
      <sheetName val="Транспортировка"/>
      <sheetName val="Сравнение"/>
      <sheetName val="база"/>
      <sheetName val="Netback mothly"/>
      <sheetName val="table"/>
      <sheetName val="Оборотка сч.90"/>
      <sheetName val="ЭП"/>
      <sheetName val="РН"/>
      <sheetName val="РН_new"/>
      <sheetName val="data.sales"/>
      <sheetName val="ГПН"/>
      <sheetName val="РН_2016"/>
      <sheetName val="Belarus_ЛУКОЙЛ"/>
      <sheetName val="PrimorskPrice_tech.data"/>
      <sheetName val="БНК"/>
      <sheetName val="БНТД"/>
      <sheetName val="Belarus_luk"/>
      <sheetName val="Rosneft"/>
      <sheetName val="Gazprom"/>
      <sheetName val="граф"/>
      <sheetName val="Лист1"/>
      <sheetName val="Лист2"/>
      <sheetName val="Лист3"/>
      <sheetName val="СИКН"/>
      <sheetName val="list"/>
      <sheetName val="Лист5"/>
      <sheetName val="Лист7"/>
      <sheetName val="Лист8"/>
      <sheetName val="Лист6"/>
      <sheetName val="Лист9"/>
      <sheetName val="Лист10"/>
      <sheetName val="ФА 1кв.2015"/>
      <sheetName val="ФА 2014"/>
      <sheetName val="RevFA w.o duty 12м2013"/>
      <sheetName val="Авансы"/>
      <sheetName val="Primorsk"/>
      <sheetName val="Комисс"/>
      <sheetName val="Инвест. тариф"/>
      <sheetName val="График_на_4кв.2015"/>
      <sheetName val="Коммерческие"/>
      <sheetName val="ОСУ"/>
      <sheetName val="03.13. Аренда"/>
      <sheetName val="разбивка по СИКН"/>
      <sheetName val="Лист24"/>
      <sheetName val="Лист21"/>
      <sheetName val="ПЗ_на_2016"/>
      <sheetName val="base"/>
      <sheetName val="Утв.БП"/>
      <sheetName val="Реализация2017"/>
      <sheetName val="РН_"/>
      <sheetName val="РН2017"/>
      <sheetName val="Потери"/>
      <sheetName val="Реализация2018"/>
      <sheetName val="РН2018"/>
      <sheetName val="ФА"/>
      <sheetName val="Лист11"/>
      <sheetName val="Таможня"/>
      <sheetName val="RevFA w.o duty Январь 2015"/>
      <sheetName val="Лист4"/>
      <sheetName val="Belarus_ТД"/>
      <sheetName val="Лист12"/>
      <sheetName val="Лист13"/>
      <sheetName val="Лист15"/>
      <sheetName val="Лист14"/>
      <sheetName val="Лист17"/>
      <sheetName val="Лист16"/>
      <sheetName val="Лист19"/>
      <sheetName val="Лист22"/>
      <sheetName val="Лист23"/>
      <sheetName val="Лист25"/>
      <sheetName val="Лист18"/>
      <sheetName val="Прогноз июнь2016"/>
      <sheetName val="Комиссс"/>
      <sheetName val=""/>
      <sheetName val="Мэпинг ЦП ИТ"/>
      <sheetName val="Проверки"/>
      <sheetName val="Мес."/>
      <sheetName val="Категория Ремонты расшифровка"/>
      <sheetName val="Категория МТО расшифровка"/>
      <sheetName val="Шаблон для заполнения"/>
      <sheetName val="JP_ЦФО"/>
      <sheetName val="Драйверы"/>
      <sheetName val="МЭП_прочие PL"/>
      <sheetName val="Мэп_Категория"/>
      <sheetName val="Удалить дубликаты"/>
      <sheetName val="Год_Д"/>
      <sheetName val="Месяцы_2019_Д"/>
      <sheetName val="Кварталы_Д"/>
      <sheetName val="Год_Ф"/>
      <sheetName val="Месяцы_2019_Ф"/>
      <sheetName val="Кварталы_Ф"/>
      <sheetName val="Год_Ц"/>
      <sheetName val="Месяцы_Ц"/>
      <sheetName val="Кварталы_Ц"/>
      <sheetName val="Проверка_МВЗ"/>
      <sheetName val="Объекты"/>
      <sheetName val="Подразделения"/>
      <sheetName val="ВГО"/>
      <sheetName val="ВГО (2)"/>
      <sheetName val="Год_Уд"/>
      <sheetName val="2018проверка"/>
      <sheetName val="Месяцы_Кварталы_Уд"/>
      <sheetName val="мэп_объекты"/>
      <sheetName val="Статья_сметы"/>
      <sheetName val="Персонал динамика"/>
      <sheetName val="Мэпинг от 09.2018"/>
      <sheetName val="впр прочие"/>
      <sheetName val="Проверка ИТ"/>
      <sheetName val="Проверка АХО УСН"/>
      <sheetName val="Проверка ОЛ"/>
      <sheetName val="Проверка АХО МСК"/>
      <sheetName val="Проверка АХО НАО"/>
      <sheetName val="Проверка КИП"/>
      <sheetName val="Проверка ФЭ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936">
          <cell r="C936">
            <v>42176</v>
          </cell>
        </row>
      </sheetData>
      <sheetData sheetId="23">
        <row r="2">
          <cell r="B2" t="str">
            <v>Пн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2">
          <cell r="C2">
            <v>92</v>
          </cell>
        </row>
        <row r="4">
          <cell r="J4">
            <v>42994</v>
          </cell>
          <cell r="M4">
            <v>54.43</v>
          </cell>
          <cell r="N4">
            <v>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5">
          <cell r="C5">
            <v>59980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8">
          <cell r="C8">
            <v>2093888337.0799999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8">
          <cell r="C8">
            <v>2093888337.0799999</v>
          </cell>
        </row>
      </sheetData>
      <sheetData sheetId="87">
        <row r="8">
          <cell r="C8">
            <v>2093888337.0799999</v>
          </cell>
        </row>
      </sheetData>
      <sheetData sheetId="88">
        <row r="8">
          <cell r="C8">
            <v>2093888337.0799999</v>
          </cell>
        </row>
      </sheetData>
      <sheetData sheetId="89">
        <row r="8">
          <cell r="C8">
            <v>2093888337.0799999</v>
          </cell>
        </row>
      </sheetData>
      <sheetData sheetId="90">
        <row r="8">
          <cell r="C8">
            <v>2093888337.0799999</v>
          </cell>
        </row>
      </sheetData>
      <sheetData sheetId="91">
        <row r="8">
          <cell r="C8">
            <v>2093888337.0799999</v>
          </cell>
        </row>
      </sheetData>
      <sheetData sheetId="92">
        <row r="8">
          <cell r="C8">
            <v>2093888337.0799999</v>
          </cell>
        </row>
      </sheetData>
      <sheetData sheetId="93">
        <row r="8">
          <cell r="C8">
            <v>2093888337.0799999</v>
          </cell>
        </row>
      </sheetData>
      <sheetData sheetId="94">
        <row r="8">
          <cell r="C8">
            <v>2093888337.0799999</v>
          </cell>
        </row>
      </sheetData>
      <sheetData sheetId="95"/>
      <sheetData sheetId="96">
        <row r="8">
          <cell r="C8">
            <v>2093888337.0799999</v>
          </cell>
        </row>
      </sheetData>
      <sheetData sheetId="97" refreshError="1"/>
      <sheetData sheetId="98"/>
      <sheetData sheetId="99"/>
      <sheetData sheetId="100"/>
      <sheetData sheetId="101"/>
      <sheetData sheetId="102"/>
      <sheetData sheetId="103">
        <row r="4">
          <cell r="J4">
            <v>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капитулација po delovima"/>
      <sheetName val="Bazni scenario SIP 2011-2013"/>
      <sheetName val="Optimistički  SIP 2011 - 2013"/>
      <sheetName val="Puni scenario SIP 2011-2013"/>
      <sheetName val="Rekapitulacija po prioritetima"/>
      <sheetName val="Pivoti"/>
      <sheetName val="ГНП табела Postojeći projekti"/>
      <sheetName val="ГНП табела Novi Projekti"/>
      <sheetName val="ГНП табела Predprojektno istraž"/>
      <sheetName val="Privremena rekapitulacija"/>
      <sheetName val="Reference"/>
      <sheetName val="Chart2"/>
      <sheetName val="Chart3"/>
      <sheetName val="Sheet1"/>
      <sheetName val="COAT&amp;WRAP-QIOT-#3"/>
      <sheetName val="PNT-QUOT-#3"/>
      <sheetName val="Building Blocks"/>
      <sheetName val="Inputs"/>
      <sheetName val="Справочник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Promet</v>
          </cell>
          <cell r="B2" t="str">
            <v>Prvi</v>
          </cell>
          <cell r="C2" t="str">
            <v>NIS Cash Flow</v>
          </cell>
          <cell r="D2" t="str">
            <v>završeno</v>
          </cell>
        </row>
        <row r="3">
          <cell r="A3" t="str">
            <v>RNP</v>
          </cell>
          <cell r="B3" t="str">
            <v>Drugi</v>
          </cell>
          <cell r="C3" t="str">
            <v>GPN Loan</v>
          </cell>
          <cell r="D3" t="str">
            <v>PPOF</v>
          </cell>
        </row>
        <row r="4">
          <cell r="A4" t="str">
            <v>RNS</v>
          </cell>
          <cell r="B4" t="str">
            <v>Treći</v>
          </cell>
          <cell r="D4" t="str">
            <v>Ekologija</v>
          </cell>
        </row>
        <row r="5">
          <cell r="A5" t="str">
            <v>NGS</v>
          </cell>
          <cell r="D5" t="str">
            <v>Razvoj prerade</v>
          </cell>
        </row>
        <row r="6">
          <cell r="A6" t="str">
            <v>STS</v>
          </cell>
          <cell r="D6" t="str">
            <v>Razvoj proizvodnje</v>
          </cell>
        </row>
        <row r="7">
          <cell r="D7" t="str">
            <v>Razvoj prometa</v>
          </cell>
        </row>
        <row r="8">
          <cell r="D8" t="str">
            <v>MHC/DHT</v>
          </cell>
        </row>
        <row r="9">
          <cell r="D9" t="str">
            <v>Koncesije</v>
          </cell>
        </row>
        <row r="10">
          <cell r="D10" t="str">
            <v>Ostalo</v>
          </cell>
        </row>
        <row r="11">
          <cell r="D11" t="str">
            <v>Predprojektno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rojekti"/>
      <sheetName val="Glavni pivoti"/>
      <sheetName val="Pomoćni pivoti"/>
      <sheetName val="Valutni Kursevi"/>
      <sheetName val="Tabela za Efima"/>
      <sheetName val="Chart1"/>
      <sheetName val="Chart2"/>
      <sheetName val="Tabela za grafik do kraja 2011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Grafici za Sakajana"/>
      <sheetName val="Tabela za FEPU"/>
      <sheetName val="Chart17"/>
      <sheetName val="Reference"/>
      <sheetName val="ostalo da se uradi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>
        <row r="2">
          <cell r="F2" t="str">
            <v>Grupa projekta</v>
          </cell>
        </row>
        <row r="3">
          <cell r="E3" t="str">
            <v>OCF</v>
          </cell>
          <cell r="F3" t="str">
            <v>Koncesije</v>
          </cell>
          <cell r="G3" t="str">
            <v>MHC/DHT</v>
          </cell>
        </row>
        <row r="4">
          <cell r="E4" t="str">
            <v>GPN</v>
          </cell>
          <cell r="F4" t="str">
            <v>Bušenje</v>
          </cell>
          <cell r="G4" t="str">
            <v>Ekologija</v>
          </cell>
        </row>
        <row r="5">
          <cell r="F5" t="str">
            <v>GTM</v>
          </cell>
          <cell r="G5" t="str">
            <v>PPOF/Limiti</v>
          </cell>
        </row>
        <row r="6">
          <cell r="F6" t="str">
            <v>GRR</v>
          </cell>
          <cell r="G6" t="str">
            <v>Rast</v>
          </cell>
        </row>
        <row r="7">
          <cell r="F7" t="str">
            <v>Infrastruktura</v>
          </cell>
          <cell r="G7" t="str">
            <v>Angola</v>
          </cell>
        </row>
        <row r="8">
          <cell r="F8" t="str">
            <v>Izgradnja BS</v>
          </cell>
          <cell r="G8" t="str">
            <v>Ostalo</v>
          </cell>
        </row>
        <row r="9">
          <cell r="F9" t="str">
            <v>Totalna rekonstrukcija BS</v>
          </cell>
        </row>
        <row r="10">
          <cell r="F10" t="str">
            <v>Delimična rekonstrukcija BS</v>
          </cell>
        </row>
        <row r="11">
          <cell r="F11" t="str">
            <v>Ugradnja TNG</v>
          </cell>
        </row>
        <row r="12">
          <cell r="F12" t="str">
            <v>Limiti</v>
          </cell>
        </row>
        <row r="13">
          <cell r="F13" t="str">
            <v>PPOF</v>
          </cell>
        </row>
      </sheetData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zvestaj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 БП"/>
      <sheetName val="Выпадающий список"/>
      <sheetName val="Статья"/>
      <sheetName val="ЦФО map ахо"/>
      <sheetName val="Мэп_Категория"/>
      <sheetName val="Мэп для проверки"/>
      <sheetName val="впр прочие"/>
      <sheetName val="Мэпинг от 09.2018"/>
      <sheetName val="Драйверы"/>
    </sheetNames>
    <sheetDataSet>
      <sheetData sheetId="0"/>
      <sheetData sheetId="1">
        <row r="2">
          <cell r="O2" t="str">
            <v>Объекты добычи нефти (Общее)</v>
          </cell>
        </row>
        <row r="3">
          <cell r="O3" t="str">
            <v>Северо-Хоседаюское месторождение (Общее)</v>
          </cell>
        </row>
        <row r="4">
          <cell r="O4" t="str">
            <v>Висовое месторождение (Общее)</v>
          </cell>
        </row>
        <row r="5">
          <cell r="O5" t="str">
            <v>Верхнеколвинское месторождение (Общее)</v>
          </cell>
        </row>
        <row r="6">
          <cell r="O6" t="str">
            <v>Западно-Хоседаюское месторождение (Общее)</v>
          </cell>
        </row>
        <row r="7">
          <cell r="O7" t="str">
            <v>Сихорейское месторождение (Общее)</v>
          </cell>
        </row>
        <row r="8">
          <cell r="O8" t="str">
            <v>Северо-Сихорейское месторождение (Общее)</v>
          </cell>
        </row>
        <row r="9">
          <cell r="O9" t="str">
            <v>Восточно-Сихорейское месторождение (Общее)</v>
          </cell>
        </row>
        <row r="10">
          <cell r="O10" t="str">
            <v>Северо-Ошкотынское месторождение (Общее)</v>
          </cell>
        </row>
        <row r="11">
          <cell r="O11" t="str">
            <v>Восточно-Янемдейское месторождение (Общее)</v>
          </cell>
        </row>
        <row r="12">
          <cell r="O12" t="str">
            <v>Сюрхаратинское месторождение (Общее)</v>
          </cell>
        </row>
        <row r="13">
          <cell r="O13" t="str">
            <v>Южно-Сюрхаратинское месторождение (Общее)</v>
          </cell>
        </row>
        <row r="14">
          <cell r="O14" t="str">
            <v>Урернырдское месторождение (Общее)</v>
          </cell>
        </row>
        <row r="15">
          <cell r="O15" t="str">
            <v>Пюсейское месторождение (Общее)</v>
          </cell>
        </row>
        <row r="16">
          <cell r="O16" t="str">
            <v>Объекты подготовки и перекачки нефти (Общее)</v>
          </cell>
        </row>
        <row r="17">
          <cell r="O17" t="str">
            <v>ЦПС Северное Хоседаю</v>
          </cell>
        </row>
        <row r="18">
          <cell r="O18" t="str">
            <v>УПСВ-2</v>
          </cell>
        </row>
        <row r="19">
          <cell r="O19" t="str">
            <v>УПСВ-3</v>
          </cell>
        </row>
        <row r="20">
          <cell r="O20" t="str">
            <v>МФНС-1</v>
          </cell>
        </row>
        <row r="21">
          <cell r="O21" t="str">
            <v>МФНС-2</v>
          </cell>
        </row>
        <row r="22">
          <cell r="O22" t="str">
            <v>Участок транспортировки Урернырдское м/р - Западно-Хоседаюское м/р</v>
          </cell>
        </row>
        <row r="23">
          <cell r="O23" t="str">
            <v>Участок транспортировки Северо-Ошкотынское м/р - Западно-Хоседаюское м/р</v>
          </cell>
        </row>
        <row r="24">
          <cell r="O24" t="str">
            <v>Участок транспортировки Западно-Хоседаюское м/р - ЦПС Северное Хоседаю</v>
          </cell>
        </row>
        <row r="25">
          <cell r="O25" t="str">
            <v>Объекты ППД  (Общее)</v>
          </cell>
        </row>
        <row r="26">
          <cell r="O26" t="str">
            <v>Ремонтно-механическая мастерская</v>
          </cell>
        </row>
        <row r="27">
          <cell r="O27" t="str">
            <v>Трубно-инструментальная площадка</v>
          </cell>
        </row>
        <row r="28">
          <cell r="O28" t="str">
            <v>Объекты транспортного цеха</v>
          </cell>
        </row>
        <row r="29">
          <cell r="O29" t="str">
            <v>Лаборатория (Промысел)</v>
          </cell>
        </row>
        <row r="30">
          <cell r="O30" t="str">
            <v>Вахтовые жилые комплексы Промысла</v>
          </cell>
        </row>
        <row r="31">
          <cell r="O31" t="str">
            <v>Склады Промысла</v>
          </cell>
        </row>
        <row r="32">
          <cell r="O32" t="str">
            <v>Объекты транспортировки и сдачи нефти (Общее)</v>
          </cell>
        </row>
        <row r="33">
          <cell r="O33" t="str">
            <v>Участок транспортировки нефти ЦПС-ПСП Мусюршор</v>
          </cell>
        </row>
        <row r="34">
          <cell r="O34" t="str">
            <v>ПСП Мусюршор</v>
          </cell>
        </row>
        <row r="35">
          <cell r="O35" t="str">
            <v>ПСП Мусюршор-ПСН Головные (н/п Печоранефть)</v>
          </cell>
        </row>
        <row r="36">
          <cell r="O36" t="str">
            <v>ПСП Мусюршор-ПСН Головные (н/п Северного Сияния)</v>
          </cell>
        </row>
        <row r="37">
          <cell r="O37" t="str">
            <v>ПНС 32 км</v>
          </cell>
        </row>
        <row r="38">
          <cell r="O38" t="str">
            <v>ПНС 49 км</v>
          </cell>
        </row>
        <row r="39">
          <cell r="O39" t="str">
            <v>ДНС 64 км</v>
          </cell>
        </row>
        <row r="40">
          <cell r="O40" t="str">
            <v>ВПСН 148 км</v>
          </cell>
        </row>
        <row r="41">
          <cell r="O41" t="str">
            <v>ПСН Головные</v>
          </cell>
        </row>
        <row r="42">
          <cell r="O42" t="str">
            <v>Склады ПСП</v>
          </cell>
        </row>
        <row r="43">
          <cell r="O43" t="str">
            <v>Вахтовые жилые комплексы ПСП</v>
          </cell>
        </row>
        <row r="44">
          <cell r="O44" t="str">
            <v>Лаборатория ПСП</v>
          </cell>
        </row>
        <row r="45">
          <cell r="O45" t="str">
            <v>Объекты энергетики промысла (Общее)</v>
          </cell>
        </row>
        <row r="46">
          <cell r="O46" t="str">
            <v>Энергоцентр -1</v>
          </cell>
        </row>
        <row r="47">
          <cell r="O47" t="str">
            <v>Энергоцентр -2</v>
          </cell>
        </row>
        <row r="48">
          <cell r="O48" t="str">
            <v>Энергоцентр НЭС</v>
          </cell>
        </row>
        <row r="49">
          <cell r="O49" t="str">
            <v>Энергоцентр Западно-Хоседаюское месторождение</v>
          </cell>
        </row>
        <row r="50">
          <cell r="O50" t="str">
            <v>Объекты энергетики ЦТСН (Общее)</v>
          </cell>
        </row>
        <row r="51">
          <cell r="O51" t="str">
            <v>Энергоцентр 32 км</v>
          </cell>
        </row>
        <row r="52">
          <cell r="O52" t="str">
            <v>Энергоцентр 49 км</v>
          </cell>
        </row>
        <row r="53">
          <cell r="O53" t="str">
            <v>Энергоцентр 148 км</v>
          </cell>
        </row>
        <row r="54">
          <cell r="O54" t="str">
            <v>Энергоцентр ПСП (ДЭС)</v>
          </cell>
        </row>
        <row r="55">
          <cell r="O55" t="str">
            <v>Энергоцентр ПСП (НЭС)</v>
          </cell>
        </row>
        <row r="56">
          <cell r="O56" t="str">
            <v>Котельные</v>
          </cell>
        </row>
        <row r="57">
          <cell r="O57" t="str">
            <v>Карьеры</v>
          </cell>
        </row>
        <row r="58">
          <cell r="O58" t="str">
            <v>Сопровождение бурения</v>
          </cell>
        </row>
        <row r="59">
          <cell r="O59" t="str">
            <v>Сопровождение строительства</v>
          </cell>
        </row>
        <row r="60">
          <cell r="O60" t="str">
            <v>Офис Москва</v>
          </cell>
        </row>
        <row r="61">
          <cell r="O61" t="str">
            <v>Офис Усинск</v>
          </cell>
        </row>
        <row r="62">
          <cell r="O62" t="str">
            <v>Офис НАО</v>
          </cell>
        </row>
        <row r="63">
          <cell r="O63" t="str">
            <v>Реализация нефти (общее)</v>
          </cell>
        </row>
        <row r="64">
          <cell r="O64" t="str">
            <v>Реализация нефти (Внутренний рынок)</v>
          </cell>
        </row>
        <row r="65">
          <cell r="O65" t="str">
            <v>Реализация нефти (Дальнее зарубежье)</v>
          </cell>
        </row>
        <row r="66">
          <cell r="O66" t="str">
            <v>Реализация нефти (Ближнее зарубежье)</v>
          </cell>
        </row>
        <row r="67">
          <cell r="O67" t="str">
            <v>Администрирование бурения</v>
          </cell>
        </row>
        <row r="68">
          <cell r="O68" t="str">
            <v>Администрирование строительства</v>
          </cell>
        </row>
        <row r="69">
          <cell r="O69" t="str">
            <v>Западно-Ярейягинское месторождение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п. список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ормация о проекте"/>
      <sheetName val="Scoreing"/>
      <sheetName val="Геология"/>
      <sheetName val="Разработка"/>
      <sheetName val="Бурение"/>
      <sheetName val="Обустройство"/>
      <sheetName val="КапСтрой_Зарубежье"/>
      <sheetName val="КапСтрой_РФ"/>
      <sheetName val="Макропараметры"/>
      <sheetName val="МЭР"/>
      <sheetName val="2"/>
      <sheetName val="Макроусловия"/>
      <sheetName val="Volumes"/>
      <sheetName val="Выручка_RP"/>
      <sheetName val="ИКР"/>
      <sheetName val="Выручка_NP"/>
      <sheetName val="Расходы по основной деятельност"/>
      <sheetName val="REVEX"/>
      <sheetName val="CAPEX"/>
      <sheetName val="Анализ ПКС"/>
      <sheetName val="Специфические условия"/>
      <sheetName val="Модель расчёта ГРиД (ЗЯР)"/>
      <sheetName val="СВОД+ЗЯР"/>
      <sheetName val="Параметры"/>
      <sheetName val="Импорт"/>
      <sheetName val="CAP EX"/>
      <sheetName val="Добыча_опции"/>
      <sheetName val="Добыча_мр"/>
      <sheetName val="Блок 1-без льгот"/>
      <sheetName val="Блок 2-без льгот"/>
      <sheetName val="Расчет НДПИ_без льгот"/>
      <sheetName val="Блок 1-продление_без доп"/>
      <sheetName val="Блок 2-продление_без доп"/>
      <sheetName val="Расчет НДПИ_продление_без доп"/>
      <sheetName val="Блок 1-продление_без НМ"/>
      <sheetName val="Блок 2-продление_без НМ"/>
      <sheetName val="Расчет НДПИ_продление_без НМ"/>
      <sheetName val="Блок 1-продление"/>
      <sheetName val="Блок 2-продление"/>
      <sheetName val="Расчет НДПИ_продление"/>
      <sheetName val="Блок 1-2_ПРА"/>
      <sheetName val="Расчет НДПИ_ПРА"/>
      <sheetName val="Ставки по мр"/>
      <sheetName val="Визуализация"/>
      <sheetName val="Ставка"/>
      <sheetName val="Чувствительность проекта"/>
      <sheetName val="Чувствительность Цена_Курс"/>
      <sheetName val="Revex quant"/>
      <sheetName val="sys"/>
      <sheetName val="Инфраструктура_расшифровка"/>
      <sheetName val="ARO-31.12.2015"/>
    </sheetNames>
    <sheetDataSet>
      <sheetData sheetId="0" refreshError="1"/>
      <sheetData sheetId="1">
        <row r="2">
          <cell r="A2" t="str">
            <v>Да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9">
          <cell r="B29" t="str">
            <v>Станок-качалка (Beam)</v>
          </cell>
        </row>
      </sheetData>
      <sheetData sheetId="7" refreshError="1"/>
      <sheetData sheetId="8"/>
      <sheetData sheetId="9" refreshError="1"/>
      <sheetData sheetId="10" refreshError="1"/>
      <sheetData sheetId="11">
        <row r="3">
          <cell r="A3" t="str">
            <v>РФ</v>
          </cell>
        </row>
      </sheetData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>
        <row r="97">
          <cell r="D97">
            <v>52709.45626667446</v>
          </cell>
        </row>
      </sheetData>
      <sheetData sheetId="41"/>
      <sheetData sheetId="42" refreshError="1"/>
      <sheetData sheetId="43" refreshError="1"/>
      <sheetData sheetId="44" refreshError="1"/>
      <sheetData sheetId="45" refreshError="1"/>
      <sheetData sheetId="46">
        <row r="13">
          <cell r="F13">
            <v>53.3</v>
          </cell>
        </row>
      </sheetData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ормация о проекте"/>
      <sheetName val="Scoreing"/>
      <sheetName val="Геология"/>
      <sheetName val="Разработка"/>
      <sheetName val="Бурение"/>
      <sheetName val="Обустройство"/>
      <sheetName val="КапСтрой_Зарубежье"/>
      <sheetName val="КапСтрой_РФ"/>
      <sheetName val="Макропараметры"/>
      <sheetName val="МЭР"/>
      <sheetName val="2"/>
      <sheetName val="Макроусловия"/>
      <sheetName val="Volumes"/>
      <sheetName val="Выручка_RP"/>
      <sheetName val="ИКР"/>
      <sheetName val="Выручка_NP"/>
      <sheetName val="Расходы по основной деятельност"/>
      <sheetName val="REVEX"/>
      <sheetName val="CAPEX"/>
      <sheetName val="Анализ ПКС"/>
      <sheetName val="Специфические условия"/>
      <sheetName val="Модель расчёта ГРиД"/>
      <sheetName val="Параметры"/>
      <sheetName val="Импорт"/>
      <sheetName val="CAP EX"/>
      <sheetName val="Добыча_опции"/>
      <sheetName val="Добыча_мр"/>
      <sheetName val="Расчет НДПИ"/>
      <sheetName val="Визуализация"/>
      <sheetName val="Ставка"/>
      <sheetName val="Чувствительность проекта"/>
      <sheetName val="Чувствительность Цена_Курс"/>
      <sheetName val="Revex quant"/>
      <sheetName val="sys"/>
      <sheetName val="Инфраструктура_расшифровка"/>
      <sheetName val="ARO-31.12.2015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">
          <cell r="U5" t="str">
            <v>ДА</v>
          </cell>
        </row>
        <row r="6">
          <cell r="U6" t="str">
            <v>НЕТ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.пар"/>
    </sheet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rojekti"/>
      <sheetName val="Glavni pivoti"/>
      <sheetName val="Pomoćni pivoti"/>
      <sheetName val="Valutni Kursevi"/>
      <sheetName val="Tabela za Efima"/>
      <sheetName val="poređenje plaćanja"/>
      <sheetName val="Poređenje ostvarenja"/>
      <sheetName val="Tabela za grafik do kraja 2011"/>
      <sheetName val="NIS plaćeno"/>
      <sheetName val="NIS ostvareno"/>
      <sheetName val="UPS plaćeno"/>
      <sheetName val="Ostvareno UPS"/>
      <sheetName val="OFS plaćeno"/>
      <sheetName val="OFS ostvareno"/>
      <sheetName val="Promet plaćeno"/>
      <sheetName val="Promet ostvareno"/>
      <sheetName val="Prerada plaćeno"/>
      <sheetName val="Prerada ostvareno"/>
      <sheetName val="MHC_DHT plaćeno"/>
      <sheetName val="MHC_DHT ostvareno"/>
      <sheetName val="STS plaćeno"/>
      <sheetName val="STS ostvareno"/>
      <sheetName val="Grafici za Sakajana"/>
      <sheetName val="Tabela za FEPU"/>
      <sheetName val="Poređenje 2010_2011"/>
      <sheetName val="Reference"/>
      <sheetName val="ostalo da se uradi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>
        <row r="3">
          <cell r="D3" t="str">
            <v>DA</v>
          </cell>
          <cell r="E3" t="str">
            <v>OCF</v>
          </cell>
        </row>
        <row r="4">
          <cell r="E4" t="str">
            <v>GPN</v>
          </cell>
        </row>
      </sheetData>
      <sheetData sheetId="27"/>
      <sheetData sheetId="2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oration Cost centres NGS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Главни пивоти за графике"/>
      <sheetName val="Projekti"/>
      <sheetName val="Proba za automatizaciju grafika"/>
      <sheetName val="Monitoring slajdovi"/>
      <sheetName val="Tabela za grafik do kraja 2010"/>
      <sheetName val="NIS pla."/>
      <sheetName val="NIS osv."/>
      <sheetName val="STS pla."/>
      <sheetName val="STS osv."/>
      <sheetName val="RNS pla."/>
      <sheetName val="RNS osv."/>
      <sheetName val="MHC pla."/>
      <sheetName val="MHC. osv"/>
      <sheetName val="RNP pla."/>
      <sheetName val="RNP osv."/>
      <sheetName val="Pro pla."/>
      <sheetName val="Pro osv."/>
      <sheetName val="NGS pla."/>
      <sheetName val="NGS. osv."/>
      <sheetName val="Poređenje pla."/>
      <sheetName val="Poređenje osv."/>
      <sheetName val="reference"/>
      <sheetName val="Sakajan grafik 1"/>
      <sheetName val="Sakajan grafik 2"/>
      <sheetName val="Sakajan grafik 3a"/>
      <sheetName val="Sakajan grafik 3b"/>
      <sheetName val="Sakajan grafik 4"/>
      <sheetName val="Sakajan grafik 5"/>
      <sheetName val="Grafici za Sakajana"/>
      <sheetName val="Tabela za FEPU"/>
      <sheetName val="Додатни пивот за план остварења"/>
      <sheetName val="Pivot mesečni plan FEPA"/>
      <sheetName val="Monitoring RNP"/>
      <sheetName val="Monitoring NIS_IK23"/>
      <sheetName val="Monitoring NIS_IK8"/>
      <sheetName val="Monitoring RNS"/>
      <sheetName val="Monitoring PRO"/>
      <sheetName val="Monitoring NGS"/>
      <sheetName val="Pipeline"/>
      <sheetName val="Pipeline Ik8"/>
      <sheetName val="Tabele za grafike 9M"/>
      <sheetName val="Chart62"/>
      <sheetName val="Chart63"/>
      <sheetName val="Chart64"/>
      <sheetName val="Chart65"/>
      <sheetName val="Chart66"/>
      <sheetName val="Chart67"/>
      <sheetName val="Табела за Август"/>
      <sheetName val="Септембар поређења"/>
      <sheetName val="Chart68"/>
      <sheetName val="Exploration Cost centres NG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D1" t="str">
            <v>Ecology</v>
          </cell>
        </row>
        <row r="2">
          <cell r="D2" t="str">
            <v>Growth</v>
          </cell>
        </row>
        <row r="3">
          <cell r="D3" t="str">
            <v>PPOF / limiti</v>
          </cell>
        </row>
        <row r="4">
          <cell r="D4" t="str">
            <v>Rest</v>
          </cell>
        </row>
        <row r="5">
          <cell r="D5" t="str">
            <v>Consulting service</v>
          </cell>
        </row>
        <row r="6">
          <cell r="D6" t="str">
            <v>MHC / DHT</v>
          </cell>
        </row>
        <row r="7">
          <cell r="D7" t="str">
            <v>Angola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тенциал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.iz."/>
      <sheetName val="uvoz"/>
      <sheetName val="pbs"/>
      <sheetName val="el.rad.vr.01"/>
      <sheetName val="elem.reb"/>
      <sheetName val="cene domaće -5.4.01."/>
      <sheetName val="finrez"/>
      <sheetName val="Exploration Cost centres NGS"/>
      <sheetName val="reference"/>
    </sheetNames>
    <sheetDataSet>
      <sheetData sheetId="0" refreshError="1">
        <row r="1">
          <cell r="AG1">
            <v>5</v>
          </cell>
          <cell r="AP1">
            <v>14</v>
          </cell>
        </row>
        <row r="3">
          <cell r="D3" t="str">
            <v>Količine</v>
          </cell>
          <cell r="AP3" t="str">
            <v>Prometna</v>
          </cell>
        </row>
        <row r="4">
          <cell r="D4" t="str">
            <v>(u t)</v>
          </cell>
          <cell r="AP4" t="str">
            <v>marža</v>
          </cell>
        </row>
        <row r="5">
          <cell r="D5">
            <v>8364</v>
          </cell>
          <cell r="AP5">
            <v>4143</v>
          </cell>
        </row>
        <row r="6">
          <cell r="D6">
            <v>38730</v>
          </cell>
          <cell r="AP6">
            <v>3779</v>
          </cell>
        </row>
        <row r="7">
          <cell r="D7">
            <v>486707</v>
          </cell>
          <cell r="AP7">
            <v>3927</v>
          </cell>
        </row>
        <row r="8">
          <cell r="D8">
            <v>533801</v>
          </cell>
        </row>
        <row r="9">
          <cell r="D9">
            <v>4</v>
          </cell>
        </row>
        <row r="10">
          <cell r="D10">
            <v>546918</v>
          </cell>
          <cell r="AP10">
            <v>2515</v>
          </cell>
        </row>
        <row r="11">
          <cell r="D11">
            <v>1854</v>
          </cell>
          <cell r="AP11">
            <v>632</v>
          </cell>
        </row>
        <row r="13">
          <cell r="D13">
            <v>4</v>
          </cell>
        </row>
        <row r="14">
          <cell r="D14">
            <v>548780</v>
          </cell>
        </row>
        <row r="15">
          <cell r="D15">
            <v>116079</v>
          </cell>
          <cell r="AP15">
            <v>500</v>
          </cell>
        </row>
        <row r="17">
          <cell r="D17">
            <v>418845</v>
          </cell>
          <cell r="AP17">
            <v>420</v>
          </cell>
        </row>
        <row r="19">
          <cell r="D19">
            <v>534924</v>
          </cell>
        </row>
        <row r="20">
          <cell r="AP20">
            <v>230</v>
          </cell>
        </row>
        <row r="21">
          <cell r="D21">
            <v>68590</v>
          </cell>
          <cell r="AP21">
            <v>240</v>
          </cell>
        </row>
        <row r="22">
          <cell r="D22">
            <v>13998</v>
          </cell>
          <cell r="AP22">
            <v>270</v>
          </cell>
        </row>
        <row r="23">
          <cell r="D23">
            <v>82588</v>
          </cell>
        </row>
        <row r="25">
          <cell r="D25">
            <v>54428</v>
          </cell>
          <cell r="AP25">
            <v>350</v>
          </cell>
        </row>
        <row r="26">
          <cell r="D26">
            <v>643</v>
          </cell>
          <cell r="AP26">
            <v>3170</v>
          </cell>
        </row>
        <row r="27">
          <cell r="D27">
            <v>2206</v>
          </cell>
          <cell r="AP27">
            <v>244</v>
          </cell>
        </row>
        <row r="28">
          <cell r="D28">
            <v>240</v>
          </cell>
          <cell r="AP28">
            <v>220</v>
          </cell>
        </row>
        <row r="29">
          <cell r="D29">
            <v>71</v>
          </cell>
          <cell r="AP29">
            <v>27000</v>
          </cell>
        </row>
        <row r="30">
          <cell r="AP30">
            <v>800</v>
          </cell>
        </row>
        <row r="31">
          <cell r="D31">
            <v>2535</v>
          </cell>
          <cell r="AP31">
            <v>450</v>
          </cell>
        </row>
        <row r="32">
          <cell r="AP32">
            <v>410</v>
          </cell>
        </row>
        <row r="33">
          <cell r="D33">
            <v>7468</v>
          </cell>
          <cell r="AP33">
            <v>29602</v>
          </cell>
        </row>
        <row r="35">
          <cell r="D35">
            <v>1757</v>
          </cell>
          <cell r="AP35">
            <v>27528</v>
          </cell>
        </row>
        <row r="36">
          <cell r="D36">
            <v>279</v>
          </cell>
          <cell r="AP36">
            <v>18581</v>
          </cell>
        </row>
        <row r="37">
          <cell r="D37">
            <v>2083</v>
          </cell>
          <cell r="AP37">
            <v>16924</v>
          </cell>
        </row>
        <row r="38">
          <cell r="D38">
            <v>24</v>
          </cell>
          <cell r="AP38">
            <v>20348</v>
          </cell>
        </row>
        <row r="39">
          <cell r="D39">
            <v>14</v>
          </cell>
          <cell r="AP39">
            <v>37000</v>
          </cell>
        </row>
        <row r="40">
          <cell r="D40">
            <v>572</v>
          </cell>
          <cell r="AP40">
            <v>20312</v>
          </cell>
        </row>
        <row r="41">
          <cell r="D41">
            <v>271</v>
          </cell>
          <cell r="AP41">
            <v>18329</v>
          </cell>
        </row>
        <row r="42">
          <cell r="D42">
            <v>279</v>
          </cell>
          <cell r="AP42">
            <v>25760</v>
          </cell>
        </row>
        <row r="43">
          <cell r="D43">
            <v>164</v>
          </cell>
          <cell r="AP43">
            <v>16303</v>
          </cell>
        </row>
        <row r="44">
          <cell r="AP44">
            <v>61861</v>
          </cell>
        </row>
        <row r="45">
          <cell r="D45">
            <v>80</v>
          </cell>
          <cell r="AP45">
            <v>22830</v>
          </cell>
        </row>
        <row r="47">
          <cell r="D47">
            <v>179</v>
          </cell>
          <cell r="AP47">
            <v>360</v>
          </cell>
        </row>
        <row r="48">
          <cell r="D48">
            <v>394</v>
          </cell>
          <cell r="AP48">
            <v>46650</v>
          </cell>
        </row>
        <row r="49">
          <cell r="D49">
            <v>1243</v>
          </cell>
          <cell r="AP49">
            <v>13159</v>
          </cell>
        </row>
        <row r="50">
          <cell r="D50">
            <v>198</v>
          </cell>
          <cell r="AP50">
            <v>48146</v>
          </cell>
        </row>
        <row r="51">
          <cell r="D51">
            <v>476</v>
          </cell>
          <cell r="AP51">
            <v>12873</v>
          </cell>
        </row>
        <row r="52">
          <cell r="D52">
            <v>8836</v>
          </cell>
          <cell r="AP52">
            <v>3980</v>
          </cell>
        </row>
        <row r="55">
          <cell r="D55">
            <v>12</v>
          </cell>
          <cell r="AP55">
            <v>25000</v>
          </cell>
        </row>
        <row r="57">
          <cell r="D57">
            <v>8292</v>
          </cell>
          <cell r="AP57">
            <v>817</v>
          </cell>
        </row>
        <row r="58">
          <cell r="D58">
            <v>1792837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_для_заполнения"/>
      <sheetName val="вып. список"/>
      <sheetName val="ЦФО map ахо"/>
      <sheetName val="Мэп_Категория"/>
      <sheetName val="Статья"/>
      <sheetName val="6+6_ПТО"/>
      <sheetName val="Лист2"/>
    </sheetNames>
    <sheetDataSet>
      <sheetData sheetId="0" refreshError="1"/>
      <sheetData sheetId="1">
        <row r="2">
          <cell r="L2" t="str">
            <v>МВЗ</v>
          </cell>
        </row>
        <row r="3">
          <cell r="L3" t="str">
            <v>Объекты добычи нефти (Общее)</v>
          </cell>
          <cell r="O3" t="str">
            <v>Подразделения Москвы (Общее)</v>
          </cell>
        </row>
        <row r="4">
          <cell r="L4" t="str">
            <v>Северо-Хоседаюское месторождение (Общее)</v>
          </cell>
          <cell r="O4" t="str">
            <v>Административная поддержка</v>
          </cell>
        </row>
        <row r="5">
          <cell r="L5" t="str">
            <v>Висовое месторождение (Общее)</v>
          </cell>
          <cell r="O5" t="str">
            <v>Административно-управленческий аппарат</v>
          </cell>
        </row>
        <row r="6">
          <cell r="L6" t="str">
            <v>Верхнеколвинское месторождение (Общее)</v>
          </cell>
          <cell r="O6" t="str">
            <v>Бухгалтерия</v>
          </cell>
        </row>
        <row r="7">
          <cell r="L7" t="str">
            <v>Западно-Хоседаюское месторождение (Общее)</v>
          </cell>
          <cell r="O7" t="str">
            <v>Отдел главного механика</v>
          </cell>
        </row>
        <row r="8">
          <cell r="L8" t="str">
            <v>Сихорейское месторождение (Общее)</v>
          </cell>
          <cell r="O8" t="str">
            <v>Отдел главного энергетика</v>
          </cell>
        </row>
        <row r="9">
          <cell r="L9" t="str">
            <v>Северо-Сихорейское месторождение (Общее)</v>
          </cell>
          <cell r="O9" t="str">
            <v>Отдел документооборота</v>
          </cell>
        </row>
        <row r="10">
          <cell r="L10" t="str">
            <v>Восточно-Сихорейское месторождение (Общее)</v>
          </cell>
          <cell r="O10" t="str">
            <v>Управление промышленной безопасности, охраны труда и охраны окружающей среды</v>
          </cell>
        </row>
        <row r="11">
          <cell r="L11" t="str">
            <v>Северо-Ошкотынское месторождение (Общее)</v>
          </cell>
          <cell r="O11" t="str">
            <v>Отдел собственной безопасности</v>
          </cell>
        </row>
        <row r="12">
          <cell r="L12" t="str">
            <v>Восточно-Янемдейское месторождение (Общее)</v>
          </cell>
          <cell r="O12" t="str">
            <v>Административно-хозяйственный отдел (Москва)</v>
          </cell>
        </row>
        <row r="13">
          <cell r="L13" t="str">
            <v>Сюрхаратинское месторождение (Общее)</v>
          </cell>
          <cell r="O13" t="str">
            <v>Управление закупками</v>
          </cell>
        </row>
        <row r="14">
          <cell r="L14" t="str">
            <v>Южно-Сюрхаратинское месторождение (Общее)</v>
          </cell>
          <cell r="O14" t="str">
            <v>Управление по геологии и ГРР</v>
          </cell>
        </row>
        <row r="15">
          <cell r="L15" t="str">
            <v>Урернырдское месторождение (Общее)</v>
          </cell>
          <cell r="O15" t="str">
            <v>Управление по разработке месторождений</v>
          </cell>
        </row>
        <row r="16">
          <cell r="L16" t="str">
            <v>Пюсейское месторождение (Общее)</v>
          </cell>
          <cell r="O16" t="str">
            <v>Управление по капитальному строительству</v>
          </cell>
        </row>
        <row r="17">
          <cell r="L17" t="str">
            <v>Западно-Ярейягинское месторождение (Общее)</v>
          </cell>
          <cell r="O17" t="str">
            <v>Управление по работе с персоналом</v>
          </cell>
        </row>
        <row r="18">
          <cell r="L18" t="str">
            <v>Объекты подготовки и перекачки нефти (Общее)</v>
          </cell>
          <cell r="O18" t="str">
            <v>Управление по буровым работам</v>
          </cell>
        </row>
        <row r="19">
          <cell r="L19" t="str">
            <v>ЦПС Северное Хоседаю</v>
          </cell>
          <cell r="O19" t="str">
            <v>Отдел текущего и капитального ремонта скважин</v>
          </cell>
        </row>
        <row r="20">
          <cell r="L20" t="str">
            <v>УПСВ-2</v>
          </cell>
          <cell r="O20" t="str">
            <v>Управление подготовки и транспортировки нефти и газа</v>
          </cell>
        </row>
        <row r="21">
          <cell r="L21" t="str">
            <v>УПСВ-3</v>
          </cell>
          <cell r="O21" t="str">
            <v>Управление по добыче нефти и газа</v>
          </cell>
        </row>
        <row r="22">
          <cell r="L22" t="str">
            <v>МФНС-1</v>
          </cell>
          <cell r="O22" t="str">
            <v>Финансово-экономическое управление</v>
          </cell>
        </row>
        <row r="23">
          <cell r="L23" t="str">
            <v>МФНС-2</v>
          </cell>
          <cell r="O23" t="str">
            <v>Юридический отдел</v>
          </cell>
        </row>
        <row r="24">
          <cell r="L24" t="str">
            <v>Участок транспортировки Урернырдское м/р - Западно-Хоседаюское м/р</v>
          </cell>
          <cell r="O24" t="str">
            <v>Управление автоматизации, метрологии, информационных технологий и связи</v>
          </cell>
        </row>
        <row r="25">
          <cell r="L25" t="str">
            <v>Участок транспортировки Северо-Ошкотынское м/р - Западно-Хоседаюское м/р</v>
          </cell>
          <cell r="O25" t="str">
            <v>Подразделения Усинска (Общее)</v>
          </cell>
        </row>
        <row r="26">
          <cell r="L26" t="str">
            <v>Участок транспортировки Западно-Хоседаюское м/р - ЦПС Северное Хоседаю</v>
          </cell>
          <cell r="O26" t="str">
            <v>Подразделения НАО (Общее)</v>
          </cell>
        </row>
        <row r="27">
          <cell r="L27" t="str">
            <v>Объекты ППД  (Общее)</v>
          </cell>
          <cell r="O27" t="str">
            <v>Подразделения промысла (Общее)</v>
          </cell>
        </row>
        <row r="28">
          <cell r="L28" t="str">
            <v>Ремонтно-механическая мастерская</v>
          </cell>
          <cell r="O28" t="str">
            <v>Центральное инженерно-технологическое управление</v>
          </cell>
        </row>
        <row r="29">
          <cell r="L29" t="str">
            <v>Трубно-инструментальная площадка</v>
          </cell>
          <cell r="O29" t="str">
            <v>Цех по добыче нефти, газа и газового конденсата (Общее)</v>
          </cell>
        </row>
        <row r="30">
          <cell r="L30" t="str">
            <v>Объекты транспортного цеха</v>
          </cell>
          <cell r="O30" t="str">
            <v>ИТР цеха по добыче нефти, газа и газового конденсата</v>
          </cell>
        </row>
        <row r="31">
          <cell r="L31" t="str">
            <v>Лаборатория (Промысел)</v>
          </cell>
          <cell r="O31" t="str">
            <v>Бригада № 1 ЦДНГ</v>
          </cell>
        </row>
        <row r="32">
          <cell r="L32" t="str">
            <v>Вахтовые жилые комплексы Промысла</v>
          </cell>
          <cell r="O32" t="str">
            <v>Бригада № 2 ЦДНГ</v>
          </cell>
        </row>
        <row r="33">
          <cell r="L33" t="str">
            <v>Склады Промысла</v>
          </cell>
          <cell r="O33" t="str">
            <v>Бригада № 3 ЦДНГ</v>
          </cell>
        </row>
        <row r="34">
          <cell r="L34" t="str">
            <v>Объекты транспортировки и сдачи нефти (Общее)</v>
          </cell>
          <cell r="O34" t="str">
            <v>Бригада № 4 ЦДНГ</v>
          </cell>
        </row>
        <row r="35">
          <cell r="L35" t="str">
            <v>Участок транспортировки нефти ЦПС-ПСП Мусюршор</v>
          </cell>
          <cell r="O35" t="str">
            <v>Бригада № 5 ЦДНГ</v>
          </cell>
        </row>
        <row r="36">
          <cell r="L36" t="str">
            <v>ПСП Мусюршор</v>
          </cell>
          <cell r="O36" t="str">
            <v>Цех по поддержанию пластового давления</v>
          </cell>
        </row>
        <row r="37">
          <cell r="L37" t="str">
            <v>ПСП Мусюршор-ПСН Головные (н/п Печоранефть)</v>
          </cell>
          <cell r="O37" t="str">
            <v>Цех подготовки и перекачки сырой нефти (Общее)</v>
          </cell>
        </row>
        <row r="38">
          <cell r="L38" t="str">
            <v>ПСП Мусюршор-ПСН Головные (н/п Северного Сияния)</v>
          </cell>
          <cell r="O38" t="str">
            <v>ИТР цеха подготовки и перекачки сырой нефти</v>
          </cell>
        </row>
        <row r="39">
          <cell r="L39" t="str">
            <v>ПНС 32 км</v>
          </cell>
          <cell r="O39" t="str">
            <v>Бригада по подготовке нефти</v>
          </cell>
        </row>
        <row r="40">
          <cell r="L40" t="str">
            <v>ПНС 49 км</v>
          </cell>
          <cell r="O40" t="str">
            <v>Бригада по обслуживанию МФНС №1</v>
          </cell>
        </row>
        <row r="41">
          <cell r="L41" t="str">
            <v>ДНС 64 км</v>
          </cell>
          <cell r="O41" t="str">
            <v>Бригада по обслуживанию МФНС №2</v>
          </cell>
        </row>
        <row r="42">
          <cell r="L42" t="str">
            <v>ВПСН 148 км</v>
          </cell>
          <cell r="O42" t="str">
            <v>Бригада по обслуживанию УПСВ № 1</v>
          </cell>
        </row>
        <row r="43">
          <cell r="L43" t="str">
            <v>ПСН Головные</v>
          </cell>
          <cell r="O43" t="str">
            <v>Бригада по обслуживанию УПСВ № 2</v>
          </cell>
        </row>
        <row r="44">
          <cell r="L44" t="str">
            <v>Склады ПСП</v>
          </cell>
          <cell r="O44" t="str">
            <v>Газовый участок</v>
          </cell>
        </row>
        <row r="45">
          <cell r="L45" t="str">
            <v>Вахтовые жилые комплексы ПСП</v>
          </cell>
          <cell r="O45" t="str">
            <v>Участок по водоснабжению</v>
          </cell>
        </row>
        <row r="46">
          <cell r="L46" t="str">
            <v>Лаборатория ПСП</v>
          </cell>
          <cell r="O46" t="str">
            <v>Цех по транспортировке и сдаче нефти (Общее)</v>
          </cell>
        </row>
        <row r="47">
          <cell r="L47" t="str">
            <v>Объекты энергетики промысла (Общее)</v>
          </cell>
          <cell r="O47" t="str">
            <v>ИТР цеха по транспортировке и сдаче нефти</v>
          </cell>
        </row>
        <row r="48">
          <cell r="L48" t="str">
            <v>Энергоцентр -1</v>
          </cell>
          <cell r="O48" t="str">
            <v>Бригада № 1 по транспортировке товарной нефти</v>
          </cell>
        </row>
        <row r="49">
          <cell r="L49" t="str">
            <v>Энергоцентр -2</v>
          </cell>
          <cell r="O49" t="str">
            <v>Бригада № 2 по транспортировке товарной нефти</v>
          </cell>
        </row>
        <row r="50">
          <cell r="L50" t="str">
            <v>Энергоцентр НЭС</v>
          </cell>
          <cell r="O50" t="str">
            <v>Бригада №1 по обслуживанию нефтепроводов</v>
          </cell>
        </row>
        <row r="51">
          <cell r="L51" t="str">
            <v>Энергоцентр Западно-Хоседаюское месторождение</v>
          </cell>
          <cell r="O51" t="str">
            <v>Бригада №2 по обслуживанию нефтепроводов</v>
          </cell>
        </row>
        <row r="52">
          <cell r="L52" t="str">
            <v>Объекты энергетики ЦТСН (Общее)</v>
          </cell>
          <cell r="O52" t="str">
            <v>Бригада ПНС</v>
          </cell>
        </row>
        <row r="53">
          <cell r="L53" t="str">
            <v>Энергоцентр 32 км</v>
          </cell>
          <cell r="O53" t="str">
            <v>Бригада ПСП Мусюршор</v>
          </cell>
        </row>
        <row r="54">
          <cell r="L54" t="str">
            <v>Энергоцентр 49 км</v>
          </cell>
          <cell r="O54" t="str">
            <v>Транспортный цех</v>
          </cell>
        </row>
        <row r="55">
          <cell r="L55" t="str">
            <v>Энергоцентр 148 км</v>
          </cell>
          <cell r="O55" t="str">
            <v>Цех по обслуживанию и ремонту нефтепромыслового оборудования</v>
          </cell>
        </row>
        <row r="56">
          <cell r="L56" t="str">
            <v>Энергоцентр ПСП (ДЭС)</v>
          </cell>
          <cell r="O56" t="str">
            <v>Складское хозяйство</v>
          </cell>
        </row>
        <row r="57">
          <cell r="L57" t="str">
            <v>Энергоцентр ПСП (НЭС)</v>
          </cell>
          <cell r="O57" t="str">
            <v>Лаборатория физико-химических исследований</v>
          </cell>
        </row>
        <row r="58">
          <cell r="L58" t="str">
            <v>Котельные</v>
          </cell>
          <cell r="O58" t="str">
            <v>Участок по теплоснабжению</v>
          </cell>
        </row>
        <row r="59">
          <cell r="L59" t="str">
            <v>Карьеры</v>
          </cell>
          <cell r="O59" t="str">
            <v>Вспомогательные производственные службы (общее)</v>
          </cell>
        </row>
        <row r="60">
          <cell r="L60" t="str">
            <v>Сопровождение бурения</v>
          </cell>
          <cell r="O60" t="str">
            <v>Трубно - инструментальная площадка</v>
          </cell>
        </row>
        <row r="61">
          <cell r="L61" t="str">
            <v>Сопровождение строительства</v>
          </cell>
          <cell r="O61" t="str">
            <v>Энергетический участок</v>
          </cell>
        </row>
        <row r="62">
          <cell r="L62" t="str">
            <v>Офис Москва</v>
          </cell>
          <cell r="O62" t="str">
            <v>Служба промышленной безопасности, охраны труда и охраны окружающей среды</v>
          </cell>
        </row>
        <row r="63">
          <cell r="L63" t="str">
            <v>Офис Усинск</v>
          </cell>
          <cell r="O63" t="str">
            <v>Служба текущего, капитального ремонта скважин</v>
          </cell>
        </row>
        <row r="64">
          <cell r="L64" t="str">
            <v>Офис НАО</v>
          </cell>
          <cell r="O64" t="str">
            <v>Служба контроля за реализацией строительства</v>
          </cell>
        </row>
        <row r="65">
          <cell r="L65" t="str">
            <v>Реализация нефти (общее)</v>
          </cell>
          <cell r="O65" t="str">
            <v>Служба организации и контроля работ по строительству скважин</v>
          </cell>
        </row>
        <row r="66">
          <cell r="L66" t="str">
            <v>Реализация нефти (Внутренний рынок)</v>
          </cell>
          <cell r="O66" t="str">
            <v>Служба по работе с механизированным фондом скважин</v>
          </cell>
        </row>
        <row r="67">
          <cell r="L67" t="str">
            <v>Реализация нефти (Дальнее зарубежье)</v>
          </cell>
          <cell r="O67" t="str">
            <v>Участок автоматизации и метрологии</v>
          </cell>
        </row>
        <row r="68">
          <cell r="L68" t="str">
            <v>Реализация нефти (Ближнее зарубежье)</v>
          </cell>
          <cell r="O68" t="str">
            <v>Участок информационных технологий и связи</v>
          </cell>
        </row>
        <row r="69">
          <cell r="L69" t="str">
            <v>Администрирование бурения</v>
          </cell>
          <cell r="O69" t="str">
            <v>Служба режима</v>
          </cell>
        </row>
        <row r="70">
          <cell r="L70" t="str">
            <v>Администрирование строительства</v>
          </cell>
          <cell r="O70" t="str">
            <v>Служба по обслуживанию АБиЖЗ</v>
          </cell>
        </row>
        <row r="71">
          <cell r="L71">
            <v>0</v>
          </cell>
          <cell r="O71" t="str">
            <v>Маркшейдерская служба</v>
          </cell>
        </row>
        <row r="72">
          <cell r="O72">
            <v>0</v>
          </cell>
        </row>
        <row r="73">
          <cell r="O73">
            <v>0</v>
          </cell>
        </row>
      </sheetData>
      <sheetData sheetId="2" refreshError="1"/>
      <sheetData sheetId="3">
        <row r="1">
          <cell r="A1" t="str">
            <v>ЕУС</v>
          </cell>
        </row>
      </sheetData>
      <sheetData sheetId="4">
        <row r="1">
          <cell r="A1" t="str">
            <v>Статья</v>
          </cell>
        </row>
      </sheetData>
      <sheetData sheetId="5"/>
      <sheetData sheetId="6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Sheet2"/>
      <sheetName val="Sheet3"/>
      <sheetName val="Sheet4"/>
      <sheetName val="Бридж"/>
      <sheetName val="dom.iz."/>
      <sheetName val="SoCP_2014"/>
      <sheetName val="Справочник"/>
    </sheetNames>
    <sheetDataSet>
      <sheetData sheetId="0" refreshError="1"/>
      <sheetData sheetId="1" refreshError="1"/>
      <sheetData sheetId="2">
        <row r="2">
          <cell r="A2" t="str">
            <v>q</v>
          </cell>
        </row>
        <row r="3">
          <cell r="A3" t="str">
            <v>a</v>
          </cell>
        </row>
        <row r="4">
          <cell r="A4" t="str">
            <v>a</v>
          </cell>
        </row>
        <row r="5">
          <cell r="A5" t="str">
            <v>s</v>
          </cell>
        </row>
        <row r="6">
          <cell r="A6" t="str">
            <v>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кр"/>
      <sheetName val="план-факт"/>
      <sheetName val="СТ пласт (2)"/>
      <sheetName val="СН2ОБР03013( мод 6)"/>
      <sheetName val="СН2ОБР03013(мод 5)"/>
      <sheetName val="СН2ОБР03013(мод 4)"/>
      <sheetName val="СН2ОПТ03013(мод 3)"/>
      <sheetName val="СН2ОБР03013(мод 2)"/>
      <sheetName val="СН2ОБР03013(мод 1) "/>
      <sheetName val="база для граф"/>
      <sheetName val="СТ КП"/>
      <sheetName val="СТ цех"/>
      <sheetName val="СТопт"/>
      <sheetName val="СТ пласт"/>
      <sheetName val="база май"/>
      <sheetName val="база общая"/>
      <sheetName val="RDOC12"/>
      <sheetName val="база общ"/>
      <sheetName val="DIF-6"/>
      <sheetName val="Sheet3"/>
      <sheetName val="SoCP_2014"/>
      <sheetName val="Справочни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Мероприятия за июнь"/>
      <sheetName val="мероприятия на июль"/>
      <sheetName val="Лист2"/>
      <sheetName val="Анализ динамики"/>
      <sheetName val="Отчет"/>
      <sheetName val="из других фондов"/>
    </sheetNames>
    <sheetDataSet>
      <sheetData sheetId="0" refreshError="1"/>
      <sheetData sheetId="1" refreshError="1"/>
      <sheetData sheetId="2" refreshError="1"/>
      <sheetData sheetId="3" refreshError="1">
        <row r="6">
          <cell r="C6" t="str">
            <v>мест-е</v>
          </cell>
          <cell r="D6" t="str">
            <v>№скв</v>
          </cell>
          <cell r="F6" t="str">
            <v>куст</v>
          </cell>
          <cell r="G6" t="str">
            <v>№ ячейки</v>
          </cell>
          <cell r="M6" t="str">
            <v>март</v>
          </cell>
          <cell r="Z6" t="str">
            <v>апрель</v>
          </cell>
          <cell r="CN6" t="str">
            <v>май</v>
          </cell>
          <cell r="CS6" t="str">
            <v>измен. Апреля к марту</v>
          </cell>
          <cell r="DE6" t="str">
            <v>пояснения и мероприятия после анализа Т.Р. на апрель</v>
          </cell>
          <cell r="DF6" t="str">
            <v>изм. мая к апрелю</v>
          </cell>
          <cell r="DI6" t="str">
            <v>изм. мая к марту</v>
          </cell>
        </row>
        <row r="7">
          <cell r="E7" t="str">
            <v>Тип скважины</v>
          </cell>
          <cell r="H7" t="str">
            <v>Dэ/к</v>
          </cell>
          <cell r="I7" t="str">
            <v>Нвд</v>
          </cell>
          <cell r="J7" t="str">
            <v>удл</v>
          </cell>
          <cell r="K7" t="str">
            <v>СЭ</v>
          </cell>
          <cell r="L7" t="str">
            <v>тип насоса</v>
          </cell>
          <cell r="M7" t="str">
            <v>Рзаб</v>
          </cell>
          <cell r="N7" t="str">
            <v>Ндин</v>
          </cell>
          <cell r="O7" t="str">
            <v xml:space="preserve">Фактический  режим </v>
          </cell>
          <cell r="S7" t="str">
            <v>тип насоса</v>
          </cell>
          <cell r="T7" t="str">
            <v>Номинальнная мощность</v>
          </cell>
          <cell r="U7" t="str">
            <v>напор</v>
          </cell>
          <cell r="V7" t="str">
            <v>Нz</v>
          </cell>
          <cell r="W7" t="str">
            <v>Нсп</v>
          </cell>
          <cell r="X7" t="str">
            <v>Рбуф</v>
          </cell>
          <cell r="Y7" t="str">
            <v>Рл</v>
          </cell>
          <cell r="Z7" t="str">
            <v>Рзаб</v>
          </cell>
          <cell r="AA7" t="str">
            <v>Ндин</v>
          </cell>
          <cell r="AB7" t="str">
            <v xml:space="preserve">Фактический  режим </v>
          </cell>
          <cell r="AE7" t="str">
            <v>состояние на конец месяца</v>
          </cell>
          <cell r="AF7" t="str">
            <v>Рнас</v>
          </cell>
          <cell r="AG7" t="str">
            <v>ГФ</v>
          </cell>
          <cell r="AH7" t="str">
            <v>skin</v>
          </cell>
          <cell r="AI7" t="str">
            <v>JD факт.</v>
          </cell>
          <cell r="AJ7" t="str">
            <v>дата ГРП</v>
          </cell>
          <cell r="AK7" t="str">
            <v>фирма</v>
          </cell>
          <cell r="AL7" t="str">
            <v xml:space="preserve">в-сть ж-ти </v>
          </cell>
          <cell r="AM7" t="str">
            <v>об. к-т</v>
          </cell>
          <cell r="AN7" t="str">
            <v>плот-ть нефти</v>
          </cell>
          <cell r="AO7" t="str">
            <v>плот-ть воды</v>
          </cell>
          <cell r="AP7" t="str">
            <v>Нперф</v>
          </cell>
          <cell r="AQ7" t="str">
            <v>k</v>
          </cell>
          <cell r="AR7" t="str">
            <v>kh</v>
          </cell>
          <cell r="AS7" t="str">
            <v>Кпр</v>
          </cell>
          <cell r="AT7" t="str">
            <v>Рзаб</v>
          </cell>
          <cell r="AU7" t="str">
            <v>Qж</v>
          </cell>
          <cell r="AV7" t="str">
            <v>Qж  с поправкой на диаметр колонны</v>
          </cell>
          <cell r="AW7" t="str">
            <v xml:space="preserve">Qн </v>
          </cell>
          <cell r="AX7" t="str">
            <v>прирост</v>
          </cell>
          <cell r="AY7" t="str">
            <v>JD опт.</v>
          </cell>
          <cell r="AZ7" t="str">
            <v>skin</v>
          </cell>
          <cell r="BA7" t="str">
            <v>Кпр  от стимуляции</v>
          </cell>
          <cell r="BB7" t="str">
            <v xml:space="preserve">Qж </v>
          </cell>
          <cell r="BC7" t="str">
            <v>Qж  с поправкой на диаметр колонны</v>
          </cell>
          <cell r="BD7" t="str">
            <v xml:space="preserve">Qн </v>
          </cell>
          <cell r="BE7" t="str">
            <v>прирост от стимуляции</v>
          </cell>
          <cell r="BF7" t="str">
            <v>общий прирост</v>
          </cell>
          <cell r="BG7" t="str">
            <v>% прироста</v>
          </cell>
          <cell r="BH7" t="str">
            <v>Планируемыйнасос</v>
          </cell>
          <cell r="BI7" t="str">
            <v>КВЧ</v>
          </cell>
          <cell r="BJ7" t="str">
            <v>Время до псевдоустановившегосярежима, дней</v>
          </cell>
          <cell r="BK7" t="str">
            <v>Причина недостиженияпотенциала</v>
          </cell>
          <cell r="BL7" t="str">
            <v>Примечание</v>
          </cell>
          <cell r="BM7" t="str">
            <v>Датазапуска после КРС</v>
          </cell>
          <cell r="BN7" t="str">
            <v>Проверки</v>
          </cell>
          <cell r="BR7" t="str">
            <v>Дата пуска</v>
          </cell>
          <cell r="BS7" t="str">
            <v>Дата останова</v>
          </cell>
          <cell r="BT7" t="str">
            <v>Радиус контура питания</v>
          </cell>
          <cell r="BU7" t="str">
            <v>Мероприятия</v>
          </cell>
          <cell r="BV7" t="str">
            <v>№ бригады</v>
          </cell>
          <cell r="BW7" t="str">
            <v>Цех</v>
          </cell>
          <cell r="BX7" t="str">
            <v>Код пласта</v>
          </cell>
          <cell r="BY7" t="str">
            <v>Фонтан через насос</v>
          </cell>
          <cell r="BZ7" t="str">
            <v>№скв</v>
          </cell>
          <cell r="CA7" t="str">
            <v>куст</v>
          </cell>
          <cell r="CB7" t="str">
            <v>СЭ</v>
          </cell>
          <cell r="CC7" t="str">
            <v>тип насоса</v>
          </cell>
          <cell r="CD7" t="str">
            <v>Рпл</v>
          </cell>
          <cell r="CE7" t="str">
            <v>Нд</v>
          </cell>
          <cell r="CF7" t="str">
            <v>Pзатр</v>
          </cell>
          <cell r="CG7" t="str">
            <v>Рзаб</v>
          </cell>
          <cell r="CH7" t="str">
            <v>нефти</v>
          </cell>
          <cell r="CK7" t="str">
            <v>состояние на конец месяца</v>
          </cell>
          <cell r="CL7" t="str">
            <v>Кпр</v>
          </cell>
          <cell r="CM7" t="str">
            <v>Qж пот</v>
          </cell>
          <cell r="CN7" t="str">
            <v>Рзаб</v>
          </cell>
          <cell r="CO7" t="str">
            <v>Ндин</v>
          </cell>
          <cell r="CP7" t="str">
            <v xml:space="preserve">Фактический  режим </v>
          </cell>
          <cell r="CS7" t="str">
            <v>Измен. дебита жидк.</v>
          </cell>
          <cell r="CT7" t="str">
            <v>Потери по нефти</v>
          </cell>
          <cell r="CU7" t="str">
            <v>Изменение пластового</v>
          </cell>
          <cell r="CV7" t="str">
            <v xml:space="preserve">Отклонение Кпр, % </v>
          </cell>
          <cell r="CW7" t="str">
            <v xml:space="preserve">Отклонение Qж, % </v>
          </cell>
          <cell r="CX7" t="str">
            <v xml:space="preserve">Отклонение обводн., % </v>
          </cell>
          <cell r="CY7" t="str">
            <v xml:space="preserve">Отклонение Рзаб., % </v>
          </cell>
          <cell r="CZ7" t="str">
            <v>Причина отклонений К пр</v>
          </cell>
          <cell r="DA7" t="str">
            <v>Причина отклонений Qж</v>
          </cell>
          <cell r="DB7" t="str">
            <v>Причина отклонений % воды</v>
          </cell>
          <cell r="DC7" t="str">
            <v>Причина отклонений Рзаб</v>
          </cell>
          <cell r="DD7" t="str">
            <v>Измен. Обводн.</v>
          </cell>
          <cell r="DF7" t="str">
            <v>Измен. дебита жидк.</v>
          </cell>
          <cell r="DG7" t="str">
            <v>Потери по нефти</v>
          </cell>
          <cell r="DH7" t="str">
            <v>Измен. Обводн.</v>
          </cell>
          <cell r="DI7" t="str">
            <v>Измен. дебита жидк.</v>
          </cell>
          <cell r="DJ7" t="str">
            <v>Потери по нефти</v>
          </cell>
          <cell r="DK7" t="str">
            <v>Измен. Обводн.</v>
          </cell>
        </row>
        <row r="8">
          <cell r="O8" t="str">
            <v>нефти</v>
          </cell>
          <cell r="P8" t="str">
            <v>жид-кости</v>
          </cell>
          <cell r="Q8" t="str">
            <v>%</v>
          </cell>
          <cell r="AB8" t="str">
            <v>нефти</v>
          </cell>
          <cell r="AC8" t="str">
            <v>жид-кости</v>
          </cell>
          <cell r="AD8" t="str">
            <v>%</v>
          </cell>
          <cell r="BN8" t="str">
            <v>Ошибки</v>
          </cell>
          <cell r="BP8" t="str">
            <v>Предупреждения</v>
          </cell>
          <cell r="CI8" t="str">
            <v>жид-кости</v>
          </cell>
          <cell r="CJ8" t="str">
            <v>%</v>
          </cell>
          <cell r="CP8" t="str">
            <v>нефти</v>
          </cell>
          <cell r="CQ8" t="str">
            <v>жид-кости</v>
          </cell>
          <cell r="CR8" t="str">
            <v>%</v>
          </cell>
        </row>
        <row r="9">
          <cell r="BN9" t="str">
            <v>Числоошибок</v>
          </cell>
          <cell r="BO9" t="str">
            <v>Перваяошибка</v>
          </cell>
          <cell r="BP9" t="str">
            <v>Числопредупреждений</v>
          </cell>
          <cell r="BQ9" t="str">
            <v>Первоепредупреждение</v>
          </cell>
          <cell r="BV9" t="str">
            <v>№бригады</v>
          </cell>
        </row>
        <row r="10">
          <cell r="C10" t="str">
            <v>Падение gж (более 15% при увеличении Pзаб)</v>
          </cell>
        </row>
        <row r="11">
          <cell r="C11" t="str">
            <v>МАМОНТОВСКОЕ</v>
          </cell>
          <cell r="D11" t="str">
            <v>1433</v>
          </cell>
          <cell r="F11" t="str">
            <v xml:space="preserve">  270</v>
          </cell>
          <cell r="G11" t="str">
            <v>5.1</v>
          </cell>
          <cell r="M11">
            <v>115.783</v>
          </cell>
          <cell r="N11">
            <v>1391</v>
          </cell>
          <cell r="O11">
            <v>22.151</v>
          </cell>
          <cell r="P11">
            <v>360</v>
          </cell>
          <cell r="Q11">
            <v>93</v>
          </cell>
          <cell r="Z11">
            <v>119.05900000000001</v>
          </cell>
          <cell r="AA11">
            <v>1337</v>
          </cell>
          <cell r="AB11">
            <v>25.104000000000003</v>
          </cell>
          <cell r="AC11">
            <v>357</v>
          </cell>
          <cell r="AD11">
            <v>92</v>
          </cell>
          <cell r="CN11">
            <v>130.93200000000002</v>
          </cell>
          <cell r="CO11">
            <v>1028</v>
          </cell>
          <cell r="CP11">
            <v>19.268000000000001</v>
          </cell>
          <cell r="CQ11">
            <v>274</v>
          </cell>
          <cell r="CR11">
            <v>92</v>
          </cell>
          <cell r="CS11">
            <v>-3</v>
          </cell>
          <cell r="CT11">
            <v>2.953000000000003</v>
          </cell>
          <cell r="DD11">
            <v>-1</v>
          </cell>
          <cell r="DF11">
            <v>-83</v>
          </cell>
          <cell r="DG11">
            <v>-5.8360000000000021</v>
          </cell>
          <cell r="DH11">
            <v>0</v>
          </cell>
          <cell r="DI11">
            <v>-86</v>
          </cell>
          <cell r="DJ11">
            <v>-2.8829999999999991</v>
          </cell>
          <cell r="DK11">
            <v>-1</v>
          </cell>
        </row>
        <row r="12">
          <cell r="C12" t="str">
            <v>МАМОНТОВСКОЕ</v>
          </cell>
          <cell r="D12" t="str">
            <v>20327</v>
          </cell>
          <cell r="F12" t="str">
            <v xml:space="preserve">  651</v>
          </cell>
          <cell r="G12" t="str">
            <v>11.2</v>
          </cell>
          <cell r="M12">
            <v>52.217000000000006</v>
          </cell>
          <cell r="N12">
            <v>2001</v>
          </cell>
          <cell r="O12">
            <v>2.0499999999999998</v>
          </cell>
          <cell r="P12">
            <v>3</v>
          </cell>
          <cell r="Q12">
            <v>22</v>
          </cell>
          <cell r="Z12">
            <v>52.831000000000003</v>
          </cell>
          <cell r="AA12">
            <v>2001</v>
          </cell>
          <cell r="AB12">
            <v>6.0940000000000003</v>
          </cell>
          <cell r="AC12">
            <v>9</v>
          </cell>
          <cell r="AD12">
            <v>22.7</v>
          </cell>
          <cell r="CN12">
            <v>59.305</v>
          </cell>
          <cell r="CO12">
            <v>1922</v>
          </cell>
          <cell r="CP12">
            <v>2.0310000000000001</v>
          </cell>
          <cell r="CQ12">
            <v>3</v>
          </cell>
          <cell r="CR12">
            <v>22.7</v>
          </cell>
          <cell r="CS12">
            <v>6</v>
          </cell>
          <cell r="CT12">
            <v>4.0440000000000005</v>
          </cell>
          <cell r="DD12">
            <v>0.69999999999999929</v>
          </cell>
          <cell r="DF12">
            <v>-6</v>
          </cell>
          <cell r="DG12">
            <v>-4.0630000000000006</v>
          </cell>
          <cell r="DH12">
            <v>0</v>
          </cell>
          <cell r="DI12">
            <v>0</v>
          </cell>
          <cell r="DJ12">
            <v>-1.8999999999999684E-2</v>
          </cell>
          <cell r="DK12">
            <v>0.69999999999999929</v>
          </cell>
        </row>
        <row r="13">
          <cell r="C13" t="str">
            <v>МАМОНТОВСКОЕ</v>
          </cell>
          <cell r="D13" t="str">
            <v>412</v>
          </cell>
          <cell r="F13" t="str">
            <v xml:space="preserve">  20</v>
          </cell>
          <cell r="G13" t="str">
            <v>4.8</v>
          </cell>
          <cell r="M13">
            <v>140.17500000000001</v>
          </cell>
          <cell r="N13">
            <v>1094</v>
          </cell>
          <cell r="O13">
            <v>30.22</v>
          </cell>
          <cell r="P13">
            <v>382</v>
          </cell>
          <cell r="Q13">
            <v>91</v>
          </cell>
          <cell r="Z13">
            <v>156.65300000000002</v>
          </cell>
          <cell r="AA13">
            <v>889</v>
          </cell>
          <cell r="AB13">
            <v>29.271000000000001</v>
          </cell>
          <cell r="AC13">
            <v>370</v>
          </cell>
          <cell r="AD13">
            <v>91</v>
          </cell>
          <cell r="CN13">
            <v>209.79400000000001</v>
          </cell>
          <cell r="CO13">
            <v>203</v>
          </cell>
          <cell r="CP13">
            <v>15.426</v>
          </cell>
          <cell r="CQ13">
            <v>195</v>
          </cell>
          <cell r="CR13">
            <v>91</v>
          </cell>
          <cell r="CS13">
            <v>-12</v>
          </cell>
          <cell r="CT13">
            <v>-0.94899999999999807</v>
          </cell>
          <cell r="DD13">
            <v>0</v>
          </cell>
          <cell r="DF13">
            <v>-175</v>
          </cell>
          <cell r="DG13">
            <v>-13.845000000000001</v>
          </cell>
          <cell r="DH13">
            <v>0</v>
          </cell>
          <cell r="DI13">
            <v>-187</v>
          </cell>
          <cell r="DJ13">
            <v>-14.793999999999999</v>
          </cell>
          <cell r="DK13">
            <v>0</v>
          </cell>
        </row>
        <row r="14">
          <cell r="C14" t="str">
            <v>МАМОНТОВСКОЕ</v>
          </cell>
          <cell r="D14" t="str">
            <v>6473</v>
          </cell>
          <cell r="F14" t="str">
            <v xml:space="preserve">  114</v>
          </cell>
          <cell r="G14" t="str">
            <v>11.6</v>
          </cell>
          <cell r="M14">
            <v>77.465000000000003</v>
          </cell>
          <cell r="N14">
            <v>1762</v>
          </cell>
          <cell r="O14">
            <v>34.703000000000003</v>
          </cell>
          <cell r="P14">
            <v>94</v>
          </cell>
          <cell r="Q14">
            <v>58</v>
          </cell>
          <cell r="Z14">
            <v>75.241</v>
          </cell>
          <cell r="AA14">
            <v>1769</v>
          </cell>
          <cell r="AB14">
            <v>33.754000000000005</v>
          </cell>
          <cell r="AC14">
            <v>96</v>
          </cell>
          <cell r="AD14">
            <v>60</v>
          </cell>
          <cell r="CN14">
            <v>76.174999999999997</v>
          </cell>
          <cell r="CO14">
            <v>1771</v>
          </cell>
          <cell r="CP14">
            <v>27.425000000000001</v>
          </cell>
          <cell r="CQ14">
            <v>78</v>
          </cell>
          <cell r="CR14">
            <v>60</v>
          </cell>
          <cell r="CS14">
            <v>2</v>
          </cell>
          <cell r="CT14">
            <v>-0.94899999999999807</v>
          </cell>
          <cell r="DD14">
            <v>2</v>
          </cell>
          <cell r="DF14">
            <v>-18</v>
          </cell>
          <cell r="DG14">
            <v>-6.3290000000000042</v>
          </cell>
          <cell r="DH14">
            <v>0</v>
          </cell>
          <cell r="DI14">
            <v>-16</v>
          </cell>
          <cell r="DJ14">
            <v>-7.2780000000000022</v>
          </cell>
          <cell r="DK14">
            <v>2</v>
          </cell>
        </row>
        <row r="15">
          <cell r="C15" t="str">
            <v>МАМОНТОВСКОЕ</v>
          </cell>
          <cell r="D15" t="str">
            <v>6523</v>
          </cell>
          <cell r="F15" t="str">
            <v xml:space="preserve">  128</v>
          </cell>
          <cell r="G15" t="str">
            <v>12.6</v>
          </cell>
          <cell r="M15">
            <v>118.51400000000001</v>
          </cell>
          <cell r="N15">
            <v>1337</v>
          </cell>
          <cell r="O15">
            <v>24.26</v>
          </cell>
          <cell r="P15">
            <v>345</v>
          </cell>
          <cell r="Q15">
            <v>92</v>
          </cell>
          <cell r="Z15">
            <v>118.548</v>
          </cell>
          <cell r="AA15">
            <v>1337</v>
          </cell>
          <cell r="AB15">
            <v>23.047000000000001</v>
          </cell>
          <cell r="AC15">
            <v>345</v>
          </cell>
          <cell r="AD15">
            <v>92.4</v>
          </cell>
          <cell r="CN15">
            <v>120.01600000000001</v>
          </cell>
          <cell r="CO15">
            <v>1314</v>
          </cell>
          <cell r="CP15">
            <v>22.784000000000002</v>
          </cell>
          <cell r="CQ15">
            <v>288</v>
          </cell>
          <cell r="CR15">
            <v>91</v>
          </cell>
          <cell r="CS15">
            <v>0</v>
          </cell>
          <cell r="CT15">
            <v>-1.213000000000001</v>
          </cell>
          <cell r="DD15">
            <v>0.40000000000000568</v>
          </cell>
          <cell r="DF15">
            <v>-57</v>
          </cell>
          <cell r="DG15">
            <v>-0.26299999999999812</v>
          </cell>
          <cell r="DH15">
            <v>-1.4000000000000057</v>
          </cell>
          <cell r="DI15">
            <v>-57</v>
          </cell>
          <cell r="DJ15">
            <v>-1.4759999999999991</v>
          </cell>
          <cell r="DK15">
            <v>-1</v>
          </cell>
        </row>
        <row r="16">
          <cell r="C16" t="str">
            <v>МАМОНТОВСКОЕ</v>
          </cell>
          <cell r="D16" t="str">
            <v>6825</v>
          </cell>
          <cell r="F16" t="str">
            <v xml:space="preserve"> A117</v>
          </cell>
          <cell r="G16" t="str">
            <v>11.7</v>
          </cell>
          <cell r="M16">
            <v>131.31</v>
          </cell>
          <cell r="N16">
            <v>1171</v>
          </cell>
          <cell r="O16">
            <v>5.2210000000000001</v>
          </cell>
          <cell r="P16">
            <v>99</v>
          </cell>
          <cell r="Q16">
            <v>94</v>
          </cell>
          <cell r="Z16">
            <v>129.9</v>
          </cell>
          <cell r="AA16">
            <v>1176</v>
          </cell>
          <cell r="AB16">
            <v>5.01</v>
          </cell>
          <cell r="AC16">
            <v>95</v>
          </cell>
          <cell r="AD16">
            <v>94</v>
          </cell>
          <cell r="CN16">
            <v>133.523</v>
          </cell>
          <cell r="CO16">
            <v>1045</v>
          </cell>
          <cell r="CP16">
            <v>2.8130000000000002</v>
          </cell>
          <cell r="CQ16">
            <v>64</v>
          </cell>
          <cell r="CR16">
            <v>95</v>
          </cell>
          <cell r="CS16">
            <v>-4</v>
          </cell>
          <cell r="CT16">
            <v>-0.2110000000000003</v>
          </cell>
          <cell r="DD16">
            <v>0</v>
          </cell>
          <cell r="DF16">
            <v>-31</v>
          </cell>
          <cell r="DG16">
            <v>-2.1969999999999996</v>
          </cell>
          <cell r="DH16">
            <v>1</v>
          </cell>
          <cell r="DI16">
            <v>-35</v>
          </cell>
          <cell r="DJ16">
            <v>-2.4079999999999999</v>
          </cell>
          <cell r="DK16">
            <v>1</v>
          </cell>
        </row>
        <row r="17">
          <cell r="C17" t="str">
            <v>МАМОНТОВСКОЕ</v>
          </cell>
          <cell r="D17" t="str">
            <v>740</v>
          </cell>
          <cell r="F17" t="str">
            <v xml:space="preserve">  84</v>
          </cell>
          <cell r="G17" t="str">
            <v>10.3</v>
          </cell>
          <cell r="M17">
            <v>99.474000000000004</v>
          </cell>
          <cell r="N17">
            <v>1572</v>
          </cell>
          <cell r="O17">
            <v>23.909000000000002</v>
          </cell>
          <cell r="P17">
            <v>40</v>
          </cell>
          <cell r="Q17">
            <v>32</v>
          </cell>
          <cell r="Z17">
            <v>72.762</v>
          </cell>
          <cell r="AA17">
            <v>1960</v>
          </cell>
          <cell r="AB17">
            <v>28.142000000000003</v>
          </cell>
          <cell r="AC17">
            <v>48</v>
          </cell>
          <cell r="AD17">
            <v>33.299999999999997</v>
          </cell>
          <cell r="CN17">
            <v>73.106999999999999</v>
          </cell>
          <cell r="CO17">
            <v>1931</v>
          </cell>
          <cell r="CP17">
            <v>21.201000000000001</v>
          </cell>
          <cell r="CQ17">
            <v>36</v>
          </cell>
          <cell r="CR17">
            <v>33</v>
          </cell>
          <cell r="CS17">
            <v>8</v>
          </cell>
          <cell r="CT17">
            <v>4.2330000000000005</v>
          </cell>
          <cell r="DD17">
            <v>1.2999999999999972</v>
          </cell>
          <cell r="DF17">
            <v>-12</v>
          </cell>
          <cell r="DG17">
            <v>-6.9410000000000025</v>
          </cell>
          <cell r="DH17">
            <v>-0.29999999999999716</v>
          </cell>
          <cell r="DI17">
            <v>-4</v>
          </cell>
          <cell r="DJ17">
            <v>-2.708000000000002</v>
          </cell>
          <cell r="DK17">
            <v>1</v>
          </cell>
        </row>
        <row r="18">
          <cell r="C18" t="str">
            <v>МАМОНТОВСКОЕ</v>
          </cell>
          <cell r="D18" t="str">
            <v>7500</v>
          </cell>
          <cell r="F18" t="str">
            <v xml:space="preserve">  702</v>
          </cell>
          <cell r="G18" t="str">
            <v>41.11, 41.15</v>
          </cell>
          <cell r="M18">
            <v>69.88300000000001</v>
          </cell>
          <cell r="N18">
            <v>1410</v>
          </cell>
          <cell r="O18">
            <v>16.55</v>
          </cell>
          <cell r="P18">
            <v>145</v>
          </cell>
          <cell r="Q18">
            <v>87</v>
          </cell>
          <cell r="Z18">
            <v>86.109000000000009</v>
          </cell>
          <cell r="AA18">
            <v>1368</v>
          </cell>
          <cell r="AB18">
            <v>17.594999999999999</v>
          </cell>
          <cell r="AC18">
            <v>120</v>
          </cell>
          <cell r="AD18">
            <v>83.3</v>
          </cell>
          <cell r="CN18">
            <v>101.545</v>
          </cell>
          <cell r="CO18">
            <v>1020</v>
          </cell>
          <cell r="CP18">
            <v>10.949</v>
          </cell>
          <cell r="CQ18">
            <v>86</v>
          </cell>
          <cell r="CR18">
            <v>85.5</v>
          </cell>
          <cell r="CS18">
            <v>-25</v>
          </cell>
          <cell r="CT18">
            <v>1.0449999999999982</v>
          </cell>
          <cell r="DD18">
            <v>-3.7000000000000028</v>
          </cell>
          <cell r="DF18">
            <v>-34</v>
          </cell>
          <cell r="DG18">
            <v>-6.645999999999999</v>
          </cell>
          <cell r="DH18">
            <v>2.2000000000000028</v>
          </cell>
          <cell r="DI18">
            <v>-59</v>
          </cell>
          <cell r="DJ18">
            <v>-5.6010000000000009</v>
          </cell>
          <cell r="DK18">
            <v>-1.5</v>
          </cell>
        </row>
        <row r="19">
          <cell r="C19" t="str">
            <v>МАМОНТОВСКОЕ</v>
          </cell>
          <cell r="D19" t="str">
            <v>7648</v>
          </cell>
          <cell r="F19" t="str">
            <v xml:space="preserve">  424</v>
          </cell>
          <cell r="G19" t="str">
            <v>41.7</v>
          </cell>
          <cell r="M19">
            <v>55.889000000000003</v>
          </cell>
          <cell r="N19">
            <v>1710</v>
          </cell>
          <cell r="O19">
            <v>9.9280000000000008</v>
          </cell>
          <cell r="P19">
            <v>22</v>
          </cell>
          <cell r="Q19">
            <v>48.6</v>
          </cell>
          <cell r="Z19">
            <v>56.003</v>
          </cell>
          <cell r="AA19">
            <v>1710</v>
          </cell>
          <cell r="AB19">
            <v>9.8510000000000009</v>
          </cell>
          <cell r="AC19">
            <v>22</v>
          </cell>
          <cell r="AD19">
            <v>49</v>
          </cell>
          <cell r="CN19">
            <v>112.17400000000001</v>
          </cell>
          <cell r="CO19">
            <v>973</v>
          </cell>
          <cell r="CP19">
            <v>6.9540000000000006</v>
          </cell>
          <cell r="CQ19">
            <v>18</v>
          </cell>
          <cell r="CR19">
            <v>56</v>
          </cell>
          <cell r="CS19">
            <v>0</v>
          </cell>
          <cell r="CT19">
            <v>-7.6999999999999957E-2</v>
          </cell>
          <cell r="DD19">
            <v>0.39999999999999858</v>
          </cell>
          <cell r="DF19">
            <v>-4</v>
          </cell>
          <cell r="DG19">
            <v>-2.8970000000000002</v>
          </cell>
          <cell r="DH19">
            <v>7</v>
          </cell>
          <cell r="DI19">
            <v>-4</v>
          </cell>
          <cell r="DJ19">
            <v>-2.9740000000000002</v>
          </cell>
          <cell r="DK19">
            <v>7.3999999999999986</v>
          </cell>
        </row>
        <row r="20">
          <cell r="C20" t="str">
            <v>МАМОНТОВСКОЕ</v>
          </cell>
          <cell r="D20" t="str">
            <v>7724</v>
          </cell>
          <cell r="F20" t="str">
            <v xml:space="preserve"> B85</v>
          </cell>
          <cell r="G20" t="str">
            <v>41.14</v>
          </cell>
          <cell r="M20">
            <v>135.13800000000001</v>
          </cell>
          <cell r="N20">
            <v>541</v>
          </cell>
          <cell r="O20">
            <v>19.202000000000002</v>
          </cell>
          <cell r="P20">
            <v>270</v>
          </cell>
          <cell r="Q20">
            <v>91.9</v>
          </cell>
          <cell r="Z20">
            <v>133.89500000000001</v>
          </cell>
          <cell r="AA20">
            <v>587</v>
          </cell>
          <cell r="AB20">
            <v>18.561</v>
          </cell>
          <cell r="AC20">
            <v>302</v>
          </cell>
          <cell r="AD20">
            <v>93</v>
          </cell>
          <cell r="CN20">
            <v>157.756</v>
          </cell>
          <cell r="CO20">
            <v>164</v>
          </cell>
          <cell r="CP20">
            <v>9.8620000000000001</v>
          </cell>
          <cell r="CQ20">
            <v>144</v>
          </cell>
          <cell r="CR20">
            <v>92.2</v>
          </cell>
          <cell r="CS20">
            <v>32</v>
          </cell>
          <cell r="CT20">
            <v>-0.64100000000000179</v>
          </cell>
          <cell r="DD20">
            <v>1.0999999999999943</v>
          </cell>
          <cell r="DF20">
            <v>-158</v>
          </cell>
          <cell r="DG20">
            <v>-8.6989999999999998</v>
          </cell>
          <cell r="DH20">
            <v>-0.79999999999999716</v>
          </cell>
          <cell r="DI20">
            <v>-126</v>
          </cell>
          <cell r="DJ20">
            <v>-9.3400000000000016</v>
          </cell>
          <cell r="DK20">
            <v>0.29999999999999716</v>
          </cell>
        </row>
        <row r="21">
          <cell r="C21" t="str">
            <v>МАМОНТОВСКОЕ</v>
          </cell>
          <cell r="D21" t="str">
            <v>8023</v>
          </cell>
          <cell r="F21" t="str">
            <v xml:space="preserve"> A37</v>
          </cell>
          <cell r="G21" t="str">
            <v>41.7</v>
          </cell>
          <cell r="M21">
            <v>41.419000000000004</v>
          </cell>
          <cell r="N21">
            <v>1649</v>
          </cell>
          <cell r="O21">
            <v>2.1070000000000002</v>
          </cell>
          <cell r="P21">
            <v>3</v>
          </cell>
          <cell r="Q21">
            <v>20</v>
          </cell>
          <cell r="Z21">
            <v>41.419000000000004</v>
          </cell>
          <cell r="AA21">
            <v>1649</v>
          </cell>
          <cell r="AB21">
            <v>5.6190000000000007</v>
          </cell>
          <cell r="AC21">
            <v>8</v>
          </cell>
          <cell r="AD21">
            <v>20</v>
          </cell>
          <cell r="CN21">
            <v>56.375</v>
          </cell>
          <cell r="CO21">
            <v>1468</v>
          </cell>
          <cell r="CP21">
            <v>2.1070000000000002</v>
          </cell>
          <cell r="CQ21">
            <v>3</v>
          </cell>
          <cell r="CR21">
            <v>20</v>
          </cell>
          <cell r="CS21">
            <v>5</v>
          </cell>
          <cell r="CT21">
            <v>3.5120000000000005</v>
          </cell>
          <cell r="DD21">
            <v>0</v>
          </cell>
          <cell r="DF21">
            <v>-5</v>
          </cell>
          <cell r="DG21">
            <v>-3.5120000000000005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</row>
        <row r="22">
          <cell r="C22" t="str">
            <v>МАМОНТОВСКОЕ</v>
          </cell>
          <cell r="D22" t="str">
            <v>8089</v>
          </cell>
          <cell r="F22" t="str">
            <v xml:space="preserve"> Б68</v>
          </cell>
          <cell r="G22" t="str">
            <v>41.10</v>
          </cell>
          <cell r="M22">
            <v>69.043999999999997</v>
          </cell>
          <cell r="N22">
            <v>1219</v>
          </cell>
          <cell r="O22">
            <v>1.3170000000000002</v>
          </cell>
          <cell r="P22">
            <v>3</v>
          </cell>
          <cell r="Q22">
            <v>50</v>
          </cell>
          <cell r="Z22">
            <v>69.043999999999997</v>
          </cell>
          <cell r="AA22">
            <v>1219</v>
          </cell>
          <cell r="AB22">
            <v>4.3899999999999997</v>
          </cell>
          <cell r="AC22">
            <v>10</v>
          </cell>
          <cell r="AD22">
            <v>50</v>
          </cell>
          <cell r="CN22">
            <v>75.942000000000007</v>
          </cell>
          <cell r="CO22">
            <v>1133</v>
          </cell>
          <cell r="CP22">
            <v>1.3170000000000002</v>
          </cell>
          <cell r="CQ22">
            <v>3</v>
          </cell>
          <cell r="CR22">
            <v>50</v>
          </cell>
          <cell r="CS22">
            <v>7</v>
          </cell>
          <cell r="CT22">
            <v>3.0729999999999995</v>
          </cell>
          <cell r="DD22">
            <v>0</v>
          </cell>
          <cell r="DF22">
            <v>-7</v>
          </cell>
          <cell r="DG22">
            <v>-3.0729999999999995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</row>
        <row r="23">
          <cell r="C23" t="str">
            <v>ЭНТЕЛЬСКАЯ ПЛОЩАДЬ</v>
          </cell>
          <cell r="D23" t="str">
            <v>31P</v>
          </cell>
          <cell r="F23" t="str">
            <v xml:space="preserve">  0</v>
          </cell>
          <cell r="M23">
            <v>123.58600000000001</v>
          </cell>
          <cell r="N23">
            <v>1337</v>
          </cell>
          <cell r="O23">
            <v>23.603000000000002</v>
          </cell>
          <cell r="P23">
            <v>222</v>
          </cell>
          <cell r="Q23">
            <v>88</v>
          </cell>
          <cell r="Z23">
            <v>115.351</v>
          </cell>
          <cell r="AA23">
            <v>1398</v>
          </cell>
          <cell r="AB23">
            <v>28.919</v>
          </cell>
          <cell r="AC23">
            <v>272</v>
          </cell>
          <cell r="AD23">
            <v>88</v>
          </cell>
          <cell r="CN23">
            <v>118.873</v>
          </cell>
          <cell r="CO23">
            <v>1322</v>
          </cell>
          <cell r="CP23">
            <v>22.221</v>
          </cell>
          <cell r="CQ23">
            <v>209</v>
          </cell>
          <cell r="CR23">
            <v>88</v>
          </cell>
          <cell r="CS23">
            <v>50</v>
          </cell>
          <cell r="CT23">
            <v>5.3159999999999989</v>
          </cell>
          <cell r="DD23">
            <v>0</v>
          </cell>
          <cell r="DF23">
            <v>-63</v>
          </cell>
          <cell r="DG23">
            <v>-6.6980000000000004</v>
          </cell>
          <cell r="DH23">
            <v>0</v>
          </cell>
          <cell r="DI23">
            <v>-13</v>
          </cell>
          <cell r="DJ23">
            <v>-1.3820000000000014</v>
          </cell>
          <cell r="DK23">
            <v>0</v>
          </cell>
        </row>
        <row r="25">
          <cell r="C25" t="str">
            <v>ПОТЕРИ</v>
          </cell>
          <cell r="CS25">
            <v>66</v>
          </cell>
          <cell r="CT25">
            <v>20.136000000000003</v>
          </cell>
          <cell r="DD25">
            <v>1.1999999999999922</v>
          </cell>
          <cell r="DF25">
            <v>-653</v>
          </cell>
          <cell r="DG25">
            <v>-70.998999999999995</v>
          </cell>
          <cell r="DH25">
            <v>7.7000000000000028</v>
          </cell>
          <cell r="DI25">
            <v>-587</v>
          </cell>
          <cell r="DJ25">
            <v>-50.863000000000014</v>
          </cell>
          <cell r="DK25">
            <v>8.899999999999995</v>
          </cell>
        </row>
        <row r="26">
          <cell r="C26" t="str">
            <v>Падение gж (более 15% при снижении Pзаб)</v>
          </cell>
        </row>
        <row r="27">
          <cell r="C27" t="str">
            <v>МАМОНТОВСКОЕ</v>
          </cell>
          <cell r="D27" t="str">
            <v>30216</v>
          </cell>
          <cell r="F27" t="str">
            <v xml:space="preserve">  514</v>
          </cell>
          <cell r="G27" t="str">
            <v>6.4</v>
          </cell>
          <cell r="M27">
            <v>67.406999999999996</v>
          </cell>
          <cell r="N27">
            <v>1933</v>
          </cell>
          <cell r="O27">
            <v>38.553000000000004</v>
          </cell>
          <cell r="P27">
            <v>258</v>
          </cell>
          <cell r="Q27">
            <v>83</v>
          </cell>
          <cell r="Z27">
            <v>61.304000000000002</v>
          </cell>
          <cell r="AA27">
            <v>2009</v>
          </cell>
          <cell r="AB27">
            <v>37.059000000000005</v>
          </cell>
          <cell r="AC27">
            <v>248</v>
          </cell>
          <cell r="AD27">
            <v>83</v>
          </cell>
          <cell r="CN27">
            <v>59.754000000000005</v>
          </cell>
          <cell r="CO27">
            <v>2028</v>
          </cell>
          <cell r="CP27">
            <v>31.96</v>
          </cell>
          <cell r="CQ27">
            <v>202</v>
          </cell>
          <cell r="CR27">
            <v>82</v>
          </cell>
          <cell r="CS27">
            <v>-10</v>
          </cell>
          <cell r="CT27">
            <v>-1.4939999999999998</v>
          </cell>
          <cell r="DD27">
            <v>0</v>
          </cell>
          <cell r="DF27">
            <v>-46</v>
          </cell>
          <cell r="DG27">
            <v>-5.0990000000000038</v>
          </cell>
          <cell r="DH27">
            <v>-1</v>
          </cell>
          <cell r="DI27">
            <v>-56</v>
          </cell>
          <cell r="DJ27">
            <v>-6.5930000000000035</v>
          </cell>
          <cell r="DK27">
            <v>-1</v>
          </cell>
        </row>
        <row r="28">
          <cell r="C28" t="str">
            <v>МАМОНТОВСКОЕ</v>
          </cell>
          <cell r="D28" t="str">
            <v>6171</v>
          </cell>
          <cell r="F28" t="str">
            <v xml:space="preserve">  543</v>
          </cell>
          <cell r="G28" t="str">
            <v>6.7</v>
          </cell>
          <cell r="M28">
            <v>72.822000000000003</v>
          </cell>
          <cell r="N28">
            <v>1807</v>
          </cell>
          <cell r="O28">
            <v>28.796000000000003</v>
          </cell>
          <cell r="P28">
            <v>182</v>
          </cell>
          <cell r="Q28">
            <v>82</v>
          </cell>
          <cell r="Z28">
            <v>71.988</v>
          </cell>
          <cell r="AA28">
            <v>1805</v>
          </cell>
          <cell r="AB28">
            <v>27.689</v>
          </cell>
          <cell r="AC28">
            <v>175</v>
          </cell>
          <cell r="AD28">
            <v>82</v>
          </cell>
          <cell r="CN28">
            <v>67.606999999999999</v>
          </cell>
          <cell r="CO28">
            <v>1882</v>
          </cell>
          <cell r="CP28">
            <v>23.258000000000003</v>
          </cell>
          <cell r="CQ28">
            <v>147</v>
          </cell>
          <cell r="CR28">
            <v>82</v>
          </cell>
          <cell r="CS28">
            <v>-7</v>
          </cell>
          <cell r="CT28">
            <v>-1.1070000000000029</v>
          </cell>
          <cell r="DD28">
            <v>0</v>
          </cell>
          <cell r="DF28">
            <v>-28</v>
          </cell>
          <cell r="DG28">
            <v>-4.4309999999999974</v>
          </cell>
          <cell r="DH28">
            <v>0</v>
          </cell>
          <cell r="DI28">
            <v>-35</v>
          </cell>
          <cell r="DJ28">
            <v>-5.5380000000000003</v>
          </cell>
          <cell r="DK28">
            <v>0</v>
          </cell>
        </row>
        <row r="29">
          <cell r="C29" t="str">
            <v>МАМОНТОВСКОЕ</v>
          </cell>
          <cell r="D29" t="str">
            <v>748</v>
          </cell>
          <cell r="F29" t="str">
            <v xml:space="preserve">  87</v>
          </cell>
          <cell r="G29" t="str">
            <v>10.6</v>
          </cell>
          <cell r="M29">
            <v>106.27</v>
          </cell>
          <cell r="N29">
            <v>1286</v>
          </cell>
          <cell r="O29">
            <v>19.338000000000001</v>
          </cell>
          <cell r="P29">
            <v>100</v>
          </cell>
          <cell r="Q29">
            <v>78</v>
          </cell>
          <cell r="Z29">
            <v>104.19</v>
          </cell>
          <cell r="AA29">
            <v>1314</v>
          </cell>
          <cell r="AB29">
            <v>15.031000000000001</v>
          </cell>
          <cell r="AC29">
            <v>90</v>
          </cell>
          <cell r="AD29">
            <v>81</v>
          </cell>
          <cell r="CN29">
            <v>103.824</v>
          </cell>
          <cell r="CO29">
            <v>1319</v>
          </cell>
          <cell r="CP29">
            <v>12.025</v>
          </cell>
          <cell r="CQ29">
            <v>72</v>
          </cell>
          <cell r="CR29">
            <v>81</v>
          </cell>
          <cell r="CS29">
            <v>-10</v>
          </cell>
          <cell r="CT29">
            <v>-4.3070000000000004</v>
          </cell>
          <cell r="DD29">
            <v>3</v>
          </cell>
          <cell r="DF29">
            <v>-18</v>
          </cell>
          <cell r="DG29">
            <v>-3.0060000000000002</v>
          </cell>
          <cell r="DH29">
            <v>0</v>
          </cell>
          <cell r="DI29">
            <v>-28</v>
          </cell>
          <cell r="DJ29">
            <v>-7.3130000000000006</v>
          </cell>
          <cell r="DK29">
            <v>3</v>
          </cell>
        </row>
        <row r="30">
          <cell r="C30" t="str">
            <v>МАМОНТОВСКОЕ</v>
          </cell>
          <cell r="D30" t="str">
            <v>7513</v>
          </cell>
          <cell r="F30" t="str">
            <v xml:space="preserve">  749</v>
          </cell>
          <cell r="G30" t="str">
            <v>41.15</v>
          </cell>
          <cell r="M30">
            <v>101.33499999999999</v>
          </cell>
          <cell r="N30">
            <v>901</v>
          </cell>
          <cell r="O30">
            <v>6.0580000000000007</v>
          </cell>
          <cell r="P30">
            <v>138</v>
          </cell>
          <cell r="Q30">
            <v>95</v>
          </cell>
          <cell r="Z30">
            <v>105.119</v>
          </cell>
          <cell r="AA30">
            <v>851</v>
          </cell>
          <cell r="AB30">
            <v>4.5659999999999998</v>
          </cell>
          <cell r="AC30">
            <v>130</v>
          </cell>
          <cell r="AD30">
            <v>96</v>
          </cell>
          <cell r="CN30">
            <v>101.253</v>
          </cell>
          <cell r="CO30">
            <v>927</v>
          </cell>
          <cell r="CP30">
            <v>5.5310000000000006</v>
          </cell>
          <cell r="CQ30">
            <v>105</v>
          </cell>
          <cell r="CR30">
            <v>94</v>
          </cell>
          <cell r="CS30">
            <v>-8</v>
          </cell>
          <cell r="CT30">
            <v>-1.4920000000000009</v>
          </cell>
          <cell r="DD30">
            <v>1</v>
          </cell>
          <cell r="DF30">
            <v>-25</v>
          </cell>
          <cell r="DG30">
            <v>0.96500000000000075</v>
          </cell>
          <cell r="DH30">
            <v>-2</v>
          </cell>
          <cell r="DI30">
            <v>-33</v>
          </cell>
          <cell r="DJ30">
            <v>-0.52700000000000014</v>
          </cell>
          <cell r="DK30">
            <v>-1</v>
          </cell>
        </row>
        <row r="31">
          <cell r="C31" t="str">
            <v>МАМОНТОВСКОЕ</v>
          </cell>
          <cell r="D31" t="str">
            <v>8239</v>
          </cell>
          <cell r="F31" t="str">
            <v xml:space="preserve"> A57</v>
          </cell>
          <cell r="G31" t="str">
            <v>41.10</v>
          </cell>
          <cell r="M31">
            <v>75.069999999999993</v>
          </cell>
          <cell r="N31">
            <v>1350</v>
          </cell>
          <cell r="O31">
            <v>14.03</v>
          </cell>
          <cell r="P31">
            <v>17</v>
          </cell>
          <cell r="Q31">
            <v>6</v>
          </cell>
          <cell r="Z31">
            <v>83.159000000000006</v>
          </cell>
          <cell r="AA31">
            <v>1240</v>
          </cell>
          <cell r="AB31">
            <v>86.659000000000006</v>
          </cell>
          <cell r="AC31">
            <v>105</v>
          </cell>
          <cell r="AD31">
            <v>6</v>
          </cell>
          <cell r="CN31">
            <v>61.906000000000006</v>
          </cell>
          <cell r="CO31">
            <v>1528</v>
          </cell>
          <cell r="CP31">
            <v>63.55</v>
          </cell>
          <cell r="CQ31">
            <v>77</v>
          </cell>
          <cell r="CR31">
            <v>6</v>
          </cell>
          <cell r="CS31">
            <v>88</v>
          </cell>
          <cell r="CT31">
            <v>72.629000000000005</v>
          </cell>
          <cell r="DD31">
            <v>0</v>
          </cell>
          <cell r="DF31">
            <v>-28</v>
          </cell>
          <cell r="DG31">
            <v>-23.109000000000009</v>
          </cell>
          <cell r="DH31">
            <v>0</v>
          </cell>
          <cell r="DI31">
            <v>60</v>
          </cell>
          <cell r="DJ31">
            <v>49.519999999999996</v>
          </cell>
          <cell r="DK31">
            <v>0</v>
          </cell>
        </row>
        <row r="32">
          <cell r="C32" t="str">
            <v>МАМОНТОВСКОЕ</v>
          </cell>
          <cell r="D32" t="str">
            <v>8501</v>
          </cell>
          <cell r="F32" t="str">
            <v xml:space="preserve">  327</v>
          </cell>
          <cell r="G32" t="str">
            <v>81.10</v>
          </cell>
          <cell r="M32">
            <v>87.081000000000003</v>
          </cell>
          <cell r="N32">
            <v>1800</v>
          </cell>
          <cell r="O32">
            <v>10.118</v>
          </cell>
          <cell r="P32">
            <v>33</v>
          </cell>
          <cell r="Q32">
            <v>65</v>
          </cell>
          <cell r="Z32">
            <v>87.847999999999999</v>
          </cell>
          <cell r="AA32">
            <v>1801</v>
          </cell>
          <cell r="AB32">
            <v>9.8290000000000006</v>
          </cell>
          <cell r="AC32">
            <v>33</v>
          </cell>
          <cell r="AD32">
            <v>66</v>
          </cell>
          <cell r="CN32">
            <v>84.653000000000006</v>
          </cell>
          <cell r="CO32">
            <v>1816</v>
          </cell>
          <cell r="CP32">
            <v>6.649</v>
          </cell>
          <cell r="CQ32">
            <v>23</v>
          </cell>
          <cell r="CR32">
            <v>67</v>
          </cell>
          <cell r="CS32">
            <v>0</v>
          </cell>
          <cell r="CT32">
            <v>-0.2889999999999997</v>
          </cell>
          <cell r="DD32">
            <v>1</v>
          </cell>
          <cell r="DF32">
            <v>-10</v>
          </cell>
          <cell r="DG32">
            <v>-3.1800000000000006</v>
          </cell>
          <cell r="DH32">
            <v>1</v>
          </cell>
          <cell r="DI32">
            <v>-10</v>
          </cell>
          <cell r="DJ32">
            <v>-3.4690000000000003</v>
          </cell>
          <cell r="DK32">
            <v>2</v>
          </cell>
        </row>
        <row r="33">
          <cell r="C33" t="str">
            <v>МАМОНТОВСКОЕ</v>
          </cell>
          <cell r="D33" t="str">
            <v>923</v>
          </cell>
          <cell r="F33" t="str">
            <v xml:space="preserve">  88</v>
          </cell>
          <cell r="G33" t="str">
            <v>10.7</v>
          </cell>
          <cell r="M33">
            <v>88.667000000000002</v>
          </cell>
          <cell r="N33">
            <v>1530</v>
          </cell>
          <cell r="O33">
            <v>6.891</v>
          </cell>
          <cell r="P33">
            <v>49</v>
          </cell>
          <cell r="Q33">
            <v>84</v>
          </cell>
          <cell r="Z33">
            <v>87.778000000000006</v>
          </cell>
          <cell r="AA33">
            <v>1535</v>
          </cell>
          <cell r="AB33">
            <v>7.5590000000000002</v>
          </cell>
          <cell r="AC33">
            <v>43</v>
          </cell>
          <cell r="AD33">
            <v>80</v>
          </cell>
          <cell r="CN33">
            <v>85.882000000000005</v>
          </cell>
          <cell r="CO33">
            <v>1553</v>
          </cell>
          <cell r="CP33">
            <v>6.0120000000000005</v>
          </cell>
          <cell r="CQ33">
            <v>36</v>
          </cell>
          <cell r="CR33">
            <v>81</v>
          </cell>
          <cell r="CS33">
            <v>-6</v>
          </cell>
          <cell r="CT33">
            <v>0.66800000000000015</v>
          </cell>
          <cell r="DD33">
            <v>-4</v>
          </cell>
          <cell r="DF33">
            <v>-7</v>
          </cell>
          <cell r="DG33">
            <v>-1.5469999999999997</v>
          </cell>
          <cell r="DH33">
            <v>1</v>
          </cell>
          <cell r="DI33">
            <v>-13</v>
          </cell>
          <cell r="DJ33">
            <v>-0.87899999999999956</v>
          </cell>
          <cell r="DK33">
            <v>-3</v>
          </cell>
        </row>
        <row r="34">
          <cell r="C34" t="str">
            <v>МАМОНТОВСКОЕ</v>
          </cell>
          <cell r="D34" t="str">
            <v>984</v>
          </cell>
          <cell r="F34" t="str">
            <v xml:space="preserve">  128</v>
          </cell>
          <cell r="G34" t="str">
            <v>12.6</v>
          </cell>
          <cell r="M34">
            <v>105.04</v>
          </cell>
          <cell r="N34">
            <v>1428</v>
          </cell>
          <cell r="O34">
            <v>34.808</v>
          </cell>
          <cell r="P34">
            <v>360</v>
          </cell>
          <cell r="Q34">
            <v>89</v>
          </cell>
          <cell r="Z34">
            <v>105.063</v>
          </cell>
          <cell r="AA34">
            <v>1428</v>
          </cell>
          <cell r="AB34">
            <v>28.48</v>
          </cell>
          <cell r="AC34">
            <v>360</v>
          </cell>
          <cell r="AD34">
            <v>91</v>
          </cell>
          <cell r="CN34">
            <v>103.667</v>
          </cell>
          <cell r="CO34">
            <v>1409</v>
          </cell>
          <cell r="CP34">
            <v>21.237000000000002</v>
          </cell>
          <cell r="CQ34">
            <v>302</v>
          </cell>
          <cell r="CR34">
            <v>92</v>
          </cell>
          <cell r="CS34">
            <v>0</v>
          </cell>
          <cell r="CT34">
            <v>-6.3279999999999994</v>
          </cell>
          <cell r="DD34">
            <v>2</v>
          </cell>
          <cell r="DF34">
            <v>-58</v>
          </cell>
          <cell r="DG34">
            <v>-7.2429999999999986</v>
          </cell>
          <cell r="DH34">
            <v>1</v>
          </cell>
          <cell r="DI34">
            <v>-58</v>
          </cell>
          <cell r="DJ34">
            <v>-13.570999999999998</v>
          </cell>
          <cell r="DK34">
            <v>3</v>
          </cell>
        </row>
        <row r="36">
          <cell r="C36" t="str">
            <v>ПОТЕРИ</v>
          </cell>
          <cell r="CS36">
            <v>47</v>
          </cell>
          <cell r="CT36">
            <v>58.28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3</v>
          </cell>
          <cell r="DF36">
            <v>-220</v>
          </cell>
          <cell r="DG36">
            <v>-46.650000000000006</v>
          </cell>
          <cell r="DH36">
            <v>0</v>
          </cell>
          <cell r="DI36">
            <v>-173</v>
          </cell>
          <cell r="DJ36">
            <v>11.629999999999995</v>
          </cell>
          <cell r="DK36">
            <v>3</v>
          </cell>
        </row>
        <row r="37">
          <cell r="C37" t="str">
            <v>Увеличение обводненности (более 5% абс. при  изменении gж не более 16% отн.)</v>
          </cell>
        </row>
        <row r="38">
          <cell r="C38" t="str">
            <v>МАМОНТОВСКОЕ</v>
          </cell>
          <cell r="D38" t="str">
            <v>30053</v>
          </cell>
          <cell r="F38" t="str">
            <v xml:space="preserve"> A271</v>
          </cell>
          <cell r="G38" t="str">
            <v>81.4</v>
          </cell>
          <cell r="M38">
            <v>114.91800000000001</v>
          </cell>
          <cell r="N38">
            <v>1210</v>
          </cell>
          <cell r="O38">
            <v>134.65700000000001</v>
          </cell>
          <cell r="P38">
            <v>445</v>
          </cell>
          <cell r="Q38">
            <v>66</v>
          </cell>
          <cell r="Z38">
            <v>113.81400000000001</v>
          </cell>
          <cell r="AA38">
            <v>1344</v>
          </cell>
          <cell r="AB38">
            <v>132.43200000000002</v>
          </cell>
          <cell r="AC38">
            <v>480</v>
          </cell>
          <cell r="AD38">
            <v>69</v>
          </cell>
          <cell r="CN38">
            <v>120.081</v>
          </cell>
          <cell r="CO38">
            <v>1073</v>
          </cell>
          <cell r="CP38">
            <v>92.916000000000011</v>
          </cell>
          <cell r="CQ38">
            <v>435</v>
          </cell>
          <cell r="CR38">
            <v>76</v>
          </cell>
          <cell r="CS38">
            <v>35</v>
          </cell>
          <cell r="CT38">
            <v>-2.2249999999999943</v>
          </cell>
          <cell r="DD38">
            <v>3</v>
          </cell>
          <cell r="DF38">
            <v>-45</v>
          </cell>
          <cell r="DG38">
            <v>-39.516000000000005</v>
          </cell>
          <cell r="DH38">
            <v>7</v>
          </cell>
          <cell r="DI38">
            <v>-10</v>
          </cell>
          <cell r="DJ38">
            <v>-41.741</v>
          </cell>
          <cell r="DK38">
            <v>10</v>
          </cell>
        </row>
        <row r="39">
          <cell r="C39" t="str">
            <v>МАМОНТОВСКОЕ</v>
          </cell>
          <cell r="D39" t="str">
            <v>406</v>
          </cell>
          <cell r="F39" t="str">
            <v xml:space="preserve">  24</v>
          </cell>
          <cell r="G39" t="str">
            <v>41.2</v>
          </cell>
          <cell r="M39">
            <v>57.273000000000003</v>
          </cell>
          <cell r="N39">
            <v>1773</v>
          </cell>
          <cell r="O39">
            <v>8.9560000000000013</v>
          </cell>
          <cell r="P39">
            <v>17</v>
          </cell>
          <cell r="Q39">
            <v>40</v>
          </cell>
          <cell r="Z39">
            <v>57.17</v>
          </cell>
          <cell r="AA39">
            <v>1773</v>
          </cell>
          <cell r="AB39">
            <v>10.015000000000001</v>
          </cell>
          <cell r="AC39">
            <v>17</v>
          </cell>
          <cell r="AD39">
            <v>32.9</v>
          </cell>
          <cell r="CN39">
            <v>86.436000000000007</v>
          </cell>
          <cell r="CO39">
            <v>1344</v>
          </cell>
          <cell r="CP39">
            <v>8.9560000000000013</v>
          </cell>
          <cell r="CQ39">
            <v>17</v>
          </cell>
          <cell r="CR39">
            <v>40</v>
          </cell>
          <cell r="CS39">
            <v>0</v>
          </cell>
          <cell r="CT39">
            <v>1.0589999999999993</v>
          </cell>
          <cell r="DD39">
            <v>-7.1000000000000014</v>
          </cell>
          <cell r="DF39">
            <v>0</v>
          </cell>
          <cell r="DG39">
            <v>-1.0589999999999993</v>
          </cell>
          <cell r="DH39">
            <v>7.1000000000000014</v>
          </cell>
          <cell r="DI39">
            <v>0</v>
          </cell>
          <cell r="DJ39">
            <v>0</v>
          </cell>
          <cell r="DK39">
            <v>0</v>
          </cell>
        </row>
        <row r="40">
          <cell r="C40" t="str">
            <v>МАМОНТОВСКОЕ</v>
          </cell>
          <cell r="D40" t="str">
            <v>6353</v>
          </cell>
          <cell r="F40" t="str">
            <v xml:space="preserve"> A69</v>
          </cell>
          <cell r="G40" t="str">
            <v>9.5</v>
          </cell>
          <cell r="M40">
            <v>77.156000000000006</v>
          </cell>
          <cell r="N40">
            <v>1625</v>
          </cell>
          <cell r="O40">
            <v>16.701000000000001</v>
          </cell>
          <cell r="P40">
            <v>50</v>
          </cell>
          <cell r="Q40">
            <v>62</v>
          </cell>
          <cell r="Z40">
            <v>68.353000000000009</v>
          </cell>
          <cell r="AA40">
            <v>1780</v>
          </cell>
          <cell r="AB40">
            <v>13.16</v>
          </cell>
          <cell r="AC40">
            <v>38</v>
          </cell>
          <cell r="AD40">
            <v>60.6</v>
          </cell>
          <cell r="CN40">
            <v>67.584999999999994</v>
          </cell>
          <cell r="CO40">
            <v>1781</v>
          </cell>
          <cell r="CP40">
            <v>10.021000000000001</v>
          </cell>
          <cell r="CQ40">
            <v>38</v>
          </cell>
          <cell r="CR40">
            <v>70</v>
          </cell>
          <cell r="CS40">
            <v>-12</v>
          </cell>
          <cell r="CT40">
            <v>-3.5410000000000004</v>
          </cell>
          <cell r="DD40">
            <v>-1.3999999999999986</v>
          </cell>
          <cell r="DF40">
            <v>0</v>
          </cell>
          <cell r="DG40">
            <v>-3.1389999999999993</v>
          </cell>
          <cell r="DH40">
            <v>9.3999999999999986</v>
          </cell>
          <cell r="DI40">
            <v>-12</v>
          </cell>
          <cell r="DJ40">
            <v>-6.68</v>
          </cell>
          <cell r="DK40">
            <v>8</v>
          </cell>
        </row>
        <row r="41">
          <cell r="C41" t="str">
            <v>МАМОНТОВСКОЕ</v>
          </cell>
          <cell r="D41" t="str">
            <v>6385</v>
          </cell>
          <cell r="F41" t="str">
            <v xml:space="preserve">  73</v>
          </cell>
          <cell r="G41" t="str">
            <v>9.9</v>
          </cell>
          <cell r="M41">
            <v>74.406000000000006</v>
          </cell>
          <cell r="N41">
            <v>1871</v>
          </cell>
          <cell r="O41">
            <v>15.611000000000001</v>
          </cell>
          <cell r="P41">
            <v>48</v>
          </cell>
          <cell r="Q41">
            <v>63</v>
          </cell>
          <cell r="Z41">
            <v>75.807000000000002</v>
          </cell>
          <cell r="AA41">
            <v>1866</v>
          </cell>
          <cell r="AB41">
            <v>14.961</v>
          </cell>
          <cell r="AC41">
            <v>46</v>
          </cell>
          <cell r="AD41">
            <v>63</v>
          </cell>
          <cell r="CN41">
            <v>77.126000000000005</v>
          </cell>
          <cell r="CO41">
            <v>1854</v>
          </cell>
          <cell r="CP41">
            <v>11.154999999999999</v>
          </cell>
          <cell r="CQ41">
            <v>49</v>
          </cell>
          <cell r="CR41">
            <v>74.099999999999994</v>
          </cell>
          <cell r="CS41">
            <v>-2</v>
          </cell>
          <cell r="CT41">
            <v>-0.65000000000000036</v>
          </cell>
          <cell r="DD41">
            <v>0</v>
          </cell>
          <cell r="DF41">
            <v>3</v>
          </cell>
          <cell r="DG41">
            <v>-3.8060000000000009</v>
          </cell>
          <cell r="DH41">
            <v>11.099999999999994</v>
          </cell>
          <cell r="DI41">
            <v>1</v>
          </cell>
          <cell r="DJ41">
            <v>-4.4560000000000013</v>
          </cell>
          <cell r="DK41">
            <v>11.099999999999994</v>
          </cell>
        </row>
        <row r="42">
          <cell r="C42" t="str">
            <v>МАМОНТОВСКОЕ</v>
          </cell>
          <cell r="D42" t="str">
            <v>6973</v>
          </cell>
          <cell r="F42" t="str">
            <v xml:space="preserve">  308</v>
          </cell>
          <cell r="G42" t="str">
            <v>81.10</v>
          </cell>
          <cell r="M42">
            <v>110.143</v>
          </cell>
          <cell r="N42">
            <v>1523</v>
          </cell>
          <cell r="O42">
            <v>11.038</v>
          </cell>
          <cell r="P42">
            <v>50.4</v>
          </cell>
          <cell r="Q42">
            <v>75</v>
          </cell>
          <cell r="Z42">
            <v>112.48100000000001</v>
          </cell>
          <cell r="AA42">
            <v>1496</v>
          </cell>
          <cell r="AB42">
            <v>10.95</v>
          </cell>
          <cell r="AC42">
            <v>50</v>
          </cell>
          <cell r="AD42">
            <v>75</v>
          </cell>
          <cell r="CN42">
            <v>117.28400000000001</v>
          </cell>
          <cell r="CO42">
            <v>1445</v>
          </cell>
          <cell r="CP42">
            <v>6.85</v>
          </cell>
          <cell r="CQ42">
            <v>46</v>
          </cell>
          <cell r="CR42">
            <v>83</v>
          </cell>
          <cell r="CS42">
            <v>-0.39999999999999858</v>
          </cell>
          <cell r="CT42">
            <v>-8.8000000000000966E-2</v>
          </cell>
          <cell r="DD42">
            <v>0</v>
          </cell>
          <cell r="DF42">
            <v>-4</v>
          </cell>
          <cell r="DG42">
            <v>-4.0999999999999996</v>
          </cell>
          <cell r="DH42">
            <v>8</v>
          </cell>
          <cell r="DI42">
            <v>-4.3999999999999986</v>
          </cell>
          <cell r="DJ42">
            <v>-4.1880000000000006</v>
          </cell>
          <cell r="DK42">
            <v>8</v>
          </cell>
        </row>
        <row r="43">
          <cell r="C43" t="str">
            <v>МАМОНТОВСКОЕ</v>
          </cell>
          <cell r="D43" t="str">
            <v>7286</v>
          </cell>
          <cell r="F43" t="str">
            <v xml:space="preserve">  502</v>
          </cell>
          <cell r="G43" t="str">
            <v>41.8</v>
          </cell>
          <cell r="M43">
            <v>63.387</v>
          </cell>
          <cell r="N43">
            <v>1611</v>
          </cell>
          <cell r="O43">
            <v>47.465000000000003</v>
          </cell>
          <cell r="P43">
            <v>102</v>
          </cell>
          <cell r="Q43">
            <v>47</v>
          </cell>
          <cell r="Z43">
            <v>147.51</v>
          </cell>
          <cell r="AA43">
            <v>440</v>
          </cell>
          <cell r="AB43">
            <v>38.193000000000005</v>
          </cell>
          <cell r="AC43">
            <v>174</v>
          </cell>
          <cell r="AD43">
            <v>75</v>
          </cell>
          <cell r="CN43">
            <v>189.86700000000002</v>
          </cell>
          <cell r="CO43">
            <v>1</v>
          </cell>
          <cell r="CP43">
            <v>19.316000000000003</v>
          </cell>
          <cell r="CQ43">
            <v>200</v>
          </cell>
          <cell r="CR43">
            <v>89</v>
          </cell>
          <cell r="CS43">
            <v>72</v>
          </cell>
          <cell r="CT43">
            <v>-9.2719999999999985</v>
          </cell>
          <cell r="DD43">
            <v>28</v>
          </cell>
          <cell r="DF43">
            <v>26</v>
          </cell>
          <cell r="DG43">
            <v>-18.877000000000002</v>
          </cell>
          <cell r="DH43">
            <v>14</v>
          </cell>
          <cell r="DI43">
            <v>98</v>
          </cell>
          <cell r="DJ43">
            <v>-28.149000000000001</v>
          </cell>
          <cell r="DK43">
            <v>42</v>
          </cell>
        </row>
        <row r="44">
          <cell r="C44" t="str">
            <v>МАМОНТОВСКОЕ</v>
          </cell>
          <cell r="D44" t="str">
            <v>7331</v>
          </cell>
          <cell r="F44" t="str">
            <v xml:space="preserve">  406</v>
          </cell>
          <cell r="G44" t="str">
            <v>41.2</v>
          </cell>
          <cell r="M44">
            <v>61.85</v>
          </cell>
          <cell r="N44">
            <v>1600</v>
          </cell>
          <cell r="O44">
            <v>2.8970000000000002</v>
          </cell>
          <cell r="P44">
            <v>11</v>
          </cell>
          <cell r="Q44">
            <v>70</v>
          </cell>
          <cell r="Z44">
            <v>43.184000000000005</v>
          </cell>
          <cell r="AA44">
            <v>1600</v>
          </cell>
          <cell r="AB44">
            <v>4.3070000000000004</v>
          </cell>
          <cell r="AC44">
            <v>11</v>
          </cell>
          <cell r="AD44">
            <v>55.4</v>
          </cell>
          <cell r="CN44">
            <v>90.416000000000011</v>
          </cell>
          <cell r="CO44">
            <v>1000</v>
          </cell>
          <cell r="CP44">
            <v>2.8970000000000002</v>
          </cell>
          <cell r="CQ44">
            <v>11</v>
          </cell>
          <cell r="CR44">
            <v>70</v>
          </cell>
          <cell r="CS44">
            <v>0</v>
          </cell>
          <cell r="CT44">
            <v>1.4100000000000001</v>
          </cell>
          <cell r="DD44">
            <v>-14.600000000000001</v>
          </cell>
          <cell r="DF44">
            <v>0</v>
          </cell>
          <cell r="DG44">
            <v>-1.4100000000000001</v>
          </cell>
          <cell r="DH44">
            <v>14.600000000000001</v>
          </cell>
          <cell r="DI44">
            <v>0</v>
          </cell>
          <cell r="DJ44">
            <v>0</v>
          </cell>
          <cell r="DK44">
            <v>0</v>
          </cell>
        </row>
        <row r="45">
          <cell r="C45" t="str">
            <v>МАМОНТОВСКОЕ</v>
          </cell>
          <cell r="D45" t="str">
            <v>7370</v>
          </cell>
          <cell r="F45" t="str">
            <v xml:space="preserve">  458</v>
          </cell>
          <cell r="G45" t="str">
            <v>41.5</v>
          </cell>
          <cell r="M45">
            <v>78.998000000000005</v>
          </cell>
          <cell r="N45">
            <v>1325</v>
          </cell>
          <cell r="O45">
            <v>3.7320000000000002</v>
          </cell>
          <cell r="P45">
            <v>17</v>
          </cell>
          <cell r="Q45">
            <v>75</v>
          </cell>
          <cell r="Z45">
            <v>79.08</v>
          </cell>
          <cell r="AA45">
            <v>1325</v>
          </cell>
          <cell r="AB45">
            <v>3.6349999999999998</v>
          </cell>
          <cell r="AC45">
            <v>12</v>
          </cell>
          <cell r="AD45">
            <v>65.5</v>
          </cell>
          <cell r="CN45">
            <v>86.328000000000003</v>
          </cell>
          <cell r="CO45">
            <v>1240</v>
          </cell>
          <cell r="CP45">
            <v>2.6340000000000003</v>
          </cell>
          <cell r="CQ45">
            <v>12</v>
          </cell>
          <cell r="CR45">
            <v>75</v>
          </cell>
          <cell r="CS45">
            <v>-5</v>
          </cell>
          <cell r="CT45">
            <v>-9.7000000000000419E-2</v>
          </cell>
          <cell r="DD45">
            <v>-9.5</v>
          </cell>
          <cell r="DF45">
            <v>0</v>
          </cell>
          <cell r="DG45">
            <v>-1.0009999999999994</v>
          </cell>
          <cell r="DH45">
            <v>9.5</v>
          </cell>
          <cell r="DI45">
            <v>-5</v>
          </cell>
          <cell r="DJ45">
            <v>-1.0979999999999999</v>
          </cell>
          <cell r="DK45">
            <v>0</v>
          </cell>
        </row>
        <row r="46">
          <cell r="C46" t="str">
            <v>МАМОНТОВСКОЕ</v>
          </cell>
          <cell r="D46" t="str">
            <v>8126</v>
          </cell>
          <cell r="F46" t="str">
            <v xml:space="preserve">  1089</v>
          </cell>
          <cell r="G46" t="str">
            <v>41.7</v>
          </cell>
          <cell r="M46">
            <v>70.811999999999998</v>
          </cell>
          <cell r="N46">
            <v>1280</v>
          </cell>
          <cell r="O46">
            <v>31.362000000000002</v>
          </cell>
          <cell r="P46">
            <v>76</v>
          </cell>
          <cell r="Q46">
            <v>53</v>
          </cell>
          <cell r="Z46">
            <v>71.271000000000001</v>
          </cell>
          <cell r="AA46">
            <v>1262</v>
          </cell>
          <cell r="AB46">
            <v>27.648</v>
          </cell>
          <cell r="AC46">
            <v>67</v>
          </cell>
          <cell r="AD46">
            <v>53</v>
          </cell>
          <cell r="CN46">
            <v>72.326999999999998</v>
          </cell>
          <cell r="CO46">
            <v>1252</v>
          </cell>
          <cell r="CP46">
            <v>19.123000000000001</v>
          </cell>
          <cell r="CQ46">
            <v>66</v>
          </cell>
          <cell r="CR46">
            <v>67</v>
          </cell>
          <cell r="CS46">
            <v>-9</v>
          </cell>
          <cell r="CT46">
            <v>-3.7140000000000022</v>
          </cell>
          <cell r="DD46">
            <v>0</v>
          </cell>
          <cell r="DF46">
            <v>-1</v>
          </cell>
          <cell r="DG46">
            <v>-8.5249999999999986</v>
          </cell>
          <cell r="DH46">
            <v>14</v>
          </cell>
          <cell r="DI46">
            <v>-10</v>
          </cell>
          <cell r="DJ46">
            <v>-12.239000000000001</v>
          </cell>
          <cell r="DK46">
            <v>14</v>
          </cell>
        </row>
        <row r="47">
          <cell r="C47" t="str">
            <v>ТЕПЛОВСКОЕ</v>
          </cell>
          <cell r="D47" t="str">
            <v>434Б</v>
          </cell>
          <cell r="F47" t="str">
            <v xml:space="preserve">  39</v>
          </cell>
          <cell r="G47" t="str">
            <v>8.5</v>
          </cell>
          <cell r="M47">
            <v>78.51100000000001</v>
          </cell>
          <cell r="N47">
            <v>1552</v>
          </cell>
          <cell r="O47">
            <v>6.2930000000000001</v>
          </cell>
          <cell r="P47">
            <v>24</v>
          </cell>
          <cell r="Q47">
            <v>70</v>
          </cell>
          <cell r="AB47">
            <v>10.619</v>
          </cell>
          <cell r="AC47">
            <v>45</v>
          </cell>
          <cell r="AD47">
            <v>73</v>
          </cell>
          <cell r="CN47">
            <v>63.956000000000003</v>
          </cell>
          <cell r="CO47">
            <v>1721</v>
          </cell>
          <cell r="CP47">
            <v>6.9220000000000006</v>
          </cell>
          <cell r="CQ47">
            <v>44</v>
          </cell>
          <cell r="CR47">
            <v>82</v>
          </cell>
          <cell r="CS47">
            <v>21</v>
          </cell>
          <cell r="CT47">
            <v>4.3259999999999996</v>
          </cell>
          <cell r="DD47">
            <v>3</v>
          </cell>
          <cell r="DF47">
            <v>-1</v>
          </cell>
          <cell r="DG47">
            <v>-3.6969999999999992</v>
          </cell>
          <cell r="DH47">
            <v>9</v>
          </cell>
          <cell r="DI47">
            <v>20</v>
          </cell>
          <cell r="DJ47">
            <v>0.62900000000000045</v>
          </cell>
          <cell r="DK47">
            <v>12</v>
          </cell>
        </row>
        <row r="49">
          <cell r="C49" t="str">
            <v>ПОТЕРИ</v>
          </cell>
          <cell r="CS49">
            <v>99.6</v>
          </cell>
          <cell r="CT49">
            <v>-12.791999999999998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1.3999999999999986</v>
          </cell>
          <cell r="DF49">
            <v>-22</v>
          </cell>
          <cell r="DG49">
            <v>-85.13</v>
          </cell>
          <cell r="DH49">
            <v>103.69999999999999</v>
          </cell>
          <cell r="DI49">
            <v>77.599999999999994</v>
          </cell>
          <cell r="DJ49">
            <v>-97.921999999999997</v>
          </cell>
          <cell r="DK49">
            <v>105.1</v>
          </cell>
        </row>
        <row r="51">
          <cell r="C51" t="str">
            <v>ИТОГО ПОТЕРИ</v>
          </cell>
          <cell r="CS51">
            <v>212.6</v>
          </cell>
          <cell r="CT51">
            <v>65.623999999999995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5.5999999999999908</v>
          </cell>
          <cell r="DF51">
            <v>-895</v>
          </cell>
          <cell r="DG51">
            <v>-202.779</v>
          </cell>
          <cell r="DH51">
            <v>111.39999999999999</v>
          </cell>
          <cell r="DI51">
            <v>-682.4</v>
          </cell>
          <cell r="DJ51">
            <v>-137.15500000000003</v>
          </cell>
          <cell r="DK51">
            <v>116.99999999999999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I"/>
      <sheetName val="Izvestaj"/>
      <sheetName val="thang lương"/>
      <sheetName val="LTCFFC"/>
      <sheetName val="DIF-6"/>
      <sheetName val="Справочник"/>
    </sheetNames>
    <sheetDataSet>
      <sheetData sheetId="0"/>
      <sheetData sheetId="1">
        <row r="101">
          <cell r="T101" t="str">
            <v xml:space="preserve">OSTVARENJE PRIJEMA,  PRERADE I ZALIHA SIROVINE </v>
          </cell>
          <cell r="X101" t="str">
            <v>za OKTOBAR 2006. god.</v>
          </cell>
          <cell r="Y101" t="str">
            <v>MENI</v>
          </cell>
        </row>
        <row r="102">
          <cell r="Y102"/>
          <cell r="Z102"/>
        </row>
        <row r="103">
          <cell r="U103"/>
          <cell r="V103"/>
          <cell r="Z103"/>
        </row>
        <row r="104">
          <cell r="U104" t="str">
            <v>Prethodne</v>
          </cell>
          <cell r="V104" t="str">
            <v>Prijem</v>
          </cell>
          <cell r="X104" t="str">
            <v xml:space="preserve">                   Prerada              </v>
          </cell>
          <cell r="Z104" t="str">
            <v>Konačne</v>
          </cell>
        </row>
        <row r="105">
          <cell r="T105" t="str">
            <v>Vrsta sirovine</v>
          </cell>
          <cell r="U105" t="str">
            <v>zalihe</v>
          </cell>
          <cell r="V105"/>
          <cell r="X105" t="str">
            <v>kg</v>
          </cell>
          <cell r="Y105" t="str">
            <v xml:space="preserve">     %</v>
          </cell>
          <cell r="Z105" t="str">
            <v>zalihe</v>
          </cell>
        </row>
        <row r="106">
          <cell r="T106" t="str">
            <v>REB RNP</v>
          </cell>
          <cell r="X106">
            <v>0</v>
          </cell>
          <cell r="Y106"/>
        </row>
        <row r="107">
          <cell r="T107" t="str">
            <v>Jermenovci RNP</v>
          </cell>
          <cell r="V107"/>
          <cell r="X107">
            <v>0</v>
          </cell>
          <cell r="Y107"/>
        </row>
        <row r="108">
          <cell r="T108" t="str">
            <v>Elemir RNP</v>
          </cell>
          <cell r="V108"/>
          <cell r="X108">
            <v>0</v>
          </cell>
          <cell r="Y108"/>
        </row>
        <row r="109">
          <cell r="T109" t="str">
            <v>ČOKA</v>
          </cell>
          <cell r="V109"/>
          <cell r="X109">
            <v>0</v>
          </cell>
          <cell r="Y109"/>
        </row>
        <row r="110">
          <cell r="T110" t="str">
            <v>Kikinda RNP</v>
          </cell>
          <cell r="V110"/>
          <cell r="X110">
            <v>0</v>
          </cell>
          <cell r="Y110"/>
        </row>
        <row r="111">
          <cell r="T111" t="str">
            <v>BOKA</v>
          </cell>
          <cell r="V111"/>
          <cell r="X111">
            <v>0</v>
          </cell>
          <cell r="Y111"/>
        </row>
        <row r="112">
          <cell r="T112" t="str">
            <v>Itebej</v>
          </cell>
          <cell r="V112"/>
          <cell r="X112">
            <v>0</v>
          </cell>
          <cell r="Y112"/>
        </row>
        <row r="113">
          <cell r="T113" t="str">
            <v>Karađorđevo RNP</v>
          </cell>
          <cell r="V113"/>
          <cell r="X113">
            <v>0</v>
          </cell>
          <cell r="Y113"/>
        </row>
        <row r="114">
          <cell r="T114" t="str">
            <v>Sirakovo RNP</v>
          </cell>
          <cell r="V114"/>
          <cell r="X114">
            <v>0</v>
          </cell>
          <cell r="Y114"/>
        </row>
        <row r="115">
          <cell r="T115" t="str">
            <v>Bradarac RNP</v>
          </cell>
          <cell r="V115"/>
          <cell r="X115">
            <v>0</v>
          </cell>
          <cell r="Y115"/>
        </row>
        <row r="116">
          <cell r="T116" t="str">
            <v xml:space="preserve">Uk. domaće nafte </v>
          </cell>
          <cell r="V116">
            <v>0</v>
          </cell>
          <cell r="X116">
            <v>0</v>
          </cell>
          <cell r="Y116"/>
        </row>
        <row r="117">
          <cell r="T117" t="str">
            <v>Karađorđevo RNP</v>
          </cell>
          <cell r="V117">
            <v>100199</v>
          </cell>
          <cell r="X117">
            <v>100199</v>
          </cell>
          <cell r="Y117">
            <v>6.0239601377713877E-4</v>
          </cell>
        </row>
        <row r="118">
          <cell r="T118" t="str">
            <v>Itebej</v>
          </cell>
          <cell r="V118">
            <v>299389</v>
          </cell>
          <cell r="X118">
            <v>299389</v>
          </cell>
          <cell r="Y118">
            <v>1.7999255498430502E-3</v>
          </cell>
        </row>
        <row r="119">
          <cell r="T119" t="str">
            <v>JERM.NIS</v>
          </cell>
          <cell r="V119">
            <v>1888739</v>
          </cell>
          <cell r="X119">
            <v>1888739</v>
          </cell>
          <cell r="Y119">
            <v>1.1355091813944443E-2</v>
          </cell>
        </row>
        <row r="120">
          <cell r="T120" t="str">
            <v>Elemir NIS</v>
          </cell>
          <cell r="V120">
            <v>5796174</v>
          </cell>
          <cell r="X120">
            <v>5796174</v>
          </cell>
          <cell r="Y120">
            <v>3.48465764404704E-2</v>
          </cell>
        </row>
        <row r="121">
          <cell r="T121" t="str">
            <v>KIKINDA</v>
          </cell>
          <cell r="U121">
            <v>22526235</v>
          </cell>
          <cell r="V121">
            <v>18722839</v>
          </cell>
          <cell r="X121">
            <v>28136360</v>
          </cell>
          <cell r="Y121">
            <v>0.16915569123642488</v>
          </cell>
          <cell r="Z121">
            <v>13112714</v>
          </cell>
        </row>
        <row r="122">
          <cell r="T122" t="str">
            <v xml:space="preserve">Boka </v>
          </cell>
          <cell r="V122">
            <v>590340</v>
          </cell>
          <cell r="X122">
            <v>590340</v>
          </cell>
          <cell r="Y122">
            <v>3.5491218752003121E-3</v>
          </cell>
        </row>
        <row r="123">
          <cell r="T123" t="str">
            <v>Sirakovo NIS</v>
          </cell>
          <cell r="V123">
            <v>791521</v>
          </cell>
          <cell r="X123">
            <v>791521</v>
          </cell>
          <cell r="Y123">
            <v>4.7586212958302442E-3</v>
          </cell>
        </row>
        <row r="124">
          <cell r="T124" t="str">
            <v>Bradarac NIS</v>
          </cell>
          <cell r="V124">
            <v>422608</v>
          </cell>
          <cell r="X124">
            <v>422608</v>
          </cell>
          <cell r="Y124">
            <v>2.5407177176451764E-3</v>
          </cell>
        </row>
        <row r="125">
          <cell r="T125" t="str">
            <v>COKA</v>
          </cell>
          <cell r="V125">
            <v>541931</v>
          </cell>
          <cell r="X125">
            <v>541931</v>
          </cell>
          <cell r="Y125">
            <v>3.2580871479980698E-3</v>
          </cell>
        </row>
        <row r="126">
          <cell r="T126" t="str">
            <v>TRURIJA</v>
          </cell>
          <cell r="X126">
            <v>0</v>
          </cell>
          <cell r="Y126"/>
        </row>
        <row r="127">
          <cell r="T127" t="str">
            <v>Ukupno domaće nafte</v>
          </cell>
          <cell r="U127">
            <v>22526235</v>
          </cell>
          <cell r="V127">
            <v>29153740</v>
          </cell>
          <cell r="X127">
            <v>38567261</v>
          </cell>
          <cell r="Y127">
            <v>0.23186622909113369</v>
          </cell>
          <cell r="Z127">
            <v>13112714</v>
          </cell>
        </row>
        <row r="128">
          <cell r="T128" t="str">
            <v>CPC-BLEND</v>
          </cell>
          <cell r="Y128"/>
        </row>
        <row r="129">
          <cell r="T129" t="str">
            <v>kikinda</v>
          </cell>
          <cell r="Y129"/>
        </row>
        <row r="130">
          <cell r="T130" t="str">
            <v>RNS za RNP storno</v>
          </cell>
          <cell r="Y130"/>
        </row>
        <row r="131">
          <cell r="T131" t="str">
            <v>BASRA LIGHT</v>
          </cell>
          <cell r="Y131"/>
        </row>
        <row r="132">
          <cell r="T132" t="str">
            <v>TENGIZ</v>
          </cell>
          <cell r="Y132"/>
        </row>
        <row r="133">
          <cell r="T133" t="str">
            <v xml:space="preserve">REB </v>
          </cell>
          <cell r="Y133"/>
        </row>
        <row r="134">
          <cell r="T134" t="str">
            <v xml:space="preserve"> RNS ZA rnp</v>
          </cell>
          <cell r="Y134"/>
        </row>
        <row r="135">
          <cell r="T135" t="str">
            <v xml:space="preserve"> Uk. uvoz RNP</v>
          </cell>
          <cell r="Y135"/>
        </row>
        <row r="136">
          <cell r="T136" t="str">
            <v>Kikinda</v>
          </cell>
          <cell r="X136">
            <v>0</v>
          </cell>
          <cell r="Y136"/>
        </row>
        <row r="137">
          <cell r="T137" t="str">
            <v>CPC. BLEND</v>
          </cell>
          <cell r="X137">
            <v>0</v>
          </cell>
          <cell r="Y137"/>
        </row>
        <row r="138">
          <cell r="T138" t="str">
            <v>SIRIJAN BLEND</v>
          </cell>
        </row>
        <row r="139">
          <cell r="T139" t="str">
            <v>KIRKUK</v>
          </cell>
          <cell r="X139">
            <v>0</v>
          </cell>
          <cell r="Y139"/>
        </row>
        <row r="140">
          <cell r="T140" t="str">
            <v>REB NIS</v>
          </cell>
          <cell r="U140">
            <v>23170353</v>
          </cell>
          <cell r="V140">
            <v>86446333</v>
          </cell>
          <cell r="X140">
            <v>65783694</v>
          </cell>
          <cell r="Y140">
            <v>0.39549132263929859</v>
          </cell>
          <cell r="Z140">
            <v>43832992</v>
          </cell>
        </row>
        <row r="141">
          <cell r="T141" t="str">
            <v>TENGIZ</v>
          </cell>
          <cell r="X141">
            <v>0</v>
          </cell>
          <cell r="Y141"/>
        </row>
        <row r="142">
          <cell r="T142" t="str">
            <v xml:space="preserve"> Uk. NIS usluzna uvozna</v>
          </cell>
          <cell r="U142">
            <v>23170353</v>
          </cell>
          <cell r="V142">
            <v>86446333</v>
          </cell>
          <cell r="X142">
            <v>65783694</v>
          </cell>
          <cell r="Y142">
            <v>0.39549132263929859</v>
          </cell>
          <cell r="Z142">
            <v>43832992</v>
          </cell>
        </row>
        <row r="143">
          <cell r="T143" t="str">
            <v xml:space="preserve"> Uk.DOMAĆA+UVOZNIS</v>
          </cell>
          <cell r="U143">
            <v>45696588</v>
          </cell>
          <cell r="V143">
            <v>115600073</v>
          </cell>
          <cell r="X143">
            <v>104350955</v>
          </cell>
          <cell r="Y143">
            <v>0.62735755173043228</v>
          </cell>
          <cell r="Z143">
            <v>56945706</v>
          </cell>
        </row>
        <row r="144">
          <cell r="T144"/>
          <cell r="Y144"/>
        </row>
        <row r="145">
          <cell r="X145">
            <v>0</v>
          </cell>
          <cell r="Y145"/>
        </row>
        <row r="146">
          <cell r="T146" t="str">
            <v>REB-PETROBART</v>
          </cell>
          <cell r="V146">
            <v>24810597</v>
          </cell>
          <cell r="X146">
            <v>14860730</v>
          </cell>
          <cell r="Y146">
            <v>8.9342653258199567E-2</v>
          </cell>
          <cell r="Z146">
            <v>9949867</v>
          </cell>
        </row>
        <row r="147">
          <cell r="T147" t="str">
            <v>REB LUK OIL BEOPETROL</v>
          </cell>
          <cell r="U147">
            <v>28025733</v>
          </cell>
          <cell r="V147">
            <v>12356496</v>
          </cell>
          <cell r="X147">
            <v>36221829</v>
          </cell>
          <cell r="Y147">
            <v>0.21776550066684461</v>
          </cell>
          <cell r="Z147">
            <v>4160400</v>
          </cell>
        </row>
        <row r="148">
          <cell r="T148" t="str">
            <v>GASNI KONDENZAT M2-Petrol</v>
          </cell>
          <cell r="X148">
            <v>0</v>
          </cell>
          <cell r="Y148"/>
        </row>
        <row r="149">
          <cell r="T149" t="str">
            <v>VGO PROHEMIK</v>
          </cell>
          <cell r="X149">
            <v>0</v>
          </cell>
          <cell r="Y149"/>
        </row>
        <row r="150">
          <cell r="T150" t="str">
            <v>REB-JUG  OKTA</v>
          </cell>
          <cell r="X150">
            <v>0</v>
          </cell>
          <cell r="Y150"/>
        </row>
        <row r="151">
          <cell r="T151" t="str">
            <v>REB-PROCHKEMIKAL</v>
          </cell>
          <cell r="X151">
            <v>0</v>
          </cell>
          <cell r="Y151"/>
        </row>
        <row r="152">
          <cell r="T152" t="str">
            <v>KIRKUK(BEOP.)</v>
          </cell>
          <cell r="X152">
            <v>0</v>
          </cell>
          <cell r="Y152"/>
        </row>
        <row r="153">
          <cell r="T153" t="str">
            <v>KIKINDA BEOPETROL</v>
          </cell>
          <cell r="X153">
            <v>0</v>
          </cell>
          <cell r="Y153"/>
        </row>
        <row r="154">
          <cell r="T154" t="str">
            <v>AD-REB</v>
          </cell>
          <cell r="V154">
            <v>9970551</v>
          </cell>
          <cell r="X154">
            <v>9970551</v>
          </cell>
          <cell r="Y154">
            <v>5.994291537402234E-2</v>
          </cell>
        </row>
        <row r="155">
          <cell r="T155" t="str">
            <v>REB-TEAM OIL</v>
          </cell>
          <cell r="U155">
            <v>930037</v>
          </cell>
          <cell r="X155">
            <v>930037</v>
          </cell>
          <cell r="Y155">
            <v>5.5913789705011908E-3</v>
          </cell>
        </row>
        <row r="156">
          <cell r="T156" t="str">
            <v>Usluzna prerada ostali</v>
          </cell>
          <cell r="U156">
            <v>28955770</v>
          </cell>
          <cell r="V156">
            <v>47137644</v>
          </cell>
          <cell r="X156">
            <v>61983147</v>
          </cell>
          <cell r="Y156">
            <v>0.37264244826956772</v>
          </cell>
          <cell r="Z156">
            <v>14110267</v>
          </cell>
        </row>
        <row r="157">
          <cell r="T157" t="str">
            <v>BASRA-REB-MATREZ</v>
          </cell>
          <cell r="Y157"/>
        </row>
        <row r="158">
          <cell r="T158" t="str">
            <v>REB REP.ROB.REZ.</v>
          </cell>
          <cell r="Y158"/>
        </row>
        <row r="159">
          <cell r="T159" t="str">
            <v>Uskladištena nafta</v>
          </cell>
          <cell r="Y159"/>
        </row>
        <row r="160">
          <cell r="T160" t="str">
            <v>Svega sirove nafte</v>
          </cell>
          <cell r="U160">
            <v>74652358</v>
          </cell>
          <cell r="V160">
            <v>162737717</v>
          </cell>
          <cell r="X160">
            <v>166334102</v>
          </cell>
          <cell r="Y160">
            <v>1</v>
          </cell>
          <cell r="Z160">
            <v>71055973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птим 300"/>
      <sheetName val="оптим 150 имп"/>
      <sheetName val="оптим 150 русс"/>
      <sheetName val="оптим (400скв)"/>
      <sheetName val="оптим 370 8т"/>
      <sheetName val="оптим 350 8,5т"/>
      <sheetName val="оптим 330 9"/>
      <sheetName val="оптим 330 9 (2)"/>
      <sheetName val="оптим 150 имп (2)"/>
      <sheetName val="оптим 150 русс (2)"/>
      <sheetName val="оптим 150 имп (3)"/>
      <sheetName val="оптим 150 русс (3)"/>
      <sheetName val="Лист1"/>
      <sheetName val="Лист2"/>
      <sheetName val="Лист3"/>
      <sheetName val="фонд "/>
      <sheetName val="#ССЫЛКА"/>
      <sheetName val="DIF-6"/>
      <sheetName val="РАСЧЕТ"/>
      <sheetName val="Итоги"/>
      <sheetName val="lang"/>
      <sheetName val="Materials"/>
      <sheetName val="таблица руководству"/>
      <sheetName val="Суточная добыча за неделю"/>
      <sheetName val="Context_LTP"/>
      <sheetName val="НЕДЕЛ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stream"/>
      <sheetName val="Расчет"/>
      <sheetName val="РВП"/>
      <sheetName val="УНГ"/>
      <sheetName val="ОНО"/>
      <sheetName val="АНК"/>
      <sheetName val="ВСП"/>
      <sheetName val="ХСРП"/>
      <sheetName val="VRJ"/>
      <sheetName val="УЭиБП (фин)"/>
      <sheetName val="УЭиБП (ИК)"/>
      <sheetName val="Презентация"/>
      <sheetName val="Итог рейтинга"/>
      <sheetName val="Лист2"/>
      <sheetName val="Izvestaj"/>
    </sheetNames>
    <sheetDataSet>
      <sheetData sheetId="0" refreshError="1">
        <row r="5">
          <cell r="A5" t="str">
            <v>Производственные показатели</v>
          </cell>
          <cell r="M5" t="str">
            <v>Январь</v>
          </cell>
        </row>
        <row r="6">
          <cell r="M6" t="str">
            <v>Февраль</v>
          </cell>
        </row>
        <row r="7">
          <cell r="M7" t="str">
            <v>Март</v>
          </cell>
        </row>
        <row r="8">
          <cell r="M8" t="str">
            <v>Апрель</v>
          </cell>
        </row>
        <row r="9">
          <cell r="M9" t="str">
            <v>Май</v>
          </cell>
        </row>
        <row r="10">
          <cell r="M10" t="str">
            <v>Июнь</v>
          </cell>
        </row>
        <row r="11">
          <cell r="M11" t="str">
            <v>Июль</v>
          </cell>
        </row>
        <row r="12">
          <cell r="M12" t="str">
            <v>Август</v>
          </cell>
        </row>
        <row r="13">
          <cell r="M13" t="str">
            <v>Сентябрь</v>
          </cell>
        </row>
        <row r="14">
          <cell r="M14" t="str">
            <v>Октябрь</v>
          </cell>
        </row>
        <row r="15">
          <cell r="M15" t="str">
            <v>Ноябрь</v>
          </cell>
        </row>
        <row r="16">
          <cell r="M16" t="str">
            <v>Декабрь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Чувст-ть"/>
      <sheetName val="Отчет"/>
      <sheetName val="Факторный анализ"/>
      <sheetName val="Сц. условия"/>
      <sheetName val="ПРБ"/>
      <sheetName val="Actual"/>
      <sheetName val="Факторный_анализ"/>
      <sheetName val="Сц__услов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ССЫЛКА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-ЭА"/>
      <sheetName val="Р-Н"/>
      <sheetName val="S-ty"/>
      <sheetName val="МЭ+П"/>
      <sheetName val="WACC"/>
      <sheetName val="ВН"/>
      <sheetName val="ИКР"/>
      <sheetName val="ВР"/>
      <sheetName val="В-ЭА"/>
      <sheetName val="ВР-ЭА"/>
      <sheetName val="ЭП"/>
      <sheetName val="НДПИ"/>
      <sheetName val="А"/>
      <sheetName val="НИ"/>
      <sheetName val="ОЗ"/>
      <sheetName val="CAPEX"/>
      <sheetName val="PP&amp;E"/>
      <sheetName val="К"/>
      <sheetName val="Баланс 30.09.2014"/>
      <sheetName val="ARO"/>
      <sheetName val="ARO-30.09.2014"/>
      <sheetName val="ARO-И"/>
      <sheetName val="ФОНД"/>
      <sheetName val="РЕКУЛЬТИВАЦИЯ"/>
      <sheetName val="Фонд ТЭОИ 2014"/>
      <sheetName val="P1"/>
      <sheetName val="ВР1(+1%)"/>
      <sheetName val="ВР1(-1%)"/>
      <sheetName val="P2"/>
      <sheetName val="ВР2(+1%)"/>
      <sheetName val="ВР2(-1%)"/>
      <sheetName val="P3"/>
      <sheetName val="ВР3(+1%)"/>
      <sheetName val="ВР3(-1%)"/>
      <sheetName val="P4"/>
      <sheetName val="ВР4(+1%)"/>
      <sheetName val="ВР4(-1%)"/>
      <sheetName val="Р5(WACC+1%)"/>
      <sheetName val="Р5(WACC-1%)"/>
      <sheetName val="Добыча"/>
      <sheetName val="CAP"/>
      <sheetName val="ОС"/>
      <sheetName val="ОРЕХ"/>
      <sheetName val="ОС2"/>
      <sheetName val="Кв"/>
      <sheetName val="Кз"/>
      <sheetName val="З+Д"/>
      <sheetName val="Добыча графи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">
          <cell r="B4" t="str">
            <v>ВКЛ</v>
          </cell>
        </row>
        <row r="5">
          <cell r="B5" t="str">
            <v>ВЫКЛ</v>
          </cell>
        </row>
      </sheetData>
      <sheetData sheetId="44"/>
      <sheetData sheetId="45"/>
      <sheetData sheetId="46"/>
      <sheetData sheetId="4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ормация о проекте"/>
      <sheetName val="Scoreing"/>
      <sheetName val="Геология"/>
      <sheetName val="Разработка"/>
      <sheetName val="Бурение"/>
      <sheetName val="Обустройство"/>
      <sheetName val="КапСтрой_Зарубежье"/>
      <sheetName val="КапСтрой_РФ"/>
      <sheetName val="Макропараметры"/>
      <sheetName val="МЭР"/>
      <sheetName val="2"/>
      <sheetName val="Макроусловия"/>
      <sheetName val="Volumes"/>
      <sheetName val="Выручка_RP"/>
      <sheetName val="ИКР"/>
      <sheetName val="Выручка_NP"/>
      <sheetName val="Расходы по основной деятельност"/>
      <sheetName val="REVEX"/>
      <sheetName val="CAPEX"/>
      <sheetName val="Анализ ПКС"/>
      <sheetName val="Специфические условия"/>
      <sheetName val="Модель расчёта ГРиД"/>
      <sheetName val="Чувствительность проекта"/>
      <sheetName val="Чувствительность Цена_Курс"/>
      <sheetName val="Параметры"/>
      <sheetName val="Импорт"/>
      <sheetName val="CAP EX"/>
      <sheetName val="Добыча_опции"/>
      <sheetName val="Добыча_мр"/>
      <sheetName val="Расчет НДПИ"/>
      <sheetName val="Визуализация"/>
      <sheetName val="Ставка"/>
      <sheetName val="Revex quant"/>
      <sheetName val="sys"/>
      <sheetName val="Инфраструктура_расшифровка"/>
      <sheetName val="ARO-31.12.2015"/>
    </sheetNames>
    <sheetDataSet>
      <sheetData sheetId="0"/>
      <sheetData sheetId="1">
        <row r="2">
          <cell r="A2" t="str">
            <v>Да</v>
          </cell>
          <cell r="B2" t="str">
            <v>Растущая</v>
          </cell>
          <cell r="C2" t="str">
            <v>Высокая</v>
          </cell>
          <cell r="G2" t="str">
            <v>Высокие</v>
          </cell>
          <cell r="H2" t="str">
            <v>Положительная</v>
          </cell>
          <cell r="L2" t="str">
            <v>Положительный</v>
          </cell>
        </row>
        <row r="3">
          <cell r="A3" t="str">
            <v>Нет</v>
          </cell>
          <cell r="B3" t="str">
            <v>Стагнирующая/падающая</v>
          </cell>
          <cell r="C3" t="str">
            <v>Средняя</v>
          </cell>
          <cell r="G3" t="str">
            <v>Средние</v>
          </cell>
          <cell r="H3" t="str">
            <v>Отрицательная</v>
          </cell>
          <cell r="L3" t="str">
            <v>Отрицательный</v>
          </cell>
        </row>
        <row r="4">
          <cell r="C4" t="str">
            <v>Низкая</v>
          </cell>
          <cell r="G4" t="str">
            <v>Низкие</v>
          </cell>
        </row>
      </sheetData>
      <sheetData sheetId="2"/>
      <sheetData sheetId="3"/>
      <sheetData sheetId="4"/>
      <sheetData sheetId="5"/>
      <sheetData sheetId="6">
        <row r="29">
          <cell r="B29" t="str">
            <v>Станок-качалка (Beam)</v>
          </cell>
        </row>
        <row r="30">
          <cell r="B30" t="str">
            <v>Глубинный электрический (Downhole electric)</v>
          </cell>
        </row>
        <row r="31">
          <cell r="B31" t="str">
            <v>Глубинный гидравлический (Downhole hydraulic)</v>
          </cell>
        </row>
      </sheetData>
      <sheetData sheetId="7"/>
      <sheetData sheetId="8"/>
      <sheetData sheetId="9"/>
      <sheetData sheetId="10"/>
      <sheetData sheetId="11">
        <row r="3">
          <cell r="A3" t="str">
            <v>РФ</v>
          </cell>
        </row>
        <row r="4">
          <cell r="A4" t="str">
            <v>Foreign</v>
          </cell>
        </row>
        <row r="17">
          <cell r="A17" t="str">
            <v>Нет</v>
          </cell>
        </row>
        <row r="18">
          <cell r="A18" t="str">
            <v>ЗН</v>
          </cell>
        </row>
        <row r="19">
          <cell r="A19" t="str">
            <v>Третья сторона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7">
          <cell r="E97">
            <v>70542.474997919955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reing"/>
      <sheetName val="Геология"/>
      <sheetName val="Разработка"/>
      <sheetName val="Бурение"/>
      <sheetName val="Обустройство"/>
      <sheetName val="КапСтрой_Зарубежье"/>
      <sheetName val="КапСтрой_РФ"/>
      <sheetName val="Макропараметры_New"/>
      <sheetName val="Макроусловия"/>
      <sheetName val="Volumes"/>
      <sheetName val="OPEX_АУР_Коммерческие (База)"/>
      <sheetName val="REVEX (База)"/>
      <sheetName val="CAPEX (База)"/>
      <sheetName val="Анализ ПКС"/>
      <sheetName val="Специфические условия"/>
      <sheetName val="!&gt;"/>
      <sheetName val="Модель расчёта (Базовая опция)"/>
      <sheetName val="Модель расчёта (Развитие)"/>
      <sheetName val="&lt;!"/>
      <sheetName val="&gt;&gt;"/>
      <sheetName val="Опция 1_Развитие"/>
      <sheetName val="Опция 2_Развитие"/>
      <sheetName val="Опция_Развитие_Общая инфра"/>
      <sheetName val="&lt;&lt;"/>
      <sheetName val="Модель расчёта (Итог)"/>
      <sheetName val="НДД"/>
      <sheetName val="Трансформационные"/>
      <sheetName val="Консолидационные"/>
      <sheetName val="Визуализация"/>
      <sheetName val="Чувствительность проекта"/>
      <sheetName val="Чувствительность Цена_Курс"/>
    </sheetNames>
    <sheetDataSet>
      <sheetData sheetId="0">
        <row r="2">
          <cell r="A2" t="str">
            <v>Да</v>
          </cell>
        </row>
      </sheetData>
      <sheetData sheetId="1"/>
      <sheetData sheetId="2"/>
      <sheetData sheetId="3"/>
      <sheetData sheetId="4"/>
      <sheetData sheetId="5">
        <row r="29">
          <cell r="B29" t="str">
            <v>Станок-качалка (Beam)</v>
          </cell>
        </row>
      </sheetData>
      <sheetData sheetId="6"/>
      <sheetData sheetId="7"/>
      <sheetData sheetId="8">
        <row r="3">
          <cell r="A3" t="str">
            <v>РФ</v>
          </cell>
        </row>
      </sheetData>
      <sheetData sheetId="9"/>
      <sheetData sheetId="10">
        <row r="35">
          <cell r="G3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H8">
            <v>0</v>
          </cell>
        </row>
        <row r="96">
          <cell r="H96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"/>
      <sheetName val="Карточка нового проекта"/>
      <sheetName val="Акутализация вводных - добыча"/>
      <sheetName val="Актуализация вводных - сервисы"/>
      <sheetName val="Актуализая вводных - перераб"/>
    </sheetNames>
    <sheetDataSet>
      <sheetData sheetId="0" refreshError="1"/>
      <sheetData sheetId="1" refreshError="1"/>
      <sheetData sheetId="2">
        <row r="9">
          <cell r="F9">
            <v>41275</v>
          </cell>
        </row>
        <row r="73">
          <cell r="J73">
            <v>0.4</v>
          </cell>
          <cell r="K73">
            <v>0.4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</row>
        <row r="187">
          <cell r="J187">
            <v>224.00000000000003</v>
          </cell>
          <cell r="K187">
            <v>432</v>
          </cell>
          <cell r="L187">
            <v>298</v>
          </cell>
          <cell r="M187">
            <v>387.95</v>
          </cell>
          <cell r="N187">
            <v>432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93">
          <cell r="J193">
            <v>25</v>
          </cell>
          <cell r="K193">
            <v>25</v>
          </cell>
          <cell r="L193">
            <v>25</v>
          </cell>
          <cell r="M193">
            <v>25</v>
          </cell>
          <cell r="N193">
            <v>25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</sheetData>
      <sheetData sheetId="3"/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lculations"/>
      <sheetName val="Profit and Loss"/>
      <sheetName val="Cash Flow"/>
      <sheetName val="Direct CF"/>
      <sheetName val="Balance Sheet"/>
      <sheetName val="Ratios"/>
      <sheetName val="Assumptions"/>
      <sheetName val="Budget Highlights"/>
      <sheetName val="Cost Detail"/>
      <sheetName val="GAAP Net Income"/>
      <sheetName val="Cost per Barrel"/>
      <sheetName val="Cost per Barrel (2)"/>
      <sheetName val="AP Feb09"/>
      <sheetName val="F05-CFVT"/>
      <sheetName val="Upstream"/>
      <sheetName val="Справочник"/>
    </sheetNames>
    <sheetDataSet>
      <sheetData sheetId="0">
        <row r="65">
          <cell r="D65">
            <v>1.0780000000000001E-2</v>
          </cell>
          <cell r="E65">
            <v>1.0780000000000001E-2</v>
          </cell>
          <cell r="F65">
            <v>1.0780000000000001E-2</v>
          </cell>
          <cell r="G65">
            <v>1.0780000000000001E-2</v>
          </cell>
          <cell r="H65">
            <v>1.0780000000000001E-2</v>
          </cell>
          <cell r="I65">
            <v>1.0780000000000001E-2</v>
          </cell>
          <cell r="J65">
            <v>1.0780000000000001E-2</v>
          </cell>
          <cell r="K65">
            <v>1.0780000000000001E-2</v>
          </cell>
          <cell r="L65">
            <v>1.0780000000000001E-2</v>
          </cell>
          <cell r="M65">
            <v>1.0780000000000001E-2</v>
          </cell>
          <cell r="N65">
            <v>1.0780000000000001E-2</v>
          </cell>
          <cell r="O65">
            <v>1.0780000000000001E-2</v>
          </cell>
        </row>
        <row r="231">
          <cell r="D231">
            <v>0.18</v>
          </cell>
          <cell r="E231">
            <v>0.18</v>
          </cell>
          <cell r="F231">
            <v>0.18</v>
          </cell>
          <cell r="G231">
            <v>0.18</v>
          </cell>
          <cell r="H231">
            <v>0.18</v>
          </cell>
          <cell r="I231">
            <v>0.18</v>
          </cell>
          <cell r="J231">
            <v>0.18</v>
          </cell>
          <cell r="K231">
            <v>0.18</v>
          </cell>
          <cell r="L231">
            <v>0.18</v>
          </cell>
          <cell r="M231">
            <v>0.18</v>
          </cell>
          <cell r="N231">
            <v>0.18</v>
          </cell>
          <cell r="O231">
            <v>0.18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Workings"/>
      <sheetName val="Ratios"/>
      <sheetName val="Balance Sheet"/>
      <sheetName val="Profit and Loss"/>
      <sheetName val="Cash Flow"/>
      <sheetName val="база общая"/>
      <sheetName val="доллары"/>
    </sheetNames>
    <sheetDataSet>
      <sheetData sheetId="0" refreshError="1"/>
      <sheetData sheetId="1">
        <row r="124">
          <cell r="C124">
            <v>-618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42">
          <cell r="C142">
            <v>-5003.5796736290577</v>
          </cell>
          <cell r="D142">
            <v>-16263.749100582925</v>
          </cell>
          <cell r="E142">
            <v>-15221.970760541326</v>
          </cell>
          <cell r="F142">
            <v>9615.9353615382861</v>
          </cell>
          <cell r="G142">
            <v>50271.589684654864</v>
          </cell>
          <cell r="H142">
            <v>54437.124869624618</v>
          </cell>
          <cell r="I142">
            <v>53223.138220590714</v>
          </cell>
          <cell r="J142">
            <v>54503.360526181714</v>
          </cell>
          <cell r="K142">
            <v>59948.373446411875</v>
          </cell>
          <cell r="L142">
            <v>57856.648409598434</v>
          </cell>
          <cell r="M142">
            <v>60187.517349778915</v>
          </cell>
          <cell r="N142">
            <v>59932.643806998982</v>
          </cell>
          <cell r="O142">
            <v>53880.019725993574</v>
          </cell>
          <cell r="P142">
            <v>51738.485039067287</v>
          </cell>
          <cell r="Q142">
            <v>26639.124801595219</v>
          </cell>
          <cell r="R142">
            <v>27883.77059308529</v>
          </cell>
          <cell r="S142">
            <v>17417.501800469647</v>
          </cell>
          <cell r="T142">
            <v>14975.684959742197</v>
          </cell>
        </row>
        <row r="242">
          <cell r="C242">
            <v>56</v>
          </cell>
          <cell r="D242">
            <v>56</v>
          </cell>
          <cell r="E242">
            <v>56</v>
          </cell>
          <cell r="F242">
            <v>1209.9122433845944</v>
          </cell>
          <cell r="G242">
            <v>6088.5907621585848</v>
          </cell>
          <cell r="H242">
            <v>2818.941260400894</v>
          </cell>
          <cell r="I242">
            <v>6442.7765864708854</v>
          </cell>
          <cell r="J242">
            <v>5987.2010429254697</v>
          </cell>
          <cell r="K242">
            <v>7249.8048135694244</v>
          </cell>
          <cell r="L242">
            <v>6998.7978091518125</v>
          </cell>
          <cell r="M242">
            <v>7278.5020819734709</v>
          </cell>
          <cell r="N242">
            <v>7247.917256839879</v>
          </cell>
          <cell r="O242">
            <v>6521.6023671192306</v>
          </cell>
          <cell r="P242">
            <v>6264.6182046880785</v>
          </cell>
          <cell r="Q242">
            <v>3252.6949761914293</v>
          </cell>
          <cell r="R242">
            <v>3402.0524711702383</v>
          </cell>
          <cell r="S242">
            <v>2146.1002160563612</v>
          </cell>
          <cell r="T242">
            <v>1853.0821951690673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за общая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E(для нов скв)"/>
    </sheetNames>
    <sheetDataSet>
      <sheetData sheetId="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economy.gov.ru/material/departments/d12/konyunktura_mirovyh_tovarnyh_rynkov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as.gov.ru/pages/pokazateli-dla-vycheta-akciza" TargetMode="External"/><Relationship Id="rId1" Type="http://schemas.openxmlformats.org/officeDocument/2006/relationships/hyperlink" Target="https://economy.gov.ru/material/directions/vneshneekonomicheskaya_deyatelnost/tamozhenno_tarifnoe_regulirovanie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economy.gov.ru/material/directions/vneshneekonomicheskaya_deyatelnost/tamozhenno_tarifnoe_regulirovanie/" TargetMode="External"/><Relationship Id="rId4" Type="http://schemas.openxmlformats.org/officeDocument/2006/relationships/hyperlink" Target="https://www.cbr.ru/currency_base/dynamics/?UniDbQuery.Posted=True&amp;UniDbQuery.so=1&amp;UniDbQuery.mode=1&amp;UniDbQuery.date_req1=&amp;UniDbQuery.date_req2=&amp;UniDbQuery.VAL_NM_RQ=R01235&amp;UniDbQuery.From=01.05.2021&amp;UniDbQuery.To=31.05.202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economy.gov.ru/material/departments/d12/konyunktura_mirovyh_tovarnyh_rynkov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fas.gov.ru/pages/pokazateli-dla-vycheta-akciza" TargetMode="External"/><Relationship Id="rId1" Type="http://schemas.openxmlformats.org/officeDocument/2006/relationships/hyperlink" Target="https://economy.gov.ru/material/directions/vneshneekonomicheskaya_deyatelnost/tamozhenno_tarifnoe_regulirovanie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economy.gov.ru/material/directions/vneshneekonomicheskaya_deyatelnost/tamozhenno_tarifnoe_regulirovanie/" TargetMode="External"/><Relationship Id="rId4" Type="http://schemas.openxmlformats.org/officeDocument/2006/relationships/hyperlink" Target="https://www.cbr.ru/currency_base/dynamics/?UniDbQuery.Posted=True&amp;UniDbQuery.so=1&amp;UniDbQuery.mode=1&amp;UniDbQuery.date_req1=&amp;UniDbQuery.date_req2=&amp;UniDbQuery.VAL_NM_RQ=R01235&amp;UniDbQuery.From=01.05.2021&amp;UniDbQuery.To=31.05.20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pageSetUpPr fitToPage="1"/>
  </sheetPr>
  <dimension ref="A1:DQ208"/>
  <sheetViews>
    <sheetView showGridLines="0" showZeros="0" tabSelected="1" zoomScale="76" zoomScaleNormal="70" workbookViewId="0">
      <pane xSplit="16" ySplit="3" topLeftCell="Q19" activePane="bottomRight" state="frozen"/>
      <selection activeCell="J1" sqref="J1"/>
      <selection pane="topRight" activeCell="Q1" sqref="Q1"/>
      <selection pane="bottomLeft" activeCell="J4" sqref="J4"/>
      <selection pane="bottomRight" activeCell="T31" sqref="T31"/>
    </sheetView>
  </sheetViews>
  <sheetFormatPr defaultColWidth="9" defaultRowHeight="14.25" customHeight="1" outlineLevelRow="1" outlineLevelCol="2" x14ac:dyDescent="0.25"/>
  <cols>
    <col min="1" max="1" width="12.42578125" style="46" customWidth="1" outlineLevel="1"/>
    <col min="2" max="7" width="12.42578125" style="46" customWidth="1" outlineLevel="2"/>
    <col min="8" max="9" width="12.42578125" style="46" customWidth="1" outlineLevel="1"/>
    <col min="10" max="10" width="34.7109375" style="1" customWidth="1"/>
    <col min="11" max="11" width="10.42578125" style="1" customWidth="1"/>
    <col min="12" max="12" width="12.42578125" style="1" bestFit="1" customWidth="1"/>
    <col min="13" max="13" width="10" style="68" bestFit="1" customWidth="1"/>
    <col min="14" max="14" width="11" style="68" hidden="1" customWidth="1" outlineLevel="1"/>
    <col min="15" max="15" width="12.42578125" style="1" hidden="1" customWidth="1" outlineLevel="1"/>
    <col min="16" max="16" width="14.28515625" style="68" customWidth="1" collapsed="1"/>
    <col min="17" max="17" width="13.42578125" style="2" customWidth="1"/>
    <col min="18" max="18" width="13.42578125" style="68" customWidth="1"/>
    <col min="19" max="19" width="25.42578125" style="68" customWidth="1"/>
    <col min="20" max="22" width="13.42578125" style="2" customWidth="1"/>
    <col min="23" max="23" width="14.7109375" style="2" customWidth="1"/>
    <col min="24" max="24" width="10.42578125" style="1" bestFit="1" customWidth="1"/>
    <col min="25" max="26" width="13.85546875" style="46" customWidth="1"/>
    <col min="27" max="27" width="14.85546875" style="1" customWidth="1"/>
    <col min="28" max="28" width="12.42578125" style="46" customWidth="1" outlineLevel="1"/>
    <col min="29" max="29" width="13.7109375" style="46" customWidth="1" outlineLevel="1"/>
    <col min="30" max="32" width="12.42578125" style="46" customWidth="1" outlineLevel="1"/>
    <col min="33" max="33" width="16.42578125" style="46" customWidth="1"/>
    <col min="34" max="34" width="16.42578125" style="46" customWidth="1" outlineLevel="1"/>
    <col min="35" max="35" width="18.42578125" style="1" bestFit="1" customWidth="1"/>
    <col min="36" max="36" width="22.28515625" style="1" customWidth="1"/>
    <col min="37" max="37" width="15.42578125" style="46" customWidth="1" outlineLevel="1"/>
    <col min="38" max="38" width="15.42578125" style="2" customWidth="1" outlineLevel="1"/>
    <col min="39" max="39" width="15.85546875" style="2" customWidth="1" outlineLevel="1"/>
    <col min="40" max="41" width="14" style="2" customWidth="1" outlineLevel="1"/>
    <col min="42" max="42" width="16.7109375" style="2" customWidth="1" outlineLevel="1"/>
    <col min="43" max="43" width="15.7109375" style="46" customWidth="1" outlineLevel="1"/>
    <col min="44" max="44" width="22.7109375" style="1" customWidth="1"/>
    <col min="45" max="45" width="19.42578125" style="209" customWidth="1"/>
    <col min="46" max="46" width="15.42578125" style="46" customWidth="1" outlineLevel="1"/>
    <col min="47" max="47" width="15.42578125" style="2" customWidth="1" outlineLevel="1"/>
    <col min="48" max="48" width="15.85546875" style="2" customWidth="1" outlineLevel="1"/>
    <col min="49" max="50" width="14" style="2" customWidth="1" outlineLevel="1"/>
    <col min="51" max="51" width="15.7109375" style="2" customWidth="1" outlineLevel="1"/>
    <col min="52" max="52" width="12.42578125" style="1" customWidth="1"/>
    <col min="53" max="53" width="20" style="1" customWidth="1" outlineLevel="1"/>
    <col min="54" max="54" width="17" style="1" customWidth="1" outlineLevel="1"/>
    <col min="55" max="55" width="14" style="2" customWidth="1" outlineLevel="1" collapsed="1"/>
    <col min="56" max="56" width="16.28515625" style="2" customWidth="1" outlineLevel="1"/>
    <col min="57" max="57" width="14" style="2" customWidth="1" outlineLevel="1"/>
    <col min="58" max="58" width="15.85546875" style="2" customWidth="1" outlineLevel="1"/>
    <col min="59" max="59" width="12.42578125" style="46" customWidth="1"/>
    <col min="60" max="61" width="16" style="1" customWidth="1" outlineLevel="1"/>
    <col min="62" max="62" width="15.42578125" style="1" customWidth="1" outlineLevel="1"/>
    <col min="63" max="63" width="16" style="1" customWidth="1" outlineLevel="1"/>
    <col min="64" max="64" width="13.85546875" style="1" customWidth="1" outlineLevel="1"/>
    <col min="65" max="65" width="10.85546875" style="1" customWidth="1" outlineLevel="1"/>
    <col min="66" max="66" width="14.42578125" style="1" customWidth="1" outlineLevel="1"/>
    <col min="67" max="67" width="11" style="46" customWidth="1" outlineLevel="1"/>
    <col min="68" max="68" width="8.42578125" style="46" customWidth="1" outlineLevel="1"/>
    <col min="69" max="69" width="0" style="2" hidden="1" customWidth="1"/>
    <col min="70" max="72" width="11.42578125" style="46" customWidth="1"/>
    <col min="73" max="73" width="9.42578125" style="337" customWidth="1"/>
    <col min="74" max="74" width="8.85546875" style="337" customWidth="1"/>
    <col min="75" max="75" width="15.7109375" style="2" customWidth="1" outlineLevel="1"/>
    <col min="76" max="76" width="21" style="2" customWidth="1"/>
    <col min="77" max="77" width="15.7109375" style="2" customWidth="1" outlineLevel="1"/>
    <col min="78" max="78" width="20.7109375" style="2" customWidth="1"/>
    <col min="79" max="79" width="4" style="2" customWidth="1"/>
    <col min="80" max="80" width="15.42578125" style="3" customWidth="1" outlineLevel="1"/>
    <col min="81" max="81" width="15.42578125" style="2" customWidth="1" outlineLevel="1"/>
    <col min="82" max="82" width="18.7109375" style="2" customWidth="1" outlineLevel="1"/>
    <col min="83" max="84" width="14" style="2" customWidth="1" outlineLevel="1"/>
    <col min="85" max="85" width="6.28515625" style="2" customWidth="1" outlineLevel="1"/>
    <col min="86" max="86" width="22.7109375" style="2" customWidth="1"/>
    <col min="87" max="87" width="20" style="2" customWidth="1" outlineLevel="1"/>
    <col min="88" max="90" width="14" style="2" customWidth="1" outlineLevel="1"/>
    <col min="91" max="91" width="17.7109375" style="46" customWidth="1" outlineLevel="1" collapsed="1"/>
    <col min="92" max="92" width="17.7109375" style="46" customWidth="1" outlineLevel="1"/>
    <col min="93" max="93" width="20" style="46" customWidth="1"/>
    <col min="94" max="94" width="21.42578125" style="2" customWidth="1"/>
    <col min="95" max="95" width="17.28515625" style="2" customWidth="1" outlineLevel="1"/>
    <col min="96" max="96" width="14" style="46" customWidth="1" outlineLevel="1"/>
    <col min="97" max="97" width="12.42578125" style="1" customWidth="1" outlineLevel="1"/>
    <col min="98" max="99" width="20.42578125" style="1" customWidth="1" outlineLevel="1"/>
    <col min="100" max="100" width="19" style="1" customWidth="1"/>
    <col min="101" max="101" width="18.7109375" style="1" customWidth="1"/>
    <col min="102" max="102" width="17" style="4" customWidth="1" outlineLevel="1"/>
    <col min="103" max="103" width="20.28515625" style="4" customWidth="1"/>
    <col min="104" max="104" width="14.7109375" style="51" customWidth="1" outlineLevel="1"/>
    <col min="105" max="106" width="15" style="76" customWidth="1" outlineLevel="1"/>
    <col min="107" max="107" width="10.7109375" style="76" customWidth="1" outlineLevel="1"/>
    <col min="108" max="109" width="13" style="76" customWidth="1" outlineLevel="1"/>
    <col min="110" max="112" width="10.7109375" style="76" customWidth="1" outlineLevel="1"/>
    <col min="113" max="113" width="13.42578125" style="76" customWidth="1" outlineLevel="1"/>
    <col min="114" max="114" width="11.42578125" style="76" customWidth="1" outlineLevel="1"/>
    <col min="115" max="115" width="16.42578125" style="76" customWidth="1" outlineLevel="1"/>
    <col min="116" max="116" width="14.42578125" style="76" customWidth="1" outlineLevel="1"/>
    <col min="117" max="117" width="13.42578125" style="76" customWidth="1" outlineLevel="1"/>
    <col min="118" max="118" width="5" style="1" bestFit="1" customWidth="1"/>
    <col min="119" max="119" width="15.85546875" style="21" customWidth="1"/>
    <col min="121" max="121" width="6" style="1" bestFit="1" customWidth="1"/>
    <col min="122" max="16384" width="9" style="1"/>
  </cols>
  <sheetData>
    <row r="1" spans="1:119" s="7" customFormat="1" ht="31.5" customHeight="1" x14ac:dyDescent="0.25">
      <c r="A1" s="1041" t="s">
        <v>40</v>
      </c>
      <c r="B1" s="1041"/>
      <c r="C1" s="1041"/>
      <c r="D1" s="1041"/>
      <c r="E1" s="1041"/>
      <c r="F1" s="1041"/>
      <c r="G1" s="1041"/>
      <c r="H1" s="1041"/>
      <c r="I1" s="1042"/>
      <c r="J1" s="1117" t="s">
        <v>0</v>
      </c>
      <c r="K1" s="1119" t="s">
        <v>1</v>
      </c>
      <c r="L1" s="1077" t="s">
        <v>2</v>
      </c>
      <c r="M1" s="1121" t="s">
        <v>79</v>
      </c>
      <c r="N1" s="1121" t="s">
        <v>3</v>
      </c>
      <c r="O1" s="1061" t="s">
        <v>4</v>
      </c>
      <c r="P1" s="1121" t="s">
        <v>90</v>
      </c>
      <c r="Q1" s="1123" t="s">
        <v>115</v>
      </c>
      <c r="R1" s="1121" t="s">
        <v>116</v>
      </c>
      <c r="S1" s="1121" t="s">
        <v>117</v>
      </c>
      <c r="T1" s="1125" t="s">
        <v>118</v>
      </c>
      <c r="U1" s="1125" t="s">
        <v>119</v>
      </c>
      <c r="V1" s="1125" t="s">
        <v>120</v>
      </c>
      <c r="W1" s="1125" t="s">
        <v>121</v>
      </c>
      <c r="X1" s="1061" t="s">
        <v>91</v>
      </c>
      <c r="Y1" s="1127" t="s">
        <v>98</v>
      </c>
      <c r="Z1" s="1127" t="s">
        <v>99</v>
      </c>
      <c r="AA1" s="1077" t="s">
        <v>92</v>
      </c>
      <c r="AB1" s="1079" t="s">
        <v>31</v>
      </c>
      <c r="AC1" s="1059" t="s">
        <v>42</v>
      </c>
      <c r="AD1" s="1061" t="s">
        <v>43</v>
      </c>
      <c r="AE1" s="1061" t="s">
        <v>34</v>
      </c>
      <c r="AF1" s="1061" t="s">
        <v>35</v>
      </c>
      <c r="AG1" s="1061" t="s">
        <v>38</v>
      </c>
      <c r="AH1" s="1061" t="s">
        <v>132</v>
      </c>
      <c r="AI1" s="1061" t="s">
        <v>81</v>
      </c>
      <c r="AJ1" s="1061" t="s">
        <v>80</v>
      </c>
      <c r="AK1" s="1075"/>
      <c r="AL1" s="1075"/>
      <c r="AM1" s="1075"/>
      <c r="AN1" s="1075"/>
      <c r="AO1" s="1075"/>
      <c r="AP1" s="1076"/>
      <c r="AQ1" s="1073" t="s">
        <v>39</v>
      </c>
      <c r="AR1" s="1063" t="s">
        <v>93</v>
      </c>
      <c r="AS1" s="1065" t="s">
        <v>78</v>
      </c>
      <c r="AT1" s="1075" t="s">
        <v>50</v>
      </c>
      <c r="AU1" s="1075"/>
      <c r="AV1" s="1075"/>
      <c r="AW1" s="1075"/>
      <c r="AX1" s="1075"/>
      <c r="AY1" s="1076"/>
      <c r="AZ1" s="5"/>
      <c r="BA1" s="259"/>
      <c r="BB1" s="259"/>
      <c r="BC1" s="1085" t="s">
        <v>60</v>
      </c>
      <c r="BD1" s="1085"/>
      <c r="BE1" s="1085"/>
      <c r="BF1" s="1085"/>
      <c r="BG1" s="71"/>
      <c r="BH1" s="259"/>
      <c r="BI1" s="259"/>
      <c r="BJ1" s="6"/>
      <c r="BK1" s="6"/>
      <c r="BL1" s="259"/>
      <c r="BM1" s="259"/>
      <c r="BN1" s="259"/>
      <c r="BO1" s="71"/>
      <c r="BP1" s="71"/>
      <c r="BQ1" s="327"/>
      <c r="BR1" s="1067" t="s">
        <v>101</v>
      </c>
      <c r="BS1" s="1069" t="s">
        <v>102</v>
      </c>
      <c r="BT1" s="1069" t="s">
        <v>103</v>
      </c>
      <c r="BU1" s="1071" t="s">
        <v>104</v>
      </c>
      <c r="BV1" s="1144" t="s">
        <v>105</v>
      </c>
      <c r="BW1" s="1073" t="s">
        <v>14</v>
      </c>
      <c r="BX1" s="1073" t="s">
        <v>106</v>
      </c>
      <c r="BY1" s="1073" t="s">
        <v>107</v>
      </c>
      <c r="BZ1" s="1073" t="s">
        <v>108</v>
      </c>
      <c r="CA1" s="327"/>
      <c r="CB1" s="1081" t="s">
        <v>61</v>
      </c>
      <c r="CC1" s="1082"/>
      <c r="CD1" s="1082"/>
      <c r="CE1" s="1082"/>
      <c r="CF1" s="1082"/>
      <c r="CG1" s="1082"/>
      <c r="CH1" s="1082"/>
      <c r="CI1" s="1082"/>
      <c r="CJ1" s="1082"/>
      <c r="CK1" s="1082"/>
      <c r="CL1" s="1082"/>
      <c r="CM1" s="1082"/>
      <c r="CN1" s="1082"/>
      <c r="CO1" s="1082"/>
      <c r="CP1" s="1083"/>
      <c r="CQ1" s="1154" t="s">
        <v>15</v>
      </c>
      <c r="CR1" s="1079" t="s">
        <v>5</v>
      </c>
      <c r="CS1" s="1156" t="s">
        <v>16</v>
      </c>
      <c r="CT1" s="1146" t="s">
        <v>73</v>
      </c>
      <c r="CU1" s="1152" t="s">
        <v>76</v>
      </c>
      <c r="CV1" s="1146" t="s">
        <v>112</v>
      </c>
      <c r="CW1" s="1146" t="s">
        <v>113</v>
      </c>
      <c r="CX1" s="1146" t="s">
        <v>72</v>
      </c>
      <c r="CY1" s="1137" t="s">
        <v>114</v>
      </c>
      <c r="CZ1" s="1139" t="s">
        <v>17</v>
      </c>
      <c r="DA1" s="1141" t="s">
        <v>74</v>
      </c>
      <c r="DB1" s="1142" t="s">
        <v>74</v>
      </c>
      <c r="DC1" s="1142"/>
      <c r="DD1" s="1142"/>
      <c r="DE1" s="1142"/>
      <c r="DF1" s="1142"/>
      <c r="DG1" s="1142"/>
      <c r="DH1" s="1142"/>
      <c r="DI1" s="1142"/>
      <c r="DJ1" s="1142"/>
      <c r="DK1" s="1142"/>
      <c r="DL1" s="1142"/>
      <c r="DM1" s="1143"/>
      <c r="DO1" s="445"/>
    </row>
    <row r="2" spans="1:119" s="572" customFormat="1" ht="120.75" customHeight="1" x14ac:dyDescent="0.25">
      <c r="A2" s="937" t="s">
        <v>53</v>
      </c>
      <c r="B2" s="937" t="s">
        <v>31</v>
      </c>
      <c r="C2" s="937" t="s">
        <v>32</v>
      </c>
      <c r="D2" s="937" t="s">
        <v>33</v>
      </c>
      <c r="E2" s="937" t="s">
        <v>34</v>
      </c>
      <c r="F2" s="937" t="s">
        <v>35</v>
      </c>
      <c r="G2" s="937" t="s">
        <v>49</v>
      </c>
      <c r="H2" s="937" t="s">
        <v>48</v>
      </c>
      <c r="I2" s="937" t="s">
        <v>47</v>
      </c>
      <c r="J2" s="1118"/>
      <c r="K2" s="1120"/>
      <c r="L2" s="1078"/>
      <c r="M2" s="1122"/>
      <c r="N2" s="1122"/>
      <c r="O2" s="1062"/>
      <c r="P2" s="1122"/>
      <c r="Q2" s="1124"/>
      <c r="R2" s="1122"/>
      <c r="S2" s="1122"/>
      <c r="T2" s="1126"/>
      <c r="U2" s="1126"/>
      <c r="V2" s="1126"/>
      <c r="W2" s="1126"/>
      <c r="X2" s="1062"/>
      <c r="Y2" s="1128"/>
      <c r="Z2" s="1128"/>
      <c r="AA2" s="1078"/>
      <c r="AB2" s="1080"/>
      <c r="AC2" s="1060"/>
      <c r="AD2" s="1062"/>
      <c r="AE2" s="1062"/>
      <c r="AF2" s="1062"/>
      <c r="AG2" s="1062"/>
      <c r="AH2" s="1062"/>
      <c r="AI2" s="1062"/>
      <c r="AJ2" s="1062"/>
      <c r="AK2" s="568" t="s">
        <v>36</v>
      </c>
      <c r="AL2" s="566" t="s">
        <v>44</v>
      </c>
      <c r="AM2" s="566" t="s">
        <v>122</v>
      </c>
      <c r="AN2" s="566" t="s">
        <v>46</v>
      </c>
      <c r="AO2" s="566" t="s">
        <v>37</v>
      </c>
      <c r="AP2" s="567" t="s">
        <v>123</v>
      </c>
      <c r="AQ2" s="1074"/>
      <c r="AR2" s="1064"/>
      <c r="AS2" s="1066"/>
      <c r="AT2" s="568" t="s">
        <v>36</v>
      </c>
      <c r="AU2" s="566" t="s">
        <v>44</v>
      </c>
      <c r="AV2" s="566" t="s">
        <v>45</v>
      </c>
      <c r="AW2" s="566" t="s">
        <v>46</v>
      </c>
      <c r="AX2" s="566" t="s">
        <v>37</v>
      </c>
      <c r="AY2" s="567" t="s">
        <v>41</v>
      </c>
      <c r="AZ2" s="937" t="s">
        <v>6</v>
      </c>
      <c r="BA2" s="566" t="s">
        <v>54</v>
      </c>
      <c r="BB2" s="566" t="s">
        <v>55</v>
      </c>
      <c r="BC2" s="945" t="s">
        <v>59</v>
      </c>
      <c r="BD2" s="945" t="s">
        <v>75</v>
      </c>
      <c r="BE2" s="945" t="s">
        <v>58</v>
      </c>
      <c r="BF2" s="945" t="s">
        <v>57</v>
      </c>
      <c r="BG2" s="938" t="s">
        <v>56</v>
      </c>
      <c r="BH2" s="566" t="s">
        <v>51</v>
      </c>
      <c r="BI2" s="566" t="s">
        <v>52</v>
      </c>
      <c r="BJ2" s="565" t="s">
        <v>7</v>
      </c>
      <c r="BK2" s="565" t="s">
        <v>8</v>
      </c>
      <c r="BL2" s="939" t="s">
        <v>9</v>
      </c>
      <c r="BM2" s="565" t="s">
        <v>10</v>
      </c>
      <c r="BN2" s="565" t="s">
        <v>11</v>
      </c>
      <c r="BO2" s="945" t="s">
        <v>12</v>
      </c>
      <c r="BP2" s="946" t="s">
        <v>13</v>
      </c>
      <c r="BQ2" s="569"/>
      <c r="BR2" s="1068"/>
      <c r="BS2" s="1070"/>
      <c r="BT2" s="1070"/>
      <c r="BU2" s="1072"/>
      <c r="BV2" s="1145"/>
      <c r="BW2" s="1074"/>
      <c r="BX2" s="1074"/>
      <c r="BY2" s="1074"/>
      <c r="BZ2" s="1074"/>
      <c r="CA2" s="569"/>
      <c r="CB2" s="940" t="s">
        <v>62</v>
      </c>
      <c r="CC2" s="941" t="s">
        <v>63</v>
      </c>
      <c r="CD2" s="942" t="s">
        <v>65</v>
      </c>
      <c r="CE2" s="942" t="s">
        <v>64</v>
      </c>
      <c r="CF2" s="570" t="s">
        <v>66</v>
      </c>
      <c r="CG2" s="570"/>
      <c r="CH2" s="942" t="s">
        <v>109</v>
      </c>
      <c r="CI2" s="570" t="s">
        <v>70</v>
      </c>
      <c r="CJ2" s="570" t="s">
        <v>67</v>
      </c>
      <c r="CK2" s="570" t="s">
        <v>68</v>
      </c>
      <c r="CL2" s="571" t="s">
        <v>69</v>
      </c>
      <c r="CM2" s="943" t="s">
        <v>400</v>
      </c>
      <c r="CN2" s="944" t="s">
        <v>100</v>
      </c>
      <c r="CO2" s="942" t="s">
        <v>110</v>
      </c>
      <c r="CP2" s="567" t="s">
        <v>111</v>
      </c>
      <c r="CQ2" s="1155"/>
      <c r="CR2" s="1080"/>
      <c r="CS2" s="1157"/>
      <c r="CT2" s="1147"/>
      <c r="CU2" s="1153"/>
      <c r="CV2" s="1147"/>
      <c r="CW2" s="1147"/>
      <c r="CX2" s="1147"/>
      <c r="CY2" s="1138"/>
      <c r="CZ2" s="1140"/>
      <c r="DA2" s="636" t="s">
        <v>133</v>
      </c>
      <c r="DB2" s="636" t="s">
        <v>134</v>
      </c>
      <c r="DC2" s="636" t="s">
        <v>124</v>
      </c>
      <c r="DD2" s="636" t="s">
        <v>125</v>
      </c>
      <c r="DE2" s="636" t="s">
        <v>126</v>
      </c>
      <c r="DF2" s="636" t="s">
        <v>122</v>
      </c>
      <c r="DG2" s="636" t="s">
        <v>127</v>
      </c>
      <c r="DH2" s="636" t="s">
        <v>128</v>
      </c>
      <c r="DI2" s="636" t="s">
        <v>129</v>
      </c>
      <c r="DJ2" s="636" t="s">
        <v>71</v>
      </c>
      <c r="DK2" s="636" t="s">
        <v>130</v>
      </c>
      <c r="DL2" s="636" t="s">
        <v>131</v>
      </c>
      <c r="DM2" s="637" t="s">
        <v>18</v>
      </c>
      <c r="DO2" s="573"/>
    </row>
    <row r="3" spans="1:119" s="147" customFormat="1" ht="20.25" customHeight="1" x14ac:dyDescent="0.25">
      <c r="A3" s="134"/>
      <c r="B3" s="134"/>
      <c r="C3" s="135"/>
      <c r="D3" s="135"/>
      <c r="E3" s="135"/>
      <c r="F3" s="135"/>
      <c r="G3" s="135"/>
      <c r="H3" s="134"/>
      <c r="I3" s="135"/>
      <c r="J3" s="136" t="s">
        <v>377</v>
      </c>
      <c r="K3" s="136"/>
      <c r="L3" s="184"/>
      <c r="M3" s="171"/>
      <c r="N3" s="138"/>
      <c r="O3" s="137"/>
      <c r="P3" s="172"/>
      <c r="Q3" s="402"/>
      <c r="R3" s="138"/>
      <c r="S3" s="138"/>
      <c r="T3" s="402"/>
      <c r="U3" s="402"/>
      <c r="V3" s="402"/>
      <c r="W3" s="402"/>
      <c r="X3" s="137"/>
      <c r="Y3" s="163"/>
      <c r="Z3" s="167"/>
      <c r="AA3" s="139"/>
      <c r="AB3" s="134"/>
      <c r="AC3" s="135"/>
      <c r="AD3" s="135"/>
      <c r="AE3" s="135"/>
      <c r="AF3" s="135"/>
      <c r="AG3" s="140"/>
      <c r="AH3" s="135"/>
      <c r="AI3" s="139"/>
      <c r="AJ3" s="139"/>
      <c r="AK3" s="134"/>
      <c r="AL3" s="139"/>
      <c r="AM3" s="139"/>
      <c r="AN3" s="139"/>
      <c r="AO3" s="139"/>
      <c r="AP3" s="141"/>
      <c r="AQ3" s="142"/>
      <c r="AR3" s="139"/>
      <c r="AS3" s="276"/>
      <c r="AT3" s="135"/>
      <c r="AU3" s="139"/>
      <c r="AV3" s="139"/>
      <c r="AW3" s="139"/>
      <c r="AX3" s="139"/>
      <c r="AY3" s="141"/>
      <c r="AZ3" s="143"/>
      <c r="BA3" s="139"/>
      <c r="BB3" s="139"/>
      <c r="BC3" s="144"/>
      <c r="BD3" s="144"/>
      <c r="BE3" s="144"/>
      <c r="BF3" s="144"/>
      <c r="BG3" s="135"/>
      <c r="BH3" s="139"/>
      <c r="BI3" s="139"/>
      <c r="BJ3" s="139"/>
      <c r="BK3" s="139"/>
      <c r="BL3" s="139"/>
      <c r="BM3" s="139"/>
      <c r="BN3" s="139"/>
      <c r="BO3" s="135"/>
      <c r="BP3" s="135"/>
      <c r="BQ3" s="328"/>
      <c r="BR3" s="134"/>
      <c r="BS3" s="135"/>
      <c r="BT3" s="448"/>
      <c r="BU3" s="448"/>
      <c r="BV3" s="331"/>
      <c r="BW3" s="139"/>
      <c r="BX3" s="139"/>
      <c r="BY3" s="139"/>
      <c r="BZ3" s="141"/>
      <c r="CA3" s="328"/>
      <c r="CB3" s="145"/>
      <c r="CC3" s="139"/>
      <c r="CD3" s="139"/>
      <c r="CE3" s="139"/>
      <c r="CF3" s="139"/>
      <c r="CG3" s="139"/>
      <c r="CH3" s="402"/>
      <c r="CI3" s="139"/>
      <c r="CJ3" s="139"/>
      <c r="CK3" s="139"/>
      <c r="CL3" s="141"/>
      <c r="CM3" s="134"/>
      <c r="CN3" s="135"/>
      <c r="CO3" s="135"/>
      <c r="CP3" s="141"/>
      <c r="CQ3" s="141"/>
      <c r="CR3" s="221"/>
      <c r="CS3" s="146"/>
      <c r="CT3" s="146"/>
      <c r="CU3" s="146"/>
      <c r="CV3" s="146"/>
      <c r="CW3" s="146"/>
      <c r="CX3" s="146"/>
      <c r="CY3" s="301"/>
      <c r="CZ3" s="446"/>
      <c r="DA3" s="627"/>
      <c r="DB3" s="627"/>
      <c r="DC3" s="627"/>
      <c r="DD3" s="627"/>
      <c r="DE3" s="627"/>
      <c r="DF3" s="627"/>
      <c r="DG3" s="627"/>
      <c r="DH3" s="627"/>
      <c r="DI3" s="627"/>
      <c r="DJ3" s="627"/>
      <c r="DK3" s="627"/>
      <c r="DL3" s="627"/>
      <c r="DM3" s="447"/>
    </row>
    <row r="4" spans="1:119" s="66" customFormat="1" ht="15.95" customHeight="1" x14ac:dyDescent="0.25">
      <c r="A4" s="42">
        <v>76</v>
      </c>
      <c r="B4" s="42">
        <v>78</v>
      </c>
      <c r="C4" s="10">
        <v>-4.5199999999999996</v>
      </c>
      <c r="D4" s="10">
        <v>76</v>
      </c>
      <c r="E4" s="10">
        <v>32</v>
      </c>
      <c r="F4" s="10">
        <v>23</v>
      </c>
      <c r="G4" s="10">
        <v>21</v>
      </c>
      <c r="H4" s="42">
        <v>11</v>
      </c>
      <c r="I4" s="10">
        <v>22</v>
      </c>
      <c r="J4" s="77" t="s">
        <v>380</v>
      </c>
      <c r="K4" s="56" t="s">
        <v>397</v>
      </c>
      <c r="L4" s="57" t="s">
        <v>82</v>
      </c>
      <c r="M4" s="173">
        <v>44571</v>
      </c>
      <c r="N4" s="78">
        <v>44607</v>
      </c>
      <c r="O4" s="8" t="s">
        <v>19</v>
      </c>
      <c r="P4" s="174">
        <v>44620</v>
      </c>
      <c r="Q4" s="41">
        <f t="shared" ref="Q4:Q10" si="0">P4-M4</f>
        <v>49</v>
      </c>
      <c r="R4" s="553">
        <f t="shared" ref="R4:R10" si="1">P4-N4</f>
        <v>13</v>
      </c>
      <c r="S4" s="555" t="s">
        <v>398</v>
      </c>
      <c r="T4" s="41" t="s">
        <v>401</v>
      </c>
      <c r="U4" s="41" t="s">
        <v>401</v>
      </c>
      <c r="V4" s="41" t="s">
        <v>401</v>
      </c>
      <c r="W4" s="41" t="s">
        <v>401</v>
      </c>
      <c r="X4" s="8" t="s">
        <v>399</v>
      </c>
      <c r="Y4" s="164">
        <v>75.14</v>
      </c>
      <c r="Z4" s="168">
        <v>74.65299473974278</v>
      </c>
      <c r="AA4" s="410">
        <v>32876</v>
      </c>
      <c r="AB4" s="10">
        <v>82.93</v>
      </c>
      <c r="AC4" s="10">
        <v>92.84</v>
      </c>
      <c r="AD4" s="10">
        <v>-1.86</v>
      </c>
      <c r="AE4" s="10">
        <v>1.23</v>
      </c>
      <c r="AF4" s="10">
        <v>-0.51</v>
      </c>
      <c r="AG4" s="79">
        <f>SUM(AB4:AF4)</f>
        <v>174.63</v>
      </c>
      <c r="AH4" s="10">
        <v>23999</v>
      </c>
      <c r="AI4" s="8">
        <v>29738449.445840001</v>
      </c>
      <c r="AJ4" s="8">
        <v>53621766</v>
      </c>
      <c r="AK4" s="56">
        <f>AB4*$CZ4*$AA4*$Y4/1000/1000</f>
        <v>1471.0334984934971</v>
      </c>
      <c r="AL4" s="8">
        <f t="shared" ref="AL4:AP4" si="2">AC4*$CZ4*$AA4*$Y4/1000/1000</f>
        <v>1646.8196068990269</v>
      </c>
      <c r="AM4" s="8">
        <f t="shared" si="2"/>
        <v>-32.99315455441824</v>
      </c>
      <c r="AN4" s="88">
        <f t="shared" si="2"/>
        <v>21.818053818244323</v>
      </c>
      <c r="AO4" s="263">
        <f t="shared" si="2"/>
        <v>-9.0465101197598408</v>
      </c>
      <c r="AP4" s="57">
        <f t="shared" si="2"/>
        <v>3097.6314945365898</v>
      </c>
      <c r="AQ4" s="80">
        <f t="shared" ref="AQ4" si="3">AJ4/1000/1000-AP4</f>
        <v>-3044.0097285365896</v>
      </c>
      <c r="AR4" s="8">
        <f>AI4*Z4</f>
        <v>2220064310.0484004</v>
      </c>
      <c r="AS4" s="57">
        <f>AR4-AJ4</f>
        <v>2166442544.0484004</v>
      </c>
      <c r="AT4" s="8">
        <f>(AB4-B4)*$CZ4*$AA4*$Y4/1000/1000</f>
        <v>87.449597824345247</v>
      </c>
      <c r="AU4" s="8">
        <f t="shared" ref="AU4:AX4" si="4">(AC4-C4)*$CZ4*$AA4*$Y4/1000/1000</f>
        <v>1726.9965201172904</v>
      </c>
      <c r="AV4" s="8">
        <f t="shared" si="4"/>
        <v>-1381.1005449500021</v>
      </c>
      <c r="AW4" s="88">
        <f t="shared" si="4"/>
        <v>-545.80611055884367</v>
      </c>
      <c r="AX4" s="263">
        <f t="shared" si="4"/>
        <v>-417.02637826579178</v>
      </c>
      <c r="AY4" s="57">
        <f>SUM(AT4:AX4)</f>
        <v>-529.48691583300183</v>
      </c>
      <c r="AZ4" s="56">
        <v>3876</v>
      </c>
      <c r="BA4" s="263">
        <f t="shared" ref="BA4" si="5">(I4+D4)*AA4*CZ4*A4</f>
        <v>1758244932.9088001</v>
      </c>
      <c r="BB4" s="263">
        <f t="shared" ref="BB4" si="6">(BC4+BE4+BF4+BD4)*AA4+0.76*Y4*AA4</f>
        <v>102642370.0064</v>
      </c>
      <c r="BC4" s="252">
        <v>9</v>
      </c>
      <c r="BD4" s="252">
        <v>2876</v>
      </c>
      <c r="BE4" s="81">
        <v>152</v>
      </c>
      <c r="BF4" s="81">
        <v>28</v>
      </c>
      <c r="BG4" s="10">
        <v>24.87</v>
      </c>
      <c r="BH4" s="263">
        <f>$H4*$A4*$AA4</f>
        <v>27484336</v>
      </c>
      <c r="BI4" s="263">
        <f t="shared" ref="BI4:BI24" si="7">BG4*AA4*Y4</f>
        <v>61436426.656800002</v>
      </c>
      <c r="BJ4" s="8">
        <f>AJ4/AA4-AZ4-BG4*Y4</f>
        <v>-4113.7010785010343</v>
      </c>
      <c r="BK4" s="8">
        <f t="shared" ref="BK4" si="8">AR4/AA4-AZ4-BG4</f>
        <v>63627.549213055121</v>
      </c>
      <c r="BL4" s="8">
        <v>27987</v>
      </c>
      <c r="BM4" s="8">
        <f t="shared" ref="BM4" si="9">BJ4-BL4</f>
        <v>-32100.701078501035</v>
      </c>
      <c r="BN4" s="8">
        <f>BK4-BL4</f>
        <v>35640.549213055121</v>
      </c>
      <c r="BO4" s="10">
        <v>1.069</v>
      </c>
      <c r="BP4" s="82"/>
      <c r="BQ4" s="279"/>
      <c r="BR4" s="42">
        <f>AI4/AA4/7.1806</f>
        <v>125.97333131862642</v>
      </c>
      <c r="BS4" s="10">
        <f t="shared" ref="BS4" si="10">CN4-BO4</f>
        <v>81.780999999999992</v>
      </c>
      <c r="BT4" s="449">
        <f t="shared" ref="BT4" si="11">CM4-BO4</f>
        <v>91.450999999999993</v>
      </c>
      <c r="BU4" s="449">
        <f t="shared" ref="BU4" si="12">BR4-BS4</f>
        <v>44.192331318626429</v>
      </c>
      <c r="BV4" s="332">
        <f t="shared" ref="BV4" si="13">BR4-BT4</f>
        <v>34.522331318626428</v>
      </c>
      <c r="BW4" s="8"/>
      <c r="BX4" s="8"/>
      <c r="BY4" s="8"/>
      <c r="BZ4" s="57"/>
      <c r="CA4" s="279"/>
      <c r="CB4" s="56">
        <v>19274</v>
      </c>
      <c r="CC4" s="8">
        <v>27987</v>
      </c>
      <c r="CD4" s="8">
        <v>4987</v>
      </c>
      <c r="CE4" s="88">
        <v>-876</v>
      </c>
      <c r="CF4" s="263">
        <f>CC4-(CB4+CD4+CE4)</f>
        <v>4602</v>
      </c>
      <c r="CG4" s="263"/>
      <c r="CH4" s="481">
        <v>897872641</v>
      </c>
      <c r="CI4" s="481">
        <f>(CB4-CC4)*AA4</f>
        <v>-286448588</v>
      </c>
      <c r="CJ4" s="481">
        <f>CD4*$AA4</f>
        <v>163952612</v>
      </c>
      <c r="CK4" s="481">
        <f>CE4*$AA4</f>
        <v>-28799376</v>
      </c>
      <c r="CL4" s="485">
        <f>CF4*$AA4</f>
        <v>151295352</v>
      </c>
      <c r="CM4" s="42">
        <v>92.52</v>
      </c>
      <c r="CN4" s="10">
        <v>82.85</v>
      </c>
      <c r="CO4" s="481">
        <v>987614815</v>
      </c>
      <c r="CP4" s="36">
        <f t="shared" ref="CP4" si="14">CO4-CH4</f>
        <v>89742174</v>
      </c>
      <c r="CQ4" s="261"/>
      <c r="CR4" s="12">
        <v>74.33</v>
      </c>
      <c r="CS4" s="8">
        <f t="shared" ref="CS4" si="15">AA4*BK4/1000/1000</f>
        <v>2091.8193079284001</v>
      </c>
      <c r="CT4" s="8">
        <f t="shared" ref="CT4" si="16">BL4*AA4</f>
        <v>920100612</v>
      </c>
      <c r="CU4" s="8">
        <f>CS4-CT4</f>
        <v>-920098520.18069208</v>
      </c>
      <c r="CV4" s="41">
        <f t="shared" ref="CV4" si="17">BL4/CR4*Y4*AA4</f>
        <v>930127270.08852422</v>
      </c>
      <c r="CW4" s="41">
        <f t="shared" ref="CW4" si="18">BL4/CR4*Z4*AA4</f>
        <v>924098831.53060842</v>
      </c>
      <c r="CX4" s="8">
        <f>CV4-CT4</f>
        <v>10026658.088524222</v>
      </c>
      <c r="CY4" s="57">
        <f>CW4-CH4</f>
        <v>26226190.530608416</v>
      </c>
      <c r="CZ4" s="287">
        <f>AI4/AA4/BR4</f>
        <v>7.1806000000000001</v>
      </c>
      <c r="DA4" s="628">
        <v>-234</v>
      </c>
      <c r="DB4" s="629">
        <v>234</v>
      </c>
      <c r="DC4" s="629">
        <v>543</v>
      </c>
      <c r="DD4" s="628">
        <f t="shared" ref="DD4" si="19">SUM(AT4,AW4,AX4)</f>
        <v>-875.38289100029021</v>
      </c>
      <c r="DE4" s="628">
        <f t="shared" ref="DE4" si="20">AL4</f>
        <v>1646.8196068990269</v>
      </c>
      <c r="DF4" s="628">
        <f t="shared" ref="DF4" si="21">AV4</f>
        <v>-1381.1005449500021</v>
      </c>
      <c r="DG4" s="628">
        <f t="shared" ref="DG4" si="22">(BA4-BB4)/1000/1000</f>
        <v>1655.6025629024</v>
      </c>
      <c r="DH4" s="628">
        <f>(BH4-BI4)/1000/1000</f>
        <v>-33.952090656799996</v>
      </c>
      <c r="DI4" s="628">
        <f t="shared" ref="DI4" si="23">AS4/1000000</f>
        <v>2166.4425440484006</v>
      </c>
      <c r="DJ4" s="628">
        <v>25</v>
      </c>
      <c r="DK4" s="628">
        <f>CY4/1000/1000</f>
        <v>26.226190530608417</v>
      </c>
      <c r="DL4" s="628">
        <f t="shared" ref="DL4" si="24">CP4/1000/1000</f>
        <v>89.742174000000006</v>
      </c>
      <c r="DM4" s="530">
        <f>SUM(DA4:DL4)</f>
        <v>3862.3975517733434</v>
      </c>
      <c r="DN4" s="183"/>
    </row>
    <row r="5" spans="1:119" s="66" customFormat="1" ht="15.95" customHeight="1" x14ac:dyDescent="0.25">
      <c r="A5" s="18">
        <v>76</v>
      </c>
      <c r="B5" s="18">
        <v>78</v>
      </c>
      <c r="C5" s="11">
        <v>-3.67</v>
      </c>
      <c r="D5" s="11">
        <v>43</v>
      </c>
      <c r="E5" s="11">
        <v>34</v>
      </c>
      <c r="F5" s="11">
        <v>21</v>
      </c>
      <c r="G5" s="11">
        <v>23</v>
      </c>
      <c r="H5" s="18">
        <v>21</v>
      </c>
      <c r="I5" s="11">
        <v>11</v>
      </c>
      <c r="J5" s="77" t="s">
        <v>380</v>
      </c>
      <c r="K5" s="56" t="s">
        <v>397</v>
      </c>
      <c r="L5" s="272" t="s">
        <v>19</v>
      </c>
      <c r="M5" s="173">
        <v>44571</v>
      </c>
      <c r="N5" s="78">
        <v>44607</v>
      </c>
      <c r="O5" s="8" t="s">
        <v>19</v>
      </c>
      <c r="P5" s="174">
        <v>44620</v>
      </c>
      <c r="Q5" s="41">
        <f t="shared" si="0"/>
        <v>49</v>
      </c>
      <c r="R5" s="553">
        <f t="shared" si="1"/>
        <v>13</v>
      </c>
      <c r="S5" s="555" t="s">
        <v>398</v>
      </c>
      <c r="T5" s="41"/>
      <c r="U5" s="41"/>
      <c r="V5" s="41"/>
      <c r="W5" s="41"/>
      <c r="X5" s="8" t="s">
        <v>399</v>
      </c>
      <c r="Y5" s="164">
        <v>75.14</v>
      </c>
      <c r="Z5" s="168">
        <v>74.65299473974278</v>
      </c>
      <c r="AA5" s="409">
        <v>54678</v>
      </c>
      <c r="AB5" s="11">
        <v>76</v>
      </c>
      <c r="AC5" s="11">
        <v>98</v>
      </c>
      <c r="AD5" s="11">
        <v>-2.34</v>
      </c>
      <c r="AE5" s="11">
        <v>-2.34</v>
      </c>
      <c r="AF5" s="11">
        <v>-2.34</v>
      </c>
      <c r="AG5" s="72">
        <f t="shared" ref="AG5:AG14" si="25">SUM(AB5:AF5)</f>
        <v>166.98</v>
      </c>
      <c r="AH5" s="11">
        <v>12456</v>
      </c>
      <c r="AI5" s="11">
        <v>34567</v>
      </c>
      <c r="AJ5" s="88">
        <v>5362</v>
      </c>
      <c r="AK5" s="59">
        <f t="shared" ref="AK5:AK25" si="26">AB5*$CZ5*$AA5*$Y5/1000/1000</f>
        <v>2241.8665154708165</v>
      </c>
      <c r="AL5" s="88">
        <f t="shared" ref="AL5:AL25" si="27">AC5*$CZ5*$AA5*$Y5/1000/1000</f>
        <v>2890.8278752123679</v>
      </c>
      <c r="AM5" s="88">
        <f t="shared" ref="AM5:AM25" si="28">AD5*$CZ5*$AA5*$Y5/1000/1000</f>
        <v>-69.025890081601432</v>
      </c>
      <c r="AN5" s="88">
        <f t="shared" ref="AN5:AN25" si="29">AE5*$CZ5*$AA5*$Y5/1000/1000</f>
        <v>-69.025890081601432</v>
      </c>
      <c r="AO5" s="88">
        <f t="shared" ref="AO5:AO25" si="30">AF5*$CZ5*$AA5*$Y5/1000/1000</f>
        <v>-69.025890081601432</v>
      </c>
      <c r="AP5" s="272">
        <f t="shared" ref="AP5:AP25" si="31">AG5*$CZ5*$AA5*$Y5/1000/1000</f>
        <v>4925.6167204383801</v>
      </c>
      <c r="AQ5" s="83">
        <f t="shared" ref="AQ5:AQ33" si="32">AJ5/1000/1000-AP5</f>
        <v>-4925.6113584383802</v>
      </c>
      <c r="AR5" s="88">
        <f t="shared" ref="AR5:AR28" si="33">AI5*Z5</f>
        <v>2580530.0691686887</v>
      </c>
      <c r="AS5" s="272">
        <f>AR5-AJ5</f>
        <v>2575168.0691686887</v>
      </c>
      <c r="AT5" s="88">
        <f t="shared" ref="AT5:AT16" si="34">(AB5-B5)*$CZ5*$AA5*$Y5/1000/1000</f>
        <v>-58.996487249231997</v>
      </c>
      <c r="AU5" s="88">
        <f t="shared" ref="AU5:AU16" si="35">(AC5-C5)*$CZ5*$AA5*$Y5/1000/1000</f>
        <v>2999.0864293147092</v>
      </c>
      <c r="AV5" s="88">
        <f t="shared" ref="AV5:AV16" si="36">(AD5-D5)*$CZ5*$AA5*$Y5/1000/1000</f>
        <v>-1337.4503659400898</v>
      </c>
      <c r="AW5" s="88">
        <f t="shared" ref="AW5:AW16" si="37">(AE5-E5)*$CZ5*$AA5*$Y5/1000/1000</f>
        <v>-1071.9661733185455</v>
      </c>
      <c r="AX5" s="88">
        <f t="shared" ref="AX5:AX16" si="38">(AF5-F5)*$CZ5*$AA5*$Y5/1000/1000</f>
        <v>-688.48900619853737</v>
      </c>
      <c r="AY5" s="272">
        <f t="shared" ref="AY5:AY33" si="39">SUM(AT5:AX5)</f>
        <v>-157.81560339169539</v>
      </c>
      <c r="AZ5" s="59">
        <v>3567</v>
      </c>
      <c r="BA5" s="263">
        <f t="shared" ref="BA5:BA28" si="40">(I5+D5)*AA5*CZ5*A5</f>
        <v>1611136436.4576001</v>
      </c>
      <c r="BB5" s="263">
        <f t="shared" ref="BB5:BB32" si="41">(BC5+BE5+BF5+BD5)*AA5+0.76*Y5*AA5</f>
        <v>3122463.7392000002</v>
      </c>
      <c r="BC5" s="84"/>
      <c r="BD5" s="84"/>
      <c r="BE5" s="84"/>
      <c r="BF5" s="84"/>
      <c r="BG5" s="11"/>
      <c r="BH5" s="88">
        <f t="shared" ref="BH5:BH40" si="42">$H5*$A5*$AA5</f>
        <v>87266088</v>
      </c>
      <c r="BI5" s="263">
        <v>347464</v>
      </c>
      <c r="BJ5" s="262">
        <f t="shared" ref="BJ5:BJ32" si="43">AJ5/AA5-AZ5-BG5*Y5</f>
        <v>-3566.9019349647024</v>
      </c>
      <c r="BK5" s="88">
        <f t="shared" ref="BK5:BK24" si="44">AR5/AA5-AZ5-BG5</f>
        <v>-3519.804965997866</v>
      </c>
      <c r="BL5" s="88">
        <v>34000</v>
      </c>
      <c r="BM5" s="88">
        <f t="shared" ref="BM5:BM25" si="45">BJ5-BL5</f>
        <v>-37566.901934964699</v>
      </c>
      <c r="BN5" s="88">
        <f t="shared" ref="BN5:BN33" si="46">BK5-BL5</f>
        <v>-37519.804965997864</v>
      </c>
      <c r="BO5" s="11">
        <v>2.56</v>
      </c>
      <c r="BP5" s="11" t="s">
        <v>401</v>
      </c>
      <c r="BQ5" s="279"/>
      <c r="BR5" s="18">
        <f>AI5/AA5/7.1798</f>
        <v>8.8051492592342837E-2</v>
      </c>
      <c r="BS5" s="11">
        <f t="shared" ref="BS5:BS25" si="47">CN5-BO5</f>
        <v>17.440000000000001</v>
      </c>
      <c r="BT5" s="450">
        <f t="shared" ref="BT5:BT25" si="48">CM5-BO5</f>
        <v>75.44</v>
      </c>
      <c r="BU5" s="450">
        <f t="shared" ref="BU5:BU25" si="49">BR5-BS5</f>
        <v>-17.351948507407659</v>
      </c>
      <c r="BV5" s="442">
        <f t="shared" ref="BV5:BV33" si="50">BR5-BT5</f>
        <v>-75.351948507407656</v>
      </c>
      <c r="BW5" s="88"/>
      <c r="BX5" s="88"/>
      <c r="BY5" s="88"/>
      <c r="BZ5" s="272"/>
      <c r="CA5" s="279"/>
      <c r="CB5" s="59">
        <f>SUMPRODUCT(([176]БП!$C$245:$N$245=$L5)*([176]БП!$C$246:$N$246))</f>
        <v>17694.863000457663</v>
      </c>
      <c r="CC5" s="88">
        <f>SUMPRODUCT(('[176]факт+прогноз НДПИ'!$C$220:$N$220=$L5)*('[176]факт+прогноз НДПИ'!$C$221:$N$221))</f>
        <v>26060.808933579927</v>
      </c>
      <c r="CD5" s="88">
        <f>SUMPRODUCT(([176]БП_Urals!$C$245:$N$245=$L5)*([176]БП_Urals!$C$246:$N$246))-CB5</f>
        <v>7971.4249864658595</v>
      </c>
      <c r="CE5" s="88">
        <f>SUMPRODUCT(([176]БП_курс!$C$245:$N$245=$L5)*([176]БП_курс!$C$246:$N$246))-CB5</f>
        <v>1366.6922437678004</v>
      </c>
      <c r="CF5" s="88">
        <f t="shared" ref="CF5:CF33" si="51">CC5-(CB5+CD5+CE5)</f>
        <v>-972.17129711139569</v>
      </c>
      <c r="CG5" s="88"/>
      <c r="CH5" s="16">
        <v>54628</v>
      </c>
      <c r="CI5" s="16">
        <f t="shared" ref="CI5:CI28" si="52">(CB5-CC5)*AA5</f>
        <v>-457433191.73125917</v>
      </c>
      <c r="CJ5" s="16">
        <f t="shared" ref="CJ5:CJ33" si="53">CD5*$AA5</f>
        <v>435861575.4099803</v>
      </c>
      <c r="CK5" s="16">
        <f t="shared" ref="CK5:CK34" si="54">CE5*$AA5</f>
        <v>74727998.504735783</v>
      </c>
      <c r="CL5" s="38">
        <f t="shared" ref="CL5:CL34" si="55">CF5*$AA5</f>
        <v>-53156382.18345689</v>
      </c>
      <c r="CM5" s="18">
        <v>78</v>
      </c>
      <c r="CN5" s="11">
        <v>20</v>
      </c>
      <c r="CO5" s="481" t="e">
        <f>SUMPRODUCT(('Компания 1_факт_НДПИ (Platts)'!$C$11:$N$11=$L5)*('Компания 1_факт_НДПИ (Platts)'!$C$123:$N$123))/SUMPRODUCT(('Компания 1_факт_НДПИ (Platts)'!$C$11:$N$11=$L5)*('Компания 1_факт_НДПИ (Platts)'!$C$71:$N$71))*AA5</f>
        <v>#DIV/0!</v>
      </c>
      <c r="CP5" s="38" t="e">
        <f t="shared" ref="CP5:CP41" si="56">CO5-CH5</f>
        <v>#DIV/0!</v>
      </c>
      <c r="CQ5" s="261"/>
      <c r="CR5" s="14"/>
      <c r="CS5" s="88">
        <f t="shared" ref="CS5:CS25" si="57">AA5*BK5/1000/1000</f>
        <v>-192.45589593083133</v>
      </c>
      <c r="CT5" s="88">
        <f t="shared" ref="CT5:CT28" si="58">BL5*AA5</f>
        <v>1859052000</v>
      </c>
      <c r="CU5" s="88">
        <f t="shared" ref="CU5:CU33" si="59">CS5-CT5</f>
        <v>-1859052192.4558959</v>
      </c>
      <c r="CV5" s="16">
        <v>678534</v>
      </c>
      <c r="CW5" s="16">
        <v>7654398</v>
      </c>
      <c r="CX5" s="88">
        <f t="shared" ref="CX5:CX21" si="60">CV5-CT5</f>
        <v>-1858373466</v>
      </c>
      <c r="CY5" s="272">
        <f t="shared" ref="CY5:CY25" si="61">CW5-CH5</f>
        <v>7599770</v>
      </c>
      <c r="CZ5" s="288">
        <f t="shared" ref="CZ5:CZ16" si="62">AI5/AA5/BR5</f>
        <v>7.1798000000000002</v>
      </c>
      <c r="DA5" s="629">
        <v>123</v>
      </c>
      <c r="DB5" s="629">
        <v>-423</v>
      </c>
      <c r="DC5" s="629">
        <v>231</v>
      </c>
      <c r="DD5" s="629">
        <v>355</v>
      </c>
      <c r="DE5" s="629">
        <f t="shared" ref="DE5:DE28" si="63">AL5</f>
        <v>2890.8278752123679</v>
      </c>
      <c r="DF5" s="629">
        <v>2456</v>
      </c>
      <c r="DG5" s="629">
        <f t="shared" ref="DG5:DG28" si="64">(BA5-BB5)/1000/1000</f>
        <v>1608.0139727184001</v>
      </c>
      <c r="DH5" s="629">
        <f t="shared" ref="DH5:DH30" si="65">(BH5-BI5)/1000/1000</f>
        <v>86.918623999999994</v>
      </c>
      <c r="DI5" s="629">
        <f t="shared" ref="DI5:DI25" si="66">AS5/1000000</f>
        <v>2.5751680691686887</v>
      </c>
      <c r="DJ5" s="629">
        <f t="shared" ref="DJ5:DJ30" si="67">CI5/1000/1000</f>
        <v>-457.43319173125917</v>
      </c>
      <c r="DK5" s="629">
        <f t="shared" ref="DK5:DK30" si="68">CY5/1000/1000</f>
        <v>7.5997700000000004</v>
      </c>
      <c r="DL5" s="629">
        <v>45</v>
      </c>
      <c r="DM5" s="53">
        <f t="shared" ref="DM5:DM41" si="69">SUM(DA5:DL5)</f>
        <v>6925.5022182686762</v>
      </c>
      <c r="DN5" s="183"/>
    </row>
    <row r="6" spans="1:119" s="66" customFormat="1" ht="15.95" customHeight="1" x14ac:dyDescent="0.25">
      <c r="A6" s="18">
        <v>64</v>
      </c>
      <c r="B6" s="18">
        <v>78</v>
      </c>
      <c r="C6" s="11">
        <v>-2.87</v>
      </c>
      <c r="D6" s="11">
        <v>23</v>
      </c>
      <c r="E6" s="11">
        <v>32</v>
      </c>
      <c r="F6" s="11">
        <v>12</v>
      </c>
      <c r="G6" s="11">
        <v>20</v>
      </c>
      <c r="H6" s="18">
        <v>13</v>
      </c>
      <c r="I6" s="11">
        <v>21</v>
      </c>
      <c r="J6" s="77" t="s">
        <v>380</v>
      </c>
      <c r="K6" s="59" t="s">
        <v>402</v>
      </c>
      <c r="L6" s="272" t="s">
        <v>30</v>
      </c>
      <c r="M6" s="173">
        <v>44571</v>
      </c>
      <c r="N6" s="78">
        <v>44607</v>
      </c>
      <c r="O6" s="8" t="s">
        <v>19</v>
      </c>
      <c r="P6" s="174">
        <v>44620</v>
      </c>
      <c r="Q6" s="41">
        <f t="shared" si="0"/>
        <v>49</v>
      </c>
      <c r="R6" s="553">
        <f t="shared" si="1"/>
        <v>13</v>
      </c>
      <c r="S6" s="555" t="s">
        <v>398</v>
      </c>
      <c r="T6" s="41"/>
      <c r="U6" s="41"/>
      <c r="V6" s="41"/>
      <c r="W6" s="41"/>
      <c r="X6" s="8" t="s">
        <v>399</v>
      </c>
      <c r="Y6" s="164">
        <v>75.14</v>
      </c>
      <c r="Z6" s="168">
        <v>74.65299473974278</v>
      </c>
      <c r="AA6" s="409">
        <v>23456</v>
      </c>
      <c r="AB6" s="11">
        <v>87</v>
      </c>
      <c r="AC6" s="11">
        <v>78</v>
      </c>
      <c r="AD6" s="11">
        <v>-43</v>
      </c>
      <c r="AE6" s="11">
        <v>-43</v>
      </c>
      <c r="AF6" s="11">
        <v>-43</v>
      </c>
      <c r="AG6" s="72">
        <f t="shared" si="25"/>
        <v>36</v>
      </c>
      <c r="AH6" s="11">
        <v>76895</v>
      </c>
      <c r="AI6" s="11">
        <v>23456</v>
      </c>
      <c r="AJ6" s="88">
        <v>3737729</v>
      </c>
      <c r="AK6" s="59">
        <f t="shared" si="26"/>
        <v>1101.658501527168</v>
      </c>
      <c r="AL6" s="88">
        <f t="shared" si="27"/>
        <v>987.69382895539184</v>
      </c>
      <c r="AM6" s="88">
        <f t="shared" si="28"/>
        <v>-544.49788006515212</v>
      </c>
      <c r="AN6" s="88">
        <f t="shared" si="29"/>
        <v>-544.49788006515212</v>
      </c>
      <c r="AO6" s="88">
        <f t="shared" si="30"/>
        <v>-544.49788006515212</v>
      </c>
      <c r="AP6" s="272">
        <f t="shared" si="31"/>
        <v>455.85869028710397</v>
      </c>
      <c r="AQ6" s="83">
        <f t="shared" si="32"/>
        <v>-452.12096128710397</v>
      </c>
      <c r="AR6" s="88">
        <f t="shared" si="33"/>
        <v>1751060.6446154066</v>
      </c>
      <c r="AS6" s="272">
        <f t="shared" ref="AS6:AS19" si="70">AR6-AJ6</f>
        <v>-1986668.3553845934</v>
      </c>
      <c r="AT6" s="88">
        <f t="shared" si="34"/>
        <v>113.96467257177599</v>
      </c>
      <c r="AU6" s="88">
        <f t="shared" si="35"/>
        <v>1024.0358967643917</v>
      </c>
      <c r="AV6" s="88">
        <f t="shared" si="36"/>
        <v>-835.74093219302392</v>
      </c>
      <c r="AW6" s="88">
        <f t="shared" si="37"/>
        <v>-949.7056047648</v>
      </c>
      <c r="AX6" s="88">
        <f t="shared" si="38"/>
        <v>-696.45077682751992</v>
      </c>
      <c r="AY6" s="272">
        <f t="shared" si="39"/>
        <v>-1343.8967444491761</v>
      </c>
      <c r="AZ6" s="59">
        <v>4567</v>
      </c>
      <c r="BA6" s="263">
        <f t="shared" si="40"/>
        <v>474557888.92159998</v>
      </c>
      <c r="BB6" s="263">
        <f t="shared" si="41"/>
        <v>1339487.7184000001</v>
      </c>
      <c r="BC6" s="84"/>
      <c r="BD6" s="84"/>
      <c r="BE6" s="84"/>
      <c r="BF6" s="84"/>
      <c r="BG6" s="11"/>
      <c r="BH6" s="88">
        <f t="shared" si="42"/>
        <v>19515392</v>
      </c>
      <c r="BI6" s="263">
        <v>6432394</v>
      </c>
      <c r="BJ6" s="262">
        <f>AJ6/AA6-AZ6-BG6*Y6</f>
        <v>-4407.6493434515687</v>
      </c>
      <c r="BK6" s="88">
        <f t="shared" si="44"/>
        <v>-4492.347005260257</v>
      </c>
      <c r="BL6" s="88">
        <v>23567</v>
      </c>
      <c r="BM6" s="88">
        <f t="shared" si="45"/>
        <v>-27974.649343451569</v>
      </c>
      <c r="BN6" s="88">
        <f t="shared" si="46"/>
        <v>-28059.347005260257</v>
      </c>
      <c r="BO6" s="11">
        <v>2.34</v>
      </c>
      <c r="BP6" s="85"/>
      <c r="BQ6" s="279"/>
      <c r="BR6" s="18">
        <f>AI6/AA6/7.1846</f>
        <v>0.13918659354730953</v>
      </c>
      <c r="BS6" s="11">
        <f t="shared" si="47"/>
        <v>40.659999999999997</v>
      </c>
      <c r="BT6" s="450">
        <f t="shared" si="48"/>
        <v>75.66</v>
      </c>
      <c r="BU6" s="450">
        <f t="shared" si="49"/>
        <v>-40.520813406452689</v>
      </c>
      <c r="BV6" s="442">
        <f t="shared" si="50"/>
        <v>-75.520813406452689</v>
      </c>
      <c r="BW6" s="88"/>
      <c r="BX6" s="88"/>
      <c r="BY6" s="88"/>
      <c r="BZ6" s="272"/>
      <c r="CA6" s="279"/>
      <c r="CB6" s="59">
        <f>SUMPRODUCT(([176]БП!$C$245:$N$245=$L6)*([176]БП!$C$246:$N$246))</f>
        <v>17737.073355587454</v>
      </c>
      <c r="CC6" s="88">
        <f>SUMPRODUCT(('[176]факт+прогноз НДПИ'!$C$220:$N$220=$L6)*('[176]факт+прогноз НДПИ'!$C$221:$N$221))</f>
        <v>36918.264098376676</v>
      </c>
      <c r="CD6" s="88">
        <f>SUMPRODUCT(([176]БП_Urals!$C$245:$N$245=$L6)*([176]БП_Urals!$C$246:$N$246))-CB6</f>
        <v>7202.2024350648426</v>
      </c>
      <c r="CE6" s="88">
        <f>SUMPRODUCT(([176]БП_курс!$C$245:$N$245=$L6)*([176]БП_курс!$C$246:$N$246))-CB6</f>
        <v>8084.0441111164437</v>
      </c>
      <c r="CF6" s="88">
        <f t="shared" si="51"/>
        <v>3894.9441966079321</v>
      </c>
      <c r="CG6" s="88"/>
      <c r="CH6" s="16">
        <v>34567</v>
      </c>
      <c r="CI6" s="16">
        <f t="shared" si="52"/>
        <v>-449914010.06286401</v>
      </c>
      <c r="CJ6" s="16">
        <f t="shared" si="53"/>
        <v>168934860.31688094</v>
      </c>
      <c r="CK6" s="16">
        <f t="shared" si="54"/>
        <v>189619338.6703473</v>
      </c>
      <c r="CL6" s="38">
        <f t="shared" si="55"/>
        <v>91359811.075635657</v>
      </c>
      <c r="CM6" s="18">
        <v>78</v>
      </c>
      <c r="CN6" s="11">
        <v>43</v>
      </c>
      <c r="CO6" s="481" t="e">
        <f>SUMPRODUCT(('Компания 1_факт_НДПИ (Platts)'!$C$11:$N$11=$L6)*('Компания 1_факт_НДПИ (Platts)'!$C$123:$N$123))/SUMPRODUCT(('Компания 1_факт_НДПИ (Platts)'!$C$11:$N$11=$L6)*('Компания 1_факт_НДПИ (Platts)'!$C$71:$N$71))*AA6</f>
        <v>#DIV/0!</v>
      </c>
      <c r="CP6" s="38" t="e">
        <f t="shared" si="56"/>
        <v>#DIV/0!</v>
      </c>
      <c r="CQ6" s="261"/>
      <c r="CR6" s="14"/>
      <c r="CS6" s="88">
        <f t="shared" si="57"/>
        <v>-105.37249135538458</v>
      </c>
      <c r="CT6" s="88">
        <f t="shared" si="58"/>
        <v>552787552</v>
      </c>
      <c r="CU6" s="88">
        <f t="shared" si="59"/>
        <v>-552787657.37249136</v>
      </c>
      <c r="CV6" s="16">
        <v>7886543</v>
      </c>
      <c r="CW6" s="16">
        <v>2548976</v>
      </c>
      <c r="CX6" s="88">
        <f t="shared" si="60"/>
        <v>-544901009</v>
      </c>
      <c r="CY6" s="272">
        <f t="shared" si="61"/>
        <v>2514409</v>
      </c>
      <c r="CZ6" s="288">
        <f t="shared" si="62"/>
        <v>7.1845999999999997</v>
      </c>
      <c r="DA6" s="629">
        <v>234</v>
      </c>
      <c r="DB6" s="629">
        <v>231</v>
      </c>
      <c r="DC6" s="629">
        <v>123</v>
      </c>
      <c r="DD6" s="629">
        <f t="shared" ref="DD6:DD28" si="71">SUM(AT6,AW6,AX6)</f>
        <v>-1532.1917090205438</v>
      </c>
      <c r="DE6" s="629">
        <f t="shared" si="63"/>
        <v>987.69382895539184</v>
      </c>
      <c r="DF6" s="629">
        <v>3456</v>
      </c>
      <c r="DG6" s="629">
        <f t="shared" si="64"/>
        <v>473.21840120319996</v>
      </c>
      <c r="DH6" s="629">
        <f t="shared" si="65"/>
        <v>13.082998</v>
      </c>
      <c r="DI6" s="629">
        <f t="shared" si="66"/>
        <v>-1.9866683553845934</v>
      </c>
      <c r="DJ6" s="629">
        <f t="shared" si="67"/>
        <v>-449.91401006286401</v>
      </c>
      <c r="DK6" s="629">
        <f t="shared" si="68"/>
        <v>2.5144090000000001</v>
      </c>
      <c r="DL6" s="629">
        <v>76</v>
      </c>
      <c r="DM6" s="53">
        <f t="shared" si="69"/>
        <v>3612.4172497197992</v>
      </c>
      <c r="DN6" s="183"/>
    </row>
    <row r="7" spans="1:119" s="66" customFormat="1" ht="15.95" customHeight="1" x14ac:dyDescent="0.25">
      <c r="A7" s="18">
        <v>78</v>
      </c>
      <c r="B7" s="18">
        <v>65</v>
      </c>
      <c r="C7" s="11">
        <v>-3.57</v>
      </c>
      <c r="D7" s="11">
        <v>43</v>
      </c>
      <c r="E7" s="11">
        <v>12</v>
      </c>
      <c r="F7" s="11">
        <v>13</v>
      </c>
      <c r="G7" s="11">
        <v>25</v>
      </c>
      <c r="H7" s="18">
        <v>11</v>
      </c>
      <c r="I7" s="11">
        <v>13</v>
      </c>
      <c r="J7" s="77" t="s">
        <v>380</v>
      </c>
      <c r="K7" s="56" t="s">
        <v>397</v>
      </c>
      <c r="L7" s="272" t="s">
        <v>403</v>
      </c>
      <c r="M7" s="173">
        <v>44571</v>
      </c>
      <c r="N7" s="78">
        <v>44607</v>
      </c>
      <c r="O7" s="8" t="s">
        <v>19</v>
      </c>
      <c r="P7" s="174">
        <v>44620</v>
      </c>
      <c r="Q7" s="41">
        <f t="shared" si="0"/>
        <v>49</v>
      </c>
      <c r="R7" s="553">
        <f t="shared" si="1"/>
        <v>13</v>
      </c>
      <c r="S7" s="555" t="s">
        <v>398</v>
      </c>
      <c r="T7" s="41"/>
      <c r="U7" s="41"/>
      <c r="V7" s="41"/>
      <c r="W7" s="41"/>
      <c r="X7" s="8" t="s">
        <v>399</v>
      </c>
      <c r="Y7" s="164">
        <v>75.14</v>
      </c>
      <c r="Z7" s="168">
        <v>74.65299473974278</v>
      </c>
      <c r="AA7" s="409">
        <v>56345</v>
      </c>
      <c r="AB7" s="11">
        <v>98</v>
      </c>
      <c r="AC7" s="11">
        <v>89</v>
      </c>
      <c r="AD7" s="11">
        <v>-34</v>
      </c>
      <c r="AE7" s="11">
        <v>-34</v>
      </c>
      <c r="AF7" s="11">
        <v>-34</v>
      </c>
      <c r="AG7" s="72">
        <f t="shared" si="25"/>
        <v>85</v>
      </c>
      <c r="AH7" s="11">
        <v>34567</v>
      </c>
      <c r="AI7" s="11">
        <v>23445</v>
      </c>
      <c r="AJ7" s="88">
        <v>4662792</v>
      </c>
      <c r="AK7" s="59">
        <f>AB7*$CZ7*$AA7*$Y7/1000/1000</f>
        <v>2990.3307278644802</v>
      </c>
      <c r="AL7" s="88">
        <f t="shared" si="27"/>
        <v>2715.7085181626403</v>
      </c>
      <c r="AM7" s="88">
        <f t="shared" si="28"/>
        <v>-1037.46168109584</v>
      </c>
      <c r="AN7" s="88">
        <f t="shared" si="29"/>
        <v>-1037.46168109584</v>
      </c>
      <c r="AO7" s="88">
        <f t="shared" si="30"/>
        <v>-1037.46168109584</v>
      </c>
      <c r="AP7" s="272">
        <f t="shared" si="31"/>
        <v>2593.6542027396004</v>
      </c>
      <c r="AQ7" s="83">
        <f t="shared" si="32"/>
        <v>-2588.9914107396003</v>
      </c>
      <c r="AR7" s="88">
        <f>AI7*Z7</f>
        <v>1750239.4616732695</v>
      </c>
      <c r="AS7" s="272">
        <f t="shared" si="70"/>
        <v>-2912552.5383267305</v>
      </c>
      <c r="AT7" s="88">
        <f t="shared" si="34"/>
        <v>1006.9481022400801</v>
      </c>
      <c r="AU7" s="88">
        <f t="shared" si="35"/>
        <v>2824.6419946777028</v>
      </c>
      <c r="AV7" s="88">
        <f t="shared" si="36"/>
        <v>-2349.54557189352</v>
      </c>
      <c r="AW7" s="88">
        <f t="shared" si="37"/>
        <v>-1403.6246273649604</v>
      </c>
      <c r="AX7" s="88">
        <f t="shared" si="38"/>
        <v>-1434.1382062207199</v>
      </c>
      <c r="AY7" s="272">
        <f t="shared" si="39"/>
        <v>-1355.7183085614174</v>
      </c>
      <c r="AZ7" s="59">
        <v>3456</v>
      </c>
      <c r="BA7" s="263">
        <f t="shared" si="40"/>
        <v>1773799739.7120001</v>
      </c>
      <c r="BB7" s="263">
        <f t="shared" si="41"/>
        <v>3217660.108</v>
      </c>
      <c r="BC7" s="84"/>
      <c r="BD7" s="84"/>
      <c r="BE7" s="84"/>
      <c r="BF7" s="84"/>
      <c r="BG7" s="11"/>
      <c r="BH7" s="88">
        <f t="shared" si="42"/>
        <v>48344010</v>
      </c>
      <c r="BI7" s="263">
        <v>738293</v>
      </c>
      <c r="BJ7" s="262">
        <f t="shared" si="43"/>
        <v>-3373.2456828467475</v>
      </c>
      <c r="BK7" s="88">
        <f t="shared" si="44"/>
        <v>-3424.9370935899678</v>
      </c>
      <c r="BL7" s="88">
        <v>34256</v>
      </c>
      <c r="BM7" s="88">
        <f t="shared" si="45"/>
        <v>-37629.245682846748</v>
      </c>
      <c r="BN7" s="88">
        <f t="shared" si="46"/>
        <v>-37680.937093589964</v>
      </c>
      <c r="BO7" s="11">
        <v>5.34</v>
      </c>
      <c r="BP7" s="85"/>
      <c r="BQ7" s="279"/>
      <c r="BR7" s="18">
        <f>AI7/AA7/7.2072</f>
        <v>5.7733552276102627E-2</v>
      </c>
      <c r="BS7" s="11">
        <f t="shared" si="47"/>
        <v>39.659999999999997</v>
      </c>
      <c r="BT7" s="450">
        <f t="shared" si="48"/>
        <v>59.66</v>
      </c>
      <c r="BU7" s="450">
        <f t="shared" si="49"/>
        <v>-39.602266447723892</v>
      </c>
      <c r="BV7" s="442">
        <f t="shared" si="50"/>
        <v>-59.602266447723892</v>
      </c>
      <c r="BW7" s="88"/>
      <c r="BX7" s="88"/>
      <c r="BY7" s="88"/>
      <c r="BZ7" s="272"/>
      <c r="CA7" s="279"/>
      <c r="CB7" s="59">
        <f>SUMPRODUCT(([176]БП!$C$245:$N$245=$L7)*([176]БП!$C$246:$N$246))</f>
        <v>0</v>
      </c>
      <c r="CC7" s="88">
        <f>SUMPRODUCT(('[176]факт+прогноз НДПИ'!$C$220:$N$220=$L7)*('[176]факт+прогноз НДПИ'!$C$221:$N$221))</f>
        <v>0</v>
      </c>
      <c r="CD7" s="88">
        <f>SUMPRODUCT(([176]БП_Urals!$C$245:$N$245=$L7)*([176]БП_Urals!$C$246:$N$246))-CB7</f>
        <v>0</v>
      </c>
      <c r="CE7" s="88">
        <f>SUMPRODUCT(([176]БП_курс!$C$245:$N$245=$L7)*([176]БП_курс!$C$246:$N$246))-CB7</f>
        <v>0</v>
      </c>
      <c r="CF7" s="88">
        <f t="shared" si="51"/>
        <v>0</v>
      </c>
      <c r="CG7" s="88"/>
      <c r="CH7" s="16">
        <v>764859</v>
      </c>
      <c r="CI7" s="16">
        <f t="shared" si="52"/>
        <v>0</v>
      </c>
      <c r="CJ7" s="16">
        <f t="shared" si="53"/>
        <v>0</v>
      </c>
      <c r="CK7" s="16">
        <f t="shared" si="54"/>
        <v>0</v>
      </c>
      <c r="CL7" s="38">
        <f t="shared" si="55"/>
        <v>0</v>
      </c>
      <c r="CM7" s="18">
        <v>65</v>
      </c>
      <c r="CN7" s="11">
        <v>45</v>
      </c>
      <c r="CO7" s="481" t="e">
        <f>SUMPRODUCT(('Компания 1_факт_НДПИ (Platts)'!$C$11:$N$11=$L7)*('Компания 1_факт_НДПИ (Platts)'!$C$123:$N$123))/SUMPRODUCT(('Компания 1_факт_НДПИ (Platts)'!$C$11:$N$11=$L7)*('Компания 1_факт_НДПИ (Platts)'!$C$71:$N$71))*AA7</f>
        <v>#DIV/0!</v>
      </c>
      <c r="CP7" s="38" t="e">
        <f t="shared" si="56"/>
        <v>#DIV/0!</v>
      </c>
      <c r="CQ7" s="261"/>
      <c r="CR7" s="14"/>
      <c r="CS7" s="88">
        <f t="shared" si="57"/>
        <v>-192.97808053832674</v>
      </c>
      <c r="CT7" s="88">
        <f t="shared" si="58"/>
        <v>1930154320</v>
      </c>
      <c r="CU7" s="88">
        <f t="shared" si="59"/>
        <v>-1930154512.9780805</v>
      </c>
      <c r="CV7" s="16">
        <v>7654987</v>
      </c>
      <c r="CW7" s="26">
        <v>5786546</v>
      </c>
      <c r="CX7" s="88">
        <f t="shared" si="60"/>
        <v>-1922499333</v>
      </c>
      <c r="CY7" s="272">
        <f t="shared" si="61"/>
        <v>5021687</v>
      </c>
      <c r="CZ7" s="288">
        <f t="shared" si="62"/>
        <v>7.2072000000000003</v>
      </c>
      <c r="DA7" s="629">
        <v>-423</v>
      </c>
      <c r="DB7" s="629">
        <v>-312</v>
      </c>
      <c r="DC7" s="629">
        <v>-213</v>
      </c>
      <c r="DD7" s="629">
        <v>4345</v>
      </c>
      <c r="DE7" s="629">
        <f t="shared" si="63"/>
        <v>2715.7085181626403</v>
      </c>
      <c r="DF7" s="629">
        <f t="shared" ref="DF7:DF30" si="72">AV7</f>
        <v>-2349.54557189352</v>
      </c>
      <c r="DG7" s="629">
        <f t="shared" si="64"/>
        <v>1770.582079604</v>
      </c>
      <c r="DH7" s="629">
        <f t="shared" si="65"/>
        <v>47.605716999999999</v>
      </c>
      <c r="DI7" s="629">
        <v>35</v>
      </c>
      <c r="DJ7" s="629">
        <v>46</v>
      </c>
      <c r="DK7" s="629">
        <f t="shared" si="68"/>
        <v>5.021687</v>
      </c>
      <c r="DL7" s="629">
        <v>-34</v>
      </c>
      <c r="DM7" s="53">
        <f t="shared" si="69"/>
        <v>5633.3724298731213</v>
      </c>
      <c r="DN7" s="183"/>
    </row>
    <row r="8" spans="1:119" s="66" customFormat="1" ht="15.95" customHeight="1" x14ac:dyDescent="0.25">
      <c r="A8" s="18">
        <v>67</v>
      </c>
      <c r="B8" s="18">
        <v>65</v>
      </c>
      <c r="C8" s="11">
        <v>-3.61</v>
      </c>
      <c r="D8" s="11">
        <v>34</v>
      </c>
      <c r="E8" s="11">
        <v>32</v>
      </c>
      <c r="F8" s="11">
        <v>14</v>
      </c>
      <c r="G8" s="11">
        <v>23</v>
      </c>
      <c r="H8" s="18">
        <v>12</v>
      </c>
      <c r="I8" s="11">
        <v>14</v>
      </c>
      <c r="J8" s="77" t="s">
        <v>380</v>
      </c>
      <c r="K8" s="56" t="s">
        <v>397</v>
      </c>
      <c r="L8" s="272" t="s">
        <v>404</v>
      </c>
      <c r="M8" s="173">
        <v>44571</v>
      </c>
      <c r="N8" s="78">
        <v>44607</v>
      </c>
      <c r="O8" s="8" t="s">
        <v>19</v>
      </c>
      <c r="P8" s="174">
        <v>44620</v>
      </c>
      <c r="Q8" s="41">
        <f t="shared" si="0"/>
        <v>49</v>
      </c>
      <c r="R8" s="553">
        <f t="shared" si="1"/>
        <v>13</v>
      </c>
      <c r="S8" s="555" t="s">
        <v>398</v>
      </c>
      <c r="T8" s="41"/>
      <c r="U8" s="41"/>
      <c r="V8" s="41"/>
      <c r="W8" s="41"/>
      <c r="X8" s="8" t="s">
        <v>399</v>
      </c>
      <c r="Y8" s="164">
        <v>75.14</v>
      </c>
      <c r="Z8" s="168">
        <v>74.65299473974278</v>
      </c>
      <c r="AA8" s="409">
        <v>32442</v>
      </c>
      <c r="AB8" s="11">
        <v>67</v>
      </c>
      <c r="AC8" s="11">
        <v>67</v>
      </c>
      <c r="AD8" s="11">
        <v>-43</v>
      </c>
      <c r="AE8" s="11">
        <v>-43</v>
      </c>
      <c r="AF8" s="11">
        <v>-43</v>
      </c>
      <c r="AG8" s="72">
        <f t="shared" si="25"/>
        <v>5</v>
      </c>
      <c r="AH8" s="11">
        <v>23456</v>
      </c>
      <c r="AI8" s="11">
        <v>23654</v>
      </c>
      <c r="AJ8" s="88">
        <v>63542783</v>
      </c>
      <c r="AK8" s="59">
        <f t="shared" si="26"/>
        <v>1173.688672999752</v>
      </c>
      <c r="AL8" s="88">
        <f t="shared" si="27"/>
        <v>1173.688672999752</v>
      </c>
      <c r="AM8" s="88">
        <f t="shared" si="28"/>
        <v>-753.26287968640804</v>
      </c>
      <c r="AN8" s="88">
        <f t="shared" si="29"/>
        <v>-753.26287968640804</v>
      </c>
      <c r="AO8" s="88">
        <f t="shared" si="30"/>
        <v>-753.26287968640804</v>
      </c>
      <c r="AP8" s="272">
        <f t="shared" si="31"/>
        <v>87.588706940280005</v>
      </c>
      <c r="AQ8" s="83">
        <f t="shared" si="32"/>
        <v>-24.045923940280005</v>
      </c>
      <c r="AR8" s="88">
        <f t="shared" si="33"/>
        <v>1765841.9375738758</v>
      </c>
      <c r="AS8" s="272">
        <f t="shared" si="70"/>
        <v>-61776941.062426127</v>
      </c>
      <c r="AT8" s="88">
        <f t="shared" si="34"/>
        <v>35.035482776111998</v>
      </c>
      <c r="AU8" s="88">
        <f t="shared" si="35"/>
        <v>1236.9277194106344</v>
      </c>
      <c r="AV8" s="88">
        <f t="shared" si="36"/>
        <v>-1348.866086880312</v>
      </c>
      <c r="AW8" s="88">
        <f t="shared" si="37"/>
        <v>-1313.8306041042001</v>
      </c>
      <c r="AX8" s="88">
        <f t="shared" si="38"/>
        <v>-998.51125911919212</v>
      </c>
      <c r="AY8" s="272">
        <f t="shared" si="39"/>
        <v>-2389.2447479169577</v>
      </c>
      <c r="AZ8" s="59">
        <v>7856</v>
      </c>
      <c r="BA8" s="263">
        <f t="shared" si="40"/>
        <v>749761196.48640001</v>
      </c>
      <c r="BB8" s="263">
        <f t="shared" si="41"/>
        <v>1852645.8288</v>
      </c>
      <c r="BC8" s="84"/>
      <c r="BD8" s="84"/>
      <c r="BE8" s="84"/>
      <c r="BF8" s="84"/>
      <c r="BG8" s="11"/>
      <c r="BH8" s="88">
        <f t="shared" si="42"/>
        <v>26083368</v>
      </c>
      <c r="BI8" s="263">
        <v>5678</v>
      </c>
      <c r="BJ8" s="262">
        <f t="shared" si="43"/>
        <v>-5897.3419949448244</v>
      </c>
      <c r="BK8" s="88">
        <f t="shared" si="44"/>
        <v>-7801.569263991928</v>
      </c>
      <c r="BL8" s="88">
        <v>13456</v>
      </c>
      <c r="BM8" s="88">
        <f t="shared" si="45"/>
        <v>-19353.341994944825</v>
      </c>
      <c r="BN8" s="88">
        <f t="shared" si="46"/>
        <v>-21257.569263991929</v>
      </c>
      <c r="BO8" s="11">
        <v>2.34</v>
      </c>
      <c r="BP8" s="85"/>
      <c r="BQ8" s="279"/>
      <c r="BR8" s="18">
        <f>AI8/AA8/7.1862</f>
        <v>0.10146065754868638</v>
      </c>
      <c r="BS8" s="11">
        <f t="shared" si="47"/>
        <v>20.66</v>
      </c>
      <c r="BT8" s="450">
        <f t="shared" si="48"/>
        <v>62.66</v>
      </c>
      <c r="BU8" s="450">
        <f t="shared" si="49"/>
        <v>-20.558539342451315</v>
      </c>
      <c r="BV8" s="442">
        <f t="shared" si="50"/>
        <v>-62.558539342451311</v>
      </c>
      <c r="BW8" s="88"/>
      <c r="BX8" s="88"/>
      <c r="BY8" s="88"/>
      <c r="BZ8" s="272"/>
      <c r="CA8" s="279"/>
      <c r="CB8" s="59">
        <f>SUMPRODUCT(([176]БП!$C$245:$N$245=$L8)*([176]БП!$C$246:$N$246))</f>
        <v>0</v>
      </c>
      <c r="CC8" s="88">
        <f>SUMPRODUCT(('[176]факт+прогноз НДПИ'!$C$220:$N$220=$L8)*('[176]факт+прогноз НДПИ'!$C$221:$N$221))</f>
        <v>0</v>
      </c>
      <c r="CD8" s="88">
        <f>SUMPRODUCT(([176]БП_Urals!$C$245:$N$245=$L8)*([176]БП_Urals!$C$246:$N$246))-CB8</f>
        <v>0</v>
      </c>
      <c r="CE8" s="88">
        <f>SUMPRODUCT(([176]БП_курс!$C$245:$N$245=$L8)*([176]БП_курс!$C$246:$N$246))-CB8</f>
        <v>0</v>
      </c>
      <c r="CF8" s="88">
        <f t="shared" si="51"/>
        <v>0</v>
      </c>
      <c r="CG8" s="88"/>
      <c r="CH8" s="16">
        <v>354267</v>
      </c>
      <c r="CI8" s="16">
        <f t="shared" si="52"/>
        <v>0</v>
      </c>
      <c r="CJ8" s="16">
        <f t="shared" si="53"/>
        <v>0</v>
      </c>
      <c r="CK8" s="16">
        <f t="shared" si="54"/>
        <v>0</v>
      </c>
      <c r="CL8" s="38">
        <f t="shared" si="55"/>
        <v>0</v>
      </c>
      <c r="CM8" s="18">
        <v>65</v>
      </c>
      <c r="CN8" s="11">
        <v>23</v>
      </c>
      <c r="CO8" s="481" t="e">
        <f>SUMPRODUCT(('Компания 1_факт_НДПИ (Platts)'!$C$11:$N$11=$L8)*('Компания 1_факт_НДПИ (Platts)'!$C$123:$N$123))/SUMPRODUCT(('Компания 1_факт_НДПИ (Platts)'!$C$11:$N$11=$L8)*('Компания 1_факт_НДПИ (Platts)'!$C$71:$N$71))*AA8</f>
        <v>#DIV/0!</v>
      </c>
      <c r="CP8" s="38" t="e">
        <f t="shared" si="56"/>
        <v>#DIV/0!</v>
      </c>
      <c r="CQ8" s="261"/>
      <c r="CR8" s="14"/>
      <c r="CS8" s="88">
        <f t="shared" si="57"/>
        <v>-253.09851006242613</v>
      </c>
      <c r="CT8" s="88">
        <f t="shared" si="58"/>
        <v>436539552</v>
      </c>
      <c r="CU8" s="88">
        <f t="shared" si="59"/>
        <v>-436539805.09851009</v>
      </c>
      <c r="CV8" s="16">
        <v>3564785</v>
      </c>
      <c r="CW8" s="16">
        <v>3647987</v>
      </c>
      <c r="CX8" s="88">
        <f t="shared" si="60"/>
        <v>-432974767</v>
      </c>
      <c r="CY8" s="272">
        <f t="shared" si="61"/>
        <v>3293720</v>
      </c>
      <c r="CZ8" s="288">
        <f t="shared" si="62"/>
        <v>7.1862000000000004</v>
      </c>
      <c r="DA8" s="629">
        <v>231</v>
      </c>
      <c r="DB8" s="629">
        <v>543</v>
      </c>
      <c r="DC8" s="629">
        <v>124</v>
      </c>
      <c r="DD8" s="629">
        <f t="shared" si="71"/>
        <v>-2277.3063804472804</v>
      </c>
      <c r="DE8" s="629">
        <f t="shared" si="63"/>
        <v>1173.688672999752</v>
      </c>
      <c r="DF8" s="629">
        <v>356</v>
      </c>
      <c r="DG8" s="629">
        <f t="shared" si="64"/>
        <v>747.90855065760002</v>
      </c>
      <c r="DH8" s="629">
        <f t="shared" si="65"/>
        <v>26.077689999999997</v>
      </c>
      <c r="DI8" s="629">
        <f t="shared" si="66"/>
        <v>-61.776941062426125</v>
      </c>
      <c r="DJ8" s="629">
        <v>356</v>
      </c>
      <c r="DK8" s="629">
        <f t="shared" si="68"/>
        <v>3.29372</v>
      </c>
      <c r="DL8" s="629">
        <v>56</v>
      </c>
      <c r="DM8" s="53">
        <f t="shared" si="69"/>
        <v>1277.8853121476454</v>
      </c>
      <c r="DN8" s="183"/>
    </row>
    <row r="9" spans="1:119" s="66" customFormat="1" ht="15.95" customHeight="1" x14ac:dyDescent="0.25">
      <c r="A9" s="18">
        <v>67</v>
      </c>
      <c r="B9" s="18">
        <v>76</v>
      </c>
      <c r="C9" s="11">
        <v>-3.29</v>
      </c>
      <c r="D9" s="11">
        <v>54</v>
      </c>
      <c r="E9" s="11">
        <v>21</v>
      </c>
      <c r="F9" s="11">
        <v>20</v>
      </c>
      <c r="G9" s="11">
        <v>21</v>
      </c>
      <c r="H9" s="18">
        <v>13</v>
      </c>
      <c r="I9" s="11">
        <v>15</v>
      </c>
      <c r="J9" s="77" t="s">
        <v>380</v>
      </c>
      <c r="K9" s="59" t="s">
        <v>402</v>
      </c>
      <c r="L9" s="272" t="s">
        <v>20</v>
      </c>
      <c r="M9" s="173">
        <v>44571</v>
      </c>
      <c r="N9" s="78">
        <v>44607</v>
      </c>
      <c r="O9" s="8" t="s">
        <v>19</v>
      </c>
      <c r="P9" s="174">
        <v>44620</v>
      </c>
      <c r="Q9" s="41">
        <f t="shared" si="0"/>
        <v>49</v>
      </c>
      <c r="R9" s="553">
        <f t="shared" si="1"/>
        <v>13</v>
      </c>
      <c r="S9" s="555" t="s">
        <v>398</v>
      </c>
      <c r="T9" s="41"/>
      <c r="U9" s="41"/>
      <c r="V9" s="41"/>
      <c r="W9" s="41"/>
      <c r="X9" s="8" t="s">
        <v>399</v>
      </c>
      <c r="Y9" s="164">
        <v>75.14</v>
      </c>
      <c r="Z9" s="168">
        <v>74.65299473974278</v>
      </c>
      <c r="AA9" s="409">
        <v>23445</v>
      </c>
      <c r="AB9" s="11">
        <v>87</v>
      </c>
      <c r="AC9" s="11">
        <v>98</v>
      </c>
      <c r="AD9" s="11">
        <v>-4.32</v>
      </c>
      <c r="AE9" s="11">
        <v>-4.32</v>
      </c>
      <c r="AF9" s="11">
        <v>-4.32</v>
      </c>
      <c r="AG9" s="72">
        <f t="shared" si="25"/>
        <v>172.04000000000002</v>
      </c>
      <c r="AH9" s="11">
        <v>23445</v>
      </c>
      <c r="AI9" s="25">
        <v>23654</v>
      </c>
      <c r="AJ9" s="88">
        <v>56283</v>
      </c>
      <c r="AK9" s="59">
        <f t="shared" si="26"/>
        <v>1101.0192529213798</v>
      </c>
      <c r="AL9" s="88">
        <f t="shared" si="27"/>
        <v>1240.2285837505199</v>
      </c>
      <c r="AM9" s="88">
        <f t="shared" si="28"/>
        <v>-54.671300834716803</v>
      </c>
      <c r="AN9" s="88">
        <f t="shared" si="29"/>
        <v>-54.671300834716803</v>
      </c>
      <c r="AO9" s="88">
        <f t="shared" si="30"/>
        <v>-54.671300834716803</v>
      </c>
      <c r="AP9" s="272">
        <f t="shared" si="31"/>
        <v>2177.2339341677498</v>
      </c>
      <c r="AQ9" s="83">
        <f t="shared" si="32"/>
        <v>-2177.1776511677499</v>
      </c>
      <c r="AR9" s="88">
        <f t="shared" si="33"/>
        <v>1765841.9375738758</v>
      </c>
      <c r="AS9" s="272">
        <f t="shared" si="70"/>
        <v>1709558.9375738758</v>
      </c>
      <c r="AT9" s="88">
        <f t="shared" si="34"/>
        <v>139.20933082914001</v>
      </c>
      <c r="AU9" s="88">
        <f t="shared" si="35"/>
        <v>1281.8648290621445</v>
      </c>
      <c r="AV9" s="88">
        <f t="shared" si="36"/>
        <v>-738.06256126867675</v>
      </c>
      <c r="AW9" s="88">
        <f t="shared" si="37"/>
        <v>-320.43456878125681</v>
      </c>
      <c r="AX9" s="88">
        <f t="shared" si="38"/>
        <v>-307.77917506951678</v>
      </c>
      <c r="AY9" s="272">
        <f t="shared" si="39"/>
        <v>54.797854771834238</v>
      </c>
      <c r="AZ9" s="59">
        <v>3567</v>
      </c>
      <c r="BA9" s="263">
        <f t="shared" si="40"/>
        <v>778625034.99299991</v>
      </c>
      <c r="BB9" s="263">
        <f t="shared" si="41"/>
        <v>1338859.548</v>
      </c>
      <c r="BC9" s="84"/>
      <c r="BD9" s="84"/>
      <c r="BE9" s="84"/>
      <c r="BF9" s="84"/>
      <c r="BG9" s="11"/>
      <c r="BH9" s="88">
        <f t="shared" si="42"/>
        <v>20420595</v>
      </c>
      <c r="BI9" s="263">
        <v>234567</v>
      </c>
      <c r="BJ9" s="262">
        <f t="shared" si="43"/>
        <v>-3564.5993602047347</v>
      </c>
      <c r="BK9" s="88">
        <f t="shared" si="44"/>
        <v>-3491.6815125794892</v>
      </c>
      <c r="BL9" s="8">
        <v>27987</v>
      </c>
      <c r="BM9" s="88">
        <f t="shared" si="45"/>
        <v>-31551.599360204735</v>
      </c>
      <c r="BN9" s="88">
        <f t="shared" si="46"/>
        <v>-31478.681512579489</v>
      </c>
      <c r="BO9" s="11">
        <v>12.3</v>
      </c>
      <c r="BP9" s="85"/>
      <c r="BQ9" s="279"/>
      <c r="BR9" s="18">
        <f>AI9/AA9/7.1838</f>
        <v>0.14044300797621168</v>
      </c>
      <c r="BS9" s="11">
        <f t="shared" si="47"/>
        <v>19.7</v>
      </c>
      <c r="BT9" s="450">
        <f t="shared" si="48"/>
        <v>43.7</v>
      </c>
      <c r="BU9" s="450">
        <f t="shared" si="49"/>
        <v>-19.559556992023786</v>
      </c>
      <c r="BV9" s="442">
        <f t="shared" si="50"/>
        <v>-43.559556992023793</v>
      </c>
      <c r="BW9" s="88"/>
      <c r="BX9" s="88"/>
      <c r="BY9" s="88"/>
      <c r="BZ9" s="272"/>
      <c r="CA9" s="279"/>
      <c r="CB9" s="59">
        <f>SUMPRODUCT(([176]БП!$C$245:$N$245=$L9)*([176]БП!$C$246:$N$246))</f>
        <v>17771.354534914735</v>
      </c>
      <c r="CC9" s="88">
        <f>SUMPRODUCT(('[176]факт+прогноз НДПИ'!$C$220:$N$220=$L9)*('[176]факт+прогноз НДПИ'!$C$221:$N$221))</f>
        <v>23200.602379324071</v>
      </c>
      <c r="CD9" s="88">
        <f>SUMPRODUCT(([176]БП_Urals!$C$245:$N$245=$L9)*([176]БП_Urals!$C$246:$N$246))-CB9</f>
        <v>683.55399864542051</v>
      </c>
      <c r="CE9" s="88">
        <f>SUMPRODUCT(([176]БП_курс!$C$245:$N$245=$L9)*([176]БП_курс!$C$246:$N$246))-CB9</f>
        <v>1501.133960555002</v>
      </c>
      <c r="CF9" s="88">
        <f t="shared" si="51"/>
        <v>3244.5598852089133</v>
      </c>
      <c r="CG9" s="88"/>
      <c r="CH9" s="16">
        <v>76321</v>
      </c>
      <c r="CI9" s="16">
        <f t="shared" si="52"/>
        <v>-127288715.71217687</v>
      </c>
      <c r="CJ9" s="16">
        <f t="shared" si="53"/>
        <v>16025923.498241885</v>
      </c>
      <c r="CK9" s="16">
        <f t="shared" si="54"/>
        <v>35194085.705212019</v>
      </c>
      <c r="CL9" s="38">
        <f t="shared" si="55"/>
        <v>76068706.508722976</v>
      </c>
      <c r="CM9" s="18">
        <v>56</v>
      </c>
      <c r="CN9" s="11">
        <v>32</v>
      </c>
      <c r="CO9" s="481" t="e">
        <f>SUMPRODUCT(('Компания 1_факт_НДПИ (Platts)'!$C$11:$N$11=$L9)*('Компания 1_факт_НДПИ (Platts)'!$C$123:$N$123))/SUMPRODUCT(('Компания 1_факт_НДПИ (Platts)'!$C$11:$N$11=$L9)*('Компания 1_факт_НДПИ (Platts)'!$C$71:$N$71))*AA9</f>
        <v>#DIV/0!</v>
      </c>
      <c r="CP9" s="38" t="e">
        <f t="shared" si="56"/>
        <v>#DIV/0!</v>
      </c>
      <c r="CQ9" s="261"/>
      <c r="CR9" s="14"/>
      <c r="CS9" s="88">
        <f t="shared" si="57"/>
        <v>-81.862473062426119</v>
      </c>
      <c r="CT9" s="88">
        <f t="shared" si="58"/>
        <v>656155215</v>
      </c>
      <c r="CU9" s="88">
        <f t="shared" si="59"/>
        <v>-656155296.86247301</v>
      </c>
      <c r="CV9" s="16">
        <v>23</v>
      </c>
      <c r="CW9" s="16">
        <v>678534</v>
      </c>
      <c r="CX9" s="88">
        <f t="shared" si="60"/>
        <v>-656155192</v>
      </c>
      <c r="CY9" s="272">
        <f t="shared" si="61"/>
        <v>602213</v>
      </c>
      <c r="CZ9" s="288">
        <f t="shared" si="62"/>
        <v>7.1837999999999997</v>
      </c>
      <c r="DA9" s="629">
        <v>-312</v>
      </c>
      <c r="DB9" s="629">
        <v>231</v>
      </c>
      <c r="DC9" s="629">
        <v>214</v>
      </c>
      <c r="DD9" s="629">
        <f t="shared" si="71"/>
        <v>-489.00441302163358</v>
      </c>
      <c r="DE9" s="629">
        <f t="shared" si="63"/>
        <v>1240.2285837505199</v>
      </c>
      <c r="DF9" s="629">
        <f t="shared" si="72"/>
        <v>-738.06256126867675</v>
      </c>
      <c r="DG9" s="629">
        <f t="shared" si="64"/>
        <v>777.28617544499991</v>
      </c>
      <c r="DH9" s="629">
        <f t="shared" si="65"/>
        <v>20.186027999999997</v>
      </c>
      <c r="DI9" s="629">
        <f t="shared" si="66"/>
        <v>1.7095589375738758</v>
      </c>
      <c r="DJ9" s="629">
        <f t="shared" si="67"/>
        <v>-127.28871571217687</v>
      </c>
      <c r="DK9" s="629">
        <f t="shared" si="68"/>
        <v>0.602213</v>
      </c>
      <c r="DL9" s="629">
        <v>76</v>
      </c>
      <c r="DM9" s="53">
        <f t="shared" si="69"/>
        <v>894.65686913060642</v>
      </c>
      <c r="DN9" s="183"/>
    </row>
    <row r="10" spans="1:119" s="66" customFormat="1" ht="15.95" customHeight="1" x14ac:dyDescent="0.25">
      <c r="A10" s="18">
        <v>87</v>
      </c>
      <c r="B10" s="18">
        <v>56</v>
      </c>
      <c r="C10" s="11">
        <v>-3.24</v>
      </c>
      <c r="D10" s="11">
        <v>43</v>
      </c>
      <c r="E10" s="11">
        <v>32</v>
      </c>
      <c r="F10" s="11">
        <v>12</v>
      </c>
      <c r="G10" s="11">
        <v>20</v>
      </c>
      <c r="H10" s="18">
        <v>12</v>
      </c>
      <c r="I10" s="11">
        <v>16</v>
      </c>
      <c r="J10" s="77" t="s">
        <v>380</v>
      </c>
      <c r="K10" s="56" t="s">
        <v>397</v>
      </c>
      <c r="L10" s="272" t="s">
        <v>21</v>
      </c>
      <c r="M10" s="173">
        <v>44571</v>
      </c>
      <c r="N10" s="78">
        <v>44607</v>
      </c>
      <c r="O10" s="8" t="s">
        <v>19</v>
      </c>
      <c r="P10" s="174">
        <v>44620</v>
      </c>
      <c r="Q10" s="41">
        <f t="shared" si="0"/>
        <v>49</v>
      </c>
      <c r="R10" s="553">
        <f t="shared" si="1"/>
        <v>13</v>
      </c>
      <c r="S10" s="555" t="s">
        <v>398</v>
      </c>
      <c r="T10" s="41"/>
      <c r="U10" s="41"/>
      <c r="V10" s="41"/>
      <c r="W10" s="41"/>
      <c r="X10" s="8" t="s">
        <v>399</v>
      </c>
      <c r="Y10" s="164">
        <v>75.14</v>
      </c>
      <c r="Z10" s="168">
        <v>74.65299473974278</v>
      </c>
      <c r="AA10" s="409">
        <v>23445</v>
      </c>
      <c r="AB10" s="11">
        <v>99</v>
      </c>
      <c r="AC10" s="11">
        <v>90</v>
      </c>
      <c r="AD10" s="11">
        <v>-2.4500000000000002</v>
      </c>
      <c r="AE10" s="11">
        <v>-2.4500000000000002</v>
      </c>
      <c r="AF10" s="11">
        <v>-2.4500000000000002</v>
      </c>
      <c r="AG10" s="72">
        <f t="shared" si="25"/>
        <v>181.65000000000003</v>
      </c>
      <c r="AH10" s="11">
        <v>23654</v>
      </c>
      <c r="AI10" s="11">
        <v>23654</v>
      </c>
      <c r="AJ10" s="88">
        <v>4356881</v>
      </c>
      <c r="AK10" s="59">
        <f t="shared" si="26"/>
        <v>1252.1863611714602</v>
      </c>
      <c r="AL10" s="88">
        <f t="shared" si="27"/>
        <v>1138.3512374286001</v>
      </c>
      <c r="AM10" s="88">
        <f t="shared" si="28"/>
        <v>-30.988450352223008</v>
      </c>
      <c r="AN10" s="88">
        <f t="shared" si="29"/>
        <v>-30.988450352223008</v>
      </c>
      <c r="AO10" s="88">
        <f t="shared" si="30"/>
        <v>-30.988450352223008</v>
      </c>
      <c r="AP10" s="272">
        <f t="shared" si="31"/>
        <v>2297.5722475433918</v>
      </c>
      <c r="AQ10" s="83">
        <f t="shared" si="32"/>
        <v>-2293.2153665433916</v>
      </c>
      <c r="AR10" s="88">
        <f t="shared" si="33"/>
        <v>1765841.9375738758</v>
      </c>
      <c r="AS10" s="272">
        <f t="shared" si="70"/>
        <v>-2591039.0624261242</v>
      </c>
      <c r="AT10" s="88">
        <f t="shared" si="34"/>
        <v>543.87892454922007</v>
      </c>
      <c r="AU10" s="88">
        <f t="shared" si="35"/>
        <v>1179.3318819760295</v>
      </c>
      <c r="AV10" s="88">
        <f t="shared" si="36"/>
        <v>-574.8673749014431</v>
      </c>
      <c r="AW10" s="88">
        <f t="shared" si="37"/>
        <v>-435.73555699350305</v>
      </c>
      <c r="AX10" s="88">
        <f t="shared" si="38"/>
        <v>-182.76861534270301</v>
      </c>
      <c r="AY10" s="272">
        <f t="shared" si="39"/>
        <v>529.8392592876005</v>
      </c>
      <c r="AZ10" s="59">
        <v>4567</v>
      </c>
      <c r="BA10" s="263">
        <f t="shared" si="40"/>
        <v>864039999.66300011</v>
      </c>
      <c r="BB10" s="263">
        <f t="shared" si="41"/>
        <v>1338859.548</v>
      </c>
      <c r="BC10" s="84"/>
      <c r="BD10" s="84"/>
      <c r="BE10" s="84"/>
      <c r="BF10" s="84"/>
      <c r="BG10" s="11"/>
      <c r="BH10" s="88">
        <f t="shared" si="42"/>
        <v>24476580</v>
      </c>
      <c r="BI10" s="263">
        <v>6432394</v>
      </c>
      <c r="BJ10" s="262">
        <f t="shared" si="43"/>
        <v>-4381.1658775858396</v>
      </c>
      <c r="BK10" s="88">
        <f t="shared" si="44"/>
        <v>-4491.6815125794892</v>
      </c>
      <c r="BL10" s="88">
        <v>34000</v>
      </c>
      <c r="BM10" s="88">
        <f t="shared" si="45"/>
        <v>-38381.165877585838</v>
      </c>
      <c r="BN10" s="88">
        <f t="shared" si="46"/>
        <v>-38491.681512579489</v>
      </c>
      <c r="BO10" s="11">
        <v>2.56</v>
      </c>
      <c r="BP10" s="85"/>
      <c r="BQ10" s="279"/>
      <c r="BR10" s="18">
        <f>AI10/AA10/7.1798</f>
        <v>0.14052125138576413</v>
      </c>
      <c r="BS10" s="11">
        <f t="shared" si="47"/>
        <v>40.44</v>
      </c>
      <c r="BT10" s="450">
        <f t="shared" si="48"/>
        <v>53.44</v>
      </c>
      <c r="BU10" s="450">
        <f t="shared" si="49"/>
        <v>-40.299478748614234</v>
      </c>
      <c r="BV10" s="442">
        <f t="shared" si="50"/>
        <v>-53.299478748614234</v>
      </c>
      <c r="BW10" s="88"/>
      <c r="BX10" s="88"/>
      <c r="BY10" s="88"/>
      <c r="BZ10" s="272"/>
      <c r="CA10" s="279"/>
      <c r="CB10" s="59">
        <f>SUMPRODUCT(([176]БП!$C$245:$N$245=$L10)*([176]БП!$C$246:$N$246))</f>
        <v>17690.212599579459</v>
      </c>
      <c r="CC10" s="88">
        <f>SUMPRODUCT(('[176]факт+прогноз НДПИ'!$C$220:$N$220=$L10)*('[176]факт+прогноз НДПИ'!$C$221:$N$221))</f>
        <v>19794.556089103717</v>
      </c>
      <c r="CD10" s="88">
        <f>SUMPRODUCT(([176]БП_Urals!$C$245:$N$245=$L10)*([176]БП_Urals!$C$246:$N$246))-CB10</f>
        <v>3562.1111807493508</v>
      </c>
      <c r="CE10" s="88">
        <f>SUMPRODUCT(([176]БП_курс!$C$245:$N$245=$L10)*([176]БП_курс!$C$246:$N$246))-CB10</f>
        <v>-1716.0087071677608</v>
      </c>
      <c r="CF10" s="88">
        <f t="shared" si="51"/>
        <v>258.2410159426654</v>
      </c>
      <c r="CG10" s="88"/>
      <c r="CH10" s="16">
        <v>567839</v>
      </c>
      <c r="CI10" s="16">
        <f>(CB10-CC10)*AA10</f>
        <v>-49336333.111896209</v>
      </c>
      <c r="CJ10" s="16">
        <f t="shared" si="53"/>
        <v>83513696.632668525</v>
      </c>
      <c r="CK10" s="16">
        <f t="shared" si="54"/>
        <v>-40231824.139548153</v>
      </c>
      <c r="CL10" s="38">
        <f t="shared" si="55"/>
        <v>6054460.6187757906</v>
      </c>
      <c r="CM10" s="18">
        <v>56</v>
      </c>
      <c r="CN10" s="11">
        <v>43</v>
      </c>
      <c r="CO10" s="481" t="e">
        <f>SUMPRODUCT(('Компания 1_факт_НДПИ (Platts)'!$C$11:$N$11=$L10)*('Компания 1_факт_НДПИ (Platts)'!$C$123:$N$123))/SUMPRODUCT(('Компания 1_факт_НДПИ (Platts)'!$C$11:$N$11=$L10)*('Компания 1_факт_НДПИ (Platts)'!$C$71:$N$71))*AA10</f>
        <v>#DIV/0!</v>
      </c>
      <c r="CP10" s="38" t="e">
        <f t="shared" si="56"/>
        <v>#DIV/0!</v>
      </c>
      <c r="CQ10" s="261"/>
      <c r="CR10" s="14"/>
      <c r="CS10" s="88">
        <f t="shared" si="57"/>
        <v>-105.30747306242611</v>
      </c>
      <c r="CT10" s="88">
        <f t="shared" si="58"/>
        <v>797130000</v>
      </c>
      <c r="CU10" s="88">
        <f t="shared" si="59"/>
        <v>-797130105.30747306</v>
      </c>
      <c r="CV10" s="16">
        <v>56478327</v>
      </c>
      <c r="CW10" s="16">
        <v>7886543</v>
      </c>
      <c r="CX10" s="88">
        <f t="shared" si="60"/>
        <v>-740651673</v>
      </c>
      <c r="CY10" s="272">
        <f t="shared" si="61"/>
        <v>7318704</v>
      </c>
      <c r="CZ10" s="288">
        <f t="shared" si="62"/>
        <v>7.1798000000000011</v>
      </c>
      <c r="DA10" s="629">
        <v>543</v>
      </c>
      <c r="DB10" s="629">
        <v>123</v>
      </c>
      <c r="DC10" s="629">
        <v>234</v>
      </c>
      <c r="DD10" s="629">
        <v>545</v>
      </c>
      <c r="DE10" s="629">
        <f t="shared" si="63"/>
        <v>1138.3512374286001</v>
      </c>
      <c r="DF10" s="629">
        <f t="shared" si="72"/>
        <v>-574.8673749014431</v>
      </c>
      <c r="DG10" s="629">
        <f t="shared" si="64"/>
        <v>862.70114011500004</v>
      </c>
      <c r="DH10" s="629">
        <f t="shared" si="65"/>
        <v>18.044186</v>
      </c>
      <c r="DI10" s="629">
        <f t="shared" si="66"/>
        <v>-2.5910390624261241</v>
      </c>
      <c r="DJ10" s="629">
        <f t="shared" si="67"/>
        <v>-49.336333111896209</v>
      </c>
      <c r="DK10" s="629">
        <f t="shared" si="68"/>
        <v>7.3187039999999994</v>
      </c>
      <c r="DL10" s="629">
        <v>-34</v>
      </c>
      <c r="DM10" s="53">
        <f t="shared" si="69"/>
        <v>2810.6205204678345</v>
      </c>
      <c r="DN10" s="183"/>
    </row>
    <row r="11" spans="1:119" s="66" customFormat="1" ht="15.95" customHeight="1" x14ac:dyDescent="0.25">
      <c r="A11" s="18">
        <v>67</v>
      </c>
      <c r="B11" s="18">
        <v>87</v>
      </c>
      <c r="C11" s="11">
        <v>-3.67</v>
      </c>
      <c r="D11" s="11">
        <v>23</v>
      </c>
      <c r="E11" s="11">
        <v>21</v>
      </c>
      <c r="F11" s="11">
        <v>32</v>
      </c>
      <c r="G11" s="11">
        <v>22</v>
      </c>
      <c r="H11" s="18">
        <v>14</v>
      </c>
      <c r="I11" s="25">
        <v>18</v>
      </c>
      <c r="J11" s="77" t="s">
        <v>381</v>
      </c>
      <c r="K11" s="56" t="s">
        <v>405</v>
      </c>
      <c r="L11" s="264" t="s">
        <v>24</v>
      </c>
      <c r="M11" s="173">
        <v>44572</v>
      </c>
      <c r="N11" s="22"/>
      <c r="O11" s="262"/>
      <c r="P11" s="174">
        <v>44621</v>
      </c>
      <c r="Q11" s="26">
        <f t="shared" ref="Q11:Q25" si="73">P11-M11</f>
        <v>49</v>
      </c>
      <c r="R11" s="554">
        <f t="shared" ref="R11:R41" si="74">P11-N11</f>
        <v>44621</v>
      </c>
      <c r="S11" s="558"/>
      <c r="T11" s="367"/>
      <c r="U11" s="27"/>
      <c r="V11" s="27"/>
      <c r="W11" s="27"/>
      <c r="X11" s="8" t="s">
        <v>399</v>
      </c>
      <c r="Y11" s="42">
        <v>76</v>
      </c>
      <c r="Z11" s="18">
        <v>76</v>
      </c>
      <c r="AA11" s="409">
        <v>45678</v>
      </c>
      <c r="AB11" s="11">
        <v>78</v>
      </c>
      <c r="AC11" s="11">
        <v>98</v>
      </c>
      <c r="AD11" s="11">
        <v>2.67</v>
      </c>
      <c r="AE11" s="11">
        <v>2.67</v>
      </c>
      <c r="AF11" s="11">
        <v>2.67</v>
      </c>
      <c r="AG11" s="72">
        <f t="shared" si="25"/>
        <v>184.00999999999996</v>
      </c>
      <c r="AH11" s="25">
        <v>23654</v>
      </c>
      <c r="AI11" s="11">
        <v>45678</v>
      </c>
      <c r="AJ11" s="262">
        <v>63428464</v>
      </c>
      <c r="AK11" s="59">
        <f>AB11*$CZ11*$AA11*$Y11/1000/1000</f>
        <v>1942.8406452000004</v>
      </c>
      <c r="AL11" s="262">
        <f t="shared" si="27"/>
        <v>2441.0049132000004</v>
      </c>
      <c r="AM11" s="262">
        <f t="shared" si="28"/>
        <v>66.504929778000005</v>
      </c>
      <c r="AN11" s="262">
        <f t="shared" si="29"/>
        <v>66.504929778000005</v>
      </c>
      <c r="AO11" s="262">
        <f t="shared" si="30"/>
        <v>66.504929778000005</v>
      </c>
      <c r="AP11" s="264">
        <f t="shared" si="31"/>
        <v>4583.3603477339993</v>
      </c>
      <c r="AQ11" s="87">
        <f t="shared" si="32"/>
        <v>-4519.9318837339997</v>
      </c>
      <c r="AR11" s="262">
        <f t="shared" si="33"/>
        <v>3471528</v>
      </c>
      <c r="AS11" s="264">
        <f t="shared" si="70"/>
        <v>-59956936</v>
      </c>
      <c r="AT11" s="88">
        <f t="shared" si="34"/>
        <v>-224.17392059999997</v>
      </c>
      <c r="AU11" s="262">
        <f t="shared" si="35"/>
        <v>2532.4180563780005</v>
      </c>
      <c r="AV11" s="262">
        <f t="shared" si="36"/>
        <v>-506.38397842200004</v>
      </c>
      <c r="AW11" s="262">
        <f t="shared" si="37"/>
        <v>-456.567551622</v>
      </c>
      <c r="AX11" s="262">
        <f t="shared" si="38"/>
        <v>-730.55789902200002</v>
      </c>
      <c r="AY11" s="264">
        <f t="shared" si="39"/>
        <v>614.73470671200096</v>
      </c>
      <c r="AZ11" s="59">
        <v>3456</v>
      </c>
      <c r="BA11" s="263">
        <f t="shared" si="40"/>
        <v>900300818.55000019</v>
      </c>
      <c r="BB11" s="263">
        <f t="shared" si="41"/>
        <v>2638361.2799999998</v>
      </c>
      <c r="BC11" s="251"/>
      <c r="BD11" s="251"/>
      <c r="BE11" s="251"/>
      <c r="BF11" s="251"/>
      <c r="BG11" s="11"/>
      <c r="BH11" s="262">
        <f t="shared" si="42"/>
        <v>42845964</v>
      </c>
      <c r="BI11" s="263">
        <v>738293</v>
      </c>
      <c r="BJ11" s="262">
        <f t="shared" si="43"/>
        <v>-2067.4001488681643</v>
      </c>
      <c r="BK11" s="262">
        <f t="shared" si="44"/>
        <v>-3380</v>
      </c>
      <c r="BL11" s="88">
        <v>23567</v>
      </c>
      <c r="BM11" s="262">
        <f t="shared" si="45"/>
        <v>-25634.400148868164</v>
      </c>
      <c r="BN11" s="262">
        <f t="shared" si="46"/>
        <v>-26947</v>
      </c>
      <c r="BO11" s="11">
        <v>3.14</v>
      </c>
      <c r="BP11" s="75"/>
      <c r="BQ11" s="279"/>
      <c r="BR11" s="249">
        <f>AI11/AA11/7.175</f>
        <v>0.13937282229965156</v>
      </c>
      <c r="BS11" s="25">
        <f t="shared" si="47"/>
        <v>30.86</v>
      </c>
      <c r="BT11" s="451">
        <f t="shared" si="48"/>
        <v>83.86</v>
      </c>
      <c r="BU11" s="451">
        <f t="shared" si="49"/>
        <v>-30.720627177700347</v>
      </c>
      <c r="BV11" s="297">
        <f t="shared" si="50"/>
        <v>-83.720627177700351</v>
      </c>
      <c r="BW11" s="262"/>
      <c r="BX11" s="262"/>
      <c r="BY11" s="262"/>
      <c r="BZ11" s="264"/>
      <c r="CA11" s="279"/>
      <c r="CB11" s="59">
        <f>SUMPRODUCT(([176]БП!$C$245:$N$245=$L11)*([176]БП!$C$246:$N$246))</f>
        <v>17420.484057219928</v>
      </c>
      <c r="CC11" s="262">
        <f>SUMPRODUCT(('[176]факт+прогноз НДПИ'!$C$220:$N$220=$L11)*('[176]факт+прогноз НДПИ'!$C$221:$N$221))</f>
        <v>15163.717026495511</v>
      </c>
      <c r="CD11" s="262">
        <f>SUMPRODUCT(([176]БП_Urals!$C$245:$N$245=$L11)*([176]БП_Urals!$C$246:$N$246))-CB11</f>
        <v>-86.325846782259759</v>
      </c>
      <c r="CE11" s="262">
        <f>SUMPRODUCT(([176]БП_курс!$C$245:$N$245=$L11)*([176]БП_курс!$C$246:$N$246))-CB11</f>
        <v>-2830.0492790388616</v>
      </c>
      <c r="CF11" s="262">
        <f t="shared" si="51"/>
        <v>659.60809509670435</v>
      </c>
      <c r="CG11" s="262"/>
      <c r="CH11" s="26">
        <v>764529</v>
      </c>
      <c r="CI11" s="26">
        <f t="shared" si="52"/>
        <v>103084604.42942992</v>
      </c>
      <c r="CJ11" s="26">
        <f t="shared" si="53"/>
        <v>-3943192.0293200612</v>
      </c>
      <c r="CK11" s="26">
        <f t="shared" si="54"/>
        <v>-129270990.96793713</v>
      </c>
      <c r="CL11" s="39">
        <f t="shared" si="55"/>
        <v>30129578.567827262</v>
      </c>
      <c r="CM11" s="18">
        <v>87</v>
      </c>
      <c r="CN11" s="11">
        <v>34</v>
      </c>
      <c r="CO11" s="481" t="e">
        <f>SUMPRODUCT(('Компания 1_факт_НДПИ (Platts)'!$C$11:$N$11=$L11)*('Компания 1_факт_НДПИ (Platts)'!$C$123:$N$123))/SUMPRODUCT(('Компания 1_факт_НДПИ (Platts)'!$C$11:$N$11=$L11)*('Компания 1_факт_НДПИ (Platts)'!$C$71:$N$71))*AA11</f>
        <v>#DIV/0!</v>
      </c>
      <c r="CP11" s="39" t="e">
        <f t="shared" si="56"/>
        <v>#DIV/0!</v>
      </c>
      <c r="CQ11" s="261"/>
      <c r="CR11" s="267"/>
      <c r="CS11" s="262">
        <f t="shared" si="57"/>
        <v>-154.39164000000002</v>
      </c>
      <c r="CT11" s="262">
        <f t="shared" si="58"/>
        <v>1076493426</v>
      </c>
      <c r="CU11" s="262">
        <f t="shared" si="59"/>
        <v>-1076493580.3916399</v>
      </c>
      <c r="CV11" s="26">
        <v>0</v>
      </c>
      <c r="CW11" s="16">
        <v>678534</v>
      </c>
      <c r="CX11" s="262">
        <f t="shared" si="60"/>
        <v>-1076493426</v>
      </c>
      <c r="CY11" s="264">
        <f t="shared" si="61"/>
        <v>-85995</v>
      </c>
      <c r="CZ11" s="288">
        <f t="shared" si="62"/>
        <v>7.1750000000000007</v>
      </c>
      <c r="DA11" s="629">
        <v>231</v>
      </c>
      <c r="DB11" s="629">
        <v>-213</v>
      </c>
      <c r="DC11" s="629">
        <v>-234</v>
      </c>
      <c r="DD11" s="629">
        <f t="shared" si="71"/>
        <v>-1411.299371244</v>
      </c>
      <c r="DE11" s="629">
        <f t="shared" si="63"/>
        <v>2441.0049132000004</v>
      </c>
      <c r="DF11" s="629">
        <v>356</v>
      </c>
      <c r="DG11" s="629">
        <f t="shared" si="64"/>
        <v>897.66245727000023</v>
      </c>
      <c r="DH11" s="629">
        <f t="shared" si="65"/>
        <v>42.107671000000003</v>
      </c>
      <c r="DI11" s="629">
        <f t="shared" si="66"/>
        <v>-59.956935999999999</v>
      </c>
      <c r="DJ11" s="629">
        <f t="shared" si="67"/>
        <v>103.08460442942992</v>
      </c>
      <c r="DK11" s="629">
        <f t="shared" si="68"/>
        <v>-8.5995000000000002E-2</v>
      </c>
      <c r="DL11" s="629">
        <v>56</v>
      </c>
      <c r="DM11" s="53">
        <f t="shared" si="69"/>
        <v>2208.5173436554305</v>
      </c>
      <c r="DN11" s="183"/>
    </row>
    <row r="12" spans="1:119" s="66" customFormat="1" ht="15.95" customHeight="1" x14ac:dyDescent="0.25">
      <c r="A12" s="18">
        <v>67</v>
      </c>
      <c r="B12" s="18">
        <v>65</v>
      </c>
      <c r="C12" s="11">
        <v>-3.87</v>
      </c>
      <c r="D12" s="11">
        <v>43</v>
      </c>
      <c r="E12" s="11">
        <v>41</v>
      </c>
      <c r="F12" s="11">
        <v>24</v>
      </c>
      <c r="G12" s="11">
        <v>23</v>
      </c>
      <c r="H12" s="18">
        <v>10</v>
      </c>
      <c r="I12" s="11">
        <v>19</v>
      </c>
      <c r="J12" s="271" t="s">
        <v>380</v>
      </c>
      <c r="K12" s="59" t="s">
        <v>402</v>
      </c>
      <c r="L12" s="272" t="s">
        <v>28</v>
      </c>
      <c r="M12" s="173">
        <v>44573</v>
      </c>
      <c r="N12" s="69"/>
      <c r="O12" s="88"/>
      <c r="P12" s="174">
        <v>44622</v>
      </c>
      <c r="Q12" s="16">
        <f t="shared" si="73"/>
        <v>49</v>
      </c>
      <c r="R12" s="554">
        <f t="shared" si="74"/>
        <v>44622</v>
      </c>
      <c r="S12" s="557"/>
      <c r="T12" s="16"/>
      <c r="U12" s="16"/>
      <c r="V12" s="16"/>
      <c r="W12" s="16"/>
      <c r="X12" s="8" t="s">
        <v>399</v>
      </c>
      <c r="Y12" s="18">
        <v>76</v>
      </c>
      <c r="Z12" s="18">
        <v>64</v>
      </c>
      <c r="AA12" s="409">
        <v>32456</v>
      </c>
      <c r="AB12" s="11">
        <v>76</v>
      </c>
      <c r="AC12" s="11">
        <v>97</v>
      </c>
      <c r="AD12" s="11">
        <v>2.2999999999999998</v>
      </c>
      <c r="AE12" s="11">
        <v>2.2999999999999998</v>
      </c>
      <c r="AF12" s="11">
        <v>3.7</v>
      </c>
      <c r="AG12" s="72">
        <f t="shared" si="25"/>
        <v>181.3</v>
      </c>
      <c r="AH12" s="11">
        <v>23654</v>
      </c>
      <c r="AI12" s="25">
        <v>32456</v>
      </c>
      <c r="AJ12" s="88">
        <v>3526353</v>
      </c>
      <c r="AK12" s="59">
        <f t="shared" si="26"/>
        <v>1347.1671343871997</v>
      </c>
      <c r="AL12" s="88">
        <f t="shared" si="27"/>
        <v>1719.4106846784</v>
      </c>
      <c r="AM12" s="88">
        <f t="shared" si="28"/>
        <v>40.769531698560002</v>
      </c>
      <c r="AN12" s="88">
        <f t="shared" si="29"/>
        <v>40.769531698560002</v>
      </c>
      <c r="AO12" s="88">
        <f t="shared" si="30"/>
        <v>65.585768384640005</v>
      </c>
      <c r="AP12" s="272">
        <f t="shared" si="31"/>
        <v>3213.7026508473605</v>
      </c>
      <c r="AQ12" s="83">
        <f t="shared" si="32"/>
        <v>-3210.1762978473603</v>
      </c>
      <c r="AR12" s="88">
        <f t="shared" si="33"/>
        <v>2077184</v>
      </c>
      <c r="AS12" s="272">
        <f t="shared" si="70"/>
        <v>-1449169</v>
      </c>
      <c r="AT12" s="88">
        <f t="shared" si="34"/>
        <v>194.98471681920003</v>
      </c>
      <c r="AU12" s="88">
        <f t="shared" si="35"/>
        <v>1788.0098532320642</v>
      </c>
      <c r="AV12" s="88">
        <f t="shared" si="36"/>
        <v>-721.44345223104017</v>
      </c>
      <c r="AW12" s="88">
        <f t="shared" si="37"/>
        <v>-685.99168553664015</v>
      </c>
      <c r="AX12" s="88">
        <f t="shared" si="38"/>
        <v>-359.83543194816002</v>
      </c>
      <c r="AY12" s="272">
        <f t="shared" si="39"/>
        <v>215.72400033542397</v>
      </c>
      <c r="AZ12" s="59">
        <v>7856</v>
      </c>
      <c r="BA12" s="263">
        <f t="shared" si="40"/>
        <v>968859466.10880005</v>
      </c>
      <c r="BB12" s="263">
        <f t="shared" si="41"/>
        <v>1874658.5599999998</v>
      </c>
      <c r="BC12" s="84"/>
      <c r="BD12" s="84"/>
      <c r="BE12" s="84"/>
      <c r="BF12" s="84"/>
      <c r="BG12" s="11"/>
      <c r="BH12" s="88">
        <f t="shared" si="42"/>
        <v>21745520</v>
      </c>
      <c r="BI12" s="263">
        <v>6432394</v>
      </c>
      <c r="BJ12" s="262">
        <f t="shared" si="43"/>
        <v>-7747.3497350258813</v>
      </c>
      <c r="BK12" s="88">
        <f t="shared" si="44"/>
        <v>-7792</v>
      </c>
      <c r="BL12" s="88">
        <v>34256</v>
      </c>
      <c r="BM12" s="88">
        <f t="shared" si="45"/>
        <v>-42003.349735025884</v>
      </c>
      <c r="BN12" s="88">
        <f t="shared" si="46"/>
        <v>-42048</v>
      </c>
      <c r="BO12" s="11">
        <v>34.1</v>
      </c>
      <c r="BP12" s="85"/>
      <c r="BQ12" s="279"/>
      <c r="BR12" s="18">
        <f>AI12/AA12/7.1862</f>
        <v>0.13915560379616487</v>
      </c>
      <c r="BS12" s="11">
        <f t="shared" si="47"/>
        <v>19.899999999999999</v>
      </c>
      <c r="BT12" s="450">
        <f t="shared" si="48"/>
        <v>30.9</v>
      </c>
      <c r="BU12" s="450">
        <f t="shared" si="49"/>
        <v>-19.760844396203833</v>
      </c>
      <c r="BV12" s="442">
        <f t="shared" si="50"/>
        <v>-30.760844396203833</v>
      </c>
      <c r="BW12" s="88"/>
      <c r="BX12" s="88"/>
      <c r="BY12" s="88"/>
      <c r="BZ12" s="272"/>
      <c r="CA12" s="279"/>
      <c r="CB12" s="59">
        <f>SUMPRODUCT(([176]БП!$C$245:$N$245=$L12)*([176]БП!$C$246:$N$246))</f>
        <v>17290.607557058011</v>
      </c>
      <c r="CC12" s="88">
        <f>SUMPRODUCT(('[176]факт+прогноз НДПИ'!$C$220:$N$220=$L12)*('[176]факт+прогноз НДПИ'!$C$221:$N$221))</f>
        <v>15482.643294850372</v>
      </c>
      <c r="CD12" s="88">
        <f>SUMPRODUCT(([176]БП_Urals!$C$245:$N$245=$L12)*([176]БП_Urals!$C$246:$N$246))-CB12</f>
        <v>309.53354989149375</v>
      </c>
      <c r="CE12" s="88">
        <f>SUMPRODUCT(([176]БП_курс!$C$245:$N$245=$L12)*([176]БП_курс!$C$246:$N$246))-CB12</f>
        <v>-2407.5271580038097</v>
      </c>
      <c r="CF12" s="88">
        <f t="shared" si="51"/>
        <v>290.02934590467703</v>
      </c>
      <c r="CG12" s="88"/>
      <c r="CH12" s="16">
        <v>546738</v>
      </c>
      <c r="CI12" s="16">
        <f t="shared" si="52"/>
        <v>58679288.094211131</v>
      </c>
      <c r="CJ12" s="16">
        <f t="shared" si="53"/>
        <v>10046220.895278322</v>
      </c>
      <c r="CK12" s="16">
        <f t="shared" si="54"/>
        <v>-78138701.440171644</v>
      </c>
      <c r="CL12" s="38">
        <f t="shared" si="55"/>
        <v>9413192.4506821968</v>
      </c>
      <c r="CM12" s="18">
        <v>65</v>
      </c>
      <c r="CN12" s="11">
        <v>54</v>
      </c>
      <c r="CO12" s="481" t="e">
        <f>SUMPRODUCT(('Компания 1_факт_НДПИ (Platts)'!$C$11:$N$11=$L12)*('Компания 1_факт_НДПИ (Platts)'!$C$123:$N$123))/SUMPRODUCT(('Компания 1_факт_НДПИ (Platts)'!$C$11:$N$11=$L12)*('Компания 1_факт_НДПИ (Platts)'!$C$71:$N$71))*AA12</f>
        <v>#DIV/0!</v>
      </c>
      <c r="CP12" s="38" t="e">
        <f t="shared" si="56"/>
        <v>#DIV/0!</v>
      </c>
      <c r="CQ12" s="261"/>
      <c r="CR12" s="14"/>
      <c r="CS12" s="88">
        <f t="shared" si="57"/>
        <v>-252.89715200000001</v>
      </c>
      <c r="CT12" s="88">
        <f t="shared" si="58"/>
        <v>1111812736</v>
      </c>
      <c r="CU12" s="88">
        <f t="shared" si="59"/>
        <v>-1111812988.8971519</v>
      </c>
      <c r="CV12" s="16">
        <v>7654398</v>
      </c>
      <c r="CW12" s="16">
        <v>7886543</v>
      </c>
      <c r="CX12" s="88">
        <f t="shared" si="60"/>
        <v>-1104158338</v>
      </c>
      <c r="CY12" s="272">
        <f t="shared" si="61"/>
        <v>7339805</v>
      </c>
      <c r="CZ12" s="288">
        <f t="shared" si="62"/>
        <v>7.1862000000000004</v>
      </c>
      <c r="DA12" s="629">
        <v>123</v>
      </c>
      <c r="DB12" s="629">
        <v>124</v>
      </c>
      <c r="DC12" s="629">
        <v>312</v>
      </c>
      <c r="DD12" s="629">
        <v>356</v>
      </c>
      <c r="DE12" s="629">
        <f t="shared" si="63"/>
        <v>1719.4106846784</v>
      </c>
      <c r="DF12" s="629">
        <f t="shared" si="72"/>
        <v>-721.44345223104017</v>
      </c>
      <c r="DG12" s="629">
        <f t="shared" si="64"/>
        <v>966.98480754880018</v>
      </c>
      <c r="DH12" s="629">
        <f t="shared" si="65"/>
        <v>15.313126</v>
      </c>
      <c r="DI12" s="629">
        <f t="shared" si="66"/>
        <v>-1.4491689999999999</v>
      </c>
      <c r="DJ12" s="629">
        <f t="shared" si="67"/>
        <v>58.679288094211131</v>
      </c>
      <c r="DK12" s="629">
        <f t="shared" si="68"/>
        <v>7.3398050000000001</v>
      </c>
      <c r="DL12" s="629">
        <v>24</v>
      </c>
      <c r="DM12" s="53">
        <f t="shared" si="69"/>
        <v>2983.8350900903711</v>
      </c>
      <c r="DN12" s="183"/>
    </row>
    <row r="13" spans="1:119" s="66" customFormat="1" ht="30.75" customHeight="1" x14ac:dyDescent="0.25">
      <c r="A13" s="18">
        <v>78</v>
      </c>
      <c r="B13" s="18">
        <v>78</v>
      </c>
      <c r="C13" s="11">
        <v>-3.86</v>
      </c>
      <c r="D13" s="11">
        <v>54</v>
      </c>
      <c r="E13" s="11">
        <v>21</v>
      </c>
      <c r="F13" s="11">
        <v>23</v>
      </c>
      <c r="G13" s="11">
        <v>24</v>
      </c>
      <c r="H13" s="18">
        <v>11</v>
      </c>
      <c r="I13" s="11">
        <v>12</v>
      </c>
      <c r="J13" s="929" t="s">
        <v>382</v>
      </c>
      <c r="K13" s="56" t="s">
        <v>397</v>
      </c>
      <c r="L13" s="272" t="s">
        <v>82</v>
      </c>
      <c r="M13" s="173">
        <v>44574</v>
      </c>
      <c r="N13" s="69"/>
      <c r="O13" s="88"/>
      <c r="P13" s="174">
        <v>44623</v>
      </c>
      <c r="Q13" s="16">
        <f t="shared" si="73"/>
        <v>49</v>
      </c>
      <c r="R13" s="554">
        <f t="shared" si="74"/>
        <v>44623</v>
      </c>
      <c r="S13" s="557"/>
      <c r="T13" s="16"/>
      <c r="U13" s="16"/>
      <c r="V13" s="16"/>
      <c r="W13" s="16"/>
      <c r="X13" s="8" t="s">
        <v>399</v>
      </c>
      <c r="Y13" s="18">
        <v>64</v>
      </c>
      <c r="Z13" s="18">
        <v>78</v>
      </c>
      <c r="AA13" s="409">
        <v>56789</v>
      </c>
      <c r="AB13" s="11">
        <v>89</v>
      </c>
      <c r="AC13" s="11">
        <v>80</v>
      </c>
      <c r="AD13" s="11">
        <v>2.2999999999999998</v>
      </c>
      <c r="AE13" s="11">
        <v>2.2999999999999998</v>
      </c>
      <c r="AF13" s="11">
        <v>2.2999999999999998</v>
      </c>
      <c r="AG13" s="72">
        <f t="shared" si="25"/>
        <v>175.90000000000003</v>
      </c>
      <c r="AH13" s="11">
        <v>45678</v>
      </c>
      <c r="AI13" s="11">
        <v>45321</v>
      </c>
      <c r="AJ13" s="88">
        <v>54627845</v>
      </c>
      <c r="AK13" s="59">
        <f t="shared" si="26"/>
        <v>2326.6560517632001</v>
      </c>
      <c r="AL13" s="88">
        <f t="shared" si="27"/>
        <v>2091.3762263039998</v>
      </c>
      <c r="AM13" s="88">
        <f t="shared" si="28"/>
        <v>60.127066506239998</v>
      </c>
      <c r="AN13" s="88">
        <f t="shared" si="29"/>
        <v>60.127066506239998</v>
      </c>
      <c r="AO13" s="88">
        <f t="shared" si="30"/>
        <v>60.127066506239998</v>
      </c>
      <c r="AP13" s="272">
        <f t="shared" si="31"/>
        <v>4598.4134775859211</v>
      </c>
      <c r="AQ13" s="83">
        <f t="shared" si="32"/>
        <v>-4543.7856325859211</v>
      </c>
      <c r="AR13" s="88">
        <f t="shared" si="33"/>
        <v>3535038</v>
      </c>
      <c r="AS13" s="272">
        <f t="shared" si="70"/>
        <v>-51092807</v>
      </c>
      <c r="AT13" s="88">
        <f t="shared" si="34"/>
        <v>287.56423111679999</v>
      </c>
      <c r="AU13" s="88">
        <f t="shared" si="35"/>
        <v>2192.285129223168</v>
      </c>
      <c r="AV13" s="88">
        <f t="shared" si="36"/>
        <v>-1351.5518862489598</v>
      </c>
      <c r="AW13" s="88">
        <f t="shared" si="37"/>
        <v>-488.85919289855997</v>
      </c>
      <c r="AX13" s="88">
        <f t="shared" si="38"/>
        <v>-541.14359855615999</v>
      </c>
      <c r="AY13" s="272">
        <f t="shared" si="39"/>
        <v>98.294682636288144</v>
      </c>
      <c r="AZ13" s="59">
        <v>3567</v>
      </c>
      <c r="BA13" s="263">
        <f t="shared" si="40"/>
        <v>2102813440.0416</v>
      </c>
      <c r="BB13" s="263">
        <f t="shared" si="41"/>
        <v>2762216.96</v>
      </c>
      <c r="BC13" s="84"/>
      <c r="BD13" s="84"/>
      <c r="BE13" s="84"/>
      <c r="BF13" s="84"/>
      <c r="BG13" s="11"/>
      <c r="BH13" s="88">
        <f t="shared" si="42"/>
        <v>48724962</v>
      </c>
      <c r="BI13" s="263">
        <v>738293</v>
      </c>
      <c r="BJ13" s="262">
        <f>AJ13/AA13-AZ13-BG13*Y13</f>
        <v>-2605.055873496628</v>
      </c>
      <c r="BK13" s="88">
        <f t="shared" si="44"/>
        <v>-3504.7513602986492</v>
      </c>
      <c r="BL13" s="8">
        <v>27987</v>
      </c>
      <c r="BM13" s="88">
        <f t="shared" si="45"/>
        <v>-30592.055873496629</v>
      </c>
      <c r="BN13" s="88">
        <f t="shared" si="46"/>
        <v>-31491.751360298651</v>
      </c>
      <c r="BO13" s="11">
        <v>2.34</v>
      </c>
      <c r="BP13" s="85"/>
      <c r="BQ13" s="279"/>
      <c r="BR13" s="18">
        <f>AI13/AA13/7.1928</f>
        <v>0.11095254745726962</v>
      </c>
      <c r="BS13" s="11">
        <f t="shared" si="47"/>
        <v>40.659999999999997</v>
      </c>
      <c r="BT13" s="450">
        <f t="shared" si="48"/>
        <v>75.66</v>
      </c>
      <c r="BU13" s="450">
        <f t="shared" si="49"/>
        <v>-40.54904745254273</v>
      </c>
      <c r="BV13" s="442">
        <f t="shared" si="50"/>
        <v>-75.549047452542723</v>
      </c>
      <c r="BW13" s="88"/>
      <c r="BX13" s="88"/>
      <c r="BY13" s="88"/>
      <c r="BZ13" s="272"/>
      <c r="CA13" s="279"/>
      <c r="CB13" s="59">
        <f>SUMPRODUCT(([176]БП!$C$245:$N$245=$L13)*([176]БП!$C$246:$N$246))</f>
        <v>17752.884443142906</v>
      </c>
      <c r="CC13" s="88">
        <f>SUMPRODUCT(('[176]факт+прогноз НДПИ'!$C$220:$N$220=$L13)*('[176]факт+прогноз НДПИ'!$C$221:$N$221))</f>
        <v>23739.093625816557</v>
      </c>
      <c r="CD13" s="88">
        <f>SUMPRODUCT(([176]БП_Urals!$C$245:$N$245=$L13)*([176]БП_Urals!$C$246:$N$246))-CB13</f>
        <v>5635.7983959628145</v>
      </c>
      <c r="CE13" s="88">
        <f>SUMPRODUCT(([176]БП_курс!$C$245:$N$245=$L13)*([176]БП_курс!$C$246:$N$246))-CB13</f>
        <v>987.9380107401339</v>
      </c>
      <c r="CF13" s="88">
        <f t="shared" si="51"/>
        <v>-637.52722402929794</v>
      </c>
      <c r="CG13" s="88"/>
      <c r="CH13" s="16">
        <v>9876443</v>
      </c>
      <c r="CI13" s="16">
        <f t="shared" si="52"/>
        <v>-339950833.27485394</v>
      </c>
      <c r="CJ13" s="16">
        <f t="shared" si="53"/>
        <v>320051355.10833228</v>
      </c>
      <c r="CK13" s="16">
        <f t="shared" si="54"/>
        <v>56104011.691921465</v>
      </c>
      <c r="CL13" s="38">
        <f t="shared" si="55"/>
        <v>-36204533.525399804</v>
      </c>
      <c r="CM13" s="18">
        <v>78</v>
      </c>
      <c r="CN13" s="11">
        <v>43</v>
      </c>
      <c r="CO13" s="16" t="e">
        <f>SUMPRODUCT(('Компания 1_факт_НДПИ (Platts)'!$C$11:$N$11=$L13)*('Компания 1_факт_НДПИ (Platts)'!$C$123:$N$123))/SUMPRODUCT(('Компания 1_факт_НДПИ (Platts)'!$C$11:$N$11=$L13)*('Компания 1_факт_НДПИ (Platts)'!$C$71:$N$71))*AA13</f>
        <v>#DIV/0!</v>
      </c>
      <c r="CP13" s="38" t="e">
        <f t="shared" si="56"/>
        <v>#DIV/0!</v>
      </c>
      <c r="CQ13" s="261"/>
      <c r="CR13" s="14"/>
      <c r="CS13" s="88">
        <f t="shared" si="57"/>
        <v>-199.03132500000001</v>
      </c>
      <c r="CT13" s="88">
        <f t="shared" si="58"/>
        <v>1589353743</v>
      </c>
      <c r="CU13" s="88">
        <f t="shared" si="59"/>
        <v>-1589353942.0313251</v>
      </c>
      <c r="CV13" s="16">
        <v>2548976</v>
      </c>
      <c r="CW13" s="16">
        <v>7654987</v>
      </c>
      <c r="CX13" s="88">
        <f t="shared" si="60"/>
        <v>-1586804767</v>
      </c>
      <c r="CY13" s="272">
        <f t="shared" si="61"/>
        <v>-2221456</v>
      </c>
      <c r="CZ13" s="288">
        <f t="shared" si="62"/>
        <v>7.1928000000000001</v>
      </c>
      <c r="DA13" s="629">
        <v>-213</v>
      </c>
      <c r="DB13" s="629">
        <v>214</v>
      </c>
      <c r="DC13" s="629">
        <v>234</v>
      </c>
      <c r="DD13" s="629">
        <f t="shared" si="71"/>
        <v>-742.43856033791997</v>
      </c>
      <c r="DE13" s="629">
        <f t="shared" si="63"/>
        <v>2091.3762263039998</v>
      </c>
      <c r="DF13" s="629">
        <f t="shared" si="72"/>
        <v>-1351.5518862489598</v>
      </c>
      <c r="DG13" s="629">
        <f t="shared" si="64"/>
        <v>2100.0512230815998</v>
      </c>
      <c r="DH13" s="629">
        <f t="shared" si="65"/>
        <v>47.986668999999999</v>
      </c>
      <c r="DI13" s="629">
        <v>35</v>
      </c>
      <c r="DJ13" s="629">
        <v>456</v>
      </c>
      <c r="DK13" s="629">
        <f t="shared" si="68"/>
        <v>-2.2214560000000003</v>
      </c>
      <c r="DL13" s="629">
        <v>45</v>
      </c>
      <c r="DM13" s="53">
        <f t="shared" si="69"/>
        <v>2914.2022157987194</v>
      </c>
      <c r="DN13" s="183"/>
    </row>
    <row r="14" spans="1:119" s="66" customFormat="1" ht="15.95" customHeight="1" x14ac:dyDescent="0.25">
      <c r="A14" s="18">
        <v>79</v>
      </c>
      <c r="B14" s="18">
        <v>76</v>
      </c>
      <c r="C14" s="11">
        <v>-3.85</v>
      </c>
      <c r="D14" s="11">
        <v>34</v>
      </c>
      <c r="E14" s="11">
        <v>32</v>
      </c>
      <c r="F14" s="11">
        <v>24</v>
      </c>
      <c r="G14" s="11">
        <v>20</v>
      </c>
      <c r="H14" s="18">
        <v>12</v>
      </c>
      <c r="I14" s="25">
        <v>13</v>
      </c>
      <c r="J14" s="86" t="s">
        <v>383</v>
      </c>
      <c r="K14" s="56" t="s">
        <v>405</v>
      </c>
      <c r="L14" s="264" t="s">
        <v>19</v>
      </c>
      <c r="M14" s="173">
        <v>44575</v>
      </c>
      <c r="N14" s="22"/>
      <c r="O14" s="262"/>
      <c r="P14" s="174">
        <v>44624</v>
      </c>
      <c r="Q14" s="26">
        <f t="shared" si="73"/>
        <v>49</v>
      </c>
      <c r="R14" s="554">
        <f t="shared" si="74"/>
        <v>44624</v>
      </c>
      <c r="S14" s="558"/>
      <c r="T14" s="574"/>
      <c r="U14" s="27"/>
      <c r="V14" s="27"/>
      <c r="W14" s="27"/>
      <c r="X14" s="8" t="s">
        <v>399</v>
      </c>
      <c r="Y14" s="18">
        <v>78</v>
      </c>
      <c r="Z14" s="18">
        <v>67</v>
      </c>
      <c r="AA14" s="409">
        <v>23456</v>
      </c>
      <c r="AB14" s="11">
        <v>76</v>
      </c>
      <c r="AC14" s="11">
        <v>78</v>
      </c>
      <c r="AD14" s="11">
        <v>2.8</v>
      </c>
      <c r="AE14" s="11">
        <v>3.7</v>
      </c>
      <c r="AF14" s="11">
        <v>4.5</v>
      </c>
      <c r="AG14" s="72">
        <f t="shared" si="25"/>
        <v>165</v>
      </c>
      <c r="AH14" s="25">
        <v>32456</v>
      </c>
      <c r="AI14" s="25">
        <v>32657</v>
      </c>
      <c r="AJ14" s="262">
        <v>5346528</v>
      </c>
      <c r="AK14" s="59">
        <f t="shared" si="26"/>
        <v>1000.8893246976</v>
      </c>
      <c r="AL14" s="262">
        <f t="shared" si="27"/>
        <v>1027.2285174528001</v>
      </c>
      <c r="AM14" s="262">
        <f t="shared" si="28"/>
        <v>36.874869857279997</v>
      </c>
      <c r="AN14" s="262">
        <f t="shared" si="29"/>
        <v>48.727506597120005</v>
      </c>
      <c r="AO14" s="262">
        <f t="shared" si="30"/>
        <v>59.263183699199992</v>
      </c>
      <c r="AP14" s="264">
        <f t="shared" si="31"/>
        <v>2172.9834023039998</v>
      </c>
      <c r="AQ14" s="87">
        <f t="shared" si="32"/>
        <v>-2167.6368743039998</v>
      </c>
      <c r="AR14" s="262">
        <f t="shared" si="33"/>
        <v>2188019</v>
      </c>
      <c r="AS14" s="264">
        <f t="shared" si="70"/>
        <v>-3158509</v>
      </c>
      <c r="AT14" s="88">
        <f t="shared" si="34"/>
        <v>0</v>
      </c>
      <c r="AU14" s="262">
        <f t="shared" si="35"/>
        <v>1077.9314635065598</v>
      </c>
      <c r="AV14" s="262">
        <f t="shared" si="36"/>
        <v>-410.89140698111993</v>
      </c>
      <c r="AW14" s="262">
        <f t="shared" si="37"/>
        <v>-372.69957748607999</v>
      </c>
      <c r="AX14" s="262">
        <f t="shared" si="38"/>
        <v>-256.80712936320003</v>
      </c>
      <c r="AY14" s="264">
        <f t="shared" si="39"/>
        <v>37.533349676159901</v>
      </c>
      <c r="AZ14" s="59">
        <v>4567</v>
      </c>
      <c r="BA14" s="263">
        <f t="shared" si="40"/>
        <v>626906555.76960003</v>
      </c>
      <c r="BB14" s="263">
        <f t="shared" si="41"/>
        <v>1390471.68</v>
      </c>
      <c r="BC14" s="251"/>
      <c r="BD14" s="251"/>
      <c r="BE14" s="251"/>
      <c r="BF14" s="251"/>
      <c r="BG14" s="11"/>
      <c r="BH14" s="262">
        <f t="shared" si="42"/>
        <v>22236288</v>
      </c>
      <c r="BI14" s="263">
        <v>5678</v>
      </c>
      <c r="BJ14" s="262">
        <f t="shared" si="43"/>
        <v>-4339.0613915416097</v>
      </c>
      <c r="BK14" s="262">
        <f t="shared" si="44"/>
        <v>-4473.7181531377901</v>
      </c>
      <c r="BL14" s="88">
        <v>34000</v>
      </c>
      <c r="BM14" s="262">
        <f t="shared" si="45"/>
        <v>-38339.061391541611</v>
      </c>
      <c r="BN14" s="262">
        <f t="shared" si="46"/>
        <v>-38473.718153137786</v>
      </c>
      <c r="BO14" s="11">
        <v>5.45</v>
      </c>
      <c r="BP14" s="75"/>
      <c r="BQ14" s="279"/>
      <c r="BR14" s="249">
        <f>AI14/AA14/7.1982</f>
        <v>0.19341868398735274</v>
      </c>
      <c r="BS14" s="25">
        <f t="shared" si="47"/>
        <v>17.55</v>
      </c>
      <c r="BT14" s="451">
        <f t="shared" si="48"/>
        <v>50.55</v>
      </c>
      <c r="BU14" s="451">
        <f t="shared" si="49"/>
        <v>-17.356581316012647</v>
      </c>
      <c r="BV14" s="297">
        <f t="shared" si="50"/>
        <v>-50.356581316012644</v>
      </c>
      <c r="BW14" s="262"/>
      <c r="BX14" s="262"/>
      <c r="BY14" s="262"/>
      <c r="BZ14" s="264"/>
      <c r="CA14" s="279"/>
      <c r="CB14" s="59">
        <f>SUMPRODUCT(([176]БП!$C$245:$N$245=$L14)*([176]БП!$C$246:$N$246))</f>
        <v>17694.863000457663</v>
      </c>
      <c r="CC14" s="262">
        <f>SUMPRODUCT(('[176]факт+прогноз НДПИ'!$C$220:$N$220=$L14)*('[176]факт+прогноз НДПИ'!$C$221:$N$221))</f>
        <v>26060.808933579927</v>
      </c>
      <c r="CD14" s="262">
        <f>SUMPRODUCT(([176]БП_Urals!$C$245:$N$245=$L14)*([176]БП_Urals!$C$246:$N$246))-CB14</f>
        <v>7971.4249864658595</v>
      </c>
      <c r="CE14" s="262">
        <f>SUMPRODUCT(([176]БП_курс!$C$245:$N$245=$L14)*([176]БП_курс!$C$246:$N$246))-CB14</f>
        <v>1366.6922437678004</v>
      </c>
      <c r="CF14" s="262">
        <f t="shared" si="51"/>
        <v>-972.17129711139569</v>
      </c>
      <c r="CG14" s="262"/>
      <c r="CH14" s="26">
        <v>536974</v>
      </c>
      <c r="CI14" s="26">
        <f t="shared" si="52"/>
        <v>-196231627.80731583</v>
      </c>
      <c r="CJ14" s="26">
        <f t="shared" si="53"/>
        <v>186977744.4825432</v>
      </c>
      <c r="CK14" s="26">
        <f t="shared" si="54"/>
        <v>32057133.269817527</v>
      </c>
      <c r="CL14" s="39">
        <f t="shared" si="55"/>
        <v>-22803249.945044897</v>
      </c>
      <c r="CM14" s="18">
        <v>56</v>
      </c>
      <c r="CN14" s="11">
        <v>23</v>
      </c>
      <c r="CO14" s="26" t="e">
        <f>SUMPRODUCT(('Компания 1_факт_НДПИ (Platts)'!$C$11:$N$11=$L14)*('Компания 1_факт_НДПИ (Platts)'!$C$123:$N$123))/SUMPRODUCT(('Компания 1_факт_НДПИ (Platts)'!$C$11:$N$11=$L14)*('Компания 1_факт_НДПИ (Platts)'!$C$71:$N$71))*AA14</f>
        <v>#DIV/0!</v>
      </c>
      <c r="CP14" s="39" t="e">
        <f t="shared" si="56"/>
        <v>#DIV/0!</v>
      </c>
      <c r="CQ14" s="261"/>
      <c r="CR14" s="267"/>
      <c r="CS14" s="262">
        <f t="shared" si="57"/>
        <v>-104.93553299999999</v>
      </c>
      <c r="CT14" s="262">
        <f t="shared" si="58"/>
        <v>797504000</v>
      </c>
      <c r="CU14" s="262">
        <f t="shared" si="59"/>
        <v>-797504104.93553305</v>
      </c>
      <c r="CV14" s="26">
        <v>5786546</v>
      </c>
      <c r="CW14" s="16">
        <v>3564785</v>
      </c>
      <c r="CX14" s="262">
        <f t="shared" si="60"/>
        <v>-791717454</v>
      </c>
      <c r="CY14" s="264">
        <f t="shared" si="61"/>
        <v>3027811</v>
      </c>
      <c r="CZ14" s="288">
        <f t="shared" si="62"/>
        <v>7.1981999999999999</v>
      </c>
      <c r="DA14" s="629">
        <v>124</v>
      </c>
      <c r="DB14" s="629">
        <v>234</v>
      </c>
      <c r="DC14" s="629">
        <v>-234</v>
      </c>
      <c r="DD14" s="629">
        <v>356</v>
      </c>
      <c r="DE14" s="629">
        <f t="shared" si="63"/>
        <v>1027.2285174528001</v>
      </c>
      <c r="DF14" s="629">
        <v>357</v>
      </c>
      <c r="DG14" s="629">
        <f t="shared" si="64"/>
        <v>625.5160840896001</v>
      </c>
      <c r="DH14" s="629">
        <f t="shared" si="65"/>
        <v>22.230610000000002</v>
      </c>
      <c r="DI14" s="629">
        <f t="shared" si="66"/>
        <v>-3.158509</v>
      </c>
      <c r="DJ14" s="629">
        <f t="shared" si="67"/>
        <v>-196.23162780731582</v>
      </c>
      <c r="DK14" s="629">
        <f t="shared" si="68"/>
        <v>3.0278110000000003</v>
      </c>
      <c r="DL14" s="629">
        <v>32</v>
      </c>
      <c r="DM14" s="53">
        <f t="shared" si="69"/>
        <v>2347.6128857350845</v>
      </c>
      <c r="DN14" s="183"/>
    </row>
    <row r="15" spans="1:119" s="66" customFormat="1" ht="15.95" customHeight="1" x14ac:dyDescent="0.25">
      <c r="A15" s="18">
        <v>78</v>
      </c>
      <c r="B15" s="18">
        <v>65</v>
      </c>
      <c r="C15" s="11">
        <v>-3.87</v>
      </c>
      <c r="D15" s="11">
        <v>54</v>
      </c>
      <c r="E15" s="11">
        <v>21</v>
      </c>
      <c r="F15" s="11">
        <v>20</v>
      </c>
      <c r="G15" s="11">
        <v>21</v>
      </c>
      <c r="H15" s="18">
        <v>13</v>
      </c>
      <c r="I15" s="11">
        <v>16</v>
      </c>
      <c r="J15" s="271" t="s">
        <v>383</v>
      </c>
      <c r="K15" s="59" t="s">
        <v>402</v>
      </c>
      <c r="L15" s="272" t="s">
        <v>30</v>
      </c>
      <c r="M15" s="173">
        <v>44576</v>
      </c>
      <c r="N15" s="69"/>
      <c r="O15" s="88"/>
      <c r="P15" s="174">
        <v>44625</v>
      </c>
      <c r="Q15" s="16">
        <f t="shared" si="73"/>
        <v>49</v>
      </c>
      <c r="R15" s="554">
        <f t="shared" si="74"/>
        <v>44625</v>
      </c>
      <c r="S15" s="557"/>
      <c r="T15" s="576"/>
      <c r="U15" s="576"/>
      <c r="V15" s="577"/>
      <c r="W15" s="578"/>
      <c r="X15" s="8" t="s">
        <v>399</v>
      </c>
      <c r="Y15" s="18">
        <v>67</v>
      </c>
      <c r="Z15" s="18">
        <v>67</v>
      </c>
      <c r="AA15" s="409">
        <v>12453</v>
      </c>
      <c r="AB15" s="11">
        <v>54</v>
      </c>
      <c r="AC15" s="11">
        <v>98</v>
      </c>
      <c r="AD15" s="11">
        <v>6.7</v>
      </c>
      <c r="AE15" s="11">
        <v>2.2999999999999998</v>
      </c>
      <c r="AF15" s="11">
        <v>2.2999999999999998</v>
      </c>
      <c r="AG15" s="72">
        <f>SUM(AB15:AF15)</f>
        <v>163.30000000000001</v>
      </c>
      <c r="AH15" s="11">
        <v>45321</v>
      </c>
      <c r="AI15" s="25">
        <v>34567</v>
      </c>
      <c r="AJ15" s="88">
        <v>6548293</v>
      </c>
      <c r="AK15" s="59">
        <f t="shared" si="26"/>
        <v>324.1118225898</v>
      </c>
      <c r="AL15" s="88">
        <f t="shared" si="27"/>
        <v>588.20293729259993</v>
      </c>
      <c r="AM15" s="88">
        <f t="shared" si="28"/>
        <v>40.21387428429</v>
      </c>
      <c r="AN15" s="88">
        <f t="shared" si="29"/>
        <v>13.804762814009999</v>
      </c>
      <c r="AO15" s="88">
        <f t="shared" si="30"/>
        <v>13.804762814009999</v>
      </c>
      <c r="AP15" s="272">
        <f t="shared" si="31"/>
        <v>980.13815979470996</v>
      </c>
      <c r="AQ15" s="83">
        <f t="shared" si="32"/>
        <v>-973.58986679471002</v>
      </c>
      <c r="AR15" s="88">
        <f t="shared" si="33"/>
        <v>2315989</v>
      </c>
      <c r="AS15" s="272">
        <f t="shared" si="70"/>
        <v>-4232304</v>
      </c>
      <c r="AT15" s="88">
        <f t="shared" si="34"/>
        <v>-66.022778675699996</v>
      </c>
      <c r="AU15" s="88">
        <f t="shared" si="35"/>
        <v>611.43095124486899</v>
      </c>
      <c r="AV15" s="88">
        <f t="shared" si="36"/>
        <v>-283.89794830551</v>
      </c>
      <c r="AW15" s="88">
        <f t="shared" si="37"/>
        <v>-112.23872374868999</v>
      </c>
      <c r="AX15" s="88">
        <f t="shared" si="38"/>
        <v>-106.23665295998998</v>
      </c>
      <c r="AY15" s="272">
        <f t="shared" si="39"/>
        <v>43.034847554978995</v>
      </c>
      <c r="AZ15" s="59">
        <v>3456</v>
      </c>
      <c r="BA15" s="263">
        <f t="shared" si="40"/>
        <v>489123977.70599997</v>
      </c>
      <c r="BB15" s="263">
        <f t="shared" si="41"/>
        <v>634106.76</v>
      </c>
      <c r="BC15" s="84"/>
      <c r="BD15" s="84"/>
      <c r="BE15" s="84"/>
      <c r="BF15" s="84"/>
      <c r="BG15" s="11"/>
      <c r="BH15" s="88">
        <f t="shared" si="42"/>
        <v>12627342</v>
      </c>
      <c r="BI15" s="263">
        <v>6432394</v>
      </c>
      <c r="BJ15" s="262">
        <f t="shared" si="43"/>
        <v>-2930.159399341524</v>
      </c>
      <c r="BK15" s="88">
        <f t="shared" si="44"/>
        <v>-3270.0216012205892</v>
      </c>
      <c r="BL15" s="88">
        <v>23567</v>
      </c>
      <c r="BM15" s="88">
        <f t="shared" si="45"/>
        <v>-26497.159399341523</v>
      </c>
      <c r="BN15" s="88">
        <f t="shared" si="46"/>
        <v>-26837.021601220589</v>
      </c>
      <c r="BO15" s="11">
        <v>3.25</v>
      </c>
      <c r="BP15" s="85"/>
      <c r="BQ15" s="279"/>
      <c r="BR15" s="18">
        <f>AI15/AA15/7.1937</f>
        <v>0.38586499252229323</v>
      </c>
      <c r="BS15" s="11">
        <f t="shared" si="47"/>
        <v>50.75</v>
      </c>
      <c r="BT15" s="450">
        <f t="shared" si="48"/>
        <v>61.75</v>
      </c>
      <c r="BU15" s="450">
        <f t="shared" si="49"/>
        <v>-50.364135007477707</v>
      </c>
      <c r="BV15" s="442">
        <f t="shared" si="50"/>
        <v>-61.364135007477707</v>
      </c>
      <c r="BW15" s="88"/>
      <c r="BX15" s="88"/>
      <c r="BY15" s="88"/>
      <c r="BZ15" s="272"/>
      <c r="CA15" s="279"/>
      <c r="CB15" s="59">
        <f>SUMPRODUCT(([176]БП!$C$245:$N$245=$L15)*([176]БП!$C$246:$N$246))</f>
        <v>17737.073355587454</v>
      </c>
      <c r="CC15" s="88">
        <f>SUMPRODUCT(('[176]факт+прогноз НДПИ'!$C$220:$N$220=$L15)*('[176]факт+прогноз НДПИ'!$C$221:$N$221))</f>
        <v>36918.264098376676</v>
      </c>
      <c r="CD15" s="88">
        <f>SUMPRODUCT(([176]БП_Urals!$C$245:$N$245=$L15)*([176]БП_Urals!$C$246:$N$246))-CB15</f>
        <v>7202.2024350648426</v>
      </c>
      <c r="CE15" s="88">
        <f>SUMPRODUCT(([176]БП_курс!$C$245:$N$245=$L15)*([176]БП_курс!$C$246:$N$246))-CB15</f>
        <v>8084.0441111164437</v>
      </c>
      <c r="CF15" s="88">
        <f t="shared" si="51"/>
        <v>3894.9441966079321</v>
      </c>
      <c r="CG15" s="88"/>
      <c r="CH15" s="16">
        <v>456837</v>
      </c>
      <c r="CI15" s="16">
        <f t="shared" si="52"/>
        <v>-238863368.31995419</v>
      </c>
      <c r="CJ15" s="16">
        <f t="shared" si="53"/>
        <v>89689026.923862487</v>
      </c>
      <c r="CK15" s="16">
        <f t="shared" si="54"/>
        <v>100670601.31573308</v>
      </c>
      <c r="CL15" s="38">
        <f t="shared" si="55"/>
        <v>48503740.08035858</v>
      </c>
      <c r="CM15" s="18">
        <v>65</v>
      </c>
      <c r="CN15" s="11">
        <v>54</v>
      </c>
      <c r="CO15" s="16" t="e">
        <f>SUMPRODUCT(('Компания 1_факт_НДПИ (Platts)'!$C$11:$N$11=$L15)*('Компания 1_факт_НДПИ (Platts)'!$C$123:$N$123))/SUMPRODUCT(('Компания 1_факт_НДПИ (Platts)'!$C$11:$N$11=$L15)*('Компания 1_факт_НДПИ (Platts)'!$C$71:$N$71))*AA15</f>
        <v>#DIV/0!</v>
      </c>
      <c r="CP15" s="38" t="e">
        <f t="shared" si="56"/>
        <v>#DIV/0!</v>
      </c>
      <c r="CQ15" s="261"/>
      <c r="CR15" s="14"/>
      <c r="CS15" s="88">
        <f t="shared" si="57"/>
        <v>-40.721578999999998</v>
      </c>
      <c r="CT15" s="88">
        <f t="shared" si="58"/>
        <v>293479851</v>
      </c>
      <c r="CU15" s="88">
        <f t="shared" si="59"/>
        <v>-293479891.72157902</v>
      </c>
      <c r="CV15" s="16">
        <v>3647987</v>
      </c>
      <c r="CW15" s="16">
        <v>678534</v>
      </c>
      <c r="CX15" s="88">
        <f t="shared" si="60"/>
        <v>-289831864</v>
      </c>
      <c r="CY15" s="272">
        <f t="shared" si="61"/>
        <v>221697</v>
      </c>
      <c r="CZ15" s="288">
        <f t="shared" si="62"/>
        <v>7.1936999999999998</v>
      </c>
      <c r="DA15" s="629">
        <v>214</v>
      </c>
      <c r="DB15" s="629">
        <v>-234</v>
      </c>
      <c r="DC15" s="629">
        <v>234</v>
      </c>
      <c r="DD15" s="629">
        <f t="shared" si="71"/>
        <v>-284.49815538437997</v>
      </c>
      <c r="DE15" s="629">
        <f t="shared" si="63"/>
        <v>588.20293729259993</v>
      </c>
      <c r="DF15" s="629">
        <f t="shared" si="72"/>
        <v>-283.89794830551</v>
      </c>
      <c r="DG15" s="629">
        <f t="shared" si="64"/>
        <v>488.489870946</v>
      </c>
      <c r="DH15" s="629">
        <f t="shared" si="65"/>
        <v>6.1949480000000001</v>
      </c>
      <c r="DI15" s="629">
        <f t="shared" si="66"/>
        <v>-4.2323040000000001</v>
      </c>
      <c r="DJ15" s="629">
        <f t="shared" si="67"/>
        <v>-238.86336831995419</v>
      </c>
      <c r="DK15" s="629">
        <f t="shared" si="68"/>
        <v>0.22169700000000001</v>
      </c>
      <c r="DL15" s="629">
        <v>68</v>
      </c>
      <c r="DM15" s="53">
        <f t="shared" si="69"/>
        <v>553.61767722875572</v>
      </c>
      <c r="DN15" s="183"/>
    </row>
    <row r="16" spans="1:119" s="66" customFormat="1" ht="15.95" customHeight="1" x14ac:dyDescent="0.25">
      <c r="A16" s="18">
        <v>67</v>
      </c>
      <c r="B16" s="18">
        <v>76</v>
      </c>
      <c r="C16" s="11">
        <v>-3.91</v>
      </c>
      <c r="D16" s="11">
        <v>34</v>
      </c>
      <c r="E16" s="11">
        <v>32</v>
      </c>
      <c r="F16" s="11">
        <v>43</v>
      </c>
      <c r="G16" s="11">
        <v>21</v>
      </c>
      <c r="H16" s="18">
        <v>12</v>
      </c>
      <c r="I16" s="25">
        <v>17</v>
      </c>
      <c r="J16" s="86" t="s">
        <v>381</v>
      </c>
      <c r="K16" s="56" t="s">
        <v>397</v>
      </c>
      <c r="L16" s="264" t="s">
        <v>20</v>
      </c>
      <c r="M16" s="173">
        <v>44577</v>
      </c>
      <c r="N16" s="22"/>
      <c r="O16" s="262"/>
      <c r="P16" s="174">
        <v>44626</v>
      </c>
      <c r="Q16" s="26">
        <f t="shared" si="73"/>
        <v>49</v>
      </c>
      <c r="R16" s="554">
        <f t="shared" si="74"/>
        <v>44626</v>
      </c>
      <c r="S16" s="558"/>
      <c r="T16" s="27"/>
      <c r="U16" s="27"/>
      <c r="V16" s="27"/>
      <c r="W16" s="27"/>
      <c r="X16" s="8" t="s">
        <v>399</v>
      </c>
      <c r="Y16" s="18">
        <v>67</v>
      </c>
      <c r="Z16" s="18">
        <v>78</v>
      </c>
      <c r="AA16" s="409">
        <v>23456</v>
      </c>
      <c r="AB16" s="11">
        <v>78</v>
      </c>
      <c r="AC16" s="11">
        <v>87</v>
      </c>
      <c r="AD16" s="11">
        <v>3.4</v>
      </c>
      <c r="AE16" s="11">
        <v>4.5</v>
      </c>
      <c r="AF16" s="11">
        <v>7.8</v>
      </c>
      <c r="AG16" s="72">
        <f>SUM(AB16:AF16)</f>
        <v>180.70000000000002</v>
      </c>
      <c r="AH16" s="25">
        <v>32657</v>
      </c>
      <c r="AI16" s="25">
        <v>45678</v>
      </c>
      <c r="AJ16" s="262">
        <v>5537193</v>
      </c>
      <c r="AK16" s="266">
        <f t="shared" si="26"/>
        <v>880.89198462720015</v>
      </c>
      <c r="AL16" s="262">
        <f t="shared" si="27"/>
        <v>982.53336746880007</v>
      </c>
      <c r="AM16" s="262">
        <f t="shared" si="28"/>
        <v>38.397855740160004</v>
      </c>
      <c r="AN16" s="262">
        <f t="shared" si="29"/>
        <v>50.82069142080001</v>
      </c>
      <c r="AO16" s="262">
        <f t="shared" si="30"/>
        <v>88.08919846272002</v>
      </c>
      <c r="AP16" s="264">
        <f t="shared" si="31"/>
        <v>2040.7330977196805</v>
      </c>
      <c r="AQ16" s="87">
        <f t="shared" si="32"/>
        <v>-2035.1959047196806</v>
      </c>
      <c r="AR16" s="262">
        <f t="shared" si="33"/>
        <v>3562884</v>
      </c>
      <c r="AS16" s="264">
        <f t="shared" si="70"/>
        <v>-1974309</v>
      </c>
      <c r="AT16" s="262">
        <f t="shared" si="34"/>
        <v>22.586973964800002</v>
      </c>
      <c r="AU16" s="262">
        <f t="shared" si="35"/>
        <v>1026.6909015699841</v>
      </c>
      <c r="AV16" s="262">
        <f t="shared" si="36"/>
        <v>-345.58070166144006</v>
      </c>
      <c r="AW16" s="262">
        <f t="shared" si="37"/>
        <v>-310.57089201600007</v>
      </c>
      <c r="AX16" s="262">
        <f t="shared" si="38"/>
        <v>-397.53074178048007</v>
      </c>
      <c r="AY16" s="264">
        <f t="shared" si="39"/>
        <v>-4.4044599231360166</v>
      </c>
      <c r="AZ16" s="59">
        <v>7856</v>
      </c>
      <c r="BA16" s="263">
        <f t="shared" si="40"/>
        <v>575967836.10240018</v>
      </c>
      <c r="BB16" s="263">
        <f t="shared" si="41"/>
        <v>1194379.52</v>
      </c>
      <c r="BC16" s="251"/>
      <c r="BD16" s="251"/>
      <c r="BE16" s="251"/>
      <c r="BF16" s="251"/>
      <c r="BG16" s="11"/>
      <c r="BH16" s="262">
        <f t="shared" si="42"/>
        <v>18858624</v>
      </c>
      <c r="BI16" s="263">
        <v>738293</v>
      </c>
      <c r="BJ16" s="262">
        <f t="shared" si="43"/>
        <v>-7619.932767735334</v>
      </c>
      <c r="BK16" s="262">
        <f t="shared" si="44"/>
        <v>-7704.103512960437</v>
      </c>
      <c r="BL16" s="88">
        <v>34256</v>
      </c>
      <c r="BM16" s="262">
        <f t="shared" si="45"/>
        <v>-41875.932767735336</v>
      </c>
      <c r="BN16" s="262">
        <f t="shared" si="46"/>
        <v>-41960.103512960435</v>
      </c>
      <c r="BO16" s="11">
        <v>3.45</v>
      </c>
      <c r="BP16" s="75"/>
      <c r="BQ16" s="279"/>
      <c r="BR16" s="249">
        <f>AI16/AA16/7.1862</f>
        <v>0.27099035087829204</v>
      </c>
      <c r="BS16" s="25">
        <f t="shared" si="47"/>
        <v>30.55</v>
      </c>
      <c r="BT16" s="451">
        <f t="shared" si="48"/>
        <v>30.55</v>
      </c>
      <c r="BU16" s="451">
        <f t="shared" si="49"/>
        <v>-30.279009649121708</v>
      </c>
      <c r="BV16" s="297">
        <f t="shared" si="50"/>
        <v>-30.279009649121708</v>
      </c>
      <c r="BW16" s="262"/>
      <c r="BX16" s="262"/>
      <c r="BY16" s="262"/>
      <c r="BZ16" s="264"/>
      <c r="CA16" s="279"/>
      <c r="CB16" s="266">
        <f>SUMPRODUCT(([176]БП!$C$245:$N$245=$L16)*([176]БП!$C$246:$N$246))</f>
        <v>17771.354534914735</v>
      </c>
      <c r="CC16" s="262">
        <f>SUMPRODUCT(('[176]факт+прогноз НДПИ'!$C$220:$N$220=$L16)*('[176]факт+прогноз НДПИ'!$C$221:$N$221))</f>
        <v>23200.602379324071</v>
      </c>
      <c r="CD16" s="262">
        <f>SUMPRODUCT(([176]БП_Urals!$C$245:$N$245=$L16)*([176]БП_Urals!$C$246:$N$246))-CB16</f>
        <v>683.55399864542051</v>
      </c>
      <c r="CE16" s="262">
        <f>SUMPRODUCT(([176]БП_курс!$C$245:$N$245=$L16)*([176]БП_курс!$C$246:$N$246))-CB16</f>
        <v>1501.133960555002</v>
      </c>
      <c r="CF16" s="262">
        <f t="shared" si="51"/>
        <v>3244.5598852089133</v>
      </c>
      <c r="CG16" s="262"/>
      <c r="CH16" s="26">
        <v>546897</v>
      </c>
      <c r="CI16" s="26">
        <f t="shared" si="52"/>
        <v>-127348437.43846539</v>
      </c>
      <c r="CJ16" s="26">
        <f t="shared" si="53"/>
        <v>16033442.592226984</v>
      </c>
      <c r="CK16" s="26">
        <f t="shared" si="54"/>
        <v>35210598.178778127</v>
      </c>
      <c r="CL16" s="39">
        <f t="shared" si="55"/>
        <v>76104396.667460278</v>
      </c>
      <c r="CM16" s="11">
        <v>34</v>
      </c>
      <c r="CN16" s="11">
        <v>34</v>
      </c>
      <c r="CO16" s="26" t="e">
        <f>SUMPRODUCT(('Компания 1_факт_НДПИ (Platts)'!$C$11:$N$11=$L16)*('Компания 1_факт_НДПИ (Platts)'!$C$123:$N$123))/SUMPRODUCT(('Компания 1_факт_НДПИ (Platts)'!$C$11:$N$11=$L16)*('Компания 1_факт_НДПИ (Platts)'!$C$71:$N$71))*AA16</f>
        <v>#DIV/0!</v>
      </c>
      <c r="CP16" s="39" t="e">
        <f t="shared" si="56"/>
        <v>#DIV/0!</v>
      </c>
      <c r="CQ16" s="261"/>
      <c r="CR16" s="267"/>
      <c r="CS16" s="262">
        <f t="shared" si="57"/>
        <v>-180.70745199999999</v>
      </c>
      <c r="CT16" s="262">
        <f t="shared" si="58"/>
        <v>803508736</v>
      </c>
      <c r="CU16" s="262">
        <f t="shared" si="59"/>
        <v>-803508916.70745206</v>
      </c>
      <c r="CV16" s="16">
        <v>678534</v>
      </c>
      <c r="CW16" s="16">
        <v>7886543</v>
      </c>
      <c r="CX16" s="262">
        <f t="shared" si="60"/>
        <v>-802830202</v>
      </c>
      <c r="CY16" s="264">
        <f t="shared" si="61"/>
        <v>7339646</v>
      </c>
      <c r="CZ16" s="288">
        <f t="shared" si="62"/>
        <v>7.1862000000000013</v>
      </c>
      <c r="DA16" s="629">
        <v>-234</v>
      </c>
      <c r="DB16" s="629">
        <v>234</v>
      </c>
      <c r="DC16" s="629">
        <v>123</v>
      </c>
      <c r="DD16" s="629">
        <f t="shared" si="71"/>
        <v>-685.51465983168009</v>
      </c>
      <c r="DE16" s="629">
        <f t="shared" si="63"/>
        <v>982.53336746880007</v>
      </c>
      <c r="DF16" s="629">
        <f t="shared" si="72"/>
        <v>-345.58070166144006</v>
      </c>
      <c r="DG16" s="629">
        <f t="shared" si="64"/>
        <v>574.77345658240029</v>
      </c>
      <c r="DH16" s="629">
        <f t="shared" si="65"/>
        <v>18.120330999999997</v>
      </c>
      <c r="DI16" s="629">
        <v>456</v>
      </c>
      <c r="DJ16" s="629">
        <f t="shared" si="67"/>
        <v>-127.3484374384654</v>
      </c>
      <c r="DK16" s="629">
        <f t="shared" si="68"/>
        <v>7.3396460000000001</v>
      </c>
      <c r="DL16" s="629">
        <v>-45</v>
      </c>
      <c r="DM16" s="53">
        <f t="shared" si="69"/>
        <v>958.3230021196149</v>
      </c>
      <c r="DN16" s="183"/>
    </row>
    <row r="17" spans="1:118" s="66" customFormat="1" ht="15.95" customHeight="1" x14ac:dyDescent="0.25">
      <c r="A17" s="18">
        <v>78</v>
      </c>
      <c r="B17" s="18">
        <v>87</v>
      </c>
      <c r="C17" s="11">
        <v>-4.09</v>
      </c>
      <c r="D17" s="11">
        <v>23</v>
      </c>
      <c r="E17" s="11">
        <v>21</v>
      </c>
      <c r="F17" s="11">
        <v>45</v>
      </c>
      <c r="G17" s="11">
        <v>23</v>
      </c>
      <c r="H17" s="18">
        <v>14</v>
      </c>
      <c r="I17" s="25">
        <v>15</v>
      </c>
      <c r="J17" s="86" t="s">
        <v>383</v>
      </c>
      <c r="K17" s="56" t="s">
        <v>397</v>
      </c>
      <c r="L17" s="264" t="s">
        <v>21</v>
      </c>
      <c r="M17" s="173">
        <v>44578</v>
      </c>
      <c r="N17" s="22"/>
      <c r="O17" s="262"/>
      <c r="P17" s="174">
        <v>44627</v>
      </c>
      <c r="Q17" s="26">
        <f t="shared" si="73"/>
        <v>49</v>
      </c>
      <c r="R17" s="554">
        <f t="shared" si="74"/>
        <v>44627</v>
      </c>
      <c r="S17" s="558"/>
      <c r="T17" s="574"/>
      <c r="U17" s="27"/>
      <c r="V17" s="27"/>
      <c r="W17" s="27"/>
      <c r="X17" s="8" t="s">
        <v>399</v>
      </c>
      <c r="Y17" s="18">
        <v>87</v>
      </c>
      <c r="Z17" s="18">
        <v>87</v>
      </c>
      <c r="AA17" s="409">
        <v>54667</v>
      </c>
      <c r="AB17" s="11">
        <v>98</v>
      </c>
      <c r="AC17" s="11">
        <v>96</v>
      </c>
      <c r="AD17" s="11">
        <v>3.7</v>
      </c>
      <c r="AE17" s="11">
        <v>2.2999999999999998</v>
      </c>
      <c r="AF17" s="11">
        <v>4.3</v>
      </c>
      <c r="AG17" s="72">
        <f>SUM(AB17:AF17)-AD17</f>
        <v>200.60000000000002</v>
      </c>
      <c r="AH17" s="25">
        <v>34567</v>
      </c>
      <c r="AI17" s="25">
        <v>12453</v>
      </c>
      <c r="AJ17" s="262">
        <v>563892</v>
      </c>
      <c r="AK17" s="266">
        <f t="shared" si="26"/>
        <v>3347.9305180860001</v>
      </c>
      <c r="AL17" s="262">
        <f t="shared" si="27"/>
        <v>3279.6054054720007</v>
      </c>
      <c r="AM17" s="262">
        <f t="shared" si="28"/>
        <v>126.4014583359</v>
      </c>
      <c r="AN17" s="262">
        <f t="shared" si="29"/>
        <v>78.573879506100013</v>
      </c>
      <c r="AO17" s="262">
        <f t="shared" si="30"/>
        <v>146.89899212009999</v>
      </c>
      <c r="AP17" s="264">
        <f t="shared" si="31"/>
        <v>6853.0087951842024</v>
      </c>
      <c r="AQ17" s="87">
        <f t="shared" si="32"/>
        <v>-6852.4449031842023</v>
      </c>
      <c r="AR17" s="262">
        <f t="shared" si="33"/>
        <v>1083411</v>
      </c>
      <c r="AS17" s="264">
        <f t="shared" si="70"/>
        <v>519519</v>
      </c>
      <c r="AT17" s="262">
        <f t="shared" ref="AT17:AT30" si="75">(AB17-B17)*$CZ17*$AA17*$Y17/1000/1000</f>
        <v>375.78811937700004</v>
      </c>
      <c r="AU17" s="262"/>
      <c r="AV17" s="262">
        <f t="shared" ref="AV17:AV34" si="76">(AD17-D17)*$CZ17*$AA17*$Y17/1000/1000</f>
        <v>-659.33733672510016</v>
      </c>
      <c r="AW17" s="262">
        <f t="shared" ref="AW17:AW34" si="77">(AE17-E17)*$CZ17*$AA17*$Y17/1000/1000</f>
        <v>-638.83980294089997</v>
      </c>
      <c r="AX17" s="262">
        <f t="shared" ref="AX17:AX34" si="78">(AF17-F17)*$CZ17*$AA17*$Y17/1000/1000</f>
        <v>-1390.4160416949003</v>
      </c>
      <c r="AY17" s="264">
        <f t="shared" si="39"/>
        <v>-2312.8050619839005</v>
      </c>
      <c r="AZ17" s="59">
        <v>4567</v>
      </c>
      <c r="BA17" s="263">
        <f t="shared" si="40"/>
        <v>1163882952.8040001</v>
      </c>
      <c r="BB17" s="263">
        <f t="shared" si="41"/>
        <v>3614582.04</v>
      </c>
      <c r="BC17" s="251"/>
      <c r="BD17" s="251"/>
      <c r="BE17" s="251"/>
      <c r="BF17" s="251"/>
      <c r="BG17" s="11"/>
      <c r="BH17" s="262">
        <f t="shared" si="42"/>
        <v>59696364</v>
      </c>
      <c r="BI17" s="263">
        <v>6432394</v>
      </c>
      <c r="BJ17" s="262">
        <f t="shared" si="43"/>
        <v>-4556.6849653355775</v>
      </c>
      <c r="BK17" s="262">
        <f t="shared" si="44"/>
        <v>-4547.1816269412993</v>
      </c>
      <c r="BL17" s="8">
        <v>27987</v>
      </c>
      <c r="BM17" s="262">
        <f t="shared" si="45"/>
        <v>-32543.684965335578</v>
      </c>
      <c r="BN17" s="262">
        <f t="shared" si="46"/>
        <v>-32534.181626941299</v>
      </c>
      <c r="BO17" s="11">
        <v>6.54</v>
      </c>
      <c r="BP17" s="75"/>
      <c r="BQ17" s="279"/>
      <c r="BR17" s="249">
        <f>AI17/AA17/7.183-BP17</f>
        <v>3.1713405468372577E-2</v>
      </c>
      <c r="BS17" s="25">
        <f t="shared" si="47"/>
        <v>16.46</v>
      </c>
      <c r="BT17" s="451">
        <f t="shared" si="48"/>
        <v>47.46</v>
      </c>
      <c r="BU17" s="451">
        <f t="shared" si="49"/>
        <v>-16.428286594531627</v>
      </c>
      <c r="BV17" s="297">
        <f t="shared" si="50"/>
        <v>-47.428286594531627</v>
      </c>
      <c r="BW17" s="262"/>
      <c r="BX17" s="262"/>
      <c r="BY17" s="262"/>
      <c r="BZ17" s="264"/>
      <c r="CA17" s="279"/>
      <c r="CB17" s="266">
        <f>SUMPRODUCT(([176]БП!$C$245:$N$245=$L17)*([176]БП!$C$246:$N$246))</f>
        <v>17690.212599579459</v>
      </c>
      <c r="CC17" s="262">
        <f>SUMPRODUCT(('[176]факт+прогноз НДПИ'!$C$220:$N$220=$L17)*('[176]факт+прогноз НДПИ'!$C$221:$N$221))</f>
        <v>19794.556089103717</v>
      </c>
      <c r="CD17" s="262">
        <f>SUMPRODUCT(([176]БП_Urals!$C$245:$N$245=$L17)*([176]БП_Urals!$C$246:$N$246))-CB17</f>
        <v>3562.1111807493508</v>
      </c>
      <c r="CE17" s="262">
        <f>SUMPRODUCT(([176]БП_курс!$C$245:$N$245=$L17)*([176]БП_курс!$C$246:$N$246))-CB17</f>
        <v>-1716.0087071677608</v>
      </c>
      <c r="CF17" s="262">
        <f t="shared" si="51"/>
        <v>258.2410159426654</v>
      </c>
      <c r="CG17" s="262"/>
      <c r="CH17" s="26">
        <v>5462</v>
      </c>
      <c r="CI17" s="26">
        <f t="shared" si="52"/>
        <v>-115038145.54182257</v>
      </c>
      <c r="CJ17" s="26">
        <f t="shared" si="53"/>
        <v>194729931.91802475</v>
      </c>
      <c r="CK17" s="26">
        <f t="shared" si="54"/>
        <v>-93809047.99473998</v>
      </c>
      <c r="CL17" s="39">
        <f t="shared" si="55"/>
        <v>14117261.618537689</v>
      </c>
      <c r="CM17" s="11">
        <v>54</v>
      </c>
      <c r="CN17" s="11">
        <v>23</v>
      </c>
      <c r="CO17" s="26" t="e">
        <f>SUMPRODUCT(('Компания 1_факт_НДПИ (Platts)'!$C$11:$N$11=$L17)*('Компания 1_факт_НДПИ (Platts)'!$C$123:$N$123))/SUMPRODUCT(('Компания 1_факт_НДПИ (Platts)'!$C$11:$N$11=$L17)*('Компания 1_факт_НДПИ (Platts)'!$C$71:$N$71))*AA17</f>
        <v>#DIV/0!</v>
      </c>
      <c r="CP17" s="39" t="e">
        <f t="shared" si="56"/>
        <v>#DIV/0!</v>
      </c>
      <c r="CQ17" s="261"/>
      <c r="CR17" s="267"/>
      <c r="CS17" s="262">
        <f t="shared" si="57"/>
        <v>-248.58077799999998</v>
      </c>
      <c r="CT17" s="262">
        <f t="shared" si="58"/>
        <v>1529965329</v>
      </c>
      <c r="CU17" s="262">
        <f t="shared" si="59"/>
        <v>-1529965577.5807779</v>
      </c>
      <c r="CV17" s="16">
        <v>7886543</v>
      </c>
      <c r="CW17" s="16">
        <v>7654987</v>
      </c>
      <c r="CX17" s="262">
        <f t="shared" si="60"/>
        <v>-1522078786</v>
      </c>
      <c r="CY17" s="264">
        <f t="shared" si="61"/>
        <v>7649525</v>
      </c>
      <c r="CZ17" s="288">
        <f>AI17/AA17/(BR17+BP17)</f>
        <v>7.1830000000000007</v>
      </c>
      <c r="DA17" s="629">
        <v>234</v>
      </c>
      <c r="DB17" s="629">
        <v>123</v>
      </c>
      <c r="DC17" s="629">
        <v>432</v>
      </c>
      <c r="DD17" s="629">
        <v>356</v>
      </c>
      <c r="DE17" s="629">
        <f t="shared" si="63"/>
        <v>3279.6054054720007</v>
      </c>
      <c r="DF17" s="629">
        <v>3674</v>
      </c>
      <c r="DG17" s="629">
        <f t="shared" si="64"/>
        <v>1160.2683707640001</v>
      </c>
      <c r="DH17" s="629">
        <f t="shared" si="65"/>
        <v>53.26397</v>
      </c>
      <c r="DI17" s="629">
        <f t="shared" si="66"/>
        <v>0.51951899999999995</v>
      </c>
      <c r="DJ17" s="629">
        <f t="shared" si="67"/>
        <v>-115.03814554182257</v>
      </c>
      <c r="DK17" s="629">
        <f t="shared" si="68"/>
        <v>7.6495249999999997</v>
      </c>
      <c r="DL17" s="629">
        <v>43</v>
      </c>
      <c r="DM17" s="53">
        <f t="shared" si="69"/>
        <v>9248.2686446941789</v>
      </c>
      <c r="DN17" s="183"/>
    </row>
    <row r="18" spans="1:118" s="66" customFormat="1" ht="15.95" customHeight="1" x14ac:dyDescent="0.25">
      <c r="A18" s="18">
        <v>65</v>
      </c>
      <c r="B18" s="18">
        <v>76</v>
      </c>
      <c r="C18" s="11">
        <v>-4</v>
      </c>
      <c r="D18" s="11">
        <v>54</v>
      </c>
      <c r="E18" s="11">
        <v>21</v>
      </c>
      <c r="F18" s="11">
        <v>23</v>
      </c>
      <c r="G18" s="11">
        <v>24</v>
      </c>
      <c r="H18" s="18">
        <v>15</v>
      </c>
      <c r="I18" s="25">
        <v>21</v>
      </c>
      <c r="J18" s="86" t="s">
        <v>384</v>
      </c>
      <c r="K18" s="59" t="s">
        <v>402</v>
      </c>
      <c r="L18" s="264" t="s">
        <v>28</v>
      </c>
      <c r="M18" s="173">
        <v>44579</v>
      </c>
      <c r="N18" s="22"/>
      <c r="O18" s="262"/>
      <c r="P18" s="174">
        <v>44628</v>
      </c>
      <c r="Q18" s="26">
        <f t="shared" si="73"/>
        <v>49</v>
      </c>
      <c r="R18" s="554">
        <f t="shared" si="74"/>
        <v>44628</v>
      </c>
      <c r="S18" s="558"/>
      <c r="T18" s="574"/>
      <c r="U18" s="27"/>
      <c r="V18" s="27"/>
      <c r="W18" s="27"/>
      <c r="X18" s="8" t="s">
        <v>399</v>
      </c>
      <c r="Y18" s="18">
        <v>67</v>
      </c>
      <c r="Z18" s="18">
        <v>76</v>
      </c>
      <c r="AA18" s="409">
        <v>34256</v>
      </c>
      <c r="AB18" s="11">
        <v>76</v>
      </c>
      <c r="AC18" s="11">
        <v>76</v>
      </c>
      <c r="AD18" s="11">
        <v>2.2999999999999998</v>
      </c>
      <c r="AE18" s="11">
        <v>7.8</v>
      </c>
      <c r="AF18" s="11">
        <v>-34</v>
      </c>
      <c r="AG18" s="72">
        <f>SUM(AB18:AF18)</f>
        <v>128.10000000000002</v>
      </c>
      <c r="AH18" s="25">
        <v>28765</v>
      </c>
      <c r="AI18" s="25">
        <v>45637</v>
      </c>
      <c r="AJ18" s="262">
        <v>537786595</v>
      </c>
      <c r="AK18" s="266">
        <f t="shared" si="26"/>
        <v>1254.0581999487997</v>
      </c>
      <c r="AL18" s="262">
        <f t="shared" si="27"/>
        <v>1254.0581999487997</v>
      </c>
      <c r="AM18" s="262">
        <f t="shared" si="28"/>
        <v>37.951761314240002</v>
      </c>
      <c r="AN18" s="262">
        <f t="shared" si="29"/>
        <v>128.70597315264001</v>
      </c>
      <c r="AO18" s="262">
        <f t="shared" si="30"/>
        <v>-561.02603681920004</v>
      </c>
      <c r="AP18" s="264">
        <f t="shared" si="31"/>
        <v>2113.7480975452804</v>
      </c>
      <c r="AQ18" s="87">
        <f t="shared" si="32"/>
        <v>-1575.9615025452804</v>
      </c>
      <c r="AR18" s="262">
        <f t="shared" si="33"/>
        <v>3468412</v>
      </c>
      <c r="AS18" s="264">
        <f>AR18-AJ18</f>
        <v>-534318183</v>
      </c>
      <c r="AT18" s="262">
        <f t="shared" si="75"/>
        <v>0</v>
      </c>
      <c r="AU18" s="262">
        <f>(AC18-C18)*$CZ18*$AA18*$Y18/1000/1000</f>
        <v>1320.0612631040001</v>
      </c>
      <c r="AV18" s="262">
        <f t="shared" si="76"/>
        <v>-853.08959128096001</v>
      </c>
      <c r="AW18" s="262">
        <f t="shared" si="77"/>
        <v>-217.81010841215999</v>
      </c>
      <c r="AX18" s="262">
        <f t="shared" si="78"/>
        <v>-940.54364996159995</v>
      </c>
      <c r="AY18" s="264">
        <f t="shared" si="39"/>
        <v>-691.38208655071981</v>
      </c>
      <c r="AZ18" s="59">
        <v>3567</v>
      </c>
      <c r="BA18" s="263">
        <f t="shared" si="40"/>
        <v>1200615421.2</v>
      </c>
      <c r="BB18" s="263">
        <f t="shared" si="41"/>
        <v>1744315.52</v>
      </c>
      <c r="BC18" s="251"/>
      <c r="BD18" s="251"/>
      <c r="BE18" s="251"/>
      <c r="BF18" s="251"/>
      <c r="BG18" s="11"/>
      <c r="BH18" s="262">
        <f t="shared" si="42"/>
        <v>33399600</v>
      </c>
      <c r="BI18" s="263">
        <v>738293</v>
      </c>
      <c r="BJ18" s="262">
        <f t="shared" si="43"/>
        <v>12132.048195936479</v>
      </c>
      <c r="BK18" s="262">
        <f t="shared" si="44"/>
        <v>-3465.7502335357308</v>
      </c>
      <c r="BL18" s="88">
        <v>34000</v>
      </c>
      <c r="BM18" s="262">
        <f t="shared" si="45"/>
        <v>-21867.951804063523</v>
      </c>
      <c r="BN18" s="262">
        <f t="shared" si="46"/>
        <v>-37465.750233535728</v>
      </c>
      <c r="BO18" s="11">
        <v>3.45</v>
      </c>
      <c r="BP18" s="75"/>
      <c r="BQ18" s="279"/>
      <c r="BR18" s="249">
        <f>AI18/AA18/7.1894</f>
        <v>0.18530527850261466</v>
      </c>
      <c r="BS18" s="25">
        <f t="shared" si="47"/>
        <v>50.55</v>
      </c>
      <c r="BT18" s="451">
        <f t="shared" si="48"/>
        <v>30.55</v>
      </c>
      <c r="BU18" s="451">
        <f t="shared" si="49"/>
        <v>-50.364694721497379</v>
      </c>
      <c r="BV18" s="297">
        <f t="shared" si="50"/>
        <v>-30.364694721497386</v>
      </c>
      <c r="BW18" s="262"/>
      <c r="BX18" s="262"/>
      <c r="BY18" s="262"/>
      <c r="BZ18" s="264"/>
      <c r="CA18" s="279"/>
      <c r="CB18" s="266">
        <f>SUMPRODUCT(([176]БП!$C$245:$N$245=$L18)*([176]БП!$C$246:$N$246))</f>
        <v>17290.607557058011</v>
      </c>
      <c r="CC18" s="262">
        <f>SUMPRODUCT(('[176]факт+прогноз НДПИ'!$C$220:$N$220=$L18)*('[176]факт+прогноз НДПИ'!$C$221:$N$221))</f>
        <v>15482.643294850372</v>
      </c>
      <c r="CD18" s="262">
        <f>SUMPRODUCT(([176]БП_Urals!$C$245:$N$245=$L18)*([176]БП_Urals!$C$246:$N$246))-CB18</f>
        <v>309.53354989149375</v>
      </c>
      <c r="CE18" s="262">
        <f>SUMPRODUCT(([176]БП_курс!$C$245:$N$245=$L18)*([176]БП_курс!$C$246:$N$246))-CB18</f>
        <v>-2407.5271580038097</v>
      </c>
      <c r="CF18" s="262">
        <f t="shared" si="51"/>
        <v>290.02934590467703</v>
      </c>
      <c r="CG18" s="262"/>
      <c r="CH18" s="16">
        <v>354267</v>
      </c>
      <c r="CI18" s="26">
        <f t="shared" si="52"/>
        <v>61933623.766184881</v>
      </c>
      <c r="CJ18" s="26">
        <f t="shared" si="53"/>
        <v>10603381.285083011</v>
      </c>
      <c r="CK18" s="26">
        <f t="shared" si="54"/>
        <v>-82472250.324578509</v>
      </c>
      <c r="CL18" s="39">
        <f t="shared" si="55"/>
        <v>9935245.2733106166</v>
      </c>
      <c r="CM18" s="11">
        <v>34</v>
      </c>
      <c r="CN18" s="11">
        <v>54</v>
      </c>
      <c r="CO18" s="26" t="e">
        <f>SUMPRODUCT(('Компания 1_факт_НДПИ (Platts)'!$C$11:$N$11=$L18)*('Компания 1_факт_НДПИ (Platts)'!$C$123:$N$123))/SUMPRODUCT(('Компания 1_факт_НДПИ (Platts)'!$C$11:$N$11=$L18)*('Компания 1_факт_НДПИ (Platts)'!$C$71:$N$71))*AA18</f>
        <v>#DIV/0!</v>
      </c>
      <c r="CP18" s="39" t="e">
        <f t="shared" si="56"/>
        <v>#DIV/0!</v>
      </c>
      <c r="CQ18" s="261"/>
      <c r="CR18" s="267"/>
      <c r="CS18" s="262">
        <f t="shared" si="57"/>
        <v>-118.72274</v>
      </c>
      <c r="CT18" s="262">
        <f t="shared" si="58"/>
        <v>1164704000</v>
      </c>
      <c r="CU18" s="262">
        <f t="shared" si="59"/>
        <v>-1164704118.7227399</v>
      </c>
      <c r="CV18" s="16">
        <v>7654987</v>
      </c>
      <c r="CW18" s="16">
        <v>3564785</v>
      </c>
      <c r="CX18" s="262">
        <f t="shared" si="60"/>
        <v>-1157049013</v>
      </c>
      <c r="CY18" s="264">
        <f t="shared" si="61"/>
        <v>3210518</v>
      </c>
      <c r="CZ18" s="288">
        <f>AI18/AA18/BR18</f>
        <v>7.1894</v>
      </c>
      <c r="DA18" s="629">
        <v>312</v>
      </c>
      <c r="DB18" s="629">
        <v>432</v>
      </c>
      <c r="DC18" s="629">
        <v>-423</v>
      </c>
      <c r="DD18" s="629">
        <f t="shared" si="71"/>
        <v>-1158.35375837376</v>
      </c>
      <c r="DE18" s="629">
        <f t="shared" si="63"/>
        <v>1254.0581999487997</v>
      </c>
      <c r="DF18" s="629">
        <f t="shared" si="72"/>
        <v>-853.08959128096001</v>
      </c>
      <c r="DG18" s="629">
        <f t="shared" si="64"/>
        <v>1198.87110568</v>
      </c>
      <c r="DH18" s="629">
        <f t="shared" si="65"/>
        <v>32.661307000000001</v>
      </c>
      <c r="DI18" s="629">
        <f t="shared" si="66"/>
        <v>-534.31818299999998</v>
      </c>
      <c r="DJ18" s="629">
        <f t="shared" si="67"/>
        <v>61.93362376618488</v>
      </c>
      <c r="DK18" s="629">
        <f t="shared" si="68"/>
        <v>3.210518</v>
      </c>
      <c r="DL18" s="629">
        <v>67</v>
      </c>
      <c r="DM18" s="53">
        <f t="shared" si="69"/>
        <v>392.97322174026459</v>
      </c>
      <c r="DN18" s="183"/>
    </row>
    <row r="19" spans="1:118" s="66" customFormat="1" ht="15.95" customHeight="1" x14ac:dyDescent="0.25">
      <c r="A19" s="18">
        <v>56</v>
      </c>
      <c r="B19" s="18">
        <v>65</v>
      </c>
      <c r="C19" s="11">
        <v>-3.9</v>
      </c>
      <c r="D19" s="11">
        <v>54</v>
      </c>
      <c r="E19" s="11">
        <v>32</v>
      </c>
      <c r="F19" s="11">
        <v>32</v>
      </c>
      <c r="G19" s="11">
        <v>20</v>
      </c>
      <c r="H19" s="18">
        <v>14</v>
      </c>
      <c r="I19" s="25">
        <v>13</v>
      </c>
      <c r="J19" s="86" t="s">
        <v>384</v>
      </c>
      <c r="K19" s="56" t="s">
        <v>405</v>
      </c>
      <c r="L19" s="264" t="s">
        <v>22</v>
      </c>
      <c r="M19" s="173">
        <v>44580</v>
      </c>
      <c r="N19" s="22"/>
      <c r="O19" s="262"/>
      <c r="P19" s="174">
        <v>44629</v>
      </c>
      <c r="Q19" s="26">
        <f t="shared" si="73"/>
        <v>49</v>
      </c>
      <c r="R19" s="554">
        <f t="shared" si="74"/>
        <v>44629</v>
      </c>
      <c r="S19" s="558"/>
      <c r="T19" s="574"/>
      <c r="U19" s="27"/>
      <c r="V19" s="27"/>
      <c r="W19" s="27"/>
      <c r="X19" s="8" t="s">
        <v>399</v>
      </c>
      <c r="Y19" s="18">
        <v>67</v>
      </c>
      <c r="Z19" s="1251">
        <v>76</v>
      </c>
      <c r="AA19" s="409">
        <v>34552</v>
      </c>
      <c r="AB19" s="11">
        <v>56</v>
      </c>
      <c r="AC19" s="11">
        <v>78</v>
      </c>
      <c r="AD19" s="11">
        <v>4.5</v>
      </c>
      <c r="AE19" s="11">
        <v>4.3</v>
      </c>
      <c r="AF19" s="11">
        <v>-43</v>
      </c>
      <c r="AG19" s="72">
        <f>SUM(AB19:AF19)</f>
        <v>99.800000000000011</v>
      </c>
      <c r="AH19" s="25">
        <v>45678</v>
      </c>
      <c r="AI19" s="18">
        <v>45786</v>
      </c>
      <c r="AJ19" s="262">
        <v>5365362</v>
      </c>
      <c r="AK19" s="266">
        <f t="shared" si="26"/>
        <v>930.99026146560004</v>
      </c>
      <c r="AL19" s="262">
        <f t="shared" si="27"/>
        <v>1296.7364356127998</v>
      </c>
      <c r="AM19" s="262">
        <f t="shared" si="28"/>
        <v>74.811717439199995</v>
      </c>
      <c r="AN19" s="262">
        <f t="shared" si="29"/>
        <v>71.48675221968</v>
      </c>
      <c r="AO19" s="262">
        <f t="shared" si="30"/>
        <v>-714.86752219680011</v>
      </c>
      <c r="AP19" s="264">
        <f t="shared" si="31"/>
        <v>1659.1576445404801</v>
      </c>
      <c r="AQ19" s="87">
        <f t="shared" si="32"/>
        <v>-1653.7922825404801</v>
      </c>
      <c r="AR19" s="262">
        <f t="shared" si="33"/>
        <v>3479736</v>
      </c>
      <c r="AS19" s="264">
        <f t="shared" si="70"/>
        <v>-1885626</v>
      </c>
      <c r="AT19" s="262">
        <f t="shared" si="75"/>
        <v>-149.62343487839999</v>
      </c>
      <c r="AU19" s="262">
        <f>(AC19-C19)*$CZ19*$AA19*$Y19/1000/1000</f>
        <v>1361.5732573934399</v>
      </c>
      <c r="AV19" s="262">
        <f t="shared" si="76"/>
        <v>-822.92889183119996</v>
      </c>
      <c r="AW19" s="262">
        <f t="shared" si="77"/>
        <v>-460.50768290351999</v>
      </c>
      <c r="AX19" s="262">
        <f t="shared" si="78"/>
        <v>-1246.8619573200003</v>
      </c>
      <c r="AY19" s="264">
        <f t="shared" si="39"/>
        <v>-1318.3487095396804</v>
      </c>
      <c r="AZ19" s="59">
        <v>4567</v>
      </c>
      <c r="BA19" s="263">
        <f t="shared" si="40"/>
        <v>930990261.46560001</v>
      </c>
      <c r="BB19" s="263">
        <f t="shared" si="41"/>
        <v>1759387.84</v>
      </c>
      <c r="BC19" s="251"/>
      <c r="BD19" s="251"/>
      <c r="BE19" s="251"/>
      <c r="BF19" s="251"/>
      <c r="BG19" s="11"/>
      <c r="BH19" s="262">
        <f t="shared" si="42"/>
        <v>27088768</v>
      </c>
      <c r="BI19" s="263">
        <v>6432394</v>
      </c>
      <c r="BJ19" s="262">
        <f t="shared" si="43"/>
        <v>-4411.7163116462143</v>
      </c>
      <c r="BK19" s="262">
        <f t="shared" si="44"/>
        <v>-4466.2898819171105</v>
      </c>
      <c r="BL19" s="88">
        <v>23567</v>
      </c>
      <c r="BM19" s="262">
        <f t="shared" si="45"/>
        <v>-27978.716311646214</v>
      </c>
      <c r="BN19" s="262">
        <f t="shared" si="46"/>
        <v>-28033.28988191711</v>
      </c>
      <c r="BO19" s="11">
        <v>2.4500000000000002</v>
      </c>
      <c r="BP19" s="75"/>
      <c r="BQ19" s="279"/>
      <c r="BR19" s="249">
        <f>AI19/AA19/7.1814</f>
        <v>0.18452295272086214</v>
      </c>
      <c r="BS19" s="25">
        <f t="shared" si="47"/>
        <v>51.55</v>
      </c>
      <c r="BT19" s="451">
        <f t="shared" si="48"/>
        <v>20.55</v>
      </c>
      <c r="BU19" s="451">
        <f t="shared" si="49"/>
        <v>-51.365477047279136</v>
      </c>
      <c r="BV19" s="297">
        <f t="shared" si="50"/>
        <v>-20.365477047279139</v>
      </c>
      <c r="BW19" s="262"/>
      <c r="BX19" s="262"/>
      <c r="BY19" s="262"/>
      <c r="BZ19" s="264"/>
      <c r="CA19" s="279"/>
      <c r="CB19" s="266">
        <f>SUMPRODUCT(([176]БП!$C$245:$N$245=$L19)*([176]БП!$C$246:$N$246))</f>
        <v>17684.3715683511</v>
      </c>
      <c r="CC19" s="262">
        <f>SUMPRODUCT(('[176]факт+прогноз НДПИ'!$C$220:$N$220=$L19)*('[176]факт+прогноз НДПИ'!$C$221:$N$221))</f>
        <v>18502.64798067568</v>
      </c>
      <c r="CD19" s="262">
        <f>SUMPRODUCT(([176]БП_Urals!$C$245:$N$245=$L19)*([176]БП_Urals!$C$246:$N$246))-CB19</f>
        <v>6845.8169481795849</v>
      </c>
      <c r="CE19" s="262">
        <f>SUMPRODUCT(([176]БП_курс!$C$245:$N$245=$L19)*([176]БП_курс!$C$246:$N$246))-CB19</f>
        <v>-3516.1923826315415</v>
      </c>
      <c r="CF19" s="262">
        <f t="shared" si="51"/>
        <v>-2511.3481532234618</v>
      </c>
      <c r="CG19" s="262"/>
      <c r="CH19" s="16">
        <v>76321</v>
      </c>
      <c r="CI19" s="26">
        <f t="shared" si="52"/>
        <v>-28273086.598638877</v>
      </c>
      <c r="CJ19" s="26">
        <f t="shared" si="53"/>
        <v>236536667.19350103</v>
      </c>
      <c r="CK19" s="26">
        <f t="shared" si="54"/>
        <v>-121491479.20468502</v>
      </c>
      <c r="CL19" s="39">
        <f t="shared" si="55"/>
        <v>-86772101.390177056</v>
      </c>
      <c r="CM19" s="11">
        <v>23</v>
      </c>
      <c r="CN19" s="11">
        <v>54</v>
      </c>
      <c r="CO19" s="26" t="e">
        <f>SUMPRODUCT(('Компания 1_факт_НДПИ (Platts)'!$C$11:$N$11=$L19)*('Компания 1_факт_НДПИ (Platts)'!$C$123:$N$123))/SUMPRODUCT(('Компания 1_факт_НДПИ (Platts)'!$C$11:$N$11=$L19)*('Компания 1_факт_НДПИ (Platts)'!$C$71:$N$71))*AA19</f>
        <v>#DIV/0!</v>
      </c>
      <c r="CP19" s="39" t="e">
        <f t="shared" si="56"/>
        <v>#DIV/0!</v>
      </c>
      <c r="CQ19" s="261"/>
      <c r="CR19" s="267"/>
      <c r="CS19" s="262">
        <f t="shared" si="57"/>
        <v>-154.31924799999999</v>
      </c>
      <c r="CT19" s="262">
        <f t="shared" si="58"/>
        <v>814286984</v>
      </c>
      <c r="CU19" s="262">
        <f t="shared" si="59"/>
        <v>-814287138.31924796</v>
      </c>
      <c r="CV19" s="16">
        <v>678534</v>
      </c>
      <c r="CW19" s="16">
        <v>7886543</v>
      </c>
      <c r="CX19" s="262">
        <f t="shared" si="60"/>
        <v>-813608450</v>
      </c>
      <c r="CY19" s="264">
        <f t="shared" si="61"/>
        <v>7810222</v>
      </c>
      <c r="CZ19" s="288">
        <f>AI19/AA19/BR19</f>
        <v>7.1814</v>
      </c>
      <c r="DA19" s="629">
        <v>234</v>
      </c>
      <c r="DB19" s="629">
        <v>-234</v>
      </c>
      <c r="DC19" s="629">
        <v>231</v>
      </c>
      <c r="DD19" s="629">
        <f t="shared" si="71"/>
        <v>-1856.9930751019203</v>
      </c>
      <c r="DE19" s="629">
        <f t="shared" si="63"/>
        <v>1296.7364356127998</v>
      </c>
      <c r="DF19" s="629">
        <v>467</v>
      </c>
      <c r="DG19" s="629">
        <f t="shared" si="64"/>
        <v>929.2308736256</v>
      </c>
      <c r="DH19" s="629" t="e">
        <f>(BH19-#REF!)/1000/1000</f>
        <v>#REF!</v>
      </c>
      <c r="DI19" s="629">
        <f t="shared" si="66"/>
        <v>-1.885626</v>
      </c>
      <c r="DJ19" s="629">
        <f t="shared" si="67"/>
        <v>-28.273086598638876</v>
      </c>
      <c r="DK19" s="629">
        <f t="shared" si="68"/>
        <v>7.8102219999999996</v>
      </c>
      <c r="DL19" s="629">
        <v>87</v>
      </c>
      <c r="DM19" s="53" t="e">
        <f t="shared" si="69"/>
        <v>#REF!</v>
      </c>
      <c r="DN19" s="183"/>
    </row>
    <row r="20" spans="1:118" s="66" customFormat="1" ht="15.95" customHeight="1" x14ac:dyDescent="0.25">
      <c r="A20" s="18">
        <v>78</v>
      </c>
      <c r="B20" s="18">
        <v>76</v>
      </c>
      <c r="C20" s="11">
        <v>-3.98</v>
      </c>
      <c r="D20" s="11">
        <v>34</v>
      </c>
      <c r="E20" s="11">
        <v>12</v>
      </c>
      <c r="F20" s="11">
        <v>23</v>
      </c>
      <c r="G20" s="11">
        <v>20</v>
      </c>
      <c r="H20" s="18">
        <v>13</v>
      </c>
      <c r="I20" s="25">
        <v>11</v>
      </c>
      <c r="J20" s="271" t="s">
        <v>385</v>
      </c>
      <c r="K20" s="56" t="s">
        <v>397</v>
      </c>
      <c r="L20" s="264" t="s">
        <v>23</v>
      </c>
      <c r="M20" s="173">
        <v>44581</v>
      </c>
      <c r="N20" s="22"/>
      <c r="O20" s="262"/>
      <c r="P20" s="174">
        <v>44630</v>
      </c>
      <c r="Q20" s="26">
        <f t="shared" si="73"/>
        <v>49</v>
      </c>
      <c r="R20" s="554">
        <f t="shared" si="74"/>
        <v>44630</v>
      </c>
      <c r="S20" s="559"/>
      <c r="T20" s="16"/>
      <c r="U20" s="16"/>
      <c r="V20" s="69"/>
      <c r="W20" s="11"/>
      <c r="X20" s="8" t="s">
        <v>399</v>
      </c>
      <c r="Y20" s="18">
        <v>67</v>
      </c>
      <c r="Z20" s="1252"/>
      <c r="AA20" s="409">
        <v>12443</v>
      </c>
      <c r="AB20" s="11">
        <v>78</v>
      </c>
      <c r="AC20" s="11">
        <v>98</v>
      </c>
      <c r="AD20" s="11">
        <v>2.2999999999999998</v>
      </c>
      <c r="AE20" s="11">
        <v>-3.4</v>
      </c>
      <c r="AF20" s="11">
        <v>-4.32</v>
      </c>
      <c r="AG20" s="72">
        <f>SUM(AB20:AF20)-AD20</f>
        <v>168.28</v>
      </c>
      <c r="AH20" s="25">
        <v>12453</v>
      </c>
      <c r="AI20" s="18">
        <v>32564</v>
      </c>
      <c r="AJ20" s="262">
        <v>7456</v>
      </c>
      <c r="AK20" s="266">
        <f t="shared" si="26"/>
        <v>467.24585367719999</v>
      </c>
      <c r="AL20" s="262">
        <f t="shared" si="27"/>
        <v>587.05248282519995</v>
      </c>
      <c r="AM20" s="262">
        <f t="shared" si="28"/>
        <v>13.777762352019998</v>
      </c>
      <c r="AN20" s="262">
        <f t="shared" si="29"/>
        <v>-20.367126955159996</v>
      </c>
      <c r="AO20" s="262">
        <f t="shared" si="30"/>
        <v>-25.878231895968</v>
      </c>
      <c r="AP20" s="264">
        <f t="shared" si="31"/>
        <v>1008.0529776512718</v>
      </c>
      <c r="AQ20" s="87">
        <f t="shared" si="32"/>
        <v>-1008.0455216512718</v>
      </c>
      <c r="AR20" s="262">
        <f t="shared" si="33"/>
        <v>0</v>
      </c>
      <c r="AS20" s="264">
        <f>AR20-AJ20</f>
        <v>-7456</v>
      </c>
      <c r="AT20" s="262">
        <f t="shared" si="75"/>
        <v>11.9806629148</v>
      </c>
      <c r="AU20" s="262"/>
      <c r="AV20" s="262">
        <f t="shared" si="76"/>
        <v>-189.89350719958</v>
      </c>
      <c r="AW20" s="262">
        <f t="shared" si="77"/>
        <v>-92.251104443959989</v>
      </c>
      <c r="AX20" s="262">
        <f t="shared" si="78"/>
        <v>-163.65585541616798</v>
      </c>
      <c r="AY20" s="264">
        <f t="shared" si="39"/>
        <v>-433.81980414490795</v>
      </c>
      <c r="AZ20" s="59">
        <v>3456</v>
      </c>
      <c r="BA20" s="263">
        <f t="shared" si="40"/>
        <v>313821842.02199996</v>
      </c>
      <c r="BB20" s="263">
        <f t="shared" si="41"/>
        <v>633597.56000000006</v>
      </c>
      <c r="BC20" s="251"/>
      <c r="BD20" s="251"/>
      <c r="BE20" s="251"/>
      <c r="BF20" s="251"/>
      <c r="BG20" s="11"/>
      <c r="BH20" s="262">
        <f t="shared" si="42"/>
        <v>12617202</v>
      </c>
      <c r="BI20" s="263">
        <v>738293</v>
      </c>
      <c r="BJ20" s="262">
        <f t="shared" si="43"/>
        <v>-3455.4007875914167</v>
      </c>
      <c r="BK20" s="262">
        <f t="shared" si="44"/>
        <v>-3456</v>
      </c>
      <c r="BL20" s="88">
        <v>34256</v>
      </c>
      <c r="BM20" s="262">
        <f t="shared" si="45"/>
        <v>-37711.400787591418</v>
      </c>
      <c r="BN20" s="262">
        <f t="shared" si="46"/>
        <v>-37712</v>
      </c>
      <c r="BO20" s="11">
        <v>1.23</v>
      </c>
      <c r="BP20" s="75"/>
      <c r="BQ20" s="279"/>
      <c r="BR20" s="249">
        <f>AI20/AA20/7.1854-BP20</f>
        <v>0.36421824326678703</v>
      </c>
      <c r="BS20" s="25">
        <f t="shared" si="47"/>
        <v>41.77</v>
      </c>
      <c r="BT20" s="451">
        <f t="shared" si="48"/>
        <v>52.77</v>
      </c>
      <c r="BU20" s="451">
        <f t="shared" si="49"/>
        <v>-41.405781756733219</v>
      </c>
      <c r="BV20" s="297">
        <f t="shared" si="50"/>
        <v>-52.405781756733219</v>
      </c>
      <c r="BW20" s="262"/>
      <c r="BX20" s="262"/>
      <c r="BY20" s="262"/>
      <c r="BZ20" s="264"/>
      <c r="CA20" s="279"/>
      <c r="CB20" s="266">
        <f>SUMPRODUCT(([176]БП!$C$245:$N$245=$L20)*([176]БП!$C$246:$N$246))</f>
        <v>17670.349075039052</v>
      </c>
      <c r="CC20" s="262">
        <f>SUMPRODUCT(('[176]факт+прогноз НДПИ'!$C$220:$N$220=$L20)*('[176]факт+прогноз НДПИ'!$C$221:$N$221))</f>
        <v>18258.454634454491</v>
      </c>
      <c r="CD20" s="262">
        <f>SUMPRODUCT(([176]БП_Urals!$C$245:$N$245=$L20)*([176]БП_Urals!$C$246:$N$246))-CB20</f>
        <v>4907.1366326003699</v>
      </c>
      <c r="CE20" s="262">
        <f>SUMPRODUCT(([176]БП_курс!$C$245:$N$245=$L20)*([176]БП_курс!$C$246:$N$246))-CB20</f>
        <v>-3291.3831694407309</v>
      </c>
      <c r="CF20" s="262">
        <f t="shared" si="51"/>
        <v>-1027.6479037442004</v>
      </c>
      <c r="CG20" s="262"/>
      <c r="CH20" s="16">
        <v>567839</v>
      </c>
      <c r="CI20" s="26">
        <f t="shared" si="52"/>
        <v>-7317797.4758063024</v>
      </c>
      <c r="CJ20" s="26">
        <f t="shared" si="53"/>
        <v>61059501.119446404</v>
      </c>
      <c r="CK20" s="26">
        <f t="shared" si="54"/>
        <v>-40954680.777351014</v>
      </c>
      <c r="CL20" s="39">
        <f t="shared" si="55"/>
        <v>-12787022.866289087</v>
      </c>
      <c r="CM20" s="11">
        <v>54</v>
      </c>
      <c r="CN20" s="11">
        <v>43</v>
      </c>
      <c r="CO20" s="26" t="e">
        <f>SUMPRODUCT(('Компания 1_факт_НДПИ (Platts)'!$C$11:$N$11=$L20)*('Компания 1_факт_НДПИ (Platts)'!$C$123:$N$123))/SUMPRODUCT(('Компания 1_факт_НДПИ (Platts)'!$C$11:$N$11=$L20)*('Компания 1_факт_НДПИ (Platts)'!$C$71:$N$71))*AA20</f>
        <v>#DIV/0!</v>
      </c>
      <c r="CP20" s="39" t="e">
        <f t="shared" si="56"/>
        <v>#DIV/0!</v>
      </c>
      <c r="CQ20" s="261"/>
      <c r="CR20" s="267"/>
      <c r="CS20" s="262">
        <f t="shared" si="57"/>
        <v>-43.003008000000001</v>
      </c>
      <c r="CT20" s="262">
        <f t="shared" si="58"/>
        <v>426247408</v>
      </c>
      <c r="CU20" s="262">
        <f t="shared" si="59"/>
        <v>-426247451.00300801</v>
      </c>
      <c r="CV20" s="16">
        <v>7886543</v>
      </c>
      <c r="CW20" s="26">
        <v>5678322</v>
      </c>
      <c r="CX20" s="262">
        <f t="shared" si="60"/>
        <v>-418360865</v>
      </c>
      <c r="CY20" s="264">
        <f>CW20-CH20</f>
        <v>5110483</v>
      </c>
      <c r="CZ20" s="288">
        <f>AI20/AA20/(BR20+BP20)</f>
        <v>7.1853999999999996</v>
      </c>
      <c r="DA20" s="629">
        <v>-234</v>
      </c>
      <c r="DB20" s="1192">
        <v>243</v>
      </c>
      <c r="DC20" s="629">
        <v>-312</v>
      </c>
      <c r="DD20" s="629">
        <f t="shared" si="71"/>
        <v>-243.92629694532798</v>
      </c>
      <c r="DE20" s="629">
        <f t="shared" si="63"/>
        <v>587.05248282519995</v>
      </c>
      <c r="DF20" s="629">
        <f t="shared" si="72"/>
        <v>-189.89350719958</v>
      </c>
      <c r="DG20" s="629">
        <f t="shared" si="64"/>
        <v>313.188244462</v>
      </c>
      <c r="DH20" s="629">
        <f>(BH20-BI19)/1000/1000</f>
        <v>6.1848080000000003</v>
      </c>
      <c r="DI20" s="629">
        <v>45</v>
      </c>
      <c r="DJ20" s="629">
        <f t="shared" si="67"/>
        <v>-7.3177974758063025</v>
      </c>
      <c r="DK20" s="629">
        <f t="shared" si="68"/>
        <v>5.1104830000000003</v>
      </c>
      <c r="DL20" s="629">
        <v>56</v>
      </c>
      <c r="DM20" s="53">
        <f t="shared" si="69"/>
        <v>268.39841666648567</v>
      </c>
      <c r="DN20" s="183"/>
    </row>
    <row r="21" spans="1:118" s="66" customFormat="1" ht="15.95" customHeight="1" x14ac:dyDescent="0.25">
      <c r="A21" s="18">
        <v>89</v>
      </c>
      <c r="B21" s="18">
        <v>65</v>
      </c>
      <c r="C21" s="11">
        <v>-3.97</v>
      </c>
      <c r="D21" s="11">
        <v>23</v>
      </c>
      <c r="E21" s="11">
        <v>23</v>
      </c>
      <c r="F21" s="11">
        <v>21</v>
      </c>
      <c r="G21" s="11">
        <v>22</v>
      </c>
      <c r="H21" s="18">
        <v>11</v>
      </c>
      <c r="I21" s="25">
        <v>14</v>
      </c>
      <c r="J21" s="86" t="s">
        <v>383</v>
      </c>
      <c r="K21" s="59" t="s">
        <v>402</v>
      </c>
      <c r="L21" s="264" t="s">
        <v>25</v>
      </c>
      <c r="M21" s="173">
        <v>44582</v>
      </c>
      <c r="N21" s="22"/>
      <c r="O21" s="262"/>
      <c r="P21" s="174">
        <v>44631</v>
      </c>
      <c r="Q21" s="26">
        <f t="shared" si="73"/>
        <v>49</v>
      </c>
      <c r="R21" s="554">
        <f t="shared" si="74"/>
        <v>44631</v>
      </c>
      <c r="S21" s="560"/>
      <c r="T21" s="574"/>
      <c r="U21" s="27"/>
      <c r="V21" s="27"/>
      <c r="W21" s="27"/>
      <c r="X21" s="8" t="s">
        <v>399</v>
      </c>
      <c r="Y21" s="18">
        <v>87</v>
      </c>
      <c r="Z21" s="18">
        <v>78</v>
      </c>
      <c r="AA21" s="409">
        <v>23567</v>
      </c>
      <c r="AB21" s="11">
        <v>746</v>
      </c>
      <c r="AC21" s="11">
        <v>78</v>
      </c>
      <c r="AD21" s="11">
        <v>7.8</v>
      </c>
      <c r="AE21" s="11">
        <v>2.2999999999999998</v>
      </c>
      <c r="AF21" s="11">
        <v>-2.4500000000000002</v>
      </c>
      <c r="AG21" s="72">
        <f>SUM(AB21:AF21)</f>
        <v>831.64999999999986</v>
      </c>
      <c r="AH21" s="25">
        <v>45637</v>
      </c>
      <c r="AI21" s="11">
        <v>34567</v>
      </c>
      <c r="AJ21" s="262">
        <v>65381</v>
      </c>
      <c r="AK21" s="266">
        <f t="shared" si="26"/>
        <v>10994.066670505199</v>
      </c>
      <c r="AL21" s="262">
        <f t="shared" si="27"/>
        <v>1149.5136733236002</v>
      </c>
      <c r="AM21" s="262">
        <f t="shared" si="28"/>
        <v>114.95136733235998</v>
      </c>
      <c r="AN21" s="262">
        <f t="shared" si="29"/>
        <v>33.895916008260002</v>
      </c>
      <c r="AO21" s="262">
        <f t="shared" si="30"/>
        <v>-36.106519226190009</v>
      </c>
      <c r="AP21" s="264">
        <f t="shared" si="31"/>
        <v>12256.321107943228</v>
      </c>
      <c r="AQ21" s="87">
        <f t="shared" si="32"/>
        <v>-12256.255726943227</v>
      </c>
      <c r="AR21" s="262">
        <f t="shared" si="33"/>
        <v>2696226</v>
      </c>
      <c r="AS21" s="264">
        <f>AR21-AJ21</f>
        <v>2630845</v>
      </c>
      <c r="AT21" s="262">
        <f t="shared" si="75"/>
        <v>10036.1386094022</v>
      </c>
      <c r="AU21" s="262">
        <f>(AC21-C21)*$CZ21*$AA21*$Y21/1000/1000</f>
        <v>1208.0209718248141</v>
      </c>
      <c r="AV21" s="262">
        <f t="shared" si="76"/>
        <v>-224.00779275024001</v>
      </c>
      <c r="AW21" s="262">
        <f t="shared" si="77"/>
        <v>-305.06324407434005</v>
      </c>
      <c r="AX21" s="262">
        <f t="shared" si="78"/>
        <v>-345.59096973638998</v>
      </c>
      <c r="AY21" s="264">
        <f t="shared" si="39"/>
        <v>10369.497574666044</v>
      </c>
      <c r="AZ21" s="59">
        <v>7856</v>
      </c>
      <c r="BA21" s="263">
        <f t="shared" si="40"/>
        <v>557817348.40180004</v>
      </c>
      <c r="BB21" s="263">
        <f t="shared" si="41"/>
        <v>1558250.04</v>
      </c>
      <c r="BC21" s="251"/>
      <c r="BD21" s="251"/>
      <c r="BE21" s="251"/>
      <c r="BF21" s="251"/>
      <c r="BG21" s="11"/>
      <c r="BH21" s="262">
        <f t="shared" si="42"/>
        <v>23072093</v>
      </c>
      <c r="BI21" s="263">
        <v>738293</v>
      </c>
      <c r="BJ21" s="262">
        <f t="shared" si="43"/>
        <v>-7853.2257393813379</v>
      </c>
      <c r="BK21" s="262">
        <f t="shared" si="44"/>
        <v>-7741.593159927017</v>
      </c>
      <c r="BL21" s="8">
        <v>27987</v>
      </c>
      <c r="BM21" s="262">
        <f t="shared" si="45"/>
        <v>-35840.225739381334</v>
      </c>
      <c r="BN21" s="262">
        <f t="shared" si="46"/>
        <v>-35728.593159927019</v>
      </c>
      <c r="BO21" s="11">
        <v>6.43</v>
      </c>
      <c r="BP21" s="75"/>
      <c r="BQ21" s="279"/>
      <c r="BR21" s="249">
        <f>AI21/AA21/7.1878</f>
        <v>0.20406165445755914</v>
      </c>
      <c r="BS21" s="25">
        <f t="shared" si="47"/>
        <v>27.57</v>
      </c>
      <c r="BT21" s="451">
        <f t="shared" si="48"/>
        <v>49.57</v>
      </c>
      <c r="BU21" s="451">
        <f t="shared" si="49"/>
        <v>-27.365938345542443</v>
      </c>
      <c r="BV21" s="297">
        <f t="shared" si="50"/>
        <v>-49.365938345542439</v>
      </c>
      <c r="BW21" s="262"/>
      <c r="BX21" s="262"/>
      <c r="BY21" s="262"/>
      <c r="BZ21" s="264"/>
      <c r="CA21" s="279"/>
      <c r="CB21" s="266">
        <f>SUMPRODUCT(([176]БП!$C$245:$N$245=$L21)*([176]БП!$C$246:$N$246))</f>
        <v>17531.295263793956</v>
      </c>
      <c r="CC21" s="262">
        <f>SUMPRODUCT(('[176]факт+прогноз НДПИ'!$C$220:$N$220=$L21)*('[176]факт+прогноз НДПИ'!$C$221:$N$221))</f>
        <v>16826.010546718946</v>
      </c>
      <c r="CD21" s="262">
        <f>SUMPRODUCT(([176]БП_Urals!$C$245:$N$245=$L21)*([176]БП_Urals!$C$246:$N$246))-CB21</f>
        <v>2242.7706418359667</v>
      </c>
      <c r="CE21" s="262">
        <f>SUMPRODUCT(([176]БП_курс!$C$245:$N$245=$L21)*([176]БП_курс!$C$246:$N$246))-CB21</f>
        <v>-2708.4204183068359</v>
      </c>
      <c r="CF21" s="262">
        <f t="shared" si="51"/>
        <v>-239.63494060414087</v>
      </c>
      <c r="CG21" s="262"/>
      <c r="CH21" s="26">
        <v>764529</v>
      </c>
      <c r="CI21" s="26">
        <f t="shared" si="52"/>
        <v>16621444.927306764</v>
      </c>
      <c r="CJ21" s="26">
        <f t="shared" si="53"/>
        <v>52855375.716148227</v>
      </c>
      <c r="CK21" s="26">
        <f t="shared" si="54"/>
        <v>-63829343.9982372</v>
      </c>
      <c r="CL21" s="39">
        <f t="shared" si="55"/>
        <v>-5647476.6452177875</v>
      </c>
      <c r="CM21" s="249">
        <v>56</v>
      </c>
      <c r="CN21" s="11">
        <v>34</v>
      </c>
      <c r="CO21" s="26" t="e">
        <f>SUMPRODUCT(('Компания 1_факт_НДПИ (Platts)'!$C$11:$N$11=$L21)*('Компания 1_факт_НДПИ (Platts)'!$C$123:$N$123))/SUMPRODUCT(('Компания 1_факт_НДПИ (Platts)'!$C$11:$N$11=$L21)*('Компания 1_факт_НДПИ (Platts)'!$C$71:$N$71))*AA21</f>
        <v>#DIV/0!</v>
      </c>
      <c r="CP21" s="39" t="e">
        <f t="shared" si="56"/>
        <v>#DIV/0!</v>
      </c>
      <c r="CQ21" s="261"/>
      <c r="CR21" s="267"/>
      <c r="CS21" s="262">
        <f t="shared" si="57"/>
        <v>-182.44612599999999</v>
      </c>
      <c r="CT21" s="262">
        <f t="shared" si="58"/>
        <v>659569629</v>
      </c>
      <c r="CU21" s="262">
        <f t="shared" si="59"/>
        <v>-659569811.44612598</v>
      </c>
      <c r="CV21" s="16">
        <v>7654987</v>
      </c>
      <c r="CW21" s="26">
        <v>4345678</v>
      </c>
      <c r="CX21" s="262">
        <f t="shared" si="60"/>
        <v>-651914642</v>
      </c>
      <c r="CY21" s="264">
        <f>CW21-CH21</f>
        <v>3581149</v>
      </c>
      <c r="CZ21" s="288">
        <f>AI21/AA21/BR21</f>
        <v>7.1878000000000002</v>
      </c>
      <c r="DA21" s="629">
        <v>234</v>
      </c>
      <c r="DB21" s="1193"/>
      <c r="DC21" s="629">
        <v>543</v>
      </c>
      <c r="DD21" s="629">
        <f t="shared" si="71"/>
        <v>9385.4843955914712</v>
      </c>
      <c r="DE21" s="629">
        <f t="shared" si="63"/>
        <v>1149.5136733236002</v>
      </c>
      <c r="DF21" s="629">
        <v>4567</v>
      </c>
      <c r="DG21" s="629">
        <f t="shared" si="64"/>
        <v>556.25909836180006</v>
      </c>
      <c r="DH21" s="629">
        <f>(BH21-BI20)/1000/1000</f>
        <v>22.3338</v>
      </c>
      <c r="DI21" s="629">
        <f t="shared" si="66"/>
        <v>2.6308449999999999</v>
      </c>
      <c r="DJ21" s="629">
        <f t="shared" si="67"/>
        <v>16.621444927306761</v>
      </c>
      <c r="DK21" s="629">
        <f t="shared" si="68"/>
        <v>3.5811489999999999</v>
      </c>
      <c r="DL21" s="629">
        <v>-56</v>
      </c>
      <c r="DM21" s="53">
        <f t="shared" si="69"/>
        <v>16424.42440620418</v>
      </c>
      <c r="DN21" s="183"/>
    </row>
    <row r="22" spans="1:118" s="66" customFormat="1" ht="15.95" customHeight="1" x14ac:dyDescent="0.25">
      <c r="A22" s="18">
        <v>67</v>
      </c>
      <c r="B22" s="18">
        <v>76</v>
      </c>
      <c r="C22" s="11">
        <v>-3.84</v>
      </c>
      <c r="D22" s="11">
        <v>45</v>
      </c>
      <c r="E22" s="11">
        <v>23</v>
      </c>
      <c r="F22" s="11">
        <v>23</v>
      </c>
      <c r="G22" s="11">
        <v>24</v>
      </c>
      <c r="H22" s="18">
        <v>15</v>
      </c>
      <c r="I22" s="11">
        <v>15</v>
      </c>
      <c r="J22" s="271" t="s">
        <v>383</v>
      </c>
      <c r="K22" s="56" t="s">
        <v>397</v>
      </c>
      <c r="L22" s="272" t="s">
        <v>26</v>
      </c>
      <c r="M22" s="173">
        <v>44583</v>
      </c>
      <c r="N22" s="69"/>
      <c r="O22" s="88"/>
      <c r="P22" s="174">
        <v>44632</v>
      </c>
      <c r="Q22" s="16">
        <f t="shared" si="73"/>
        <v>49</v>
      </c>
      <c r="R22" s="554">
        <f t="shared" si="74"/>
        <v>44632</v>
      </c>
      <c r="S22" s="556"/>
      <c r="T22" s="16"/>
      <c r="U22" s="16"/>
      <c r="V22" s="16"/>
      <c r="W22" s="16"/>
      <c r="X22" s="8" t="s">
        <v>399</v>
      </c>
      <c r="Y22" s="18">
        <v>67</v>
      </c>
      <c r="Z22" s="18">
        <v>67</v>
      </c>
      <c r="AA22" s="409">
        <v>54678</v>
      </c>
      <c r="AB22" s="11">
        <v>36</v>
      </c>
      <c r="AC22" s="11">
        <v>89</v>
      </c>
      <c r="AD22" s="11">
        <v>4.3</v>
      </c>
      <c r="AE22" s="11">
        <v>2.8</v>
      </c>
      <c r="AF22" s="11">
        <v>-2.34</v>
      </c>
      <c r="AG22" s="72">
        <f>SUM(AB22:AF22)-AD22</f>
        <v>125.46000000000002</v>
      </c>
      <c r="AH22" s="18">
        <v>45786</v>
      </c>
      <c r="AI22" s="11">
        <v>23456</v>
      </c>
      <c r="AJ22" s="88">
        <v>6427748</v>
      </c>
      <c r="AK22" s="59">
        <f t="shared" si="26"/>
        <v>946.05192246239983</v>
      </c>
      <c r="AL22" s="88">
        <f t="shared" si="27"/>
        <v>2338.8505860875998</v>
      </c>
      <c r="AM22" s="88">
        <f t="shared" si="28"/>
        <v>113.00064629412</v>
      </c>
      <c r="AN22" s="88">
        <f t="shared" si="29"/>
        <v>73.581816191520005</v>
      </c>
      <c r="AO22" s="88">
        <f t="shared" si="30"/>
        <v>-61.493374960055995</v>
      </c>
      <c r="AP22" s="272">
        <f t="shared" si="31"/>
        <v>3296.9909497814642</v>
      </c>
      <c r="AQ22" s="83">
        <f t="shared" si="32"/>
        <v>-3290.5632017814642</v>
      </c>
      <c r="AR22" s="88">
        <f t="shared" si="33"/>
        <v>1571552</v>
      </c>
      <c r="AS22" s="272">
        <f>AR22-AJ22</f>
        <v>-4856196</v>
      </c>
      <c r="AT22" s="88">
        <f t="shared" si="75"/>
        <v>-1051.1688027359999</v>
      </c>
      <c r="AU22" s="88"/>
      <c r="AV22" s="88">
        <f t="shared" si="76"/>
        <v>-1069.56425678388</v>
      </c>
      <c r="AW22" s="88">
        <f t="shared" si="77"/>
        <v>-530.84024538168001</v>
      </c>
      <c r="AX22" s="88">
        <f t="shared" si="78"/>
        <v>-665.91543653325596</v>
      </c>
      <c r="AY22" s="272">
        <f t="shared" si="39"/>
        <v>-3317.4887414348159</v>
      </c>
      <c r="AZ22" s="59">
        <v>6789</v>
      </c>
      <c r="BA22" s="263">
        <f t="shared" si="40"/>
        <v>1576753204.1040001</v>
      </c>
      <c r="BB22" s="263">
        <f t="shared" si="41"/>
        <v>2784203.7600000002</v>
      </c>
      <c r="BC22" s="84"/>
      <c r="BD22" s="84"/>
      <c r="BE22" s="84"/>
      <c r="BF22" s="84"/>
      <c r="BG22" s="11"/>
      <c r="BH22" s="88">
        <f t="shared" si="42"/>
        <v>54951390</v>
      </c>
      <c r="BI22" s="263">
        <v>6432394</v>
      </c>
      <c r="BJ22" s="262">
        <f t="shared" si="43"/>
        <v>-6671.4436153480374</v>
      </c>
      <c r="BK22" s="88">
        <f t="shared" si="44"/>
        <v>-6760.25805625663</v>
      </c>
      <c r="BL22" s="88">
        <v>34000</v>
      </c>
      <c r="BM22" s="88">
        <f t="shared" si="45"/>
        <v>-40671.443615348035</v>
      </c>
      <c r="BN22" s="88">
        <f t="shared" si="46"/>
        <v>-40760.258056256629</v>
      </c>
      <c r="BO22" s="11">
        <v>2.56</v>
      </c>
      <c r="BP22" s="11"/>
      <c r="BQ22" s="279"/>
      <c r="BR22" s="18">
        <f>AI22/AA22/7.1734-BP22</f>
        <v>5.9802079205910137E-2</v>
      </c>
      <c r="BS22" s="11">
        <f t="shared" si="47"/>
        <v>51.44</v>
      </c>
      <c r="BT22" s="450">
        <f t="shared" si="48"/>
        <v>62.44</v>
      </c>
      <c r="BU22" s="450">
        <f t="shared" si="49"/>
        <v>-51.380197920794089</v>
      </c>
      <c r="BV22" s="442">
        <f t="shared" si="50"/>
        <v>-62.380197920794089</v>
      </c>
      <c r="BW22" s="88"/>
      <c r="BX22" s="88"/>
      <c r="BY22" s="88"/>
      <c r="BZ22" s="272"/>
      <c r="CA22" s="279"/>
      <c r="CB22" s="59">
        <f>SUMPRODUCT(([176]БП!$C$245:$N$245=$L22)*([176]БП!$C$246:$N$246))</f>
        <v>17325.537042557058</v>
      </c>
      <c r="CC22" s="88">
        <f>SUMPRODUCT(('[176]факт+прогноз НДПИ'!$C$220:$N$220=$L22)*('[176]факт+прогноз НДПИ'!$C$221:$N$221))</f>
        <v>14196.930684883275</v>
      </c>
      <c r="CD22" s="88">
        <f>SUMPRODUCT(([176]БП_Urals!$C$245:$N$245=$L22)*([176]БП_Urals!$C$246:$N$246))-CB22</f>
        <v>-689.29730378451859</v>
      </c>
      <c r="CE22" s="88">
        <f>SUMPRODUCT(([176]БП_курс!$C$245:$N$245=$L22)*([176]БП_курс!$C$246:$N$246))-CB22</f>
        <v>-2545.1423186898919</v>
      </c>
      <c r="CF22" s="88">
        <f t="shared" si="51"/>
        <v>105.83326480062715</v>
      </c>
      <c r="CG22" s="88"/>
      <c r="CH22" s="16">
        <v>354267</v>
      </c>
      <c r="CI22" s="16">
        <f t="shared" si="52"/>
        <v>171065938.42488712</v>
      </c>
      <c r="CJ22" s="16">
        <f t="shared" si="53"/>
        <v>-37689397.976329908</v>
      </c>
      <c r="CK22" s="16">
        <f t="shared" si="54"/>
        <v>-139163291.70132592</v>
      </c>
      <c r="CL22" s="38">
        <f t="shared" si="55"/>
        <v>5786751.2527686916</v>
      </c>
      <c r="CM22" s="18">
        <v>65</v>
      </c>
      <c r="CN22" s="11">
        <v>54</v>
      </c>
      <c r="CO22" s="16" t="e">
        <f>SUMPRODUCT(('Компания 1_факт_НДПИ (Platts)'!$C$11:$N$11=$L22)*('Компания 1_факт_НДПИ (Platts)'!$C$123:$N$123))/SUMPRODUCT(('Компания 1_факт_НДПИ (Platts)'!$C$11:$N$11=$L22)*('Компания 1_факт_НДПИ (Platts)'!$C$71:$N$71))*AA22</f>
        <v>#DIV/0!</v>
      </c>
      <c r="CP22" s="38" t="e">
        <f t="shared" si="56"/>
        <v>#DIV/0!</v>
      </c>
      <c r="CQ22" s="261"/>
      <c r="CR22" s="14"/>
      <c r="CS22" s="88">
        <f t="shared" si="57"/>
        <v>-369.63739000000004</v>
      </c>
      <c r="CT22" s="88">
        <f t="shared" si="58"/>
        <v>1859052000</v>
      </c>
      <c r="CU22" s="88">
        <f t="shared" si="59"/>
        <v>-1859052369.6373899</v>
      </c>
      <c r="CV22" s="16">
        <v>3564785</v>
      </c>
      <c r="CW22" s="16">
        <v>324567</v>
      </c>
      <c r="CX22" s="88">
        <f>CV22-CT22</f>
        <v>-1855487215</v>
      </c>
      <c r="CY22" s="272">
        <f t="shared" si="61"/>
        <v>-29700</v>
      </c>
      <c r="CZ22" s="288">
        <f>AI22/AA22/(BR22+BP22)</f>
        <v>7.1734</v>
      </c>
      <c r="DA22" s="629">
        <v>123</v>
      </c>
      <c r="DB22" s="629">
        <v>123</v>
      </c>
      <c r="DC22" s="629">
        <v>231</v>
      </c>
      <c r="DD22" s="629">
        <f t="shared" si="71"/>
        <v>-2247.9244846509359</v>
      </c>
      <c r="DE22" s="629">
        <f t="shared" si="63"/>
        <v>2338.8505860875998</v>
      </c>
      <c r="DF22" s="629">
        <f t="shared" si="72"/>
        <v>-1069.56425678388</v>
      </c>
      <c r="DG22" s="629">
        <f t="shared" si="64"/>
        <v>1573.9690003440001</v>
      </c>
      <c r="DH22" s="629">
        <f t="shared" si="65"/>
        <v>48.518996000000001</v>
      </c>
      <c r="DI22" s="629">
        <f t="shared" si="66"/>
        <v>-4.8561959999999997</v>
      </c>
      <c r="DJ22" s="629">
        <f t="shared" si="67"/>
        <v>171.06593842488709</v>
      </c>
      <c r="DK22" s="629">
        <f t="shared" si="68"/>
        <v>-2.9700000000000001E-2</v>
      </c>
      <c r="DL22" s="629">
        <v>56</v>
      </c>
      <c r="DM22" s="53">
        <f t="shared" si="69"/>
        <v>1343.029883421671</v>
      </c>
      <c r="DN22" s="183"/>
    </row>
    <row r="23" spans="1:118" s="66" customFormat="1" ht="15.95" customHeight="1" x14ac:dyDescent="0.25">
      <c r="A23" s="18">
        <v>87</v>
      </c>
      <c r="B23" s="18">
        <v>87</v>
      </c>
      <c r="C23" s="11">
        <v>-3.77</v>
      </c>
      <c r="D23" s="11">
        <v>12</v>
      </c>
      <c r="E23" s="11">
        <v>24</v>
      </c>
      <c r="F23" s="11">
        <v>22</v>
      </c>
      <c r="G23" s="11">
        <v>25</v>
      </c>
      <c r="H23" s="18">
        <v>11</v>
      </c>
      <c r="I23" s="11">
        <v>16</v>
      </c>
      <c r="J23" s="271" t="s">
        <v>386</v>
      </c>
      <c r="K23" s="56" t="s">
        <v>397</v>
      </c>
      <c r="L23" s="272" t="s">
        <v>19</v>
      </c>
      <c r="M23" s="173">
        <v>44584</v>
      </c>
      <c r="N23" s="69"/>
      <c r="O23" s="88"/>
      <c r="P23" s="174">
        <v>44633</v>
      </c>
      <c r="Q23" s="16">
        <f t="shared" si="73"/>
        <v>49</v>
      </c>
      <c r="R23" s="554">
        <f t="shared" si="74"/>
        <v>44633</v>
      </c>
      <c r="S23" s="556"/>
      <c r="T23" s="16"/>
      <c r="U23" s="16"/>
      <c r="V23" s="16"/>
      <c r="W23" s="16"/>
      <c r="X23" s="8" t="s">
        <v>399</v>
      </c>
      <c r="Y23" s="18">
        <v>67</v>
      </c>
      <c r="Z23" s="18">
        <v>67</v>
      </c>
      <c r="AA23" s="409">
        <v>33889</v>
      </c>
      <c r="AB23" s="11">
        <v>54</v>
      </c>
      <c r="AC23" s="11">
        <v>67</v>
      </c>
      <c r="AD23" s="11">
        <v>-3.4</v>
      </c>
      <c r="AE23" s="11">
        <v>6.7</v>
      </c>
      <c r="AF23" s="11">
        <v>-43</v>
      </c>
      <c r="AG23" s="72">
        <f>SUM(AB23:AF23)</f>
        <v>81.3</v>
      </c>
      <c r="AH23" s="18">
        <v>32564</v>
      </c>
      <c r="AI23" s="11">
        <v>23445</v>
      </c>
      <c r="AJ23" s="88">
        <v>56479628</v>
      </c>
      <c r="AK23" s="59">
        <f t="shared" si="26"/>
        <v>881.00478253079996</v>
      </c>
      <c r="AL23" s="88">
        <f t="shared" si="27"/>
        <v>1093.0985264733999</v>
      </c>
      <c r="AM23" s="88">
        <f t="shared" si="28"/>
        <v>-55.470671492679998</v>
      </c>
      <c r="AN23" s="88">
        <f t="shared" si="29"/>
        <v>109.30985264733999</v>
      </c>
      <c r="AO23" s="88">
        <f t="shared" si="30"/>
        <v>-701.5408453486001</v>
      </c>
      <c r="AP23" s="272">
        <f t="shared" si="31"/>
        <v>1326.4016448102598</v>
      </c>
      <c r="AQ23" s="83">
        <f t="shared" si="32"/>
        <v>-1269.9220168102597</v>
      </c>
      <c r="AR23" s="88">
        <f t="shared" si="33"/>
        <v>1570815</v>
      </c>
      <c r="AS23" s="272">
        <f>AR23-AJ23</f>
        <v>-54908813</v>
      </c>
      <c r="AT23" s="88">
        <f t="shared" si="75"/>
        <v>-538.39181154659991</v>
      </c>
      <c r="AU23" s="88">
        <f>(AC23-C23)*$CZ23*$AA23*$Y23/1000/1000</f>
        <v>1154.605712216754</v>
      </c>
      <c r="AV23" s="88">
        <f t="shared" si="76"/>
        <v>-251.24951205507998</v>
      </c>
      <c r="AW23" s="88">
        <f t="shared" si="77"/>
        <v>-282.24782847745996</v>
      </c>
      <c r="AX23" s="88">
        <f t="shared" si="78"/>
        <v>-1060.4687197129999</v>
      </c>
      <c r="AY23" s="272">
        <f t="shared" si="39"/>
        <v>-977.7521595753858</v>
      </c>
      <c r="AZ23" s="59">
        <v>643</v>
      </c>
      <c r="BA23" s="263">
        <f t="shared" si="40"/>
        <v>593180666.18159997</v>
      </c>
      <c r="BB23" s="263">
        <f t="shared" si="41"/>
        <v>1725627.8800000001</v>
      </c>
      <c r="BC23" s="84"/>
      <c r="BD23" s="84"/>
      <c r="BE23" s="84"/>
      <c r="BF23" s="84"/>
      <c r="BG23" s="11"/>
      <c r="BH23" s="88">
        <f t="shared" si="42"/>
        <v>32431773</v>
      </c>
      <c r="BI23" s="263">
        <v>738293</v>
      </c>
      <c r="BJ23" s="262">
        <f t="shared" si="43"/>
        <v>1023.6065094868541</v>
      </c>
      <c r="BK23" s="88">
        <f t="shared" si="44"/>
        <v>-596.64823394021664</v>
      </c>
      <c r="BL23" s="88">
        <v>23567</v>
      </c>
      <c r="BM23" s="88">
        <f>BJ23-BL23</f>
        <v>-22543.393490513146</v>
      </c>
      <c r="BN23" s="88">
        <f t="shared" si="46"/>
        <v>-24163.648233940217</v>
      </c>
      <c r="BO23" s="11">
        <v>3.45</v>
      </c>
      <c r="BP23" s="85"/>
      <c r="BQ23" s="279"/>
      <c r="BR23" s="18">
        <f>AI23/AA23/7.1854</f>
        <v>9.628098698435221E-2</v>
      </c>
      <c r="BS23" s="11">
        <f t="shared" si="47"/>
        <v>39.549999999999997</v>
      </c>
      <c r="BT23" s="450">
        <f t="shared" si="48"/>
        <v>30.55</v>
      </c>
      <c r="BU23" s="450">
        <f t="shared" si="49"/>
        <v>-39.453719013015643</v>
      </c>
      <c r="BV23" s="442">
        <f t="shared" si="50"/>
        <v>-30.453719013015647</v>
      </c>
      <c r="BW23" s="88"/>
      <c r="BX23" s="88"/>
      <c r="BY23" s="88"/>
      <c r="BZ23" s="272"/>
      <c r="CA23" s="279"/>
      <c r="CB23" s="59">
        <f>SUMPRODUCT(([176]БП!$C$245:$N$245=$L23)*([176]БП!$C$246:$N$246))</f>
        <v>17694.863000457663</v>
      </c>
      <c r="CC23" s="88">
        <f>SUMPRODUCT(('[176]факт+прогноз НДПИ'!$C$220:$N$220=$L23)*('[176]факт+прогноз НДПИ'!$C$221:$N$221))</f>
        <v>26060.808933579927</v>
      </c>
      <c r="CD23" s="88">
        <f>SUMPRODUCT(([176]БП_Urals!$C$245:$N$245=$L23)*([176]БП_Urals!$C$246:$N$246))-CB23</f>
        <v>7971.4249864658595</v>
      </c>
      <c r="CE23" s="88">
        <f>SUMPRODUCT(([176]БП_курс!$C$245:$N$245=$L23)*([176]БП_курс!$C$246:$N$246))-CB23</f>
        <v>1366.6922437678004</v>
      </c>
      <c r="CF23" s="88">
        <f t="shared" si="51"/>
        <v>-972.17129711139569</v>
      </c>
      <c r="CG23" s="88"/>
      <c r="CH23" s="16">
        <v>76321</v>
      </c>
      <c r="CI23" s="16">
        <f t="shared" si="52"/>
        <v>-283513541.72758043</v>
      </c>
      <c r="CJ23" s="16">
        <f t="shared" si="53"/>
        <v>270143621.36634153</v>
      </c>
      <c r="CK23" s="16">
        <f t="shared" si="54"/>
        <v>46315833.449046984</v>
      </c>
      <c r="CL23" s="38">
        <f t="shared" si="55"/>
        <v>-32945913.087808087</v>
      </c>
      <c r="CM23" s="18">
        <v>34</v>
      </c>
      <c r="CN23" s="11">
        <v>43</v>
      </c>
      <c r="CO23" s="16" t="e">
        <f>SUMPRODUCT(('Компания 1_факт_НДПИ (Platts)'!$C$11:$N$11=$L23)*('Компания 1_факт_НДПИ (Platts)'!$C$123:$N$123))/SUMPRODUCT(('Компания 1_факт_НДПИ (Platts)'!$C$11:$N$11=$L23)*('Компания 1_факт_НДПИ (Platts)'!$C$71:$N$71))*AA23</f>
        <v>#DIV/0!</v>
      </c>
      <c r="CP23" s="38" t="e">
        <f t="shared" si="56"/>
        <v>#DIV/0!</v>
      </c>
      <c r="CQ23" s="261"/>
      <c r="CR23" s="14"/>
      <c r="CS23" s="88">
        <f t="shared" si="57"/>
        <v>-20.219812000000001</v>
      </c>
      <c r="CT23" s="88">
        <f t="shared" si="58"/>
        <v>798662063</v>
      </c>
      <c r="CU23" s="88">
        <f t="shared" si="59"/>
        <v>-798662083.21981204</v>
      </c>
      <c r="CV23" s="16">
        <v>7886543</v>
      </c>
      <c r="CW23" s="16">
        <v>2</v>
      </c>
      <c r="CX23" s="88">
        <f>CV23-CT23</f>
        <v>-790775520</v>
      </c>
      <c r="CY23" s="272">
        <f t="shared" si="61"/>
        <v>-76319</v>
      </c>
      <c r="CZ23" s="288">
        <f>AI23/AA23/BR23</f>
        <v>7.1853999999999996</v>
      </c>
      <c r="DA23" s="629">
        <v>432</v>
      </c>
      <c r="DB23" s="629">
        <v>-423</v>
      </c>
      <c r="DC23" s="629">
        <v>123</v>
      </c>
      <c r="DD23" s="629">
        <f t="shared" si="71"/>
        <v>-1881.1083597370598</v>
      </c>
      <c r="DE23" s="629">
        <f t="shared" si="63"/>
        <v>1093.0985264733999</v>
      </c>
      <c r="DF23" s="629">
        <f t="shared" si="72"/>
        <v>-251.24951205507998</v>
      </c>
      <c r="DG23" s="629">
        <f t="shared" si="64"/>
        <v>591.45503830159998</v>
      </c>
      <c r="DH23" s="629">
        <f t="shared" si="65"/>
        <v>31.693480000000001</v>
      </c>
      <c r="DI23" s="629">
        <f t="shared" si="66"/>
        <v>-54.908813000000002</v>
      </c>
      <c r="DJ23" s="629">
        <f t="shared" si="67"/>
        <v>-283.51354172758045</v>
      </c>
      <c r="DK23" s="629">
        <f t="shared" si="68"/>
        <v>-7.6318999999999998E-2</v>
      </c>
      <c r="DL23" s="629">
        <v>46</v>
      </c>
      <c r="DM23" s="53">
        <f t="shared" si="69"/>
        <v>-576.60950074472032</v>
      </c>
    </row>
    <row r="24" spans="1:118" s="66" customFormat="1" ht="15.95" customHeight="1" x14ac:dyDescent="0.25">
      <c r="A24" s="18">
        <v>76</v>
      </c>
      <c r="B24" s="18">
        <v>76</v>
      </c>
      <c r="C24" s="11">
        <v>-3.81</v>
      </c>
      <c r="D24" s="11">
        <v>32</v>
      </c>
      <c r="E24" s="11">
        <v>25</v>
      </c>
      <c r="F24" s="11">
        <v>21</v>
      </c>
      <c r="G24" s="11">
        <v>24</v>
      </c>
      <c r="H24" s="18">
        <v>12</v>
      </c>
      <c r="I24" s="25">
        <v>17</v>
      </c>
      <c r="J24" s="86" t="s">
        <v>383</v>
      </c>
      <c r="K24" s="59" t="s">
        <v>402</v>
      </c>
      <c r="L24" s="264" t="s">
        <v>30</v>
      </c>
      <c r="M24" s="173">
        <v>44585</v>
      </c>
      <c r="N24" s="22"/>
      <c r="O24" s="262"/>
      <c r="P24" s="174">
        <v>44634</v>
      </c>
      <c r="Q24" s="26">
        <f t="shared" si="73"/>
        <v>49</v>
      </c>
      <c r="R24" s="554">
        <f t="shared" si="74"/>
        <v>44634</v>
      </c>
      <c r="S24" s="558"/>
      <c r="T24" s="574"/>
      <c r="U24" s="27"/>
      <c r="V24" s="27"/>
      <c r="W24" s="27"/>
      <c r="X24" s="8" t="s">
        <v>399</v>
      </c>
      <c r="Y24" s="18">
        <v>78</v>
      </c>
      <c r="Z24" s="18">
        <v>67</v>
      </c>
      <c r="AA24" s="409">
        <v>14542</v>
      </c>
      <c r="AB24" s="11">
        <v>75</v>
      </c>
      <c r="AC24" s="11">
        <v>89</v>
      </c>
      <c r="AD24" s="11">
        <v>-5.6</v>
      </c>
      <c r="AE24" s="11">
        <v>3.4</v>
      </c>
      <c r="AF24" s="11">
        <v>-34</v>
      </c>
      <c r="AG24" s="72">
        <f>SUM(AB24:AF24)</f>
        <v>127.80000000000001</v>
      </c>
      <c r="AH24" s="249">
        <v>23476</v>
      </c>
      <c r="AI24" s="11">
        <v>23654</v>
      </c>
      <c r="AJ24" s="262">
        <v>6784934</v>
      </c>
      <c r="AK24" s="59">
        <f t="shared" si="26"/>
        <v>609.49753722000003</v>
      </c>
      <c r="AL24" s="262">
        <f t="shared" si="27"/>
        <v>723.27041083439997</v>
      </c>
      <c r="AM24" s="262">
        <f t="shared" si="28"/>
        <v>-45.509149445759995</v>
      </c>
      <c r="AN24" s="262">
        <f t="shared" si="29"/>
        <v>27.630555020639996</v>
      </c>
      <c r="AO24" s="262">
        <f t="shared" si="30"/>
        <v>-276.30555020640003</v>
      </c>
      <c r="AP24" s="264">
        <f t="shared" si="31"/>
        <v>1038.5838034228798</v>
      </c>
      <c r="AQ24" s="87">
        <f t="shared" si="32"/>
        <v>-1031.7988694228798</v>
      </c>
      <c r="AR24" s="262">
        <f t="shared" si="33"/>
        <v>1584818</v>
      </c>
      <c r="AS24" s="264">
        <f>AR24-AJ24</f>
        <v>-5200116</v>
      </c>
      <c r="AT24" s="88">
        <f t="shared" si="75"/>
        <v>-8.1266338296000011</v>
      </c>
      <c r="AU24" s="262">
        <f>(AC24-C24)*$CZ24*$AA24*$Y24/1000/1000</f>
        <v>754.23288572517606</v>
      </c>
      <c r="AV24" s="262">
        <f t="shared" si="76"/>
        <v>-305.56143199296002</v>
      </c>
      <c r="AW24" s="262">
        <f t="shared" si="77"/>
        <v>-175.53529071936003</v>
      </c>
      <c r="AX24" s="262">
        <f t="shared" si="78"/>
        <v>-446.96486062799994</v>
      </c>
      <c r="AY24" s="264">
        <f t="shared" si="39"/>
        <v>-181.95533144474393</v>
      </c>
      <c r="AZ24" s="59"/>
      <c r="BA24" s="263">
        <f t="shared" si="40"/>
        <v>387994671.55679995</v>
      </c>
      <c r="BB24" s="263">
        <f t="shared" si="41"/>
        <v>862049.76</v>
      </c>
      <c r="BC24" s="251"/>
      <c r="BD24" s="251"/>
      <c r="BE24" s="251"/>
      <c r="BF24" s="251"/>
      <c r="BG24" s="11"/>
      <c r="BH24" s="262">
        <f t="shared" si="42"/>
        <v>13262304</v>
      </c>
      <c r="BI24" s="263">
        <f t="shared" si="7"/>
        <v>0</v>
      </c>
      <c r="BJ24" s="262">
        <f t="shared" si="43"/>
        <v>466.57502406821618</v>
      </c>
      <c r="BK24" s="262">
        <f t="shared" si="44"/>
        <v>108.982120753679</v>
      </c>
      <c r="BL24" s="88">
        <v>34256</v>
      </c>
      <c r="BM24" s="262">
        <f t="shared" si="45"/>
        <v>-33789.424975931783</v>
      </c>
      <c r="BN24" s="262">
        <f>BK24-BL24</f>
        <v>-34147.017879246319</v>
      </c>
      <c r="BO24" s="11">
        <v>6.43</v>
      </c>
      <c r="BP24" s="75"/>
      <c r="BQ24" s="279"/>
      <c r="BR24" s="249">
        <f>AI24/AA24/7.1646</f>
        <v>0.22703274672962753</v>
      </c>
      <c r="BS24" s="25">
        <f t="shared" si="47"/>
        <v>25.57</v>
      </c>
      <c r="BT24" s="451">
        <f t="shared" si="48"/>
        <v>47.57</v>
      </c>
      <c r="BU24" s="451">
        <f t="shared" si="49"/>
        <v>-25.342967253270373</v>
      </c>
      <c r="BV24" s="297">
        <f t="shared" si="50"/>
        <v>-47.342967253270373</v>
      </c>
      <c r="BW24" s="262"/>
      <c r="BX24" s="262"/>
      <c r="BY24" s="262"/>
      <c r="BZ24" s="264"/>
      <c r="CA24" s="279"/>
      <c r="CB24" s="59">
        <f>SUMPRODUCT(([176]БП!$C$245:$N$245=$L24)*([176]БП!$C$246:$N$246))</f>
        <v>17737.073355587454</v>
      </c>
      <c r="CC24" s="262">
        <f>SUMPRODUCT(('[176]факт+прогноз НДПИ'!$C$220:$N$220=$L24)*('[176]факт+прогноз НДПИ'!$C$221:$N$221))</f>
        <v>36918.264098376676</v>
      </c>
      <c r="CD24" s="262">
        <f>SUMPRODUCT(([176]БП_Urals!$C$245:$N$245=$L24)*([176]БП_Urals!$C$246:$N$246))-CB24</f>
        <v>7202.2024350648426</v>
      </c>
      <c r="CE24" s="262">
        <f>SUMPRODUCT(([176]БП_курс!$C$245:$N$245=$L24)*([176]БП_курс!$C$246:$N$246))-CB24</f>
        <v>8084.0441111164437</v>
      </c>
      <c r="CF24" s="262">
        <f t="shared" si="51"/>
        <v>3894.9441966079321</v>
      </c>
      <c r="CG24" s="262"/>
      <c r="CH24" s="16">
        <v>567839</v>
      </c>
      <c r="CI24" s="26">
        <f t="shared" si="52"/>
        <v>-278932875.78164089</v>
      </c>
      <c r="CJ24" s="26">
        <f t="shared" si="53"/>
        <v>104734427.81071293</v>
      </c>
      <c r="CK24" s="26">
        <f t="shared" si="54"/>
        <v>117558169.46385533</v>
      </c>
      <c r="CL24" s="39">
        <f t="shared" si="55"/>
        <v>56640278.507072546</v>
      </c>
      <c r="CM24" s="18">
        <v>54</v>
      </c>
      <c r="CN24" s="11">
        <v>32</v>
      </c>
      <c r="CO24" s="26" t="e">
        <f>SUMPRODUCT(('Компания 1_факт_НДПИ (Platts)'!$C$11:$N$11=$L24)*('Компания 1_факт_НДПИ (Platts)'!$C$123:$N$123))/SUMPRODUCT(('Компания 1_факт_НДПИ (Platts)'!$C$11:$N$11=$L24)*('Компания 1_факт_НДПИ (Platts)'!$C$71:$N$71))*AA24</f>
        <v>#DIV/0!</v>
      </c>
      <c r="CP24" s="39" t="e">
        <f t="shared" si="56"/>
        <v>#DIV/0!</v>
      </c>
      <c r="CQ24" s="261"/>
      <c r="CR24" s="267"/>
      <c r="CS24" s="262">
        <f t="shared" si="57"/>
        <v>1.5848180000000001</v>
      </c>
      <c r="CT24" s="262">
        <f t="shared" si="58"/>
        <v>498150752</v>
      </c>
      <c r="CU24" s="262">
        <f t="shared" si="59"/>
        <v>-498150750.41518199</v>
      </c>
      <c r="CV24" s="16">
        <v>7654987</v>
      </c>
      <c r="CW24" s="26">
        <v>567</v>
      </c>
      <c r="CX24" s="262">
        <f>CV24-CT24</f>
        <v>-490495765</v>
      </c>
      <c r="CY24" s="264">
        <f t="shared" si="61"/>
        <v>-567272</v>
      </c>
      <c r="CZ24" s="288">
        <f>AI24/AA24/BR24</f>
        <v>7.1646000000000001</v>
      </c>
      <c r="DA24" s="629">
        <v>-234</v>
      </c>
      <c r="DB24" s="629">
        <v>231</v>
      </c>
      <c r="DC24" s="629">
        <v>-423</v>
      </c>
      <c r="DD24" s="629">
        <f t="shared" si="71"/>
        <v>-630.62678517695997</v>
      </c>
      <c r="DE24" s="629">
        <f t="shared" si="63"/>
        <v>723.27041083439997</v>
      </c>
      <c r="DF24" s="629">
        <f t="shared" si="72"/>
        <v>-305.56143199296002</v>
      </c>
      <c r="DG24" s="629">
        <f t="shared" si="64"/>
        <v>387.13262179679992</v>
      </c>
      <c r="DH24" s="629">
        <f t="shared" si="65"/>
        <v>13.262304</v>
      </c>
      <c r="DI24" s="629">
        <f t="shared" si="66"/>
        <v>-5.2001160000000004</v>
      </c>
      <c r="DJ24" s="629">
        <f t="shared" si="67"/>
        <v>-278.93287578164086</v>
      </c>
      <c r="DK24" s="629">
        <f t="shared" si="68"/>
        <v>-0.567272</v>
      </c>
      <c r="DL24" s="629">
        <v>346</v>
      </c>
      <c r="DM24" s="53">
        <f t="shared" si="69"/>
        <v>-177.22314432036092</v>
      </c>
    </row>
    <row r="25" spans="1:118" s="66" customFormat="1" ht="15.95" customHeight="1" x14ac:dyDescent="0.25">
      <c r="A25" s="1251">
        <v>76</v>
      </c>
      <c r="B25" s="1251">
        <v>65</v>
      </c>
      <c r="C25" s="1228">
        <v>-3.83</v>
      </c>
      <c r="D25" s="1228">
        <v>24</v>
      </c>
      <c r="E25" s="1228">
        <v>23</v>
      </c>
      <c r="F25" s="25">
        <v>23</v>
      </c>
      <c r="G25" s="1228">
        <v>23</v>
      </c>
      <c r="H25" s="1251">
        <v>13</v>
      </c>
      <c r="I25" s="25">
        <v>11</v>
      </c>
      <c r="J25" s="271" t="s">
        <v>387</v>
      </c>
      <c r="K25" s="56" t="s">
        <v>397</v>
      </c>
      <c r="L25" s="1268" t="s">
        <v>20</v>
      </c>
      <c r="M25" s="173">
        <v>44586</v>
      </c>
      <c r="N25" s="22"/>
      <c r="O25" s="262"/>
      <c r="P25" s="174">
        <v>44635</v>
      </c>
      <c r="Q25" s="26">
        <f t="shared" si="73"/>
        <v>49</v>
      </c>
      <c r="R25" s="554">
        <f t="shared" si="74"/>
        <v>44635</v>
      </c>
      <c r="S25" s="1214"/>
      <c r="T25" s="574"/>
      <c r="U25" s="27"/>
      <c r="V25" s="27"/>
      <c r="W25" s="27"/>
      <c r="X25" s="8" t="s">
        <v>399</v>
      </c>
      <c r="Y25" s="164">
        <v>75.14</v>
      </c>
      <c r="Z25" s="168">
        <v>74.65299473974278</v>
      </c>
      <c r="AA25" s="1222">
        <v>23476</v>
      </c>
      <c r="AB25" s="1228">
        <v>67</v>
      </c>
      <c r="AC25" s="1228">
        <v>87</v>
      </c>
      <c r="AD25" s="1228">
        <v>-3.2</v>
      </c>
      <c r="AE25" s="11">
        <v>-43</v>
      </c>
      <c r="AF25" s="11">
        <v>-43</v>
      </c>
      <c r="AG25" s="1211">
        <f t="shared" ref="AG25:AG26" si="79">SUM(AB25:AF25)-AD25</f>
        <v>68.000000000000014</v>
      </c>
      <c r="AH25" s="249">
        <v>43756</v>
      </c>
      <c r="AI25" s="25">
        <v>23654</v>
      </c>
      <c r="AJ25" s="1213">
        <v>636293</v>
      </c>
      <c r="AK25" s="86">
        <f t="shared" si="26"/>
        <v>847.33062972667199</v>
      </c>
      <c r="AL25" s="90">
        <f t="shared" si="27"/>
        <v>1100.265146062992</v>
      </c>
      <c r="AM25" s="90">
        <f t="shared" si="28"/>
        <v>-40.469522613811208</v>
      </c>
      <c r="AN25" s="90">
        <f t="shared" si="29"/>
        <v>-543.80921012308795</v>
      </c>
      <c r="AO25" s="90">
        <f t="shared" si="30"/>
        <v>-543.80921012308795</v>
      </c>
      <c r="AP25" s="1180">
        <f t="shared" si="31"/>
        <v>859.97735554348833</v>
      </c>
      <c r="AQ25" s="87">
        <f t="shared" si="32"/>
        <v>-859.34106254348831</v>
      </c>
      <c r="AR25" s="88">
        <f t="shared" si="33"/>
        <v>1765841.9375738758</v>
      </c>
      <c r="AS25" s="1180">
        <f>AR25+AR26-AJ25</f>
        <v>2059426.6400521118</v>
      </c>
      <c r="AT25" s="90">
        <f t="shared" si="75"/>
        <v>25.293451633632007</v>
      </c>
      <c r="AU25" s="90"/>
      <c r="AV25" s="262">
        <f t="shared" si="76"/>
        <v>-343.99094221739517</v>
      </c>
      <c r="AW25" s="262">
        <f t="shared" si="77"/>
        <v>-834.68390390985599</v>
      </c>
      <c r="AX25" s="262">
        <f t="shared" si="78"/>
        <v>-834.68390390985599</v>
      </c>
      <c r="AY25" s="1180">
        <f t="shared" si="39"/>
        <v>-1988.065298403475</v>
      </c>
      <c r="AZ25" s="86">
        <v>6543</v>
      </c>
      <c r="BA25" s="90">
        <f t="shared" si="40"/>
        <v>447701499.50400001</v>
      </c>
      <c r="BB25" s="90">
        <f t="shared" si="41"/>
        <v>1340629.8463999999</v>
      </c>
      <c r="BC25" s="1208"/>
      <c r="BD25" s="1208"/>
      <c r="BE25" s="1208"/>
      <c r="BF25" s="1208"/>
      <c r="BG25" s="1202"/>
      <c r="BH25" s="262">
        <f t="shared" si="42"/>
        <v>23194288</v>
      </c>
      <c r="BI25" s="262">
        <f t="shared" ref="BI25:BI33" si="80">BG25*AA25*Y25</f>
        <v>0</v>
      </c>
      <c r="BJ25" s="90">
        <f t="shared" si="43"/>
        <v>-6515.896021468734</v>
      </c>
      <c r="BK25" s="90">
        <f>(AR25+AR26)/AA25-AZ25-BG25</f>
        <v>-6428.171254044466</v>
      </c>
      <c r="BL25" s="90"/>
      <c r="BM25" s="90">
        <f t="shared" si="45"/>
        <v>-6515.896021468734</v>
      </c>
      <c r="BN25" s="90">
        <f t="shared" si="46"/>
        <v>-6428.171254044466</v>
      </c>
      <c r="BO25" s="1202">
        <v>2.78</v>
      </c>
      <c r="BP25" s="1202"/>
      <c r="BQ25" s="279"/>
      <c r="BR25" s="1226">
        <f>(AI25+AI26)/AA25/7.1694-BP25</f>
        <v>0.21454607613871038</v>
      </c>
      <c r="BS25" s="1202">
        <f t="shared" si="47"/>
        <v>18.22</v>
      </c>
      <c r="BT25" s="1264">
        <f t="shared" si="48"/>
        <v>62.22</v>
      </c>
      <c r="BU25" s="1264">
        <f t="shared" si="49"/>
        <v>-18.005453923861289</v>
      </c>
      <c r="BV25" s="297">
        <f t="shared" si="50"/>
        <v>-62.005453923861289</v>
      </c>
      <c r="BW25" s="88"/>
      <c r="BX25" s="88"/>
      <c r="BY25" s="88"/>
      <c r="BZ25" s="272"/>
      <c r="CA25" s="279"/>
      <c r="CB25" s="86">
        <f>SUMPRODUCT(([176]БП!$C$245:$N$245=$L25)*([176]БП!$C$246:$N$246))</f>
        <v>17771.354534914735</v>
      </c>
      <c r="CC25" s="90">
        <f>SUMPRODUCT(('[176]факт+прогноз НДПИ'!$C$220:$N$220=$L25)*('[176]факт+прогноз НДПИ'!$C$221:$N$221))</f>
        <v>23200.602379324071</v>
      </c>
      <c r="CD25" s="90">
        <f>SUMPRODUCT(([176]БП_Urals!$C$245:$N$245=$L25)*([176]БП_Urals!$C$246:$N$246))-CB25</f>
        <v>683.55399864542051</v>
      </c>
      <c r="CE25" s="90">
        <f>SUMPRODUCT(([176]БП_курс!$C$245:$N$245=$L25)*([176]БП_курс!$C$246:$N$246))-CB25</f>
        <v>1501.133960555002</v>
      </c>
      <c r="CF25" s="90">
        <f t="shared" si="51"/>
        <v>3244.5598852089133</v>
      </c>
      <c r="CG25" s="262"/>
      <c r="CH25" s="26">
        <v>764529</v>
      </c>
      <c r="CI25" s="1178">
        <f t="shared" si="52"/>
        <v>-127457022.39535357</v>
      </c>
      <c r="CJ25" s="1178">
        <f t="shared" si="53"/>
        <v>16047113.672199892</v>
      </c>
      <c r="CK25" s="1178">
        <f t="shared" si="54"/>
        <v>35240620.857989229</v>
      </c>
      <c r="CL25" s="1262">
        <f t="shared" si="55"/>
        <v>76169287.865164444</v>
      </c>
      <c r="CM25" s="1226">
        <v>65</v>
      </c>
      <c r="CN25" s="11">
        <v>21</v>
      </c>
      <c r="CO25" s="1178" t="e">
        <f>SUMPRODUCT(('Компания 1_факт_НДПИ (Platts)'!$C$11:$N$11=$L25)*('Компания 1_факт_НДПИ (Platts)'!$C$123:$N$123))/SUMPRODUCT(('Компания 1_факт_НДПИ (Platts)'!$C$11:$N$11=$L25)*('Компания 1_факт_НДПИ (Platts)'!$C$71:$N$71))*AA25</f>
        <v>#DIV/0!</v>
      </c>
      <c r="CP25" s="1262" t="e">
        <f t="shared" si="56"/>
        <v>#DIV/0!</v>
      </c>
      <c r="CQ25" s="261"/>
      <c r="CR25" s="1170"/>
      <c r="CS25" s="90">
        <f t="shared" si="57"/>
        <v>-150.9077483599479</v>
      </c>
      <c r="CT25" s="90">
        <f t="shared" si="58"/>
        <v>0</v>
      </c>
      <c r="CU25" s="90">
        <f t="shared" si="59"/>
        <v>-150.9077483599479</v>
      </c>
      <c r="CV25" s="16">
        <v>3564785</v>
      </c>
      <c r="CW25" s="1178">
        <v>0</v>
      </c>
      <c r="CX25" s="90">
        <f>CV25-CT25</f>
        <v>3564785</v>
      </c>
      <c r="CY25" s="1180">
        <f t="shared" si="61"/>
        <v>-764529</v>
      </c>
      <c r="CZ25" s="1182">
        <f>(AI25+AI26)/AA25/(BR25+BP25)</f>
        <v>7.1694000000000004</v>
      </c>
      <c r="DA25" s="1172">
        <f t="shared" ref="DA25" si="81">CR25*AA25*BU25*CZ25/1000000</f>
        <v>0</v>
      </c>
      <c r="DB25" s="1172">
        <f t="shared" ref="DB25" si="82">CR25*AA25*BV25*CZ25/1000000</f>
        <v>0</v>
      </c>
      <c r="DC25" s="1172">
        <f t="shared" ref="DC25:DC41" si="83">IFERROR((T25*W25)/1000/1000,0)</f>
        <v>0</v>
      </c>
      <c r="DD25" s="1172">
        <f t="shared" si="71"/>
        <v>-1644.07435618608</v>
      </c>
      <c r="DE25" s="1172">
        <f t="shared" si="63"/>
        <v>1100.265146062992</v>
      </c>
      <c r="DF25" s="1172">
        <f t="shared" si="72"/>
        <v>-343.99094221739517</v>
      </c>
      <c r="DG25" s="1172">
        <f t="shared" si="64"/>
        <v>446.36086965760001</v>
      </c>
      <c r="DH25" s="1172">
        <f t="shared" si="65"/>
        <v>23.194288</v>
      </c>
      <c r="DI25" s="1172">
        <f t="shared" si="66"/>
        <v>2.059426640052112</v>
      </c>
      <c r="DJ25" s="1172">
        <f t="shared" si="67"/>
        <v>-127.45702239535358</v>
      </c>
      <c r="DK25" s="1172">
        <f t="shared" si="68"/>
        <v>-0.76452900000000001</v>
      </c>
      <c r="DL25" s="1172">
        <v>46</v>
      </c>
      <c r="DM25" s="1174">
        <f t="shared" si="69"/>
        <v>-498.40711943818462</v>
      </c>
    </row>
    <row r="26" spans="1:118" s="66" customFormat="1" ht="15.95" customHeight="1" x14ac:dyDescent="0.25">
      <c r="A26" s="1252"/>
      <c r="B26" s="1252"/>
      <c r="C26" s="1193"/>
      <c r="D26" s="1193"/>
      <c r="E26" s="1193"/>
      <c r="F26" s="29">
        <v>25</v>
      </c>
      <c r="G26" s="1193"/>
      <c r="H26" s="1252"/>
      <c r="I26" s="29">
        <v>13</v>
      </c>
      <c r="J26" s="947"/>
      <c r="K26" s="56" t="s">
        <v>397</v>
      </c>
      <c r="L26" s="1269"/>
      <c r="M26" s="173">
        <v>44587</v>
      </c>
      <c r="N26" s="69"/>
      <c r="O26" s="88"/>
      <c r="P26" s="174">
        <v>44636</v>
      </c>
      <c r="Q26" s="481">
        <f>P26-M25</f>
        <v>50</v>
      </c>
      <c r="R26" s="554">
        <f t="shared" si="74"/>
        <v>44636</v>
      </c>
      <c r="S26" s="1215"/>
      <c r="T26" s="574"/>
      <c r="U26" s="27"/>
      <c r="V26" s="27"/>
      <c r="W26" s="27"/>
      <c r="X26" s="8" t="s">
        <v>399</v>
      </c>
      <c r="Y26" s="164">
        <v>75.14</v>
      </c>
      <c r="Z26" s="168">
        <v>74.65299473974278</v>
      </c>
      <c r="AA26" s="1223"/>
      <c r="AB26" s="1193"/>
      <c r="AC26" s="1193"/>
      <c r="AD26" s="1193"/>
      <c r="AE26" s="11">
        <v>-34</v>
      </c>
      <c r="AF26" s="11">
        <v>-4.32</v>
      </c>
      <c r="AG26" s="1212">
        <f t="shared" si="79"/>
        <v>-38.32</v>
      </c>
      <c r="AH26" s="528">
        <v>43756</v>
      </c>
      <c r="AI26" s="11">
        <v>12456</v>
      </c>
      <c r="AJ26" s="1193"/>
      <c r="AK26" s="1210">
        <f t="shared" ref="AK26:AL30" si="84">AB26*$CZ26*$AA26*$Y26/1000/1000</f>
        <v>0</v>
      </c>
      <c r="AL26" s="58">
        <f t="shared" si="84"/>
        <v>0</v>
      </c>
      <c r="AM26" s="58"/>
      <c r="AN26" s="58"/>
      <c r="AO26" s="58"/>
      <c r="AP26" s="1181">
        <f>AG26*$CZ26*$AA26*$Y26/1000/1000</f>
        <v>0</v>
      </c>
      <c r="AQ26" s="89">
        <f t="shared" si="32"/>
        <v>0</v>
      </c>
      <c r="AR26" s="88">
        <f t="shared" si="33"/>
        <v>929877.70247823605</v>
      </c>
      <c r="AS26" s="1181"/>
      <c r="AT26" s="58">
        <f t="shared" si="75"/>
        <v>0</v>
      </c>
      <c r="AU26" s="58"/>
      <c r="AV26" s="263">
        <f t="shared" si="76"/>
        <v>0</v>
      </c>
      <c r="AW26" s="263">
        <f t="shared" si="77"/>
        <v>0</v>
      </c>
      <c r="AX26" s="263">
        <f t="shared" si="78"/>
        <v>0</v>
      </c>
      <c r="AY26" s="1181">
        <f t="shared" si="39"/>
        <v>0</v>
      </c>
      <c r="AZ26" s="1210"/>
      <c r="BA26" s="58">
        <f t="shared" si="40"/>
        <v>0</v>
      </c>
      <c r="BB26" s="58">
        <f t="shared" si="41"/>
        <v>0</v>
      </c>
      <c r="BC26" s="1209"/>
      <c r="BD26" s="1209"/>
      <c r="BE26" s="1209"/>
      <c r="BF26" s="1209"/>
      <c r="BG26" s="1203"/>
      <c r="BH26" s="263">
        <f t="shared" si="42"/>
        <v>0</v>
      </c>
      <c r="BI26" s="263">
        <f t="shared" si="80"/>
        <v>0</v>
      </c>
      <c r="BJ26" s="58"/>
      <c r="BK26" s="58"/>
      <c r="BL26" s="1204"/>
      <c r="BM26" s="1204"/>
      <c r="BN26" s="1204">
        <f t="shared" si="46"/>
        <v>0</v>
      </c>
      <c r="BO26" s="1250"/>
      <c r="BP26" s="1203"/>
      <c r="BQ26" s="279"/>
      <c r="BR26" s="1270"/>
      <c r="BS26" s="1250"/>
      <c r="BT26" s="1265"/>
      <c r="BU26" s="1271"/>
      <c r="BV26" s="439">
        <f t="shared" si="50"/>
        <v>0</v>
      </c>
      <c r="BW26" s="88"/>
      <c r="BX26" s="88"/>
      <c r="BY26" s="88"/>
      <c r="BZ26" s="272"/>
      <c r="CA26" s="279"/>
      <c r="CB26" s="1210">
        <f>SUMPRODUCT(([176]БП!$C$245:$N$245=$L26)*([176]БП!$C$246:$N$246))</f>
        <v>0</v>
      </c>
      <c r="CC26" s="58">
        <f>SUMPRODUCT(('[176]факт+прогноз НДПИ'!$C$220:$N$220=$L26)*('[176]факт+прогноз НДПИ'!$C$221:$N$221))</f>
        <v>0</v>
      </c>
      <c r="CD26" s="58">
        <f>SUMPRODUCT(([176]БП_Urals!$C$245:$N$245=$L26)*([176]БП_Urals!$C$246:$N$246))-CB26</f>
        <v>0</v>
      </c>
      <c r="CE26" s="58"/>
      <c r="CF26" s="58"/>
      <c r="CG26" s="263"/>
      <c r="CH26" s="16">
        <v>546738</v>
      </c>
      <c r="CI26" s="1179"/>
      <c r="CJ26" s="1179"/>
      <c r="CK26" s="1179"/>
      <c r="CL26" s="1263"/>
      <c r="CM26" s="1227"/>
      <c r="CN26" s="11">
        <v>32</v>
      </c>
      <c r="CO26" s="1179"/>
      <c r="CP26" s="1263">
        <f t="shared" si="56"/>
        <v>-546738</v>
      </c>
      <c r="CQ26" s="261"/>
      <c r="CR26" s="1171"/>
      <c r="CS26" s="58"/>
      <c r="CT26" s="58">
        <f t="shared" si="58"/>
        <v>0</v>
      </c>
      <c r="CU26" s="58">
        <f t="shared" si="59"/>
        <v>0</v>
      </c>
      <c r="CV26" s="16">
        <v>23</v>
      </c>
      <c r="CW26" s="1179"/>
      <c r="CX26" s="58"/>
      <c r="CY26" s="1181"/>
      <c r="CZ26" s="1182"/>
      <c r="DA26" s="1173"/>
      <c r="DB26" s="1173"/>
      <c r="DC26" s="1173">
        <f t="shared" si="83"/>
        <v>0</v>
      </c>
      <c r="DD26" s="1173">
        <f t="shared" si="71"/>
        <v>0</v>
      </c>
      <c r="DE26" s="1173">
        <f t="shared" si="63"/>
        <v>0</v>
      </c>
      <c r="DF26" s="1173">
        <f t="shared" si="72"/>
        <v>0</v>
      </c>
      <c r="DG26" s="1173">
        <f t="shared" si="64"/>
        <v>0</v>
      </c>
      <c r="DH26" s="1173">
        <f t="shared" si="65"/>
        <v>0</v>
      </c>
      <c r="DI26" s="1173"/>
      <c r="DJ26" s="1173">
        <f t="shared" si="67"/>
        <v>0</v>
      </c>
      <c r="DK26" s="1173">
        <f t="shared" si="68"/>
        <v>0</v>
      </c>
      <c r="DL26" s="1173">
        <f t="shared" ref="DL26:DL30" si="85">CP26/1000/1000</f>
        <v>-0.54673800000000006</v>
      </c>
      <c r="DM26" s="1175">
        <f t="shared" si="69"/>
        <v>-0.54673800000000006</v>
      </c>
    </row>
    <row r="27" spans="1:118" s="66" customFormat="1" ht="15.95" customHeight="1" x14ac:dyDescent="0.25">
      <c r="A27" s="18"/>
      <c r="B27" s="18"/>
      <c r="C27" s="11"/>
      <c r="D27" s="11"/>
      <c r="E27" s="11"/>
      <c r="F27" s="11"/>
      <c r="G27" s="11"/>
      <c r="H27" s="18"/>
      <c r="I27" s="11"/>
      <c r="J27" s="271" t="s">
        <v>385</v>
      </c>
      <c r="K27" s="59"/>
      <c r="L27" s="272"/>
      <c r="M27" s="173">
        <v>44588</v>
      </c>
      <c r="N27" s="69"/>
      <c r="O27" s="88"/>
      <c r="P27" s="174">
        <v>44637</v>
      </c>
      <c r="Q27" s="16">
        <f>P27-M27</f>
        <v>49</v>
      </c>
      <c r="R27" s="554">
        <f t="shared" si="74"/>
        <v>44637</v>
      </c>
      <c r="S27" s="561"/>
      <c r="T27" s="16"/>
      <c r="U27" s="16"/>
      <c r="V27" s="16"/>
      <c r="W27" s="16"/>
      <c r="X27" s="8" t="s">
        <v>399</v>
      </c>
      <c r="Y27" s="164">
        <v>75.14</v>
      </c>
      <c r="Z27" s="168">
        <v>74.65299473974278</v>
      </c>
      <c r="AA27" s="409">
        <v>34876</v>
      </c>
      <c r="AB27" s="11">
        <v>87</v>
      </c>
      <c r="AC27" s="11">
        <v>78</v>
      </c>
      <c r="AD27" s="11">
        <v>3.5</v>
      </c>
      <c r="AE27" s="11">
        <v>-43</v>
      </c>
      <c r="AF27" s="11">
        <v>-2.4500000000000002</v>
      </c>
      <c r="AG27" s="72">
        <f>SUM(AB27:AF27)</f>
        <v>123.05</v>
      </c>
      <c r="AH27" s="18"/>
      <c r="AI27" s="88"/>
      <c r="AJ27" s="88"/>
      <c r="AK27" s="266" t="e">
        <f t="shared" si="84"/>
        <v>#DIV/0!</v>
      </c>
      <c r="AL27" s="262" t="e">
        <f t="shared" si="84"/>
        <v>#DIV/0!</v>
      </c>
      <c r="AM27" s="262" t="e">
        <f t="shared" ref="AM27:AO28" si="86">AD27*$CZ27*$AA27*$Y27/1000/1000</f>
        <v>#DIV/0!</v>
      </c>
      <c r="AN27" s="262" t="e">
        <f t="shared" si="86"/>
        <v>#DIV/0!</v>
      </c>
      <c r="AO27" s="262" t="e">
        <f t="shared" si="86"/>
        <v>#DIV/0!</v>
      </c>
      <c r="AP27" s="264" t="e">
        <f>AG27*$CZ27*$AA27*$Y27/1000/1000</f>
        <v>#DIV/0!</v>
      </c>
      <c r="AQ27" s="87" t="e">
        <f t="shared" si="32"/>
        <v>#DIV/0!</v>
      </c>
      <c r="AR27" s="88">
        <f t="shared" si="33"/>
        <v>0</v>
      </c>
      <c r="AS27" s="272">
        <f>AR27-AJ27</f>
        <v>0</v>
      </c>
      <c r="AT27" s="262" t="e">
        <f t="shared" si="75"/>
        <v>#DIV/0!</v>
      </c>
      <c r="AU27" s="262" t="e">
        <f>(AC27-C27)*$CZ27*$AA27*$Y27/1000/1000</f>
        <v>#DIV/0!</v>
      </c>
      <c r="AV27" s="262" t="e">
        <f t="shared" si="76"/>
        <v>#DIV/0!</v>
      </c>
      <c r="AW27" s="262" t="e">
        <f t="shared" si="77"/>
        <v>#DIV/0!</v>
      </c>
      <c r="AX27" s="262" t="e">
        <f t="shared" si="78"/>
        <v>#DIV/0!</v>
      </c>
      <c r="AY27" s="264" t="e">
        <f t="shared" si="39"/>
        <v>#DIV/0!</v>
      </c>
      <c r="AZ27" s="59">
        <v>8765</v>
      </c>
      <c r="BA27" s="263" t="e">
        <f t="shared" si="40"/>
        <v>#DIV/0!</v>
      </c>
      <c r="BB27" s="263">
        <f t="shared" si="41"/>
        <v>1991642.8064000001</v>
      </c>
      <c r="BC27" s="251"/>
      <c r="BD27" s="251"/>
      <c r="BE27" s="251"/>
      <c r="BF27" s="251"/>
      <c r="BG27" s="11"/>
      <c r="BH27" s="262">
        <f t="shared" si="42"/>
        <v>0</v>
      </c>
      <c r="BI27" s="262">
        <f t="shared" si="80"/>
        <v>0</v>
      </c>
      <c r="BJ27" s="88">
        <f t="shared" si="43"/>
        <v>-8765</v>
      </c>
      <c r="BK27" s="88">
        <f>AR27/AA27-AZ27-BG27</f>
        <v>-8765</v>
      </c>
      <c r="BL27" s="88"/>
      <c r="BM27" s="88">
        <f>BJ27-BL27</f>
        <v>-8765</v>
      </c>
      <c r="BN27" s="88">
        <f t="shared" si="46"/>
        <v>-8765</v>
      </c>
      <c r="BO27" s="11"/>
      <c r="BP27" s="75"/>
      <c r="BQ27" s="279"/>
      <c r="BR27" s="18">
        <f>AI27/AA27/7.1838</f>
        <v>0</v>
      </c>
      <c r="BS27" s="11">
        <f>CN27-BO27</f>
        <v>0</v>
      </c>
      <c r="BT27" s="450">
        <f>CM27-BO27</f>
        <v>0</v>
      </c>
      <c r="BU27" s="450">
        <f>BR27-BS27</f>
        <v>0</v>
      </c>
      <c r="BV27" s="442">
        <f t="shared" si="50"/>
        <v>0</v>
      </c>
      <c r="BW27" s="88"/>
      <c r="BX27" s="88"/>
      <c r="BY27" s="88"/>
      <c r="BZ27" s="272"/>
      <c r="CA27" s="279"/>
      <c r="CB27" s="266">
        <f>SUMPRODUCT(([176]БП!$C$245:$N$245=$L27)*([176]БП!$C$246:$N$246))</f>
        <v>0</v>
      </c>
      <c r="CC27" s="262">
        <f>SUMPRODUCT(('[176]факт+прогноз НДПИ'!$C$220:$N$220=$L27)*('[176]факт+прогноз НДПИ'!$C$221:$N$221))</f>
        <v>0</v>
      </c>
      <c r="CD27" s="262">
        <f>SUMPRODUCT(([176]БП_Urals!$C$245:$N$245=$L27)*([176]БП_Urals!$C$246:$N$246))-CB27</f>
        <v>0</v>
      </c>
      <c r="CE27" s="262">
        <f>SUMPRODUCT(([176]БП_курс!$C$245:$N$245=$L27)*([176]БП_курс!$C$246:$N$246))-CB27</f>
        <v>0</v>
      </c>
      <c r="CF27" s="262">
        <f t="shared" si="51"/>
        <v>0</v>
      </c>
      <c r="CG27" s="262"/>
      <c r="CH27" s="26" t="e">
        <f>SUMPRODUCT(('Компания 1_факт_НДПИ (Argus)'!$C$11:$N$11=$L27)*('Компания 1_факт_НДПИ (Argus)'!$C$123:$N$123))/SUMPRODUCT(('Компания 1_факт_НДПИ (Argus)'!$C$11:$N$11=$L27)*('Компания 1_факт_НДПИ (Argus)'!$C$71:$N$71))*$AA27</f>
        <v>#DIV/0!</v>
      </c>
      <c r="CI27" s="26">
        <f t="shared" si="52"/>
        <v>0</v>
      </c>
      <c r="CJ27" s="26">
        <f t="shared" si="53"/>
        <v>0</v>
      </c>
      <c r="CK27" s="26">
        <f t="shared" si="54"/>
        <v>0</v>
      </c>
      <c r="CL27" s="39">
        <f t="shared" si="55"/>
        <v>0</v>
      </c>
      <c r="CM27" s="249"/>
      <c r="CN27" s="11"/>
      <c r="CO27" s="26" t="e">
        <f>SUMPRODUCT(('Компания 1_факт_НДПИ (Platts)'!$C$11:$N$11=$L27)*('Компания 1_факт_НДПИ (Platts)'!$C$123:$N$123))/SUMPRODUCT(('Компания 1_факт_НДПИ (Platts)'!$C$11:$N$11=$L27)*('Компания 1_факт_НДПИ (Platts)'!$C$71:$N$71))*AA27</f>
        <v>#DIV/0!</v>
      </c>
      <c r="CP27" s="39" t="e">
        <f t="shared" si="56"/>
        <v>#DIV/0!</v>
      </c>
      <c r="CQ27" s="261"/>
      <c r="CR27" s="14"/>
      <c r="CS27" s="88">
        <f>AA27*BK27/1000/1000</f>
        <v>-305.68814000000003</v>
      </c>
      <c r="CT27" s="88">
        <f t="shared" si="58"/>
        <v>0</v>
      </c>
      <c r="CU27" s="88">
        <f t="shared" si="59"/>
        <v>-305.68814000000003</v>
      </c>
      <c r="CV27" s="16" t="e">
        <f>BL27/CR27*Y27*AA27</f>
        <v>#DIV/0!</v>
      </c>
      <c r="CW27" s="16">
        <v>356</v>
      </c>
      <c r="CX27" s="88" t="e">
        <f>CV27-CT27</f>
        <v>#DIV/0!</v>
      </c>
      <c r="CY27" s="272" t="e">
        <f>CW27-CH27</f>
        <v>#DIV/0!</v>
      </c>
      <c r="CZ27" s="288" t="e">
        <f>AI27/AA27/BR27</f>
        <v>#DIV/0!</v>
      </c>
      <c r="DA27" s="629" t="e">
        <f>CR27*AA27*BU27*CZ27/1000000</f>
        <v>#DIV/0!</v>
      </c>
      <c r="DB27" s="629" t="e">
        <f>CR27*AA27*BV27*CZ27/1000000</f>
        <v>#DIV/0!</v>
      </c>
      <c r="DC27" s="629">
        <f t="shared" si="83"/>
        <v>0</v>
      </c>
      <c r="DD27" s="629" t="e">
        <f t="shared" si="71"/>
        <v>#DIV/0!</v>
      </c>
      <c r="DE27" s="629" t="e">
        <f t="shared" si="63"/>
        <v>#DIV/0!</v>
      </c>
      <c r="DF27" s="629" t="e">
        <f t="shared" si="72"/>
        <v>#DIV/0!</v>
      </c>
      <c r="DG27" s="629" t="e">
        <f t="shared" si="64"/>
        <v>#DIV/0!</v>
      </c>
      <c r="DH27" s="629">
        <f t="shared" si="65"/>
        <v>0</v>
      </c>
      <c r="DI27" s="629">
        <f>AS27/1000000</f>
        <v>0</v>
      </c>
      <c r="DJ27" s="629">
        <f t="shared" si="67"/>
        <v>0</v>
      </c>
      <c r="DK27" s="629" t="e">
        <f t="shared" si="68"/>
        <v>#DIV/0!</v>
      </c>
      <c r="DL27" s="629" t="e">
        <f t="shared" si="85"/>
        <v>#DIV/0!</v>
      </c>
      <c r="DM27" s="53" t="e">
        <f t="shared" si="69"/>
        <v>#DIV/0!</v>
      </c>
    </row>
    <row r="28" spans="1:118" s="66" customFormat="1" ht="15.95" customHeight="1" x14ac:dyDescent="0.25">
      <c r="A28" s="1226"/>
      <c r="B28" s="1226"/>
      <c r="C28" s="1202"/>
      <c r="D28" s="1202"/>
      <c r="E28" s="1202"/>
      <c r="F28" s="25"/>
      <c r="G28" s="1202"/>
      <c r="H28" s="1226"/>
      <c r="I28" s="25"/>
      <c r="J28" s="271" t="s">
        <v>387</v>
      </c>
      <c r="K28" s="86"/>
      <c r="L28" s="1268"/>
      <c r="M28" s="1280">
        <v>44588</v>
      </c>
      <c r="N28" s="22"/>
      <c r="O28" s="262"/>
      <c r="P28" s="174">
        <v>44638</v>
      </c>
      <c r="Q28" s="26">
        <f>P28-M28</f>
        <v>50</v>
      </c>
      <c r="R28" s="554">
        <f t="shared" si="74"/>
        <v>44638</v>
      </c>
      <c r="S28" s="561"/>
      <c r="T28" s="26"/>
      <c r="U28" s="26"/>
      <c r="V28" s="26"/>
      <c r="W28" s="26"/>
      <c r="X28" s="8" t="s">
        <v>399</v>
      </c>
      <c r="Y28" s="164">
        <v>75.14</v>
      </c>
      <c r="Z28" s="168">
        <v>74.65299473974278</v>
      </c>
      <c r="AA28" s="1222">
        <v>54673</v>
      </c>
      <c r="AB28" s="1228">
        <v>67</v>
      </c>
      <c r="AC28" s="1228">
        <v>98</v>
      </c>
      <c r="AD28" s="1228">
        <v>9.3000000000000007</v>
      </c>
      <c r="AE28" s="11">
        <v>-4.32</v>
      </c>
      <c r="AF28" s="11">
        <v>-2.34</v>
      </c>
      <c r="AG28" s="1211">
        <f t="shared" ref="AG28" si="87">SUM(AB28:AF28)</f>
        <v>167.64000000000001</v>
      </c>
      <c r="AH28" s="249"/>
      <c r="AI28" s="88"/>
      <c r="AJ28" s="90"/>
      <c r="AK28" s="86" t="e">
        <f t="shared" si="84"/>
        <v>#DIV/0!</v>
      </c>
      <c r="AL28" s="90" t="e">
        <f t="shared" si="84"/>
        <v>#DIV/0!</v>
      </c>
      <c r="AM28" s="90" t="e">
        <f t="shared" si="86"/>
        <v>#DIV/0!</v>
      </c>
      <c r="AN28" s="90" t="e">
        <f t="shared" si="86"/>
        <v>#DIV/0!</v>
      </c>
      <c r="AO28" s="90" t="e">
        <f t="shared" si="86"/>
        <v>#DIV/0!</v>
      </c>
      <c r="AP28" s="1180" t="e">
        <f>AG28*$CZ28*$AA28*$Y28/1000/1000</f>
        <v>#DIV/0!</v>
      </c>
      <c r="AQ28" s="87" t="e">
        <f t="shared" si="32"/>
        <v>#DIV/0!</v>
      </c>
      <c r="AR28" s="88">
        <f t="shared" si="33"/>
        <v>0</v>
      </c>
      <c r="AS28" s="1180">
        <f>AR28+AR29-AJ28</f>
        <v>0</v>
      </c>
      <c r="AT28" s="90" t="e">
        <f t="shared" si="75"/>
        <v>#DIV/0!</v>
      </c>
      <c r="AU28" s="90" t="e">
        <f>(AC28-C28)*$CZ28*$AA28*$Y28/1000/1000</f>
        <v>#DIV/0!</v>
      </c>
      <c r="AV28" s="262" t="e">
        <f t="shared" si="76"/>
        <v>#DIV/0!</v>
      </c>
      <c r="AW28" s="262" t="e">
        <f t="shared" si="77"/>
        <v>#DIV/0!</v>
      </c>
      <c r="AX28" s="262" t="e">
        <f t="shared" si="78"/>
        <v>#DIV/0!</v>
      </c>
      <c r="AY28" s="1180" t="e">
        <f t="shared" si="39"/>
        <v>#DIV/0!</v>
      </c>
      <c r="AZ28" s="86"/>
      <c r="BA28" s="90" t="e">
        <f t="shared" si="40"/>
        <v>#DIV/0!</v>
      </c>
      <c r="BB28" s="90">
        <f t="shared" si="41"/>
        <v>3122178.2072000001</v>
      </c>
      <c r="BC28" s="251"/>
      <c r="BD28" s="251"/>
      <c r="BE28" s="1208"/>
      <c r="BF28" s="1208"/>
      <c r="BG28" s="1202"/>
      <c r="BH28" s="262">
        <f t="shared" si="42"/>
        <v>0</v>
      </c>
      <c r="BI28" s="262">
        <f t="shared" si="80"/>
        <v>0</v>
      </c>
      <c r="BJ28" s="90">
        <f t="shared" si="43"/>
        <v>0</v>
      </c>
      <c r="BK28" s="90">
        <f>(AR28+AR29)/AA28-AZ28-BG28</f>
        <v>0</v>
      </c>
      <c r="BL28" s="90"/>
      <c r="BM28" s="90">
        <f>BJ28-BL28</f>
        <v>0</v>
      </c>
      <c r="BN28" s="90">
        <f t="shared" si="46"/>
        <v>0</v>
      </c>
      <c r="BO28" s="1202"/>
      <c r="BP28" s="75"/>
      <c r="BQ28" s="279"/>
      <c r="BR28" s="1226">
        <f>(AI28+AI29)/AA28/7.1806</f>
        <v>0</v>
      </c>
      <c r="BS28" s="1202">
        <f>CN28-BO28</f>
        <v>0</v>
      </c>
      <c r="BT28" s="1264">
        <f>CM28-BO28</f>
        <v>0</v>
      </c>
      <c r="BU28" s="1264">
        <f>BR28-BS28</f>
        <v>0</v>
      </c>
      <c r="BV28" s="1266">
        <f t="shared" si="50"/>
        <v>0</v>
      </c>
      <c r="BW28" s="88"/>
      <c r="BX28" s="88"/>
      <c r="BY28" s="88"/>
      <c r="BZ28" s="272"/>
      <c r="CA28" s="279"/>
      <c r="CB28" s="86">
        <f>SUMPRODUCT(([176]БП!$C$245:$N$245=$L28)*([176]БП!$C$246:$N$246))</f>
        <v>0</v>
      </c>
      <c r="CC28" s="90">
        <f>SUMPRODUCT(('[176]факт+прогноз НДПИ'!$C$220:$N$220=$L28)*('[176]факт+прогноз НДПИ'!$C$221:$N$221))</f>
        <v>0</v>
      </c>
      <c r="CD28" s="90">
        <f>SUMPRODUCT(([176]БП_Urals!$C$245:$N$245=$L28)*([176]БП_Urals!$C$246:$N$246))-CB28</f>
        <v>0</v>
      </c>
      <c r="CE28" s="90">
        <f>SUMPRODUCT(([176]БП_курс!$C$245:$N$245=$L28)*([176]БП_курс!$C$246:$N$246))-CB28</f>
        <v>0</v>
      </c>
      <c r="CF28" s="90">
        <f t="shared" si="51"/>
        <v>0</v>
      </c>
      <c r="CG28" s="262"/>
      <c r="CH28" s="1178" t="e">
        <f>SUMPRODUCT(('Компания 1_факт_НДПИ (Argus)'!$C$11:$N$11=$L28)*('Компания 1_факт_НДПИ (Argus)'!$C$123:$N$123))/SUMPRODUCT(('Компания 1_факт_НДПИ (Argus)'!$C$11:$N$11=$L28)*('Компания 1_факт_НДПИ (Argus)'!$C$71:$N$71))*$AA28</f>
        <v>#DIV/0!</v>
      </c>
      <c r="CI28" s="1178">
        <f t="shared" si="52"/>
        <v>0</v>
      </c>
      <c r="CJ28" s="1178">
        <f t="shared" si="53"/>
        <v>0</v>
      </c>
      <c r="CK28" s="1178">
        <f t="shared" si="54"/>
        <v>0</v>
      </c>
      <c r="CL28" s="1262">
        <f t="shared" si="55"/>
        <v>0</v>
      </c>
      <c r="CM28" s="1226"/>
      <c r="CN28" s="1202"/>
      <c r="CO28" s="1178" t="e">
        <f>SUMPRODUCT(('Компания 1_факт_НДПИ (Platts)'!$C$11:$N$11=$L28)*('Компания 1_факт_НДПИ (Platts)'!$C$123:$N$123))/SUMPRODUCT(('Компания 1_факт_НДПИ (Platts)'!$C$11:$N$11=$L28)*('Компания 1_факт_НДПИ (Platts)'!$C$71:$N$71))*AA28</f>
        <v>#DIV/0!</v>
      </c>
      <c r="CP28" s="1262" t="e">
        <f t="shared" si="56"/>
        <v>#DIV/0!</v>
      </c>
      <c r="CQ28" s="261"/>
      <c r="CR28" s="1170"/>
      <c r="CS28" s="90">
        <f>AA28*BK28/1000/1000</f>
        <v>0</v>
      </c>
      <c r="CT28" s="90">
        <f t="shared" si="58"/>
        <v>0</v>
      </c>
      <c r="CU28" s="90">
        <f t="shared" si="59"/>
        <v>0</v>
      </c>
      <c r="CV28" s="1178" t="e">
        <f>BL28/CR28*Y28*AA28</f>
        <v>#DIV/0!</v>
      </c>
      <c r="CW28" s="1178" t="e">
        <f>BL28/CR28*Z28*AA28</f>
        <v>#DIV/0!</v>
      </c>
      <c r="CX28" s="90" t="e">
        <f>CV28-CT28</f>
        <v>#DIV/0!</v>
      </c>
      <c r="CY28" s="1180" t="e">
        <f>CW28-CH28</f>
        <v>#DIV/0!</v>
      </c>
      <c r="CZ28" s="1182" t="e">
        <f>(AI28+AI29)/AA28/BR28</f>
        <v>#DIV/0!</v>
      </c>
      <c r="DA28" s="1172" t="e">
        <f>CR28*AA28*BU28*CZ28/1000000</f>
        <v>#DIV/0!</v>
      </c>
      <c r="DB28" s="1172" t="e">
        <f>CR28*AA28*BV28*CZ28/1000000</f>
        <v>#DIV/0!</v>
      </c>
      <c r="DC28" s="1172">
        <f t="shared" si="83"/>
        <v>0</v>
      </c>
      <c r="DD28" s="1172" t="e">
        <f t="shared" si="71"/>
        <v>#DIV/0!</v>
      </c>
      <c r="DE28" s="1172" t="e">
        <f t="shared" si="63"/>
        <v>#DIV/0!</v>
      </c>
      <c r="DF28" s="1172" t="e">
        <f t="shared" si="72"/>
        <v>#DIV/0!</v>
      </c>
      <c r="DG28" s="1172" t="e">
        <f t="shared" si="64"/>
        <v>#DIV/0!</v>
      </c>
      <c r="DH28" s="1172">
        <f t="shared" si="65"/>
        <v>0</v>
      </c>
      <c r="DI28" s="1172">
        <f>AS28/1000000</f>
        <v>0</v>
      </c>
      <c r="DJ28" s="1172">
        <f t="shared" si="67"/>
        <v>0</v>
      </c>
      <c r="DK28" s="1172" t="e">
        <f t="shared" si="68"/>
        <v>#DIV/0!</v>
      </c>
      <c r="DL28" s="1172" t="e">
        <f t="shared" si="85"/>
        <v>#DIV/0!</v>
      </c>
      <c r="DM28" s="1174" t="e">
        <f t="shared" si="69"/>
        <v>#DIV/0!</v>
      </c>
    </row>
    <row r="29" spans="1:118" s="66" customFormat="1" ht="15.95" customHeight="1" x14ac:dyDescent="0.25">
      <c r="A29" s="1227"/>
      <c r="B29" s="1227"/>
      <c r="C29" s="1203"/>
      <c r="D29" s="1203"/>
      <c r="E29" s="1203"/>
      <c r="F29" s="29"/>
      <c r="G29" s="1203"/>
      <c r="H29" s="1227"/>
      <c r="I29" s="29"/>
      <c r="J29" s="947"/>
      <c r="K29" s="1210"/>
      <c r="L29" s="1279"/>
      <c r="M29" s="1281"/>
      <c r="N29" s="69"/>
      <c r="O29" s="88"/>
      <c r="P29" s="174">
        <v>44639</v>
      </c>
      <c r="Q29" s="481">
        <f>P29-M28</f>
        <v>51</v>
      </c>
      <c r="R29" s="554">
        <f t="shared" si="74"/>
        <v>44639</v>
      </c>
      <c r="S29" s="560"/>
      <c r="T29" s="574"/>
      <c r="U29" s="27"/>
      <c r="V29" s="27"/>
      <c r="W29" s="27"/>
      <c r="X29" s="8" t="s">
        <v>399</v>
      </c>
      <c r="Y29" s="164">
        <v>75.14</v>
      </c>
      <c r="Z29" s="168">
        <v>74.65299473974278</v>
      </c>
      <c r="AA29" s="1223"/>
      <c r="AB29" s="1193"/>
      <c r="AC29" s="1193"/>
      <c r="AD29" s="1193"/>
      <c r="AE29" s="11">
        <v>-2.4500000000000002</v>
      </c>
      <c r="AF29" s="11">
        <v>-43</v>
      </c>
      <c r="AG29" s="1212"/>
      <c r="AH29" s="528"/>
      <c r="AI29" s="88"/>
      <c r="AJ29" s="58"/>
      <c r="AK29" s="1210">
        <f t="shared" si="84"/>
        <v>0</v>
      </c>
      <c r="AL29" s="58">
        <f t="shared" si="84"/>
        <v>0</v>
      </c>
      <c r="AM29" s="58"/>
      <c r="AN29" s="58"/>
      <c r="AO29" s="58"/>
      <c r="AP29" s="1181">
        <f>AG29*$CZ29*$AA29*$Y29/1000/1000</f>
        <v>0</v>
      </c>
      <c r="AQ29" s="89">
        <f t="shared" si="32"/>
        <v>0</v>
      </c>
      <c r="AR29" s="88"/>
      <c r="AS29" s="1181"/>
      <c r="AT29" s="58">
        <f t="shared" si="75"/>
        <v>0</v>
      </c>
      <c r="AU29" s="58">
        <f>(AC29-C29)*$CZ29*$AA29*$Y29/1000/1000</f>
        <v>0</v>
      </c>
      <c r="AV29" s="263">
        <f t="shared" si="76"/>
        <v>0</v>
      </c>
      <c r="AW29" s="263">
        <f t="shared" si="77"/>
        <v>0</v>
      </c>
      <c r="AX29" s="263">
        <f t="shared" si="78"/>
        <v>0</v>
      </c>
      <c r="AY29" s="1181">
        <f t="shared" si="39"/>
        <v>0</v>
      </c>
      <c r="AZ29" s="1210"/>
      <c r="BA29" s="58"/>
      <c r="BB29" s="58"/>
      <c r="BC29" s="252"/>
      <c r="BD29" s="252"/>
      <c r="BE29" s="1209"/>
      <c r="BF29" s="1209"/>
      <c r="BG29" s="1203"/>
      <c r="BH29" s="263">
        <f t="shared" si="42"/>
        <v>0</v>
      </c>
      <c r="BI29" s="263">
        <f t="shared" si="80"/>
        <v>0</v>
      </c>
      <c r="BJ29" s="58"/>
      <c r="BK29" s="58"/>
      <c r="BL29" s="1204"/>
      <c r="BM29" s="1204"/>
      <c r="BN29" s="1204">
        <f t="shared" si="46"/>
        <v>0</v>
      </c>
      <c r="BO29" s="1250"/>
      <c r="BP29" s="75"/>
      <c r="BQ29" s="279"/>
      <c r="BR29" s="1270"/>
      <c r="BS29" s="1250"/>
      <c r="BT29" s="1265"/>
      <c r="BU29" s="1271"/>
      <c r="BV29" s="1267"/>
      <c r="BW29" s="88"/>
      <c r="BX29" s="88"/>
      <c r="BY29" s="88"/>
      <c r="BZ29" s="272"/>
      <c r="CA29" s="279"/>
      <c r="CB29" s="1210">
        <f>SUMPRODUCT(([176]БП!$C$245:$N$245=$L29)*([176]БП!$C$246:$N$246))</f>
        <v>0</v>
      </c>
      <c r="CC29" s="58">
        <f>SUMPRODUCT(('[176]факт+прогноз НДПИ'!$C$220:$N$220=$L29)*('[176]факт+прогноз НДПИ'!$C$221:$N$221))</f>
        <v>0</v>
      </c>
      <c r="CD29" s="58">
        <f>SUMPRODUCT(([176]БП_Urals!$C$245:$N$245=$L29)*([176]БП_Urals!$C$246:$N$246))-CB29</f>
        <v>0</v>
      </c>
      <c r="CE29" s="58"/>
      <c r="CF29" s="58"/>
      <c r="CG29" s="263"/>
      <c r="CH29" s="1179"/>
      <c r="CI29" s="1179"/>
      <c r="CJ29" s="1179"/>
      <c r="CK29" s="1179"/>
      <c r="CL29" s="1263"/>
      <c r="CM29" s="1227"/>
      <c r="CN29" s="1250"/>
      <c r="CO29" s="1179"/>
      <c r="CP29" s="1263">
        <f t="shared" si="56"/>
        <v>0</v>
      </c>
      <c r="CQ29" s="261"/>
      <c r="CR29" s="1171"/>
      <c r="CS29" s="58"/>
      <c r="CT29" s="58"/>
      <c r="CU29" s="58"/>
      <c r="CV29" s="1179"/>
      <c r="CW29" s="1179"/>
      <c r="CX29" s="58"/>
      <c r="CY29" s="1181"/>
      <c r="CZ29" s="1182"/>
      <c r="DA29" s="1173"/>
      <c r="DB29" s="1173"/>
      <c r="DC29" s="1173">
        <f t="shared" si="83"/>
        <v>0</v>
      </c>
      <c r="DD29" s="1173"/>
      <c r="DE29" s="1173"/>
      <c r="DF29" s="1173">
        <f t="shared" si="72"/>
        <v>0</v>
      </c>
      <c r="DG29" s="1173"/>
      <c r="DH29" s="1173">
        <f t="shared" si="65"/>
        <v>0</v>
      </c>
      <c r="DI29" s="1173"/>
      <c r="DJ29" s="1173">
        <f t="shared" si="67"/>
        <v>0</v>
      </c>
      <c r="DK29" s="1173">
        <f t="shared" si="68"/>
        <v>0</v>
      </c>
      <c r="DL29" s="1173">
        <f t="shared" si="85"/>
        <v>0</v>
      </c>
      <c r="DM29" s="1175">
        <f t="shared" si="69"/>
        <v>0</v>
      </c>
    </row>
    <row r="30" spans="1:118" s="66" customFormat="1" ht="15.95" customHeight="1" x14ac:dyDescent="0.25">
      <c r="A30" s="50"/>
      <c r="B30" s="50"/>
      <c r="C30" s="31"/>
      <c r="D30" s="31"/>
      <c r="E30" s="31"/>
      <c r="F30" s="31"/>
      <c r="G30" s="31"/>
      <c r="H30" s="50"/>
      <c r="I30" s="31"/>
      <c r="J30" s="86" t="s">
        <v>388</v>
      </c>
      <c r="K30" s="86"/>
      <c r="L30" s="1180"/>
      <c r="M30" s="1275">
        <v>44588</v>
      </c>
      <c r="N30" s="1277"/>
      <c r="O30" s="90"/>
      <c r="P30" s="174">
        <v>44640</v>
      </c>
      <c r="Q30" s="1216">
        <f>P30-M30</f>
        <v>52</v>
      </c>
      <c r="R30" s="1218">
        <f t="shared" si="74"/>
        <v>44640</v>
      </c>
      <c r="S30" s="1220"/>
      <c r="T30" s="574"/>
      <c r="U30" s="27"/>
      <c r="V30" s="27"/>
      <c r="W30" s="27"/>
      <c r="X30" s="8" t="s">
        <v>399</v>
      </c>
      <c r="Y30" s="164">
        <v>75.14</v>
      </c>
      <c r="Z30" s="168">
        <v>74.65299473974278</v>
      </c>
      <c r="AA30" s="1222">
        <v>23456</v>
      </c>
      <c r="AB30" s="1226"/>
      <c r="AC30" s="1202"/>
      <c r="AD30" s="1202"/>
      <c r="AE30" s="1202"/>
      <c r="AF30" s="1202"/>
      <c r="AG30" s="1211">
        <f>SUM(AB30:AF30)</f>
        <v>0</v>
      </c>
      <c r="AH30" s="249"/>
      <c r="AI30" s="262"/>
      <c r="AJ30" s="88"/>
      <c r="AK30" s="86" t="e">
        <f t="shared" si="84"/>
        <v>#DIV/0!</v>
      </c>
      <c r="AL30" s="90" t="e">
        <f t="shared" si="84"/>
        <v>#DIV/0!</v>
      </c>
      <c r="AM30" s="90" t="e">
        <f>AD30*$CZ30*$AA30*$Y30/1000/1000</f>
        <v>#DIV/0!</v>
      </c>
      <c r="AN30" s="90" t="e">
        <f>AE30*$CZ30*$AA30*$Y30/1000/1000</f>
        <v>#DIV/0!</v>
      </c>
      <c r="AO30" s="90" t="e">
        <f>AF30*$CZ30*$AA30*$Y30/1000/1000</f>
        <v>#DIV/0!</v>
      </c>
      <c r="AP30" s="1180" t="e">
        <f>AG30*$CZ30*$AA30*$Y30/1000/1000</f>
        <v>#DIV/0!</v>
      </c>
      <c r="AQ30" s="1205" t="e">
        <f>(AJ30+AJ31)/1000/1000-AP30</f>
        <v>#DIV/0!</v>
      </c>
      <c r="AR30" s="88">
        <f>AI30*Z30</f>
        <v>0</v>
      </c>
      <c r="AS30" s="272">
        <f>AR30-AJ30</f>
        <v>0</v>
      </c>
      <c r="AT30" s="513" t="e">
        <f t="shared" si="75"/>
        <v>#DIV/0!</v>
      </c>
      <c r="AU30" s="92" t="e">
        <f>(AC30-C30)*$CZ30*$AA30*$Y30/1000/1000</f>
        <v>#DIV/0!</v>
      </c>
      <c r="AV30" s="92" t="e">
        <f t="shared" si="76"/>
        <v>#DIV/0!</v>
      </c>
      <c r="AW30" s="92" t="e">
        <f t="shared" si="77"/>
        <v>#DIV/0!</v>
      </c>
      <c r="AX30" s="92" t="e">
        <f t="shared" si="78"/>
        <v>#DIV/0!</v>
      </c>
      <c r="AY30" s="92" t="e">
        <f t="shared" si="39"/>
        <v>#DIV/0!</v>
      </c>
      <c r="AZ30" s="86"/>
      <c r="BA30" s="90" t="e">
        <f>(I30+D30)*AA30*CZ30*A30</f>
        <v>#DIV/0!</v>
      </c>
      <c r="BB30" s="90">
        <f>(BC30+BE30+BF30+BD30)*AA30+0.76*Y30*AA30</f>
        <v>1339487.7184000001</v>
      </c>
      <c r="BC30" s="251"/>
      <c r="BD30" s="251"/>
      <c r="BE30" s="1208"/>
      <c r="BF30" s="1208"/>
      <c r="BG30" s="1202"/>
      <c r="BH30" s="1224">
        <f t="shared" si="42"/>
        <v>0</v>
      </c>
      <c r="BI30" s="1224">
        <f t="shared" si="80"/>
        <v>0</v>
      </c>
      <c r="BJ30" s="1224">
        <f t="shared" si="43"/>
        <v>0</v>
      </c>
      <c r="BK30" s="1224">
        <f>AR30/AA30-AZ30-BG30</f>
        <v>0</v>
      </c>
      <c r="BL30" s="1224"/>
      <c r="BM30" s="1224">
        <f>BJ30-BL30</f>
        <v>0</v>
      </c>
      <c r="BN30" s="1224">
        <f t="shared" si="46"/>
        <v>0</v>
      </c>
      <c r="BO30" s="1224"/>
      <c r="BP30" s="91"/>
      <c r="BQ30" s="279"/>
      <c r="BR30" s="1226">
        <f>AI30/AA30/7.1702</f>
        <v>0</v>
      </c>
      <c r="BS30" s="1202">
        <f>CN30-BO30</f>
        <v>0</v>
      </c>
      <c r="BT30" s="1264">
        <f>CM30-BO30</f>
        <v>0</v>
      </c>
      <c r="BU30" s="1264">
        <f>BR30-BS30</f>
        <v>0</v>
      </c>
      <c r="BV30" s="1266">
        <f t="shared" si="50"/>
        <v>0</v>
      </c>
      <c r="BW30" s="88"/>
      <c r="BX30" s="88"/>
      <c r="BY30" s="88"/>
      <c r="BZ30" s="272"/>
      <c r="CA30" s="279"/>
      <c r="CB30" s="86">
        <f>SUMPRODUCT(([176]БП!$C$245:$N$245=$L30)*([176]БП!$C$246:$N$246))</f>
        <v>0</v>
      </c>
      <c r="CC30" s="90">
        <f>SUMPRODUCT(('[176]факт+прогноз НДПИ'!$C$220:$N$220=$L30)*('[176]факт+прогноз НДПИ'!$C$221:$N$221))</f>
        <v>0</v>
      </c>
      <c r="CD30" s="90">
        <f>SUMPRODUCT(([176]БП_Urals!$C$245:$N$245=$L30)*([176]БП_Urals!$C$246:$N$246))-CB30</f>
        <v>0</v>
      </c>
      <c r="CE30" s="90">
        <f>SUMPRODUCT(([176]БП_курс!$C$245:$N$245=$L30)*([176]БП_курс!$C$246:$N$246))-CB30</f>
        <v>0</v>
      </c>
      <c r="CF30" s="90">
        <f t="shared" si="51"/>
        <v>0</v>
      </c>
      <c r="CG30" s="262"/>
      <c r="CH30" s="1178" t="e">
        <f>SUMPRODUCT(('Компания 1_факт_НДПИ (Argus)'!$C$11:$N$11=$L30)*('Компания 1_факт_НДПИ (Argus)'!$C$123:$N$123))/SUMPRODUCT(('Компания 1_факт_НДПИ (Argus)'!$C$11:$N$11=$L30)*('Компания 1_факт_НДПИ (Argus)'!$C$71:$N$71))*$AA30</f>
        <v>#DIV/0!</v>
      </c>
      <c r="CI30" s="1178">
        <f>(CB30-CC30)*AA30</f>
        <v>0</v>
      </c>
      <c r="CJ30" s="1178">
        <f t="shared" si="53"/>
        <v>0</v>
      </c>
      <c r="CK30" s="1178">
        <f t="shared" si="54"/>
        <v>0</v>
      </c>
      <c r="CL30" s="1262">
        <f t="shared" si="55"/>
        <v>0</v>
      </c>
      <c r="CM30" s="1226"/>
      <c r="CN30" s="1202"/>
      <c r="CO30" s="1178" t="e">
        <f>SUMPRODUCT(('Компания 1_факт_НДПИ (Platts)'!$C$11:$N$11=$L30)*('Компания 1_факт_НДПИ (Platts)'!$C$123:$N$123))/SUMPRODUCT(('Компания 1_факт_НДПИ (Platts)'!$C$11:$N$11=$L30)*('Компания 1_факт_НДПИ (Platts)'!$C$71:$N$71))*AA30</f>
        <v>#DIV/0!</v>
      </c>
      <c r="CP30" s="1262" t="e">
        <f t="shared" si="56"/>
        <v>#DIV/0!</v>
      </c>
      <c r="CQ30" s="261"/>
      <c r="CR30" s="14"/>
      <c r="CS30" s="90">
        <f>AA30*BK30/1000/1000</f>
        <v>0</v>
      </c>
      <c r="CT30" s="90">
        <f>BL30*AA30</f>
        <v>0</v>
      </c>
      <c r="CU30" s="90">
        <f t="shared" si="59"/>
        <v>0</v>
      </c>
      <c r="CV30" s="1178" t="e">
        <f>BL30/CR30*Y30*AA30</f>
        <v>#DIV/0!</v>
      </c>
      <c r="CW30" s="1178" t="e">
        <f>BL30/CR30*Z30*AA30</f>
        <v>#DIV/0!</v>
      </c>
      <c r="CX30" s="90" t="e">
        <f>CV30-CT30</f>
        <v>#DIV/0!</v>
      </c>
      <c r="CY30" s="1180" t="e">
        <f>CW30-CH30</f>
        <v>#DIV/0!</v>
      </c>
      <c r="CZ30" s="1182" t="e">
        <f>AI30/AA30/BR30</f>
        <v>#DIV/0!</v>
      </c>
      <c r="DA30" s="1172" t="e">
        <f>CR30*AA30*BU30*CZ30/1000000</f>
        <v>#DIV/0!</v>
      </c>
      <c r="DB30" s="1172" t="e">
        <f>CR30*AA30*BV30*CZ30/1000000</f>
        <v>#DIV/0!</v>
      </c>
      <c r="DC30" s="1172">
        <f t="shared" si="83"/>
        <v>0</v>
      </c>
      <c r="DD30" s="1172" t="e">
        <f>SUM(AT30,AW30,AX30)</f>
        <v>#DIV/0!</v>
      </c>
      <c r="DE30" s="1172" t="e">
        <f>AL30</f>
        <v>#DIV/0!</v>
      </c>
      <c r="DF30" s="1172" t="e">
        <f t="shared" si="72"/>
        <v>#DIV/0!</v>
      </c>
      <c r="DG30" s="1172" t="e">
        <f>(BA30-BB30)/1000/1000</f>
        <v>#DIV/0!</v>
      </c>
      <c r="DH30" s="1172">
        <f t="shared" si="65"/>
        <v>0</v>
      </c>
      <c r="DI30" s="1172">
        <f>AS30/1000000</f>
        <v>0</v>
      </c>
      <c r="DJ30" s="1172">
        <f t="shared" si="67"/>
        <v>0</v>
      </c>
      <c r="DK30" s="1172" t="e">
        <f t="shared" si="68"/>
        <v>#DIV/0!</v>
      </c>
      <c r="DL30" s="1172" t="e">
        <f t="shared" si="85"/>
        <v>#DIV/0!</v>
      </c>
      <c r="DM30" s="53" t="e">
        <f t="shared" si="69"/>
        <v>#DIV/0!</v>
      </c>
    </row>
    <row r="31" spans="1:118" s="66" customFormat="1" ht="15.95" customHeight="1" x14ac:dyDescent="0.25">
      <c r="A31" s="50"/>
      <c r="B31" s="50"/>
      <c r="C31" s="31"/>
      <c r="D31" s="31"/>
      <c r="E31" s="31"/>
      <c r="F31" s="31"/>
      <c r="G31" s="31"/>
      <c r="H31" s="50"/>
      <c r="I31" s="31"/>
      <c r="J31" s="1210"/>
      <c r="K31" s="1210"/>
      <c r="L31" s="1181"/>
      <c r="M31" s="1276"/>
      <c r="N31" s="1278"/>
      <c r="O31" s="58"/>
      <c r="P31" s="174">
        <v>44641</v>
      </c>
      <c r="Q31" s="1217"/>
      <c r="R31" s="1219"/>
      <c r="S31" s="1221"/>
      <c r="T31" s="574"/>
      <c r="U31" s="27"/>
      <c r="V31" s="27"/>
      <c r="W31" s="27"/>
      <c r="X31" s="8" t="s">
        <v>399</v>
      </c>
      <c r="Y31" s="164">
        <v>75.14</v>
      </c>
      <c r="Z31" s="168">
        <v>74.65299473974278</v>
      </c>
      <c r="AA31" s="1223"/>
      <c r="AB31" s="1227"/>
      <c r="AC31" s="1203"/>
      <c r="AD31" s="1203"/>
      <c r="AE31" s="1203"/>
      <c r="AF31" s="1203"/>
      <c r="AG31" s="1212"/>
      <c r="AH31" s="528"/>
      <c r="AI31" s="263"/>
      <c r="AJ31" s="88"/>
      <c r="AK31" s="1210"/>
      <c r="AL31" s="58"/>
      <c r="AM31" s="58"/>
      <c r="AN31" s="58"/>
      <c r="AO31" s="58"/>
      <c r="AP31" s="1181"/>
      <c r="AQ31" s="1206"/>
      <c r="AR31" s="88"/>
      <c r="AS31" s="272">
        <f>AR31-AJ31</f>
        <v>0</v>
      </c>
      <c r="AT31" s="1207"/>
      <c r="AU31" s="93"/>
      <c r="AV31" s="93">
        <f t="shared" si="76"/>
        <v>0</v>
      </c>
      <c r="AW31" s="93">
        <f t="shared" si="77"/>
        <v>0</v>
      </c>
      <c r="AX31" s="93">
        <f t="shared" si="78"/>
        <v>0</v>
      </c>
      <c r="AY31" s="93">
        <f t="shared" ref="AY31" si="88">SUM(AT31:AX31)</f>
        <v>0</v>
      </c>
      <c r="AZ31" s="1210"/>
      <c r="BA31" s="58"/>
      <c r="BB31" s="58"/>
      <c r="BC31" s="252"/>
      <c r="BD31" s="252"/>
      <c r="BE31" s="1209"/>
      <c r="BF31" s="1209"/>
      <c r="BG31" s="1203"/>
      <c r="BH31" s="1225"/>
      <c r="BI31" s="1225"/>
      <c r="BJ31" s="1225"/>
      <c r="BK31" s="1225"/>
      <c r="BL31" s="1225"/>
      <c r="BM31" s="1225"/>
      <c r="BN31" s="1225"/>
      <c r="BO31" s="1225"/>
      <c r="BP31" s="91"/>
      <c r="BQ31" s="279"/>
      <c r="BR31" s="1227"/>
      <c r="BS31" s="1203"/>
      <c r="BT31" s="1265"/>
      <c r="BU31" s="1265"/>
      <c r="BV31" s="1267"/>
      <c r="BW31" s="88"/>
      <c r="BX31" s="88"/>
      <c r="BY31" s="88"/>
      <c r="BZ31" s="272"/>
      <c r="CA31" s="279"/>
      <c r="CB31" s="1210"/>
      <c r="CC31" s="58"/>
      <c r="CD31" s="58"/>
      <c r="CE31" s="58"/>
      <c r="CF31" s="58"/>
      <c r="CG31" s="262"/>
      <c r="CH31" s="1179"/>
      <c r="CI31" s="1179"/>
      <c r="CJ31" s="1179"/>
      <c r="CK31" s="1179"/>
      <c r="CL31" s="1263"/>
      <c r="CM31" s="1227"/>
      <c r="CN31" s="1250"/>
      <c r="CO31" s="1179"/>
      <c r="CP31" s="1263">
        <f t="shared" si="56"/>
        <v>0</v>
      </c>
      <c r="CQ31" s="261"/>
      <c r="CR31" s="14"/>
      <c r="CS31" s="58"/>
      <c r="CT31" s="58"/>
      <c r="CU31" s="58"/>
      <c r="CV31" s="1179"/>
      <c r="CW31" s="1179"/>
      <c r="CX31" s="58"/>
      <c r="CY31" s="1181"/>
      <c r="CZ31" s="1182"/>
      <c r="DA31" s="1173"/>
      <c r="DB31" s="1173"/>
      <c r="DC31" s="1173">
        <f t="shared" si="83"/>
        <v>0</v>
      </c>
      <c r="DD31" s="1173"/>
      <c r="DE31" s="1173"/>
      <c r="DF31" s="1173"/>
      <c r="DG31" s="1173"/>
      <c r="DH31" s="1173"/>
      <c r="DI31" s="1173"/>
      <c r="DJ31" s="1173"/>
      <c r="DK31" s="1173"/>
      <c r="DL31" s="1173"/>
      <c r="DM31" s="53">
        <f t="shared" si="69"/>
        <v>0</v>
      </c>
    </row>
    <row r="32" spans="1:118" s="66" customFormat="1" ht="15.95" customHeight="1" x14ac:dyDescent="0.25">
      <c r="A32" s="18"/>
      <c r="B32" s="18"/>
      <c r="C32" s="11"/>
      <c r="D32" s="11"/>
      <c r="E32" s="11"/>
      <c r="F32" s="11"/>
      <c r="G32" s="11"/>
      <c r="H32" s="18"/>
      <c r="I32" s="11"/>
      <c r="J32" s="271" t="s">
        <v>386</v>
      </c>
      <c r="K32" s="59"/>
      <c r="L32" s="272"/>
      <c r="M32" s="173">
        <v>44588</v>
      </c>
      <c r="N32" s="69"/>
      <c r="O32" s="88"/>
      <c r="P32" s="174">
        <v>44642</v>
      </c>
      <c r="Q32" s="16">
        <f>P32-M32</f>
        <v>54</v>
      </c>
      <c r="R32" s="554">
        <f t="shared" si="74"/>
        <v>44642</v>
      </c>
      <c r="S32" s="559"/>
      <c r="T32" s="574"/>
      <c r="U32" s="27"/>
      <c r="V32" s="27"/>
      <c r="W32" s="27"/>
      <c r="X32" s="8" t="s">
        <v>399</v>
      </c>
      <c r="Y32" s="42">
        <v>76</v>
      </c>
      <c r="Z32" s="18">
        <v>76</v>
      </c>
      <c r="AA32" s="409"/>
      <c r="AB32" s="11"/>
      <c r="AC32" s="11"/>
      <c r="AD32" s="11"/>
      <c r="AE32" s="11"/>
      <c r="AF32" s="11"/>
      <c r="AG32" s="72">
        <f>SUM(AB32:AF32)</f>
        <v>0</v>
      </c>
      <c r="AH32" s="18"/>
      <c r="AI32" s="88"/>
      <c r="AJ32" s="88"/>
      <c r="AK32" s="266" t="e">
        <f t="shared" ref="AK32:AP34" si="89">AB32*$CZ32*$AA32*$Y32/1000/1000</f>
        <v>#DIV/0!</v>
      </c>
      <c r="AL32" s="262" t="e">
        <f t="shared" si="89"/>
        <v>#DIV/0!</v>
      </c>
      <c r="AM32" s="262" t="e">
        <f t="shared" si="89"/>
        <v>#DIV/0!</v>
      </c>
      <c r="AN32" s="262" t="e">
        <f t="shared" si="89"/>
        <v>#DIV/0!</v>
      </c>
      <c r="AO32" s="262" t="e">
        <f t="shared" si="89"/>
        <v>#DIV/0!</v>
      </c>
      <c r="AP32" s="264" t="e">
        <f t="shared" si="89"/>
        <v>#DIV/0!</v>
      </c>
      <c r="AQ32" s="87" t="e">
        <f t="shared" si="32"/>
        <v>#DIV/0!</v>
      </c>
      <c r="AR32" s="88">
        <f>AI32*Z32</f>
        <v>0</v>
      </c>
      <c r="AS32" s="272">
        <f>AR32-AJ32</f>
        <v>0</v>
      </c>
      <c r="AT32" s="262" t="e">
        <f t="shared" ref="AT32:AU34" si="90">(AB32-B32)*$CZ32*$AA32*$Y32/1000/1000</f>
        <v>#DIV/0!</v>
      </c>
      <c r="AU32" s="262" t="e">
        <f t="shared" si="90"/>
        <v>#DIV/0!</v>
      </c>
      <c r="AV32" s="262" t="e">
        <f t="shared" si="76"/>
        <v>#DIV/0!</v>
      </c>
      <c r="AW32" s="262" t="e">
        <f t="shared" si="77"/>
        <v>#DIV/0!</v>
      </c>
      <c r="AX32" s="262" t="e">
        <f t="shared" si="78"/>
        <v>#DIV/0!</v>
      </c>
      <c r="AY32" s="264" t="e">
        <f t="shared" si="39"/>
        <v>#DIV/0!</v>
      </c>
      <c r="AZ32" s="59"/>
      <c r="BA32" s="263" t="e">
        <f>(I32+D32)*AA32*CZ32*A32</f>
        <v>#DIV/0!</v>
      </c>
      <c r="BB32" s="263">
        <f t="shared" si="41"/>
        <v>0</v>
      </c>
      <c r="BC32" s="251"/>
      <c r="BD32" s="251"/>
      <c r="BE32" s="251"/>
      <c r="BF32" s="251"/>
      <c r="BG32" s="11"/>
      <c r="BH32" s="262">
        <f t="shared" si="42"/>
        <v>0</v>
      </c>
      <c r="BI32" s="262">
        <f t="shared" si="80"/>
        <v>0</v>
      </c>
      <c r="BJ32" s="88" t="e">
        <f t="shared" si="43"/>
        <v>#DIV/0!</v>
      </c>
      <c r="BK32" s="88" t="e">
        <f>AR32/AA32-AZ32-BG32</f>
        <v>#DIV/0!</v>
      </c>
      <c r="BL32" s="88"/>
      <c r="BM32" s="88" t="e">
        <f>BJ32-BL32</f>
        <v>#DIV/0!</v>
      </c>
      <c r="BN32" s="88" t="e">
        <f t="shared" si="46"/>
        <v>#DIV/0!</v>
      </c>
      <c r="BO32" s="11"/>
      <c r="BP32" s="75"/>
      <c r="BQ32" s="279"/>
      <c r="BR32" s="18"/>
      <c r="BS32" s="11">
        <f>CN32-BO32</f>
        <v>0</v>
      </c>
      <c r="BT32" s="450">
        <f>CM32-BO32</f>
        <v>0</v>
      </c>
      <c r="BU32" s="450">
        <f>BR32-BS32</f>
        <v>0</v>
      </c>
      <c r="BV32" s="442">
        <f t="shared" si="50"/>
        <v>0</v>
      </c>
      <c r="BW32" s="88"/>
      <c r="BX32" s="88"/>
      <c r="BY32" s="88"/>
      <c r="BZ32" s="272"/>
      <c r="CA32" s="279"/>
      <c r="CB32" s="266">
        <f>SUMPRODUCT(([176]БП!$C$245:$N$245=$L32)*([176]БП!$C$246:$N$246))</f>
        <v>0</v>
      </c>
      <c r="CC32" s="262">
        <f>SUMPRODUCT(('[176]факт+прогноз НДПИ'!$C$220:$N$220=$L32)*('[176]факт+прогноз НДПИ'!$C$221:$N$221))</f>
        <v>0</v>
      </c>
      <c r="CD32" s="262">
        <f>SUMPRODUCT(([176]БП_Urals!$C$245:$N$245=$L32)*([176]БП_Urals!$C$246:$N$246))-CB32</f>
        <v>0</v>
      </c>
      <c r="CE32" s="262">
        <f>SUMPRODUCT(([176]БП_курс!$C$245:$N$245=$L32)*([176]БП_курс!$C$246:$N$246))-CB32</f>
        <v>0</v>
      </c>
      <c r="CF32" s="262">
        <f t="shared" si="51"/>
        <v>0</v>
      </c>
      <c r="CG32" s="262"/>
      <c r="CH32" s="26" t="e">
        <f>SUMPRODUCT(('Компания 1_факт_НДПИ (Argus)'!$C$11:$N$11=$L32)*('Компания 1_факт_НДПИ (Argus)'!$C$123:$N$123))/SUMPRODUCT(('Компания 1_факт_НДПИ (Argus)'!$C$11:$N$11=$L32)*('Компания 1_факт_НДПИ (Argus)'!$C$71:$N$71))*$AA32</f>
        <v>#DIV/0!</v>
      </c>
      <c r="CI32" s="26">
        <f>(CB32-CC32)*AA32</f>
        <v>0</v>
      </c>
      <c r="CJ32" s="26">
        <f t="shared" si="53"/>
        <v>0</v>
      </c>
      <c r="CK32" s="26">
        <f t="shared" si="54"/>
        <v>0</v>
      </c>
      <c r="CL32" s="39">
        <f t="shared" si="55"/>
        <v>0</v>
      </c>
      <c r="CM32" s="249"/>
      <c r="CN32" s="11"/>
      <c r="CO32" s="26" t="e">
        <f>SUMPRODUCT(('Компания 1_факт_НДПИ (Platts)'!$C$11:$N$11=$L32)*('Компания 1_факт_НДПИ (Platts)'!$C$123:$N$123))/SUMPRODUCT(('Компания 1_факт_НДПИ (Platts)'!$C$11:$N$11=$L32)*('Компания 1_факт_НДПИ (Platts)'!$C$71:$N$71))*AA32</f>
        <v>#DIV/0!</v>
      </c>
      <c r="CP32" s="39" t="e">
        <f t="shared" si="56"/>
        <v>#DIV/0!</v>
      </c>
      <c r="CQ32" s="261"/>
      <c r="CR32" s="14"/>
      <c r="CS32" s="88" t="e">
        <f>AA32*BK32/1000/1000</f>
        <v>#DIV/0!</v>
      </c>
      <c r="CT32" s="88">
        <f>BL32*AA32</f>
        <v>0</v>
      </c>
      <c r="CU32" s="88" t="e">
        <f t="shared" si="59"/>
        <v>#DIV/0!</v>
      </c>
      <c r="CV32" s="16" t="e">
        <f>BL32/CR32*Y32*AA32</f>
        <v>#DIV/0!</v>
      </c>
      <c r="CW32" s="16" t="e">
        <f>BL32/CR32*Z32*AA32</f>
        <v>#DIV/0!</v>
      </c>
      <c r="CX32" s="88" t="e">
        <f>CV32-CT32</f>
        <v>#DIV/0!</v>
      </c>
      <c r="CY32" s="272" t="e">
        <f>CW32-CH32</f>
        <v>#DIV/0!</v>
      </c>
      <c r="CZ32" s="288" t="e">
        <f>AI32/AA32/BR32</f>
        <v>#DIV/0!</v>
      </c>
      <c r="DA32" s="629" t="e">
        <f>CR32*AA32*BU32*CZ32/1000000</f>
        <v>#DIV/0!</v>
      </c>
      <c r="DB32" s="629" t="e">
        <f>CR32*AA32*BV32*CZ32/1000000</f>
        <v>#DIV/0!</v>
      </c>
      <c r="DC32" s="629">
        <f t="shared" si="83"/>
        <v>0</v>
      </c>
      <c r="DD32" s="629" t="e">
        <f t="shared" ref="DD32:DD41" si="91">SUM(AT32,AW32,AX32)</f>
        <v>#DIV/0!</v>
      </c>
      <c r="DE32" s="629" t="e">
        <f t="shared" ref="DE32:DE41" si="92">AL32</f>
        <v>#DIV/0!</v>
      </c>
      <c r="DF32" s="629" t="e">
        <f t="shared" ref="DF32:DF41" si="93">AV32</f>
        <v>#DIV/0!</v>
      </c>
      <c r="DG32" s="629" t="e">
        <f t="shared" ref="DG32:DG41" si="94">(BA32-BB32)/1000/1000</f>
        <v>#DIV/0!</v>
      </c>
      <c r="DH32" s="629">
        <f t="shared" ref="DH32:DH41" si="95">(BH32-BI32)/1000/1000</f>
        <v>0</v>
      </c>
      <c r="DI32" s="629">
        <f>AS32/1000000</f>
        <v>0</v>
      </c>
      <c r="DJ32" s="629">
        <f t="shared" ref="DJ32:DJ41" si="96">CI32/1000/1000</f>
        <v>0</v>
      </c>
      <c r="DK32" s="629" t="e">
        <f>CY32/1000/1000</f>
        <v>#DIV/0!</v>
      </c>
      <c r="DL32" s="629" t="e">
        <f>CP32/1000/1000</f>
        <v>#DIV/0!</v>
      </c>
      <c r="DM32" s="53" t="e">
        <f t="shared" si="69"/>
        <v>#DIV/0!</v>
      </c>
    </row>
    <row r="33" spans="1:117" s="66" customFormat="1" ht="15.95" customHeight="1" x14ac:dyDescent="0.25">
      <c r="A33" s="50"/>
      <c r="B33" s="50"/>
      <c r="C33" s="31"/>
      <c r="D33" s="31"/>
      <c r="E33" s="31"/>
      <c r="F33" s="31"/>
      <c r="G33" s="31"/>
      <c r="H33" s="50"/>
      <c r="I33" s="31"/>
      <c r="J33" s="86" t="s">
        <v>386</v>
      </c>
      <c r="K33" s="266"/>
      <c r="L33" s="264"/>
      <c r="M33" s="173">
        <v>44588</v>
      </c>
      <c r="N33" s="22"/>
      <c r="O33" s="262"/>
      <c r="P33" s="174">
        <v>44643</v>
      </c>
      <c r="Q33" s="26">
        <f>P33-M33</f>
        <v>55</v>
      </c>
      <c r="R33" s="554">
        <f t="shared" si="74"/>
        <v>44643</v>
      </c>
      <c r="S33" s="559"/>
      <c r="T33" s="26"/>
      <c r="U33" s="26"/>
      <c r="V33" s="26"/>
      <c r="W33" s="26"/>
      <c r="X33" s="262"/>
      <c r="Y33" s="18">
        <v>76</v>
      </c>
      <c r="Z33" s="18">
        <v>64</v>
      </c>
      <c r="AA33" s="408"/>
      <c r="AB33" s="25"/>
      <c r="AC33" s="25"/>
      <c r="AD33" s="25"/>
      <c r="AE33" s="25"/>
      <c r="AF33" s="25"/>
      <c r="AG33" s="268">
        <f>SUM(AB33:AF33)</f>
        <v>0</v>
      </c>
      <c r="AH33" s="25"/>
      <c r="AI33" s="262"/>
      <c r="AJ33" s="262"/>
      <c r="AK33" s="266" t="e">
        <f t="shared" si="89"/>
        <v>#DIV/0!</v>
      </c>
      <c r="AL33" s="262" t="e">
        <f t="shared" si="89"/>
        <v>#DIV/0!</v>
      </c>
      <c r="AM33" s="262" t="e">
        <f t="shared" si="89"/>
        <v>#DIV/0!</v>
      </c>
      <c r="AN33" s="262" t="e">
        <f t="shared" si="89"/>
        <v>#DIV/0!</v>
      </c>
      <c r="AO33" s="262" t="e">
        <f t="shared" si="89"/>
        <v>#DIV/0!</v>
      </c>
      <c r="AP33" s="264" t="e">
        <f t="shared" si="89"/>
        <v>#DIV/0!</v>
      </c>
      <c r="AQ33" s="87" t="e">
        <f t="shared" si="32"/>
        <v>#DIV/0!</v>
      </c>
      <c r="AR33" s="262">
        <f>AI33*Z33</f>
        <v>0</v>
      </c>
      <c r="AS33" s="264">
        <f>AR33-AJ33</f>
        <v>0</v>
      </c>
      <c r="AT33" s="255" t="e">
        <f t="shared" si="90"/>
        <v>#DIV/0!</v>
      </c>
      <c r="AU33" s="255" t="e">
        <f t="shared" si="90"/>
        <v>#DIV/0!</v>
      </c>
      <c r="AV33" s="255" t="e">
        <f t="shared" si="76"/>
        <v>#DIV/0!</v>
      </c>
      <c r="AW33" s="255" t="e">
        <f t="shared" si="77"/>
        <v>#DIV/0!</v>
      </c>
      <c r="AX33" s="255" t="e">
        <f t="shared" si="78"/>
        <v>#DIV/0!</v>
      </c>
      <c r="AY33" s="261" t="e">
        <f t="shared" si="39"/>
        <v>#DIV/0!</v>
      </c>
      <c r="AZ33" s="321"/>
      <c r="BA33" s="394" t="e">
        <f>(I33+D33)*AA33*CZ33*A33</f>
        <v>#DIV/0!</v>
      </c>
      <c r="BB33" s="394">
        <f>(BC33+BE33+BF33+BD33)*AA33+0.76*Y33*AA33</f>
        <v>0</v>
      </c>
      <c r="BC33" s="253"/>
      <c r="BD33" s="253"/>
      <c r="BE33" s="253"/>
      <c r="BF33" s="253"/>
      <c r="BG33" s="257"/>
      <c r="BH33" s="255">
        <f t="shared" si="42"/>
        <v>0</v>
      </c>
      <c r="BI33" s="255">
        <f t="shared" si="80"/>
        <v>0</v>
      </c>
      <c r="BJ33" s="255" t="e">
        <f>AJ33/AA33-AZ33-BG33*Y33</f>
        <v>#DIV/0!</v>
      </c>
      <c r="BK33" s="255" t="e">
        <f>AR33/AA33-AZ33-BG33</f>
        <v>#DIV/0!</v>
      </c>
      <c r="BL33" s="255"/>
      <c r="BM33" s="255" t="e">
        <f>BJ33-BL33</f>
        <v>#DIV/0!</v>
      </c>
      <c r="BN33" s="255" t="e">
        <f t="shared" si="46"/>
        <v>#DIV/0!</v>
      </c>
      <c r="BO33" s="257"/>
      <c r="BP33" s="91"/>
      <c r="BQ33" s="279"/>
      <c r="BR33" s="249"/>
      <c r="BS33" s="25">
        <f>CN33-BO33</f>
        <v>0</v>
      </c>
      <c r="BT33" s="451">
        <f>CM33-BO33</f>
        <v>0</v>
      </c>
      <c r="BU33" s="451">
        <f>BR33-BS33</f>
        <v>0</v>
      </c>
      <c r="BV33" s="297">
        <f t="shared" si="50"/>
        <v>0</v>
      </c>
      <c r="BW33" s="262"/>
      <c r="BX33" s="262"/>
      <c r="BY33" s="262"/>
      <c r="BZ33" s="264"/>
      <c r="CA33" s="279"/>
      <c r="CB33" s="266">
        <f>SUMPRODUCT(([176]БП!$C$245:$N$245=$L33)*([176]БП!$C$246:$N$246))</f>
        <v>0</v>
      </c>
      <c r="CC33" s="262">
        <f>SUMPRODUCT(('[176]факт+прогноз НДПИ'!$C$220:$N$220=$L33)*('[176]факт+прогноз НДПИ'!$C$221:$N$221))</f>
        <v>0</v>
      </c>
      <c r="CD33" s="262">
        <f>SUMPRODUCT(([176]БП_Urals!$C$245:$N$245=$L33)*([176]БП_Urals!$C$246:$N$246))-CB33</f>
        <v>0</v>
      </c>
      <c r="CE33" s="262">
        <f>SUMPRODUCT(([176]БП_курс!$C$245:$N$245=$L33)*([176]БП_курс!$C$246:$N$246))-CB33</f>
        <v>0</v>
      </c>
      <c r="CF33" s="262">
        <f t="shared" si="51"/>
        <v>0</v>
      </c>
      <c r="CG33" s="262"/>
      <c r="CH33" s="26" t="e">
        <f>SUMPRODUCT(('Компания 1_факт_НДПИ (Argus)'!$C$11:$N$11=$L33)*('Компания 1_факт_НДПИ (Argus)'!$C$123:$N$123))/SUMPRODUCT(('Компания 1_факт_НДПИ (Argus)'!$C$11:$N$11=$L33)*('Компания 1_факт_НДПИ (Argus)'!$C$71:$N$71))*$AA33</f>
        <v>#DIV/0!</v>
      </c>
      <c r="CI33" s="26">
        <f>(CB33-CC33)*AA33</f>
        <v>0</v>
      </c>
      <c r="CJ33" s="26">
        <f t="shared" si="53"/>
        <v>0</v>
      </c>
      <c r="CK33" s="26">
        <f t="shared" si="54"/>
        <v>0</v>
      </c>
      <c r="CL33" s="39">
        <f t="shared" si="55"/>
        <v>0</v>
      </c>
      <c r="CM33" s="249"/>
      <c r="CN33" s="25"/>
      <c r="CO33" s="26" t="e">
        <f>SUMPRODUCT(('Компания 1_факт_НДПИ (Platts)'!$C$11:$N$11=$L33)*('Компания 1_факт_НДПИ (Platts)'!$C$123:$N$123))/SUMPRODUCT(('Компания 1_факт_НДПИ (Platts)'!$C$11:$N$11=$L33)*('Компания 1_факт_НДПИ (Platts)'!$C$71:$N$71))*AA33</f>
        <v>#DIV/0!</v>
      </c>
      <c r="CP33" s="39" t="e">
        <f t="shared" si="56"/>
        <v>#DIV/0!</v>
      </c>
      <c r="CQ33" s="261"/>
      <c r="CR33" s="267"/>
      <c r="CS33" s="262" t="e">
        <f>AA33*BK33/1000/1000</f>
        <v>#DIV/0!</v>
      </c>
      <c r="CT33" s="262">
        <f>BL33*AA33</f>
        <v>0</v>
      </c>
      <c r="CU33" s="262" t="e">
        <f t="shared" si="59"/>
        <v>#DIV/0!</v>
      </c>
      <c r="CV33" s="26" t="e">
        <f>BL33/CR33*Y33*AA33</f>
        <v>#DIV/0!</v>
      </c>
      <c r="CW33" s="26" t="e">
        <f>BL33/CR33*Z33*AA33</f>
        <v>#DIV/0!</v>
      </c>
      <c r="CX33" s="262" t="e">
        <f>CV33-CT33</f>
        <v>#DIV/0!</v>
      </c>
      <c r="CY33" s="264" t="e">
        <f>CW33-CH33</f>
        <v>#DIV/0!</v>
      </c>
      <c r="CZ33" s="293" t="e">
        <f>AI33/AA33/BR33</f>
        <v>#DIV/0!</v>
      </c>
      <c r="DA33" s="630" t="e">
        <f>CR33*AA33*BU33*CZ33/1000000</f>
        <v>#DIV/0!</v>
      </c>
      <c r="DB33" s="630" t="e">
        <f>CR33*AA33*BV33*CZ33/1000000</f>
        <v>#DIV/0!</v>
      </c>
      <c r="DC33" s="630">
        <f t="shared" si="83"/>
        <v>0</v>
      </c>
      <c r="DD33" s="630" t="e">
        <f t="shared" si="91"/>
        <v>#DIV/0!</v>
      </c>
      <c r="DE33" s="630" t="e">
        <f t="shared" si="92"/>
        <v>#DIV/0!</v>
      </c>
      <c r="DF33" s="630" t="e">
        <f t="shared" si="93"/>
        <v>#DIV/0!</v>
      </c>
      <c r="DG33" s="630" t="e">
        <f t="shared" si="94"/>
        <v>#DIV/0!</v>
      </c>
      <c r="DH33" s="630">
        <f t="shared" si="95"/>
        <v>0</v>
      </c>
      <c r="DI33" s="630">
        <f>AS33/1000000</f>
        <v>0</v>
      </c>
      <c r="DJ33" s="630">
        <f t="shared" si="96"/>
        <v>0</v>
      </c>
      <c r="DK33" s="630" t="e">
        <f>CY33/1000/1000</f>
        <v>#DIV/0!</v>
      </c>
      <c r="DL33" s="630" t="e">
        <f>CP33/1000/1000</f>
        <v>#DIV/0!</v>
      </c>
      <c r="DM33" s="529" t="e">
        <f t="shared" si="69"/>
        <v>#DIV/0!</v>
      </c>
    </row>
    <row r="34" spans="1:117" s="66" customFormat="1" ht="15.95" customHeight="1" x14ac:dyDescent="0.25">
      <c r="A34" s="1241"/>
      <c r="B34" s="1241"/>
      <c r="C34" s="1224"/>
      <c r="D34" s="1224"/>
      <c r="E34" s="1224"/>
      <c r="F34" s="257"/>
      <c r="G34" s="1224"/>
      <c r="H34" s="1241"/>
      <c r="I34" s="1237"/>
      <c r="J34" s="130" t="s">
        <v>390</v>
      </c>
      <c r="K34" s="130"/>
      <c r="L34" s="1273"/>
      <c r="M34" s="173">
        <v>44588</v>
      </c>
      <c r="N34" s="69"/>
      <c r="O34" s="19"/>
      <c r="P34" s="174">
        <v>44644</v>
      </c>
      <c r="Q34" s="26">
        <f>P34-M34</f>
        <v>56</v>
      </c>
      <c r="R34" s="639">
        <f t="shared" si="74"/>
        <v>44644</v>
      </c>
      <c r="S34" s="559"/>
      <c r="T34" s="27"/>
      <c r="U34" s="27"/>
      <c r="V34" s="27"/>
      <c r="W34" s="27"/>
      <c r="X34" s="1233"/>
      <c r="Y34" s="18">
        <v>64</v>
      </c>
      <c r="Z34" s="18">
        <v>78</v>
      </c>
      <c r="AA34" s="1229"/>
      <c r="AB34" s="1241"/>
      <c r="AC34" s="1224"/>
      <c r="AD34" s="1224"/>
      <c r="AE34" s="1224"/>
      <c r="AF34" s="1237"/>
      <c r="AG34" s="1183" t="e">
        <f>(AI34+AI35)/AA34/CZ34</f>
        <v>#DIV/0!</v>
      </c>
      <c r="AH34" s="535"/>
      <c r="AI34" s="16"/>
      <c r="AJ34" s="262"/>
      <c r="AK34" s="513" t="e">
        <f>AB34*$CZ34*$AA34*$Y34/1000/1000</f>
        <v>#DIV/0!</v>
      </c>
      <c r="AL34" s="92" t="e">
        <f t="shared" si="89"/>
        <v>#DIV/0!</v>
      </c>
      <c r="AM34" s="92" t="e">
        <f t="shared" si="89"/>
        <v>#DIV/0!</v>
      </c>
      <c r="AN34" s="92" t="e">
        <f t="shared" si="89"/>
        <v>#DIV/0!</v>
      </c>
      <c r="AO34" s="92" t="e">
        <f t="shared" si="89"/>
        <v>#DIV/0!</v>
      </c>
      <c r="AP34" s="1185" t="e">
        <f t="shared" si="89"/>
        <v>#DIV/0!</v>
      </c>
      <c r="AQ34" s="1231" t="e">
        <f>AJ34/1000/1000-(AP34+AJ35)/1000/1000</f>
        <v>#DIV/0!</v>
      </c>
      <c r="AR34" s="262">
        <f t="shared" ref="AR34:AR41" si="97">AI34*Z34</f>
        <v>0</v>
      </c>
      <c r="AS34" s="645">
        <f t="shared" ref="AS34:AS41" si="98">AR34-AJ34</f>
        <v>0</v>
      </c>
      <c r="AT34" s="513" t="e">
        <f t="shared" si="90"/>
        <v>#DIV/0!</v>
      </c>
      <c r="AU34" s="92" t="e">
        <f t="shared" si="90"/>
        <v>#DIV/0!</v>
      </c>
      <c r="AV34" s="92" t="e">
        <f t="shared" si="76"/>
        <v>#DIV/0!</v>
      </c>
      <c r="AW34" s="92" t="e">
        <f t="shared" si="77"/>
        <v>#DIV/0!</v>
      </c>
      <c r="AX34" s="92" t="e">
        <f t="shared" si="78"/>
        <v>#DIV/0!</v>
      </c>
      <c r="AY34" s="1185" t="e">
        <f t="shared" ref="AY34:AY40" si="99">SUM(AT34:AX34)</f>
        <v>#DIV/0!</v>
      </c>
      <c r="AZ34" s="1243" t="e">
        <f>BB34/AA34</f>
        <v>#DIV/0!</v>
      </c>
      <c r="BA34" s="66" t="e">
        <f>(I34+D34)*AA34*CZ34*A34</f>
        <v>#DIV/0!</v>
      </c>
      <c r="BB34" s="66">
        <f>(BC34+BE34+BF34+BD34)*AA34+0.76*Y34*AA34</f>
        <v>0</v>
      </c>
      <c r="BC34" s="1198"/>
      <c r="BD34" s="1198"/>
      <c r="BE34" s="1198"/>
      <c r="BF34" s="1198"/>
      <c r="BG34" s="1196"/>
      <c r="BH34" s="1194">
        <f t="shared" si="42"/>
        <v>0</v>
      </c>
      <c r="BI34" s="1194">
        <f>BG34*AA34*Y34</f>
        <v>0</v>
      </c>
      <c r="BJ34" s="1194" t="e">
        <f>AJ34/AA34-AZ34-BG34*Y34</f>
        <v>#DIV/0!</v>
      </c>
      <c r="BK34" s="1194" t="e">
        <f>AR34/AA34-AZ34-BG34</f>
        <v>#DIV/0!</v>
      </c>
      <c r="BL34" s="1248" t="e">
        <f>CC34</f>
        <v>#DIV/0!</v>
      </c>
      <c r="BM34" s="1194" t="e">
        <f>BJ34-BL34</f>
        <v>#DIV/0!</v>
      </c>
      <c r="BN34" s="1194" t="e">
        <f>BK34-BL34</f>
        <v>#DIV/0!</v>
      </c>
      <c r="BO34" s="1196"/>
      <c r="BP34" s="257"/>
      <c r="BQ34" s="279"/>
      <c r="BR34" s="1259" t="e">
        <f>(AI34+AI35)/AA34/'[177]12 мес 2022'!$AQ$17</f>
        <v>#DIV/0!</v>
      </c>
      <c r="BS34" s="1196">
        <f>CN34-BO34</f>
        <v>0</v>
      </c>
      <c r="BT34" s="1253">
        <f t="shared" ref="BT34" si="100">CM34-BO34</f>
        <v>0</v>
      </c>
      <c r="BU34" s="1253" t="e">
        <f t="shared" ref="BU34" si="101">BR34-BS34</f>
        <v>#DIV/0!</v>
      </c>
      <c r="BV34" s="1255" t="e">
        <f t="shared" ref="BV34" si="102">BR34-BT34</f>
        <v>#DIV/0!</v>
      </c>
      <c r="BW34" s="255"/>
      <c r="BX34" s="255"/>
      <c r="BY34" s="255"/>
      <c r="BZ34" s="261"/>
      <c r="CA34" s="279"/>
      <c r="CB34" s="513">
        <f>SUMPRODUCT(([176]БП!$C$245:$N$245=$L34)*([176]БП!$C$246:$N$246))</f>
        <v>0</v>
      </c>
      <c r="CC34" s="1200" t="e">
        <f>'Компания 1_факт_НДПИ (Argus)'!$N$41</f>
        <v>#DIV/0!</v>
      </c>
      <c r="CD34" s="255"/>
      <c r="CE34" s="255"/>
      <c r="CF34" s="255"/>
      <c r="CG34" s="255"/>
      <c r="CH34" s="1176" t="e">
        <f>SUMPRODUCT(('Компания 1_факт_НДПИ (Argus)'!$C$11:$N$11=$L34)*('Компания 1_факт_НДПИ (Argus)'!$C$123:$N$123))/SUMPRODUCT(('Компания 1_факт_НДПИ (Argus)'!$C$11:$N$11=$L34)*('Компания 1_факт_НДПИ (Argus)'!$C$71:$N$71))*$AA34</f>
        <v>#DIV/0!</v>
      </c>
      <c r="CI34" s="1176" t="e">
        <f>(CB34-CC34)*AA34</f>
        <v>#DIV/0!</v>
      </c>
      <c r="CJ34" s="1176">
        <f>CD34*$AA34</f>
        <v>0</v>
      </c>
      <c r="CK34" s="1176">
        <f t="shared" si="54"/>
        <v>0</v>
      </c>
      <c r="CL34" s="1176">
        <f t="shared" si="55"/>
        <v>0</v>
      </c>
      <c r="CM34" s="1259">
        <f>'Компания 1_факт_НДПИ (Platts)'!$N$14</f>
        <v>0</v>
      </c>
      <c r="CN34" s="1196"/>
      <c r="CO34" s="1196" t="e">
        <f>SUMPRODUCT(('Компания 1_факт_НДПИ (Platts)'!$C$11:$N$11=$L34)*('Компания 1_факт_НДПИ (Platts)'!$C$123:$N$123))/SUMPRODUCT(('Компания 1_факт_НДПИ (Platts)'!$C$11:$N$11=$L34)*('Компания 1_факт_НДПИ (Platts)'!$C$71:$N$71))*AA34</f>
        <v>#DIV/0!</v>
      </c>
      <c r="CP34" s="1257" t="e">
        <f t="shared" si="56"/>
        <v>#DIV/0!</v>
      </c>
      <c r="CQ34" s="261"/>
      <c r="CR34" s="1183">
        <f>'Компания 1_факт_НДПИ (Argus)'!N14</f>
        <v>0</v>
      </c>
      <c r="CS34" s="92" t="e">
        <f>AA34*BK34/1000/1000</f>
        <v>#DIV/0!</v>
      </c>
      <c r="CT34" s="92" t="e">
        <f>BL34*AA34</f>
        <v>#DIV/0!</v>
      </c>
      <c r="CU34" s="92" t="e">
        <f t="shared" ref="CU34" si="103">CS34-CT34</f>
        <v>#DIV/0!</v>
      </c>
      <c r="CV34" s="1176" t="e">
        <f>BL34/CR34*Y34*AA34</f>
        <v>#DIV/0!</v>
      </c>
      <c r="CW34" s="1176" t="e">
        <f>BL34/CR34*Z34*AA34</f>
        <v>#DIV/0!</v>
      </c>
      <c r="CX34" s="92" t="e">
        <f>CV34-CT34</f>
        <v>#DIV/0!</v>
      </c>
      <c r="CY34" s="1185" t="e">
        <f>CW34-CH34</f>
        <v>#DIV/0!</v>
      </c>
      <c r="CZ34" s="1191" t="e">
        <f>(AI34+AI35)/AA34/(BR34+BP34)</f>
        <v>#DIV/0!</v>
      </c>
      <c r="DA34" s="1187" t="e">
        <f>CR34*AA34*BU34*CZ34/1000000</f>
        <v>#DIV/0!</v>
      </c>
      <c r="DB34" s="1187" t="e">
        <f>CR34*AA34*BV34*CZ34/1000000</f>
        <v>#DIV/0!</v>
      </c>
      <c r="DC34" s="1187">
        <f t="shared" si="83"/>
        <v>0</v>
      </c>
      <c r="DD34" s="1187" t="e">
        <f t="shared" si="91"/>
        <v>#DIV/0!</v>
      </c>
      <c r="DE34" s="1187" t="e">
        <f t="shared" si="92"/>
        <v>#DIV/0!</v>
      </c>
      <c r="DF34" s="1187" t="e">
        <f t="shared" si="93"/>
        <v>#DIV/0!</v>
      </c>
      <c r="DG34" s="1187" t="e">
        <f t="shared" si="94"/>
        <v>#DIV/0!</v>
      </c>
      <c r="DH34" s="1187">
        <f t="shared" si="95"/>
        <v>0</v>
      </c>
      <c r="DI34" s="1187">
        <f>AS34/1000000</f>
        <v>0</v>
      </c>
      <c r="DJ34" s="1187" t="e">
        <f t="shared" si="96"/>
        <v>#DIV/0!</v>
      </c>
      <c r="DK34" s="1187" t="e">
        <f t="shared" ref="DK34:DK35" si="104">CY34/1000/1000</f>
        <v>#DIV/0!</v>
      </c>
      <c r="DL34" s="1187" t="e">
        <f t="shared" ref="DL34:DL35" si="105">CP34/1000/1000</f>
        <v>#DIV/0!</v>
      </c>
      <c r="DM34" s="1189" t="e">
        <f t="shared" si="69"/>
        <v>#DIV/0!</v>
      </c>
    </row>
    <row r="35" spans="1:117" s="66" customFormat="1" ht="15.95" customHeight="1" x14ac:dyDescent="0.25">
      <c r="A35" s="1242"/>
      <c r="B35" s="1242"/>
      <c r="C35" s="1225"/>
      <c r="D35" s="1225"/>
      <c r="E35" s="1225"/>
      <c r="F35" s="507"/>
      <c r="G35" s="1225"/>
      <c r="H35" s="1242"/>
      <c r="I35" s="1238"/>
      <c r="J35" s="1272"/>
      <c r="K35" s="1272"/>
      <c r="L35" s="1274"/>
      <c r="M35" s="173">
        <v>44588</v>
      </c>
      <c r="N35" s="33"/>
      <c r="O35" s="30"/>
      <c r="P35" s="174">
        <v>44645</v>
      </c>
      <c r="Q35" s="487">
        <f>P35-M34</f>
        <v>57</v>
      </c>
      <c r="R35" s="546">
        <f t="shared" si="74"/>
        <v>44645</v>
      </c>
      <c r="S35" s="560"/>
      <c r="T35" s="487"/>
      <c r="U35" s="487"/>
      <c r="V35" s="487"/>
      <c r="W35" s="487"/>
      <c r="X35" s="1234"/>
      <c r="Y35" s="18">
        <v>78</v>
      </c>
      <c r="Z35" s="18">
        <v>67</v>
      </c>
      <c r="AA35" s="1230"/>
      <c r="AB35" s="1242"/>
      <c r="AC35" s="1225"/>
      <c r="AD35" s="1225"/>
      <c r="AE35" s="1225"/>
      <c r="AF35" s="1238"/>
      <c r="AG35" s="1184" t="e">
        <f>K35/H35/7.16</f>
        <v>#DIV/0!</v>
      </c>
      <c r="AH35" s="536"/>
      <c r="AI35" s="23"/>
      <c r="AJ35" s="255"/>
      <c r="AK35" s="1207"/>
      <c r="AL35" s="93"/>
      <c r="AM35" s="93"/>
      <c r="AN35" s="93"/>
      <c r="AO35" s="93"/>
      <c r="AP35" s="1186"/>
      <c r="AQ35" s="1232"/>
      <c r="AR35" s="520">
        <f t="shared" si="97"/>
        <v>0</v>
      </c>
      <c r="AS35" s="521">
        <f t="shared" si="98"/>
        <v>0</v>
      </c>
      <c r="AT35" s="1207"/>
      <c r="AU35" s="93"/>
      <c r="AV35" s="93"/>
      <c r="AW35" s="93"/>
      <c r="AX35" s="93"/>
      <c r="AY35" s="1186"/>
      <c r="AZ35" s="1244"/>
      <c r="BA35" s="93"/>
      <c r="BB35" s="93"/>
      <c r="BC35" s="1199"/>
      <c r="BD35" s="1199"/>
      <c r="BE35" s="1199"/>
      <c r="BF35" s="1199"/>
      <c r="BG35" s="1197"/>
      <c r="BH35" s="1195"/>
      <c r="BI35" s="1195"/>
      <c r="BJ35" s="1195"/>
      <c r="BK35" s="1195"/>
      <c r="BL35" s="1249"/>
      <c r="BM35" s="1195"/>
      <c r="BN35" s="1195"/>
      <c r="BO35" s="1197"/>
      <c r="BP35" s="91"/>
      <c r="BQ35" s="279"/>
      <c r="BR35" s="1260"/>
      <c r="BS35" s="1261"/>
      <c r="BT35" s="1288"/>
      <c r="BU35" s="1254"/>
      <c r="BV35" s="1256"/>
      <c r="BW35" s="255"/>
      <c r="BX35" s="255"/>
      <c r="BY35" s="255"/>
      <c r="BZ35" s="261"/>
      <c r="CA35" s="279"/>
      <c r="CB35" s="1207"/>
      <c r="CC35" s="1201"/>
      <c r="CD35" s="255"/>
      <c r="CE35" s="255"/>
      <c r="CF35" s="255"/>
      <c r="CG35" s="255"/>
      <c r="CH35" s="1177"/>
      <c r="CI35" s="1177"/>
      <c r="CJ35" s="1177"/>
      <c r="CK35" s="1177"/>
      <c r="CL35" s="1177"/>
      <c r="CM35" s="1260"/>
      <c r="CN35" s="1261"/>
      <c r="CO35" s="1197"/>
      <c r="CP35" s="1258">
        <f t="shared" si="56"/>
        <v>0</v>
      </c>
      <c r="CQ35" s="261"/>
      <c r="CR35" s="1184"/>
      <c r="CS35" s="93"/>
      <c r="CT35" s="93"/>
      <c r="CU35" s="93"/>
      <c r="CV35" s="1177"/>
      <c r="CW35" s="1177"/>
      <c r="CX35" s="93"/>
      <c r="CY35" s="1186"/>
      <c r="CZ35" s="1191"/>
      <c r="DA35" s="1188"/>
      <c r="DB35" s="1188"/>
      <c r="DC35" s="1188">
        <f t="shared" si="83"/>
        <v>0</v>
      </c>
      <c r="DD35" s="1188">
        <f t="shared" si="91"/>
        <v>0</v>
      </c>
      <c r="DE35" s="1188">
        <f t="shared" si="92"/>
        <v>0</v>
      </c>
      <c r="DF35" s="1188">
        <f t="shared" si="93"/>
        <v>0</v>
      </c>
      <c r="DG35" s="1188">
        <f t="shared" si="94"/>
        <v>0</v>
      </c>
      <c r="DH35" s="1188">
        <f t="shared" si="95"/>
        <v>0</v>
      </c>
      <c r="DI35" s="1188"/>
      <c r="DJ35" s="1188">
        <f t="shared" si="96"/>
        <v>0</v>
      </c>
      <c r="DK35" s="1188">
        <f t="shared" si="104"/>
        <v>0</v>
      </c>
      <c r="DL35" s="1188">
        <f t="shared" si="105"/>
        <v>0</v>
      </c>
      <c r="DM35" s="1190">
        <f t="shared" si="69"/>
        <v>0</v>
      </c>
    </row>
    <row r="36" spans="1:117" s="66" customFormat="1" ht="15.95" customHeight="1" x14ac:dyDescent="0.25">
      <c r="A36" s="1241"/>
      <c r="B36" s="1241"/>
      <c r="C36" s="1224"/>
      <c r="D36" s="1224"/>
      <c r="E36" s="1224"/>
      <c r="F36" s="257"/>
      <c r="G36" s="1224"/>
      <c r="H36" s="1241"/>
      <c r="I36" s="1237"/>
      <c r="J36" s="130" t="s">
        <v>390</v>
      </c>
      <c r="K36" s="130"/>
      <c r="L36" s="1273"/>
      <c r="M36" s="173">
        <v>44588</v>
      </c>
      <c r="N36" s="69"/>
      <c r="O36" s="19"/>
      <c r="P36" s="174">
        <v>44646</v>
      </c>
      <c r="Q36" s="26">
        <f>P36-M36</f>
        <v>58</v>
      </c>
      <c r="R36" s="641">
        <f t="shared" si="74"/>
        <v>44646</v>
      </c>
      <c r="S36" s="559"/>
      <c r="T36" s="537"/>
      <c r="U36" s="537"/>
      <c r="V36" s="537"/>
      <c r="W36" s="537"/>
      <c r="X36" s="1233"/>
      <c r="Y36" s="18">
        <v>67</v>
      </c>
      <c r="Z36" s="18">
        <v>67</v>
      </c>
      <c r="AA36" s="1229"/>
      <c r="AB36" s="1241"/>
      <c r="AC36" s="1224"/>
      <c r="AD36" s="1224"/>
      <c r="AE36" s="1224"/>
      <c r="AF36" s="1237"/>
      <c r="AG36" s="1183" t="e">
        <f t="shared" ref="AG36" si="106">(AI36+AI37)/AA36/7.18</f>
        <v>#DIV/0!</v>
      </c>
      <c r="AH36" s="535"/>
      <c r="AI36" s="16"/>
      <c r="AJ36" s="262"/>
      <c r="AK36" s="513" t="e">
        <f t="shared" ref="AK36:AO36" si="107">AB36*$CZ36*$AA36*$Y36/1000/1000</f>
        <v>#DIV/0!</v>
      </c>
      <c r="AL36" s="92" t="e">
        <f t="shared" si="107"/>
        <v>#DIV/0!</v>
      </c>
      <c r="AM36" s="92" t="e">
        <f t="shared" si="107"/>
        <v>#DIV/0!</v>
      </c>
      <c r="AN36" s="92" t="e">
        <f t="shared" si="107"/>
        <v>#DIV/0!</v>
      </c>
      <c r="AO36" s="92" t="e">
        <f t="shared" si="107"/>
        <v>#DIV/0!</v>
      </c>
      <c r="AP36" s="1185" t="e">
        <f>AG36*$CZ36*$AA36*$Y36/1000/1000</f>
        <v>#DIV/0!</v>
      </c>
      <c r="AQ36" s="1231" t="e">
        <f t="shared" ref="AQ36:AQ40" si="108">AJ36/1000/1000-AP36</f>
        <v>#DIV/0!</v>
      </c>
      <c r="AR36" s="262">
        <f t="shared" si="97"/>
        <v>0</v>
      </c>
      <c r="AS36" s="645">
        <f t="shared" si="98"/>
        <v>0</v>
      </c>
      <c r="AT36" s="513" t="e">
        <f>(AB36-B36)*$CZ36*$AA36*$Y36/1000/1000</f>
        <v>#DIV/0!</v>
      </c>
      <c r="AU36" s="92" t="e">
        <f>(AC36-C36)*$CZ36*$AA36*$Y36/1000/1000</f>
        <v>#DIV/0!</v>
      </c>
      <c r="AV36" s="92" t="e">
        <f>(AD36-D36)*$CZ36*$AA36*$Y36/1000/1000</f>
        <v>#DIV/0!</v>
      </c>
      <c r="AW36" s="92" t="e">
        <f>(AE36-E36)*$CZ36*$AA36*$Y36/1000/1000</f>
        <v>#DIV/0!</v>
      </c>
      <c r="AX36" s="92" t="e">
        <f>(AF36-F36)*$CZ36*$AA36*$Y36/1000/1000</f>
        <v>#DIV/0!</v>
      </c>
      <c r="AY36" s="1185" t="e">
        <f t="shared" si="99"/>
        <v>#DIV/0!</v>
      </c>
      <c r="AZ36" s="1243" t="e">
        <f>BB36/AA36</f>
        <v>#DIV/0!</v>
      </c>
      <c r="BA36" s="66" t="e">
        <f>(I36+D36)*AA36*CZ36*A36</f>
        <v>#DIV/0!</v>
      </c>
      <c r="BB36" s="66">
        <f t="shared" ref="BB36:BB40" si="109">(BC36+BE36+BF36+BD36)*AA36+0.76*Y36*AA36</f>
        <v>0</v>
      </c>
      <c r="BC36" s="1198"/>
      <c r="BD36" s="1198"/>
      <c r="BE36" s="1198"/>
      <c r="BF36" s="1198"/>
      <c r="BG36" s="1196"/>
      <c r="BH36" s="1194">
        <f t="shared" si="42"/>
        <v>0</v>
      </c>
      <c r="BI36" s="1194">
        <f t="shared" ref="BI36" si="110">BG36*AA36*Y36</f>
        <v>0</v>
      </c>
      <c r="BJ36" s="1194" t="e">
        <f t="shared" ref="BJ36" si="111">AJ36/AA36-AZ36-BG36*Y36</f>
        <v>#DIV/0!</v>
      </c>
      <c r="BK36" s="1194" t="e">
        <f t="shared" ref="BK36" si="112">AR36/AA36-AZ36-BG36</f>
        <v>#DIV/0!</v>
      </c>
      <c r="BL36" s="1248" t="e">
        <f>CC36</f>
        <v>#DIV/0!</v>
      </c>
      <c r="BM36" s="1194" t="e">
        <f t="shared" ref="BM36" si="113">BJ36-BL36</f>
        <v>#DIV/0!</v>
      </c>
      <c r="BN36" s="1194" t="e">
        <f t="shared" ref="BN36" si="114">BK36-BL36</f>
        <v>#DIV/0!</v>
      </c>
      <c r="BO36" s="1196"/>
      <c r="BP36" s="91"/>
      <c r="BQ36" s="279"/>
      <c r="BR36" s="1259" t="e">
        <f>(AI36+AI37)/AA36/'[177]12 мес 2022'!$AS$17</f>
        <v>#DIV/0!</v>
      </c>
      <c r="BS36" s="1196">
        <f t="shared" ref="BS36" si="115">CN36-BO36</f>
        <v>0</v>
      </c>
      <c r="BT36" s="1253">
        <f t="shared" ref="BT36" si="116">CM36-BO36</f>
        <v>0</v>
      </c>
      <c r="BU36" s="1253" t="e">
        <f t="shared" ref="BU36" si="117">BR36-BS36</f>
        <v>#DIV/0!</v>
      </c>
      <c r="BV36" s="1255" t="e">
        <f t="shared" ref="BV36" si="118">BR36-BT36</f>
        <v>#DIV/0!</v>
      </c>
      <c r="BW36" s="255"/>
      <c r="BX36" s="255"/>
      <c r="BY36" s="255"/>
      <c r="BZ36" s="261"/>
      <c r="CA36" s="279"/>
      <c r="CB36" s="513">
        <f>SUMPRODUCT(([176]БП!$C$245:$N$245=$L36)*([176]БП!$C$246:$N$246))</f>
        <v>0</v>
      </c>
      <c r="CC36" s="1200" t="e">
        <f>CC34</f>
        <v>#DIV/0!</v>
      </c>
      <c r="CD36" s="255"/>
      <c r="CE36" s="255"/>
      <c r="CF36" s="255"/>
      <c r="CG36" s="255"/>
      <c r="CH36" s="1176" t="e">
        <f>SUMPRODUCT(('Компания 1_факт_НДПИ (Argus)'!$C$11:$N$11=$L36)*('Компания 1_факт_НДПИ (Argus)'!$C$123:$N$123))/SUMPRODUCT(('Компания 1_факт_НДПИ (Argus)'!$C$11:$N$11=$L36)*('Компания 1_факт_НДПИ (Argus)'!$C$71:$N$71))*$AA36</f>
        <v>#DIV/0!</v>
      </c>
      <c r="CI36" s="1176" t="e">
        <f>(CB36-CC36)*AA36</f>
        <v>#DIV/0!</v>
      </c>
      <c r="CJ36" s="1176">
        <f t="shared" ref="CJ36" si="119">CD36*$AA36</f>
        <v>0</v>
      </c>
      <c r="CK36" s="1176">
        <f t="shared" ref="CK36" si="120">CE36*$AA36</f>
        <v>0</v>
      </c>
      <c r="CL36" s="1176">
        <f t="shared" ref="CL36" si="121">CF36*$AA36</f>
        <v>0</v>
      </c>
      <c r="CM36" s="1259">
        <f>'Компания 1_факт_НДПИ (Platts)'!$N$14</f>
        <v>0</v>
      </c>
      <c r="CN36" s="1196"/>
      <c r="CO36" s="1196" t="e">
        <f>SUMPRODUCT(('Компания 1_факт_НДПИ (Platts)'!$C$11:$N$11=$L36)*('Компания 1_факт_НДПИ (Platts)'!$C$123:$N$123))/SUMPRODUCT(('Компания 1_факт_НДПИ (Platts)'!$C$11:$N$11=$L36)*('Компания 1_факт_НДПИ (Platts)'!$C$71:$N$71))*AA36</f>
        <v>#DIV/0!</v>
      </c>
      <c r="CP36" s="1257" t="e">
        <f t="shared" si="56"/>
        <v>#DIV/0!</v>
      </c>
      <c r="CQ36" s="261"/>
      <c r="CR36" s="1183">
        <f>CR34</f>
        <v>0</v>
      </c>
      <c r="CS36" s="92" t="e">
        <f>AA36*BK36/1000/1000</f>
        <v>#DIV/0!</v>
      </c>
      <c r="CT36" s="92" t="e">
        <f>BL36*AA36</f>
        <v>#DIV/0!</v>
      </c>
      <c r="CU36" s="92" t="e">
        <f t="shared" ref="CU36" si="122">CS36-CT36</f>
        <v>#DIV/0!</v>
      </c>
      <c r="CV36" s="1176" t="e">
        <f>BL36/CR36*Y36*AA36</f>
        <v>#DIV/0!</v>
      </c>
      <c r="CW36" s="1176" t="e">
        <f>BL36/CR36*Z36*AA36</f>
        <v>#DIV/0!</v>
      </c>
      <c r="CX36" s="92" t="e">
        <f t="shared" ref="CX36" si="123">CV36-CT36</f>
        <v>#DIV/0!</v>
      </c>
      <c r="CY36" s="1185" t="e">
        <f>CW36-CH36</f>
        <v>#DIV/0!</v>
      </c>
      <c r="CZ36" s="1191" t="e">
        <f>(AI36+AI37)/AA36/(BR36+BP36)</f>
        <v>#DIV/0!</v>
      </c>
      <c r="DA36" s="1187" t="e">
        <f>CR36*AA36*BU36*CZ36/1000000</f>
        <v>#DIV/0!</v>
      </c>
      <c r="DB36" s="322" t="e">
        <f>CR36*AA36*BV36*CZ36/1000000</f>
        <v>#DIV/0!</v>
      </c>
      <c r="DC36" s="1187">
        <f t="shared" si="83"/>
        <v>0</v>
      </c>
      <c r="DD36" s="1187" t="e">
        <f t="shared" si="91"/>
        <v>#DIV/0!</v>
      </c>
      <c r="DE36" s="1187" t="e">
        <f t="shared" si="92"/>
        <v>#DIV/0!</v>
      </c>
      <c r="DF36" s="1187" t="e">
        <f t="shared" si="93"/>
        <v>#DIV/0!</v>
      </c>
      <c r="DG36" s="1187" t="e">
        <f t="shared" si="94"/>
        <v>#DIV/0!</v>
      </c>
      <c r="DH36" s="1187">
        <f t="shared" si="95"/>
        <v>0</v>
      </c>
      <c r="DI36" s="1187">
        <f>AS36/1000000</f>
        <v>0</v>
      </c>
      <c r="DJ36" s="1187" t="e">
        <f t="shared" si="96"/>
        <v>#DIV/0!</v>
      </c>
      <c r="DK36" s="1187" t="e">
        <f t="shared" ref="DK36:DK41" si="124">CY36/1000/1000</f>
        <v>#DIV/0!</v>
      </c>
      <c r="DL36" s="1187" t="e">
        <f t="shared" ref="DL36:DL41" si="125">CP36/1000/1000</f>
        <v>#DIV/0!</v>
      </c>
      <c r="DM36" s="1189" t="e">
        <f t="shared" si="69"/>
        <v>#DIV/0!</v>
      </c>
    </row>
    <row r="37" spans="1:117" s="66" customFormat="1" ht="15.95" customHeight="1" x14ac:dyDescent="0.25">
      <c r="A37" s="1242"/>
      <c r="B37" s="1242"/>
      <c r="C37" s="1225"/>
      <c r="D37" s="1225"/>
      <c r="E37" s="1225"/>
      <c r="F37" s="507"/>
      <c r="G37" s="1225"/>
      <c r="H37" s="1242"/>
      <c r="I37" s="1238"/>
      <c r="J37" s="1272"/>
      <c r="K37" s="1272"/>
      <c r="L37" s="1274"/>
      <c r="M37" s="173">
        <v>44588</v>
      </c>
      <c r="N37" s="515"/>
      <c r="O37" s="516"/>
      <c r="P37" s="174">
        <v>44647</v>
      </c>
      <c r="Q37" s="538">
        <f>P37-M36</f>
        <v>59</v>
      </c>
      <c r="R37" s="548">
        <f t="shared" si="74"/>
        <v>44647</v>
      </c>
      <c r="S37" s="562"/>
      <c r="T37" s="538"/>
      <c r="U37" s="538"/>
      <c r="V37" s="538"/>
      <c r="W37" s="538"/>
      <c r="X37" s="1234"/>
      <c r="Y37" s="18">
        <v>67</v>
      </c>
      <c r="Z37" s="18">
        <v>78</v>
      </c>
      <c r="AA37" s="1230"/>
      <c r="AB37" s="1242"/>
      <c r="AC37" s="1225"/>
      <c r="AD37" s="1225"/>
      <c r="AE37" s="1225"/>
      <c r="AF37" s="1238"/>
      <c r="AG37" s="1184" t="e">
        <f t="shared" ref="AG37" si="126">K37/H37/7.16</f>
        <v>#DIV/0!</v>
      </c>
      <c r="AH37" s="536"/>
      <c r="AI37" s="519"/>
      <c r="AJ37" s="520"/>
      <c r="AK37" s="1207"/>
      <c r="AL37" s="93"/>
      <c r="AM37" s="93"/>
      <c r="AN37" s="93"/>
      <c r="AO37" s="93"/>
      <c r="AP37" s="1186"/>
      <c r="AQ37" s="1232"/>
      <c r="AR37" s="520">
        <f t="shared" si="97"/>
        <v>0</v>
      </c>
      <c r="AS37" s="521">
        <f t="shared" si="98"/>
        <v>0</v>
      </c>
      <c r="AT37" s="1207"/>
      <c r="AU37" s="93"/>
      <c r="AV37" s="93"/>
      <c r="AW37" s="93">
        <f t="shared" ref="AW37:AX41" si="127">(AE37-E37)*$CZ37*$AA37*$Y37/1000/1000</f>
        <v>0</v>
      </c>
      <c r="AX37" s="93">
        <f t="shared" si="127"/>
        <v>0</v>
      </c>
      <c r="AY37" s="1186"/>
      <c r="AZ37" s="1244"/>
      <c r="BA37" s="93"/>
      <c r="BB37" s="93"/>
      <c r="BC37" s="1199"/>
      <c r="BD37" s="1199"/>
      <c r="BE37" s="1199"/>
      <c r="BF37" s="1199"/>
      <c r="BG37" s="1197"/>
      <c r="BH37" s="1195"/>
      <c r="BI37" s="1195"/>
      <c r="BJ37" s="1195"/>
      <c r="BK37" s="1195"/>
      <c r="BL37" s="1249"/>
      <c r="BM37" s="1195"/>
      <c r="BN37" s="1195"/>
      <c r="BO37" s="1197"/>
      <c r="BP37" s="91"/>
      <c r="BQ37" s="279"/>
      <c r="BR37" s="1260"/>
      <c r="BS37" s="1261"/>
      <c r="BT37" s="1288"/>
      <c r="BU37" s="1254"/>
      <c r="BV37" s="1256"/>
      <c r="BW37" s="255"/>
      <c r="BX37" s="255"/>
      <c r="BY37" s="255"/>
      <c r="BZ37" s="261"/>
      <c r="CA37" s="279"/>
      <c r="CB37" s="1207"/>
      <c r="CC37" s="1201"/>
      <c r="CD37" s="255"/>
      <c r="CE37" s="255"/>
      <c r="CF37" s="255"/>
      <c r="CG37" s="255"/>
      <c r="CH37" s="1177"/>
      <c r="CI37" s="1177"/>
      <c r="CJ37" s="1177"/>
      <c r="CK37" s="1177"/>
      <c r="CL37" s="1177"/>
      <c r="CM37" s="1260"/>
      <c r="CN37" s="1261"/>
      <c r="CO37" s="1197"/>
      <c r="CP37" s="1258">
        <f t="shared" si="56"/>
        <v>0</v>
      </c>
      <c r="CQ37" s="261"/>
      <c r="CR37" s="1184"/>
      <c r="CS37" s="93"/>
      <c r="CT37" s="93"/>
      <c r="CU37" s="93"/>
      <c r="CV37" s="1177"/>
      <c r="CW37" s="1177"/>
      <c r="CX37" s="93"/>
      <c r="CY37" s="1186"/>
      <c r="CZ37" s="1191"/>
      <c r="DA37" s="1188"/>
      <c r="DB37" s="532"/>
      <c r="DC37" s="1188">
        <f t="shared" si="83"/>
        <v>0</v>
      </c>
      <c r="DD37" s="1188">
        <f t="shared" si="91"/>
        <v>0</v>
      </c>
      <c r="DE37" s="1188">
        <f t="shared" si="92"/>
        <v>0</v>
      </c>
      <c r="DF37" s="1188">
        <f t="shared" si="93"/>
        <v>0</v>
      </c>
      <c r="DG37" s="1188">
        <f t="shared" si="94"/>
        <v>0</v>
      </c>
      <c r="DH37" s="1188">
        <f t="shared" si="95"/>
        <v>0</v>
      </c>
      <c r="DI37" s="1188"/>
      <c r="DJ37" s="1188">
        <f t="shared" si="96"/>
        <v>0</v>
      </c>
      <c r="DK37" s="1188">
        <f t="shared" si="124"/>
        <v>0</v>
      </c>
      <c r="DL37" s="1188">
        <f t="shared" si="125"/>
        <v>0</v>
      </c>
      <c r="DM37" s="1190">
        <f t="shared" si="69"/>
        <v>0</v>
      </c>
    </row>
    <row r="38" spans="1:117" s="66" customFormat="1" ht="15.95" customHeight="1" x14ac:dyDescent="0.25">
      <c r="A38" s="1241"/>
      <c r="B38" s="1241"/>
      <c r="C38" s="1224"/>
      <c r="D38" s="1224"/>
      <c r="E38" s="1224"/>
      <c r="F38" s="257"/>
      <c r="G38" s="1224"/>
      <c r="H38" s="1241"/>
      <c r="I38" s="1237"/>
      <c r="J38" s="130" t="s">
        <v>390</v>
      </c>
      <c r="K38" s="130"/>
      <c r="L38" s="1273"/>
      <c r="M38" s="173">
        <v>44588</v>
      </c>
      <c r="N38" s="69"/>
      <c r="O38" s="19"/>
      <c r="P38" s="174">
        <v>44648</v>
      </c>
      <c r="Q38" s="26">
        <f>P38-M38</f>
        <v>60</v>
      </c>
      <c r="R38" s="641">
        <f t="shared" si="74"/>
        <v>44648</v>
      </c>
      <c r="S38" s="559"/>
      <c r="T38" s="537"/>
      <c r="U38" s="537"/>
      <c r="V38" s="537"/>
      <c r="W38" s="537"/>
      <c r="X38" s="1233"/>
      <c r="Y38" s="18">
        <v>87</v>
      </c>
      <c r="Z38" s="18">
        <v>87</v>
      </c>
      <c r="AA38" s="1229"/>
      <c r="AB38" s="1241"/>
      <c r="AC38" s="1224"/>
      <c r="AD38" s="1224"/>
      <c r="AE38" s="1224"/>
      <c r="AF38" s="1237"/>
      <c r="AG38" s="1183" t="e">
        <f t="shared" ref="AG38" si="128">(AI38+AI39)/AA38/7.18</f>
        <v>#DIV/0!</v>
      </c>
      <c r="AH38" s="535"/>
      <c r="AI38" s="16"/>
      <c r="AJ38" s="262"/>
      <c r="AK38" s="513" t="e">
        <f t="shared" ref="AK38:AP38" si="129">AB38*$CZ38*$AA38*$Y38/1000/1000</f>
        <v>#DIV/0!</v>
      </c>
      <c r="AL38" s="92" t="e">
        <f t="shared" si="129"/>
        <v>#DIV/0!</v>
      </c>
      <c r="AM38" s="92" t="e">
        <f t="shared" si="129"/>
        <v>#DIV/0!</v>
      </c>
      <c r="AN38" s="92" t="e">
        <f t="shared" si="129"/>
        <v>#DIV/0!</v>
      </c>
      <c r="AO38" s="92" t="e">
        <f t="shared" si="129"/>
        <v>#DIV/0!</v>
      </c>
      <c r="AP38" s="1185" t="e">
        <f t="shared" si="129"/>
        <v>#DIV/0!</v>
      </c>
      <c r="AQ38" s="1231" t="e">
        <f t="shared" si="108"/>
        <v>#DIV/0!</v>
      </c>
      <c r="AR38" s="262">
        <f t="shared" si="97"/>
        <v>0</v>
      </c>
      <c r="AS38" s="645">
        <f t="shared" si="98"/>
        <v>0</v>
      </c>
      <c r="AT38" s="513" t="e">
        <f>(AB38-B38)*$CZ38*$AA38*$Y38/1000/1000</f>
        <v>#DIV/0!</v>
      </c>
      <c r="AU38" s="92" t="e">
        <f>(AC38-C38)*$CZ38*$AA38*$Y38/1000/1000</f>
        <v>#DIV/0!</v>
      </c>
      <c r="AV38" s="92" t="e">
        <f>(AD38-D38)*$CZ38*$AA38*$Y38/1000/1000</f>
        <v>#DIV/0!</v>
      </c>
      <c r="AW38" s="92" t="e">
        <f t="shared" si="127"/>
        <v>#DIV/0!</v>
      </c>
      <c r="AX38" s="92" t="e">
        <f t="shared" si="127"/>
        <v>#DIV/0!</v>
      </c>
      <c r="AY38" s="1185" t="e">
        <f t="shared" si="99"/>
        <v>#DIV/0!</v>
      </c>
      <c r="AZ38" s="1243" t="e">
        <f>BB38/AA38</f>
        <v>#DIV/0!</v>
      </c>
      <c r="BA38" s="66" t="e">
        <f>(I38+D38)*AA38*CZ38*A38</f>
        <v>#DIV/0!</v>
      </c>
      <c r="BB38" s="66">
        <f t="shared" si="109"/>
        <v>0</v>
      </c>
      <c r="BC38" s="1198"/>
      <c r="BD38" s="1198"/>
      <c r="BE38" s="1198"/>
      <c r="BF38" s="1198"/>
      <c r="BG38" s="1196"/>
      <c r="BH38" s="1194">
        <f t="shared" si="42"/>
        <v>0</v>
      </c>
      <c r="BI38" s="1194">
        <f t="shared" ref="BI38" si="130">BG38*AA38*Y38</f>
        <v>0</v>
      </c>
      <c r="BJ38" s="1194" t="e">
        <f t="shared" ref="BJ38" si="131">AJ38/AA38-AZ38-BG38*Y38</f>
        <v>#DIV/0!</v>
      </c>
      <c r="BK38" s="1194" t="e">
        <f t="shared" ref="BK38" si="132">AR38/AA38-AZ38-BG38</f>
        <v>#DIV/0!</v>
      </c>
      <c r="BL38" s="1248" t="e">
        <f>CC38</f>
        <v>#DIV/0!</v>
      </c>
      <c r="BM38" s="1194" t="e">
        <f t="shared" ref="BM38" si="133">BJ38-BL38</f>
        <v>#DIV/0!</v>
      </c>
      <c r="BN38" s="1194" t="e">
        <f t="shared" ref="BN38" si="134">BK38-BL38</f>
        <v>#DIV/0!</v>
      </c>
      <c r="BO38" s="1196"/>
      <c r="BP38" s="91"/>
      <c r="BQ38" s="279"/>
      <c r="BR38" s="1259" t="e">
        <f>(AI38+AI39)/AA38/'[177]12 мес 2022'!$AT$17</f>
        <v>#DIV/0!</v>
      </c>
      <c r="BS38" s="1196">
        <f t="shared" ref="BS38" si="135">CN38-BO38</f>
        <v>0</v>
      </c>
      <c r="BT38" s="1253">
        <f t="shared" ref="BT38" si="136">CM38-BO38</f>
        <v>0</v>
      </c>
      <c r="BU38" s="1253" t="e">
        <f t="shared" ref="BU38" si="137">BR38-BS38</f>
        <v>#DIV/0!</v>
      </c>
      <c r="BV38" s="1255" t="e">
        <f t="shared" ref="BV38" si="138">BR38-BT38</f>
        <v>#DIV/0!</v>
      </c>
      <c r="BW38" s="255"/>
      <c r="BX38" s="255"/>
      <c r="BY38" s="255"/>
      <c r="BZ38" s="261"/>
      <c r="CA38" s="279"/>
      <c r="CB38" s="513">
        <f>SUMPRODUCT(([176]БП!$C$245:$N$245=$L38)*([176]БП!$C$246:$N$246))</f>
        <v>0</v>
      </c>
      <c r="CC38" s="1200" t="e">
        <f>CC36</f>
        <v>#DIV/0!</v>
      </c>
      <c r="CD38" s="255"/>
      <c r="CE38" s="255"/>
      <c r="CF38" s="255"/>
      <c r="CG38" s="255"/>
      <c r="CH38" s="1176" t="e">
        <f>SUMPRODUCT(('Компания 1_факт_НДПИ (Argus)'!$C$11:$N$11=$L38)*('Компания 1_факт_НДПИ (Argus)'!$C$123:$N$123))/SUMPRODUCT(('Компания 1_факт_НДПИ (Argus)'!$C$11:$N$11=$L38)*('Компания 1_факт_НДПИ (Argus)'!$C$71:$N$71))*$AA38</f>
        <v>#DIV/0!</v>
      </c>
      <c r="CI38" s="1176" t="e">
        <f t="shared" ref="CI38" si="139">(CB38-CC38)*AA38</f>
        <v>#DIV/0!</v>
      </c>
      <c r="CJ38" s="1176">
        <f t="shared" ref="CJ38" si="140">CD38*$AA38</f>
        <v>0</v>
      </c>
      <c r="CK38" s="1176">
        <f t="shared" ref="CK38" si="141">CE38*$AA38</f>
        <v>0</v>
      </c>
      <c r="CL38" s="1176">
        <f t="shared" ref="CL38" si="142">CF38*$AA38</f>
        <v>0</v>
      </c>
      <c r="CM38" s="1259">
        <f>'Компания 1_факт_НДПИ (Platts)'!$N$14</f>
        <v>0</v>
      </c>
      <c r="CN38" s="1196"/>
      <c r="CO38" s="1196" t="e">
        <f>SUMPRODUCT(('Компания 1_факт_НДПИ (Platts)'!$C$11:$N$11=$L38)*('Компания 1_факт_НДПИ (Platts)'!$C$123:$N$123))/SUMPRODUCT(('Компания 1_факт_НДПИ (Platts)'!$C$11:$N$11=$L38)*('Компания 1_факт_НДПИ (Platts)'!$C$71:$N$71))*AA38</f>
        <v>#DIV/0!</v>
      </c>
      <c r="CP38" s="1257" t="e">
        <f t="shared" si="56"/>
        <v>#DIV/0!</v>
      </c>
      <c r="CQ38" s="261"/>
      <c r="CR38" s="1183">
        <f>CR36</f>
        <v>0</v>
      </c>
      <c r="CS38" s="92" t="e">
        <f>AA38*BK38/1000/1000</f>
        <v>#DIV/0!</v>
      </c>
      <c r="CT38" s="92" t="e">
        <f>BL38*AA38</f>
        <v>#DIV/0!</v>
      </c>
      <c r="CU38" s="92" t="e">
        <f t="shared" ref="CU38" si="143">CS38-CT38</f>
        <v>#DIV/0!</v>
      </c>
      <c r="CV38" s="1176" t="e">
        <f>BL38/CR38*Y38*AA38</f>
        <v>#DIV/0!</v>
      </c>
      <c r="CW38" s="1176" t="e">
        <f>BL38/CR38*Z38*AA38</f>
        <v>#DIV/0!</v>
      </c>
      <c r="CX38" s="92" t="e">
        <f t="shared" ref="CX38" si="144">CV38-CT38</f>
        <v>#DIV/0!</v>
      </c>
      <c r="CY38" s="1185" t="e">
        <f>CW38-CH38</f>
        <v>#DIV/0!</v>
      </c>
      <c r="CZ38" s="1191" t="e">
        <f>(AI38+AI39)/AA38/(BR38+BP38)</f>
        <v>#DIV/0!</v>
      </c>
      <c r="DA38" s="1187" t="e">
        <f>CR38*AA38*BU38*CZ38/1000000</f>
        <v>#DIV/0!</v>
      </c>
      <c r="DB38" s="1187" t="e">
        <f>CR38*AA38*BV38*CZ38/1000000</f>
        <v>#DIV/0!</v>
      </c>
      <c r="DC38" s="1187">
        <f t="shared" si="83"/>
        <v>0</v>
      </c>
      <c r="DD38" s="1187" t="e">
        <f t="shared" si="91"/>
        <v>#DIV/0!</v>
      </c>
      <c r="DE38" s="1187" t="e">
        <f t="shared" si="92"/>
        <v>#DIV/0!</v>
      </c>
      <c r="DF38" s="1187" t="e">
        <f t="shared" si="93"/>
        <v>#DIV/0!</v>
      </c>
      <c r="DG38" s="1187" t="e">
        <f t="shared" si="94"/>
        <v>#DIV/0!</v>
      </c>
      <c r="DH38" s="1187">
        <f t="shared" si="95"/>
        <v>0</v>
      </c>
      <c r="DI38" s="1187">
        <f>AS38/1000000</f>
        <v>0</v>
      </c>
      <c r="DJ38" s="1187" t="e">
        <f t="shared" si="96"/>
        <v>#DIV/0!</v>
      </c>
      <c r="DK38" s="1187" t="e">
        <f t="shared" si="124"/>
        <v>#DIV/0!</v>
      </c>
      <c r="DL38" s="1187" t="e">
        <f t="shared" si="125"/>
        <v>#DIV/0!</v>
      </c>
      <c r="DM38" s="1189" t="e">
        <f t="shared" si="69"/>
        <v>#DIV/0!</v>
      </c>
    </row>
    <row r="39" spans="1:117" s="66" customFormat="1" ht="15.95" customHeight="1" x14ac:dyDescent="0.25">
      <c r="A39" s="1242"/>
      <c r="B39" s="1242"/>
      <c r="C39" s="1225"/>
      <c r="D39" s="1225"/>
      <c r="E39" s="1225"/>
      <c r="F39" s="507"/>
      <c r="G39" s="1225"/>
      <c r="H39" s="1242"/>
      <c r="I39" s="1238"/>
      <c r="J39" s="1272"/>
      <c r="K39" s="1272"/>
      <c r="L39" s="1274"/>
      <c r="M39" s="173">
        <v>44588</v>
      </c>
      <c r="N39" s="515"/>
      <c r="O39" s="516"/>
      <c r="P39" s="174">
        <v>44649</v>
      </c>
      <c r="Q39" s="538">
        <f>P39-M38</f>
        <v>61</v>
      </c>
      <c r="R39" s="548">
        <f t="shared" si="74"/>
        <v>44649</v>
      </c>
      <c r="S39" s="562"/>
      <c r="T39" s="538"/>
      <c r="U39" s="538"/>
      <c r="V39" s="538"/>
      <c r="W39" s="538"/>
      <c r="X39" s="1234"/>
      <c r="Y39" s="18">
        <v>67</v>
      </c>
      <c r="Z39" s="18">
        <v>76</v>
      </c>
      <c r="AA39" s="1230"/>
      <c r="AB39" s="1242"/>
      <c r="AC39" s="1225"/>
      <c r="AD39" s="1225"/>
      <c r="AE39" s="1225"/>
      <c r="AF39" s="1238"/>
      <c r="AG39" s="1184" t="e">
        <f t="shared" ref="AG39" si="145">K39/H39/7.16</f>
        <v>#DIV/0!</v>
      </c>
      <c r="AH39" s="536"/>
      <c r="AI39" s="519"/>
      <c r="AJ39" s="520"/>
      <c r="AK39" s="1207"/>
      <c r="AL39" s="93"/>
      <c r="AM39" s="93"/>
      <c r="AN39" s="93"/>
      <c r="AO39" s="93"/>
      <c r="AP39" s="1186"/>
      <c r="AQ39" s="1232"/>
      <c r="AR39" s="520">
        <f>AI39*Z39</f>
        <v>0</v>
      </c>
      <c r="AS39" s="521">
        <f t="shared" si="98"/>
        <v>0</v>
      </c>
      <c r="AT39" s="1207"/>
      <c r="AU39" s="93"/>
      <c r="AV39" s="93"/>
      <c r="AW39" s="93">
        <f t="shared" si="127"/>
        <v>0</v>
      </c>
      <c r="AX39" s="93">
        <f t="shared" si="127"/>
        <v>0</v>
      </c>
      <c r="AY39" s="1186"/>
      <c r="AZ39" s="1244"/>
      <c r="BA39" s="93"/>
      <c r="BB39" s="93"/>
      <c r="BC39" s="1199"/>
      <c r="BD39" s="1199"/>
      <c r="BE39" s="1199"/>
      <c r="BF39" s="1199"/>
      <c r="BG39" s="1197"/>
      <c r="BH39" s="1195"/>
      <c r="BI39" s="1195"/>
      <c r="BJ39" s="1195"/>
      <c r="BK39" s="1195"/>
      <c r="BL39" s="1249"/>
      <c r="BM39" s="1195"/>
      <c r="BN39" s="1195"/>
      <c r="BO39" s="1197"/>
      <c r="BP39" s="91"/>
      <c r="BQ39" s="279"/>
      <c r="BR39" s="1260"/>
      <c r="BS39" s="1261"/>
      <c r="BT39" s="1288"/>
      <c r="BU39" s="1254"/>
      <c r="BV39" s="1256"/>
      <c r="BW39" s="255"/>
      <c r="BX39" s="255"/>
      <c r="BY39" s="255"/>
      <c r="BZ39" s="261"/>
      <c r="CA39" s="279"/>
      <c r="CB39" s="1207"/>
      <c r="CC39" s="1201"/>
      <c r="CD39" s="255"/>
      <c r="CE39" s="255"/>
      <c r="CF39" s="255"/>
      <c r="CG39" s="255"/>
      <c r="CH39" s="1177"/>
      <c r="CI39" s="1177"/>
      <c r="CJ39" s="1177"/>
      <c r="CK39" s="1177"/>
      <c r="CL39" s="1177"/>
      <c r="CM39" s="1260"/>
      <c r="CN39" s="1261"/>
      <c r="CO39" s="1197"/>
      <c r="CP39" s="1258">
        <f t="shared" si="56"/>
        <v>0</v>
      </c>
      <c r="CQ39" s="261"/>
      <c r="CR39" s="1184"/>
      <c r="CS39" s="93"/>
      <c r="CT39" s="93"/>
      <c r="CU39" s="93"/>
      <c r="CV39" s="1177"/>
      <c r="CW39" s="1177"/>
      <c r="CX39" s="93"/>
      <c r="CY39" s="1186"/>
      <c r="CZ39" s="1191"/>
      <c r="DA39" s="1188"/>
      <c r="DB39" s="1188"/>
      <c r="DC39" s="1188">
        <f t="shared" si="83"/>
        <v>0</v>
      </c>
      <c r="DD39" s="1188">
        <f t="shared" si="91"/>
        <v>0</v>
      </c>
      <c r="DE39" s="1188">
        <f t="shared" si="92"/>
        <v>0</v>
      </c>
      <c r="DF39" s="1188">
        <f t="shared" si="93"/>
        <v>0</v>
      </c>
      <c r="DG39" s="1188">
        <f t="shared" si="94"/>
        <v>0</v>
      </c>
      <c r="DH39" s="1188">
        <f t="shared" si="95"/>
        <v>0</v>
      </c>
      <c r="DI39" s="1188"/>
      <c r="DJ39" s="1188">
        <f t="shared" si="96"/>
        <v>0</v>
      </c>
      <c r="DK39" s="1188">
        <f t="shared" si="124"/>
        <v>0</v>
      </c>
      <c r="DL39" s="1188">
        <f t="shared" si="125"/>
        <v>0</v>
      </c>
      <c r="DM39" s="1190">
        <f t="shared" si="69"/>
        <v>0</v>
      </c>
    </row>
    <row r="40" spans="1:117" s="66" customFormat="1" ht="15.95" customHeight="1" x14ac:dyDescent="0.25">
      <c r="A40" s="1241"/>
      <c r="B40" s="1241"/>
      <c r="C40" s="1224"/>
      <c r="D40" s="1224"/>
      <c r="E40" s="1224"/>
      <c r="F40" s="257"/>
      <c r="G40" s="1224"/>
      <c r="H40" s="1241"/>
      <c r="I40" s="1237"/>
      <c r="J40" s="130" t="s">
        <v>389</v>
      </c>
      <c r="K40" s="130"/>
      <c r="L40" s="1273"/>
      <c r="M40" s="173">
        <v>44588</v>
      </c>
      <c r="N40" s="69"/>
      <c r="O40" s="19"/>
      <c r="P40" s="174">
        <v>44650</v>
      </c>
      <c r="Q40" s="26">
        <f>P40-M40</f>
        <v>62</v>
      </c>
      <c r="R40" s="641">
        <f t="shared" si="74"/>
        <v>44650</v>
      </c>
      <c r="S40" s="559"/>
      <c r="T40" s="537"/>
      <c r="U40" s="537"/>
      <c r="V40" s="537"/>
      <c r="W40" s="537"/>
      <c r="X40" s="1233"/>
      <c r="Y40" s="18">
        <v>67</v>
      </c>
      <c r="Z40" s="1251">
        <v>76</v>
      </c>
      <c r="AA40" s="1229"/>
      <c r="AB40" s="1241"/>
      <c r="AC40" s="1224"/>
      <c r="AD40" s="1224"/>
      <c r="AE40" s="1224"/>
      <c r="AF40" s="1237"/>
      <c r="AG40" s="1183" t="e">
        <f t="shared" ref="AG40" si="146">(AI40+AI41)/AA40/7.18</f>
        <v>#DIV/0!</v>
      </c>
      <c r="AH40" s="535"/>
      <c r="AI40" s="16"/>
      <c r="AJ40" s="262"/>
      <c r="AK40" s="513" t="e">
        <f t="shared" ref="AK40:AP40" si="147">AB40*$CZ40*$AA40*$Y40/1000/1000</f>
        <v>#DIV/0!</v>
      </c>
      <c r="AL40" s="92" t="e">
        <f t="shared" si="147"/>
        <v>#DIV/0!</v>
      </c>
      <c r="AM40" s="92" t="e">
        <f t="shared" si="147"/>
        <v>#DIV/0!</v>
      </c>
      <c r="AN40" s="92" t="e">
        <f t="shared" si="147"/>
        <v>#DIV/0!</v>
      </c>
      <c r="AO40" s="92" t="e">
        <f t="shared" si="147"/>
        <v>#DIV/0!</v>
      </c>
      <c r="AP40" s="1185" t="e">
        <f t="shared" si="147"/>
        <v>#DIV/0!</v>
      </c>
      <c r="AQ40" s="1231" t="e">
        <f t="shared" si="108"/>
        <v>#DIV/0!</v>
      </c>
      <c r="AR40" s="262">
        <f t="shared" si="97"/>
        <v>0</v>
      </c>
      <c r="AS40" s="645">
        <f t="shared" si="98"/>
        <v>0</v>
      </c>
      <c r="AT40" s="513" t="e">
        <f>(AB40-B40)*$CZ40*$AA40*$Y40/1000/1000</f>
        <v>#DIV/0!</v>
      </c>
      <c r="AU40" s="92" t="e">
        <f>(AC40-C40)*$CZ40*$AA40*$Y40/1000/1000</f>
        <v>#DIV/0!</v>
      </c>
      <c r="AV40" s="92" t="e">
        <f>(AD40-D40)*$CZ40*$AA40*$Y40/1000/1000</f>
        <v>#DIV/0!</v>
      </c>
      <c r="AW40" s="92" t="e">
        <f t="shared" si="127"/>
        <v>#DIV/0!</v>
      </c>
      <c r="AX40" s="92" t="e">
        <f t="shared" si="127"/>
        <v>#DIV/0!</v>
      </c>
      <c r="AY40" s="1185" t="e">
        <f t="shared" si="99"/>
        <v>#DIV/0!</v>
      </c>
      <c r="AZ40" s="1243" t="e">
        <f>BB40/AA40</f>
        <v>#DIV/0!</v>
      </c>
      <c r="BA40" s="66" t="e">
        <f>(I40+D40)*AA40*CZ40*A40</f>
        <v>#DIV/0!</v>
      </c>
      <c r="BB40" s="66">
        <f t="shared" si="109"/>
        <v>0</v>
      </c>
      <c r="BC40" s="1198"/>
      <c r="BD40" s="1198"/>
      <c r="BE40" s="1198"/>
      <c r="BF40" s="1198"/>
      <c r="BG40" s="1196"/>
      <c r="BH40" s="1194">
        <f t="shared" si="42"/>
        <v>0</v>
      </c>
      <c r="BI40" s="1194">
        <f t="shared" ref="BI40" si="148">BG40*AA40*Y40</f>
        <v>0</v>
      </c>
      <c r="BJ40" s="1194" t="e">
        <f t="shared" ref="BJ40" si="149">AJ40/AA40-AZ40-BG40*Y40</f>
        <v>#DIV/0!</v>
      </c>
      <c r="BK40" s="1194" t="e">
        <f t="shared" ref="BK40" si="150">AR40/AA40-AZ40-BG40</f>
        <v>#DIV/0!</v>
      </c>
      <c r="BL40" s="1248" t="e">
        <f>CC40</f>
        <v>#DIV/0!</v>
      </c>
      <c r="BM40" s="1194" t="e">
        <f t="shared" ref="BM40" si="151">BJ40-BL40</f>
        <v>#DIV/0!</v>
      </c>
      <c r="BN40" s="1194" t="e">
        <f t="shared" ref="BN40" si="152">BK40-BL40</f>
        <v>#DIV/0!</v>
      </c>
      <c r="BO40" s="1196"/>
      <c r="BP40" s="91"/>
      <c r="BQ40" s="279"/>
      <c r="BR40" s="1259" t="e">
        <f>(AI40+AI41)/AA40/'[177]12 мес 2022'!$AR$17</f>
        <v>#DIV/0!</v>
      </c>
      <c r="BS40" s="1196">
        <f t="shared" ref="BS40" si="153">CN40-BO40</f>
        <v>0</v>
      </c>
      <c r="BT40" s="1253">
        <f t="shared" ref="BT40" si="154">CM40-BO40</f>
        <v>0</v>
      </c>
      <c r="BU40" s="1253" t="e">
        <f t="shared" ref="BU40" si="155">BR40-BS40</f>
        <v>#DIV/0!</v>
      </c>
      <c r="BV40" s="1255" t="e">
        <f t="shared" ref="BV40" si="156">BR40-BT40</f>
        <v>#DIV/0!</v>
      </c>
      <c r="BW40" s="255"/>
      <c r="BX40" s="255"/>
      <c r="BY40" s="255"/>
      <c r="BZ40" s="261"/>
      <c r="CA40" s="279"/>
      <c r="CB40" s="513">
        <f>SUMPRODUCT(([176]БП!$C$245:$N$245=$L40)*([176]БП!$C$246:$N$246))</f>
        <v>0</v>
      </c>
      <c r="CC40" s="1200" t="e">
        <f>CC38</f>
        <v>#DIV/0!</v>
      </c>
      <c r="CD40" s="255"/>
      <c r="CE40" s="255"/>
      <c r="CF40" s="255"/>
      <c r="CG40" s="255"/>
      <c r="CH40" s="1176" t="e">
        <f>SUMPRODUCT(('Компания 1_факт_НДПИ (Argus)'!$C$11:$N$11=$L40)*('Компания 1_факт_НДПИ (Argus)'!$C$123:$N$123))/SUMPRODUCT(('Компания 1_факт_НДПИ (Argus)'!$C$11:$N$11=$L40)*('Компания 1_факт_НДПИ (Argus)'!$C$71:$N$71))*$AA40</f>
        <v>#DIV/0!</v>
      </c>
      <c r="CI40" s="1176" t="e">
        <f t="shared" ref="CI40" si="157">(CB40-CC40)*AA40</f>
        <v>#DIV/0!</v>
      </c>
      <c r="CJ40" s="1176">
        <f t="shared" ref="CJ40" si="158">CD40*$AA40</f>
        <v>0</v>
      </c>
      <c r="CK40" s="1176">
        <f t="shared" ref="CK40" si="159">CE40*$AA40</f>
        <v>0</v>
      </c>
      <c r="CL40" s="1176">
        <f t="shared" ref="CL40" si="160">CF40*$AA40</f>
        <v>0</v>
      </c>
      <c r="CM40" s="1259">
        <f>'Компания 1_факт_НДПИ (Platts)'!$N$14</f>
        <v>0</v>
      </c>
      <c r="CN40" s="1196"/>
      <c r="CO40" s="1196" t="e">
        <f>SUMPRODUCT(('Компания 1_факт_НДПИ (Platts)'!$C$11:$N$11=$L40)*('Компания 1_факт_НДПИ (Platts)'!$C$123:$N$123))/SUMPRODUCT(('Компания 1_факт_НДПИ (Platts)'!$C$11:$N$11=$L40)*('Компания 1_факт_НДПИ (Platts)'!$C$71:$N$71))*AA40</f>
        <v>#DIV/0!</v>
      </c>
      <c r="CP40" s="1257" t="e">
        <f t="shared" si="56"/>
        <v>#DIV/0!</v>
      </c>
      <c r="CQ40" s="261"/>
      <c r="CR40" s="1183">
        <f>CR38</f>
        <v>0</v>
      </c>
      <c r="CS40" s="92" t="e">
        <f>AA40*BK40/1000/1000</f>
        <v>#DIV/0!</v>
      </c>
      <c r="CT40" s="92" t="e">
        <f>BL40*AA40</f>
        <v>#DIV/0!</v>
      </c>
      <c r="CU40" s="92" t="e">
        <f t="shared" ref="CU40" si="161">CS40-CT40</f>
        <v>#DIV/0!</v>
      </c>
      <c r="CV40" s="1176" t="e">
        <f>BL40/CR40*Y40*AA40</f>
        <v>#DIV/0!</v>
      </c>
      <c r="CW40" s="1176" t="e">
        <f>BL40/CR40*Z40*AA40</f>
        <v>#DIV/0!</v>
      </c>
      <c r="CX40" s="92" t="e">
        <f t="shared" ref="CX40" si="162">CV40-CT40</f>
        <v>#DIV/0!</v>
      </c>
      <c r="CY40" s="1185" t="e">
        <f>CW40-CH40</f>
        <v>#DIV/0!</v>
      </c>
      <c r="CZ40" s="1191" t="e">
        <f>(AI40+AI41)/AA40/(BR40+BP40)</f>
        <v>#DIV/0!</v>
      </c>
      <c r="DA40" s="1187" t="e">
        <f>CR40*AA40*BU40*CZ40/1000000</f>
        <v>#DIV/0!</v>
      </c>
      <c r="DB40" s="1187" t="e">
        <f>CR40*AA40*BV40*CZ40/1000000</f>
        <v>#DIV/0!</v>
      </c>
      <c r="DC40" s="1187">
        <f t="shared" si="83"/>
        <v>0</v>
      </c>
      <c r="DD40" s="1187" t="e">
        <f t="shared" si="91"/>
        <v>#DIV/0!</v>
      </c>
      <c r="DE40" s="1187" t="e">
        <f t="shared" si="92"/>
        <v>#DIV/0!</v>
      </c>
      <c r="DF40" s="1187" t="e">
        <f t="shared" si="93"/>
        <v>#DIV/0!</v>
      </c>
      <c r="DG40" s="1187" t="e">
        <f t="shared" si="94"/>
        <v>#DIV/0!</v>
      </c>
      <c r="DH40" s="1187">
        <f t="shared" si="95"/>
        <v>0</v>
      </c>
      <c r="DI40" s="1187">
        <f>AS40/1000000</f>
        <v>0</v>
      </c>
      <c r="DJ40" s="1187" t="e">
        <f t="shared" si="96"/>
        <v>#DIV/0!</v>
      </c>
      <c r="DK40" s="1187" t="e">
        <f t="shared" si="124"/>
        <v>#DIV/0!</v>
      </c>
      <c r="DL40" s="1187" t="e">
        <f t="shared" si="125"/>
        <v>#DIV/0!</v>
      </c>
      <c r="DM40" s="1189" t="e">
        <f t="shared" si="69"/>
        <v>#DIV/0!</v>
      </c>
    </row>
    <row r="41" spans="1:117" s="66" customFormat="1" ht="15.95" customHeight="1" x14ac:dyDescent="0.25">
      <c r="A41" s="1242"/>
      <c r="B41" s="1242"/>
      <c r="C41" s="1225"/>
      <c r="D41" s="1225"/>
      <c r="E41" s="1225"/>
      <c r="F41" s="507"/>
      <c r="G41" s="1225"/>
      <c r="H41" s="1242"/>
      <c r="I41" s="1238"/>
      <c r="J41" s="1272"/>
      <c r="K41" s="1272"/>
      <c r="L41" s="1274"/>
      <c r="M41" s="173">
        <v>44588</v>
      </c>
      <c r="N41" s="515"/>
      <c r="O41" s="516"/>
      <c r="P41" s="174">
        <v>44651</v>
      </c>
      <c r="Q41" s="538">
        <f>P41-M40</f>
        <v>63</v>
      </c>
      <c r="R41" s="548">
        <f t="shared" si="74"/>
        <v>44651</v>
      </c>
      <c r="S41" s="562"/>
      <c r="T41" s="538"/>
      <c r="U41" s="538"/>
      <c r="V41" s="538"/>
      <c r="W41" s="538"/>
      <c r="X41" s="1234"/>
      <c r="Y41" s="18">
        <v>67</v>
      </c>
      <c r="Z41" s="1252"/>
      <c r="AA41" s="1230"/>
      <c r="AB41" s="1242"/>
      <c r="AC41" s="1225"/>
      <c r="AD41" s="1225"/>
      <c r="AE41" s="1225"/>
      <c r="AF41" s="1238"/>
      <c r="AG41" s="1184" t="e">
        <f t="shared" ref="AG41" si="163">K41/H41/7.16</f>
        <v>#DIV/0!</v>
      </c>
      <c r="AH41" s="536"/>
      <c r="AI41" s="519"/>
      <c r="AJ41" s="520"/>
      <c r="AK41" s="1207"/>
      <c r="AL41" s="93"/>
      <c r="AM41" s="93"/>
      <c r="AN41" s="93"/>
      <c r="AO41" s="93"/>
      <c r="AP41" s="1186"/>
      <c r="AQ41" s="1232"/>
      <c r="AR41" s="520">
        <f t="shared" si="97"/>
        <v>0</v>
      </c>
      <c r="AS41" s="521">
        <f t="shared" si="98"/>
        <v>0</v>
      </c>
      <c r="AT41" s="1207"/>
      <c r="AU41" s="93"/>
      <c r="AV41" s="93"/>
      <c r="AW41" s="93">
        <f t="shared" si="127"/>
        <v>0</v>
      </c>
      <c r="AX41" s="93">
        <f t="shared" si="127"/>
        <v>0</v>
      </c>
      <c r="AY41" s="1186"/>
      <c r="AZ41" s="1244"/>
      <c r="BA41" s="93"/>
      <c r="BB41" s="93"/>
      <c r="BC41" s="1199"/>
      <c r="BD41" s="1199"/>
      <c r="BE41" s="1199"/>
      <c r="BF41" s="1199"/>
      <c r="BG41" s="1197"/>
      <c r="BH41" s="1195"/>
      <c r="BI41" s="1195"/>
      <c r="BJ41" s="1195"/>
      <c r="BK41" s="1195"/>
      <c r="BL41" s="1249"/>
      <c r="BM41" s="1195"/>
      <c r="BN41" s="1195"/>
      <c r="BO41" s="1197"/>
      <c r="BP41" s="91"/>
      <c r="BQ41" s="279"/>
      <c r="BR41" s="1260"/>
      <c r="BS41" s="1261"/>
      <c r="BT41" s="1288"/>
      <c r="BU41" s="1254"/>
      <c r="BV41" s="1256"/>
      <c r="BW41" s="255"/>
      <c r="BX41" s="255"/>
      <c r="BY41" s="255"/>
      <c r="BZ41" s="261"/>
      <c r="CA41" s="279"/>
      <c r="CB41" s="1207"/>
      <c r="CC41" s="1201"/>
      <c r="CD41" s="255"/>
      <c r="CE41" s="255"/>
      <c r="CF41" s="255"/>
      <c r="CG41" s="255"/>
      <c r="CH41" s="1177"/>
      <c r="CI41" s="1177"/>
      <c r="CJ41" s="1177"/>
      <c r="CK41" s="1177"/>
      <c r="CL41" s="1177"/>
      <c r="CM41" s="1260"/>
      <c r="CN41" s="1261"/>
      <c r="CO41" s="1197"/>
      <c r="CP41" s="1258">
        <f t="shared" si="56"/>
        <v>0</v>
      </c>
      <c r="CQ41" s="261"/>
      <c r="CR41" s="1184"/>
      <c r="CS41" s="93"/>
      <c r="CT41" s="93"/>
      <c r="CU41" s="93"/>
      <c r="CV41" s="1177"/>
      <c r="CW41" s="1177"/>
      <c r="CX41" s="93"/>
      <c r="CY41" s="1186"/>
      <c r="CZ41" s="1191"/>
      <c r="DA41" s="1188"/>
      <c r="DB41" s="1188"/>
      <c r="DC41" s="1188">
        <f t="shared" si="83"/>
        <v>0</v>
      </c>
      <c r="DD41" s="1188">
        <f t="shared" si="91"/>
        <v>0</v>
      </c>
      <c r="DE41" s="1188">
        <f t="shared" si="92"/>
        <v>0</v>
      </c>
      <c r="DF41" s="1188">
        <f t="shared" si="93"/>
        <v>0</v>
      </c>
      <c r="DG41" s="1188">
        <f t="shared" si="94"/>
        <v>0</v>
      </c>
      <c r="DH41" s="1188">
        <f t="shared" si="95"/>
        <v>0</v>
      </c>
      <c r="DI41" s="1188"/>
      <c r="DJ41" s="1188">
        <f t="shared" si="96"/>
        <v>0</v>
      </c>
      <c r="DK41" s="1188">
        <f t="shared" si="124"/>
        <v>0</v>
      </c>
      <c r="DL41" s="1188">
        <f t="shared" si="125"/>
        <v>0</v>
      </c>
      <c r="DM41" s="1190">
        <f t="shared" si="69"/>
        <v>0</v>
      </c>
    </row>
    <row r="42" spans="1:117" s="66" customFormat="1" ht="15.95" customHeight="1" outlineLevel="1" x14ac:dyDescent="0.25">
      <c r="A42" s="1241"/>
      <c r="B42" s="1241"/>
      <c r="C42" s="1224"/>
      <c r="D42" s="1224"/>
      <c r="E42" s="1224"/>
      <c r="F42" s="257"/>
      <c r="G42" s="1224"/>
      <c r="H42" s="1241"/>
      <c r="I42" s="1237"/>
      <c r="J42" s="1282"/>
      <c r="K42" s="1282"/>
      <c r="L42" s="1284"/>
      <c r="M42" s="173">
        <v>44588</v>
      </c>
      <c r="N42" s="515"/>
      <c r="O42" s="516"/>
      <c r="P42" s="174">
        <v>44652</v>
      </c>
      <c r="Q42" s="537"/>
      <c r="R42" s="547"/>
      <c r="S42" s="562"/>
      <c r="T42" s="537"/>
      <c r="U42" s="537"/>
      <c r="V42" s="537"/>
      <c r="W42" s="537"/>
      <c r="X42" s="1233"/>
      <c r="Y42" s="18">
        <v>87</v>
      </c>
      <c r="Z42" s="18">
        <v>78</v>
      </c>
      <c r="AA42" s="1239"/>
      <c r="AB42" s="1241"/>
      <c r="AC42" s="1224"/>
      <c r="AD42" s="1224"/>
      <c r="AE42" s="1224"/>
      <c r="AF42" s="1237"/>
      <c r="AG42" s="1183"/>
      <c r="AH42" s="535"/>
      <c r="AI42" s="519"/>
      <c r="AJ42" s="520"/>
      <c r="AK42" s="513"/>
      <c r="AL42" s="92"/>
      <c r="AM42" s="92"/>
      <c r="AN42" s="92"/>
      <c r="AO42" s="92"/>
      <c r="AP42" s="1185"/>
      <c r="AQ42" s="1231"/>
      <c r="AR42" s="520"/>
      <c r="AS42" s="521"/>
      <c r="AT42" s="513"/>
      <c r="AU42" s="92"/>
      <c r="AV42" s="92"/>
      <c r="AW42" s="92"/>
      <c r="AX42" s="92"/>
      <c r="AY42" s="1185"/>
      <c r="AZ42" s="1243"/>
      <c r="BA42" s="1245"/>
      <c r="BB42" s="1245"/>
      <c r="BC42" s="1246"/>
      <c r="BD42" s="1246"/>
      <c r="BE42" s="1246"/>
      <c r="BF42" s="1246"/>
      <c r="BG42" s="1196"/>
      <c r="BH42" s="1194"/>
      <c r="BI42" s="1194"/>
      <c r="BJ42" s="1194"/>
      <c r="BK42" s="1194"/>
      <c r="BL42" s="1200"/>
      <c r="BM42" s="1194"/>
      <c r="BN42" s="1194"/>
      <c r="BO42" s="1196"/>
      <c r="BP42" s="91"/>
      <c r="BQ42" s="279"/>
      <c r="BR42" s="1259"/>
      <c r="BS42" s="1196"/>
      <c r="BT42" s="1253"/>
      <c r="BU42" s="1253"/>
      <c r="BV42" s="1255"/>
      <c r="BW42" s="255"/>
      <c r="BX42" s="255"/>
      <c r="BY42" s="255"/>
      <c r="BZ42" s="261"/>
      <c r="CA42" s="279"/>
      <c r="CB42" s="513"/>
      <c r="CC42" s="1200"/>
      <c r="CD42" s="255"/>
      <c r="CE42" s="255"/>
      <c r="CF42" s="255"/>
      <c r="CG42" s="255"/>
      <c r="CH42" s="27"/>
      <c r="CI42" s="1176"/>
      <c r="CJ42" s="1176"/>
      <c r="CK42" s="1176"/>
      <c r="CL42" s="1176"/>
      <c r="CM42" s="1259"/>
      <c r="CN42" s="1196"/>
      <c r="CO42" s="1196"/>
      <c r="CP42" s="1257"/>
      <c r="CQ42" s="261"/>
      <c r="CR42" s="1183"/>
      <c r="CS42" s="92"/>
      <c r="CT42" s="92"/>
      <c r="CU42" s="92"/>
      <c r="CV42" s="1176"/>
      <c r="CW42" s="1176"/>
      <c r="CX42" s="92"/>
      <c r="CY42" s="1185"/>
      <c r="CZ42" s="1191"/>
      <c r="DA42" s="1187"/>
      <c r="DB42" s="322"/>
      <c r="DC42" s="1187"/>
      <c r="DD42" s="1187"/>
      <c r="DE42" s="1187"/>
      <c r="DF42" s="1187"/>
      <c r="DG42" s="1187"/>
      <c r="DH42" s="1187"/>
      <c r="DI42" s="1187"/>
      <c r="DJ42" s="1187"/>
      <c r="DK42" s="1187"/>
      <c r="DL42" s="1187"/>
      <c r="DM42" s="1189"/>
    </row>
    <row r="43" spans="1:117" s="66" customFormat="1" ht="15.95" customHeight="1" outlineLevel="1" x14ac:dyDescent="0.25">
      <c r="A43" s="1242"/>
      <c r="B43" s="1242"/>
      <c r="C43" s="1225"/>
      <c r="D43" s="1225"/>
      <c r="E43" s="1225"/>
      <c r="F43" s="507"/>
      <c r="G43" s="1225"/>
      <c r="H43" s="1242"/>
      <c r="I43" s="1238"/>
      <c r="J43" s="1283"/>
      <c r="K43" s="1283"/>
      <c r="L43" s="1285"/>
      <c r="M43" s="173">
        <v>44588</v>
      </c>
      <c r="N43" s="515"/>
      <c r="O43" s="516"/>
      <c r="P43" s="517"/>
      <c r="Q43" s="538"/>
      <c r="R43" s="548"/>
      <c r="S43" s="562"/>
      <c r="T43" s="538"/>
      <c r="U43" s="538"/>
      <c r="V43" s="538"/>
      <c r="W43" s="538"/>
      <c r="X43" s="1234"/>
      <c r="Y43" s="18">
        <v>67</v>
      </c>
      <c r="Z43" s="18">
        <v>67</v>
      </c>
      <c r="AA43" s="1240"/>
      <c r="AB43" s="1242"/>
      <c r="AC43" s="1225"/>
      <c r="AD43" s="1225"/>
      <c r="AE43" s="1225"/>
      <c r="AF43" s="1238"/>
      <c r="AG43" s="1184"/>
      <c r="AH43" s="536"/>
      <c r="AI43" s="519"/>
      <c r="AJ43" s="520"/>
      <c r="AK43" s="1207"/>
      <c r="AL43" s="93"/>
      <c r="AM43" s="93"/>
      <c r="AN43" s="93"/>
      <c r="AO43" s="93"/>
      <c r="AP43" s="1186"/>
      <c r="AQ43" s="1232"/>
      <c r="AR43" s="520"/>
      <c r="AS43" s="521"/>
      <c r="AT43" s="1207"/>
      <c r="AU43" s="93"/>
      <c r="AV43" s="93"/>
      <c r="AW43" s="93"/>
      <c r="AX43" s="93"/>
      <c r="AY43" s="1186"/>
      <c r="AZ43" s="1244"/>
      <c r="BA43" s="1195"/>
      <c r="BB43" s="1195"/>
      <c r="BC43" s="1247"/>
      <c r="BD43" s="1247"/>
      <c r="BE43" s="1247"/>
      <c r="BF43" s="1247"/>
      <c r="BG43" s="1197"/>
      <c r="BH43" s="1195"/>
      <c r="BI43" s="1195"/>
      <c r="BJ43" s="1195"/>
      <c r="BK43" s="1195"/>
      <c r="BL43" s="1201"/>
      <c r="BM43" s="1195"/>
      <c r="BN43" s="1195"/>
      <c r="BO43" s="1197"/>
      <c r="BP43" s="91"/>
      <c r="BQ43" s="279"/>
      <c r="BR43" s="1260"/>
      <c r="BS43" s="1261"/>
      <c r="BT43" s="1288"/>
      <c r="BU43" s="1254"/>
      <c r="BV43" s="1256"/>
      <c r="BW43" s="255"/>
      <c r="BX43" s="255"/>
      <c r="BY43" s="255"/>
      <c r="BZ43" s="261"/>
      <c r="CA43" s="279"/>
      <c r="CB43" s="1207"/>
      <c r="CC43" s="1201"/>
      <c r="CD43" s="255"/>
      <c r="CE43" s="255"/>
      <c r="CF43" s="255"/>
      <c r="CG43" s="255"/>
      <c r="CH43" s="27"/>
      <c r="CI43" s="1177"/>
      <c r="CJ43" s="1177"/>
      <c r="CK43" s="1177"/>
      <c r="CL43" s="1177"/>
      <c r="CM43" s="1260"/>
      <c r="CN43" s="1261"/>
      <c r="CO43" s="1261"/>
      <c r="CP43" s="1258"/>
      <c r="CQ43" s="261"/>
      <c r="CR43" s="1184"/>
      <c r="CS43" s="93"/>
      <c r="CT43" s="93"/>
      <c r="CU43" s="93"/>
      <c r="CV43" s="1177"/>
      <c r="CW43" s="1177"/>
      <c r="CX43" s="93"/>
      <c r="CY43" s="1186"/>
      <c r="CZ43" s="1191"/>
      <c r="DA43" s="1188"/>
      <c r="DB43" s="532"/>
      <c r="DC43" s="1188"/>
      <c r="DD43" s="1188"/>
      <c r="DE43" s="1188"/>
      <c r="DF43" s="1188"/>
      <c r="DG43" s="1188"/>
      <c r="DH43" s="1188"/>
      <c r="DI43" s="1188"/>
      <c r="DJ43" s="1188"/>
      <c r="DK43" s="1188"/>
      <c r="DL43" s="1188"/>
      <c r="DM43" s="1190"/>
    </row>
    <row r="44" spans="1:117" s="66" customFormat="1" ht="15.95" customHeight="1" outlineLevel="1" x14ac:dyDescent="0.25">
      <c r="A44" s="1241"/>
      <c r="B44" s="1241"/>
      <c r="C44" s="1224"/>
      <c r="D44" s="1224"/>
      <c r="E44" s="1224"/>
      <c r="F44" s="257"/>
      <c r="G44" s="1224"/>
      <c r="H44" s="1241"/>
      <c r="I44" s="1237"/>
      <c r="J44" s="1282"/>
      <c r="K44" s="1282"/>
      <c r="L44" s="1284"/>
      <c r="M44" s="1286"/>
      <c r="N44" s="515"/>
      <c r="O44" s="516"/>
      <c r="P44" s="517"/>
      <c r="Q44" s="537"/>
      <c r="R44" s="547"/>
      <c r="S44" s="562"/>
      <c r="T44" s="537"/>
      <c r="U44" s="537"/>
      <c r="V44" s="537"/>
      <c r="W44" s="537"/>
      <c r="X44" s="1233"/>
      <c r="Y44" s="18">
        <v>67</v>
      </c>
      <c r="Z44" s="18">
        <v>67</v>
      </c>
      <c r="AA44" s="1239"/>
      <c r="AB44" s="1241"/>
      <c r="AC44" s="1224"/>
      <c r="AD44" s="1224"/>
      <c r="AE44" s="1224"/>
      <c r="AF44" s="1237"/>
      <c r="AG44" s="1183"/>
      <c r="AH44" s="535"/>
      <c r="AI44" s="519"/>
      <c r="AJ44" s="520"/>
      <c r="AK44" s="513"/>
      <c r="AL44" s="92"/>
      <c r="AM44" s="92"/>
      <c r="AN44" s="92"/>
      <c r="AO44" s="92"/>
      <c r="AP44" s="1185"/>
      <c r="AQ44" s="1231"/>
      <c r="AR44" s="520"/>
      <c r="AS44" s="521"/>
      <c r="AT44" s="513"/>
      <c r="AU44" s="92"/>
      <c r="AV44" s="92"/>
      <c r="AW44" s="92"/>
      <c r="AX44" s="92"/>
      <c r="AY44" s="1185"/>
      <c r="AZ44" s="1243"/>
      <c r="BA44" s="1245"/>
      <c r="BB44" s="1245"/>
      <c r="BC44" s="1246"/>
      <c r="BD44" s="1246"/>
      <c r="BE44" s="1246"/>
      <c r="BF44" s="1246"/>
      <c r="BG44" s="1196"/>
      <c r="BH44" s="1194"/>
      <c r="BI44" s="1194"/>
      <c r="BJ44" s="1194"/>
      <c r="BK44" s="1194"/>
      <c r="BL44" s="1200"/>
      <c r="BM44" s="1194"/>
      <c r="BN44" s="1194"/>
      <c r="BO44" s="1196"/>
      <c r="BP44" s="91"/>
      <c r="BQ44" s="279"/>
      <c r="BR44" s="1259"/>
      <c r="BS44" s="1196"/>
      <c r="BT44" s="1253"/>
      <c r="BU44" s="1253"/>
      <c r="BV44" s="1255"/>
      <c r="BW44" s="255"/>
      <c r="BX44" s="255"/>
      <c r="BY44" s="255"/>
      <c r="BZ44" s="261"/>
      <c r="CA44" s="279"/>
      <c r="CB44" s="513"/>
      <c r="CC44" s="1200"/>
      <c r="CD44" s="255"/>
      <c r="CE44" s="255"/>
      <c r="CF44" s="255"/>
      <c r="CG44" s="255"/>
      <c r="CH44" s="27"/>
      <c r="CI44" s="1176"/>
      <c r="CJ44" s="1176"/>
      <c r="CK44" s="1176"/>
      <c r="CL44" s="1176"/>
      <c r="CM44" s="1259"/>
      <c r="CN44" s="1196"/>
      <c r="CO44" s="1196"/>
      <c r="CP44" s="1257"/>
      <c r="CQ44" s="261"/>
      <c r="CR44" s="1183"/>
      <c r="CS44" s="92"/>
      <c r="CT44" s="92"/>
      <c r="CU44" s="92"/>
      <c r="CV44" s="1176"/>
      <c r="CW44" s="1176"/>
      <c r="CX44" s="92"/>
      <c r="CY44" s="1185"/>
      <c r="CZ44" s="1191"/>
      <c r="DA44" s="1187"/>
      <c r="DB44" s="322"/>
      <c r="DC44" s="1187"/>
      <c r="DD44" s="1187"/>
      <c r="DE44" s="1187"/>
      <c r="DF44" s="1187"/>
      <c r="DG44" s="1187"/>
      <c r="DH44" s="1187"/>
      <c r="DI44" s="1187"/>
      <c r="DJ44" s="1187"/>
      <c r="DK44" s="1187"/>
      <c r="DL44" s="1187"/>
      <c r="DM44" s="1189"/>
    </row>
    <row r="45" spans="1:117" s="66" customFormat="1" ht="15.95" customHeight="1" outlineLevel="1" x14ac:dyDescent="0.25">
      <c r="A45" s="1242"/>
      <c r="B45" s="1242"/>
      <c r="C45" s="1225"/>
      <c r="D45" s="1225"/>
      <c r="E45" s="1225"/>
      <c r="F45" s="507"/>
      <c r="G45" s="1225"/>
      <c r="H45" s="1242"/>
      <c r="I45" s="1238"/>
      <c r="J45" s="1283"/>
      <c r="K45" s="1283"/>
      <c r="L45" s="1285"/>
      <c r="M45" s="1287"/>
      <c r="N45" s="515"/>
      <c r="O45" s="516"/>
      <c r="P45" s="517"/>
      <c r="Q45" s="538"/>
      <c r="R45" s="548"/>
      <c r="S45" s="562"/>
      <c r="T45" s="538"/>
      <c r="U45" s="538"/>
      <c r="V45" s="538"/>
      <c r="W45" s="538"/>
      <c r="X45" s="1234"/>
      <c r="Y45" s="18">
        <v>78</v>
      </c>
      <c r="Z45" s="18">
        <v>67</v>
      </c>
      <c r="AA45" s="1240"/>
      <c r="AB45" s="1242"/>
      <c r="AC45" s="1225"/>
      <c r="AD45" s="1225"/>
      <c r="AE45" s="1225"/>
      <c r="AF45" s="1238"/>
      <c r="AG45" s="1184"/>
      <c r="AH45" s="536"/>
      <c r="AI45" s="519"/>
      <c r="AJ45" s="520"/>
      <c r="AK45" s="1207"/>
      <c r="AL45" s="93"/>
      <c r="AM45" s="93"/>
      <c r="AN45" s="93"/>
      <c r="AO45" s="93"/>
      <c r="AP45" s="1186"/>
      <c r="AQ45" s="1232"/>
      <c r="AR45" s="520"/>
      <c r="AS45" s="521"/>
      <c r="AT45" s="1207"/>
      <c r="AU45" s="93"/>
      <c r="AV45" s="93"/>
      <c r="AW45" s="93"/>
      <c r="AX45" s="93"/>
      <c r="AY45" s="1186"/>
      <c r="AZ45" s="1244"/>
      <c r="BA45" s="1195"/>
      <c r="BB45" s="1195"/>
      <c r="BC45" s="1247"/>
      <c r="BD45" s="1247"/>
      <c r="BE45" s="1247"/>
      <c r="BF45" s="1247"/>
      <c r="BG45" s="1197"/>
      <c r="BH45" s="1195"/>
      <c r="BI45" s="1195"/>
      <c r="BJ45" s="1195"/>
      <c r="BK45" s="1195"/>
      <c r="BL45" s="1201"/>
      <c r="BM45" s="1195"/>
      <c r="BN45" s="1195"/>
      <c r="BO45" s="1197"/>
      <c r="BP45" s="91"/>
      <c r="BQ45" s="279"/>
      <c r="BR45" s="1260"/>
      <c r="BS45" s="1261"/>
      <c r="BT45" s="1288"/>
      <c r="BU45" s="1254"/>
      <c r="BV45" s="1256"/>
      <c r="BW45" s="255"/>
      <c r="BX45" s="255"/>
      <c r="BY45" s="255"/>
      <c r="BZ45" s="261"/>
      <c r="CA45" s="279"/>
      <c r="CB45" s="1207"/>
      <c r="CC45" s="1201"/>
      <c r="CD45" s="255"/>
      <c r="CE45" s="255"/>
      <c r="CF45" s="255"/>
      <c r="CG45" s="255"/>
      <c r="CH45" s="27"/>
      <c r="CI45" s="1177"/>
      <c r="CJ45" s="1177"/>
      <c r="CK45" s="1177"/>
      <c r="CL45" s="1177"/>
      <c r="CM45" s="1260"/>
      <c r="CN45" s="1261"/>
      <c r="CO45" s="1261"/>
      <c r="CP45" s="1258"/>
      <c r="CQ45" s="261"/>
      <c r="CR45" s="1184"/>
      <c r="CS45" s="93"/>
      <c r="CT45" s="93"/>
      <c r="CU45" s="93"/>
      <c r="CV45" s="1177"/>
      <c r="CW45" s="1177"/>
      <c r="CX45" s="93"/>
      <c r="CY45" s="1186"/>
      <c r="CZ45" s="1191"/>
      <c r="DA45" s="1188"/>
      <c r="DB45" s="532"/>
      <c r="DC45" s="1188"/>
      <c r="DD45" s="1188"/>
      <c r="DE45" s="1188"/>
      <c r="DF45" s="1188"/>
      <c r="DG45" s="1188"/>
      <c r="DH45" s="1188"/>
      <c r="DI45" s="1188"/>
      <c r="DJ45" s="1188"/>
      <c r="DK45" s="1188"/>
      <c r="DL45" s="1188"/>
      <c r="DM45" s="1190"/>
    </row>
    <row r="46" spans="1:117" s="66" customFormat="1" ht="15.95" customHeight="1" outlineLevel="1" x14ac:dyDescent="0.25">
      <c r="A46" s="987"/>
      <c r="B46" s="987"/>
      <c r="C46" s="980"/>
      <c r="D46" s="980"/>
      <c r="E46" s="980"/>
      <c r="F46" s="257"/>
      <c r="G46" s="980"/>
      <c r="H46" s="987"/>
      <c r="I46" s="989"/>
      <c r="J46" s="1033"/>
      <c r="K46" s="1035"/>
      <c r="L46" s="1037"/>
      <c r="M46" s="1039"/>
      <c r="N46" s="515"/>
      <c r="O46" s="516"/>
      <c r="P46" s="517"/>
      <c r="Q46" s="537"/>
      <c r="R46" s="547"/>
      <c r="S46" s="562"/>
      <c r="T46" s="537"/>
      <c r="U46" s="537"/>
      <c r="V46" s="537"/>
      <c r="W46" s="537"/>
      <c r="X46" s="1233"/>
      <c r="Y46" s="1235"/>
      <c r="Z46" s="518"/>
      <c r="AA46" s="1239"/>
      <c r="AB46" s="1241"/>
      <c r="AC46" s="1224"/>
      <c r="AD46" s="1224"/>
      <c r="AE46" s="1224"/>
      <c r="AF46" s="1237"/>
      <c r="AG46" s="1183"/>
      <c r="AH46" s="535"/>
      <c r="AI46" s="519"/>
      <c r="AJ46" s="520"/>
      <c r="AK46" s="513"/>
      <c r="AL46" s="92"/>
      <c r="AM46" s="92"/>
      <c r="AN46" s="92"/>
      <c r="AO46" s="92"/>
      <c r="AP46" s="1185"/>
      <c r="AQ46" s="1231"/>
      <c r="AR46" s="520"/>
      <c r="AS46" s="521"/>
      <c r="AT46" s="513"/>
      <c r="AU46" s="92"/>
      <c r="AV46" s="92"/>
      <c r="AW46" s="92"/>
      <c r="AX46" s="92"/>
      <c r="AY46" s="1185"/>
      <c r="AZ46" s="1243"/>
      <c r="BA46" s="1245"/>
      <c r="BB46" s="1245"/>
      <c r="BC46" s="1246"/>
      <c r="BD46" s="1246"/>
      <c r="BE46" s="1246"/>
      <c r="BF46" s="1246"/>
      <c r="BG46" s="1196"/>
      <c r="BH46" s="1194"/>
      <c r="BI46" s="1194"/>
      <c r="BJ46" s="1194"/>
      <c r="BK46" s="1194"/>
      <c r="BL46" s="1200"/>
      <c r="BM46" s="1194"/>
      <c r="BN46" s="1194"/>
      <c r="BO46" s="1196"/>
      <c r="BP46" s="91"/>
      <c r="BQ46" s="279"/>
      <c r="BR46" s="966"/>
      <c r="BS46" s="968"/>
      <c r="BT46" s="1008"/>
      <c r="BU46" s="1008"/>
      <c r="BV46" s="1011"/>
      <c r="BW46" s="255"/>
      <c r="BX46" s="255"/>
      <c r="BY46" s="255"/>
      <c r="BZ46" s="261"/>
      <c r="CA46" s="279"/>
      <c r="CB46" s="948"/>
      <c r="CC46" s="1022"/>
      <c r="CD46" s="255"/>
      <c r="CE46" s="255"/>
      <c r="CF46" s="255"/>
      <c r="CG46" s="255"/>
      <c r="CH46" s="27"/>
      <c r="CI46" s="950"/>
      <c r="CJ46" s="950"/>
      <c r="CK46" s="950"/>
      <c r="CL46" s="950"/>
      <c r="CM46" s="966"/>
      <c r="CN46" s="968"/>
      <c r="CO46" s="968"/>
      <c r="CP46" s="970"/>
      <c r="CQ46" s="261"/>
      <c r="CR46" s="964"/>
      <c r="CS46" s="960"/>
      <c r="CT46" s="960"/>
      <c r="CU46" s="960"/>
      <c r="CV46" s="950"/>
      <c r="CW46" s="950"/>
      <c r="CX46" s="960"/>
      <c r="CY46" s="962"/>
      <c r="CZ46" s="1007"/>
      <c r="DA46" s="1003"/>
      <c r="DB46" s="322"/>
      <c r="DC46" s="1003"/>
      <c r="DD46" s="1003"/>
      <c r="DE46" s="1003"/>
      <c r="DF46" s="1003"/>
      <c r="DG46" s="1003"/>
      <c r="DH46" s="1003"/>
      <c r="DI46" s="1003"/>
      <c r="DJ46" s="1003"/>
      <c r="DK46" s="1003"/>
      <c r="DL46" s="1003"/>
      <c r="DM46" s="1005"/>
    </row>
    <row r="47" spans="1:117" s="66" customFormat="1" ht="15.95" customHeight="1" outlineLevel="1" x14ac:dyDescent="0.25">
      <c r="A47" s="988"/>
      <c r="B47" s="988"/>
      <c r="C47" s="981"/>
      <c r="D47" s="981"/>
      <c r="E47" s="981"/>
      <c r="F47" s="507"/>
      <c r="G47" s="981"/>
      <c r="H47" s="988"/>
      <c r="I47" s="990"/>
      <c r="J47" s="1034"/>
      <c r="K47" s="1036"/>
      <c r="L47" s="1038"/>
      <c r="M47" s="1040"/>
      <c r="N47" s="515"/>
      <c r="O47" s="516"/>
      <c r="P47" s="517"/>
      <c r="Q47" s="538"/>
      <c r="R47" s="548"/>
      <c r="S47" s="562"/>
      <c r="T47" s="538"/>
      <c r="U47" s="538"/>
      <c r="V47" s="538"/>
      <c r="W47" s="538"/>
      <c r="X47" s="1234"/>
      <c r="Y47" s="1236"/>
      <c r="Z47" s="518"/>
      <c r="AA47" s="1240"/>
      <c r="AB47" s="1242"/>
      <c r="AC47" s="1225"/>
      <c r="AD47" s="1225"/>
      <c r="AE47" s="1225"/>
      <c r="AF47" s="1238"/>
      <c r="AG47" s="1184"/>
      <c r="AH47" s="536"/>
      <c r="AI47" s="519"/>
      <c r="AJ47" s="520"/>
      <c r="AK47" s="1207"/>
      <c r="AL47" s="93"/>
      <c r="AM47" s="93"/>
      <c r="AN47" s="93"/>
      <c r="AO47" s="93"/>
      <c r="AP47" s="1186"/>
      <c r="AQ47" s="1232"/>
      <c r="AR47" s="520"/>
      <c r="AS47" s="521"/>
      <c r="AT47" s="1207"/>
      <c r="AU47" s="93"/>
      <c r="AV47" s="93"/>
      <c r="AW47" s="93"/>
      <c r="AX47" s="93"/>
      <c r="AY47" s="1186"/>
      <c r="AZ47" s="1244"/>
      <c r="BA47" s="1195"/>
      <c r="BB47" s="1195"/>
      <c r="BC47" s="1247"/>
      <c r="BD47" s="1247"/>
      <c r="BE47" s="1247"/>
      <c r="BF47" s="1247"/>
      <c r="BG47" s="1197"/>
      <c r="BH47" s="1195"/>
      <c r="BI47" s="1195"/>
      <c r="BJ47" s="1195"/>
      <c r="BK47" s="1195"/>
      <c r="BL47" s="1201"/>
      <c r="BM47" s="1195"/>
      <c r="BN47" s="1195"/>
      <c r="BO47" s="1197"/>
      <c r="BP47" s="91"/>
      <c r="BQ47" s="279"/>
      <c r="BR47" s="967"/>
      <c r="BS47" s="969"/>
      <c r="BT47" s="1009"/>
      <c r="BU47" s="1010"/>
      <c r="BV47" s="1012"/>
      <c r="BW47" s="255"/>
      <c r="BX47" s="255"/>
      <c r="BY47" s="255"/>
      <c r="BZ47" s="261"/>
      <c r="CA47" s="279"/>
      <c r="CB47" s="949"/>
      <c r="CC47" s="1023"/>
      <c r="CD47" s="255"/>
      <c r="CE47" s="255"/>
      <c r="CF47" s="255"/>
      <c r="CG47" s="255"/>
      <c r="CH47" s="27"/>
      <c r="CI47" s="951"/>
      <c r="CJ47" s="951"/>
      <c r="CK47" s="951"/>
      <c r="CL47" s="951"/>
      <c r="CM47" s="967"/>
      <c r="CN47" s="969"/>
      <c r="CO47" s="969"/>
      <c r="CP47" s="971"/>
      <c r="CQ47" s="261"/>
      <c r="CR47" s="965"/>
      <c r="CS47" s="961"/>
      <c r="CT47" s="961"/>
      <c r="CU47" s="961"/>
      <c r="CV47" s="951"/>
      <c r="CW47" s="951"/>
      <c r="CX47" s="961"/>
      <c r="CY47" s="963"/>
      <c r="CZ47" s="1007"/>
      <c r="DA47" s="1004"/>
      <c r="DB47" s="532"/>
      <c r="DC47" s="1004"/>
      <c r="DD47" s="1004"/>
      <c r="DE47" s="1004"/>
      <c r="DF47" s="1004"/>
      <c r="DG47" s="1004"/>
      <c r="DH47" s="1004"/>
      <c r="DI47" s="1004"/>
      <c r="DJ47" s="1004"/>
      <c r="DK47" s="1004"/>
      <c r="DL47" s="1004"/>
      <c r="DM47" s="1006"/>
    </row>
    <row r="48" spans="1:117" s="66" customFormat="1" ht="15.95" customHeight="1" outlineLevel="1" x14ac:dyDescent="0.25">
      <c r="A48" s="50"/>
      <c r="B48" s="50"/>
      <c r="C48" s="31"/>
      <c r="D48" s="31"/>
      <c r="E48" s="31"/>
      <c r="F48" s="31"/>
      <c r="G48" s="31"/>
      <c r="H48" s="50"/>
      <c r="I48" s="31"/>
      <c r="J48" s="513"/>
      <c r="K48" s="321"/>
      <c r="L48" s="261"/>
      <c r="M48" s="323"/>
      <c r="N48" s="386"/>
      <c r="O48" s="255"/>
      <c r="P48" s="438"/>
      <c r="Q48" s="27"/>
      <c r="R48" s="386"/>
      <c r="S48" s="562"/>
      <c r="T48" s="27"/>
      <c r="U48" s="27"/>
      <c r="V48" s="27"/>
      <c r="W48" s="27"/>
      <c r="X48" s="255"/>
      <c r="Y48" s="260"/>
      <c r="Z48" s="273"/>
      <c r="AA48" s="509"/>
      <c r="AB48" s="257"/>
      <c r="AC48" s="257"/>
      <c r="AD48" s="257"/>
      <c r="AE48" s="257"/>
      <c r="AF48" s="257"/>
      <c r="AG48" s="324"/>
      <c r="AH48" s="257"/>
      <c r="AI48" s="255"/>
      <c r="AJ48" s="255"/>
      <c r="AK48" s="321"/>
      <c r="AL48" s="255"/>
      <c r="AM48" s="255"/>
      <c r="AN48" s="255"/>
      <c r="AO48" s="255"/>
      <c r="AP48" s="261"/>
      <c r="AQ48" s="512"/>
      <c r="AR48" s="255"/>
      <c r="AS48" s="261"/>
      <c r="AT48" s="255"/>
      <c r="AU48" s="255"/>
      <c r="AV48" s="255"/>
      <c r="AW48" s="255"/>
      <c r="AX48" s="255"/>
      <c r="AY48" s="261"/>
      <c r="AZ48" s="321"/>
      <c r="BA48" s="32"/>
      <c r="BB48" s="32"/>
      <c r="BC48" s="253"/>
      <c r="BD48" s="253"/>
      <c r="BE48" s="253"/>
      <c r="BF48" s="253"/>
      <c r="BG48" s="257"/>
      <c r="BH48" s="255"/>
      <c r="BI48" s="255"/>
      <c r="BJ48" s="255"/>
      <c r="BK48" s="255"/>
      <c r="BL48" s="255"/>
      <c r="BM48" s="255"/>
      <c r="BN48" s="255"/>
      <c r="BO48" s="257"/>
      <c r="BP48" s="91"/>
      <c r="BQ48" s="279"/>
      <c r="BR48" s="250"/>
      <c r="BS48" s="257"/>
      <c r="BT48" s="455"/>
      <c r="BU48" s="455"/>
      <c r="BV48" s="389"/>
      <c r="BW48" s="255"/>
      <c r="BX48" s="255"/>
      <c r="BY48" s="255"/>
      <c r="BZ48" s="261"/>
      <c r="CA48" s="279"/>
      <c r="CB48" s="321"/>
      <c r="CC48" s="255"/>
      <c r="CD48" s="255"/>
      <c r="CE48" s="255"/>
      <c r="CF48" s="255"/>
      <c r="CG48" s="255"/>
      <c r="CH48" s="27"/>
      <c r="CI48" s="27"/>
      <c r="CJ48" s="27"/>
      <c r="CK48" s="27"/>
      <c r="CL48" s="283"/>
      <c r="CM48" s="388"/>
      <c r="CN48" s="27"/>
      <c r="CO48" s="27"/>
      <c r="CP48" s="283"/>
      <c r="CQ48" s="261"/>
      <c r="CR48" s="258"/>
      <c r="CS48" s="255"/>
      <c r="CT48" s="255"/>
      <c r="CU48" s="255"/>
      <c r="CV48" s="27"/>
      <c r="CW48" s="27"/>
      <c r="CX48" s="255"/>
      <c r="CY48" s="261"/>
      <c r="CZ48" s="511"/>
      <c r="DA48" s="322"/>
      <c r="DB48" s="322"/>
      <c r="DC48" s="322"/>
      <c r="DD48" s="322"/>
      <c r="DE48" s="322"/>
      <c r="DF48" s="322"/>
      <c r="DG48" s="322"/>
      <c r="DH48" s="322"/>
      <c r="DI48" s="322"/>
      <c r="DJ48" s="322"/>
      <c r="DK48" s="322"/>
      <c r="DL48" s="322"/>
      <c r="DM48" s="531"/>
    </row>
    <row r="49" spans="1:119" s="66" customFormat="1" ht="15.95" customHeight="1" outlineLevel="1" x14ac:dyDescent="0.25">
      <c r="A49" s="50"/>
      <c r="B49" s="50"/>
      <c r="C49" s="31"/>
      <c r="D49" s="31"/>
      <c r="E49" s="31"/>
      <c r="F49" s="31"/>
      <c r="G49" s="31"/>
      <c r="H49" s="50"/>
      <c r="I49" s="31"/>
      <c r="J49" s="513"/>
      <c r="K49" s="321"/>
      <c r="L49" s="261"/>
      <c r="M49" s="323"/>
      <c r="N49" s="386"/>
      <c r="O49" s="255"/>
      <c r="P49" s="438"/>
      <c r="Q49" s="27"/>
      <c r="R49" s="386"/>
      <c r="S49" s="563"/>
      <c r="T49" s="27"/>
      <c r="U49" s="27"/>
      <c r="V49" s="27"/>
      <c r="W49" s="27"/>
      <c r="X49" s="255"/>
      <c r="Y49" s="260"/>
      <c r="Z49" s="273"/>
      <c r="AA49" s="509"/>
      <c r="AB49" s="257"/>
      <c r="AC49" s="257"/>
      <c r="AD49" s="257"/>
      <c r="AE49" s="257"/>
      <c r="AF49" s="257"/>
      <c r="AG49" s="324"/>
      <c r="AH49" s="257"/>
      <c r="AI49" s="255"/>
      <c r="AJ49" s="255"/>
      <c r="AK49" s="321"/>
      <c r="AL49" s="255"/>
      <c r="AM49" s="255"/>
      <c r="AN49" s="255"/>
      <c r="AO49" s="255"/>
      <c r="AP49" s="261"/>
      <c r="AQ49" s="512"/>
      <c r="AR49" s="255"/>
      <c r="AS49" s="261"/>
      <c r="AT49" s="255"/>
      <c r="AU49" s="255"/>
      <c r="AV49" s="255"/>
      <c r="AW49" s="255"/>
      <c r="AX49" s="255"/>
      <c r="AY49" s="261"/>
      <c r="AZ49" s="321"/>
      <c r="BA49" s="32"/>
      <c r="BB49" s="32"/>
      <c r="BC49" s="253"/>
      <c r="BD49" s="253"/>
      <c r="BE49" s="253"/>
      <c r="BF49" s="253"/>
      <c r="BG49" s="257"/>
      <c r="BH49" s="255"/>
      <c r="BI49" s="255"/>
      <c r="BJ49" s="255"/>
      <c r="BK49" s="255"/>
      <c r="BL49" s="255"/>
      <c r="BM49" s="255"/>
      <c r="BN49" s="255"/>
      <c r="BO49" s="257"/>
      <c r="BP49" s="91"/>
      <c r="BQ49" s="279"/>
      <c r="BR49" s="250"/>
      <c r="BS49" s="257"/>
      <c r="BT49" s="455"/>
      <c r="BU49" s="455"/>
      <c r="BV49" s="389"/>
      <c r="BW49" s="255"/>
      <c r="BX49" s="255"/>
      <c r="BY49" s="255"/>
      <c r="BZ49" s="261"/>
      <c r="CA49" s="279"/>
      <c r="CB49" s="321"/>
      <c r="CC49" s="255"/>
      <c r="CD49" s="255"/>
      <c r="CE49" s="255"/>
      <c r="CF49" s="255"/>
      <c r="CG49" s="255"/>
      <c r="CH49" s="27"/>
      <c r="CI49" s="27"/>
      <c r="CJ49" s="27"/>
      <c r="CK49" s="27"/>
      <c r="CL49" s="283"/>
      <c r="CM49" s="388"/>
      <c r="CN49" s="27"/>
      <c r="CO49" s="27"/>
      <c r="CP49" s="283"/>
      <c r="CQ49" s="261"/>
      <c r="CR49" s="258"/>
      <c r="CS49" s="255"/>
      <c r="CT49" s="255"/>
      <c r="CU49" s="255"/>
      <c r="CV49" s="27"/>
      <c r="CW49" s="27"/>
      <c r="CX49" s="255"/>
      <c r="CY49" s="261"/>
      <c r="CZ49" s="511"/>
      <c r="DA49" s="322"/>
      <c r="DB49" s="322"/>
      <c r="DC49" s="322"/>
      <c r="DD49" s="322"/>
      <c r="DE49" s="322"/>
      <c r="DF49" s="322"/>
      <c r="DG49" s="322"/>
      <c r="DH49" s="322"/>
      <c r="DI49" s="322"/>
      <c r="DJ49" s="322"/>
      <c r="DK49" s="322"/>
      <c r="DL49" s="322"/>
      <c r="DM49" s="531"/>
    </row>
    <row r="50" spans="1:119" s="66" customFormat="1" ht="15.95" customHeight="1" outlineLevel="1" x14ac:dyDescent="0.25">
      <c r="A50" s="50"/>
      <c r="B50" s="50"/>
      <c r="C50" s="31"/>
      <c r="D50" s="31"/>
      <c r="E50" s="31"/>
      <c r="F50" s="31"/>
      <c r="G50" s="31"/>
      <c r="H50" s="50"/>
      <c r="I50" s="31"/>
      <c r="J50" s="513"/>
      <c r="K50" s="321"/>
      <c r="L50" s="261"/>
      <c r="M50" s="323"/>
      <c r="N50" s="386"/>
      <c r="O50" s="255"/>
      <c r="P50" s="438"/>
      <c r="Q50" s="27"/>
      <c r="R50" s="386"/>
      <c r="S50" s="564"/>
      <c r="T50" s="27"/>
      <c r="U50" s="27"/>
      <c r="V50" s="27"/>
      <c r="W50" s="27"/>
      <c r="X50" s="255"/>
      <c r="Y50" s="260"/>
      <c r="Z50" s="273"/>
      <c r="AA50" s="509"/>
      <c r="AB50" s="257"/>
      <c r="AC50" s="257"/>
      <c r="AD50" s="257"/>
      <c r="AE50" s="257"/>
      <c r="AF50" s="257"/>
      <c r="AG50" s="324"/>
      <c r="AH50" s="257"/>
      <c r="AI50" s="255"/>
      <c r="AJ50" s="255"/>
      <c r="AK50" s="321"/>
      <c r="AL50" s="255"/>
      <c r="AM50" s="255"/>
      <c r="AN50" s="255"/>
      <c r="AO50" s="255"/>
      <c r="AP50" s="261"/>
      <c r="AQ50" s="512"/>
      <c r="AR50" s="255"/>
      <c r="AS50" s="261"/>
      <c r="AT50" s="255"/>
      <c r="AU50" s="255"/>
      <c r="AV50" s="255"/>
      <c r="AW50" s="255"/>
      <c r="AX50" s="255"/>
      <c r="AY50" s="261"/>
      <c r="AZ50" s="321"/>
      <c r="BA50" s="32"/>
      <c r="BB50" s="32"/>
      <c r="BC50" s="253"/>
      <c r="BD50" s="253"/>
      <c r="BE50" s="253"/>
      <c r="BF50" s="253"/>
      <c r="BG50" s="257"/>
      <c r="BH50" s="255"/>
      <c r="BI50" s="255"/>
      <c r="BJ50" s="255"/>
      <c r="BK50" s="255"/>
      <c r="BL50" s="255"/>
      <c r="BM50" s="255"/>
      <c r="BN50" s="255"/>
      <c r="BO50" s="257"/>
      <c r="BP50" s="91"/>
      <c r="BQ50" s="279"/>
      <c r="BR50" s="250"/>
      <c r="BS50" s="257"/>
      <c r="BT50" s="455"/>
      <c r="BU50" s="455"/>
      <c r="BV50" s="389"/>
      <c r="BW50" s="255"/>
      <c r="BX50" s="255"/>
      <c r="BY50" s="255"/>
      <c r="BZ50" s="261"/>
      <c r="CA50" s="279"/>
      <c r="CB50" s="321"/>
      <c r="CC50" s="255"/>
      <c r="CD50" s="255"/>
      <c r="CE50" s="255"/>
      <c r="CF50" s="255"/>
      <c r="CG50" s="255"/>
      <c r="CH50" s="27"/>
      <c r="CI50" s="27"/>
      <c r="CJ50" s="27"/>
      <c r="CK50" s="27"/>
      <c r="CL50" s="283"/>
      <c r="CM50" s="388"/>
      <c r="CN50" s="27"/>
      <c r="CO50" s="27"/>
      <c r="CP50" s="283"/>
      <c r="CQ50" s="261"/>
      <c r="CR50" s="258"/>
      <c r="CS50" s="255"/>
      <c r="CT50" s="255"/>
      <c r="CU50" s="255"/>
      <c r="CV50" s="27"/>
      <c r="CW50" s="27"/>
      <c r="CX50" s="255"/>
      <c r="CY50" s="261"/>
      <c r="CZ50" s="511"/>
      <c r="DA50" s="322"/>
      <c r="DB50" s="322"/>
      <c r="DC50" s="322"/>
      <c r="DD50" s="322"/>
      <c r="DE50" s="322"/>
      <c r="DF50" s="322"/>
      <c r="DG50" s="322"/>
      <c r="DH50" s="322"/>
      <c r="DI50" s="322"/>
      <c r="DJ50" s="322"/>
      <c r="DK50" s="322"/>
      <c r="DL50" s="322"/>
      <c r="DM50" s="531"/>
    </row>
    <row r="51" spans="1:119" s="66" customFormat="1" ht="15.95" customHeight="1" outlineLevel="1" x14ac:dyDescent="0.25">
      <c r="A51" s="50"/>
      <c r="B51" s="50"/>
      <c r="C51" s="31"/>
      <c r="D51" s="31"/>
      <c r="E51" s="31"/>
      <c r="F51" s="31"/>
      <c r="G51" s="31"/>
      <c r="H51" s="50"/>
      <c r="I51" s="31"/>
      <c r="J51" s="513"/>
      <c r="K51" s="321"/>
      <c r="L51" s="261"/>
      <c r="M51" s="323"/>
      <c r="N51" s="386"/>
      <c r="O51" s="255"/>
      <c r="P51" s="438"/>
      <c r="Q51" s="27"/>
      <c r="R51" s="386"/>
      <c r="S51" s="386"/>
      <c r="T51" s="27"/>
      <c r="U51" s="27"/>
      <c r="V51" s="27"/>
      <c r="W51" s="27"/>
      <c r="X51" s="255"/>
      <c r="Y51" s="260"/>
      <c r="Z51" s="273"/>
      <c r="AA51" s="509"/>
      <c r="AB51" s="257"/>
      <c r="AC51" s="257"/>
      <c r="AD51" s="257"/>
      <c r="AE51" s="257"/>
      <c r="AF51" s="257"/>
      <c r="AG51" s="324"/>
      <c r="AH51" s="257"/>
      <c r="AI51" s="255"/>
      <c r="AJ51" s="255"/>
      <c r="AK51" s="321"/>
      <c r="AL51" s="255"/>
      <c r="AM51" s="255"/>
      <c r="AN51" s="255"/>
      <c r="AO51" s="255"/>
      <c r="AP51" s="261"/>
      <c r="AQ51" s="512"/>
      <c r="AR51" s="255"/>
      <c r="AS51" s="261"/>
      <c r="AT51" s="255"/>
      <c r="AU51" s="255"/>
      <c r="AV51" s="255"/>
      <c r="AW51" s="255"/>
      <c r="AX51" s="255"/>
      <c r="AY51" s="261"/>
      <c r="AZ51" s="321"/>
      <c r="BA51" s="32"/>
      <c r="BB51" s="32"/>
      <c r="BC51" s="253"/>
      <c r="BD51" s="253"/>
      <c r="BE51" s="253"/>
      <c r="BF51" s="253"/>
      <c r="BG51" s="257"/>
      <c r="BH51" s="255"/>
      <c r="BI51" s="255"/>
      <c r="BJ51" s="255"/>
      <c r="BK51" s="255"/>
      <c r="BL51" s="255"/>
      <c r="BM51" s="255"/>
      <c r="BN51" s="255"/>
      <c r="BO51" s="257"/>
      <c r="BP51" s="91"/>
      <c r="BQ51" s="279"/>
      <c r="BR51" s="250"/>
      <c r="BS51" s="257"/>
      <c r="BT51" s="455"/>
      <c r="BU51" s="455"/>
      <c r="BV51" s="389"/>
      <c r="BW51" s="255"/>
      <c r="BX51" s="255"/>
      <c r="BY51" s="255"/>
      <c r="BZ51" s="261"/>
      <c r="CA51" s="279"/>
      <c r="CB51" s="321"/>
      <c r="CC51" s="255"/>
      <c r="CD51" s="255"/>
      <c r="CE51" s="255"/>
      <c r="CF51" s="255"/>
      <c r="CG51" s="255"/>
      <c r="CH51" s="27"/>
      <c r="CI51" s="27"/>
      <c r="CJ51" s="27"/>
      <c r="CK51" s="27"/>
      <c r="CL51" s="283"/>
      <c r="CM51" s="388"/>
      <c r="CN51" s="27"/>
      <c r="CO51" s="27"/>
      <c r="CP51" s="283"/>
      <c r="CQ51" s="261"/>
      <c r="CR51" s="258"/>
      <c r="CS51" s="255"/>
      <c r="CT51" s="255"/>
      <c r="CU51" s="255"/>
      <c r="CV51" s="27"/>
      <c r="CW51" s="27"/>
      <c r="CX51" s="255"/>
      <c r="CY51" s="261"/>
      <c r="CZ51" s="511"/>
      <c r="DA51" s="322"/>
      <c r="DB51" s="322"/>
      <c r="DC51" s="322"/>
      <c r="DD51" s="322"/>
      <c r="DE51" s="322"/>
      <c r="DF51" s="322"/>
      <c r="DG51" s="322"/>
      <c r="DH51" s="322"/>
      <c r="DI51" s="322"/>
      <c r="DJ51" s="322"/>
      <c r="DK51" s="322"/>
      <c r="DL51" s="322"/>
      <c r="DM51" s="531"/>
    </row>
    <row r="52" spans="1:119" s="66" customFormat="1" ht="15.95" customHeight="1" outlineLevel="1" x14ac:dyDescent="0.25">
      <c r="A52" s="50"/>
      <c r="B52" s="50"/>
      <c r="C52" s="31"/>
      <c r="D52" s="31"/>
      <c r="E52" s="31"/>
      <c r="F52" s="31"/>
      <c r="G52" s="31"/>
      <c r="H52" s="50"/>
      <c r="I52" s="31"/>
      <c r="J52" s="513"/>
      <c r="K52" s="321"/>
      <c r="L52" s="261"/>
      <c r="M52" s="323"/>
      <c r="N52" s="386"/>
      <c r="O52" s="255"/>
      <c r="P52" s="438"/>
      <c r="Q52" s="27"/>
      <c r="R52" s="386"/>
      <c r="S52" s="386"/>
      <c r="T52" s="27"/>
      <c r="U52" s="27"/>
      <c r="V52" s="27"/>
      <c r="W52" s="27"/>
      <c r="X52" s="255"/>
      <c r="Y52" s="260"/>
      <c r="Z52" s="273"/>
      <c r="AA52" s="509"/>
      <c r="AB52" s="257"/>
      <c r="AC52" s="257"/>
      <c r="AD52" s="257"/>
      <c r="AE52" s="257"/>
      <c r="AF52" s="257"/>
      <c r="AG52" s="324"/>
      <c r="AH52" s="257"/>
      <c r="AI52" s="255"/>
      <c r="AJ52" s="255"/>
      <c r="AK52" s="321"/>
      <c r="AL52" s="255"/>
      <c r="AM52" s="255"/>
      <c r="AN52" s="255"/>
      <c r="AO52" s="255"/>
      <c r="AP52" s="261"/>
      <c r="AQ52" s="512"/>
      <c r="AR52" s="255"/>
      <c r="AS52" s="261"/>
      <c r="AT52" s="255"/>
      <c r="AU52" s="255"/>
      <c r="AV52" s="255"/>
      <c r="AW52" s="255"/>
      <c r="AX52" s="255"/>
      <c r="AY52" s="261"/>
      <c r="AZ52" s="321"/>
      <c r="BA52" s="32"/>
      <c r="BB52" s="32"/>
      <c r="BC52" s="253"/>
      <c r="BD52" s="253"/>
      <c r="BE52" s="253"/>
      <c r="BF52" s="253"/>
      <c r="BG52" s="257"/>
      <c r="BH52" s="255"/>
      <c r="BI52" s="255"/>
      <c r="BJ52" s="255"/>
      <c r="BK52" s="255"/>
      <c r="BL52" s="255"/>
      <c r="BM52" s="255"/>
      <c r="BN52" s="255"/>
      <c r="BO52" s="257"/>
      <c r="BP52" s="91"/>
      <c r="BQ52" s="279"/>
      <c r="BR52" s="250"/>
      <c r="BS52" s="257"/>
      <c r="BT52" s="455"/>
      <c r="BU52" s="455"/>
      <c r="BV52" s="389"/>
      <c r="BW52" s="255"/>
      <c r="BX52" s="255"/>
      <c r="BY52" s="255"/>
      <c r="BZ52" s="261"/>
      <c r="CA52" s="279"/>
      <c r="CB52" s="321"/>
      <c r="CC52" s="255"/>
      <c r="CD52" s="255"/>
      <c r="CE52" s="255"/>
      <c r="CF52" s="255"/>
      <c r="CG52" s="255"/>
      <c r="CH52" s="27"/>
      <c r="CI52" s="27"/>
      <c r="CJ52" s="27"/>
      <c r="CK52" s="27"/>
      <c r="CL52" s="283"/>
      <c r="CM52" s="388"/>
      <c r="CN52" s="27"/>
      <c r="CO52" s="27"/>
      <c r="CP52" s="283"/>
      <c r="CQ52" s="261"/>
      <c r="CR52" s="258"/>
      <c r="CS52" s="255"/>
      <c r="CT52" s="255"/>
      <c r="CU52" s="255"/>
      <c r="CV52" s="27"/>
      <c r="CW52" s="27"/>
      <c r="CX52" s="255"/>
      <c r="CY52" s="261"/>
      <c r="CZ52" s="511"/>
      <c r="DA52" s="322"/>
      <c r="DB52" s="322"/>
      <c r="DC52" s="322"/>
      <c r="DD52" s="322"/>
      <c r="DE52" s="322"/>
      <c r="DF52" s="322"/>
      <c r="DG52" s="322"/>
      <c r="DH52" s="322"/>
      <c r="DI52" s="322"/>
      <c r="DJ52" s="322"/>
      <c r="DK52" s="322"/>
      <c r="DL52" s="322"/>
      <c r="DM52" s="531"/>
    </row>
    <row r="53" spans="1:119" s="66" customFormat="1" ht="15.95" customHeight="1" outlineLevel="1" x14ac:dyDescent="0.25">
      <c r="A53" s="250"/>
      <c r="B53" s="250"/>
      <c r="C53" s="257"/>
      <c r="D53" s="257"/>
      <c r="E53" s="257"/>
      <c r="F53" s="257"/>
      <c r="G53" s="257"/>
      <c r="H53" s="250"/>
      <c r="I53" s="257"/>
      <c r="J53" s="513"/>
      <c r="K53" s="321"/>
      <c r="L53" s="261"/>
      <c r="M53" s="323"/>
      <c r="N53" s="386"/>
      <c r="O53" s="255"/>
      <c r="P53" s="438"/>
      <c r="Q53" s="27"/>
      <c r="R53" s="386"/>
      <c r="S53" s="386"/>
      <c r="T53" s="27"/>
      <c r="U53" s="27"/>
      <c r="V53" s="27"/>
      <c r="W53" s="27"/>
      <c r="X53" s="255"/>
      <c r="Y53" s="260"/>
      <c r="Z53" s="273"/>
      <c r="AA53" s="509"/>
      <c r="AB53" s="257"/>
      <c r="AC53" s="257"/>
      <c r="AD53" s="257"/>
      <c r="AE53" s="257"/>
      <c r="AF53" s="257"/>
      <c r="AG53" s="324"/>
      <c r="AH53" s="257"/>
      <c r="AI53" s="255"/>
      <c r="AJ53" s="255"/>
      <c r="AK53" s="321"/>
      <c r="AL53" s="255"/>
      <c r="AM53" s="255"/>
      <c r="AN53" s="255"/>
      <c r="AO53" s="255"/>
      <c r="AP53" s="261"/>
      <c r="AQ53" s="512"/>
      <c r="AR53" s="255"/>
      <c r="AS53" s="261"/>
      <c r="AT53" s="255"/>
      <c r="AU53" s="255"/>
      <c r="AV53" s="255"/>
      <c r="AW53" s="255"/>
      <c r="AX53" s="255"/>
      <c r="AY53" s="261"/>
      <c r="AZ53" s="321"/>
      <c r="BA53" s="508"/>
      <c r="BB53" s="508"/>
      <c r="BC53" s="253"/>
      <c r="BD53" s="253"/>
      <c r="BE53" s="253"/>
      <c r="BF53" s="253"/>
      <c r="BG53" s="257"/>
      <c r="BH53" s="255"/>
      <c r="BI53" s="255"/>
      <c r="BJ53" s="255"/>
      <c r="BK53" s="255"/>
      <c r="BL53" s="255"/>
      <c r="BM53" s="255"/>
      <c r="BN53" s="255"/>
      <c r="BO53" s="257"/>
      <c r="BP53" s="91"/>
      <c r="BQ53" s="279"/>
      <c r="BR53" s="250"/>
      <c r="BS53" s="257"/>
      <c r="BT53" s="455"/>
      <c r="BU53" s="455"/>
      <c r="BV53" s="389"/>
      <c r="BW53" s="255"/>
      <c r="BX53" s="255"/>
      <c r="BY53" s="255"/>
      <c r="BZ53" s="261"/>
      <c r="CA53" s="279"/>
      <c r="CB53" s="321"/>
      <c r="CC53" s="255"/>
      <c r="CD53" s="255"/>
      <c r="CE53" s="255"/>
      <c r="CF53" s="255"/>
      <c r="CG53" s="255"/>
      <c r="CH53" s="27"/>
      <c r="CI53" s="27"/>
      <c r="CJ53" s="27"/>
      <c r="CK53" s="27"/>
      <c r="CL53" s="283"/>
      <c r="CM53" s="388"/>
      <c r="CN53" s="27"/>
      <c r="CO53" s="27"/>
      <c r="CP53" s="283"/>
      <c r="CQ53" s="261"/>
      <c r="CR53" s="258"/>
      <c r="CS53" s="255"/>
      <c r="CT53" s="255"/>
      <c r="CU53" s="255"/>
      <c r="CV53" s="27"/>
      <c r="CW53" s="27"/>
      <c r="CX53" s="255"/>
      <c r="CY53" s="261"/>
      <c r="CZ53" s="511"/>
      <c r="DA53" s="322"/>
      <c r="DB53" s="322"/>
      <c r="DC53" s="322"/>
      <c r="DD53" s="322"/>
      <c r="DE53" s="322"/>
      <c r="DF53" s="322"/>
      <c r="DG53" s="322"/>
      <c r="DH53" s="322"/>
      <c r="DI53" s="322"/>
      <c r="DJ53" s="322"/>
      <c r="DK53" s="322"/>
      <c r="DL53" s="322"/>
      <c r="DM53" s="531"/>
    </row>
    <row r="54" spans="1:119" s="113" customFormat="1" ht="24.95" customHeight="1" x14ac:dyDescent="0.25">
      <c r="A54" s="347"/>
      <c r="B54" s="347"/>
      <c r="C54" s="347"/>
      <c r="D54" s="347"/>
      <c r="E54" s="347"/>
      <c r="F54" s="347"/>
      <c r="G54" s="347"/>
      <c r="H54" s="347"/>
      <c r="I54" s="361"/>
      <c r="J54" s="338" t="str">
        <f>J3</f>
        <v>Компания 1</v>
      </c>
      <c r="K54" s="575"/>
      <c r="L54" s="342"/>
      <c r="M54" s="549"/>
      <c r="N54" s="341"/>
      <c r="O54" s="342"/>
      <c r="P54" s="343"/>
      <c r="Q54" s="496"/>
      <c r="R54" s="549"/>
      <c r="S54" s="549"/>
      <c r="T54" s="496">
        <f>SUM(T4:T41)</f>
        <v>0</v>
      </c>
      <c r="U54" s="496">
        <f>SUM(U4:U41)</f>
        <v>0</v>
      </c>
      <c r="V54" s="496"/>
      <c r="W54" s="496"/>
      <c r="X54" s="342"/>
      <c r="Y54" s="348">
        <f>AJ54/AI54</f>
        <v>29.045164288953085</v>
      </c>
      <c r="Z54" s="348">
        <f>AR54/AI54</f>
        <v>74.551942878379805</v>
      </c>
      <c r="AA54" s="351">
        <f>SUM(AA4:AA53)</f>
        <v>840050</v>
      </c>
      <c r="AB54" s="347"/>
      <c r="AC54" s="347"/>
      <c r="AD54" s="347"/>
      <c r="AE54" s="347"/>
      <c r="AF54" s="347"/>
      <c r="AG54" s="348"/>
      <c r="AH54" s="347"/>
      <c r="AI54" s="342">
        <f>SUM(AI4:AI53)</f>
        <v>30404908.445840001</v>
      </c>
      <c r="AJ54" s="342">
        <f>SUM(AJ4:AJ53)</f>
        <v>883115561</v>
      </c>
      <c r="AK54" s="349"/>
      <c r="AL54" s="342"/>
      <c r="AM54" s="342"/>
      <c r="AN54" s="342"/>
      <c r="AO54" s="342"/>
      <c r="AP54" s="339"/>
      <c r="AQ54" s="350"/>
      <c r="AR54" s="342">
        <f>SUM(AR4:AR53)</f>
        <v>2266744997.6766315</v>
      </c>
      <c r="AS54" s="339">
        <f>SUM(AS4:AS53)</f>
        <v>1383629436.6766312</v>
      </c>
      <c r="AT54" s="342"/>
      <c r="AU54" s="342"/>
      <c r="AV54" s="342"/>
      <c r="AW54" s="342"/>
      <c r="AX54" s="342"/>
      <c r="AY54" s="339"/>
      <c r="AZ54" s="349"/>
      <c r="BA54" s="342"/>
      <c r="BB54" s="342"/>
      <c r="BC54" s="395"/>
      <c r="BD54" s="342"/>
      <c r="BE54" s="342"/>
      <c r="BF54" s="342"/>
      <c r="BG54" s="347"/>
      <c r="BH54" s="342"/>
      <c r="BI54" s="342"/>
      <c r="BJ54" s="342"/>
      <c r="BK54" s="342"/>
      <c r="BL54" s="342"/>
      <c r="BM54" s="342"/>
      <c r="BN54" s="342"/>
      <c r="BO54" s="347"/>
      <c r="BP54" s="347"/>
      <c r="BQ54" s="329"/>
      <c r="BR54" s="346" t="e">
        <f>SUMPRODUCT(AA4:AA53,BR4:BR53)/AA54</f>
        <v>#DIV/0!</v>
      </c>
      <c r="BS54" s="347">
        <f>SUMPRODUCT(AA4:AA53,BS4:BS53)/AA54</f>
        <v>30.438896703767636</v>
      </c>
      <c r="BT54" s="460">
        <f>SUMPRODUCT($AA$4:$AA$53,BT4:BT53)/$AA$54</f>
        <v>48.993550498184632</v>
      </c>
      <c r="BU54" s="453" t="e">
        <f>BR54-BS54</f>
        <v>#DIV/0!</v>
      </c>
      <c r="BV54" s="378" t="e">
        <f>SUMPRODUCT($AA$4:$AA$53,BV4:BV53)/$AA$54</f>
        <v>#DIV/0!</v>
      </c>
      <c r="BW54" s="396" t="e">
        <f>BU54*AA54*CZ54</f>
        <v>#DIV/0!</v>
      </c>
      <c r="BX54" s="396" t="e">
        <f>SUMPRODUCT(AA4:AA53,BU4:BU53,CZ4:CZ53,CR4:CR53)</f>
        <v>#DIV/0!</v>
      </c>
      <c r="BY54" s="396" t="e">
        <f>BV54*AA54*CZ54</f>
        <v>#DIV/0!</v>
      </c>
      <c r="BZ54" s="397" t="e">
        <f>SUMPRODUCT(AA4:AA53,BV4:BV53,CZ4:CZ53,CR4:CR53)</f>
        <v>#DIV/0!</v>
      </c>
      <c r="CA54" s="329"/>
      <c r="CB54" s="349"/>
      <c r="CC54" s="342"/>
      <c r="CD54" s="342"/>
      <c r="CE54" s="342"/>
      <c r="CF54" s="342"/>
      <c r="CG54" s="342"/>
      <c r="CH54" s="358" t="e">
        <f>SUM(CH4:CH53)</f>
        <v>#DIV/0!</v>
      </c>
      <c r="CI54" s="358" t="e">
        <f>SUM(CI4:CI53)</f>
        <v>#DIV/0!</v>
      </c>
      <c r="CJ54" s="358"/>
      <c r="CK54" s="358"/>
      <c r="CL54" s="360"/>
      <c r="CM54" s="359">
        <f>SUMPRODUCT(AA4:AA53,CM4:CM53)/AA54</f>
        <v>53.434180727337655</v>
      </c>
      <c r="CN54" s="358">
        <f>SUMPRODUCT(AA4:AA53,CN4:CN53)/AA54</f>
        <v>34.879526932920662</v>
      </c>
      <c r="CO54" s="358" t="e">
        <f>SUM(CO4:CO53)</f>
        <v>#DIV/0!</v>
      </c>
      <c r="CP54" s="360" t="e">
        <f>SUM(CP4:CP53)</f>
        <v>#DIV/0!</v>
      </c>
      <c r="CQ54" s="339"/>
      <c r="CR54" s="361"/>
      <c r="CS54" s="342"/>
      <c r="CT54" s="342"/>
      <c r="CU54" s="342"/>
      <c r="CV54" s="358" t="e">
        <f>SUM(CV4:CV53)</f>
        <v>#DIV/0!</v>
      </c>
      <c r="CW54" s="358" t="e">
        <f>SUM(CW4:CW53)</f>
        <v>#DIV/0!</v>
      </c>
      <c r="CX54" s="342"/>
      <c r="CY54" s="339" t="e">
        <f>SUM(CY4:CY53)</f>
        <v>#DIV/0!</v>
      </c>
      <c r="CZ54" s="398" t="e">
        <f>SUMPRODUCT(AA4:AA53,CZ4:CZ53)/AA54</f>
        <v>#DIV/0!</v>
      </c>
      <c r="DA54" s="342" t="e">
        <f t="shared" ref="DA54:DL54" si="164">SUM(DA4:DA53)</f>
        <v>#DIV/0!</v>
      </c>
      <c r="DB54" s="342" t="e">
        <f t="shared" ref="DB54" si="165">SUM(DB4:DB53)</f>
        <v>#DIV/0!</v>
      </c>
      <c r="DC54" s="342">
        <f t="shared" si="164"/>
        <v>2093</v>
      </c>
      <c r="DD54" s="342" t="e">
        <f t="shared" si="164"/>
        <v>#DIV/0!</v>
      </c>
      <c r="DE54" s="342" t="e">
        <f t="shared" si="164"/>
        <v>#DIV/0!</v>
      </c>
      <c r="DF54" s="342" t="e">
        <f t="shared" si="164"/>
        <v>#DIV/0!</v>
      </c>
      <c r="DG54" s="342" t="e">
        <f t="shared" si="164"/>
        <v>#DIV/0!</v>
      </c>
      <c r="DH54" s="342" t="e">
        <f t="shared" si="164"/>
        <v>#REF!</v>
      </c>
      <c r="DI54" s="342">
        <f t="shared" si="164"/>
        <v>2010.6165612149589</v>
      </c>
      <c r="DJ54" s="342" t="e">
        <f t="shared" si="164"/>
        <v>#DIV/0!</v>
      </c>
      <c r="DK54" s="342" t="e">
        <f t="shared" si="164"/>
        <v>#DIV/0!</v>
      </c>
      <c r="DL54" s="342" t="e">
        <f t="shared" si="164"/>
        <v>#DIV/0!</v>
      </c>
      <c r="DM54" s="621" t="e">
        <f>SUM(DM4:DM53)</f>
        <v>#REF!</v>
      </c>
      <c r="DN54" s="112"/>
      <c r="DO54" s="66"/>
    </row>
    <row r="55" spans="1:119" s="197" customFormat="1" ht="20.25" customHeight="1" outlineLevel="1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96" t="s">
        <v>88</v>
      </c>
      <c r="L55" s="198"/>
      <c r="M55" s="199"/>
      <c r="N55" s="199"/>
      <c r="O55" s="198"/>
      <c r="P55" s="199"/>
      <c r="Q55" s="195"/>
      <c r="R55" s="199"/>
      <c r="S55" s="199"/>
      <c r="T55" s="195"/>
      <c r="U55" s="195"/>
      <c r="V55" s="195"/>
      <c r="W55" s="195"/>
      <c r="X55" s="198"/>
      <c r="Y55" s="106"/>
      <c r="Z55" s="106"/>
      <c r="AA55" s="195"/>
      <c r="AB55" s="102"/>
      <c r="AC55" s="106"/>
      <c r="AD55" s="106"/>
      <c r="AE55" s="106"/>
      <c r="AF55" s="106"/>
      <c r="AG55" s="200"/>
      <c r="AH55" s="106"/>
      <c r="AI55" s="195"/>
      <c r="AJ55" s="195"/>
      <c r="AK55" s="102"/>
      <c r="AL55" s="195"/>
      <c r="AM55" s="195"/>
      <c r="AN55" s="195"/>
      <c r="AO55" s="195"/>
      <c r="AP55" s="201"/>
      <c r="AQ55" s="105"/>
      <c r="AR55" s="275"/>
      <c r="AS55" s="277"/>
      <c r="AT55" s="106"/>
      <c r="AU55" s="195"/>
      <c r="AV55" s="195"/>
      <c r="AW55" s="195"/>
      <c r="AX55" s="195"/>
      <c r="AY55" s="201"/>
      <c r="AZ55" s="193"/>
      <c r="BA55" s="106"/>
      <c r="BB55" s="195"/>
      <c r="BC55" s="195"/>
      <c r="BD55" s="195"/>
      <c r="BE55" s="195"/>
      <c r="BF55" s="195"/>
      <c r="BG55" s="106"/>
      <c r="BH55" s="195"/>
      <c r="BI55" s="195"/>
      <c r="BJ55" s="195"/>
      <c r="BK55" s="195"/>
      <c r="BL55" s="195"/>
      <c r="BM55" s="195"/>
      <c r="BN55" s="195"/>
      <c r="BO55" s="106"/>
      <c r="BP55" s="106"/>
      <c r="BQ55" s="201"/>
      <c r="BR55" s="100" t="e">
        <f>BR54*$AA54*$CZ54</f>
        <v>#DIV/0!</v>
      </c>
      <c r="BS55" s="97" t="e">
        <f>BS54*$AA54*$CZ54</f>
        <v>#DIV/0!</v>
      </c>
      <c r="BT55" s="97" t="e">
        <f>BT54*$AA54*$CZ54</f>
        <v>#DIV/0!</v>
      </c>
      <c r="BU55" s="454"/>
      <c r="BV55" s="334"/>
      <c r="BW55" s="195"/>
      <c r="BX55" s="195"/>
      <c r="BY55" s="195"/>
      <c r="BZ55" s="201"/>
      <c r="CA55" s="201"/>
      <c r="CB55" s="109"/>
      <c r="CC55" s="195"/>
      <c r="CD55" s="195"/>
      <c r="CE55" s="195"/>
      <c r="CF55" s="195"/>
      <c r="CG55" s="195"/>
      <c r="CH55" s="195"/>
      <c r="CI55" s="195"/>
      <c r="CJ55" s="195"/>
      <c r="CK55" s="195"/>
      <c r="CL55" s="201"/>
      <c r="CM55" s="492" t="e">
        <f>CM54*$AA54*$CZ54</f>
        <v>#DIV/0!</v>
      </c>
      <c r="CN55" s="493" t="e">
        <f>CN54*$AA54*$CZ54</f>
        <v>#DIV/0!</v>
      </c>
      <c r="CO55" s="195"/>
      <c r="CP55" s="201"/>
      <c r="CQ55" s="201"/>
      <c r="CR55" s="211"/>
      <c r="CS55" s="106"/>
      <c r="CT55" s="103"/>
      <c r="CU55" s="103"/>
      <c r="CV55" s="195"/>
      <c r="CW55" s="195"/>
      <c r="CX55" s="103"/>
      <c r="CY55" s="444" t="e">
        <f>CW54-CH54</f>
        <v>#DIV/0!</v>
      </c>
      <c r="CZ55" s="291"/>
      <c r="DA55" s="202"/>
      <c r="DB55" s="202"/>
      <c r="DC55" s="202"/>
      <c r="DD55" s="202"/>
      <c r="DE55" s="202"/>
      <c r="DF55" s="202"/>
      <c r="DG55" s="202"/>
      <c r="DH55" s="202"/>
      <c r="DI55" s="202"/>
      <c r="DJ55" s="202"/>
      <c r="DK55" s="202"/>
      <c r="DL55" s="202"/>
      <c r="DM55" s="203"/>
      <c r="DO55" s="66"/>
    </row>
    <row r="56" spans="1:119" s="197" customFormat="1" ht="20.25" customHeight="1" outlineLevel="1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96" t="s">
        <v>87</v>
      </c>
      <c r="L56" s="198"/>
      <c r="M56" s="199"/>
      <c r="N56" s="199"/>
      <c r="O56" s="198"/>
      <c r="P56" s="199"/>
      <c r="Q56" s="195"/>
      <c r="R56" s="199"/>
      <c r="S56" s="199"/>
      <c r="T56" s="195"/>
      <c r="U56" s="195"/>
      <c r="V56" s="195"/>
      <c r="W56" s="195"/>
      <c r="X56" s="198"/>
      <c r="Y56" s="106"/>
      <c r="Z56" s="106"/>
      <c r="AA56" s="195"/>
      <c r="AB56" s="102"/>
      <c r="AC56" s="106"/>
      <c r="AD56" s="106"/>
      <c r="AE56" s="106"/>
      <c r="AF56" s="106"/>
      <c r="AG56" s="200"/>
      <c r="AH56" s="106"/>
      <c r="AI56" s="195"/>
      <c r="AJ56" s="195"/>
      <c r="AK56" s="102"/>
      <c r="AL56" s="195"/>
      <c r="AM56" s="195"/>
      <c r="AN56" s="195"/>
      <c r="AO56" s="195"/>
      <c r="AP56" s="201"/>
      <c r="AQ56" s="105"/>
      <c r="AR56" s="275"/>
      <c r="AS56" s="277"/>
      <c r="AT56" s="106"/>
      <c r="AU56" s="195"/>
      <c r="AV56" s="195"/>
      <c r="AW56" s="195"/>
      <c r="AX56" s="195"/>
      <c r="AY56" s="201"/>
      <c r="AZ56" s="193"/>
      <c r="BA56" s="106"/>
      <c r="BB56" s="195"/>
      <c r="BC56" s="195"/>
      <c r="BD56" s="195"/>
      <c r="BE56" s="195"/>
      <c r="BF56" s="195"/>
      <c r="BG56" s="106"/>
      <c r="BH56" s="195"/>
      <c r="BI56" s="195"/>
      <c r="BJ56" s="195"/>
      <c r="BK56" s="195"/>
      <c r="BL56" s="195"/>
      <c r="BM56" s="195"/>
      <c r="BN56" s="195"/>
      <c r="BO56" s="106"/>
      <c r="BP56" s="106"/>
      <c r="BQ56" s="201"/>
      <c r="BR56" s="102"/>
      <c r="BS56" s="106"/>
      <c r="BT56" s="459"/>
      <c r="BU56" s="459"/>
      <c r="BV56" s="334"/>
      <c r="BW56" s="195"/>
      <c r="BX56" s="195"/>
      <c r="BY56" s="195"/>
      <c r="BZ56" s="201"/>
      <c r="CA56" s="201"/>
      <c r="CB56" s="109"/>
      <c r="CC56" s="195"/>
      <c r="CD56" s="195"/>
      <c r="CE56" s="195"/>
      <c r="CF56" s="195"/>
      <c r="CG56" s="195"/>
      <c r="CH56" s="195"/>
      <c r="CI56" s="195"/>
      <c r="CJ56" s="195"/>
      <c r="CK56" s="195"/>
      <c r="CL56" s="201"/>
      <c r="CM56" s="193"/>
      <c r="CN56" s="195"/>
      <c r="CO56" s="195"/>
      <c r="CP56" s="201"/>
      <c r="CQ56" s="201"/>
      <c r="CR56" s="211"/>
      <c r="CS56" s="106"/>
      <c r="CT56" s="103"/>
      <c r="CU56" s="103"/>
      <c r="CV56" s="195"/>
      <c r="CW56" s="195"/>
      <c r="CX56" s="103"/>
      <c r="CY56" s="104"/>
      <c r="CZ56" s="291"/>
      <c r="DA56" s="202"/>
      <c r="DB56" s="202"/>
      <c r="DC56" s="202"/>
      <c r="DD56" s="202"/>
      <c r="DE56" s="202"/>
      <c r="DF56" s="202"/>
      <c r="DG56" s="202"/>
      <c r="DH56" s="202"/>
      <c r="DI56" s="202"/>
      <c r="DJ56" s="202"/>
      <c r="DK56" s="202"/>
      <c r="DL56" s="202"/>
      <c r="DM56" s="203"/>
      <c r="DO56" s="66"/>
    </row>
    <row r="57" spans="1:119" s="197" customFormat="1" ht="20.25" customHeight="1" outlineLevel="1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514" t="s">
        <v>96</v>
      </c>
      <c r="L57" s="198"/>
      <c r="M57" s="199"/>
      <c r="N57" s="199"/>
      <c r="O57" s="198"/>
      <c r="P57" s="199"/>
      <c r="Q57" s="195"/>
      <c r="R57" s="199"/>
      <c r="S57" s="199"/>
      <c r="T57" s="195"/>
      <c r="U57" s="195"/>
      <c r="V57" s="195"/>
      <c r="W57" s="195"/>
      <c r="X57" s="198"/>
      <c r="Y57" s="106"/>
      <c r="Z57" s="106"/>
      <c r="AA57" s="195"/>
      <c r="AB57" s="102"/>
      <c r="AC57" s="106"/>
      <c r="AD57" s="106"/>
      <c r="AE57" s="106"/>
      <c r="AF57" s="106"/>
      <c r="AG57" s="200"/>
      <c r="AH57" s="106"/>
      <c r="AI57" s="195"/>
      <c r="AJ57" s="195"/>
      <c r="AK57" s="102"/>
      <c r="AL57" s="195"/>
      <c r="AM57" s="195"/>
      <c r="AN57" s="195"/>
      <c r="AO57" s="195"/>
      <c r="AP57" s="201"/>
      <c r="AQ57" s="105"/>
      <c r="AR57" s="275"/>
      <c r="AS57" s="277"/>
      <c r="AT57" s="106"/>
      <c r="AU57" s="195"/>
      <c r="AV57" s="195"/>
      <c r="AW57" s="195"/>
      <c r="AX57" s="195"/>
      <c r="AY57" s="201"/>
      <c r="AZ57" s="193"/>
      <c r="BA57" s="106"/>
      <c r="BB57" s="195"/>
      <c r="BC57" s="195"/>
      <c r="BD57" s="195"/>
      <c r="BE57" s="195"/>
      <c r="BF57" s="195"/>
      <c r="BG57" s="106"/>
      <c r="BH57" s="195"/>
      <c r="BI57" s="195"/>
      <c r="BJ57" s="195"/>
      <c r="BK57" s="195"/>
      <c r="BL57" s="195"/>
      <c r="BM57" s="195"/>
      <c r="BN57" s="195"/>
      <c r="BO57" s="106"/>
      <c r="BP57" s="106"/>
      <c r="BQ57" s="201"/>
      <c r="BR57" s="102"/>
      <c r="BS57" s="106"/>
      <c r="BT57" s="459"/>
      <c r="BU57" s="459"/>
      <c r="BV57" s="334"/>
      <c r="BW57" s="195"/>
      <c r="BX57" s="195"/>
      <c r="BY57" s="195"/>
      <c r="BZ57" s="201"/>
      <c r="CA57" s="201"/>
      <c r="CB57" s="109"/>
      <c r="CC57" s="195"/>
      <c r="CD57" s="195"/>
      <c r="CE57" s="195"/>
      <c r="CF57" s="195"/>
      <c r="CG57" s="195"/>
      <c r="CH57" s="195"/>
      <c r="CI57" s="195"/>
      <c r="CJ57" s="195"/>
      <c r="CK57" s="195"/>
      <c r="CL57" s="201"/>
      <c r="CM57" s="193"/>
      <c r="CN57" s="195"/>
      <c r="CO57" s="195"/>
      <c r="CP57" s="201"/>
      <c r="CQ57" s="201"/>
      <c r="CR57" s="211"/>
      <c r="CS57" s="106"/>
      <c r="CT57" s="103"/>
      <c r="CU57" s="103"/>
      <c r="CV57" s="195"/>
      <c r="CW57" s="195"/>
      <c r="CX57" s="103"/>
      <c r="CY57" s="104"/>
      <c r="CZ57" s="291"/>
      <c r="DA57" s="202"/>
      <c r="DB57" s="202"/>
      <c r="DC57" s="202"/>
      <c r="DD57" s="202"/>
      <c r="DE57" s="202"/>
      <c r="DF57" s="202"/>
      <c r="DG57" s="202"/>
      <c r="DH57" s="202"/>
      <c r="DI57" s="202"/>
      <c r="DJ57" s="202"/>
      <c r="DK57" s="202"/>
      <c r="DL57" s="202"/>
      <c r="DM57" s="203"/>
      <c r="DO57" s="66"/>
    </row>
    <row r="58" spans="1:119" s="65" customFormat="1" ht="21" customHeight="1" outlineLevel="1" x14ac:dyDescent="0.25">
      <c r="A58" s="157"/>
      <c r="B58" s="157"/>
      <c r="C58" s="158"/>
      <c r="D58" s="158"/>
      <c r="E58" s="158"/>
      <c r="F58" s="158"/>
      <c r="G58" s="158"/>
      <c r="H58" s="157"/>
      <c r="I58" s="158"/>
      <c r="J58" s="338" t="s">
        <v>378</v>
      </c>
      <c r="K58" s="338"/>
      <c r="L58" s="339"/>
      <c r="M58" s="340"/>
      <c r="N58" s="341"/>
      <c r="O58" s="342"/>
      <c r="P58" s="343"/>
      <c r="Q58" s="496"/>
      <c r="R58" s="549"/>
      <c r="S58" s="549"/>
      <c r="T58" s="496"/>
      <c r="U58" s="496"/>
      <c r="V58" s="496"/>
      <c r="W58" s="496"/>
      <c r="X58" s="342"/>
      <c r="Y58" s="344"/>
      <c r="Z58" s="345"/>
      <c r="AA58" s="342"/>
      <c r="AB58" s="346"/>
      <c r="AC58" s="347"/>
      <c r="AD58" s="347"/>
      <c r="AE58" s="347"/>
      <c r="AF58" s="347"/>
      <c r="AG58" s="348"/>
      <c r="AH58" s="347"/>
      <c r="AI58" s="342"/>
      <c r="AJ58" s="342"/>
      <c r="AK58" s="349"/>
      <c r="AL58" s="342"/>
      <c r="AM58" s="342"/>
      <c r="AN58" s="342"/>
      <c r="AO58" s="342"/>
      <c r="AP58" s="339"/>
      <c r="AQ58" s="350"/>
      <c r="AR58" s="342"/>
      <c r="AS58" s="339"/>
      <c r="AT58" s="159"/>
      <c r="AU58" s="159"/>
      <c r="AV58" s="159"/>
      <c r="AW58" s="159"/>
      <c r="AX58" s="159"/>
      <c r="AY58" s="161"/>
      <c r="AZ58" s="160"/>
      <c r="BA58" s="159"/>
      <c r="BB58" s="159"/>
      <c r="BC58" s="159"/>
      <c r="BD58" s="159"/>
      <c r="BE58" s="159"/>
      <c r="BF58" s="159"/>
      <c r="BG58" s="158"/>
      <c r="BH58" s="159"/>
      <c r="BI58" s="159"/>
      <c r="BJ58" s="159"/>
      <c r="BK58" s="159"/>
      <c r="BL58" s="159"/>
      <c r="BM58" s="159"/>
      <c r="BN58" s="159"/>
      <c r="BO58" s="158"/>
      <c r="BP58" s="158"/>
      <c r="BQ58" s="159"/>
      <c r="BR58" s="346"/>
      <c r="BS58" s="347"/>
      <c r="BT58" s="460"/>
      <c r="BU58" s="460"/>
      <c r="BV58" s="362"/>
      <c r="BW58" s="342"/>
      <c r="BX58" s="342"/>
      <c r="BY58" s="342"/>
      <c r="BZ58" s="339"/>
      <c r="CA58" s="161"/>
      <c r="CB58" s="160"/>
      <c r="CC58" s="159"/>
      <c r="CD58" s="159"/>
      <c r="CE58" s="159"/>
      <c r="CF58" s="159"/>
      <c r="CG58" s="159"/>
      <c r="CH58" s="494"/>
      <c r="CI58" s="489"/>
      <c r="CJ58" s="489"/>
      <c r="CK58" s="489"/>
      <c r="CL58" s="489"/>
      <c r="CM58" s="495"/>
      <c r="CN58" s="358"/>
      <c r="CO58" s="496"/>
      <c r="CP58" s="425"/>
      <c r="CQ58" s="420"/>
      <c r="CR58" s="421"/>
      <c r="CS58" s="419"/>
      <c r="CT58" s="422"/>
      <c r="CU58" s="422"/>
      <c r="CV58" s="495"/>
      <c r="CW58" s="496"/>
      <c r="CX58" s="427"/>
      <c r="CY58" s="428"/>
      <c r="CZ58" s="289"/>
      <c r="DA58" s="631"/>
      <c r="DB58" s="631"/>
      <c r="DC58" s="631"/>
      <c r="DD58" s="631"/>
      <c r="DE58" s="631"/>
      <c r="DF58" s="631"/>
      <c r="DG58" s="631"/>
      <c r="DH58" s="631"/>
      <c r="DI58" s="631"/>
      <c r="DJ58" s="631"/>
      <c r="DK58" s="631"/>
      <c r="DL58" s="631"/>
      <c r="DM58" s="162"/>
      <c r="DO58" s="66"/>
    </row>
    <row r="59" spans="1:119" s="197" customFormat="1" ht="12.75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96"/>
      <c r="L59" s="198"/>
      <c r="M59" s="199"/>
      <c r="N59" s="199"/>
      <c r="O59" s="198"/>
      <c r="P59" s="199"/>
      <c r="Q59" s="195"/>
      <c r="R59" s="199"/>
      <c r="S59" s="199"/>
      <c r="T59" s="195"/>
      <c r="U59" s="195"/>
      <c r="V59" s="195"/>
      <c r="W59" s="195"/>
      <c r="X59" s="198"/>
      <c r="Y59" s="106"/>
      <c r="Z59" s="106"/>
      <c r="AA59" s="195"/>
      <c r="AB59" s="102"/>
      <c r="AC59" s="106"/>
      <c r="AD59" s="106"/>
      <c r="AE59" s="106"/>
      <c r="AF59" s="106"/>
      <c r="AG59" s="200"/>
      <c r="AH59" s="106"/>
      <c r="AI59" s="195"/>
      <c r="AJ59" s="195"/>
      <c r="AK59" s="102"/>
      <c r="AL59" s="195"/>
      <c r="AM59" s="195"/>
      <c r="AN59" s="195"/>
      <c r="AO59" s="195"/>
      <c r="AP59" s="201"/>
      <c r="AQ59" s="105"/>
      <c r="AR59" s="195"/>
      <c r="AS59" s="277"/>
      <c r="AT59" s="106"/>
      <c r="AU59" s="195"/>
      <c r="AV59" s="195"/>
      <c r="AW59" s="195"/>
      <c r="AX59" s="195"/>
      <c r="AY59" s="201"/>
      <c r="AZ59" s="193"/>
      <c r="BA59" s="106"/>
      <c r="BB59" s="195"/>
      <c r="BC59" s="195"/>
      <c r="BD59" s="195"/>
      <c r="BE59" s="195"/>
      <c r="BF59" s="195"/>
      <c r="BG59" s="106"/>
      <c r="BH59" s="195"/>
      <c r="BI59" s="195"/>
      <c r="BJ59" s="195"/>
      <c r="BK59" s="195"/>
      <c r="BL59" s="195"/>
      <c r="BM59" s="195"/>
      <c r="BN59" s="195"/>
      <c r="BO59" s="106"/>
      <c r="BP59" s="106"/>
      <c r="BQ59" s="201"/>
      <c r="BR59" s="102"/>
      <c r="BS59" s="106"/>
      <c r="BT59" s="459"/>
      <c r="BU59" s="459"/>
      <c r="BV59" s="334"/>
      <c r="BW59" s="195"/>
      <c r="BX59" s="195"/>
      <c r="BY59" s="195"/>
      <c r="BZ59" s="201"/>
      <c r="CA59" s="201"/>
      <c r="CB59" s="109"/>
      <c r="CC59" s="195"/>
      <c r="CD59" s="195"/>
      <c r="CE59" s="195"/>
      <c r="CF59" s="195"/>
      <c r="CG59" s="195"/>
      <c r="CH59" s="195"/>
      <c r="CI59" s="195"/>
      <c r="CJ59" s="195"/>
      <c r="CK59" s="195"/>
      <c r="CL59" s="201"/>
      <c r="CM59" s="193"/>
      <c r="CN59" s="195"/>
      <c r="CO59" s="195"/>
      <c r="CP59" s="201"/>
      <c r="CQ59" s="201"/>
      <c r="CR59" s="211"/>
      <c r="CS59" s="106"/>
      <c r="CT59" s="103"/>
      <c r="CU59" s="103"/>
      <c r="CV59" s="195"/>
      <c r="CW59" s="195"/>
      <c r="CX59" s="103"/>
      <c r="CY59" s="464"/>
      <c r="CZ59" s="291"/>
      <c r="DA59" s="202"/>
      <c r="DB59" s="202"/>
      <c r="DC59" s="202"/>
      <c r="DD59" s="202"/>
      <c r="DE59" s="202"/>
      <c r="DF59" s="202"/>
      <c r="DG59" s="202"/>
      <c r="DH59" s="202"/>
      <c r="DI59" s="202"/>
      <c r="DJ59" s="202"/>
      <c r="DK59" s="202"/>
      <c r="DL59" s="202"/>
      <c r="DM59" s="203"/>
      <c r="DO59" s="66"/>
    </row>
    <row r="60" spans="1:119" s="21" customFormat="1" ht="15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8"/>
      <c r="M60" s="99"/>
      <c r="N60" s="99"/>
      <c r="P60" s="99"/>
      <c r="Q60" s="118"/>
      <c r="R60" s="99"/>
      <c r="S60" s="99"/>
      <c r="T60" s="118"/>
      <c r="U60" s="118"/>
      <c r="V60" s="118"/>
      <c r="W60" s="118"/>
      <c r="Y60" s="97"/>
      <c r="Z60" s="97"/>
      <c r="AB60" s="100"/>
      <c r="AC60" s="97"/>
      <c r="AD60" s="97"/>
      <c r="AE60" s="97"/>
      <c r="AF60" s="97"/>
      <c r="AG60" s="101"/>
      <c r="AH60" s="97"/>
      <c r="AK60" s="102"/>
      <c r="AL60" s="103"/>
      <c r="AM60" s="103"/>
      <c r="AN60" s="103"/>
      <c r="AO60" s="103"/>
      <c r="AP60" s="104"/>
      <c r="AQ60" s="105"/>
      <c r="AS60" s="278"/>
      <c r="AT60" s="106"/>
      <c r="AU60" s="103"/>
      <c r="AV60" s="103"/>
      <c r="AW60" s="103"/>
      <c r="AX60" s="103"/>
      <c r="AY60" s="104"/>
      <c r="AZ60" s="98"/>
      <c r="BA60" s="97"/>
      <c r="BC60" s="103"/>
      <c r="BD60" s="103"/>
      <c r="BE60" s="103"/>
      <c r="BF60" s="103"/>
      <c r="BG60" s="97"/>
      <c r="BO60" s="107"/>
      <c r="BP60" s="108"/>
      <c r="BQ60" s="104"/>
      <c r="BR60" s="100"/>
      <c r="BS60" s="97"/>
      <c r="BT60" s="454"/>
      <c r="BU60" s="454"/>
      <c r="BV60" s="335"/>
      <c r="BW60" s="195"/>
      <c r="BX60" s="103"/>
      <c r="BY60" s="195"/>
      <c r="BZ60" s="104"/>
      <c r="CA60" s="104"/>
      <c r="CB60" s="109"/>
      <c r="CC60" s="103"/>
      <c r="CD60" s="103"/>
      <c r="CE60" s="103"/>
      <c r="CF60" s="103"/>
      <c r="CG60" s="103"/>
      <c r="CH60" s="195"/>
      <c r="CI60" s="195"/>
      <c r="CJ60" s="195"/>
      <c r="CK60" s="195"/>
      <c r="CL60" s="201"/>
      <c r="CM60" s="193"/>
      <c r="CN60" s="118"/>
      <c r="CO60" s="195"/>
      <c r="CP60" s="201"/>
      <c r="CQ60" s="104"/>
      <c r="CR60" s="212"/>
      <c r="CS60" s="110"/>
      <c r="CT60" s="110"/>
      <c r="CU60" s="465"/>
      <c r="CV60" s="480"/>
      <c r="CW60" s="480"/>
      <c r="CX60" s="466"/>
      <c r="CY60" s="467"/>
      <c r="CZ60" s="292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2"/>
      <c r="DO60" s="66"/>
    </row>
    <row r="61" spans="1:119" s="147" customFormat="1" ht="20.25" customHeight="1" x14ac:dyDescent="0.25">
      <c r="A61" s="134"/>
      <c r="B61" s="134"/>
      <c r="C61" s="135"/>
      <c r="D61" s="135"/>
      <c r="E61" s="135"/>
      <c r="F61" s="135"/>
      <c r="G61" s="135"/>
      <c r="H61" s="134"/>
      <c r="I61" s="135"/>
      <c r="J61" s="338" t="s">
        <v>378</v>
      </c>
      <c r="K61" s="136"/>
      <c r="L61" s="184"/>
      <c r="M61" s="171"/>
      <c r="N61" s="138"/>
      <c r="O61" s="137"/>
      <c r="P61" s="172"/>
      <c r="Q61" s="402"/>
      <c r="R61" s="138"/>
      <c r="S61" s="138"/>
      <c r="T61" s="402"/>
      <c r="U61" s="402"/>
      <c r="V61" s="402"/>
      <c r="W61" s="402"/>
      <c r="X61" s="137"/>
      <c r="Y61" s="163"/>
      <c r="Z61" s="167"/>
      <c r="AA61" s="139"/>
      <c r="AB61" s="134"/>
      <c r="AC61" s="135"/>
      <c r="AD61" s="135"/>
      <c r="AE61" s="135"/>
      <c r="AF61" s="135"/>
      <c r="AG61" s="140"/>
      <c r="AH61" s="135"/>
      <c r="AI61" s="139"/>
      <c r="AJ61" s="139"/>
      <c r="AK61" s="134"/>
      <c r="AL61" s="139"/>
      <c r="AM61" s="139"/>
      <c r="AN61" s="139"/>
      <c r="AO61" s="139"/>
      <c r="AP61" s="141"/>
      <c r="AQ61" s="142"/>
      <c r="AR61" s="139"/>
      <c r="AS61" s="276"/>
      <c r="AT61" s="135"/>
      <c r="AU61" s="139"/>
      <c r="AV61" s="139"/>
      <c r="AW61" s="139"/>
      <c r="AX61" s="139"/>
      <c r="AY61" s="141"/>
      <c r="AZ61" s="143"/>
      <c r="BA61" s="139"/>
      <c r="BB61" s="139"/>
      <c r="BC61" s="144"/>
      <c r="BD61" s="144"/>
      <c r="BE61" s="144"/>
      <c r="BF61" s="144"/>
      <c r="BG61" s="135"/>
      <c r="BH61" s="139"/>
      <c r="BI61" s="139"/>
      <c r="BJ61" s="139"/>
      <c r="BK61" s="139"/>
      <c r="BL61" s="139"/>
      <c r="BM61" s="139"/>
      <c r="BN61" s="139"/>
      <c r="BO61" s="135"/>
      <c r="BP61" s="135"/>
      <c r="BQ61" s="328"/>
      <c r="BR61" s="134"/>
      <c r="BS61" s="135"/>
      <c r="BT61" s="448"/>
      <c r="BU61" s="448"/>
      <c r="BV61" s="331"/>
      <c r="BW61" s="139"/>
      <c r="BX61" s="139"/>
      <c r="BY61" s="139"/>
      <c r="BZ61" s="141"/>
      <c r="CA61" s="328"/>
      <c r="CB61" s="145"/>
      <c r="CC61" s="139"/>
      <c r="CD61" s="139"/>
      <c r="CE61" s="139"/>
      <c r="CF61" s="139"/>
      <c r="CG61" s="139"/>
      <c r="CH61" s="402"/>
      <c r="CI61" s="139"/>
      <c r="CJ61" s="139"/>
      <c r="CK61" s="139"/>
      <c r="CL61" s="141"/>
      <c r="CM61" s="143"/>
      <c r="CN61" s="139"/>
      <c r="CO61" s="139"/>
      <c r="CP61" s="141"/>
      <c r="CQ61" s="141"/>
      <c r="CR61" s="221"/>
      <c r="CS61" s="146"/>
      <c r="CT61" s="146"/>
      <c r="CU61" s="146"/>
      <c r="CV61" s="139"/>
      <c r="CW61" s="139"/>
      <c r="CX61" s="146"/>
      <c r="CY61" s="301"/>
      <c r="CZ61" s="423"/>
      <c r="DA61" s="633"/>
      <c r="DB61" s="633"/>
      <c r="DC61" s="633"/>
      <c r="DD61" s="633"/>
      <c r="DE61" s="633"/>
      <c r="DF61" s="633"/>
      <c r="DG61" s="633"/>
      <c r="DH61" s="633"/>
      <c r="DI61" s="633"/>
      <c r="DJ61" s="633"/>
      <c r="DK61" s="633"/>
      <c r="DL61" s="633"/>
      <c r="DM61" s="424"/>
      <c r="DO61" s="66"/>
    </row>
    <row r="62" spans="1:119" s="66" customFormat="1" ht="15.95" customHeight="1" x14ac:dyDescent="0.25">
      <c r="A62" s="10"/>
      <c r="B62" s="42"/>
      <c r="C62" s="10"/>
      <c r="D62" s="10"/>
      <c r="E62" s="10"/>
      <c r="F62" s="10"/>
      <c r="G62" s="12"/>
      <c r="H62" s="10"/>
      <c r="I62" s="10"/>
      <c r="J62" s="77" t="s">
        <v>391</v>
      </c>
      <c r="K62" s="56"/>
      <c r="L62" s="57"/>
      <c r="M62" s="173"/>
      <c r="N62" s="78"/>
      <c r="O62" s="8"/>
      <c r="P62" s="174"/>
      <c r="Q62" s="579">
        <f t="shared" ref="Q62:Q86" si="166">P62-M62</f>
        <v>0</v>
      </c>
      <c r="R62" s="554">
        <f t="shared" ref="R62:R86" si="167">P62-N62</f>
        <v>0</v>
      </c>
      <c r="S62" s="583"/>
      <c r="T62" s="584"/>
      <c r="U62" s="585"/>
      <c r="V62" s="585"/>
      <c r="W62" s="585"/>
      <c r="X62" s="8"/>
      <c r="Y62" s="164"/>
      <c r="Z62" s="168"/>
      <c r="AA62" s="410"/>
      <c r="AB62" s="42"/>
      <c r="AC62" s="10"/>
      <c r="AD62" s="10"/>
      <c r="AE62" s="10"/>
      <c r="AF62" s="10"/>
      <c r="AG62" s="79">
        <f>SUM(AB62:AF62)</f>
        <v>0</v>
      </c>
      <c r="AH62" s="10"/>
      <c r="AI62" s="8"/>
      <c r="AJ62" s="8"/>
      <c r="AK62" s="56" t="e">
        <f t="shared" ref="AK62:AK86" si="168">AB62*$CZ62*$AA62*$Y62/1000/1000</f>
        <v>#DIV/0!</v>
      </c>
      <c r="AL62" s="8" t="e">
        <f t="shared" ref="AL62:AL86" si="169">AC62*$CZ62*$AA62*$Y62/1000/1000</f>
        <v>#DIV/0!</v>
      </c>
      <c r="AM62" s="8"/>
      <c r="AN62" s="8" t="e">
        <f t="shared" ref="AN62:AN86" si="170">AE62*$CZ62*$AA62*$Y62/1000/1000</f>
        <v>#DIV/0!</v>
      </c>
      <c r="AO62" s="8" t="e">
        <f t="shared" ref="AO62:AO86" si="171">AF62*$CZ62*$AA62*$Y62/1000/1000</f>
        <v>#DIV/0!</v>
      </c>
      <c r="AP62" s="57" t="e">
        <f t="shared" ref="AP62:AP86" si="172">AG62*$CZ62*$AA62*$Y62/1000/1000</f>
        <v>#DIV/0!</v>
      </c>
      <c r="AQ62" s="80" t="e">
        <f t="shared" ref="AQ62:AQ85" si="173">AJ62/1000/1000-AP62</f>
        <v>#DIV/0!</v>
      </c>
      <c r="AR62" s="8">
        <f t="shared" ref="AR62:AR85" si="174">AI62*Z62</f>
        <v>0</v>
      </c>
      <c r="AS62" s="57">
        <f t="shared" ref="AS62:AS85" si="175">AR62-AJ62</f>
        <v>0</v>
      </c>
      <c r="AT62" s="8" t="e">
        <f t="shared" ref="AT62:AT89" si="176">(AB62-B62)*$CZ62*$AA62*$Y62/1000/1000</f>
        <v>#DIV/0!</v>
      </c>
      <c r="AU62" s="8" t="e">
        <f t="shared" ref="AU62:AU89" si="177">(AC62-C62)*$CZ62*$AA62*$Y62/1000/1000</f>
        <v>#DIV/0!</v>
      </c>
      <c r="AV62" s="8"/>
      <c r="AW62" s="8" t="e">
        <f t="shared" ref="AW62:AW89" si="178">(AE62-E62)*$CZ62*$AA62*$Y62/1000/1000</f>
        <v>#DIV/0!</v>
      </c>
      <c r="AX62" s="8" t="e">
        <f t="shared" ref="AX62:AX89" si="179">(AF62-F62)*$CZ62*$AA62*$Y62/1000/1000</f>
        <v>#DIV/0!</v>
      </c>
      <c r="AY62" s="57" t="e">
        <f t="shared" ref="AY62:AY85" si="180">SUM(AT62:AX62)</f>
        <v>#DIV/0!</v>
      </c>
      <c r="AZ62" s="56"/>
      <c r="BA62" s="88"/>
      <c r="BB62" s="8">
        <f>AZ62*AA62</f>
        <v>0</v>
      </c>
      <c r="BC62" s="9"/>
      <c r="BD62" s="9"/>
      <c r="BE62" s="8"/>
      <c r="BF62" s="8"/>
      <c r="BG62" s="10"/>
      <c r="BH62" s="8">
        <f t="shared" ref="BH62:BH85" si="181">H62*A62*AA62</f>
        <v>0</v>
      </c>
      <c r="BI62" s="8">
        <f t="shared" ref="BI62:BI85" si="182">BG62*AA62*Y62</f>
        <v>0</v>
      </c>
      <c r="BJ62" s="8" t="e">
        <f t="shared" ref="BJ62:BJ85" si="183">AJ62/AA62-AZ62-BG62</f>
        <v>#DIV/0!</v>
      </c>
      <c r="BK62" s="8" t="e">
        <f t="shared" ref="BK62:BK85" si="184">AR62/AA62-AZ62-BG62</f>
        <v>#DIV/0!</v>
      </c>
      <c r="BL62" s="8"/>
      <c r="BM62" s="8" t="e">
        <f>BJ62-BL62</f>
        <v>#DIV/0!</v>
      </c>
      <c r="BN62" s="8" t="e">
        <f>BK62-BL62</f>
        <v>#DIV/0!</v>
      </c>
      <c r="BO62" s="10"/>
      <c r="BP62" s="82"/>
      <c r="BQ62" s="279"/>
      <c r="BR62" s="42" t="e">
        <f>AI62/AA62/7.2</f>
        <v>#DIV/0!</v>
      </c>
      <c r="BS62" s="10">
        <f t="shared" ref="BS62:BS85" si="185">CN62-BO62</f>
        <v>0</v>
      </c>
      <c r="BT62" s="449">
        <f t="shared" ref="BT62:BT85" si="186">CM62-BO62</f>
        <v>0</v>
      </c>
      <c r="BU62" s="449" t="e">
        <f t="shared" ref="BU62:BU85" si="187">BR62-BS62</f>
        <v>#DIV/0!</v>
      </c>
      <c r="BV62" s="332" t="e">
        <f t="shared" ref="BV62:BV85" si="188">BR62-BT62</f>
        <v>#DIV/0!</v>
      </c>
      <c r="BW62" s="8"/>
      <c r="BX62" s="8"/>
      <c r="BY62" s="8"/>
      <c r="BZ62" s="57"/>
      <c r="CA62" s="279"/>
      <c r="CB62" s="56">
        <f>SUMPRODUCT(([178]НДПИ_расчет!$C$5:$N$5=$L62)*([178]НДПИ_расчет!$C$73:$N$73))</f>
        <v>0</v>
      </c>
      <c r="CC62" s="8">
        <f>SUMPRODUCT(('[179]Динамика NB'!$E$157:$P$157=$L62)*('[179]Динамика NB'!$E$169:$P$169))</f>
        <v>0</v>
      </c>
      <c r="CD62" s="8"/>
      <c r="CE62" s="8"/>
      <c r="CF62" s="8"/>
      <c r="CG62" s="8"/>
      <c r="CH62" s="41" t="e">
        <f>SUMPRODUCT(('Company ABC_факт_НДПИ (Argus)'!$C$5:$N$5=$L62)*('Company ABC_факт_НДПИ (Argus)'!$C$56:$N$56))/SUMPRODUCT(('Company ABC_факт_НДПИ (Argus)'!$C$5:$N$5=$L62)*('Company ABC_факт_НДПИ (Argus)'!$C$57:$N$57))*$AA62</f>
        <v>#DIV/0!</v>
      </c>
      <c r="CI62" s="41">
        <f t="shared" ref="CI62:CI85" si="189">(CB62-CC62)*AA62</f>
        <v>0</v>
      </c>
      <c r="CJ62" s="41"/>
      <c r="CK62" s="41"/>
      <c r="CL62" s="36"/>
      <c r="CM62" s="125"/>
      <c r="CN62" s="41"/>
      <c r="CO62" s="41" t="e">
        <f>SUMPRODUCT(('Company ABC_факт_НДПИ (Platts)'!$C$5:$N$5=$L62)*('Company ABC_факт_НДПИ (Platts)'!$C$56:$N$56))/SUMPRODUCT(('Company ABC_факт_НДПИ (Platts)'!$C$5:$N$5=$L62)*('Company ABC_факт_НДПИ (Platts)'!$C$57:$N$57))*$AA62</f>
        <v>#DIV/0!</v>
      </c>
      <c r="CP62" s="36" t="e">
        <f t="shared" ref="CP62:CP89" si="190">CO62-CH62</f>
        <v>#DIV/0!</v>
      </c>
      <c r="CQ62" s="57"/>
      <c r="CR62" s="12"/>
      <c r="CS62" s="8" t="e">
        <f t="shared" ref="CS62:CS86" si="191">AA62*BK62/1000/1000</f>
        <v>#DIV/0!</v>
      </c>
      <c r="CT62" s="8">
        <f t="shared" ref="CT62:CT86" si="192">BL62*AA62</f>
        <v>0</v>
      </c>
      <c r="CU62" s="8" t="e">
        <f t="shared" ref="CU62:CU85" si="193">CS62-CT62</f>
        <v>#DIV/0!</v>
      </c>
      <c r="CV62" s="41" t="e">
        <f t="shared" ref="CV62:CV86" si="194">BL62/CR62*Y62*AA62</f>
        <v>#DIV/0!</v>
      </c>
      <c r="CW62" s="41" t="e">
        <f t="shared" ref="CW62:CW86" si="195">BL62/CR62*Z62*AA62</f>
        <v>#DIV/0!</v>
      </c>
      <c r="CX62" s="8" t="e">
        <f>CV62-CT62</f>
        <v>#DIV/0!</v>
      </c>
      <c r="CY62" s="265" t="e">
        <f t="shared" ref="CY62:CY86" si="196">CW62-CH62</f>
        <v>#DIV/0!</v>
      </c>
      <c r="CZ62" s="287" t="e">
        <f t="shared" ref="CZ62:CZ85" si="197">AI62/AA62/BR62</f>
        <v>#DIV/0!</v>
      </c>
      <c r="DA62" s="628" t="e">
        <f t="shared" ref="DA62:DA86" si="198">BU62*CZ62*AA62*CR62/1000000</f>
        <v>#DIV/0!</v>
      </c>
      <c r="DB62" s="628" t="e">
        <f t="shared" ref="DB62:DB86" si="199">BV62*CZ62*AA62*CR62/1000000</f>
        <v>#DIV/0!</v>
      </c>
      <c r="DC62" s="628"/>
      <c r="DD62" s="628" t="e">
        <f t="shared" ref="DD62:DD86" si="200">SUM(AT62,AW62,AX62)</f>
        <v>#DIV/0!</v>
      </c>
      <c r="DE62" s="628" t="e">
        <f t="shared" ref="DE62:DE86" si="201">AL62</f>
        <v>#DIV/0!</v>
      </c>
      <c r="DF62" s="628"/>
      <c r="DG62" s="628">
        <f t="shared" ref="DG62:DG86" si="202">(BA62-BB62)/1000/1000</f>
        <v>0</v>
      </c>
      <c r="DH62" s="628">
        <f t="shared" ref="DH62:DH86" si="203">(BH62-BI62)/1000/1000</f>
        <v>0</v>
      </c>
      <c r="DI62" s="628">
        <f t="shared" ref="DI62:DI86" si="204">AS62/1000000</f>
        <v>0</v>
      </c>
      <c r="DJ62" s="628">
        <f t="shared" ref="DJ62:DJ86" si="205">CI62/1000/1000</f>
        <v>0</v>
      </c>
      <c r="DK62" s="628" t="e">
        <f t="shared" ref="DK62:DK85" si="206">CY62/1000/1000</f>
        <v>#DIV/0!</v>
      </c>
      <c r="DL62" s="628" t="e">
        <f t="shared" ref="DL62:DL85" si="207">CP62/1000/1000</f>
        <v>#DIV/0!</v>
      </c>
      <c r="DM62" s="530" t="e">
        <f t="shared" ref="DM62:DM85" si="208">SUM(DA62:DL62)</f>
        <v>#DIV/0!</v>
      </c>
    </row>
    <row r="63" spans="1:119" s="66" customFormat="1" ht="15.95" customHeight="1" x14ac:dyDescent="0.25">
      <c r="A63" s="11"/>
      <c r="B63" s="18"/>
      <c r="C63" s="11"/>
      <c r="D63" s="11"/>
      <c r="E63" s="11"/>
      <c r="F63" s="11"/>
      <c r="G63" s="14"/>
      <c r="H63" s="11"/>
      <c r="I63" s="11"/>
      <c r="J63" s="77" t="s">
        <v>391</v>
      </c>
      <c r="K63" s="59"/>
      <c r="L63" s="272"/>
      <c r="M63" s="269"/>
      <c r="N63" s="69"/>
      <c r="O63" s="88"/>
      <c r="P63" s="175"/>
      <c r="Q63" s="580">
        <f t="shared" si="166"/>
        <v>0</v>
      </c>
      <c r="R63" s="554">
        <f t="shared" si="167"/>
        <v>0</v>
      </c>
      <c r="S63" s="586"/>
      <c r="T63" s="587"/>
      <c r="U63" s="587"/>
      <c r="V63" s="587"/>
      <c r="W63" s="587"/>
      <c r="X63" s="88"/>
      <c r="Y63" s="165"/>
      <c r="Z63" s="169"/>
      <c r="AA63" s="409"/>
      <c r="AB63" s="18"/>
      <c r="AC63" s="11"/>
      <c r="AD63" s="11"/>
      <c r="AE63" s="11"/>
      <c r="AF63" s="11"/>
      <c r="AG63" s="72">
        <f t="shared" ref="AG63:AG85" si="209">SUM(AB63:AF63)</f>
        <v>0</v>
      </c>
      <c r="AH63" s="11"/>
      <c r="AI63" s="88"/>
      <c r="AJ63" s="88"/>
      <c r="AK63" s="59" t="e">
        <f t="shared" si="168"/>
        <v>#DIV/0!</v>
      </c>
      <c r="AL63" s="88" t="e">
        <f t="shared" si="169"/>
        <v>#DIV/0!</v>
      </c>
      <c r="AM63" s="88"/>
      <c r="AN63" s="88" t="e">
        <f t="shared" si="170"/>
        <v>#DIV/0!</v>
      </c>
      <c r="AO63" s="88" t="e">
        <f t="shared" si="171"/>
        <v>#DIV/0!</v>
      </c>
      <c r="AP63" s="272" t="e">
        <f t="shared" si="172"/>
        <v>#DIV/0!</v>
      </c>
      <c r="AQ63" s="83" t="e">
        <f t="shared" si="173"/>
        <v>#DIV/0!</v>
      </c>
      <c r="AR63" s="88">
        <f t="shared" si="174"/>
        <v>0</v>
      </c>
      <c r="AS63" s="272">
        <f t="shared" si="175"/>
        <v>0</v>
      </c>
      <c r="AT63" s="88" t="e">
        <f t="shared" si="176"/>
        <v>#DIV/0!</v>
      </c>
      <c r="AU63" s="88" t="e">
        <f t="shared" si="177"/>
        <v>#DIV/0!</v>
      </c>
      <c r="AV63" s="88"/>
      <c r="AW63" s="88" t="e">
        <f t="shared" si="178"/>
        <v>#DIV/0!</v>
      </c>
      <c r="AX63" s="88" t="e">
        <f t="shared" si="179"/>
        <v>#DIV/0!</v>
      </c>
      <c r="AY63" s="272" t="e">
        <f t="shared" si="180"/>
        <v>#DIV/0!</v>
      </c>
      <c r="AZ63" s="59"/>
      <c r="BA63" s="88"/>
      <c r="BB63" s="88">
        <f t="shared" ref="BB63:BB89" si="210">AZ63*AA63</f>
        <v>0</v>
      </c>
      <c r="BC63" s="13"/>
      <c r="BD63" s="13"/>
      <c r="BE63" s="88"/>
      <c r="BF63" s="88"/>
      <c r="BG63" s="11"/>
      <c r="BH63" s="88">
        <f t="shared" si="181"/>
        <v>0</v>
      </c>
      <c r="BI63" s="88">
        <f t="shared" si="182"/>
        <v>0</v>
      </c>
      <c r="BJ63" s="88" t="e">
        <f t="shared" si="183"/>
        <v>#DIV/0!</v>
      </c>
      <c r="BK63" s="88" t="e">
        <f t="shared" si="184"/>
        <v>#DIV/0!</v>
      </c>
      <c r="BL63" s="88"/>
      <c r="BM63" s="88" t="e">
        <f t="shared" ref="BM63:BM85" si="211">BJ63-BL63</f>
        <v>#DIV/0!</v>
      </c>
      <c r="BN63" s="88" t="e">
        <f>BK63-BL63</f>
        <v>#DIV/0!</v>
      </c>
      <c r="BO63" s="11"/>
      <c r="BP63" s="85"/>
      <c r="BQ63" s="279"/>
      <c r="BR63" s="18" t="e">
        <f>AI63/AA63/7.208</f>
        <v>#DIV/0!</v>
      </c>
      <c r="BS63" s="11">
        <f t="shared" si="185"/>
        <v>0</v>
      </c>
      <c r="BT63" s="450">
        <f t="shared" si="186"/>
        <v>0</v>
      </c>
      <c r="BU63" s="450" t="e">
        <f t="shared" si="187"/>
        <v>#DIV/0!</v>
      </c>
      <c r="BV63" s="442" t="e">
        <f t="shared" si="188"/>
        <v>#DIV/0!</v>
      </c>
      <c r="BW63" s="88"/>
      <c r="BX63" s="88"/>
      <c r="BY63" s="88"/>
      <c r="BZ63" s="272"/>
      <c r="CA63" s="279"/>
      <c r="CB63" s="59">
        <f>SUMPRODUCT(([178]НДПИ_расчет!$C$5:$N$5=$L63)*([178]НДПИ_расчет!$C$73:$N$73))</f>
        <v>0</v>
      </c>
      <c r="CC63" s="88">
        <f>SUMPRODUCT(('[179]Динамика NB'!$E$157:$P$157=$L63)*('[179]Динамика NB'!$E$169:$P$169))</f>
        <v>0</v>
      </c>
      <c r="CD63" s="88"/>
      <c r="CE63" s="88"/>
      <c r="CF63" s="88"/>
      <c r="CG63" s="88"/>
      <c r="CH63" s="16" t="e">
        <f>SUMPRODUCT(('Company ABC_факт_НДПИ (Argus)'!$C$5:$N$5=$L63)*('Company ABC_факт_НДПИ (Argus)'!$C$56:$N$56))/SUMPRODUCT(('Company ABC_факт_НДПИ (Argus)'!$C$5:$N$5=$L63)*('Company ABC_факт_НДПИ (Argus)'!$C$57:$N$57))*$AA63</f>
        <v>#DIV/0!</v>
      </c>
      <c r="CI63" s="16">
        <f t="shared" si="189"/>
        <v>0</v>
      </c>
      <c r="CJ63" s="16"/>
      <c r="CK63" s="16"/>
      <c r="CL63" s="38"/>
      <c r="CM63" s="127"/>
      <c r="CN63" s="16"/>
      <c r="CO63" s="16" t="e">
        <f>SUMPRODUCT(('Company ABC_факт_НДПИ (Platts)'!$C$5:$N$5=$L63)*('Company ABC_факт_НДПИ (Platts)'!$C$56:$N$56))/SUMPRODUCT(('Company ABC_факт_НДПИ (Platts)'!$C$5:$N$5=$L63)*('Company ABC_факт_НДПИ (Platts)'!$C$57:$N$57))*$AA63</f>
        <v>#DIV/0!</v>
      </c>
      <c r="CP63" s="38" t="e">
        <f t="shared" si="190"/>
        <v>#DIV/0!</v>
      </c>
      <c r="CQ63" s="272"/>
      <c r="CR63" s="14"/>
      <c r="CS63" s="88" t="e">
        <f t="shared" si="191"/>
        <v>#DIV/0!</v>
      </c>
      <c r="CT63" s="88">
        <f t="shared" si="192"/>
        <v>0</v>
      </c>
      <c r="CU63" s="88" t="e">
        <f t="shared" si="193"/>
        <v>#DIV/0!</v>
      </c>
      <c r="CV63" s="16" t="e">
        <f t="shared" si="194"/>
        <v>#DIV/0!</v>
      </c>
      <c r="CW63" s="16" t="e">
        <f t="shared" si="195"/>
        <v>#DIV/0!</v>
      </c>
      <c r="CX63" s="88" t="e">
        <f>CV63-CT63</f>
        <v>#DIV/0!</v>
      </c>
      <c r="CY63" s="272" t="e">
        <f t="shared" si="196"/>
        <v>#DIV/0!</v>
      </c>
      <c r="CZ63" s="288" t="e">
        <f t="shared" si="197"/>
        <v>#DIV/0!</v>
      </c>
      <c r="DA63" s="628" t="e">
        <f t="shared" si="198"/>
        <v>#DIV/0!</v>
      </c>
      <c r="DB63" s="628" t="e">
        <f t="shared" si="199"/>
        <v>#DIV/0!</v>
      </c>
      <c r="DC63" s="628"/>
      <c r="DD63" s="628" t="e">
        <f t="shared" si="200"/>
        <v>#DIV/0!</v>
      </c>
      <c r="DE63" s="628" t="e">
        <f t="shared" si="201"/>
        <v>#DIV/0!</v>
      </c>
      <c r="DF63" s="628"/>
      <c r="DG63" s="628">
        <f t="shared" si="202"/>
        <v>0</v>
      </c>
      <c r="DH63" s="628">
        <f t="shared" si="203"/>
        <v>0</v>
      </c>
      <c r="DI63" s="628">
        <f t="shared" si="204"/>
        <v>0</v>
      </c>
      <c r="DJ63" s="628">
        <f t="shared" si="205"/>
        <v>0</v>
      </c>
      <c r="DK63" s="628" t="e">
        <f t="shared" si="206"/>
        <v>#DIV/0!</v>
      </c>
      <c r="DL63" s="628" t="e">
        <f t="shared" si="207"/>
        <v>#DIV/0!</v>
      </c>
      <c r="DM63" s="530" t="e">
        <f t="shared" si="208"/>
        <v>#DIV/0!</v>
      </c>
    </row>
    <row r="64" spans="1:119" s="66" customFormat="1" ht="15.95" customHeight="1" x14ac:dyDescent="0.25">
      <c r="A64" s="11"/>
      <c r="B64" s="18"/>
      <c r="C64" s="11"/>
      <c r="D64" s="11"/>
      <c r="E64" s="11"/>
      <c r="F64" s="11"/>
      <c r="G64" s="14"/>
      <c r="H64" s="11"/>
      <c r="I64" s="11"/>
      <c r="J64" s="77" t="s">
        <v>391</v>
      </c>
      <c r="K64" s="59"/>
      <c r="L64" s="272"/>
      <c r="M64" s="269"/>
      <c r="N64" s="69"/>
      <c r="O64" s="88"/>
      <c r="P64" s="175"/>
      <c r="Q64" s="580">
        <f t="shared" si="166"/>
        <v>0</v>
      </c>
      <c r="R64" s="554">
        <f t="shared" si="167"/>
        <v>0</v>
      </c>
      <c r="S64" s="586"/>
      <c r="T64" s="587"/>
      <c r="U64" s="587"/>
      <c r="V64" s="587"/>
      <c r="W64" s="587"/>
      <c r="X64" s="88"/>
      <c r="Y64" s="165"/>
      <c r="Z64" s="169"/>
      <c r="AA64" s="409"/>
      <c r="AB64" s="18"/>
      <c r="AC64" s="11"/>
      <c r="AD64" s="11"/>
      <c r="AE64" s="11"/>
      <c r="AF64" s="11"/>
      <c r="AG64" s="72">
        <f t="shared" si="209"/>
        <v>0</v>
      </c>
      <c r="AH64" s="11"/>
      <c r="AI64" s="88"/>
      <c r="AJ64" s="88"/>
      <c r="AK64" s="59" t="e">
        <f t="shared" si="168"/>
        <v>#DIV/0!</v>
      </c>
      <c r="AL64" s="88" t="e">
        <f t="shared" si="169"/>
        <v>#DIV/0!</v>
      </c>
      <c r="AM64" s="88"/>
      <c r="AN64" s="88" t="e">
        <f t="shared" si="170"/>
        <v>#DIV/0!</v>
      </c>
      <c r="AO64" s="88" t="e">
        <f t="shared" si="171"/>
        <v>#DIV/0!</v>
      </c>
      <c r="AP64" s="272" t="e">
        <f t="shared" si="172"/>
        <v>#DIV/0!</v>
      </c>
      <c r="AQ64" s="83" t="e">
        <f t="shared" si="173"/>
        <v>#DIV/0!</v>
      </c>
      <c r="AR64" s="88">
        <f t="shared" si="174"/>
        <v>0</v>
      </c>
      <c r="AS64" s="272">
        <f t="shared" si="175"/>
        <v>0</v>
      </c>
      <c r="AT64" s="88" t="e">
        <f t="shared" si="176"/>
        <v>#DIV/0!</v>
      </c>
      <c r="AU64" s="88" t="e">
        <f t="shared" si="177"/>
        <v>#DIV/0!</v>
      </c>
      <c r="AV64" s="88"/>
      <c r="AW64" s="88" t="e">
        <f t="shared" si="178"/>
        <v>#DIV/0!</v>
      </c>
      <c r="AX64" s="88" t="e">
        <f t="shared" si="179"/>
        <v>#DIV/0!</v>
      </c>
      <c r="AY64" s="272" t="e">
        <f t="shared" si="180"/>
        <v>#DIV/0!</v>
      </c>
      <c r="AZ64" s="59"/>
      <c r="BA64" s="88"/>
      <c r="BB64" s="88">
        <f t="shared" si="210"/>
        <v>0</v>
      </c>
      <c r="BC64" s="13"/>
      <c r="BD64" s="13"/>
      <c r="BE64" s="88"/>
      <c r="BF64" s="88"/>
      <c r="BG64" s="11"/>
      <c r="BH64" s="88">
        <f t="shared" si="181"/>
        <v>0</v>
      </c>
      <c r="BI64" s="88">
        <f t="shared" si="182"/>
        <v>0</v>
      </c>
      <c r="BJ64" s="88" t="e">
        <f t="shared" si="183"/>
        <v>#DIV/0!</v>
      </c>
      <c r="BK64" s="88" t="e">
        <f t="shared" si="184"/>
        <v>#DIV/0!</v>
      </c>
      <c r="BL64" s="88"/>
      <c r="BM64" s="88" t="e">
        <f t="shared" si="211"/>
        <v>#DIV/0!</v>
      </c>
      <c r="BN64" s="88" t="e">
        <f t="shared" ref="BN64:BN84" si="212">BK64-BL64</f>
        <v>#DIV/0!</v>
      </c>
      <c r="BO64" s="11"/>
      <c r="BP64" s="85"/>
      <c r="BQ64" s="279"/>
      <c r="BR64" s="18" t="e">
        <f>AI64/AA64/7.2</f>
        <v>#DIV/0!</v>
      </c>
      <c r="BS64" s="11">
        <f t="shared" si="185"/>
        <v>0</v>
      </c>
      <c r="BT64" s="450">
        <f t="shared" si="186"/>
        <v>0</v>
      </c>
      <c r="BU64" s="450" t="e">
        <f t="shared" si="187"/>
        <v>#DIV/0!</v>
      </c>
      <c r="BV64" s="442" t="e">
        <f t="shared" si="188"/>
        <v>#DIV/0!</v>
      </c>
      <c r="BW64" s="88"/>
      <c r="BX64" s="88"/>
      <c r="BY64" s="88"/>
      <c r="BZ64" s="272"/>
      <c r="CA64" s="279"/>
      <c r="CB64" s="59">
        <f>SUMPRODUCT(([178]НДПИ_расчет!$C$5:$N$5=$L64)*([178]НДПИ_расчет!$C$73:$N$73))</f>
        <v>0</v>
      </c>
      <c r="CC64" s="88">
        <f>SUMPRODUCT(('[179]Динамика NB'!$E$157:$P$157=$L64)*('[179]Динамика NB'!$E$169:$P$169))</f>
        <v>0</v>
      </c>
      <c r="CD64" s="88"/>
      <c r="CE64" s="88"/>
      <c r="CF64" s="88"/>
      <c r="CG64" s="88"/>
      <c r="CH64" s="16" t="e">
        <f>SUMPRODUCT(('Company ABC_факт_НДПИ (Argus)'!$C$5:$N$5=$L64)*('Company ABC_факт_НДПИ (Argus)'!$C$56:$N$56))/SUMPRODUCT(('Company ABC_факт_НДПИ (Argus)'!$C$5:$N$5=$L64)*('Company ABC_факт_НДПИ (Argus)'!$C$57:$N$57))*$AA64</f>
        <v>#DIV/0!</v>
      </c>
      <c r="CI64" s="16">
        <f t="shared" si="189"/>
        <v>0</v>
      </c>
      <c r="CJ64" s="16"/>
      <c r="CK64" s="16"/>
      <c r="CL64" s="38"/>
      <c r="CM64" s="127"/>
      <c r="CN64" s="16"/>
      <c r="CO64" s="16" t="e">
        <f>SUMPRODUCT(('Company ABC_факт_НДПИ (Platts)'!$C$5:$N$5=$L64)*('Company ABC_факт_НДПИ (Platts)'!$C$56:$N$56))/SUMPRODUCT(('Company ABC_факт_НДПИ (Platts)'!$C$5:$N$5=$L64)*('Company ABC_факт_НДПИ (Platts)'!$C$57:$N$57))*$AA64</f>
        <v>#DIV/0!</v>
      </c>
      <c r="CP64" s="38" t="e">
        <f t="shared" si="190"/>
        <v>#DIV/0!</v>
      </c>
      <c r="CQ64" s="272"/>
      <c r="CR64" s="14"/>
      <c r="CS64" s="88" t="e">
        <f t="shared" si="191"/>
        <v>#DIV/0!</v>
      </c>
      <c r="CT64" s="88">
        <f t="shared" si="192"/>
        <v>0</v>
      </c>
      <c r="CU64" s="88" t="e">
        <f t="shared" si="193"/>
        <v>#DIV/0!</v>
      </c>
      <c r="CV64" s="16" t="e">
        <f t="shared" si="194"/>
        <v>#DIV/0!</v>
      </c>
      <c r="CW64" s="16" t="e">
        <f t="shared" si="195"/>
        <v>#DIV/0!</v>
      </c>
      <c r="CX64" s="88" t="e">
        <f t="shared" ref="CX64:CX85" si="213">CV64-CT64</f>
        <v>#DIV/0!</v>
      </c>
      <c r="CY64" s="272" t="e">
        <f t="shared" si="196"/>
        <v>#DIV/0!</v>
      </c>
      <c r="CZ64" s="288" t="e">
        <f t="shared" si="197"/>
        <v>#DIV/0!</v>
      </c>
      <c r="DA64" s="628" t="e">
        <f t="shared" si="198"/>
        <v>#DIV/0!</v>
      </c>
      <c r="DB64" s="628" t="e">
        <f t="shared" si="199"/>
        <v>#DIV/0!</v>
      </c>
      <c r="DC64" s="628"/>
      <c r="DD64" s="628" t="e">
        <f t="shared" si="200"/>
        <v>#DIV/0!</v>
      </c>
      <c r="DE64" s="628" t="e">
        <f t="shared" si="201"/>
        <v>#DIV/0!</v>
      </c>
      <c r="DF64" s="628"/>
      <c r="DG64" s="628">
        <f t="shared" si="202"/>
        <v>0</v>
      </c>
      <c r="DH64" s="628">
        <f t="shared" si="203"/>
        <v>0</v>
      </c>
      <c r="DI64" s="628">
        <f t="shared" si="204"/>
        <v>0</v>
      </c>
      <c r="DJ64" s="628">
        <f t="shared" si="205"/>
        <v>0</v>
      </c>
      <c r="DK64" s="628" t="e">
        <f t="shared" si="206"/>
        <v>#DIV/0!</v>
      </c>
      <c r="DL64" s="628" t="e">
        <f t="shared" si="207"/>
        <v>#DIV/0!</v>
      </c>
      <c r="DM64" s="530" t="e">
        <f t="shared" si="208"/>
        <v>#DIV/0!</v>
      </c>
    </row>
    <row r="65" spans="1:117" s="66" customFormat="1" ht="15.95" customHeight="1" x14ac:dyDescent="0.25">
      <c r="A65" s="11"/>
      <c r="B65" s="18"/>
      <c r="C65" s="11"/>
      <c r="D65" s="11"/>
      <c r="E65" s="11"/>
      <c r="F65" s="11"/>
      <c r="G65" s="14"/>
      <c r="H65" s="11"/>
      <c r="I65" s="11"/>
      <c r="J65" s="77" t="s">
        <v>391</v>
      </c>
      <c r="K65" s="59"/>
      <c r="L65" s="272"/>
      <c r="M65" s="269"/>
      <c r="N65" s="69"/>
      <c r="O65" s="88"/>
      <c r="P65" s="175"/>
      <c r="Q65" s="580">
        <f t="shared" si="166"/>
        <v>0</v>
      </c>
      <c r="R65" s="554">
        <f t="shared" si="167"/>
        <v>0</v>
      </c>
      <c r="S65" s="586"/>
      <c r="T65" s="587"/>
      <c r="U65" s="587"/>
      <c r="V65" s="587"/>
      <c r="W65" s="587"/>
      <c r="X65" s="88"/>
      <c r="Y65" s="165"/>
      <c r="Z65" s="169"/>
      <c r="AA65" s="409"/>
      <c r="AB65" s="18"/>
      <c r="AC65" s="11"/>
      <c r="AD65" s="11"/>
      <c r="AE65" s="11"/>
      <c r="AF65" s="11"/>
      <c r="AG65" s="72">
        <f t="shared" si="209"/>
        <v>0</v>
      </c>
      <c r="AH65" s="11"/>
      <c r="AI65" s="88"/>
      <c r="AJ65" s="88"/>
      <c r="AK65" s="59" t="e">
        <f t="shared" si="168"/>
        <v>#DIV/0!</v>
      </c>
      <c r="AL65" s="88" t="e">
        <f t="shared" si="169"/>
        <v>#DIV/0!</v>
      </c>
      <c r="AM65" s="88"/>
      <c r="AN65" s="88" t="e">
        <f t="shared" si="170"/>
        <v>#DIV/0!</v>
      </c>
      <c r="AO65" s="88" t="e">
        <f t="shared" si="171"/>
        <v>#DIV/0!</v>
      </c>
      <c r="AP65" s="272" t="e">
        <f t="shared" si="172"/>
        <v>#DIV/0!</v>
      </c>
      <c r="AQ65" s="83" t="e">
        <f t="shared" si="173"/>
        <v>#DIV/0!</v>
      </c>
      <c r="AR65" s="88">
        <f t="shared" si="174"/>
        <v>0</v>
      </c>
      <c r="AS65" s="272">
        <f t="shared" si="175"/>
        <v>0</v>
      </c>
      <c r="AT65" s="88" t="e">
        <f t="shared" si="176"/>
        <v>#DIV/0!</v>
      </c>
      <c r="AU65" s="88" t="e">
        <f t="shared" si="177"/>
        <v>#DIV/0!</v>
      </c>
      <c r="AV65" s="88"/>
      <c r="AW65" s="88" t="e">
        <f t="shared" si="178"/>
        <v>#DIV/0!</v>
      </c>
      <c r="AX65" s="88" t="e">
        <f t="shared" si="179"/>
        <v>#DIV/0!</v>
      </c>
      <c r="AY65" s="272" t="e">
        <f t="shared" si="180"/>
        <v>#DIV/0!</v>
      </c>
      <c r="AZ65" s="59"/>
      <c r="BA65" s="88"/>
      <c r="BB65" s="88">
        <f t="shared" si="210"/>
        <v>0</v>
      </c>
      <c r="BC65" s="13"/>
      <c r="BD65" s="13"/>
      <c r="BE65" s="88"/>
      <c r="BF65" s="88"/>
      <c r="BG65" s="11"/>
      <c r="BH65" s="88">
        <f t="shared" si="181"/>
        <v>0</v>
      </c>
      <c r="BI65" s="88">
        <f t="shared" si="182"/>
        <v>0</v>
      </c>
      <c r="BJ65" s="88" t="e">
        <f t="shared" si="183"/>
        <v>#DIV/0!</v>
      </c>
      <c r="BK65" s="88" t="e">
        <f t="shared" si="184"/>
        <v>#DIV/0!</v>
      </c>
      <c r="BL65" s="88"/>
      <c r="BM65" s="88" t="e">
        <f t="shared" si="211"/>
        <v>#DIV/0!</v>
      </c>
      <c r="BN65" s="88" t="e">
        <f t="shared" si="212"/>
        <v>#DIV/0!</v>
      </c>
      <c r="BO65" s="11"/>
      <c r="BP65" s="85"/>
      <c r="BQ65" s="279"/>
      <c r="BR65" s="18" t="e">
        <f>AI65/AA65/7.2</f>
        <v>#DIV/0!</v>
      </c>
      <c r="BS65" s="11">
        <f t="shared" si="185"/>
        <v>0</v>
      </c>
      <c r="BT65" s="450">
        <f t="shared" si="186"/>
        <v>0</v>
      </c>
      <c r="BU65" s="450" t="e">
        <f t="shared" si="187"/>
        <v>#DIV/0!</v>
      </c>
      <c r="BV65" s="442" t="e">
        <f t="shared" si="188"/>
        <v>#DIV/0!</v>
      </c>
      <c r="BW65" s="88"/>
      <c r="BX65" s="88"/>
      <c r="BY65" s="88"/>
      <c r="BZ65" s="272"/>
      <c r="CA65" s="279"/>
      <c r="CB65" s="59">
        <f>SUMPRODUCT(([178]НДПИ_расчет!$C$5:$N$5=$L65)*([178]НДПИ_расчет!$C$73:$N$73))</f>
        <v>0</v>
      </c>
      <c r="CC65" s="88">
        <f>SUMPRODUCT(('[179]Динамика NB'!$E$157:$P$157=$L65)*('[179]Динамика NB'!$E$169:$P$169))</f>
        <v>0</v>
      </c>
      <c r="CD65" s="88"/>
      <c r="CE65" s="88"/>
      <c r="CF65" s="88"/>
      <c r="CG65" s="88"/>
      <c r="CH65" s="16" t="e">
        <f>SUMPRODUCT(('Company ABC_факт_НДПИ (Argus)'!$C$5:$N$5=$L65)*('Company ABC_факт_НДПИ (Argus)'!$C$56:$N$56))/SUMPRODUCT(('Company ABC_факт_НДПИ (Argus)'!$C$5:$N$5=$L65)*('Company ABC_факт_НДПИ (Argus)'!$C$57:$N$57))*$AA65</f>
        <v>#DIV/0!</v>
      </c>
      <c r="CI65" s="16">
        <f t="shared" si="189"/>
        <v>0</v>
      </c>
      <c r="CJ65" s="16"/>
      <c r="CK65" s="16"/>
      <c r="CL65" s="38"/>
      <c r="CM65" s="127"/>
      <c r="CN65" s="16"/>
      <c r="CO65" s="16" t="e">
        <f>SUMPRODUCT(('Company ABC_факт_НДПИ (Platts)'!$C$5:$N$5=$L65)*('Company ABC_факт_НДПИ (Platts)'!$C$56:$N$56))/SUMPRODUCT(('Company ABC_факт_НДПИ (Platts)'!$C$5:$N$5=$L65)*('Company ABC_факт_НДПИ (Platts)'!$C$57:$N$57))*$AA65</f>
        <v>#DIV/0!</v>
      </c>
      <c r="CP65" s="38" t="e">
        <f t="shared" si="190"/>
        <v>#DIV/0!</v>
      </c>
      <c r="CQ65" s="272"/>
      <c r="CR65" s="14"/>
      <c r="CS65" s="88" t="e">
        <f t="shared" si="191"/>
        <v>#DIV/0!</v>
      </c>
      <c r="CT65" s="88">
        <f t="shared" si="192"/>
        <v>0</v>
      </c>
      <c r="CU65" s="88" t="e">
        <f t="shared" si="193"/>
        <v>#DIV/0!</v>
      </c>
      <c r="CV65" s="16" t="e">
        <f t="shared" si="194"/>
        <v>#DIV/0!</v>
      </c>
      <c r="CW65" s="16" t="e">
        <f t="shared" si="195"/>
        <v>#DIV/0!</v>
      </c>
      <c r="CX65" s="88" t="e">
        <f t="shared" si="213"/>
        <v>#DIV/0!</v>
      </c>
      <c r="CY65" s="272" t="e">
        <f t="shared" si="196"/>
        <v>#DIV/0!</v>
      </c>
      <c r="CZ65" s="288" t="e">
        <f t="shared" si="197"/>
        <v>#DIV/0!</v>
      </c>
      <c r="DA65" s="628" t="e">
        <f t="shared" si="198"/>
        <v>#DIV/0!</v>
      </c>
      <c r="DB65" s="628" t="e">
        <f t="shared" si="199"/>
        <v>#DIV/0!</v>
      </c>
      <c r="DC65" s="628"/>
      <c r="DD65" s="628" t="e">
        <f t="shared" si="200"/>
        <v>#DIV/0!</v>
      </c>
      <c r="DE65" s="628" t="e">
        <f t="shared" si="201"/>
        <v>#DIV/0!</v>
      </c>
      <c r="DF65" s="628"/>
      <c r="DG65" s="628">
        <f t="shared" si="202"/>
        <v>0</v>
      </c>
      <c r="DH65" s="628">
        <f t="shared" si="203"/>
        <v>0</v>
      </c>
      <c r="DI65" s="628">
        <f t="shared" si="204"/>
        <v>0</v>
      </c>
      <c r="DJ65" s="628">
        <f t="shared" si="205"/>
        <v>0</v>
      </c>
      <c r="DK65" s="628" t="e">
        <f t="shared" si="206"/>
        <v>#DIV/0!</v>
      </c>
      <c r="DL65" s="628" t="e">
        <f t="shared" si="207"/>
        <v>#DIV/0!</v>
      </c>
      <c r="DM65" s="530" t="e">
        <f t="shared" si="208"/>
        <v>#DIV/0!</v>
      </c>
    </row>
    <row r="66" spans="1:117" s="66" customFormat="1" ht="15.95" customHeight="1" x14ac:dyDescent="0.25">
      <c r="A66" s="11"/>
      <c r="B66" s="18"/>
      <c r="C66" s="11"/>
      <c r="D66" s="11"/>
      <c r="E66" s="11"/>
      <c r="F66" s="11"/>
      <c r="G66" s="14"/>
      <c r="H66" s="11"/>
      <c r="I66" s="11"/>
      <c r="J66" s="77" t="s">
        <v>391</v>
      </c>
      <c r="K66" s="59"/>
      <c r="L66" s="272"/>
      <c r="M66" s="269"/>
      <c r="N66" s="69"/>
      <c r="O66" s="88"/>
      <c r="P66" s="175"/>
      <c r="Q66" s="580">
        <f t="shared" si="166"/>
        <v>0</v>
      </c>
      <c r="R66" s="554">
        <f t="shared" si="167"/>
        <v>0</v>
      </c>
      <c r="S66" s="558"/>
      <c r="T66" s="584"/>
      <c r="U66" s="585"/>
      <c r="V66" s="585"/>
      <c r="W66" s="585"/>
      <c r="X66" s="88"/>
      <c r="Y66" s="165"/>
      <c r="Z66" s="169"/>
      <c r="AA66" s="409"/>
      <c r="AB66" s="18"/>
      <c r="AC66" s="11"/>
      <c r="AD66" s="11"/>
      <c r="AE66" s="11"/>
      <c r="AF66" s="11"/>
      <c r="AG66" s="72">
        <f t="shared" si="209"/>
        <v>0</v>
      </c>
      <c r="AH66" s="11"/>
      <c r="AI66" s="88"/>
      <c r="AJ66" s="88"/>
      <c r="AK66" s="59" t="e">
        <f t="shared" si="168"/>
        <v>#DIV/0!</v>
      </c>
      <c r="AL66" s="88" t="e">
        <f t="shared" si="169"/>
        <v>#DIV/0!</v>
      </c>
      <c r="AM66" s="88"/>
      <c r="AN66" s="88" t="e">
        <f t="shared" si="170"/>
        <v>#DIV/0!</v>
      </c>
      <c r="AO66" s="88" t="e">
        <f t="shared" si="171"/>
        <v>#DIV/0!</v>
      </c>
      <c r="AP66" s="272" t="e">
        <f t="shared" si="172"/>
        <v>#DIV/0!</v>
      </c>
      <c r="AQ66" s="83" t="e">
        <f t="shared" si="173"/>
        <v>#DIV/0!</v>
      </c>
      <c r="AR66" s="88">
        <f t="shared" si="174"/>
        <v>0</v>
      </c>
      <c r="AS66" s="272">
        <f t="shared" si="175"/>
        <v>0</v>
      </c>
      <c r="AT66" s="88" t="e">
        <f t="shared" si="176"/>
        <v>#DIV/0!</v>
      </c>
      <c r="AU66" s="88" t="e">
        <f t="shared" si="177"/>
        <v>#DIV/0!</v>
      </c>
      <c r="AV66" s="88"/>
      <c r="AW66" s="88" t="e">
        <f t="shared" si="178"/>
        <v>#DIV/0!</v>
      </c>
      <c r="AX66" s="88" t="e">
        <f t="shared" si="179"/>
        <v>#DIV/0!</v>
      </c>
      <c r="AY66" s="272" t="e">
        <f t="shared" si="180"/>
        <v>#DIV/0!</v>
      </c>
      <c r="AZ66" s="59"/>
      <c r="BA66" s="88"/>
      <c r="BB66" s="88">
        <f t="shared" si="210"/>
        <v>0</v>
      </c>
      <c r="BC66" s="13"/>
      <c r="BD66" s="13"/>
      <c r="BE66" s="88"/>
      <c r="BF66" s="88"/>
      <c r="BG66" s="11"/>
      <c r="BH66" s="88">
        <f t="shared" si="181"/>
        <v>0</v>
      </c>
      <c r="BI66" s="88">
        <f t="shared" si="182"/>
        <v>0</v>
      </c>
      <c r="BJ66" s="88" t="e">
        <f t="shared" si="183"/>
        <v>#DIV/0!</v>
      </c>
      <c r="BK66" s="88" t="e">
        <f t="shared" si="184"/>
        <v>#DIV/0!</v>
      </c>
      <c r="BL66" s="88"/>
      <c r="BM66" s="88" t="e">
        <f t="shared" si="211"/>
        <v>#DIV/0!</v>
      </c>
      <c r="BN66" s="88" t="e">
        <f t="shared" si="212"/>
        <v>#DIV/0!</v>
      </c>
      <c r="BO66" s="11"/>
      <c r="BP66" s="85"/>
      <c r="BQ66" s="279"/>
      <c r="BR66" s="18" t="e">
        <f>AI66/AA66/7.216</f>
        <v>#DIV/0!</v>
      </c>
      <c r="BS66" s="11">
        <f>CN66-BO66</f>
        <v>0</v>
      </c>
      <c r="BT66" s="450">
        <f t="shared" si="186"/>
        <v>0</v>
      </c>
      <c r="BU66" s="450" t="e">
        <f t="shared" si="187"/>
        <v>#DIV/0!</v>
      </c>
      <c r="BV66" s="442" t="e">
        <f t="shared" si="188"/>
        <v>#DIV/0!</v>
      </c>
      <c r="BW66" s="88"/>
      <c r="BX66" s="88"/>
      <c r="BY66" s="88"/>
      <c r="BZ66" s="272"/>
      <c r="CA66" s="279"/>
      <c r="CB66" s="59">
        <f>SUMPRODUCT(([178]НДПИ_расчет!$C$5:$N$5=$L66)*([178]НДПИ_расчет!$C$73:$N$73))</f>
        <v>0</v>
      </c>
      <c r="CC66" s="88">
        <f>SUMPRODUCT(('[179]Динамика NB'!$E$157:$P$157=$L66)*('[179]Динамика NB'!$E$169:$P$169))</f>
        <v>0</v>
      </c>
      <c r="CD66" s="88"/>
      <c r="CE66" s="88"/>
      <c r="CF66" s="88"/>
      <c r="CG66" s="88"/>
      <c r="CH66" s="16" t="e">
        <f>SUMPRODUCT(('Company ABC_факт_НДПИ (Argus)'!$C$5:$N$5=$L66)*('Company ABC_факт_НДПИ (Argus)'!$C$56:$N$56))/SUMPRODUCT(('Company ABC_факт_НДПИ (Argus)'!$C$5:$N$5=$L66)*('Company ABC_факт_НДПИ (Argus)'!$C$57:$N$57))*$AA66</f>
        <v>#DIV/0!</v>
      </c>
      <c r="CI66" s="16">
        <f t="shared" si="189"/>
        <v>0</v>
      </c>
      <c r="CJ66" s="16"/>
      <c r="CK66" s="16"/>
      <c r="CL66" s="38"/>
      <c r="CM66" s="127"/>
      <c r="CN66" s="16"/>
      <c r="CO66" s="16" t="e">
        <f>SUMPRODUCT(('Company ABC_факт_НДПИ (Platts)'!$C$5:$N$5=$L66)*('Company ABC_факт_НДПИ (Platts)'!$C$56:$N$56))/SUMPRODUCT(('Company ABC_факт_НДПИ (Platts)'!$C$5:$N$5=$L66)*('Company ABC_факт_НДПИ (Platts)'!$C$57:$N$57))*$AA66</f>
        <v>#DIV/0!</v>
      </c>
      <c r="CP66" s="38" t="e">
        <f t="shared" si="190"/>
        <v>#DIV/0!</v>
      </c>
      <c r="CQ66" s="272"/>
      <c r="CR66" s="14"/>
      <c r="CS66" s="88" t="e">
        <f t="shared" si="191"/>
        <v>#DIV/0!</v>
      </c>
      <c r="CT66" s="88">
        <f t="shared" si="192"/>
        <v>0</v>
      </c>
      <c r="CU66" s="88" t="e">
        <f t="shared" si="193"/>
        <v>#DIV/0!</v>
      </c>
      <c r="CV66" s="16" t="e">
        <f t="shared" si="194"/>
        <v>#DIV/0!</v>
      </c>
      <c r="CW66" s="16" t="e">
        <f t="shared" si="195"/>
        <v>#DIV/0!</v>
      </c>
      <c r="CX66" s="88" t="e">
        <f t="shared" si="213"/>
        <v>#DIV/0!</v>
      </c>
      <c r="CY66" s="272" t="e">
        <f t="shared" si="196"/>
        <v>#DIV/0!</v>
      </c>
      <c r="CZ66" s="288" t="e">
        <f t="shared" si="197"/>
        <v>#DIV/0!</v>
      </c>
      <c r="DA66" s="628" t="e">
        <f t="shared" si="198"/>
        <v>#DIV/0!</v>
      </c>
      <c r="DB66" s="628" t="e">
        <f t="shared" si="199"/>
        <v>#DIV/0!</v>
      </c>
      <c r="DC66" s="628"/>
      <c r="DD66" s="628" t="e">
        <f t="shared" si="200"/>
        <v>#DIV/0!</v>
      </c>
      <c r="DE66" s="628" t="e">
        <f t="shared" si="201"/>
        <v>#DIV/0!</v>
      </c>
      <c r="DF66" s="628"/>
      <c r="DG66" s="628">
        <f t="shared" si="202"/>
        <v>0</v>
      </c>
      <c r="DH66" s="628">
        <f t="shared" si="203"/>
        <v>0</v>
      </c>
      <c r="DI66" s="628">
        <f t="shared" si="204"/>
        <v>0</v>
      </c>
      <c r="DJ66" s="628">
        <f t="shared" si="205"/>
        <v>0</v>
      </c>
      <c r="DK66" s="628" t="e">
        <f t="shared" si="206"/>
        <v>#DIV/0!</v>
      </c>
      <c r="DL66" s="628" t="e">
        <f t="shared" si="207"/>
        <v>#DIV/0!</v>
      </c>
      <c r="DM66" s="530" t="e">
        <f t="shared" si="208"/>
        <v>#DIV/0!</v>
      </c>
    </row>
    <row r="67" spans="1:117" s="66" customFormat="1" ht="15.95" customHeight="1" x14ac:dyDescent="0.25">
      <c r="A67" s="11"/>
      <c r="B67" s="18"/>
      <c r="C67" s="11"/>
      <c r="D67" s="11"/>
      <c r="E67" s="11"/>
      <c r="F67" s="11"/>
      <c r="G67" s="14"/>
      <c r="H67" s="11"/>
      <c r="I67" s="11"/>
      <c r="J67" s="77" t="s">
        <v>391</v>
      </c>
      <c r="K67" s="59"/>
      <c r="L67" s="272"/>
      <c r="M67" s="269"/>
      <c r="N67" s="69"/>
      <c r="O67" s="88"/>
      <c r="P67" s="175"/>
      <c r="Q67" s="580">
        <f t="shared" si="166"/>
        <v>0</v>
      </c>
      <c r="R67" s="554">
        <f t="shared" si="167"/>
        <v>0</v>
      </c>
      <c r="S67" s="586"/>
      <c r="T67" s="587"/>
      <c r="U67" s="587"/>
      <c r="V67" s="587"/>
      <c r="W67" s="587"/>
      <c r="X67" s="88"/>
      <c r="Y67" s="165"/>
      <c r="Z67" s="169"/>
      <c r="AA67" s="409"/>
      <c r="AB67" s="18"/>
      <c r="AC67" s="11"/>
      <c r="AD67" s="11"/>
      <c r="AE67" s="11"/>
      <c r="AF67" s="11"/>
      <c r="AG67" s="72">
        <f t="shared" si="209"/>
        <v>0</v>
      </c>
      <c r="AH67" s="11"/>
      <c r="AI67" s="88"/>
      <c r="AJ67" s="88"/>
      <c r="AK67" s="59" t="e">
        <f t="shared" si="168"/>
        <v>#DIV/0!</v>
      </c>
      <c r="AL67" s="88" t="e">
        <f t="shared" si="169"/>
        <v>#DIV/0!</v>
      </c>
      <c r="AM67" s="88"/>
      <c r="AN67" s="88" t="e">
        <f t="shared" si="170"/>
        <v>#DIV/0!</v>
      </c>
      <c r="AO67" s="88" t="e">
        <f t="shared" si="171"/>
        <v>#DIV/0!</v>
      </c>
      <c r="AP67" s="272" t="e">
        <f t="shared" si="172"/>
        <v>#DIV/0!</v>
      </c>
      <c r="AQ67" s="83" t="e">
        <f t="shared" si="173"/>
        <v>#DIV/0!</v>
      </c>
      <c r="AR67" s="88">
        <f t="shared" si="174"/>
        <v>0</v>
      </c>
      <c r="AS67" s="272">
        <f t="shared" si="175"/>
        <v>0</v>
      </c>
      <c r="AT67" s="88" t="e">
        <f t="shared" si="176"/>
        <v>#DIV/0!</v>
      </c>
      <c r="AU67" s="88" t="e">
        <f t="shared" si="177"/>
        <v>#DIV/0!</v>
      </c>
      <c r="AV67" s="88"/>
      <c r="AW67" s="88" t="e">
        <f t="shared" si="178"/>
        <v>#DIV/0!</v>
      </c>
      <c r="AX67" s="88" t="e">
        <f t="shared" si="179"/>
        <v>#DIV/0!</v>
      </c>
      <c r="AY67" s="272" t="e">
        <f t="shared" si="180"/>
        <v>#DIV/0!</v>
      </c>
      <c r="AZ67" s="59"/>
      <c r="BA67" s="88"/>
      <c r="BB67" s="88">
        <f t="shared" si="210"/>
        <v>0</v>
      </c>
      <c r="BC67" s="13"/>
      <c r="BD67" s="13"/>
      <c r="BE67" s="88"/>
      <c r="BF67" s="88"/>
      <c r="BG67" s="11"/>
      <c r="BH67" s="88">
        <f t="shared" si="181"/>
        <v>0</v>
      </c>
      <c r="BI67" s="88">
        <f t="shared" si="182"/>
        <v>0</v>
      </c>
      <c r="BJ67" s="88" t="e">
        <f t="shared" si="183"/>
        <v>#DIV/0!</v>
      </c>
      <c r="BK67" s="88" t="e">
        <f t="shared" si="184"/>
        <v>#DIV/0!</v>
      </c>
      <c r="BL67" s="88"/>
      <c r="BM67" s="88" t="e">
        <f t="shared" si="211"/>
        <v>#DIV/0!</v>
      </c>
      <c r="BN67" s="88" t="e">
        <f t="shared" si="212"/>
        <v>#DIV/0!</v>
      </c>
      <c r="BO67" s="11"/>
      <c r="BP67" s="85"/>
      <c r="BQ67" s="279"/>
      <c r="BR67" s="18" t="e">
        <f>AI67/AA67/7.2136</f>
        <v>#DIV/0!</v>
      </c>
      <c r="BS67" s="11">
        <f t="shared" si="185"/>
        <v>0</v>
      </c>
      <c r="BT67" s="450">
        <f t="shared" si="186"/>
        <v>0</v>
      </c>
      <c r="BU67" s="450" t="e">
        <f t="shared" si="187"/>
        <v>#DIV/0!</v>
      </c>
      <c r="BV67" s="442" t="e">
        <f t="shared" si="188"/>
        <v>#DIV/0!</v>
      </c>
      <c r="BW67" s="88"/>
      <c r="BX67" s="88"/>
      <c r="BY67" s="88"/>
      <c r="BZ67" s="272"/>
      <c r="CA67" s="279"/>
      <c r="CB67" s="59">
        <f>SUMPRODUCT(([178]НДПИ_расчет!$C$5:$N$5=$L67)*([178]НДПИ_расчет!$C$73:$N$73))</f>
        <v>0</v>
      </c>
      <c r="CC67" s="88">
        <f>SUMPRODUCT(('[179]Динамика NB'!$E$157:$P$157=$L67)*('[179]Динамика NB'!$E$169:$P$169))</f>
        <v>0</v>
      </c>
      <c r="CD67" s="88"/>
      <c r="CE67" s="88"/>
      <c r="CF67" s="88"/>
      <c r="CG67" s="88"/>
      <c r="CH67" s="16" t="e">
        <f>SUMPRODUCT(('Company ABC_факт_НДПИ (Argus)'!$C$5:$N$5=$L67)*('Company ABC_факт_НДПИ (Argus)'!$C$56:$N$56))/SUMPRODUCT(('Company ABC_факт_НДПИ (Argus)'!$C$5:$N$5=$L67)*('Company ABC_факт_НДПИ (Argus)'!$C$57:$N$57))*$AA67</f>
        <v>#DIV/0!</v>
      </c>
      <c r="CI67" s="16">
        <f t="shared" si="189"/>
        <v>0</v>
      </c>
      <c r="CJ67" s="16"/>
      <c r="CK67" s="16"/>
      <c r="CL67" s="38"/>
      <c r="CM67" s="127"/>
      <c r="CN67" s="16"/>
      <c r="CO67" s="16" t="e">
        <f>SUMPRODUCT(('Company ABC_факт_НДПИ (Platts)'!$C$5:$N$5=$L67)*('Company ABC_факт_НДПИ (Platts)'!$C$56:$N$56))/SUMPRODUCT(('Company ABC_факт_НДПИ (Platts)'!$C$5:$N$5=$L67)*('Company ABC_факт_НДПИ (Platts)'!$C$57:$N$57))*$AA67</f>
        <v>#DIV/0!</v>
      </c>
      <c r="CP67" s="38" t="e">
        <f t="shared" si="190"/>
        <v>#DIV/0!</v>
      </c>
      <c r="CQ67" s="272"/>
      <c r="CR67" s="14"/>
      <c r="CS67" s="88" t="e">
        <f t="shared" si="191"/>
        <v>#DIV/0!</v>
      </c>
      <c r="CT67" s="88">
        <f t="shared" si="192"/>
        <v>0</v>
      </c>
      <c r="CU67" s="88" t="e">
        <f t="shared" si="193"/>
        <v>#DIV/0!</v>
      </c>
      <c r="CV67" s="16" t="e">
        <f t="shared" si="194"/>
        <v>#DIV/0!</v>
      </c>
      <c r="CW67" s="16" t="e">
        <f t="shared" si="195"/>
        <v>#DIV/0!</v>
      </c>
      <c r="CX67" s="88" t="e">
        <f t="shared" si="213"/>
        <v>#DIV/0!</v>
      </c>
      <c r="CY67" s="272" t="e">
        <f t="shared" si="196"/>
        <v>#DIV/0!</v>
      </c>
      <c r="CZ67" s="288" t="e">
        <f t="shared" si="197"/>
        <v>#DIV/0!</v>
      </c>
      <c r="DA67" s="628" t="e">
        <f t="shared" si="198"/>
        <v>#DIV/0!</v>
      </c>
      <c r="DB67" s="628" t="e">
        <f t="shared" si="199"/>
        <v>#DIV/0!</v>
      </c>
      <c r="DC67" s="628"/>
      <c r="DD67" s="628" t="e">
        <f t="shared" si="200"/>
        <v>#DIV/0!</v>
      </c>
      <c r="DE67" s="628" t="e">
        <f t="shared" si="201"/>
        <v>#DIV/0!</v>
      </c>
      <c r="DF67" s="628"/>
      <c r="DG67" s="628">
        <f t="shared" si="202"/>
        <v>0</v>
      </c>
      <c r="DH67" s="628">
        <f t="shared" si="203"/>
        <v>0</v>
      </c>
      <c r="DI67" s="628">
        <f t="shared" si="204"/>
        <v>0</v>
      </c>
      <c r="DJ67" s="628">
        <f t="shared" si="205"/>
        <v>0</v>
      </c>
      <c r="DK67" s="628" t="e">
        <f t="shared" si="206"/>
        <v>#DIV/0!</v>
      </c>
      <c r="DL67" s="628" t="e">
        <f t="shared" si="207"/>
        <v>#DIV/0!</v>
      </c>
      <c r="DM67" s="530" t="e">
        <f t="shared" si="208"/>
        <v>#DIV/0!</v>
      </c>
    </row>
    <row r="68" spans="1:117" s="66" customFormat="1" ht="15.95" customHeight="1" x14ac:dyDescent="0.25">
      <c r="A68" s="11"/>
      <c r="B68" s="18"/>
      <c r="C68" s="11"/>
      <c r="D68" s="11"/>
      <c r="E68" s="11"/>
      <c r="F68" s="11"/>
      <c r="G68" s="14"/>
      <c r="H68" s="11"/>
      <c r="I68" s="11"/>
      <c r="J68" s="77" t="s">
        <v>391</v>
      </c>
      <c r="K68" s="59"/>
      <c r="L68" s="272"/>
      <c r="M68" s="269"/>
      <c r="N68" s="69"/>
      <c r="O68" s="88"/>
      <c r="P68" s="175"/>
      <c r="Q68" s="580">
        <f t="shared" si="166"/>
        <v>0</v>
      </c>
      <c r="R68" s="554">
        <f t="shared" si="167"/>
        <v>0</v>
      </c>
      <c r="S68" s="586"/>
      <c r="T68" s="587"/>
      <c r="U68" s="587"/>
      <c r="V68" s="587"/>
      <c r="W68" s="587"/>
      <c r="X68" s="88"/>
      <c r="Y68" s="165"/>
      <c r="Z68" s="169"/>
      <c r="AA68" s="409"/>
      <c r="AB68" s="18"/>
      <c r="AC68" s="11"/>
      <c r="AD68" s="11"/>
      <c r="AE68" s="11"/>
      <c r="AF68" s="11"/>
      <c r="AG68" s="72">
        <f t="shared" si="209"/>
        <v>0</v>
      </c>
      <c r="AH68" s="11"/>
      <c r="AI68" s="88"/>
      <c r="AJ68" s="88"/>
      <c r="AK68" s="59" t="e">
        <f t="shared" si="168"/>
        <v>#DIV/0!</v>
      </c>
      <c r="AL68" s="262" t="e">
        <f t="shared" si="169"/>
        <v>#DIV/0!</v>
      </c>
      <c r="AM68" s="262"/>
      <c r="AN68" s="262" t="e">
        <f t="shared" si="170"/>
        <v>#DIV/0!</v>
      </c>
      <c r="AO68" s="262" t="e">
        <f t="shared" si="171"/>
        <v>#DIV/0!</v>
      </c>
      <c r="AP68" s="264" t="e">
        <f t="shared" si="172"/>
        <v>#DIV/0!</v>
      </c>
      <c r="AQ68" s="87" t="e">
        <f t="shared" si="173"/>
        <v>#DIV/0!</v>
      </c>
      <c r="AR68" s="88">
        <f t="shared" si="174"/>
        <v>0</v>
      </c>
      <c r="AS68" s="272">
        <f t="shared" si="175"/>
        <v>0</v>
      </c>
      <c r="AT68" s="88" t="e">
        <f t="shared" si="176"/>
        <v>#DIV/0!</v>
      </c>
      <c r="AU68" s="262" t="e">
        <f t="shared" si="177"/>
        <v>#DIV/0!</v>
      </c>
      <c r="AV68" s="262"/>
      <c r="AW68" s="262" t="e">
        <f t="shared" si="178"/>
        <v>#DIV/0!</v>
      </c>
      <c r="AX68" s="262" t="e">
        <f t="shared" si="179"/>
        <v>#DIV/0!</v>
      </c>
      <c r="AY68" s="264" t="e">
        <f t="shared" si="180"/>
        <v>#DIV/0!</v>
      </c>
      <c r="AZ68" s="59"/>
      <c r="BA68" s="262"/>
      <c r="BB68" s="262">
        <f t="shared" si="210"/>
        <v>0</v>
      </c>
      <c r="BC68" s="17"/>
      <c r="BD68" s="17"/>
      <c r="BE68" s="262"/>
      <c r="BF68" s="262"/>
      <c r="BG68" s="11"/>
      <c r="BH68" s="262">
        <f t="shared" si="181"/>
        <v>0</v>
      </c>
      <c r="BI68" s="262">
        <f t="shared" si="182"/>
        <v>0</v>
      </c>
      <c r="BJ68" s="88" t="e">
        <f t="shared" si="183"/>
        <v>#DIV/0!</v>
      </c>
      <c r="BK68" s="88" t="e">
        <f t="shared" si="184"/>
        <v>#DIV/0!</v>
      </c>
      <c r="BL68" s="88"/>
      <c r="BM68" s="88" t="e">
        <f t="shared" si="211"/>
        <v>#DIV/0!</v>
      </c>
      <c r="BN68" s="88" t="e">
        <f t="shared" si="212"/>
        <v>#DIV/0!</v>
      </c>
      <c r="BO68" s="11"/>
      <c r="BP68" s="85"/>
      <c r="BQ68" s="279"/>
      <c r="BR68" s="18" t="e">
        <f>AI68/AA68/7.2048</f>
        <v>#DIV/0!</v>
      </c>
      <c r="BS68" s="11">
        <f t="shared" si="185"/>
        <v>0</v>
      </c>
      <c r="BT68" s="450">
        <f t="shared" si="186"/>
        <v>0</v>
      </c>
      <c r="BU68" s="450" t="e">
        <f t="shared" si="187"/>
        <v>#DIV/0!</v>
      </c>
      <c r="BV68" s="442" t="e">
        <f t="shared" si="188"/>
        <v>#DIV/0!</v>
      </c>
      <c r="BW68" s="88"/>
      <c r="BX68" s="88"/>
      <c r="BY68" s="88"/>
      <c r="BZ68" s="272"/>
      <c r="CA68" s="279"/>
      <c r="CB68" s="59">
        <f>SUMPRODUCT(([178]НДПИ_расчет!$C$5:$N$5=$L68)*([178]НДПИ_расчет!$C$73:$N$73))</f>
        <v>0</v>
      </c>
      <c r="CC68" s="262">
        <f>SUMPRODUCT(('[179]Динамика NB'!$E$157:$P$157=$L68)*('[179]Динамика NB'!$E$169:$P$169))</f>
        <v>0</v>
      </c>
      <c r="CD68" s="262"/>
      <c r="CE68" s="262"/>
      <c r="CF68" s="262"/>
      <c r="CG68" s="262"/>
      <c r="CH68" s="26" t="e">
        <f>SUMPRODUCT(('Company ABC_факт_НДПИ (Argus)'!$C$5:$N$5=$L68)*('Company ABC_факт_НДПИ (Argus)'!$C$56:$N$56))/SUMPRODUCT(('Company ABC_факт_НДПИ (Argus)'!$C$5:$N$5=$L68)*('Company ABC_факт_НДПИ (Argus)'!$C$57:$N$57))*$AA68</f>
        <v>#DIV/0!</v>
      </c>
      <c r="CI68" s="26">
        <f t="shared" si="189"/>
        <v>0</v>
      </c>
      <c r="CJ68" s="26"/>
      <c r="CK68" s="26"/>
      <c r="CL68" s="39"/>
      <c r="CM68" s="127"/>
      <c r="CN68" s="16"/>
      <c r="CO68" s="26" t="e">
        <f>SUMPRODUCT(('Company ABC_факт_НДПИ (Platts)'!$C$5:$N$5=$L68)*('Company ABC_факт_НДПИ (Platts)'!$C$56:$N$56))/SUMPRODUCT(('Company ABC_факт_НДПИ (Platts)'!$C$5:$N$5=$L68)*('Company ABC_факт_НДПИ (Platts)'!$C$57:$N$57))*$AA68</f>
        <v>#DIV/0!</v>
      </c>
      <c r="CP68" s="39" t="e">
        <f t="shared" si="190"/>
        <v>#DIV/0!</v>
      </c>
      <c r="CQ68" s="272"/>
      <c r="CR68" s="14"/>
      <c r="CS68" s="88" t="e">
        <f t="shared" si="191"/>
        <v>#DIV/0!</v>
      </c>
      <c r="CT68" s="88">
        <f t="shared" si="192"/>
        <v>0</v>
      </c>
      <c r="CU68" s="88" t="e">
        <f t="shared" si="193"/>
        <v>#DIV/0!</v>
      </c>
      <c r="CV68" s="16" t="e">
        <f t="shared" si="194"/>
        <v>#DIV/0!</v>
      </c>
      <c r="CW68" s="16" t="e">
        <f t="shared" si="195"/>
        <v>#DIV/0!</v>
      </c>
      <c r="CX68" s="88" t="e">
        <f t="shared" si="213"/>
        <v>#DIV/0!</v>
      </c>
      <c r="CY68" s="272" t="e">
        <f t="shared" si="196"/>
        <v>#DIV/0!</v>
      </c>
      <c r="CZ68" s="288" t="e">
        <f t="shared" si="197"/>
        <v>#DIV/0!</v>
      </c>
      <c r="DA68" s="628" t="e">
        <f t="shared" si="198"/>
        <v>#DIV/0!</v>
      </c>
      <c r="DB68" s="628" t="e">
        <f t="shared" si="199"/>
        <v>#DIV/0!</v>
      </c>
      <c r="DC68" s="628"/>
      <c r="DD68" s="628" t="e">
        <f t="shared" si="200"/>
        <v>#DIV/0!</v>
      </c>
      <c r="DE68" s="628" t="e">
        <f t="shared" si="201"/>
        <v>#DIV/0!</v>
      </c>
      <c r="DF68" s="628"/>
      <c r="DG68" s="628">
        <f t="shared" si="202"/>
        <v>0</v>
      </c>
      <c r="DH68" s="628">
        <f t="shared" si="203"/>
        <v>0</v>
      </c>
      <c r="DI68" s="628">
        <f t="shared" si="204"/>
        <v>0</v>
      </c>
      <c r="DJ68" s="628">
        <f t="shared" si="205"/>
        <v>0</v>
      </c>
      <c r="DK68" s="628" t="e">
        <f t="shared" si="206"/>
        <v>#DIV/0!</v>
      </c>
      <c r="DL68" s="628" t="e">
        <f t="shared" si="207"/>
        <v>#DIV/0!</v>
      </c>
      <c r="DM68" s="530" t="e">
        <f t="shared" si="208"/>
        <v>#DIV/0!</v>
      </c>
    </row>
    <row r="69" spans="1:117" s="66" customFormat="1" ht="15.95" customHeight="1" x14ac:dyDescent="0.25">
      <c r="A69" s="11"/>
      <c r="B69" s="18"/>
      <c r="C69" s="11"/>
      <c r="D69" s="11"/>
      <c r="E69" s="11"/>
      <c r="F69" s="11"/>
      <c r="G69" s="14"/>
      <c r="H69" s="11"/>
      <c r="I69" s="11"/>
      <c r="J69" s="77" t="s">
        <v>391</v>
      </c>
      <c r="K69" s="59"/>
      <c r="L69" s="272"/>
      <c r="M69" s="269"/>
      <c r="N69" s="69"/>
      <c r="O69" s="88"/>
      <c r="P69" s="175"/>
      <c r="Q69" s="580">
        <f t="shared" si="166"/>
        <v>0</v>
      </c>
      <c r="R69" s="554">
        <f t="shared" si="167"/>
        <v>0</v>
      </c>
      <c r="S69" s="586"/>
      <c r="T69" s="587"/>
      <c r="U69" s="587"/>
      <c r="V69" s="587"/>
      <c r="W69" s="587"/>
      <c r="X69" s="88"/>
      <c r="Y69" s="165"/>
      <c r="Z69" s="169"/>
      <c r="AA69" s="409"/>
      <c r="AB69" s="18"/>
      <c r="AC69" s="11"/>
      <c r="AD69" s="11"/>
      <c r="AE69" s="11"/>
      <c r="AF69" s="11"/>
      <c r="AG69" s="72">
        <f t="shared" si="209"/>
        <v>0</v>
      </c>
      <c r="AH69" s="11"/>
      <c r="AI69" s="88"/>
      <c r="AJ69" s="88"/>
      <c r="AK69" s="59" t="e">
        <f t="shared" si="168"/>
        <v>#DIV/0!</v>
      </c>
      <c r="AL69" s="262" t="e">
        <f t="shared" si="169"/>
        <v>#DIV/0!</v>
      </c>
      <c r="AM69" s="262"/>
      <c r="AN69" s="262" t="e">
        <f t="shared" si="170"/>
        <v>#DIV/0!</v>
      </c>
      <c r="AO69" s="262" t="e">
        <f t="shared" si="171"/>
        <v>#DIV/0!</v>
      </c>
      <c r="AP69" s="264" t="e">
        <f t="shared" si="172"/>
        <v>#DIV/0!</v>
      </c>
      <c r="AQ69" s="87" t="e">
        <f t="shared" si="173"/>
        <v>#DIV/0!</v>
      </c>
      <c r="AR69" s="88">
        <f t="shared" si="174"/>
        <v>0</v>
      </c>
      <c r="AS69" s="272">
        <f t="shared" si="175"/>
        <v>0</v>
      </c>
      <c r="AT69" s="88" t="e">
        <f t="shared" si="176"/>
        <v>#DIV/0!</v>
      </c>
      <c r="AU69" s="262" t="e">
        <f t="shared" si="177"/>
        <v>#DIV/0!</v>
      </c>
      <c r="AV69" s="262"/>
      <c r="AW69" s="262" t="e">
        <f t="shared" si="178"/>
        <v>#DIV/0!</v>
      </c>
      <c r="AX69" s="262" t="e">
        <f t="shared" si="179"/>
        <v>#DIV/0!</v>
      </c>
      <c r="AY69" s="264" t="e">
        <f t="shared" si="180"/>
        <v>#DIV/0!</v>
      </c>
      <c r="AZ69" s="59"/>
      <c r="BA69" s="262"/>
      <c r="BB69" s="262">
        <f t="shared" si="210"/>
        <v>0</v>
      </c>
      <c r="BC69" s="17"/>
      <c r="BD69" s="17"/>
      <c r="BE69" s="262"/>
      <c r="BF69" s="262"/>
      <c r="BG69" s="11"/>
      <c r="BH69" s="262">
        <f t="shared" si="181"/>
        <v>0</v>
      </c>
      <c r="BI69" s="262">
        <f t="shared" si="182"/>
        <v>0</v>
      </c>
      <c r="BJ69" s="88" t="e">
        <f t="shared" si="183"/>
        <v>#DIV/0!</v>
      </c>
      <c r="BK69" s="88" t="e">
        <f t="shared" si="184"/>
        <v>#DIV/0!</v>
      </c>
      <c r="BL69" s="88"/>
      <c r="BM69" s="88" t="e">
        <f t="shared" si="211"/>
        <v>#DIV/0!</v>
      </c>
      <c r="BN69" s="88" t="e">
        <f t="shared" si="212"/>
        <v>#DIV/0!</v>
      </c>
      <c r="BO69" s="11"/>
      <c r="BP69" s="85"/>
      <c r="BQ69" s="279"/>
      <c r="BR69" s="18" t="e">
        <f>AI69/AA69/7.2088</f>
        <v>#DIV/0!</v>
      </c>
      <c r="BS69" s="11">
        <f t="shared" si="185"/>
        <v>0</v>
      </c>
      <c r="BT69" s="450">
        <f t="shared" si="186"/>
        <v>0</v>
      </c>
      <c r="BU69" s="450" t="e">
        <f t="shared" si="187"/>
        <v>#DIV/0!</v>
      </c>
      <c r="BV69" s="442" t="e">
        <f t="shared" si="188"/>
        <v>#DIV/0!</v>
      </c>
      <c r="BW69" s="88"/>
      <c r="BX69" s="88"/>
      <c r="BY69" s="88"/>
      <c r="BZ69" s="272"/>
      <c r="CA69" s="279"/>
      <c r="CB69" s="59">
        <f>SUMPRODUCT(([178]НДПИ_расчет!$C$5:$N$5=$L69)*([178]НДПИ_расчет!$C$73:$N$73))</f>
        <v>0</v>
      </c>
      <c r="CC69" s="262">
        <f>SUMPRODUCT(('[179]Динамика NB'!$E$157:$P$157=$L69)*('[179]Динамика NB'!$E$169:$P$169))</f>
        <v>0</v>
      </c>
      <c r="CD69" s="262"/>
      <c r="CE69" s="262"/>
      <c r="CF69" s="262"/>
      <c r="CG69" s="262"/>
      <c r="CH69" s="26" t="e">
        <f>SUMPRODUCT(('Company ABC_факт_НДПИ (Argus)'!$C$5:$N$5=$L69)*('Company ABC_факт_НДПИ (Argus)'!$C$56:$N$56))/SUMPRODUCT(('Company ABC_факт_НДПИ (Argus)'!$C$5:$N$5=$L69)*('Company ABC_факт_НДПИ (Argus)'!$C$57:$N$57))*$AA69</f>
        <v>#DIV/0!</v>
      </c>
      <c r="CI69" s="26">
        <f t="shared" si="189"/>
        <v>0</v>
      </c>
      <c r="CJ69" s="26"/>
      <c r="CK69" s="26"/>
      <c r="CL69" s="39"/>
      <c r="CM69" s="127"/>
      <c r="CN69" s="16"/>
      <c r="CO69" s="26" t="e">
        <f>SUMPRODUCT(('Company ABC_факт_НДПИ (Platts)'!$C$5:$N$5=$L69)*('Company ABC_факт_НДПИ (Platts)'!$C$56:$N$56))/SUMPRODUCT(('Company ABC_факт_НДПИ (Platts)'!$C$5:$N$5=$L69)*('Company ABC_факт_НДПИ (Platts)'!$C$57:$N$57))*$AA69</f>
        <v>#DIV/0!</v>
      </c>
      <c r="CP69" s="39" t="e">
        <f t="shared" si="190"/>
        <v>#DIV/0!</v>
      </c>
      <c r="CQ69" s="272"/>
      <c r="CR69" s="14"/>
      <c r="CS69" s="88" t="e">
        <f t="shared" si="191"/>
        <v>#DIV/0!</v>
      </c>
      <c r="CT69" s="88">
        <f t="shared" si="192"/>
        <v>0</v>
      </c>
      <c r="CU69" s="88" t="e">
        <f t="shared" si="193"/>
        <v>#DIV/0!</v>
      </c>
      <c r="CV69" s="16" t="e">
        <f t="shared" si="194"/>
        <v>#DIV/0!</v>
      </c>
      <c r="CW69" s="16" t="e">
        <f t="shared" si="195"/>
        <v>#DIV/0!</v>
      </c>
      <c r="CX69" s="88" t="e">
        <f t="shared" si="213"/>
        <v>#DIV/0!</v>
      </c>
      <c r="CY69" s="272" t="e">
        <f t="shared" si="196"/>
        <v>#DIV/0!</v>
      </c>
      <c r="CZ69" s="288" t="e">
        <f t="shared" si="197"/>
        <v>#DIV/0!</v>
      </c>
      <c r="DA69" s="628" t="e">
        <f t="shared" si="198"/>
        <v>#DIV/0!</v>
      </c>
      <c r="DB69" s="628" t="e">
        <f t="shared" si="199"/>
        <v>#DIV/0!</v>
      </c>
      <c r="DC69" s="628"/>
      <c r="DD69" s="628" t="e">
        <f t="shared" si="200"/>
        <v>#DIV/0!</v>
      </c>
      <c r="DE69" s="628" t="e">
        <f t="shared" si="201"/>
        <v>#DIV/0!</v>
      </c>
      <c r="DF69" s="628"/>
      <c r="DG69" s="628">
        <f t="shared" si="202"/>
        <v>0</v>
      </c>
      <c r="DH69" s="628">
        <f t="shared" si="203"/>
        <v>0</v>
      </c>
      <c r="DI69" s="628">
        <f t="shared" si="204"/>
        <v>0</v>
      </c>
      <c r="DJ69" s="628">
        <f t="shared" si="205"/>
        <v>0</v>
      </c>
      <c r="DK69" s="628" t="e">
        <f t="shared" si="206"/>
        <v>#DIV/0!</v>
      </c>
      <c r="DL69" s="628" t="e">
        <f t="shared" si="207"/>
        <v>#DIV/0!</v>
      </c>
      <c r="DM69" s="530" t="e">
        <f t="shared" si="208"/>
        <v>#DIV/0!</v>
      </c>
    </row>
    <row r="70" spans="1:117" s="66" customFormat="1" ht="15.95" customHeight="1" x14ac:dyDescent="0.25">
      <c r="A70" s="11"/>
      <c r="B70" s="18"/>
      <c r="C70" s="11"/>
      <c r="D70" s="11"/>
      <c r="E70" s="11"/>
      <c r="F70" s="11"/>
      <c r="G70" s="14"/>
      <c r="H70" s="11"/>
      <c r="I70" s="11"/>
      <c r="J70" s="77" t="s">
        <v>391</v>
      </c>
      <c r="K70" s="59"/>
      <c r="L70" s="272"/>
      <c r="M70" s="269"/>
      <c r="N70" s="69"/>
      <c r="O70" s="88"/>
      <c r="P70" s="175"/>
      <c r="Q70" s="580">
        <f t="shared" si="166"/>
        <v>0</v>
      </c>
      <c r="R70" s="554">
        <f t="shared" si="167"/>
        <v>0</v>
      </c>
      <c r="S70" s="586"/>
      <c r="T70" s="587"/>
      <c r="U70" s="587"/>
      <c r="V70" s="587"/>
      <c r="W70" s="587"/>
      <c r="X70" s="88"/>
      <c r="Y70" s="165"/>
      <c r="Z70" s="169"/>
      <c r="AA70" s="409"/>
      <c r="AB70" s="18"/>
      <c r="AC70" s="11"/>
      <c r="AD70" s="11"/>
      <c r="AE70" s="11"/>
      <c r="AF70" s="11"/>
      <c r="AG70" s="72">
        <f t="shared" si="209"/>
        <v>0</v>
      </c>
      <c r="AH70" s="11"/>
      <c r="AI70" s="88"/>
      <c r="AJ70" s="88"/>
      <c r="AK70" s="59" t="e">
        <f t="shared" si="168"/>
        <v>#DIV/0!</v>
      </c>
      <c r="AL70" s="262" t="e">
        <f t="shared" si="169"/>
        <v>#DIV/0!</v>
      </c>
      <c r="AM70" s="262"/>
      <c r="AN70" s="262" t="e">
        <f t="shared" si="170"/>
        <v>#DIV/0!</v>
      </c>
      <c r="AO70" s="262" t="e">
        <f t="shared" si="171"/>
        <v>#DIV/0!</v>
      </c>
      <c r="AP70" s="264" t="e">
        <f t="shared" si="172"/>
        <v>#DIV/0!</v>
      </c>
      <c r="AQ70" s="87" t="e">
        <f t="shared" si="173"/>
        <v>#DIV/0!</v>
      </c>
      <c r="AR70" s="88">
        <f t="shared" si="174"/>
        <v>0</v>
      </c>
      <c r="AS70" s="272">
        <f t="shared" si="175"/>
        <v>0</v>
      </c>
      <c r="AT70" s="88" t="e">
        <f t="shared" si="176"/>
        <v>#DIV/0!</v>
      </c>
      <c r="AU70" s="262" t="e">
        <f t="shared" si="177"/>
        <v>#DIV/0!</v>
      </c>
      <c r="AV70" s="262"/>
      <c r="AW70" s="262" t="e">
        <f t="shared" si="178"/>
        <v>#DIV/0!</v>
      </c>
      <c r="AX70" s="262" t="e">
        <f t="shared" si="179"/>
        <v>#DIV/0!</v>
      </c>
      <c r="AY70" s="264" t="e">
        <f t="shared" si="180"/>
        <v>#DIV/0!</v>
      </c>
      <c r="AZ70" s="59"/>
      <c r="BA70" s="262"/>
      <c r="BB70" s="262">
        <f t="shared" si="210"/>
        <v>0</v>
      </c>
      <c r="BC70" s="17"/>
      <c r="BD70" s="17"/>
      <c r="BE70" s="262"/>
      <c r="BF70" s="262"/>
      <c r="BG70" s="11"/>
      <c r="BH70" s="262">
        <f t="shared" si="181"/>
        <v>0</v>
      </c>
      <c r="BI70" s="262">
        <f t="shared" si="182"/>
        <v>0</v>
      </c>
      <c r="BJ70" s="88" t="e">
        <f t="shared" si="183"/>
        <v>#DIV/0!</v>
      </c>
      <c r="BK70" s="88" t="e">
        <f t="shared" si="184"/>
        <v>#DIV/0!</v>
      </c>
      <c r="BL70" s="88"/>
      <c r="BM70" s="88" t="e">
        <f t="shared" si="211"/>
        <v>#DIV/0!</v>
      </c>
      <c r="BN70" s="88" t="e">
        <f t="shared" si="212"/>
        <v>#DIV/0!</v>
      </c>
      <c r="BO70" s="11"/>
      <c r="BP70" s="85"/>
      <c r="BQ70" s="279"/>
      <c r="BR70" s="18" t="e">
        <f>AI70/AA70/7.2104</f>
        <v>#DIV/0!</v>
      </c>
      <c r="BS70" s="11">
        <f t="shared" si="185"/>
        <v>0</v>
      </c>
      <c r="BT70" s="450">
        <f t="shared" si="186"/>
        <v>0</v>
      </c>
      <c r="BU70" s="450" t="e">
        <f t="shared" si="187"/>
        <v>#DIV/0!</v>
      </c>
      <c r="BV70" s="442" t="e">
        <f t="shared" si="188"/>
        <v>#DIV/0!</v>
      </c>
      <c r="BW70" s="88"/>
      <c r="BX70" s="88"/>
      <c r="BY70" s="88"/>
      <c r="BZ70" s="272"/>
      <c r="CA70" s="279"/>
      <c r="CB70" s="59">
        <f>SUMPRODUCT(([178]НДПИ_расчет!$C$5:$N$5=$L70)*([178]НДПИ_расчет!$C$73:$N$73))</f>
        <v>0</v>
      </c>
      <c r="CC70" s="262">
        <f>SUMPRODUCT(('[179]Динамика NB'!$E$157:$P$157=$L70)*('[179]Динамика NB'!$E$169:$P$169))</f>
        <v>0</v>
      </c>
      <c r="CD70" s="262"/>
      <c r="CE70" s="262"/>
      <c r="CF70" s="262"/>
      <c r="CG70" s="262"/>
      <c r="CH70" s="26" t="e">
        <f>SUMPRODUCT(('Company ABC_факт_НДПИ (Argus)'!$C$5:$N$5=$L70)*('Company ABC_факт_НДПИ (Argus)'!$C$56:$N$56))/SUMPRODUCT(('Company ABC_факт_НДПИ (Argus)'!$C$5:$N$5=$L70)*('Company ABC_факт_НДПИ (Argus)'!$C$57:$N$57))*$AA70</f>
        <v>#DIV/0!</v>
      </c>
      <c r="CI70" s="26">
        <f t="shared" si="189"/>
        <v>0</v>
      </c>
      <c r="CJ70" s="26"/>
      <c r="CK70" s="26"/>
      <c r="CL70" s="39"/>
      <c r="CM70" s="127"/>
      <c r="CN70" s="16"/>
      <c r="CO70" s="26" t="e">
        <f>SUMPRODUCT(('Company ABC_факт_НДПИ (Platts)'!$C$5:$N$5=$L70)*('Company ABC_факт_НДПИ (Platts)'!$C$56:$N$56))/SUMPRODUCT(('Company ABC_факт_НДПИ (Platts)'!$C$5:$N$5=$L70)*('Company ABC_факт_НДПИ (Platts)'!$C$57:$N$57))*$AA70</f>
        <v>#DIV/0!</v>
      </c>
      <c r="CP70" s="39" t="e">
        <f t="shared" si="190"/>
        <v>#DIV/0!</v>
      </c>
      <c r="CQ70" s="272"/>
      <c r="CR70" s="14"/>
      <c r="CS70" s="88" t="e">
        <f t="shared" si="191"/>
        <v>#DIV/0!</v>
      </c>
      <c r="CT70" s="88">
        <f t="shared" si="192"/>
        <v>0</v>
      </c>
      <c r="CU70" s="88" t="e">
        <f t="shared" si="193"/>
        <v>#DIV/0!</v>
      </c>
      <c r="CV70" s="16" t="e">
        <f t="shared" si="194"/>
        <v>#DIV/0!</v>
      </c>
      <c r="CW70" s="16" t="e">
        <f t="shared" si="195"/>
        <v>#DIV/0!</v>
      </c>
      <c r="CX70" s="88" t="e">
        <f t="shared" si="213"/>
        <v>#DIV/0!</v>
      </c>
      <c r="CY70" s="272" t="e">
        <f t="shared" si="196"/>
        <v>#DIV/0!</v>
      </c>
      <c r="CZ70" s="288" t="e">
        <f t="shared" si="197"/>
        <v>#DIV/0!</v>
      </c>
      <c r="DA70" s="628" t="e">
        <f t="shared" si="198"/>
        <v>#DIV/0!</v>
      </c>
      <c r="DB70" s="628" t="e">
        <f t="shared" si="199"/>
        <v>#DIV/0!</v>
      </c>
      <c r="DC70" s="628"/>
      <c r="DD70" s="628" t="e">
        <f t="shared" si="200"/>
        <v>#DIV/0!</v>
      </c>
      <c r="DE70" s="628" t="e">
        <f t="shared" si="201"/>
        <v>#DIV/0!</v>
      </c>
      <c r="DF70" s="628"/>
      <c r="DG70" s="628">
        <f t="shared" si="202"/>
        <v>0</v>
      </c>
      <c r="DH70" s="628">
        <f t="shared" si="203"/>
        <v>0</v>
      </c>
      <c r="DI70" s="628">
        <f t="shared" si="204"/>
        <v>0</v>
      </c>
      <c r="DJ70" s="628">
        <f t="shared" si="205"/>
        <v>0</v>
      </c>
      <c r="DK70" s="628" t="e">
        <f t="shared" si="206"/>
        <v>#DIV/0!</v>
      </c>
      <c r="DL70" s="628" t="e">
        <f t="shared" si="207"/>
        <v>#DIV/0!</v>
      </c>
      <c r="DM70" s="530" t="e">
        <f t="shared" si="208"/>
        <v>#DIV/0!</v>
      </c>
    </row>
    <row r="71" spans="1:117" s="66" customFormat="1" ht="15.95" customHeight="1" x14ac:dyDescent="0.25">
      <c r="A71" s="11"/>
      <c r="B71" s="18"/>
      <c r="C71" s="11"/>
      <c r="D71" s="11"/>
      <c r="E71" s="11"/>
      <c r="F71" s="11"/>
      <c r="G71" s="14"/>
      <c r="H71" s="11"/>
      <c r="I71" s="11"/>
      <c r="J71" s="77" t="s">
        <v>391</v>
      </c>
      <c r="K71" s="59"/>
      <c r="L71" s="272"/>
      <c r="M71" s="269"/>
      <c r="N71" s="69"/>
      <c r="O71" s="88"/>
      <c r="P71" s="175"/>
      <c r="Q71" s="580">
        <f t="shared" si="166"/>
        <v>0</v>
      </c>
      <c r="R71" s="554">
        <f t="shared" si="167"/>
        <v>0</v>
      </c>
      <c r="S71" s="558"/>
      <c r="T71" s="584"/>
      <c r="U71" s="585"/>
      <c r="V71" s="585"/>
      <c r="W71" s="585"/>
      <c r="X71" s="88"/>
      <c r="Y71" s="165"/>
      <c r="Z71" s="169"/>
      <c r="AA71" s="409"/>
      <c r="AB71" s="18"/>
      <c r="AC71" s="11"/>
      <c r="AD71" s="11"/>
      <c r="AE71" s="11"/>
      <c r="AF71" s="11"/>
      <c r="AG71" s="72">
        <f t="shared" si="209"/>
        <v>0</v>
      </c>
      <c r="AH71" s="11"/>
      <c r="AI71" s="88"/>
      <c r="AJ71" s="88"/>
      <c r="AK71" s="266" t="e">
        <f t="shared" si="168"/>
        <v>#DIV/0!</v>
      </c>
      <c r="AL71" s="262" t="e">
        <f t="shared" si="169"/>
        <v>#DIV/0!</v>
      </c>
      <c r="AM71" s="262"/>
      <c r="AN71" s="262" t="e">
        <f t="shared" si="170"/>
        <v>#DIV/0!</v>
      </c>
      <c r="AO71" s="262" t="e">
        <f t="shared" si="171"/>
        <v>#DIV/0!</v>
      </c>
      <c r="AP71" s="264" t="e">
        <f t="shared" si="172"/>
        <v>#DIV/0!</v>
      </c>
      <c r="AQ71" s="87" t="e">
        <f t="shared" si="173"/>
        <v>#DIV/0!</v>
      </c>
      <c r="AR71" s="88">
        <f t="shared" si="174"/>
        <v>0</v>
      </c>
      <c r="AS71" s="272">
        <f t="shared" si="175"/>
        <v>0</v>
      </c>
      <c r="AT71" s="262" t="e">
        <f t="shared" si="176"/>
        <v>#DIV/0!</v>
      </c>
      <c r="AU71" s="262" t="e">
        <f t="shared" si="177"/>
        <v>#DIV/0!</v>
      </c>
      <c r="AV71" s="262"/>
      <c r="AW71" s="262" t="e">
        <f t="shared" si="178"/>
        <v>#DIV/0!</v>
      </c>
      <c r="AX71" s="262" t="e">
        <f t="shared" si="179"/>
        <v>#DIV/0!</v>
      </c>
      <c r="AY71" s="264" t="e">
        <f t="shared" si="180"/>
        <v>#DIV/0!</v>
      </c>
      <c r="AZ71" s="59"/>
      <c r="BA71" s="262"/>
      <c r="BB71" s="262">
        <f t="shared" si="210"/>
        <v>0</v>
      </c>
      <c r="BC71" s="17"/>
      <c r="BD71" s="17"/>
      <c r="BE71" s="262"/>
      <c r="BF71" s="262"/>
      <c r="BG71" s="11"/>
      <c r="BH71" s="262">
        <f t="shared" si="181"/>
        <v>0</v>
      </c>
      <c r="BI71" s="262">
        <f t="shared" si="182"/>
        <v>0</v>
      </c>
      <c r="BJ71" s="88" t="e">
        <f t="shared" si="183"/>
        <v>#DIV/0!</v>
      </c>
      <c r="BK71" s="88" t="e">
        <f t="shared" si="184"/>
        <v>#DIV/0!</v>
      </c>
      <c r="BL71" s="88"/>
      <c r="BM71" s="88" t="e">
        <f t="shared" si="211"/>
        <v>#DIV/0!</v>
      </c>
      <c r="BN71" s="88" t="e">
        <f t="shared" si="212"/>
        <v>#DIV/0!</v>
      </c>
      <c r="BO71" s="11"/>
      <c r="BP71" s="85"/>
      <c r="BQ71" s="279"/>
      <c r="BR71" s="18" t="e">
        <f>AI71/AA71/7.2144</f>
        <v>#DIV/0!</v>
      </c>
      <c r="BS71" s="11">
        <f t="shared" si="185"/>
        <v>0</v>
      </c>
      <c r="BT71" s="450">
        <f t="shared" si="186"/>
        <v>0</v>
      </c>
      <c r="BU71" s="450" t="e">
        <f t="shared" si="187"/>
        <v>#DIV/0!</v>
      </c>
      <c r="BV71" s="442" t="e">
        <f t="shared" si="188"/>
        <v>#DIV/0!</v>
      </c>
      <c r="BW71" s="88"/>
      <c r="BX71" s="88"/>
      <c r="BY71" s="88"/>
      <c r="BZ71" s="272"/>
      <c r="CA71" s="279"/>
      <c r="CB71" s="266">
        <f>SUMPRODUCT(([178]НДПИ_расчет!$C$5:$N$5=$L71)*([178]НДПИ_расчет!$C$73:$N$73))</f>
        <v>0</v>
      </c>
      <c r="CC71" s="262">
        <f>SUMPRODUCT(('[179]Динамика NB'!$E$157:$P$157=$L71)*('[179]Динамика NB'!$E$169:$P$169))</f>
        <v>0</v>
      </c>
      <c r="CD71" s="262"/>
      <c r="CE71" s="262"/>
      <c r="CF71" s="262"/>
      <c r="CG71" s="262"/>
      <c r="CH71" s="26" t="e">
        <f>SUMPRODUCT(('Company ABC_факт_НДПИ (Argus)'!$C$5:$N$5=$L71)*('Company ABC_факт_НДПИ (Argus)'!$C$56:$N$56))/SUMPRODUCT(('Company ABC_факт_НДПИ (Argus)'!$C$5:$N$5=$L71)*('Company ABC_факт_НДПИ (Argus)'!$C$57:$N$57))*$AA71</f>
        <v>#DIV/0!</v>
      </c>
      <c r="CI71" s="26">
        <f t="shared" si="189"/>
        <v>0</v>
      </c>
      <c r="CJ71" s="26"/>
      <c r="CK71" s="26"/>
      <c r="CL71" s="39"/>
      <c r="CM71" s="55"/>
      <c r="CN71" s="16"/>
      <c r="CO71" s="26" t="e">
        <f>SUMPRODUCT(('Company ABC_факт_НДПИ (Platts)'!$C$5:$N$5=$L71)*('Company ABC_факт_НДПИ (Platts)'!$C$56:$N$56))/SUMPRODUCT(('Company ABC_факт_НДПИ (Platts)'!$C$5:$N$5=$L71)*('Company ABC_факт_НДПИ (Platts)'!$C$57:$N$57))*$AA71</f>
        <v>#DIV/0!</v>
      </c>
      <c r="CP71" s="39" t="e">
        <f t="shared" si="190"/>
        <v>#DIV/0!</v>
      </c>
      <c r="CQ71" s="272"/>
      <c r="CR71" s="14"/>
      <c r="CS71" s="88" t="e">
        <f t="shared" si="191"/>
        <v>#DIV/0!</v>
      </c>
      <c r="CT71" s="88">
        <f t="shared" si="192"/>
        <v>0</v>
      </c>
      <c r="CU71" s="88" t="e">
        <f t="shared" si="193"/>
        <v>#DIV/0!</v>
      </c>
      <c r="CV71" s="16" t="e">
        <f t="shared" si="194"/>
        <v>#DIV/0!</v>
      </c>
      <c r="CW71" s="16" t="e">
        <f t="shared" si="195"/>
        <v>#DIV/0!</v>
      </c>
      <c r="CX71" s="88" t="e">
        <f t="shared" si="213"/>
        <v>#DIV/0!</v>
      </c>
      <c r="CY71" s="272" t="e">
        <f t="shared" si="196"/>
        <v>#DIV/0!</v>
      </c>
      <c r="CZ71" s="288" t="e">
        <f t="shared" si="197"/>
        <v>#DIV/0!</v>
      </c>
      <c r="DA71" s="628" t="e">
        <f t="shared" si="198"/>
        <v>#DIV/0!</v>
      </c>
      <c r="DB71" s="628" t="e">
        <f t="shared" si="199"/>
        <v>#DIV/0!</v>
      </c>
      <c r="DC71" s="628"/>
      <c r="DD71" s="628" t="e">
        <f t="shared" si="200"/>
        <v>#DIV/0!</v>
      </c>
      <c r="DE71" s="628" t="e">
        <f t="shared" si="201"/>
        <v>#DIV/0!</v>
      </c>
      <c r="DF71" s="628"/>
      <c r="DG71" s="628">
        <f t="shared" si="202"/>
        <v>0</v>
      </c>
      <c r="DH71" s="628">
        <f t="shared" si="203"/>
        <v>0</v>
      </c>
      <c r="DI71" s="628">
        <f t="shared" si="204"/>
        <v>0</v>
      </c>
      <c r="DJ71" s="628">
        <f t="shared" si="205"/>
        <v>0</v>
      </c>
      <c r="DK71" s="628" t="e">
        <f t="shared" si="206"/>
        <v>#DIV/0!</v>
      </c>
      <c r="DL71" s="628" t="e">
        <f t="shared" si="207"/>
        <v>#DIV/0!</v>
      </c>
      <c r="DM71" s="530" t="e">
        <f t="shared" si="208"/>
        <v>#DIV/0!</v>
      </c>
    </row>
    <row r="72" spans="1:117" s="66" customFormat="1" ht="15.95" customHeight="1" x14ac:dyDescent="0.25">
      <c r="A72" s="11"/>
      <c r="B72" s="18"/>
      <c r="C72" s="11"/>
      <c r="D72" s="11"/>
      <c r="E72" s="11"/>
      <c r="F72" s="11"/>
      <c r="G72" s="14"/>
      <c r="H72" s="11"/>
      <c r="I72" s="11"/>
      <c r="J72" s="77" t="s">
        <v>391</v>
      </c>
      <c r="K72" s="59"/>
      <c r="L72" s="272"/>
      <c r="M72" s="269"/>
      <c r="N72" s="69"/>
      <c r="O72" s="88"/>
      <c r="P72" s="175"/>
      <c r="Q72" s="580">
        <f t="shared" si="166"/>
        <v>0</v>
      </c>
      <c r="R72" s="554">
        <f t="shared" si="167"/>
        <v>0</v>
      </c>
      <c r="S72" s="558"/>
      <c r="T72" s="584"/>
      <c r="U72" s="585"/>
      <c r="V72" s="585"/>
      <c r="W72" s="585"/>
      <c r="X72" s="88"/>
      <c r="Y72" s="165"/>
      <c r="Z72" s="169"/>
      <c r="AA72" s="409"/>
      <c r="AB72" s="18"/>
      <c r="AC72" s="11"/>
      <c r="AD72" s="11"/>
      <c r="AE72" s="11"/>
      <c r="AF72" s="11"/>
      <c r="AG72" s="72">
        <f t="shared" si="209"/>
        <v>0</v>
      </c>
      <c r="AH72" s="11"/>
      <c r="AI72" s="88"/>
      <c r="AJ72" s="88"/>
      <c r="AK72" s="266" t="e">
        <f t="shared" si="168"/>
        <v>#DIV/0!</v>
      </c>
      <c r="AL72" s="262" t="e">
        <f t="shared" si="169"/>
        <v>#DIV/0!</v>
      </c>
      <c r="AM72" s="262"/>
      <c r="AN72" s="262" t="e">
        <f t="shared" si="170"/>
        <v>#DIV/0!</v>
      </c>
      <c r="AO72" s="262" t="e">
        <f t="shared" si="171"/>
        <v>#DIV/0!</v>
      </c>
      <c r="AP72" s="264" t="e">
        <f t="shared" si="172"/>
        <v>#DIV/0!</v>
      </c>
      <c r="AQ72" s="87" t="e">
        <f t="shared" si="173"/>
        <v>#DIV/0!</v>
      </c>
      <c r="AR72" s="88">
        <f t="shared" si="174"/>
        <v>0</v>
      </c>
      <c r="AS72" s="272">
        <f t="shared" si="175"/>
        <v>0</v>
      </c>
      <c r="AT72" s="262" t="e">
        <f t="shared" si="176"/>
        <v>#DIV/0!</v>
      </c>
      <c r="AU72" s="262" t="e">
        <f t="shared" si="177"/>
        <v>#DIV/0!</v>
      </c>
      <c r="AV72" s="262"/>
      <c r="AW72" s="262" t="e">
        <f t="shared" si="178"/>
        <v>#DIV/0!</v>
      </c>
      <c r="AX72" s="262" t="e">
        <f t="shared" si="179"/>
        <v>#DIV/0!</v>
      </c>
      <c r="AY72" s="264" t="e">
        <f t="shared" si="180"/>
        <v>#DIV/0!</v>
      </c>
      <c r="AZ72" s="59"/>
      <c r="BA72" s="262"/>
      <c r="BB72" s="262">
        <f t="shared" si="210"/>
        <v>0</v>
      </c>
      <c r="BC72" s="17"/>
      <c r="BD72" s="17"/>
      <c r="BE72" s="262"/>
      <c r="BF72" s="262"/>
      <c r="BG72" s="11"/>
      <c r="BH72" s="262">
        <f t="shared" si="181"/>
        <v>0</v>
      </c>
      <c r="BI72" s="262">
        <f t="shared" si="182"/>
        <v>0</v>
      </c>
      <c r="BJ72" s="88" t="e">
        <f t="shared" si="183"/>
        <v>#DIV/0!</v>
      </c>
      <c r="BK72" s="88" t="e">
        <f t="shared" si="184"/>
        <v>#DIV/0!</v>
      </c>
      <c r="BL72" s="88"/>
      <c r="BM72" s="88" t="e">
        <f t="shared" si="211"/>
        <v>#DIV/0!</v>
      </c>
      <c r="BN72" s="88" t="e">
        <f t="shared" si="212"/>
        <v>#DIV/0!</v>
      </c>
      <c r="BO72" s="11"/>
      <c r="BP72" s="85"/>
      <c r="BQ72" s="279"/>
      <c r="BR72" s="18" t="e">
        <f>AI72/AA72/7.2104</f>
        <v>#DIV/0!</v>
      </c>
      <c r="BS72" s="11">
        <f t="shared" si="185"/>
        <v>0</v>
      </c>
      <c r="BT72" s="450">
        <f t="shared" si="186"/>
        <v>0</v>
      </c>
      <c r="BU72" s="450" t="e">
        <f t="shared" si="187"/>
        <v>#DIV/0!</v>
      </c>
      <c r="BV72" s="442" t="e">
        <f t="shared" si="188"/>
        <v>#DIV/0!</v>
      </c>
      <c r="BW72" s="88"/>
      <c r="BX72" s="88"/>
      <c r="BY72" s="88"/>
      <c r="BZ72" s="272"/>
      <c r="CA72" s="279"/>
      <c r="CB72" s="266">
        <f>SUMPRODUCT(([178]НДПИ_расчет!$C$5:$N$5=$L72)*([178]НДПИ_расчет!$C$73:$N$73))</f>
        <v>0</v>
      </c>
      <c r="CC72" s="262">
        <f>SUMPRODUCT(('[179]Динамика NB'!$E$157:$P$157=$L72)*('[179]Динамика NB'!$E$169:$P$169))</f>
        <v>0</v>
      </c>
      <c r="CD72" s="262"/>
      <c r="CE72" s="262"/>
      <c r="CF72" s="262"/>
      <c r="CG72" s="262"/>
      <c r="CH72" s="26" t="e">
        <f>SUMPRODUCT(('Company ABC_факт_НДПИ (Argus)'!$C$5:$N$5=$L72)*('Company ABC_факт_НДПИ (Argus)'!$C$56:$N$56))/SUMPRODUCT(('Company ABC_факт_НДПИ (Argus)'!$C$5:$N$5=$L72)*('Company ABC_факт_НДПИ (Argus)'!$C$57:$N$57))*$AA72</f>
        <v>#DIV/0!</v>
      </c>
      <c r="CI72" s="26">
        <f t="shared" si="189"/>
        <v>0</v>
      </c>
      <c r="CJ72" s="26"/>
      <c r="CK72" s="26"/>
      <c r="CL72" s="39"/>
      <c r="CM72" s="55"/>
      <c r="CN72" s="16"/>
      <c r="CO72" s="26" t="e">
        <f>SUMPRODUCT(('Company ABC_факт_НДПИ (Platts)'!$C$5:$N$5=$L72)*('Company ABC_факт_НДПИ (Platts)'!$C$56:$N$56))/SUMPRODUCT(('Company ABC_факт_НДПИ (Platts)'!$C$5:$N$5=$L72)*('Company ABC_факт_НДПИ (Platts)'!$C$57:$N$57))*$AA72</f>
        <v>#DIV/0!</v>
      </c>
      <c r="CP72" s="39" t="e">
        <f t="shared" si="190"/>
        <v>#DIV/0!</v>
      </c>
      <c r="CQ72" s="272"/>
      <c r="CR72" s="14"/>
      <c r="CS72" s="88" t="e">
        <f t="shared" si="191"/>
        <v>#DIV/0!</v>
      </c>
      <c r="CT72" s="88">
        <f t="shared" si="192"/>
        <v>0</v>
      </c>
      <c r="CU72" s="88" t="e">
        <f t="shared" si="193"/>
        <v>#DIV/0!</v>
      </c>
      <c r="CV72" s="16" t="e">
        <f t="shared" si="194"/>
        <v>#DIV/0!</v>
      </c>
      <c r="CW72" s="16" t="e">
        <f t="shared" si="195"/>
        <v>#DIV/0!</v>
      </c>
      <c r="CX72" s="88" t="e">
        <f t="shared" si="213"/>
        <v>#DIV/0!</v>
      </c>
      <c r="CY72" s="272" t="e">
        <f t="shared" si="196"/>
        <v>#DIV/0!</v>
      </c>
      <c r="CZ72" s="288" t="e">
        <f t="shared" si="197"/>
        <v>#DIV/0!</v>
      </c>
      <c r="DA72" s="628" t="e">
        <f t="shared" si="198"/>
        <v>#DIV/0!</v>
      </c>
      <c r="DB72" s="628" t="e">
        <f t="shared" si="199"/>
        <v>#DIV/0!</v>
      </c>
      <c r="DC72" s="628"/>
      <c r="DD72" s="628" t="e">
        <f t="shared" si="200"/>
        <v>#DIV/0!</v>
      </c>
      <c r="DE72" s="628" t="e">
        <f t="shared" si="201"/>
        <v>#DIV/0!</v>
      </c>
      <c r="DF72" s="628"/>
      <c r="DG72" s="628">
        <f t="shared" si="202"/>
        <v>0</v>
      </c>
      <c r="DH72" s="628">
        <f t="shared" si="203"/>
        <v>0</v>
      </c>
      <c r="DI72" s="628">
        <f t="shared" si="204"/>
        <v>0</v>
      </c>
      <c r="DJ72" s="628">
        <f t="shared" si="205"/>
        <v>0</v>
      </c>
      <c r="DK72" s="628" t="e">
        <f t="shared" si="206"/>
        <v>#DIV/0!</v>
      </c>
      <c r="DL72" s="628" t="e">
        <f t="shared" si="207"/>
        <v>#DIV/0!</v>
      </c>
      <c r="DM72" s="530" t="e">
        <f t="shared" si="208"/>
        <v>#DIV/0!</v>
      </c>
    </row>
    <row r="73" spans="1:117" s="66" customFormat="1" ht="15.95" customHeight="1" x14ac:dyDescent="0.25">
      <c r="A73" s="11"/>
      <c r="B73" s="18"/>
      <c r="C73" s="11"/>
      <c r="D73" s="11"/>
      <c r="E73" s="11"/>
      <c r="F73" s="11"/>
      <c r="G73" s="14"/>
      <c r="H73" s="11"/>
      <c r="I73" s="11"/>
      <c r="J73" s="77" t="s">
        <v>391</v>
      </c>
      <c r="K73" s="59"/>
      <c r="L73" s="272"/>
      <c r="M73" s="269"/>
      <c r="N73" s="69"/>
      <c r="O73" s="88"/>
      <c r="P73" s="175"/>
      <c r="Q73" s="580">
        <f t="shared" si="166"/>
        <v>0</v>
      </c>
      <c r="R73" s="554">
        <f t="shared" si="167"/>
        <v>0</v>
      </c>
      <c r="S73" s="558"/>
      <c r="T73" s="584"/>
      <c r="U73" s="585"/>
      <c r="V73" s="585"/>
      <c r="W73" s="585"/>
      <c r="X73" s="88"/>
      <c r="Y73" s="165"/>
      <c r="Z73" s="169"/>
      <c r="AA73" s="409"/>
      <c r="AB73" s="18"/>
      <c r="AC73" s="11"/>
      <c r="AD73" s="11"/>
      <c r="AE73" s="11"/>
      <c r="AF73" s="11"/>
      <c r="AG73" s="72">
        <f t="shared" si="209"/>
        <v>0</v>
      </c>
      <c r="AH73" s="11"/>
      <c r="AI73" s="88"/>
      <c r="AJ73" s="88"/>
      <c r="AK73" s="266" t="e">
        <f t="shared" si="168"/>
        <v>#DIV/0!</v>
      </c>
      <c r="AL73" s="262" t="e">
        <f t="shared" si="169"/>
        <v>#DIV/0!</v>
      </c>
      <c r="AM73" s="262"/>
      <c r="AN73" s="262" t="e">
        <f t="shared" si="170"/>
        <v>#DIV/0!</v>
      </c>
      <c r="AO73" s="262" t="e">
        <f t="shared" si="171"/>
        <v>#DIV/0!</v>
      </c>
      <c r="AP73" s="264" t="e">
        <f t="shared" si="172"/>
        <v>#DIV/0!</v>
      </c>
      <c r="AQ73" s="87" t="e">
        <f t="shared" si="173"/>
        <v>#DIV/0!</v>
      </c>
      <c r="AR73" s="88">
        <f t="shared" si="174"/>
        <v>0</v>
      </c>
      <c r="AS73" s="272">
        <f t="shared" si="175"/>
        <v>0</v>
      </c>
      <c r="AT73" s="262" t="e">
        <f t="shared" si="176"/>
        <v>#DIV/0!</v>
      </c>
      <c r="AU73" s="262" t="e">
        <f t="shared" si="177"/>
        <v>#DIV/0!</v>
      </c>
      <c r="AV73" s="262"/>
      <c r="AW73" s="262" t="e">
        <f t="shared" si="178"/>
        <v>#DIV/0!</v>
      </c>
      <c r="AX73" s="262" t="e">
        <f t="shared" si="179"/>
        <v>#DIV/0!</v>
      </c>
      <c r="AY73" s="264" t="e">
        <f t="shared" si="180"/>
        <v>#DIV/0!</v>
      </c>
      <c r="AZ73" s="59"/>
      <c r="BA73" s="262"/>
      <c r="BB73" s="262">
        <f t="shared" si="210"/>
        <v>0</v>
      </c>
      <c r="BC73" s="17"/>
      <c r="BD73" s="17"/>
      <c r="BE73" s="262"/>
      <c r="BF73" s="262"/>
      <c r="BG73" s="11"/>
      <c r="BH73" s="262">
        <f t="shared" si="181"/>
        <v>0</v>
      </c>
      <c r="BI73" s="262">
        <f t="shared" si="182"/>
        <v>0</v>
      </c>
      <c r="BJ73" s="88" t="e">
        <f t="shared" si="183"/>
        <v>#DIV/0!</v>
      </c>
      <c r="BK73" s="88" t="e">
        <f t="shared" si="184"/>
        <v>#DIV/0!</v>
      </c>
      <c r="BL73" s="88"/>
      <c r="BM73" s="88" t="e">
        <f t="shared" si="211"/>
        <v>#DIV/0!</v>
      </c>
      <c r="BN73" s="88" t="e">
        <f t="shared" si="212"/>
        <v>#DIV/0!</v>
      </c>
      <c r="BO73" s="11"/>
      <c r="BP73" s="85"/>
      <c r="BQ73" s="279"/>
      <c r="BR73" s="18" t="e">
        <f>AI73/AA73/7.2088</f>
        <v>#DIV/0!</v>
      </c>
      <c r="BS73" s="11">
        <f t="shared" si="185"/>
        <v>0</v>
      </c>
      <c r="BT73" s="450">
        <f t="shared" si="186"/>
        <v>0</v>
      </c>
      <c r="BU73" s="450" t="e">
        <f t="shared" si="187"/>
        <v>#DIV/0!</v>
      </c>
      <c r="BV73" s="442" t="e">
        <f t="shared" si="188"/>
        <v>#DIV/0!</v>
      </c>
      <c r="BW73" s="88"/>
      <c r="BX73" s="88"/>
      <c r="BY73" s="88"/>
      <c r="BZ73" s="272"/>
      <c r="CA73" s="279"/>
      <c r="CB73" s="266">
        <f>SUMPRODUCT(([178]НДПИ_расчет!$C$5:$N$5=$L73)*([178]НДПИ_расчет!$C$73:$N$73))</f>
        <v>0</v>
      </c>
      <c r="CC73" s="262">
        <f>SUMPRODUCT(('[179]Динамика NB'!$E$157:$P$157=$L73)*('[179]Динамика NB'!$E$169:$P$169))</f>
        <v>0</v>
      </c>
      <c r="CD73" s="262"/>
      <c r="CE73" s="262"/>
      <c r="CF73" s="262"/>
      <c r="CG73" s="262"/>
      <c r="CH73" s="26" t="e">
        <f>SUMPRODUCT(('Company ABC_факт_НДПИ (Argus)'!$C$5:$N$5=$L73)*('Company ABC_факт_НДПИ (Argus)'!$C$56:$N$56))/SUMPRODUCT(('Company ABC_факт_НДПИ (Argus)'!$C$5:$N$5=$L73)*('Company ABC_факт_НДПИ (Argus)'!$C$57:$N$57))*$AA73</f>
        <v>#DIV/0!</v>
      </c>
      <c r="CI73" s="26">
        <f t="shared" si="189"/>
        <v>0</v>
      </c>
      <c r="CJ73" s="26"/>
      <c r="CK73" s="26"/>
      <c r="CL73" s="39"/>
      <c r="CM73" s="55"/>
      <c r="CN73" s="16"/>
      <c r="CO73" s="26" t="e">
        <f>SUMPRODUCT(('Company ABC_факт_НДПИ (Platts)'!$C$5:$N$5=$L73)*('Company ABC_факт_НДПИ (Platts)'!$C$56:$N$56))/SUMPRODUCT(('Company ABC_факт_НДПИ (Platts)'!$C$5:$N$5=$L73)*('Company ABC_факт_НДПИ (Platts)'!$C$57:$N$57))*$AA73</f>
        <v>#DIV/0!</v>
      </c>
      <c r="CP73" s="39" t="e">
        <f t="shared" si="190"/>
        <v>#DIV/0!</v>
      </c>
      <c r="CQ73" s="272"/>
      <c r="CR73" s="14"/>
      <c r="CS73" s="88" t="e">
        <f t="shared" si="191"/>
        <v>#DIV/0!</v>
      </c>
      <c r="CT73" s="88">
        <f t="shared" si="192"/>
        <v>0</v>
      </c>
      <c r="CU73" s="88" t="e">
        <f t="shared" si="193"/>
        <v>#DIV/0!</v>
      </c>
      <c r="CV73" s="16" t="e">
        <f t="shared" si="194"/>
        <v>#DIV/0!</v>
      </c>
      <c r="CW73" s="16" t="e">
        <f t="shared" si="195"/>
        <v>#DIV/0!</v>
      </c>
      <c r="CX73" s="88" t="e">
        <f t="shared" si="213"/>
        <v>#DIV/0!</v>
      </c>
      <c r="CY73" s="272" t="e">
        <f t="shared" si="196"/>
        <v>#DIV/0!</v>
      </c>
      <c r="CZ73" s="288" t="e">
        <f t="shared" si="197"/>
        <v>#DIV/0!</v>
      </c>
      <c r="DA73" s="628" t="e">
        <f t="shared" si="198"/>
        <v>#DIV/0!</v>
      </c>
      <c r="DB73" s="628" t="e">
        <f t="shared" si="199"/>
        <v>#DIV/0!</v>
      </c>
      <c r="DC73" s="628"/>
      <c r="DD73" s="628" t="e">
        <f t="shared" si="200"/>
        <v>#DIV/0!</v>
      </c>
      <c r="DE73" s="628" t="e">
        <f t="shared" si="201"/>
        <v>#DIV/0!</v>
      </c>
      <c r="DF73" s="628"/>
      <c r="DG73" s="628">
        <f t="shared" si="202"/>
        <v>0</v>
      </c>
      <c r="DH73" s="628">
        <f t="shared" si="203"/>
        <v>0</v>
      </c>
      <c r="DI73" s="628">
        <f t="shared" si="204"/>
        <v>0</v>
      </c>
      <c r="DJ73" s="628">
        <f t="shared" si="205"/>
        <v>0</v>
      </c>
      <c r="DK73" s="628" t="e">
        <f t="shared" si="206"/>
        <v>#DIV/0!</v>
      </c>
      <c r="DL73" s="628" t="e">
        <f t="shared" si="207"/>
        <v>#DIV/0!</v>
      </c>
      <c r="DM73" s="530" t="e">
        <f t="shared" si="208"/>
        <v>#DIV/0!</v>
      </c>
    </row>
    <row r="74" spans="1:117" s="66" customFormat="1" ht="15.95" customHeight="1" x14ac:dyDescent="0.25">
      <c r="A74" s="11"/>
      <c r="B74" s="18"/>
      <c r="C74" s="11"/>
      <c r="D74" s="11"/>
      <c r="E74" s="11"/>
      <c r="F74" s="11"/>
      <c r="G74" s="14"/>
      <c r="H74" s="11"/>
      <c r="I74" s="11"/>
      <c r="J74" s="77" t="s">
        <v>391</v>
      </c>
      <c r="K74" s="59"/>
      <c r="L74" s="272"/>
      <c r="M74" s="269"/>
      <c r="N74" s="69"/>
      <c r="O74" s="88"/>
      <c r="P74" s="175"/>
      <c r="Q74" s="580">
        <f t="shared" si="166"/>
        <v>0</v>
      </c>
      <c r="R74" s="554">
        <f t="shared" si="167"/>
        <v>0</v>
      </c>
      <c r="S74" s="586"/>
      <c r="T74" s="587"/>
      <c r="U74" s="587"/>
      <c r="V74" s="587"/>
      <c r="W74" s="587"/>
      <c r="X74" s="88"/>
      <c r="Y74" s="165"/>
      <c r="Z74" s="169"/>
      <c r="AA74" s="409"/>
      <c r="AB74" s="18"/>
      <c r="AC74" s="11"/>
      <c r="AD74" s="11"/>
      <c r="AE74" s="11"/>
      <c r="AF74" s="11"/>
      <c r="AG74" s="72">
        <f t="shared" si="209"/>
        <v>0</v>
      </c>
      <c r="AH74" s="11"/>
      <c r="AI74" s="88"/>
      <c r="AJ74" s="88"/>
      <c r="AK74" s="266" t="e">
        <f t="shared" si="168"/>
        <v>#DIV/0!</v>
      </c>
      <c r="AL74" s="262" t="e">
        <f t="shared" si="169"/>
        <v>#DIV/0!</v>
      </c>
      <c r="AM74" s="262"/>
      <c r="AN74" s="262" t="e">
        <f t="shared" si="170"/>
        <v>#DIV/0!</v>
      </c>
      <c r="AO74" s="262" t="e">
        <f t="shared" si="171"/>
        <v>#DIV/0!</v>
      </c>
      <c r="AP74" s="264" t="e">
        <f t="shared" si="172"/>
        <v>#DIV/0!</v>
      </c>
      <c r="AQ74" s="87" t="e">
        <f t="shared" si="173"/>
        <v>#DIV/0!</v>
      </c>
      <c r="AR74" s="88">
        <f t="shared" si="174"/>
        <v>0</v>
      </c>
      <c r="AS74" s="272">
        <f t="shared" si="175"/>
        <v>0</v>
      </c>
      <c r="AT74" s="262" t="e">
        <f t="shared" si="176"/>
        <v>#DIV/0!</v>
      </c>
      <c r="AU74" s="262" t="e">
        <f t="shared" si="177"/>
        <v>#DIV/0!</v>
      </c>
      <c r="AV74" s="262"/>
      <c r="AW74" s="262" t="e">
        <f t="shared" si="178"/>
        <v>#DIV/0!</v>
      </c>
      <c r="AX74" s="262" t="e">
        <f t="shared" si="179"/>
        <v>#DIV/0!</v>
      </c>
      <c r="AY74" s="264" t="e">
        <f t="shared" si="180"/>
        <v>#DIV/0!</v>
      </c>
      <c r="AZ74" s="59"/>
      <c r="BA74" s="262"/>
      <c r="BB74" s="262">
        <f t="shared" si="210"/>
        <v>0</v>
      </c>
      <c r="BC74" s="17"/>
      <c r="BD74" s="17"/>
      <c r="BE74" s="262"/>
      <c r="BF74" s="262"/>
      <c r="BG74" s="11"/>
      <c r="BH74" s="262">
        <f t="shared" si="181"/>
        <v>0</v>
      </c>
      <c r="BI74" s="262">
        <f t="shared" si="182"/>
        <v>0</v>
      </c>
      <c r="BJ74" s="88" t="e">
        <f t="shared" si="183"/>
        <v>#DIV/0!</v>
      </c>
      <c r="BK74" s="88" t="e">
        <f t="shared" si="184"/>
        <v>#DIV/0!</v>
      </c>
      <c r="BL74" s="88"/>
      <c r="BM74" s="88" t="e">
        <f t="shared" si="211"/>
        <v>#DIV/0!</v>
      </c>
      <c r="BN74" s="88" t="e">
        <f t="shared" si="212"/>
        <v>#DIV/0!</v>
      </c>
      <c r="BO74" s="11"/>
      <c r="BP74" s="85"/>
      <c r="BQ74" s="279"/>
      <c r="BR74" s="18" t="e">
        <f>AI74/AA74/7.208</f>
        <v>#DIV/0!</v>
      </c>
      <c r="BS74" s="11">
        <f t="shared" si="185"/>
        <v>0</v>
      </c>
      <c r="BT74" s="450">
        <f t="shared" si="186"/>
        <v>0</v>
      </c>
      <c r="BU74" s="450" t="e">
        <f t="shared" si="187"/>
        <v>#DIV/0!</v>
      </c>
      <c r="BV74" s="442" t="e">
        <f t="shared" si="188"/>
        <v>#DIV/0!</v>
      </c>
      <c r="BW74" s="88"/>
      <c r="BX74" s="88"/>
      <c r="BY74" s="88"/>
      <c r="BZ74" s="272"/>
      <c r="CA74" s="279"/>
      <c r="CB74" s="266">
        <f>SUMPRODUCT(([178]НДПИ_расчет!$C$5:$N$5=$L74)*([178]НДПИ_расчет!$C$73:$N$73))</f>
        <v>0</v>
      </c>
      <c r="CC74" s="262">
        <f>SUMPRODUCT(('[179]Динамика NB'!$E$157:$P$157=$L74)*('[179]Динамика NB'!$E$169:$P$169))</f>
        <v>0</v>
      </c>
      <c r="CD74" s="262"/>
      <c r="CE74" s="262"/>
      <c r="CF74" s="262"/>
      <c r="CG74" s="262"/>
      <c r="CH74" s="26" t="e">
        <f>SUMPRODUCT(('Company ABC_факт_НДПИ (Argus)'!$C$5:$N$5=$L74)*('Company ABC_факт_НДПИ (Argus)'!$C$56:$N$56))/SUMPRODUCT(('Company ABC_факт_НДПИ (Argus)'!$C$5:$N$5=$L74)*('Company ABC_факт_НДПИ (Argus)'!$C$57:$N$57))*$AA74</f>
        <v>#DIV/0!</v>
      </c>
      <c r="CI74" s="26">
        <f t="shared" si="189"/>
        <v>0</v>
      </c>
      <c r="CJ74" s="26"/>
      <c r="CK74" s="26"/>
      <c r="CL74" s="39"/>
      <c r="CM74" s="55"/>
      <c r="CN74" s="16"/>
      <c r="CO74" s="26" t="e">
        <f>SUMPRODUCT(('Company ABC_факт_НДПИ (Platts)'!$C$5:$N$5=$L74)*('Company ABC_факт_НДПИ (Platts)'!$C$56:$N$56))/SUMPRODUCT(('Company ABC_факт_НДПИ (Platts)'!$C$5:$N$5=$L74)*('Company ABC_факт_НДПИ (Platts)'!$C$57:$N$57))*$AA74</f>
        <v>#DIV/0!</v>
      </c>
      <c r="CP74" s="39" t="e">
        <f t="shared" si="190"/>
        <v>#DIV/0!</v>
      </c>
      <c r="CQ74" s="272"/>
      <c r="CR74" s="14"/>
      <c r="CS74" s="88" t="e">
        <f t="shared" si="191"/>
        <v>#DIV/0!</v>
      </c>
      <c r="CT74" s="88">
        <f t="shared" si="192"/>
        <v>0</v>
      </c>
      <c r="CU74" s="88" t="e">
        <f t="shared" si="193"/>
        <v>#DIV/0!</v>
      </c>
      <c r="CV74" s="16" t="e">
        <f t="shared" si="194"/>
        <v>#DIV/0!</v>
      </c>
      <c r="CW74" s="16" t="e">
        <f t="shared" si="195"/>
        <v>#DIV/0!</v>
      </c>
      <c r="CX74" s="88" t="e">
        <f t="shared" si="213"/>
        <v>#DIV/0!</v>
      </c>
      <c r="CY74" s="272" t="e">
        <f t="shared" si="196"/>
        <v>#DIV/0!</v>
      </c>
      <c r="CZ74" s="288" t="e">
        <f t="shared" si="197"/>
        <v>#DIV/0!</v>
      </c>
      <c r="DA74" s="628" t="e">
        <f t="shared" si="198"/>
        <v>#DIV/0!</v>
      </c>
      <c r="DB74" s="628" t="e">
        <f t="shared" si="199"/>
        <v>#DIV/0!</v>
      </c>
      <c r="DC74" s="628"/>
      <c r="DD74" s="628" t="e">
        <f t="shared" si="200"/>
        <v>#DIV/0!</v>
      </c>
      <c r="DE74" s="628" t="e">
        <f t="shared" si="201"/>
        <v>#DIV/0!</v>
      </c>
      <c r="DF74" s="628"/>
      <c r="DG74" s="628">
        <f t="shared" si="202"/>
        <v>0</v>
      </c>
      <c r="DH74" s="628">
        <f t="shared" si="203"/>
        <v>0</v>
      </c>
      <c r="DI74" s="628">
        <f t="shared" si="204"/>
        <v>0</v>
      </c>
      <c r="DJ74" s="628">
        <f t="shared" si="205"/>
        <v>0</v>
      </c>
      <c r="DK74" s="628" t="e">
        <f t="shared" si="206"/>
        <v>#DIV/0!</v>
      </c>
      <c r="DL74" s="628" t="e">
        <f t="shared" si="207"/>
        <v>#DIV/0!</v>
      </c>
      <c r="DM74" s="530" t="e">
        <f t="shared" si="208"/>
        <v>#DIV/0!</v>
      </c>
    </row>
    <row r="75" spans="1:117" s="66" customFormat="1" ht="15.95" customHeight="1" x14ac:dyDescent="0.25">
      <c r="A75" s="11"/>
      <c r="B75" s="18"/>
      <c r="C75" s="11"/>
      <c r="D75" s="11"/>
      <c r="E75" s="11"/>
      <c r="F75" s="11"/>
      <c r="G75" s="14"/>
      <c r="H75" s="11"/>
      <c r="I75" s="11"/>
      <c r="J75" s="77" t="s">
        <v>391</v>
      </c>
      <c r="K75" s="59"/>
      <c r="L75" s="272"/>
      <c r="M75" s="269"/>
      <c r="N75" s="69"/>
      <c r="O75" s="88"/>
      <c r="P75" s="175"/>
      <c r="Q75" s="580">
        <f t="shared" si="166"/>
        <v>0</v>
      </c>
      <c r="R75" s="554">
        <f t="shared" si="167"/>
        <v>0</v>
      </c>
      <c r="S75" s="586"/>
      <c r="T75" s="587"/>
      <c r="U75" s="587"/>
      <c r="V75" s="587"/>
      <c r="W75" s="587"/>
      <c r="X75" s="88"/>
      <c r="Y75" s="165"/>
      <c r="Z75" s="169"/>
      <c r="AA75" s="409"/>
      <c r="AB75" s="18"/>
      <c r="AC75" s="11"/>
      <c r="AD75" s="11"/>
      <c r="AE75" s="11"/>
      <c r="AF75" s="11"/>
      <c r="AG75" s="72">
        <f t="shared" si="209"/>
        <v>0</v>
      </c>
      <c r="AH75" s="11"/>
      <c r="AI75" s="88"/>
      <c r="AJ75" s="88"/>
      <c r="AK75" s="266" t="e">
        <f t="shared" si="168"/>
        <v>#DIV/0!</v>
      </c>
      <c r="AL75" s="88" t="e">
        <f t="shared" si="169"/>
        <v>#DIV/0!</v>
      </c>
      <c r="AM75" s="88"/>
      <c r="AN75" s="88" t="e">
        <f t="shared" si="170"/>
        <v>#DIV/0!</v>
      </c>
      <c r="AO75" s="88" t="e">
        <f t="shared" si="171"/>
        <v>#DIV/0!</v>
      </c>
      <c r="AP75" s="272" t="e">
        <f t="shared" si="172"/>
        <v>#DIV/0!</v>
      </c>
      <c r="AQ75" s="87" t="e">
        <f t="shared" si="173"/>
        <v>#DIV/0!</v>
      </c>
      <c r="AR75" s="88">
        <f t="shared" si="174"/>
        <v>0</v>
      </c>
      <c r="AS75" s="272">
        <f t="shared" si="175"/>
        <v>0</v>
      </c>
      <c r="AT75" s="262" t="e">
        <f t="shared" si="176"/>
        <v>#DIV/0!</v>
      </c>
      <c r="AU75" s="88" t="e">
        <f t="shared" si="177"/>
        <v>#DIV/0!</v>
      </c>
      <c r="AV75" s="88"/>
      <c r="AW75" s="88" t="e">
        <f t="shared" si="178"/>
        <v>#DIV/0!</v>
      </c>
      <c r="AX75" s="88" t="e">
        <f t="shared" si="179"/>
        <v>#DIV/0!</v>
      </c>
      <c r="AY75" s="272" t="e">
        <f t="shared" si="180"/>
        <v>#DIV/0!</v>
      </c>
      <c r="AZ75" s="59"/>
      <c r="BA75" s="88"/>
      <c r="BB75" s="88">
        <f t="shared" si="210"/>
        <v>0</v>
      </c>
      <c r="BC75" s="13"/>
      <c r="BD75" s="13"/>
      <c r="BE75" s="88"/>
      <c r="BF75" s="88"/>
      <c r="BG75" s="11"/>
      <c r="BH75" s="88">
        <f t="shared" si="181"/>
        <v>0</v>
      </c>
      <c r="BI75" s="88">
        <f t="shared" si="182"/>
        <v>0</v>
      </c>
      <c r="BJ75" s="88" t="e">
        <f t="shared" si="183"/>
        <v>#DIV/0!</v>
      </c>
      <c r="BK75" s="88" t="e">
        <f t="shared" si="184"/>
        <v>#DIV/0!</v>
      </c>
      <c r="BL75" s="88"/>
      <c r="BM75" s="88" t="e">
        <f t="shared" si="211"/>
        <v>#DIV/0!</v>
      </c>
      <c r="BN75" s="88" t="e">
        <f t="shared" si="212"/>
        <v>#DIV/0!</v>
      </c>
      <c r="BO75" s="11"/>
      <c r="BP75" s="85"/>
      <c r="BQ75" s="279"/>
      <c r="BR75" s="18" t="e">
        <f>AI75/AA75/7.2187</f>
        <v>#DIV/0!</v>
      </c>
      <c r="BS75" s="11">
        <f t="shared" si="185"/>
        <v>0</v>
      </c>
      <c r="BT75" s="450">
        <f t="shared" si="186"/>
        <v>0</v>
      </c>
      <c r="BU75" s="450" t="e">
        <f t="shared" si="187"/>
        <v>#DIV/0!</v>
      </c>
      <c r="BV75" s="442" t="e">
        <f t="shared" si="188"/>
        <v>#DIV/0!</v>
      </c>
      <c r="BW75" s="88"/>
      <c r="BX75" s="88"/>
      <c r="BY75" s="88"/>
      <c r="BZ75" s="272"/>
      <c r="CA75" s="279"/>
      <c r="CB75" s="266">
        <f>SUMPRODUCT(([178]НДПИ_расчет!$C$5:$N$5=$L75)*([178]НДПИ_расчет!$C$73:$N$73))</f>
        <v>0</v>
      </c>
      <c r="CC75" s="88">
        <f>SUMPRODUCT(('[179]Динамика NB'!$E$157:$P$157=$L75)*('[179]Динамика NB'!$E$169:$P$169))</f>
        <v>0</v>
      </c>
      <c r="CD75" s="88"/>
      <c r="CE75" s="88"/>
      <c r="CF75" s="88"/>
      <c r="CG75" s="88"/>
      <c r="CH75" s="16" t="e">
        <f>SUMPRODUCT(('Company ABC_факт_НДПИ (Argus)'!$C$5:$N$5=$L75)*('Company ABC_факт_НДПИ (Argus)'!$C$56:$N$56))/SUMPRODUCT(('Company ABC_факт_НДПИ (Argus)'!$C$5:$N$5=$L75)*('Company ABC_факт_НДПИ (Argus)'!$C$57:$N$57))*$AA75</f>
        <v>#DIV/0!</v>
      </c>
      <c r="CI75" s="16">
        <f t="shared" si="189"/>
        <v>0</v>
      </c>
      <c r="CJ75" s="16"/>
      <c r="CK75" s="16"/>
      <c r="CL75" s="38"/>
      <c r="CM75" s="55"/>
      <c r="CN75" s="16"/>
      <c r="CO75" s="16" t="e">
        <f>SUMPRODUCT(('Company ABC_факт_НДПИ (Platts)'!$C$5:$N$5=$L75)*('Company ABC_факт_НДПИ (Platts)'!$C$56:$N$56))/SUMPRODUCT(('Company ABC_факт_НДПИ (Platts)'!$C$5:$N$5=$L75)*('Company ABC_факт_НДПИ (Platts)'!$C$57:$N$57))*$AA75</f>
        <v>#DIV/0!</v>
      </c>
      <c r="CP75" s="38" t="e">
        <f t="shared" si="190"/>
        <v>#DIV/0!</v>
      </c>
      <c r="CQ75" s="272"/>
      <c r="CR75" s="14"/>
      <c r="CS75" s="88" t="e">
        <f t="shared" si="191"/>
        <v>#DIV/0!</v>
      </c>
      <c r="CT75" s="88">
        <f t="shared" si="192"/>
        <v>0</v>
      </c>
      <c r="CU75" s="88" t="e">
        <f t="shared" si="193"/>
        <v>#DIV/0!</v>
      </c>
      <c r="CV75" s="16" t="e">
        <f t="shared" si="194"/>
        <v>#DIV/0!</v>
      </c>
      <c r="CW75" s="16" t="e">
        <f t="shared" si="195"/>
        <v>#DIV/0!</v>
      </c>
      <c r="CX75" s="88" t="e">
        <f t="shared" si="213"/>
        <v>#DIV/0!</v>
      </c>
      <c r="CY75" s="272" t="e">
        <f t="shared" si="196"/>
        <v>#DIV/0!</v>
      </c>
      <c r="CZ75" s="288" t="e">
        <f t="shared" si="197"/>
        <v>#DIV/0!</v>
      </c>
      <c r="DA75" s="628" t="e">
        <f t="shared" si="198"/>
        <v>#DIV/0!</v>
      </c>
      <c r="DB75" s="628" t="e">
        <f t="shared" si="199"/>
        <v>#DIV/0!</v>
      </c>
      <c r="DC75" s="628"/>
      <c r="DD75" s="628" t="e">
        <f t="shared" si="200"/>
        <v>#DIV/0!</v>
      </c>
      <c r="DE75" s="628" t="e">
        <f t="shared" si="201"/>
        <v>#DIV/0!</v>
      </c>
      <c r="DF75" s="628"/>
      <c r="DG75" s="628">
        <f t="shared" si="202"/>
        <v>0</v>
      </c>
      <c r="DH75" s="628">
        <f t="shared" si="203"/>
        <v>0</v>
      </c>
      <c r="DI75" s="628">
        <f t="shared" si="204"/>
        <v>0</v>
      </c>
      <c r="DJ75" s="628">
        <f t="shared" si="205"/>
        <v>0</v>
      </c>
      <c r="DK75" s="628" t="e">
        <f t="shared" si="206"/>
        <v>#DIV/0!</v>
      </c>
      <c r="DL75" s="628" t="e">
        <f t="shared" si="207"/>
        <v>#DIV/0!</v>
      </c>
      <c r="DM75" s="530" t="e">
        <f t="shared" si="208"/>
        <v>#DIV/0!</v>
      </c>
    </row>
    <row r="76" spans="1:117" s="66" customFormat="1" ht="15.95" customHeight="1" x14ac:dyDescent="0.25">
      <c r="A76" s="11"/>
      <c r="B76" s="18"/>
      <c r="C76" s="11"/>
      <c r="D76" s="11"/>
      <c r="E76" s="11"/>
      <c r="F76" s="11"/>
      <c r="G76" s="14"/>
      <c r="H76" s="11"/>
      <c r="I76" s="11"/>
      <c r="J76" s="77" t="s">
        <v>391</v>
      </c>
      <c r="K76" s="59"/>
      <c r="L76" s="272"/>
      <c r="M76" s="269"/>
      <c r="N76" s="69"/>
      <c r="O76" s="88"/>
      <c r="P76" s="175"/>
      <c r="Q76" s="580">
        <f t="shared" si="166"/>
        <v>0</v>
      </c>
      <c r="R76" s="554">
        <f t="shared" si="167"/>
        <v>0</v>
      </c>
      <c r="S76" s="586"/>
      <c r="T76" s="587"/>
      <c r="U76" s="587"/>
      <c r="V76" s="587"/>
      <c r="W76" s="587"/>
      <c r="X76" s="88"/>
      <c r="Y76" s="165"/>
      <c r="Z76" s="169"/>
      <c r="AA76" s="409"/>
      <c r="AB76" s="18"/>
      <c r="AC76" s="11"/>
      <c r="AD76" s="11"/>
      <c r="AE76" s="11"/>
      <c r="AF76" s="11"/>
      <c r="AG76" s="72">
        <f t="shared" si="209"/>
        <v>0</v>
      </c>
      <c r="AH76" s="11"/>
      <c r="AI76" s="88"/>
      <c r="AJ76" s="88"/>
      <c r="AK76" s="266" t="e">
        <f t="shared" si="168"/>
        <v>#DIV/0!</v>
      </c>
      <c r="AL76" s="88" t="e">
        <f t="shared" si="169"/>
        <v>#DIV/0!</v>
      </c>
      <c r="AM76" s="88"/>
      <c r="AN76" s="88" t="e">
        <f t="shared" si="170"/>
        <v>#DIV/0!</v>
      </c>
      <c r="AO76" s="88" t="e">
        <f t="shared" si="171"/>
        <v>#DIV/0!</v>
      </c>
      <c r="AP76" s="272" t="e">
        <f t="shared" si="172"/>
        <v>#DIV/0!</v>
      </c>
      <c r="AQ76" s="87" t="e">
        <f t="shared" si="173"/>
        <v>#DIV/0!</v>
      </c>
      <c r="AR76" s="88">
        <f t="shared" si="174"/>
        <v>0</v>
      </c>
      <c r="AS76" s="272">
        <f t="shared" si="175"/>
        <v>0</v>
      </c>
      <c r="AT76" s="262" t="e">
        <f t="shared" si="176"/>
        <v>#DIV/0!</v>
      </c>
      <c r="AU76" s="88" t="e">
        <f t="shared" si="177"/>
        <v>#DIV/0!</v>
      </c>
      <c r="AV76" s="88"/>
      <c r="AW76" s="88" t="e">
        <f t="shared" si="178"/>
        <v>#DIV/0!</v>
      </c>
      <c r="AX76" s="88" t="e">
        <f t="shared" si="179"/>
        <v>#DIV/0!</v>
      </c>
      <c r="AY76" s="272" t="e">
        <f t="shared" si="180"/>
        <v>#DIV/0!</v>
      </c>
      <c r="AZ76" s="59"/>
      <c r="BA76" s="88"/>
      <c r="BB76" s="88">
        <f t="shared" si="210"/>
        <v>0</v>
      </c>
      <c r="BC76" s="13"/>
      <c r="BD76" s="13"/>
      <c r="BE76" s="88"/>
      <c r="BF76" s="88"/>
      <c r="BG76" s="11"/>
      <c r="BH76" s="88">
        <f t="shared" si="181"/>
        <v>0</v>
      </c>
      <c r="BI76" s="88">
        <f t="shared" si="182"/>
        <v>0</v>
      </c>
      <c r="BJ76" s="88" t="e">
        <f t="shared" si="183"/>
        <v>#DIV/0!</v>
      </c>
      <c r="BK76" s="88" t="e">
        <f t="shared" si="184"/>
        <v>#DIV/0!</v>
      </c>
      <c r="BL76" s="88"/>
      <c r="BM76" s="88" t="e">
        <f t="shared" si="211"/>
        <v>#DIV/0!</v>
      </c>
      <c r="BN76" s="88" t="e">
        <f t="shared" si="212"/>
        <v>#DIV/0!</v>
      </c>
      <c r="BO76" s="11"/>
      <c r="BP76" s="85"/>
      <c r="BQ76" s="279"/>
      <c r="BR76" s="18" t="e">
        <f>AI76/AA76/7.2385</f>
        <v>#DIV/0!</v>
      </c>
      <c r="BS76" s="11">
        <f t="shared" si="185"/>
        <v>0</v>
      </c>
      <c r="BT76" s="450">
        <f t="shared" si="186"/>
        <v>0</v>
      </c>
      <c r="BU76" s="450" t="e">
        <f t="shared" si="187"/>
        <v>#DIV/0!</v>
      </c>
      <c r="BV76" s="442" t="e">
        <f t="shared" si="188"/>
        <v>#DIV/0!</v>
      </c>
      <c r="BW76" s="88"/>
      <c r="BX76" s="88"/>
      <c r="BY76" s="88"/>
      <c r="BZ76" s="272"/>
      <c r="CA76" s="279"/>
      <c r="CB76" s="266">
        <f>SUMPRODUCT(([178]НДПИ_расчет!$C$5:$N$5=$L76)*([178]НДПИ_расчет!$C$73:$N$73))</f>
        <v>0</v>
      </c>
      <c r="CC76" s="88">
        <f>SUMPRODUCT(('[179]Динамика NB'!$E$157:$P$157=$L76)*('[179]Динамика NB'!$E$169:$P$169))</f>
        <v>0</v>
      </c>
      <c r="CD76" s="88"/>
      <c r="CE76" s="88"/>
      <c r="CF76" s="88"/>
      <c r="CG76" s="88"/>
      <c r="CH76" s="16" t="e">
        <f>SUMPRODUCT(('Company ABC_факт_НДПИ (Argus)'!$C$5:$N$5=$L76)*('Company ABC_факт_НДПИ (Argus)'!$C$56:$N$56))/SUMPRODUCT(('Company ABC_факт_НДПИ (Argus)'!$C$5:$N$5=$L76)*('Company ABC_факт_НДПИ (Argus)'!$C$57:$N$57))*$AA76</f>
        <v>#DIV/0!</v>
      </c>
      <c r="CI76" s="16">
        <f t="shared" si="189"/>
        <v>0</v>
      </c>
      <c r="CJ76" s="16"/>
      <c r="CK76" s="16"/>
      <c r="CL76" s="38"/>
      <c r="CM76" s="55"/>
      <c r="CN76" s="16"/>
      <c r="CO76" s="16" t="e">
        <f>SUMPRODUCT(('Company ABC_факт_НДПИ (Platts)'!$C$5:$N$5=$L76)*('Company ABC_факт_НДПИ (Platts)'!$C$56:$N$56))/SUMPRODUCT(('Company ABC_факт_НДПИ (Platts)'!$C$5:$N$5=$L76)*('Company ABC_факт_НДПИ (Platts)'!$C$57:$N$57))*$AA76</f>
        <v>#DIV/0!</v>
      </c>
      <c r="CP76" s="38" t="e">
        <f t="shared" si="190"/>
        <v>#DIV/0!</v>
      </c>
      <c r="CQ76" s="272"/>
      <c r="CR76" s="14"/>
      <c r="CS76" s="88" t="e">
        <f t="shared" si="191"/>
        <v>#DIV/0!</v>
      </c>
      <c r="CT76" s="88">
        <f t="shared" si="192"/>
        <v>0</v>
      </c>
      <c r="CU76" s="88" t="e">
        <f t="shared" si="193"/>
        <v>#DIV/0!</v>
      </c>
      <c r="CV76" s="16" t="e">
        <f t="shared" si="194"/>
        <v>#DIV/0!</v>
      </c>
      <c r="CW76" s="16" t="e">
        <f t="shared" si="195"/>
        <v>#DIV/0!</v>
      </c>
      <c r="CX76" s="88" t="e">
        <f t="shared" si="213"/>
        <v>#DIV/0!</v>
      </c>
      <c r="CY76" s="272" t="e">
        <f t="shared" si="196"/>
        <v>#DIV/0!</v>
      </c>
      <c r="CZ76" s="288" t="e">
        <f t="shared" si="197"/>
        <v>#DIV/0!</v>
      </c>
      <c r="DA76" s="628" t="e">
        <f t="shared" si="198"/>
        <v>#DIV/0!</v>
      </c>
      <c r="DB76" s="628" t="e">
        <f t="shared" si="199"/>
        <v>#DIV/0!</v>
      </c>
      <c r="DC76" s="628"/>
      <c r="DD76" s="628" t="e">
        <f t="shared" si="200"/>
        <v>#DIV/0!</v>
      </c>
      <c r="DE76" s="628" t="e">
        <f t="shared" si="201"/>
        <v>#DIV/0!</v>
      </c>
      <c r="DF76" s="628"/>
      <c r="DG76" s="628">
        <f t="shared" si="202"/>
        <v>0</v>
      </c>
      <c r="DH76" s="628">
        <f t="shared" si="203"/>
        <v>0</v>
      </c>
      <c r="DI76" s="628">
        <f t="shared" si="204"/>
        <v>0</v>
      </c>
      <c r="DJ76" s="628">
        <f t="shared" si="205"/>
        <v>0</v>
      </c>
      <c r="DK76" s="628" t="e">
        <f t="shared" si="206"/>
        <v>#DIV/0!</v>
      </c>
      <c r="DL76" s="628" t="e">
        <f t="shared" si="207"/>
        <v>#DIV/0!</v>
      </c>
      <c r="DM76" s="530" t="e">
        <f t="shared" si="208"/>
        <v>#DIV/0!</v>
      </c>
    </row>
    <row r="77" spans="1:117" s="66" customFormat="1" ht="15.95" customHeight="1" x14ac:dyDescent="0.25">
      <c r="A77" s="25"/>
      <c r="B77" s="249"/>
      <c r="C77" s="25"/>
      <c r="D77" s="25"/>
      <c r="E77" s="25"/>
      <c r="F77" s="25"/>
      <c r="G77" s="267"/>
      <c r="H77" s="25"/>
      <c r="I77" s="25"/>
      <c r="J77" s="77" t="s">
        <v>391</v>
      </c>
      <c r="K77" s="266"/>
      <c r="L77" s="264"/>
      <c r="M77" s="182"/>
      <c r="N77" s="22"/>
      <c r="O77" s="262"/>
      <c r="P77" s="176"/>
      <c r="Q77" s="581">
        <f t="shared" si="166"/>
        <v>0</v>
      </c>
      <c r="R77" s="554">
        <f t="shared" si="167"/>
        <v>0</v>
      </c>
      <c r="S77" s="552"/>
      <c r="T77" s="588"/>
      <c r="U77" s="588"/>
      <c r="V77" s="588"/>
      <c r="W77" s="588"/>
      <c r="X77" s="88"/>
      <c r="Y77" s="260"/>
      <c r="Z77" s="273"/>
      <c r="AA77" s="408"/>
      <c r="AB77" s="249"/>
      <c r="AC77" s="25"/>
      <c r="AD77" s="25"/>
      <c r="AE77" s="25"/>
      <c r="AF77" s="25"/>
      <c r="AG77" s="268">
        <f t="shared" si="209"/>
        <v>0</v>
      </c>
      <c r="AH77" s="25"/>
      <c r="AI77" s="262"/>
      <c r="AJ77" s="262"/>
      <c r="AK77" s="59" t="e">
        <f t="shared" si="168"/>
        <v>#DIV/0!</v>
      </c>
      <c r="AL77" s="88" t="e">
        <f t="shared" si="169"/>
        <v>#DIV/0!</v>
      </c>
      <c r="AM77" s="88"/>
      <c r="AN77" s="88" t="e">
        <f t="shared" si="170"/>
        <v>#DIV/0!</v>
      </c>
      <c r="AO77" s="88" t="e">
        <f t="shared" si="171"/>
        <v>#DIV/0!</v>
      </c>
      <c r="AP77" s="272" t="e">
        <f t="shared" si="172"/>
        <v>#DIV/0!</v>
      </c>
      <c r="AQ77" s="83" t="e">
        <f t="shared" si="173"/>
        <v>#DIV/0!</v>
      </c>
      <c r="AR77" s="262">
        <f t="shared" si="174"/>
        <v>0</v>
      </c>
      <c r="AS77" s="264">
        <f>AR77-AJ77</f>
        <v>0</v>
      </c>
      <c r="AT77" s="88" t="e">
        <f t="shared" si="176"/>
        <v>#DIV/0!</v>
      </c>
      <c r="AU77" s="88" t="e">
        <f t="shared" si="177"/>
        <v>#DIV/0!</v>
      </c>
      <c r="AV77" s="88"/>
      <c r="AW77" s="88" t="e">
        <f t="shared" si="178"/>
        <v>#DIV/0!</v>
      </c>
      <c r="AX77" s="88" t="e">
        <f t="shared" si="179"/>
        <v>#DIV/0!</v>
      </c>
      <c r="AY77" s="272" t="e">
        <f t="shared" si="180"/>
        <v>#DIV/0!</v>
      </c>
      <c r="AZ77" s="266"/>
      <c r="BA77" s="262"/>
      <c r="BB77" s="262">
        <f t="shared" si="210"/>
        <v>0</v>
      </c>
      <c r="BC77" s="13"/>
      <c r="BD77" s="13"/>
      <c r="BE77" s="88"/>
      <c r="BF77" s="88"/>
      <c r="BG77" s="25"/>
      <c r="BH77" s="262">
        <f t="shared" si="181"/>
        <v>0</v>
      </c>
      <c r="BI77" s="262">
        <f t="shared" si="182"/>
        <v>0</v>
      </c>
      <c r="BJ77" s="262" t="e">
        <f t="shared" si="183"/>
        <v>#DIV/0!</v>
      </c>
      <c r="BK77" s="262" t="e">
        <f t="shared" si="184"/>
        <v>#DIV/0!</v>
      </c>
      <c r="BL77" s="262"/>
      <c r="BM77" s="262" t="e">
        <f t="shared" si="211"/>
        <v>#DIV/0!</v>
      </c>
      <c r="BN77" s="262" t="e">
        <f t="shared" si="212"/>
        <v>#DIV/0!</v>
      </c>
      <c r="BO77" s="25"/>
      <c r="BP77" s="75"/>
      <c r="BQ77" s="279"/>
      <c r="BR77" s="249" t="e">
        <f>AI77/AA77/7.2187</f>
        <v>#DIV/0!</v>
      </c>
      <c r="BS77" s="11">
        <f t="shared" si="185"/>
        <v>0</v>
      </c>
      <c r="BT77" s="451">
        <f t="shared" si="186"/>
        <v>0</v>
      </c>
      <c r="BU77" s="451" t="e">
        <f t="shared" si="187"/>
        <v>#DIV/0!</v>
      </c>
      <c r="BV77" s="297" t="e">
        <f t="shared" si="188"/>
        <v>#DIV/0!</v>
      </c>
      <c r="BW77" s="262"/>
      <c r="BX77" s="262"/>
      <c r="BY77" s="262"/>
      <c r="BZ77" s="264"/>
      <c r="CA77" s="279"/>
      <c r="CB77" s="59">
        <f>SUMPRODUCT(([178]НДПИ_расчет!$C$5:$N$5=$L77)*([178]НДПИ_расчет!$C$73:$N$73))</f>
        <v>0</v>
      </c>
      <c r="CC77" s="88">
        <f>SUMPRODUCT(('[179]Динамика NB'!$E$157:$P$157=$L77)*('[179]Динамика NB'!$E$169:$P$169))</f>
        <v>0</v>
      </c>
      <c r="CD77" s="88"/>
      <c r="CE77" s="88"/>
      <c r="CF77" s="88"/>
      <c r="CG77" s="88"/>
      <c r="CH77" s="16" t="e">
        <f>SUMPRODUCT(('Company ABC_факт_НДПИ (Argus)'!$C$5:$N$5=$L77)*('Company ABC_факт_НДПИ (Argus)'!$C$56:$N$56))/SUMPRODUCT(('Company ABC_факт_НДПИ (Argus)'!$C$5:$N$5=$L77)*('Company ABC_факт_НДПИ (Argus)'!$C$57:$N$57))*$AA77</f>
        <v>#DIV/0!</v>
      </c>
      <c r="CI77" s="16">
        <f t="shared" si="189"/>
        <v>0</v>
      </c>
      <c r="CJ77" s="16"/>
      <c r="CK77" s="16"/>
      <c r="CL77" s="38"/>
      <c r="CM77" s="127"/>
      <c r="CN77" s="26"/>
      <c r="CO77" s="16" t="e">
        <f>SUMPRODUCT(('Company ABC_факт_НДПИ (Platts)'!$C$5:$N$5=$L77)*('Company ABC_факт_НДПИ (Platts)'!$C$56:$N$56))/SUMPRODUCT(('Company ABC_факт_НДПИ (Platts)'!$C$5:$N$5=$L77)*('Company ABC_факт_НДПИ (Platts)'!$C$57:$N$57))*$AA77</f>
        <v>#DIV/0!</v>
      </c>
      <c r="CP77" s="38" t="e">
        <f t="shared" si="190"/>
        <v>#DIV/0!</v>
      </c>
      <c r="CQ77" s="264"/>
      <c r="CR77" s="267"/>
      <c r="CS77" s="262" t="e">
        <f t="shared" si="191"/>
        <v>#DIV/0!</v>
      </c>
      <c r="CT77" s="262">
        <f t="shared" si="192"/>
        <v>0</v>
      </c>
      <c r="CU77" s="262" t="e">
        <f t="shared" si="193"/>
        <v>#DIV/0!</v>
      </c>
      <c r="CV77" s="26" t="e">
        <f t="shared" si="194"/>
        <v>#DIV/0!</v>
      </c>
      <c r="CW77" s="26" t="e">
        <f t="shared" si="195"/>
        <v>#DIV/0!</v>
      </c>
      <c r="CX77" s="262" t="e">
        <f t="shared" si="213"/>
        <v>#DIV/0!</v>
      </c>
      <c r="CY77" s="264" t="e">
        <f t="shared" si="196"/>
        <v>#DIV/0!</v>
      </c>
      <c r="CZ77" s="288" t="e">
        <f t="shared" si="197"/>
        <v>#DIV/0!</v>
      </c>
      <c r="DA77" s="628" t="e">
        <f t="shared" si="198"/>
        <v>#DIV/0!</v>
      </c>
      <c r="DB77" s="628" t="e">
        <f t="shared" si="199"/>
        <v>#DIV/0!</v>
      </c>
      <c r="DC77" s="628"/>
      <c r="DD77" s="628" t="e">
        <f t="shared" si="200"/>
        <v>#DIV/0!</v>
      </c>
      <c r="DE77" s="628" t="e">
        <f t="shared" si="201"/>
        <v>#DIV/0!</v>
      </c>
      <c r="DF77" s="628"/>
      <c r="DG77" s="628">
        <f t="shared" si="202"/>
        <v>0</v>
      </c>
      <c r="DH77" s="628">
        <f t="shared" si="203"/>
        <v>0</v>
      </c>
      <c r="DI77" s="628">
        <f t="shared" si="204"/>
        <v>0</v>
      </c>
      <c r="DJ77" s="628">
        <f t="shared" si="205"/>
        <v>0</v>
      </c>
      <c r="DK77" s="628" t="e">
        <f t="shared" si="206"/>
        <v>#DIV/0!</v>
      </c>
      <c r="DL77" s="628" t="e">
        <f t="shared" si="207"/>
        <v>#DIV/0!</v>
      </c>
      <c r="DM77" s="530" t="e">
        <f t="shared" si="208"/>
        <v>#DIV/0!</v>
      </c>
    </row>
    <row r="78" spans="1:117" s="66" customFormat="1" ht="15.95" customHeight="1" x14ac:dyDescent="0.25">
      <c r="A78" s="25"/>
      <c r="B78" s="249"/>
      <c r="C78" s="25"/>
      <c r="D78" s="25"/>
      <c r="E78" s="25"/>
      <c r="F78" s="25"/>
      <c r="G78" s="267"/>
      <c r="H78" s="25"/>
      <c r="I78" s="25"/>
      <c r="J78" s="77" t="s">
        <v>391</v>
      </c>
      <c r="K78" s="266"/>
      <c r="L78" s="264"/>
      <c r="M78" s="182"/>
      <c r="N78" s="22"/>
      <c r="O78" s="262"/>
      <c r="P78" s="176"/>
      <c r="Q78" s="581">
        <f t="shared" si="166"/>
        <v>0</v>
      </c>
      <c r="R78" s="554">
        <f t="shared" si="167"/>
        <v>0</v>
      </c>
      <c r="S78" s="552"/>
      <c r="T78" s="588"/>
      <c r="U78" s="588"/>
      <c r="V78" s="588"/>
      <c r="W78" s="588"/>
      <c r="X78" s="262"/>
      <c r="Y78" s="260"/>
      <c r="Z78" s="273"/>
      <c r="AA78" s="408"/>
      <c r="AB78" s="249"/>
      <c r="AC78" s="25"/>
      <c r="AD78" s="25"/>
      <c r="AE78" s="25"/>
      <c r="AF78" s="25"/>
      <c r="AG78" s="268">
        <f t="shared" si="209"/>
        <v>0</v>
      </c>
      <c r="AH78" s="25"/>
      <c r="AI78" s="262"/>
      <c r="AJ78" s="262"/>
      <c r="AK78" s="59" t="e">
        <f t="shared" si="168"/>
        <v>#DIV/0!</v>
      </c>
      <c r="AL78" s="88" t="e">
        <f t="shared" si="169"/>
        <v>#DIV/0!</v>
      </c>
      <c r="AM78" s="88"/>
      <c r="AN78" s="88" t="e">
        <f t="shared" si="170"/>
        <v>#DIV/0!</v>
      </c>
      <c r="AO78" s="88" t="e">
        <f t="shared" si="171"/>
        <v>#DIV/0!</v>
      </c>
      <c r="AP78" s="272" t="e">
        <f t="shared" si="172"/>
        <v>#DIV/0!</v>
      </c>
      <c r="AQ78" s="83" t="e">
        <f t="shared" si="173"/>
        <v>#DIV/0!</v>
      </c>
      <c r="AR78" s="262">
        <f t="shared" si="174"/>
        <v>0</v>
      </c>
      <c r="AS78" s="264">
        <f t="shared" si="175"/>
        <v>0</v>
      </c>
      <c r="AT78" s="88" t="e">
        <f t="shared" si="176"/>
        <v>#DIV/0!</v>
      </c>
      <c r="AU78" s="88" t="e">
        <f t="shared" si="177"/>
        <v>#DIV/0!</v>
      </c>
      <c r="AV78" s="88"/>
      <c r="AW78" s="88" t="e">
        <f t="shared" si="178"/>
        <v>#DIV/0!</v>
      </c>
      <c r="AX78" s="88" t="e">
        <f t="shared" si="179"/>
        <v>#DIV/0!</v>
      </c>
      <c r="AY78" s="272" t="e">
        <f t="shared" si="180"/>
        <v>#DIV/0!</v>
      </c>
      <c r="AZ78" s="266"/>
      <c r="BA78" s="262"/>
      <c r="BB78" s="262">
        <f t="shared" si="210"/>
        <v>0</v>
      </c>
      <c r="BC78" s="13"/>
      <c r="BD78" s="13"/>
      <c r="BE78" s="88"/>
      <c r="BF78" s="88"/>
      <c r="BG78" s="25"/>
      <c r="BH78" s="262">
        <f t="shared" si="181"/>
        <v>0</v>
      </c>
      <c r="BI78" s="262">
        <f t="shared" si="182"/>
        <v>0</v>
      </c>
      <c r="BJ78" s="262" t="e">
        <f t="shared" si="183"/>
        <v>#DIV/0!</v>
      </c>
      <c r="BK78" s="262" t="e">
        <f t="shared" si="184"/>
        <v>#DIV/0!</v>
      </c>
      <c r="BL78" s="262"/>
      <c r="BM78" s="262" t="e">
        <f t="shared" si="211"/>
        <v>#DIV/0!</v>
      </c>
      <c r="BN78" s="262" t="e">
        <f t="shared" si="212"/>
        <v>#DIV/0!</v>
      </c>
      <c r="BO78" s="25"/>
      <c r="BP78" s="75"/>
      <c r="BQ78" s="279"/>
      <c r="BR78" s="249" t="e">
        <f>AI78/AA78/7.2178</f>
        <v>#DIV/0!</v>
      </c>
      <c r="BS78" s="25">
        <f t="shared" si="185"/>
        <v>0</v>
      </c>
      <c r="BT78" s="451">
        <f t="shared" si="186"/>
        <v>0</v>
      </c>
      <c r="BU78" s="451" t="e">
        <f t="shared" si="187"/>
        <v>#DIV/0!</v>
      </c>
      <c r="BV78" s="297" t="e">
        <f t="shared" si="188"/>
        <v>#DIV/0!</v>
      </c>
      <c r="BW78" s="262"/>
      <c r="BX78" s="262"/>
      <c r="BY78" s="262"/>
      <c r="BZ78" s="264"/>
      <c r="CA78" s="279"/>
      <c r="CB78" s="59">
        <f>SUMPRODUCT(([178]НДПИ_расчет!$C$5:$N$5=$L78)*([178]НДПИ_расчет!$C$73:$N$73))</f>
        <v>0</v>
      </c>
      <c r="CC78" s="88">
        <f>SUMPRODUCT(('[179]Динамика NB'!$E$157:$P$157=$L78)*('[179]Динамика NB'!$E$169:$P$169))</f>
        <v>0</v>
      </c>
      <c r="CD78" s="88"/>
      <c r="CE78" s="88"/>
      <c r="CF78" s="88"/>
      <c r="CG78" s="88"/>
      <c r="CH78" s="16" t="e">
        <f>SUMPRODUCT(('Company ABC_факт_НДПИ (Argus)'!$C$5:$N$5=$L78)*('Company ABC_факт_НДПИ (Argus)'!$C$56:$N$56))/SUMPRODUCT(('Company ABC_факт_НДПИ (Argus)'!$C$5:$N$5=$L78)*('Company ABC_факт_НДПИ (Argus)'!$C$57:$N$57))*$AA78</f>
        <v>#DIV/0!</v>
      </c>
      <c r="CI78" s="16">
        <f t="shared" si="189"/>
        <v>0</v>
      </c>
      <c r="CJ78" s="16"/>
      <c r="CK78" s="16"/>
      <c r="CL78" s="38"/>
      <c r="CM78" s="127"/>
      <c r="CN78" s="26"/>
      <c r="CO78" s="16" t="e">
        <f>SUMPRODUCT(('Company ABC_факт_НДПИ (Platts)'!$C$5:$N$5=$L78)*('Company ABC_факт_НДПИ (Platts)'!$C$56:$N$56))/SUMPRODUCT(('Company ABC_факт_НДПИ (Platts)'!$C$5:$N$5=$L78)*('Company ABC_факт_НДПИ (Platts)'!$C$57:$N$57))*$AA78</f>
        <v>#DIV/0!</v>
      </c>
      <c r="CP78" s="38" t="e">
        <f t="shared" si="190"/>
        <v>#DIV/0!</v>
      </c>
      <c r="CQ78" s="264"/>
      <c r="CR78" s="267"/>
      <c r="CS78" s="262" t="e">
        <f t="shared" si="191"/>
        <v>#DIV/0!</v>
      </c>
      <c r="CT78" s="262">
        <f t="shared" si="192"/>
        <v>0</v>
      </c>
      <c r="CU78" s="262" t="e">
        <f t="shared" si="193"/>
        <v>#DIV/0!</v>
      </c>
      <c r="CV78" s="26" t="e">
        <f t="shared" si="194"/>
        <v>#DIV/0!</v>
      </c>
      <c r="CW78" s="26" t="e">
        <f t="shared" si="195"/>
        <v>#DIV/0!</v>
      </c>
      <c r="CX78" s="262" t="e">
        <f t="shared" si="213"/>
        <v>#DIV/0!</v>
      </c>
      <c r="CY78" s="264" t="e">
        <f t="shared" si="196"/>
        <v>#DIV/0!</v>
      </c>
      <c r="CZ78" s="293" t="e">
        <f t="shared" si="197"/>
        <v>#DIV/0!</v>
      </c>
      <c r="DA78" s="628" t="e">
        <f t="shared" si="198"/>
        <v>#DIV/0!</v>
      </c>
      <c r="DB78" s="628" t="e">
        <f t="shared" si="199"/>
        <v>#DIV/0!</v>
      </c>
      <c r="DC78" s="628"/>
      <c r="DD78" s="628" t="e">
        <f t="shared" si="200"/>
        <v>#DIV/0!</v>
      </c>
      <c r="DE78" s="628" t="e">
        <f t="shared" si="201"/>
        <v>#DIV/0!</v>
      </c>
      <c r="DF78" s="628"/>
      <c r="DG78" s="628">
        <f t="shared" si="202"/>
        <v>0</v>
      </c>
      <c r="DH78" s="628">
        <f t="shared" si="203"/>
        <v>0</v>
      </c>
      <c r="DI78" s="628">
        <f t="shared" si="204"/>
        <v>0</v>
      </c>
      <c r="DJ78" s="628">
        <f t="shared" si="205"/>
        <v>0</v>
      </c>
      <c r="DK78" s="628" t="e">
        <f t="shared" si="206"/>
        <v>#DIV/0!</v>
      </c>
      <c r="DL78" s="628" t="e">
        <f t="shared" si="207"/>
        <v>#DIV/0!</v>
      </c>
      <c r="DM78" s="530" t="e">
        <f t="shared" si="208"/>
        <v>#DIV/0!</v>
      </c>
    </row>
    <row r="79" spans="1:117" s="66" customFormat="1" ht="15.95" customHeight="1" x14ac:dyDescent="0.25">
      <c r="A79" s="11"/>
      <c r="B79" s="18"/>
      <c r="C79" s="11"/>
      <c r="D79" s="11"/>
      <c r="E79" s="11"/>
      <c r="F79" s="11"/>
      <c r="G79" s="14"/>
      <c r="H79" s="11"/>
      <c r="I79" s="25"/>
      <c r="J79" s="77" t="s">
        <v>392</v>
      </c>
      <c r="K79" s="266"/>
      <c r="L79" s="272"/>
      <c r="M79" s="269"/>
      <c r="N79" s="69"/>
      <c r="O79" s="88"/>
      <c r="P79" s="175"/>
      <c r="Q79" s="581">
        <f t="shared" si="166"/>
        <v>0</v>
      </c>
      <c r="R79" s="554">
        <f t="shared" si="167"/>
        <v>0</v>
      </c>
      <c r="S79" s="552"/>
      <c r="T79" s="588"/>
      <c r="U79" s="588"/>
      <c r="V79" s="588"/>
      <c r="W79" s="588"/>
      <c r="X79" s="262"/>
      <c r="Y79" s="165"/>
      <c r="Z79" s="169"/>
      <c r="AA79" s="409"/>
      <c r="AB79" s="18"/>
      <c r="AC79" s="11"/>
      <c r="AD79" s="11"/>
      <c r="AE79" s="11"/>
      <c r="AF79" s="11"/>
      <c r="AG79" s="72">
        <f t="shared" si="209"/>
        <v>0</v>
      </c>
      <c r="AH79" s="11"/>
      <c r="AI79" s="88"/>
      <c r="AJ79" s="262"/>
      <c r="AK79" s="266" t="e">
        <f t="shared" si="168"/>
        <v>#DIV/0!</v>
      </c>
      <c r="AL79" s="262" t="e">
        <f t="shared" si="169"/>
        <v>#DIV/0!</v>
      </c>
      <c r="AM79" s="262"/>
      <c r="AN79" s="262" t="e">
        <f t="shared" si="170"/>
        <v>#DIV/0!</v>
      </c>
      <c r="AO79" s="262" t="e">
        <f t="shared" si="171"/>
        <v>#DIV/0!</v>
      </c>
      <c r="AP79" s="264" t="e">
        <f t="shared" si="172"/>
        <v>#DIV/0!</v>
      </c>
      <c r="AQ79" s="87" t="e">
        <f t="shared" si="173"/>
        <v>#DIV/0!</v>
      </c>
      <c r="AR79" s="262">
        <f t="shared" si="174"/>
        <v>0</v>
      </c>
      <c r="AS79" s="264">
        <f t="shared" si="175"/>
        <v>0</v>
      </c>
      <c r="AT79" s="262" t="e">
        <f t="shared" si="176"/>
        <v>#DIV/0!</v>
      </c>
      <c r="AU79" s="262" t="e">
        <f t="shared" si="177"/>
        <v>#DIV/0!</v>
      </c>
      <c r="AV79" s="262"/>
      <c r="AW79" s="262" t="e">
        <f t="shared" si="178"/>
        <v>#DIV/0!</v>
      </c>
      <c r="AX79" s="262" t="e">
        <f t="shared" si="179"/>
        <v>#DIV/0!</v>
      </c>
      <c r="AY79" s="264" t="e">
        <f t="shared" si="180"/>
        <v>#DIV/0!</v>
      </c>
      <c r="AZ79" s="59"/>
      <c r="BA79" s="262"/>
      <c r="BB79" s="262">
        <f t="shared" si="210"/>
        <v>0</v>
      </c>
      <c r="BC79" s="17"/>
      <c r="BD79" s="17"/>
      <c r="BE79" s="262"/>
      <c r="BF79" s="262"/>
      <c r="BG79" s="11"/>
      <c r="BH79" s="262">
        <f t="shared" si="181"/>
        <v>0</v>
      </c>
      <c r="BI79" s="262">
        <f t="shared" si="182"/>
        <v>0</v>
      </c>
      <c r="BJ79" s="262" t="e">
        <f t="shared" si="183"/>
        <v>#DIV/0!</v>
      </c>
      <c r="BK79" s="262" t="e">
        <f t="shared" si="184"/>
        <v>#DIV/0!</v>
      </c>
      <c r="BL79" s="88"/>
      <c r="BM79" s="262" t="e">
        <f t="shared" si="211"/>
        <v>#DIV/0!</v>
      </c>
      <c r="BN79" s="262" t="e">
        <f t="shared" si="212"/>
        <v>#DIV/0!</v>
      </c>
      <c r="BO79" s="11"/>
      <c r="BP79" s="75"/>
      <c r="BQ79" s="279"/>
      <c r="BR79" s="249" t="e">
        <f>AI79/AA79/7.2152</f>
        <v>#DIV/0!</v>
      </c>
      <c r="BS79" s="25">
        <f t="shared" si="185"/>
        <v>0</v>
      </c>
      <c r="BT79" s="451">
        <f t="shared" si="186"/>
        <v>0</v>
      </c>
      <c r="BU79" s="451" t="e">
        <f t="shared" si="187"/>
        <v>#DIV/0!</v>
      </c>
      <c r="BV79" s="297" t="e">
        <f t="shared" si="188"/>
        <v>#DIV/0!</v>
      </c>
      <c r="BW79" s="88"/>
      <c r="BX79" s="88"/>
      <c r="BY79" s="88"/>
      <c r="BZ79" s="272"/>
      <c r="CA79" s="279"/>
      <c r="CB79" s="266">
        <f>SUMPRODUCT(([178]НДПИ_расчет!$C$5:$N$5=$L79)*([178]НДПИ_расчет!$C$73:$N$73))</f>
        <v>0</v>
      </c>
      <c r="CC79" s="262">
        <f>SUMPRODUCT(('[179]Динамика NB'!$E$157:$P$157=$L79)*('[179]Динамика NB'!$E$169:$P$169))</f>
        <v>0</v>
      </c>
      <c r="CD79" s="262"/>
      <c r="CE79" s="262"/>
      <c r="CF79" s="262"/>
      <c r="CG79" s="262"/>
      <c r="CH79" s="26" t="e">
        <f>SUMPRODUCT(('Company ABC_факт_НДПИ (Argus)'!$C$5:$N$5=$L79)*('Company ABC_факт_НДПИ (Argus)'!$C$56:$N$56))/SUMPRODUCT(('Company ABC_факт_НДПИ (Argus)'!$C$5:$N$5=$L79)*('Company ABC_факт_НДПИ (Argus)'!$C$57:$N$57))*$AA79</f>
        <v>#DIV/0!</v>
      </c>
      <c r="CI79" s="26">
        <f t="shared" si="189"/>
        <v>0</v>
      </c>
      <c r="CJ79" s="26"/>
      <c r="CK79" s="26"/>
      <c r="CL79" s="39"/>
      <c r="CM79" s="55"/>
      <c r="CN79" s="16"/>
      <c r="CO79" s="26" t="e">
        <f>SUMPRODUCT(('Company ABC_факт_НДПИ (Platts)'!$C$5:$N$5=$L79)*('Company ABC_факт_НДПИ (Platts)'!$C$56:$N$56))/SUMPRODUCT(('Company ABC_факт_НДПИ (Platts)'!$C$5:$N$5=$L79)*('Company ABC_факт_НДПИ (Platts)'!$C$57:$N$57))*$AA79</f>
        <v>#DIV/0!</v>
      </c>
      <c r="CP79" s="39" t="e">
        <f t="shared" si="190"/>
        <v>#DIV/0!</v>
      </c>
      <c r="CQ79" s="272"/>
      <c r="CR79" s="14"/>
      <c r="CS79" s="262" t="e">
        <f t="shared" si="191"/>
        <v>#DIV/0!</v>
      </c>
      <c r="CT79" s="262">
        <f t="shared" si="192"/>
        <v>0</v>
      </c>
      <c r="CU79" s="262" t="e">
        <f t="shared" si="193"/>
        <v>#DIV/0!</v>
      </c>
      <c r="CV79" s="26" t="e">
        <f t="shared" si="194"/>
        <v>#DIV/0!</v>
      </c>
      <c r="CW79" s="26" t="e">
        <f t="shared" si="195"/>
        <v>#DIV/0!</v>
      </c>
      <c r="CX79" s="262" t="e">
        <f t="shared" si="213"/>
        <v>#DIV/0!</v>
      </c>
      <c r="CY79" s="264" t="e">
        <f t="shared" si="196"/>
        <v>#DIV/0!</v>
      </c>
      <c r="CZ79" s="293" t="e">
        <f t="shared" si="197"/>
        <v>#DIV/0!</v>
      </c>
      <c r="DA79" s="628" t="e">
        <f t="shared" si="198"/>
        <v>#DIV/0!</v>
      </c>
      <c r="DB79" s="628" t="e">
        <f t="shared" si="199"/>
        <v>#DIV/0!</v>
      </c>
      <c r="DC79" s="628"/>
      <c r="DD79" s="628" t="e">
        <f t="shared" si="200"/>
        <v>#DIV/0!</v>
      </c>
      <c r="DE79" s="628" t="e">
        <f t="shared" si="201"/>
        <v>#DIV/0!</v>
      </c>
      <c r="DF79" s="628"/>
      <c r="DG79" s="628">
        <f t="shared" si="202"/>
        <v>0</v>
      </c>
      <c r="DH79" s="628">
        <f t="shared" si="203"/>
        <v>0</v>
      </c>
      <c r="DI79" s="628">
        <f t="shared" si="204"/>
        <v>0</v>
      </c>
      <c r="DJ79" s="628">
        <f t="shared" si="205"/>
        <v>0</v>
      </c>
      <c r="DK79" s="628" t="e">
        <f t="shared" si="206"/>
        <v>#DIV/0!</v>
      </c>
      <c r="DL79" s="628" t="e">
        <f t="shared" si="207"/>
        <v>#DIV/0!</v>
      </c>
      <c r="DM79" s="530" t="e">
        <f t="shared" si="208"/>
        <v>#DIV/0!</v>
      </c>
    </row>
    <row r="80" spans="1:117" s="66" customFormat="1" ht="15.95" customHeight="1" x14ac:dyDescent="0.25">
      <c r="A80" s="11"/>
      <c r="B80" s="18"/>
      <c r="C80" s="11"/>
      <c r="D80" s="11"/>
      <c r="E80" s="11"/>
      <c r="F80" s="11"/>
      <c r="G80" s="14"/>
      <c r="H80" s="11"/>
      <c r="I80" s="25"/>
      <c r="J80" s="77" t="s">
        <v>392</v>
      </c>
      <c r="K80" s="266"/>
      <c r="L80" s="272"/>
      <c r="M80" s="269"/>
      <c r="N80" s="69"/>
      <c r="O80" s="88"/>
      <c r="P80" s="175"/>
      <c r="Q80" s="581">
        <f t="shared" si="166"/>
        <v>0</v>
      </c>
      <c r="R80" s="554">
        <f t="shared" si="167"/>
        <v>0</v>
      </c>
      <c r="S80" s="552"/>
      <c r="T80" s="588"/>
      <c r="U80" s="588"/>
      <c r="V80" s="588"/>
      <c r="W80" s="588"/>
      <c r="X80" s="262"/>
      <c r="Y80" s="165"/>
      <c r="Z80" s="169"/>
      <c r="AA80" s="409"/>
      <c r="AB80" s="18"/>
      <c r="AC80" s="11"/>
      <c r="AD80" s="11"/>
      <c r="AE80" s="11"/>
      <c r="AF80" s="11"/>
      <c r="AG80" s="72">
        <f t="shared" si="209"/>
        <v>0</v>
      </c>
      <c r="AH80" s="11"/>
      <c r="AI80" s="88"/>
      <c r="AJ80" s="262"/>
      <c r="AK80" s="266" t="e">
        <f t="shared" si="168"/>
        <v>#DIV/0!</v>
      </c>
      <c r="AL80" s="262" t="e">
        <f t="shared" si="169"/>
        <v>#DIV/0!</v>
      </c>
      <c r="AM80" s="262"/>
      <c r="AN80" s="262" t="e">
        <f t="shared" si="170"/>
        <v>#DIV/0!</v>
      </c>
      <c r="AO80" s="262" t="e">
        <f t="shared" si="171"/>
        <v>#DIV/0!</v>
      </c>
      <c r="AP80" s="264" t="e">
        <f t="shared" si="172"/>
        <v>#DIV/0!</v>
      </c>
      <c r="AQ80" s="87" t="e">
        <f t="shared" si="173"/>
        <v>#DIV/0!</v>
      </c>
      <c r="AR80" s="262">
        <f t="shared" si="174"/>
        <v>0</v>
      </c>
      <c r="AS80" s="264">
        <f t="shared" si="175"/>
        <v>0</v>
      </c>
      <c r="AT80" s="262" t="e">
        <f t="shared" si="176"/>
        <v>#DIV/0!</v>
      </c>
      <c r="AU80" s="262" t="e">
        <f t="shared" si="177"/>
        <v>#DIV/0!</v>
      </c>
      <c r="AV80" s="262"/>
      <c r="AW80" s="262" t="e">
        <f t="shared" si="178"/>
        <v>#DIV/0!</v>
      </c>
      <c r="AX80" s="262" t="e">
        <f t="shared" si="179"/>
        <v>#DIV/0!</v>
      </c>
      <c r="AY80" s="264" t="e">
        <f t="shared" si="180"/>
        <v>#DIV/0!</v>
      </c>
      <c r="AZ80" s="59"/>
      <c r="BA80" s="262"/>
      <c r="BB80" s="262">
        <f t="shared" si="210"/>
        <v>0</v>
      </c>
      <c r="BC80" s="17"/>
      <c r="BD80" s="17"/>
      <c r="BE80" s="262"/>
      <c r="BF80" s="262"/>
      <c r="BG80" s="11"/>
      <c r="BH80" s="262">
        <f t="shared" si="181"/>
        <v>0</v>
      </c>
      <c r="BI80" s="262">
        <f t="shared" si="182"/>
        <v>0</v>
      </c>
      <c r="BJ80" s="262" t="e">
        <f t="shared" si="183"/>
        <v>#DIV/0!</v>
      </c>
      <c r="BK80" s="262" t="e">
        <f t="shared" si="184"/>
        <v>#DIV/0!</v>
      </c>
      <c r="BL80" s="88"/>
      <c r="BM80" s="262" t="e">
        <f t="shared" si="211"/>
        <v>#DIV/0!</v>
      </c>
      <c r="BN80" s="262" t="e">
        <f t="shared" si="212"/>
        <v>#DIV/0!</v>
      </c>
      <c r="BO80" s="11"/>
      <c r="BP80" s="75"/>
      <c r="BQ80" s="279"/>
      <c r="BR80" s="249" t="e">
        <f>AI80/AA80/7.2064</f>
        <v>#DIV/0!</v>
      </c>
      <c r="BS80" s="25">
        <f t="shared" si="185"/>
        <v>0</v>
      </c>
      <c r="BT80" s="451">
        <f t="shared" si="186"/>
        <v>0</v>
      </c>
      <c r="BU80" s="451" t="e">
        <f t="shared" si="187"/>
        <v>#DIV/0!</v>
      </c>
      <c r="BV80" s="297" t="e">
        <f t="shared" si="188"/>
        <v>#DIV/0!</v>
      </c>
      <c r="BW80" s="88"/>
      <c r="BX80" s="88"/>
      <c r="BY80" s="88"/>
      <c r="BZ80" s="272"/>
      <c r="CA80" s="279"/>
      <c r="CB80" s="266">
        <f>SUMPRODUCT(([178]НДПИ_расчет!$C$5:$N$5=$L80)*([178]НДПИ_расчет!$C$73:$N$73))</f>
        <v>0</v>
      </c>
      <c r="CC80" s="262">
        <f>SUMPRODUCT(('[179]Динамика NB'!$E$157:$P$157=$L80)*('[179]Динамика NB'!$E$169:$P$169))</f>
        <v>0</v>
      </c>
      <c r="CD80" s="262"/>
      <c r="CE80" s="262"/>
      <c r="CF80" s="262"/>
      <c r="CG80" s="262"/>
      <c r="CH80" s="26" t="e">
        <f>SUMPRODUCT(('Company ABC_факт_НДПИ (Argus)'!$C$5:$N$5=$L80)*('Company ABC_факт_НДПИ (Argus)'!$C$56:$N$56))/SUMPRODUCT(('Company ABC_факт_НДПИ (Argus)'!$C$5:$N$5=$L80)*('Company ABC_факт_НДПИ (Argus)'!$C$57:$N$57))*$AA80</f>
        <v>#DIV/0!</v>
      </c>
      <c r="CI80" s="26">
        <f t="shared" si="189"/>
        <v>0</v>
      </c>
      <c r="CJ80" s="26"/>
      <c r="CK80" s="26"/>
      <c r="CL80" s="39"/>
      <c r="CM80" s="55"/>
      <c r="CN80" s="16"/>
      <c r="CO80" s="26" t="e">
        <f>SUMPRODUCT(('Company ABC_факт_НДПИ (Platts)'!$C$5:$N$5=$L80)*('Company ABC_факт_НДПИ (Platts)'!$C$56:$N$56))/SUMPRODUCT(('Company ABC_факт_НДПИ (Platts)'!$C$5:$N$5=$L80)*('Company ABC_факт_НДПИ (Platts)'!$C$57:$N$57))*$AA80</f>
        <v>#DIV/0!</v>
      </c>
      <c r="CP80" s="39" t="e">
        <f t="shared" si="190"/>
        <v>#DIV/0!</v>
      </c>
      <c r="CQ80" s="272"/>
      <c r="CR80" s="14"/>
      <c r="CS80" s="262" t="e">
        <f t="shared" si="191"/>
        <v>#DIV/0!</v>
      </c>
      <c r="CT80" s="262">
        <f t="shared" si="192"/>
        <v>0</v>
      </c>
      <c r="CU80" s="262" t="e">
        <f t="shared" si="193"/>
        <v>#DIV/0!</v>
      </c>
      <c r="CV80" s="26" t="e">
        <f t="shared" si="194"/>
        <v>#DIV/0!</v>
      </c>
      <c r="CW80" s="26" t="e">
        <f t="shared" si="195"/>
        <v>#DIV/0!</v>
      </c>
      <c r="CX80" s="262" t="e">
        <f t="shared" si="213"/>
        <v>#DIV/0!</v>
      </c>
      <c r="CY80" s="264" t="e">
        <f t="shared" si="196"/>
        <v>#DIV/0!</v>
      </c>
      <c r="CZ80" s="293" t="e">
        <f t="shared" si="197"/>
        <v>#DIV/0!</v>
      </c>
      <c r="DA80" s="628" t="e">
        <f t="shared" si="198"/>
        <v>#DIV/0!</v>
      </c>
      <c r="DB80" s="628" t="e">
        <f t="shared" si="199"/>
        <v>#DIV/0!</v>
      </c>
      <c r="DC80" s="628"/>
      <c r="DD80" s="628" t="e">
        <f t="shared" si="200"/>
        <v>#DIV/0!</v>
      </c>
      <c r="DE80" s="628" t="e">
        <f t="shared" si="201"/>
        <v>#DIV/0!</v>
      </c>
      <c r="DF80" s="628"/>
      <c r="DG80" s="628">
        <f t="shared" si="202"/>
        <v>0</v>
      </c>
      <c r="DH80" s="628">
        <f t="shared" si="203"/>
        <v>0</v>
      </c>
      <c r="DI80" s="628">
        <f t="shared" si="204"/>
        <v>0</v>
      </c>
      <c r="DJ80" s="628">
        <f t="shared" si="205"/>
        <v>0</v>
      </c>
      <c r="DK80" s="628" t="e">
        <f t="shared" si="206"/>
        <v>#DIV/0!</v>
      </c>
      <c r="DL80" s="628" t="e">
        <f t="shared" si="207"/>
        <v>#DIV/0!</v>
      </c>
      <c r="DM80" s="530" t="e">
        <f t="shared" si="208"/>
        <v>#DIV/0!</v>
      </c>
    </row>
    <row r="81" spans="1:119" s="66" customFormat="1" ht="15.95" customHeight="1" x14ac:dyDescent="0.25">
      <c r="A81" s="11"/>
      <c r="B81" s="18"/>
      <c r="C81" s="11"/>
      <c r="D81" s="11"/>
      <c r="E81" s="11"/>
      <c r="F81" s="11"/>
      <c r="G81" s="14"/>
      <c r="H81" s="11"/>
      <c r="I81" s="11"/>
      <c r="J81" s="77" t="s">
        <v>392</v>
      </c>
      <c r="K81" s="266"/>
      <c r="L81" s="272"/>
      <c r="M81" s="177"/>
      <c r="N81" s="69"/>
      <c r="O81" s="88"/>
      <c r="P81" s="175"/>
      <c r="Q81" s="581">
        <f t="shared" si="166"/>
        <v>0</v>
      </c>
      <c r="R81" s="554">
        <f t="shared" si="167"/>
        <v>0</v>
      </c>
      <c r="S81" s="589"/>
      <c r="T81" s="590"/>
      <c r="U81" s="590"/>
      <c r="V81" s="590"/>
      <c r="W81" s="590"/>
      <c r="X81" s="262"/>
      <c r="Y81" s="165"/>
      <c r="Z81" s="169"/>
      <c r="AA81" s="409"/>
      <c r="AB81" s="18"/>
      <c r="AC81" s="11"/>
      <c r="AD81" s="11"/>
      <c r="AE81" s="11"/>
      <c r="AF81" s="11"/>
      <c r="AG81" s="72">
        <f t="shared" si="209"/>
        <v>0</v>
      </c>
      <c r="AH81" s="11"/>
      <c r="AI81" s="88"/>
      <c r="AJ81" s="262"/>
      <c r="AK81" s="266" t="e">
        <f t="shared" si="168"/>
        <v>#DIV/0!</v>
      </c>
      <c r="AL81" s="262" t="e">
        <f t="shared" si="169"/>
        <v>#DIV/0!</v>
      </c>
      <c r="AM81" s="262"/>
      <c r="AN81" s="262" t="e">
        <f t="shared" si="170"/>
        <v>#DIV/0!</v>
      </c>
      <c r="AO81" s="262" t="e">
        <f t="shared" si="171"/>
        <v>#DIV/0!</v>
      </c>
      <c r="AP81" s="264" t="e">
        <f t="shared" si="172"/>
        <v>#DIV/0!</v>
      </c>
      <c r="AQ81" s="87" t="e">
        <f t="shared" si="173"/>
        <v>#DIV/0!</v>
      </c>
      <c r="AR81" s="262">
        <f t="shared" si="174"/>
        <v>0</v>
      </c>
      <c r="AS81" s="264">
        <f t="shared" si="175"/>
        <v>0</v>
      </c>
      <c r="AT81" s="262" t="e">
        <f t="shared" si="176"/>
        <v>#DIV/0!</v>
      </c>
      <c r="AU81" s="262" t="e">
        <f t="shared" si="177"/>
        <v>#DIV/0!</v>
      </c>
      <c r="AV81" s="262"/>
      <c r="AW81" s="262" t="e">
        <f t="shared" si="178"/>
        <v>#DIV/0!</v>
      </c>
      <c r="AX81" s="262" t="e">
        <f t="shared" si="179"/>
        <v>#DIV/0!</v>
      </c>
      <c r="AY81" s="264" t="e">
        <f t="shared" si="180"/>
        <v>#DIV/0!</v>
      </c>
      <c r="AZ81" s="59"/>
      <c r="BA81" s="262"/>
      <c r="BB81" s="262">
        <f t="shared" si="210"/>
        <v>0</v>
      </c>
      <c r="BC81" s="17"/>
      <c r="BD81" s="17"/>
      <c r="BE81" s="262"/>
      <c r="BF81" s="262"/>
      <c r="BG81" s="11"/>
      <c r="BH81" s="262">
        <f t="shared" si="181"/>
        <v>0</v>
      </c>
      <c r="BI81" s="262">
        <f t="shared" si="182"/>
        <v>0</v>
      </c>
      <c r="BJ81" s="262" t="e">
        <f t="shared" si="183"/>
        <v>#DIV/0!</v>
      </c>
      <c r="BK81" s="262" t="e">
        <f t="shared" si="184"/>
        <v>#DIV/0!</v>
      </c>
      <c r="BL81" s="88"/>
      <c r="BM81" s="262" t="e">
        <f t="shared" si="211"/>
        <v>#DIV/0!</v>
      </c>
      <c r="BN81" s="262" t="e">
        <f t="shared" si="212"/>
        <v>#DIV/0!</v>
      </c>
      <c r="BO81" s="11"/>
      <c r="BP81" s="75"/>
      <c r="BQ81" s="279"/>
      <c r="BR81" s="249" t="e">
        <f>AI81/AA81/7.2048</f>
        <v>#DIV/0!</v>
      </c>
      <c r="BS81" s="25">
        <f t="shared" si="185"/>
        <v>0</v>
      </c>
      <c r="BT81" s="451">
        <f t="shared" si="186"/>
        <v>0</v>
      </c>
      <c r="BU81" s="451" t="e">
        <f t="shared" si="187"/>
        <v>#DIV/0!</v>
      </c>
      <c r="BV81" s="297" t="e">
        <f t="shared" si="188"/>
        <v>#DIV/0!</v>
      </c>
      <c r="BW81" s="88"/>
      <c r="BX81" s="88"/>
      <c r="BY81" s="88"/>
      <c r="BZ81" s="272"/>
      <c r="CA81" s="279"/>
      <c r="CB81" s="266">
        <f>SUMPRODUCT(([178]НДПИ_расчет!$C$5:$N$5=$L81)*([178]НДПИ_расчет!$C$73:$N$73))</f>
        <v>0</v>
      </c>
      <c r="CC81" s="262">
        <f>SUMPRODUCT(('[179]Динамика NB'!$E$157:$P$157=$L81)*('[179]Динамика NB'!$E$169:$P$169))</f>
        <v>0</v>
      </c>
      <c r="CD81" s="262"/>
      <c r="CE81" s="262"/>
      <c r="CF81" s="262"/>
      <c r="CG81" s="262"/>
      <c r="CH81" s="26" t="e">
        <f>SUMPRODUCT(('Company ABC_факт_НДПИ (Argus)'!$C$5:$N$5=$L81)*('Company ABC_факт_НДПИ (Argus)'!$C$56:$N$56))/SUMPRODUCT(('Company ABC_факт_НДПИ (Argus)'!$C$5:$N$5=$L81)*('Company ABC_факт_НДПИ (Argus)'!$C$57:$N$57))*$AA81</f>
        <v>#DIV/0!</v>
      </c>
      <c r="CI81" s="26">
        <f t="shared" si="189"/>
        <v>0</v>
      </c>
      <c r="CJ81" s="26"/>
      <c r="CK81" s="26"/>
      <c r="CL81" s="39"/>
      <c r="CM81" s="55"/>
      <c r="CN81" s="16"/>
      <c r="CO81" s="26" t="e">
        <f>SUMPRODUCT(('Company ABC_факт_НДПИ (Platts)'!$C$5:$N$5=$L81)*('Company ABC_факт_НДПИ (Platts)'!$C$56:$N$56))/SUMPRODUCT(('Company ABC_факт_НДПИ (Platts)'!$C$5:$N$5=$L81)*('Company ABC_факт_НДПИ (Platts)'!$C$57:$N$57))*$AA81</f>
        <v>#DIV/0!</v>
      </c>
      <c r="CP81" s="39" t="e">
        <f t="shared" si="190"/>
        <v>#DIV/0!</v>
      </c>
      <c r="CQ81" s="272"/>
      <c r="CR81" s="14"/>
      <c r="CS81" s="262" t="e">
        <f t="shared" si="191"/>
        <v>#DIV/0!</v>
      </c>
      <c r="CT81" s="262">
        <f t="shared" si="192"/>
        <v>0</v>
      </c>
      <c r="CU81" s="262" t="e">
        <f t="shared" si="193"/>
        <v>#DIV/0!</v>
      </c>
      <c r="CV81" s="26" t="e">
        <f t="shared" si="194"/>
        <v>#DIV/0!</v>
      </c>
      <c r="CW81" s="26" t="e">
        <f t="shared" si="195"/>
        <v>#DIV/0!</v>
      </c>
      <c r="CX81" s="262" t="e">
        <f t="shared" si="213"/>
        <v>#DIV/0!</v>
      </c>
      <c r="CY81" s="264" t="e">
        <f t="shared" si="196"/>
        <v>#DIV/0!</v>
      </c>
      <c r="CZ81" s="293" t="e">
        <f t="shared" si="197"/>
        <v>#DIV/0!</v>
      </c>
      <c r="DA81" s="628" t="e">
        <f t="shared" si="198"/>
        <v>#DIV/0!</v>
      </c>
      <c r="DB81" s="628" t="e">
        <f t="shared" si="199"/>
        <v>#DIV/0!</v>
      </c>
      <c r="DC81" s="628"/>
      <c r="DD81" s="628" t="e">
        <f t="shared" si="200"/>
        <v>#DIV/0!</v>
      </c>
      <c r="DE81" s="628" t="e">
        <f t="shared" si="201"/>
        <v>#DIV/0!</v>
      </c>
      <c r="DF81" s="628"/>
      <c r="DG81" s="628">
        <f t="shared" si="202"/>
        <v>0</v>
      </c>
      <c r="DH81" s="628">
        <f t="shared" si="203"/>
        <v>0</v>
      </c>
      <c r="DI81" s="628">
        <f t="shared" si="204"/>
        <v>0</v>
      </c>
      <c r="DJ81" s="628">
        <f t="shared" si="205"/>
        <v>0</v>
      </c>
      <c r="DK81" s="628" t="e">
        <f t="shared" si="206"/>
        <v>#DIV/0!</v>
      </c>
      <c r="DL81" s="628" t="e">
        <f t="shared" si="207"/>
        <v>#DIV/0!</v>
      </c>
      <c r="DM81" s="530" t="e">
        <f t="shared" si="208"/>
        <v>#DIV/0!</v>
      </c>
    </row>
    <row r="82" spans="1:119" s="66" customFormat="1" ht="15.95" customHeight="1" x14ac:dyDescent="0.25">
      <c r="A82" s="11"/>
      <c r="B82" s="18"/>
      <c r="C82" s="11"/>
      <c r="D82" s="11"/>
      <c r="E82" s="11"/>
      <c r="F82" s="11"/>
      <c r="G82" s="14"/>
      <c r="H82" s="11"/>
      <c r="I82" s="11"/>
      <c r="J82" s="77" t="s">
        <v>392</v>
      </c>
      <c r="K82" s="266"/>
      <c r="L82" s="272"/>
      <c r="M82" s="177"/>
      <c r="N82" s="69"/>
      <c r="O82" s="88"/>
      <c r="P82" s="175"/>
      <c r="Q82" s="581">
        <f t="shared" si="166"/>
        <v>0</v>
      </c>
      <c r="R82" s="554">
        <f t="shared" si="167"/>
        <v>0</v>
      </c>
      <c r="S82" s="589"/>
      <c r="T82" s="590"/>
      <c r="U82" s="590"/>
      <c r="V82" s="590"/>
      <c r="W82" s="590"/>
      <c r="X82" s="262"/>
      <c r="Y82" s="165"/>
      <c r="Z82" s="169"/>
      <c r="AA82" s="409"/>
      <c r="AB82" s="18"/>
      <c r="AC82" s="11"/>
      <c r="AD82" s="11"/>
      <c r="AE82" s="11"/>
      <c r="AF82" s="11"/>
      <c r="AG82" s="72">
        <f t="shared" si="209"/>
        <v>0</v>
      </c>
      <c r="AH82" s="11"/>
      <c r="AI82" s="88"/>
      <c r="AJ82" s="262"/>
      <c r="AK82" s="266" t="e">
        <f t="shared" si="168"/>
        <v>#DIV/0!</v>
      </c>
      <c r="AL82" s="262" t="e">
        <f t="shared" si="169"/>
        <v>#DIV/0!</v>
      </c>
      <c r="AM82" s="262"/>
      <c r="AN82" s="262" t="e">
        <f t="shared" si="170"/>
        <v>#DIV/0!</v>
      </c>
      <c r="AO82" s="262" t="e">
        <f t="shared" si="171"/>
        <v>#DIV/0!</v>
      </c>
      <c r="AP82" s="264" t="e">
        <f t="shared" si="172"/>
        <v>#DIV/0!</v>
      </c>
      <c r="AQ82" s="87" t="e">
        <f t="shared" si="173"/>
        <v>#DIV/0!</v>
      </c>
      <c r="AR82" s="262">
        <f t="shared" si="174"/>
        <v>0</v>
      </c>
      <c r="AS82" s="264">
        <f t="shared" si="175"/>
        <v>0</v>
      </c>
      <c r="AT82" s="262" t="e">
        <f t="shared" si="176"/>
        <v>#DIV/0!</v>
      </c>
      <c r="AU82" s="262" t="e">
        <f t="shared" si="177"/>
        <v>#DIV/0!</v>
      </c>
      <c r="AV82" s="262"/>
      <c r="AW82" s="262" t="e">
        <f t="shared" si="178"/>
        <v>#DIV/0!</v>
      </c>
      <c r="AX82" s="262" t="e">
        <f t="shared" si="179"/>
        <v>#DIV/0!</v>
      </c>
      <c r="AY82" s="264" t="e">
        <f t="shared" si="180"/>
        <v>#DIV/0!</v>
      </c>
      <c r="AZ82" s="59"/>
      <c r="BA82" s="262"/>
      <c r="BB82" s="262">
        <f t="shared" si="210"/>
        <v>0</v>
      </c>
      <c r="BC82" s="17"/>
      <c r="BD82" s="17"/>
      <c r="BE82" s="262"/>
      <c r="BF82" s="262"/>
      <c r="BG82" s="11"/>
      <c r="BH82" s="262">
        <f t="shared" si="181"/>
        <v>0</v>
      </c>
      <c r="BI82" s="262">
        <f t="shared" si="182"/>
        <v>0</v>
      </c>
      <c r="BJ82" s="262" t="e">
        <f t="shared" si="183"/>
        <v>#DIV/0!</v>
      </c>
      <c r="BK82" s="262" t="e">
        <f t="shared" si="184"/>
        <v>#DIV/0!</v>
      </c>
      <c r="BL82" s="88"/>
      <c r="BM82" s="262" t="e">
        <f t="shared" si="211"/>
        <v>#DIV/0!</v>
      </c>
      <c r="BN82" s="262" t="e">
        <f t="shared" si="212"/>
        <v>#DIV/0!</v>
      </c>
      <c r="BO82" s="11"/>
      <c r="BP82" s="75"/>
      <c r="BQ82" s="279"/>
      <c r="BR82" s="249" t="e">
        <f>AI82/AA82/7.2024</f>
        <v>#DIV/0!</v>
      </c>
      <c r="BS82" s="25">
        <f t="shared" si="185"/>
        <v>0</v>
      </c>
      <c r="BT82" s="451">
        <f t="shared" si="186"/>
        <v>0</v>
      </c>
      <c r="BU82" s="451" t="e">
        <f t="shared" si="187"/>
        <v>#DIV/0!</v>
      </c>
      <c r="BV82" s="297" t="e">
        <f t="shared" si="188"/>
        <v>#DIV/0!</v>
      </c>
      <c r="BW82" s="88"/>
      <c r="BX82" s="88"/>
      <c r="BY82" s="88"/>
      <c r="BZ82" s="272"/>
      <c r="CA82" s="279"/>
      <c r="CB82" s="266">
        <f>SUMPRODUCT(([178]НДПИ_расчет!$C$5:$N$5=$L82)*([178]НДПИ_расчет!$C$73:$N$73))</f>
        <v>0</v>
      </c>
      <c r="CC82" s="262">
        <f>SUMPRODUCT(('[179]Динамика NB'!$E$157:$P$157=$L82)*('[179]Динамика NB'!$E$169:$P$169))</f>
        <v>0</v>
      </c>
      <c r="CD82" s="262"/>
      <c r="CE82" s="262"/>
      <c r="CF82" s="262"/>
      <c r="CG82" s="262"/>
      <c r="CH82" s="26" t="e">
        <f>SUMPRODUCT(('Company ABC_факт_НДПИ (Argus)'!$C$5:$N$5=$L82)*('Company ABC_факт_НДПИ (Argus)'!$C$56:$N$56))/SUMPRODUCT(('Company ABC_факт_НДПИ (Argus)'!$C$5:$N$5=$L82)*('Company ABC_факт_НДПИ (Argus)'!$C$57:$N$57))*$AA82</f>
        <v>#DIV/0!</v>
      </c>
      <c r="CI82" s="26">
        <f t="shared" si="189"/>
        <v>0</v>
      </c>
      <c r="CJ82" s="26"/>
      <c r="CK82" s="26"/>
      <c r="CL82" s="39"/>
      <c r="CM82" s="55"/>
      <c r="CN82" s="16"/>
      <c r="CO82" s="26" t="e">
        <f>SUMPRODUCT(('Company ABC_факт_НДПИ (Platts)'!$C$5:$N$5=$L82)*('Company ABC_факт_НДПИ (Platts)'!$C$56:$N$56))/SUMPRODUCT(('Company ABC_факт_НДПИ (Platts)'!$C$5:$N$5=$L82)*('Company ABC_факт_НДПИ (Platts)'!$C$57:$N$57))*$AA82</f>
        <v>#DIV/0!</v>
      </c>
      <c r="CP82" s="39" t="e">
        <f t="shared" si="190"/>
        <v>#DIV/0!</v>
      </c>
      <c r="CQ82" s="272"/>
      <c r="CR82" s="14"/>
      <c r="CS82" s="262" t="e">
        <f t="shared" si="191"/>
        <v>#DIV/0!</v>
      </c>
      <c r="CT82" s="262">
        <f t="shared" si="192"/>
        <v>0</v>
      </c>
      <c r="CU82" s="262" t="e">
        <f t="shared" si="193"/>
        <v>#DIV/0!</v>
      </c>
      <c r="CV82" s="26" t="e">
        <f t="shared" si="194"/>
        <v>#DIV/0!</v>
      </c>
      <c r="CW82" s="26" t="e">
        <f t="shared" si="195"/>
        <v>#DIV/0!</v>
      </c>
      <c r="CX82" s="262" t="e">
        <f t="shared" si="213"/>
        <v>#DIV/0!</v>
      </c>
      <c r="CY82" s="264" t="e">
        <f t="shared" si="196"/>
        <v>#DIV/0!</v>
      </c>
      <c r="CZ82" s="293" t="e">
        <f t="shared" si="197"/>
        <v>#DIV/0!</v>
      </c>
      <c r="DA82" s="628" t="e">
        <f t="shared" si="198"/>
        <v>#DIV/0!</v>
      </c>
      <c r="DB82" s="628" t="e">
        <f t="shared" si="199"/>
        <v>#DIV/0!</v>
      </c>
      <c r="DC82" s="628"/>
      <c r="DD82" s="628" t="e">
        <f t="shared" si="200"/>
        <v>#DIV/0!</v>
      </c>
      <c r="DE82" s="628" t="e">
        <f t="shared" si="201"/>
        <v>#DIV/0!</v>
      </c>
      <c r="DF82" s="628"/>
      <c r="DG82" s="628">
        <f t="shared" si="202"/>
        <v>0</v>
      </c>
      <c r="DH82" s="628">
        <f t="shared" si="203"/>
        <v>0</v>
      </c>
      <c r="DI82" s="628">
        <f t="shared" si="204"/>
        <v>0</v>
      </c>
      <c r="DJ82" s="628">
        <f t="shared" si="205"/>
        <v>0</v>
      </c>
      <c r="DK82" s="628" t="e">
        <f t="shared" si="206"/>
        <v>#DIV/0!</v>
      </c>
      <c r="DL82" s="628" t="e">
        <f t="shared" si="207"/>
        <v>#DIV/0!</v>
      </c>
      <c r="DM82" s="530" t="e">
        <f t="shared" si="208"/>
        <v>#DIV/0!</v>
      </c>
    </row>
    <row r="83" spans="1:119" s="66" customFormat="1" ht="15.95" customHeight="1" x14ac:dyDescent="0.25">
      <c r="A83" s="11"/>
      <c r="B83" s="18"/>
      <c r="C83" s="11"/>
      <c r="D83" s="11"/>
      <c r="E83" s="11"/>
      <c r="F83" s="11"/>
      <c r="G83" s="14"/>
      <c r="H83" s="11"/>
      <c r="I83" s="11"/>
      <c r="J83" s="77" t="s">
        <v>392</v>
      </c>
      <c r="K83" s="266"/>
      <c r="L83" s="272"/>
      <c r="M83" s="177"/>
      <c r="N83" s="69"/>
      <c r="O83" s="88"/>
      <c r="P83" s="175"/>
      <c r="Q83" s="581">
        <f t="shared" si="166"/>
        <v>0</v>
      </c>
      <c r="R83" s="554">
        <f t="shared" si="167"/>
        <v>0</v>
      </c>
      <c r="S83" s="589"/>
      <c r="T83" s="590"/>
      <c r="U83" s="590"/>
      <c r="V83" s="590"/>
      <c r="W83" s="590"/>
      <c r="X83" s="262"/>
      <c r="Y83" s="165"/>
      <c r="Z83" s="169"/>
      <c r="AA83" s="409"/>
      <c r="AB83" s="18"/>
      <c r="AC83" s="11"/>
      <c r="AD83" s="11"/>
      <c r="AE83" s="11"/>
      <c r="AF83" s="11"/>
      <c r="AG83" s="72">
        <f t="shared" si="209"/>
        <v>0</v>
      </c>
      <c r="AH83" s="11"/>
      <c r="AI83" s="88"/>
      <c r="AJ83" s="262"/>
      <c r="AK83" s="266" t="e">
        <f t="shared" si="168"/>
        <v>#DIV/0!</v>
      </c>
      <c r="AL83" s="262" t="e">
        <f t="shared" si="169"/>
        <v>#DIV/0!</v>
      </c>
      <c r="AM83" s="262"/>
      <c r="AN83" s="262" t="e">
        <f t="shared" si="170"/>
        <v>#DIV/0!</v>
      </c>
      <c r="AO83" s="262" t="e">
        <f t="shared" si="171"/>
        <v>#DIV/0!</v>
      </c>
      <c r="AP83" s="264" t="e">
        <f t="shared" si="172"/>
        <v>#DIV/0!</v>
      </c>
      <c r="AQ83" s="87" t="e">
        <f t="shared" si="173"/>
        <v>#DIV/0!</v>
      </c>
      <c r="AR83" s="262">
        <f t="shared" si="174"/>
        <v>0</v>
      </c>
      <c r="AS83" s="264">
        <f t="shared" si="175"/>
        <v>0</v>
      </c>
      <c r="AT83" s="262" t="e">
        <f t="shared" si="176"/>
        <v>#DIV/0!</v>
      </c>
      <c r="AU83" s="262" t="e">
        <f t="shared" si="177"/>
        <v>#DIV/0!</v>
      </c>
      <c r="AV83" s="262"/>
      <c r="AW83" s="262" t="e">
        <f t="shared" si="178"/>
        <v>#DIV/0!</v>
      </c>
      <c r="AX83" s="262" t="e">
        <f t="shared" si="179"/>
        <v>#DIV/0!</v>
      </c>
      <c r="AY83" s="264" t="e">
        <f t="shared" si="180"/>
        <v>#DIV/0!</v>
      </c>
      <c r="AZ83" s="59"/>
      <c r="BA83" s="262"/>
      <c r="BB83" s="262">
        <f t="shared" si="210"/>
        <v>0</v>
      </c>
      <c r="BC83" s="17"/>
      <c r="BD83" s="17"/>
      <c r="BE83" s="262"/>
      <c r="BF83" s="262"/>
      <c r="BG83" s="11"/>
      <c r="BH83" s="262">
        <f t="shared" si="181"/>
        <v>0</v>
      </c>
      <c r="BI83" s="262">
        <f t="shared" si="182"/>
        <v>0</v>
      </c>
      <c r="BJ83" s="262" t="e">
        <f t="shared" si="183"/>
        <v>#DIV/0!</v>
      </c>
      <c r="BK83" s="262" t="e">
        <f t="shared" si="184"/>
        <v>#DIV/0!</v>
      </c>
      <c r="BL83" s="88"/>
      <c r="BM83" s="262" t="e">
        <f t="shared" si="211"/>
        <v>#DIV/0!</v>
      </c>
      <c r="BN83" s="262" t="e">
        <f t="shared" si="212"/>
        <v>#DIV/0!</v>
      </c>
      <c r="BO83" s="11"/>
      <c r="BP83" s="75"/>
      <c r="BQ83" s="279"/>
      <c r="BR83" s="249" t="e">
        <f>AI83/AA83/7.225</f>
        <v>#DIV/0!</v>
      </c>
      <c r="BS83" s="25">
        <f t="shared" si="185"/>
        <v>0</v>
      </c>
      <c r="BT83" s="451">
        <f t="shared" si="186"/>
        <v>0</v>
      </c>
      <c r="BU83" s="451" t="e">
        <f t="shared" si="187"/>
        <v>#DIV/0!</v>
      </c>
      <c r="BV83" s="297" t="e">
        <f t="shared" si="188"/>
        <v>#DIV/0!</v>
      </c>
      <c r="BW83" s="88"/>
      <c r="BX83" s="88"/>
      <c r="BY83" s="88"/>
      <c r="BZ83" s="272"/>
      <c r="CA83" s="279"/>
      <c r="CB83" s="266">
        <f>SUMPRODUCT(([178]НДПИ_расчет!$C$5:$N$5=$L83)*([178]НДПИ_расчет!$C$73:$N$73))</f>
        <v>0</v>
      </c>
      <c r="CC83" s="262">
        <f>SUMPRODUCT(('[179]Динамика NB'!$E$157:$P$157=$L83)*('[179]Динамика NB'!$E$169:$P$169))</f>
        <v>0</v>
      </c>
      <c r="CD83" s="262"/>
      <c r="CE83" s="262"/>
      <c r="CF83" s="262"/>
      <c r="CG83" s="262"/>
      <c r="CH83" s="26" t="e">
        <f>SUMPRODUCT(('Company ABC_факт_НДПИ (Argus)'!$C$5:$N$5=$L83)*('Company ABC_факт_НДПИ (Argus)'!$C$56:$N$56))/SUMPRODUCT(('Company ABC_факт_НДПИ (Argus)'!$C$5:$N$5=$L83)*('Company ABC_факт_НДПИ (Argus)'!$C$57:$N$57))*$AA83</f>
        <v>#DIV/0!</v>
      </c>
      <c r="CI83" s="26">
        <f t="shared" si="189"/>
        <v>0</v>
      </c>
      <c r="CJ83" s="26"/>
      <c r="CK83" s="26"/>
      <c r="CL83" s="39"/>
      <c r="CM83" s="55"/>
      <c r="CN83" s="16"/>
      <c r="CO83" s="26" t="e">
        <f>SUMPRODUCT(('Company ABC_факт_НДПИ (Platts)'!$C$5:$N$5=$L83)*('Company ABC_факт_НДПИ (Platts)'!$C$56:$N$56))/SUMPRODUCT(('Company ABC_факт_НДПИ (Platts)'!$C$5:$N$5=$L83)*('Company ABC_факт_НДПИ (Platts)'!$C$57:$N$57))*$AA83</f>
        <v>#DIV/0!</v>
      </c>
      <c r="CP83" s="39" t="e">
        <f t="shared" si="190"/>
        <v>#DIV/0!</v>
      </c>
      <c r="CQ83" s="272"/>
      <c r="CR83" s="14"/>
      <c r="CS83" s="262" t="e">
        <f t="shared" si="191"/>
        <v>#DIV/0!</v>
      </c>
      <c r="CT83" s="262">
        <f t="shared" si="192"/>
        <v>0</v>
      </c>
      <c r="CU83" s="262" t="e">
        <f t="shared" si="193"/>
        <v>#DIV/0!</v>
      </c>
      <c r="CV83" s="26" t="e">
        <f t="shared" si="194"/>
        <v>#DIV/0!</v>
      </c>
      <c r="CW83" s="26" t="e">
        <f t="shared" si="195"/>
        <v>#DIV/0!</v>
      </c>
      <c r="CX83" s="262" t="e">
        <f t="shared" si="213"/>
        <v>#DIV/0!</v>
      </c>
      <c r="CY83" s="264" t="e">
        <f t="shared" si="196"/>
        <v>#DIV/0!</v>
      </c>
      <c r="CZ83" s="293" t="e">
        <f t="shared" si="197"/>
        <v>#DIV/0!</v>
      </c>
      <c r="DA83" s="628" t="e">
        <f t="shared" si="198"/>
        <v>#DIV/0!</v>
      </c>
      <c r="DB83" s="628" t="e">
        <f t="shared" si="199"/>
        <v>#DIV/0!</v>
      </c>
      <c r="DC83" s="628"/>
      <c r="DD83" s="628" t="e">
        <f t="shared" si="200"/>
        <v>#DIV/0!</v>
      </c>
      <c r="DE83" s="628" t="e">
        <f t="shared" si="201"/>
        <v>#DIV/0!</v>
      </c>
      <c r="DF83" s="628"/>
      <c r="DG83" s="628">
        <f t="shared" si="202"/>
        <v>0</v>
      </c>
      <c r="DH83" s="628">
        <f t="shared" si="203"/>
        <v>0</v>
      </c>
      <c r="DI83" s="628">
        <f t="shared" si="204"/>
        <v>0</v>
      </c>
      <c r="DJ83" s="628">
        <f t="shared" si="205"/>
        <v>0</v>
      </c>
      <c r="DK83" s="628" t="e">
        <f t="shared" si="206"/>
        <v>#DIV/0!</v>
      </c>
      <c r="DL83" s="628" t="e">
        <f t="shared" si="207"/>
        <v>#DIV/0!</v>
      </c>
      <c r="DM83" s="530" t="e">
        <f t="shared" si="208"/>
        <v>#DIV/0!</v>
      </c>
    </row>
    <row r="84" spans="1:119" s="66" customFormat="1" ht="15.95" customHeight="1" x14ac:dyDescent="0.25">
      <c r="A84" s="11"/>
      <c r="B84" s="18"/>
      <c r="C84" s="11"/>
      <c r="D84" s="11"/>
      <c r="E84" s="11"/>
      <c r="F84" s="11"/>
      <c r="G84" s="14"/>
      <c r="H84" s="11"/>
      <c r="I84" s="25"/>
      <c r="J84" s="77" t="s">
        <v>392</v>
      </c>
      <c r="K84" s="266"/>
      <c r="L84" s="272"/>
      <c r="M84" s="269"/>
      <c r="N84" s="69"/>
      <c r="O84" s="88"/>
      <c r="P84" s="175"/>
      <c r="Q84" s="581">
        <f t="shared" si="166"/>
        <v>0</v>
      </c>
      <c r="R84" s="554">
        <f t="shared" si="167"/>
        <v>0</v>
      </c>
      <c r="S84" s="552"/>
      <c r="T84" s="588"/>
      <c r="U84" s="588"/>
      <c r="V84" s="588"/>
      <c r="W84" s="588"/>
      <c r="X84" s="262"/>
      <c r="Y84" s="165"/>
      <c r="Z84" s="169"/>
      <c r="AA84" s="409"/>
      <c r="AB84" s="18"/>
      <c r="AC84" s="11"/>
      <c r="AD84" s="11"/>
      <c r="AE84" s="11"/>
      <c r="AF84" s="11"/>
      <c r="AG84" s="72">
        <f t="shared" si="209"/>
        <v>0</v>
      </c>
      <c r="AH84" s="11"/>
      <c r="AI84" s="88"/>
      <c r="AJ84" s="262"/>
      <c r="AK84" s="266" t="e">
        <f t="shared" si="168"/>
        <v>#DIV/0!</v>
      </c>
      <c r="AL84" s="262" t="e">
        <f t="shared" si="169"/>
        <v>#DIV/0!</v>
      </c>
      <c r="AM84" s="262"/>
      <c r="AN84" s="262" t="e">
        <f t="shared" si="170"/>
        <v>#DIV/0!</v>
      </c>
      <c r="AO84" s="262" t="e">
        <f t="shared" si="171"/>
        <v>#DIV/0!</v>
      </c>
      <c r="AP84" s="264" t="e">
        <f t="shared" si="172"/>
        <v>#DIV/0!</v>
      </c>
      <c r="AQ84" s="87" t="e">
        <f t="shared" si="173"/>
        <v>#DIV/0!</v>
      </c>
      <c r="AR84" s="262">
        <f t="shared" si="174"/>
        <v>0</v>
      </c>
      <c r="AS84" s="264">
        <f t="shared" si="175"/>
        <v>0</v>
      </c>
      <c r="AT84" s="262" t="e">
        <f t="shared" si="176"/>
        <v>#DIV/0!</v>
      </c>
      <c r="AU84" s="262" t="e">
        <f t="shared" si="177"/>
        <v>#DIV/0!</v>
      </c>
      <c r="AV84" s="262"/>
      <c r="AW84" s="262" t="e">
        <f t="shared" si="178"/>
        <v>#DIV/0!</v>
      </c>
      <c r="AX84" s="262" t="e">
        <f t="shared" si="179"/>
        <v>#DIV/0!</v>
      </c>
      <c r="AY84" s="264" t="e">
        <f t="shared" si="180"/>
        <v>#DIV/0!</v>
      </c>
      <c r="AZ84" s="59"/>
      <c r="BA84" s="262"/>
      <c r="BB84" s="262">
        <f t="shared" si="210"/>
        <v>0</v>
      </c>
      <c r="BC84" s="17"/>
      <c r="BD84" s="17"/>
      <c r="BE84" s="262"/>
      <c r="BF84" s="262"/>
      <c r="BG84" s="11"/>
      <c r="BH84" s="262">
        <f t="shared" si="181"/>
        <v>0</v>
      </c>
      <c r="BI84" s="262">
        <f t="shared" si="182"/>
        <v>0</v>
      </c>
      <c r="BJ84" s="262" t="e">
        <f t="shared" si="183"/>
        <v>#DIV/0!</v>
      </c>
      <c r="BK84" s="262" t="e">
        <f t="shared" si="184"/>
        <v>#DIV/0!</v>
      </c>
      <c r="BL84" s="88"/>
      <c r="BM84" s="262" t="e">
        <f t="shared" si="211"/>
        <v>#DIV/0!</v>
      </c>
      <c r="BN84" s="262" t="e">
        <f t="shared" si="212"/>
        <v>#DIV/0!</v>
      </c>
      <c r="BO84" s="11"/>
      <c r="BP84" s="75"/>
      <c r="BQ84" s="279"/>
      <c r="BR84" s="249" t="e">
        <f>(AI84)/AA84/7.225</f>
        <v>#DIV/0!</v>
      </c>
      <c r="BS84" s="25">
        <f t="shared" si="185"/>
        <v>0</v>
      </c>
      <c r="BT84" s="451">
        <f t="shared" si="186"/>
        <v>0</v>
      </c>
      <c r="BU84" s="451" t="e">
        <f t="shared" si="187"/>
        <v>#DIV/0!</v>
      </c>
      <c r="BV84" s="297" t="e">
        <f t="shared" si="188"/>
        <v>#DIV/0!</v>
      </c>
      <c r="BW84" s="88"/>
      <c r="BX84" s="88"/>
      <c r="BY84" s="88"/>
      <c r="BZ84" s="272"/>
      <c r="CA84" s="279"/>
      <c r="CB84" s="266">
        <f>SUMPRODUCT(([178]НДПИ_расчет!$C$5:$N$5=$L84)*([178]НДПИ_расчет!$C$73:$N$73))</f>
        <v>0</v>
      </c>
      <c r="CC84" s="262">
        <f>SUMPRODUCT(('[179]Динамика NB'!$E$157:$P$157=$L84)*('[179]Динамика NB'!$E$169:$P$169))</f>
        <v>0</v>
      </c>
      <c r="CD84" s="262"/>
      <c r="CE84" s="262"/>
      <c r="CF84" s="262"/>
      <c r="CG84" s="262"/>
      <c r="CH84" s="26" t="e">
        <f>SUMPRODUCT(('Company ABC_факт_НДПИ (Argus)'!$C$5:$N$5=$L84)*('Company ABC_факт_НДПИ (Argus)'!$C$56:$N$56))/SUMPRODUCT(('Company ABC_факт_НДПИ (Argus)'!$C$5:$N$5=$L84)*('Company ABC_факт_НДПИ (Argus)'!$C$57:$N$57))*$AA84</f>
        <v>#DIV/0!</v>
      </c>
      <c r="CI84" s="26">
        <f t="shared" si="189"/>
        <v>0</v>
      </c>
      <c r="CJ84" s="26"/>
      <c r="CK84" s="26"/>
      <c r="CL84" s="39"/>
      <c r="CM84" s="55"/>
      <c r="CN84" s="16"/>
      <c r="CO84" s="26" t="e">
        <f>SUMPRODUCT(('Company ABC_факт_НДПИ (Platts)'!$C$5:$N$5=$L84)*('Company ABC_факт_НДПИ (Platts)'!$C$56:$N$56))/SUMPRODUCT(('Company ABC_факт_НДПИ (Platts)'!$C$5:$N$5=$L84)*('Company ABC_факт_НДПИ (Platts)'!$C$57:$N$57))*$AA84</f>
        <v>#DIV/0!</v>
      </c>
      <c r="CP84" s="39" t="e">
        <f t="shared" si="190"/>
        <v>#DIV/0!</v>
      </c>
      <c r="CQ84" s="272"/>
      <c r="CR84" s="14"/>
      <c r="CS84" s="262" t="e">
        <f t="shared" si="191"/>
        <v>#DIV/0!</v>
      </c>
      <c r="CT84" s="262">
        <f t="shared" si="192"/>
        <v>0</v>
      </c>
      <c r="CU84" s="262" t="e">
        <f t="shared" si="193"/>
        <v>#DIV/0!</v>
      </c>
      <c r="CV84" s="26" t="e">
        <f t="shared" si="194"/>
        <v>#DIV/0!</v>
      </c>
      <c r="CW84" s="26" t="e">
        <f t="shared" si="195"/>
        <v>#DIV/0!</v>
      </c>
      <c r="CX84" s="262" t="e">
        <f t="shared" si="213"/>
        <v>#DIV/0!</v>
      </c>
      <c r="CY84" s="264" t="e">
        <f t="shared" si="196"/>
        <v>#DIV/0!</v>
      </c>
      <c r="CZ84" s="293" t="e">
        <f t="shared" si="197"/>
        <v>#DIV/0!</v>
      </c>
      <c r="DA84" s="628" t="e">
        <f t="shared" si="198"/>
        <v>#DIV/0!</v>
      </c>
      <c r="DB84" s="628" t="e">
        <f t="shared" si="199"/>
        <v>#DIV/0!</v>
      </c>
      <c r="DC84" s="628"/>
      <c r="DD84" s="628" t="e">
        <f t="shared" si="200"/>
        <v>#DIV/0!</v>
      </c>
      <c r="DE84" s="628" t="e">
        <f t="shared" si="201"/>
        <v>#DIV/0!</v>
      </c>
      <c r="DF84" s="628"/>
      <c r="DG84" s="628">
        <f t="shared" si="202"/>
        <v>0</v>
      </c>
      <c r="DH84" s="628">
        <f t="shared" si="203"/>
        <v>0</v>
      </c>
      <c r="DI84" s="628">
        <f t="shared" si="204"/>
        <v>0</v>
      </c>
      <c r="DJ84" s="628">
        <f t="shared" si="205"/>
        <v>0</v>
      </c>
      <c r="DK84" s="628" t="e">
        <f t="shared" si="206"/>
        <v>#DIV/0!</v>
      </c>
      <c r="DL84" s="628" t="e">
        <f t="shared" si="207"/>
        <v>#DIV/0!</v>
      </c>
      <c r="DM84" s="530" t="e">
        <f t="shared" si="208"/>
        <v>#DIV/0!</v>
      </c>
    </row>
    <row r="85" spans="1:119" s="66" customFormat="1" ht="15.95" customHeight="1" x14ac:dyDescent="0.25">
      <c r="A85" s="11"/>
      <c r="B85" s="18"/>
      <c r="C85" s="11"/>
      <c r="D85" s="11"/>
      <c r="E85" s="11"/>
      <c r="F85" s="11"/>
      <c r="G85" s="14"/>
      <c r="H85" s="11"/>
      <c r="I85" s="25"/>
      <c r="J85" s="77" t="s">
        <v>392</v>
      </c>
      <c r="K85" s="266"/>
      <c r="L85" s="272"/>
      <c r="M85" s="269"/>
      <c r="N85" s="69"/>
      <c r="O85" s="88"/>
      <c r="P85" s="175"/>
      <c r="Q85" s="581">
        <f t="shared" si="166"/>
        <v>0</v>
      </c>
      <c r="R85" s="554">
        <f t="shared" si="167"/>
        <v>0</v>
      </c>
      <c r="S85" s="552"/>
      <c r="T85" s="588"/>
      <c r="U85" s="588"/>
      <c r="V85" s="588"/>
      <c r="W85" s="588"/>
      <c r="X85" s="262"/>
      <c r="Y85" s="165"/>
      <c r="Z85" s="169"/>
      <c r="AA85" s="409"/>
      <c r="AB85" s="18"/>
      <c r="AC85" s="11"/>
      <c r="AD85" s="11"/>
      <c r="AE85" s="11"/>
      <c r="AF85" s="11"/>
      <c r="AG85" s="72">
        <f t="shared" si="209"/>
        <v>0</v>
      </c>
      <c r="AH85" s="11"/>
      <c r="AI85" s="88"/>
      <c r="AJ85" s="262"/>
      <c r="AK85" s="266" t="e">
        <f t="shared" si="168"/>
        <v>#DIV/0!</v>
      </c>
      <c r="AL85" s="262" t="e">
        <f t="shared" si="169"/>
        <v>#DIV/0!</v>
      </c>
      <c r="AM85" s="262"/>
      <c r="AN85" s="262" t="e">
        <f t="shared" si="170"/>
        <v>#DIV/0!</v>
      </c>
      <c r="AO85" s="262" t="e">
        <f t="shared" si="171"/>
        <v>#DIV/0!</v>
      </c>
      <c r="AP85" s="264" t="e">
        <f t="shared" si="172"/>
        <v>#DIV/0!</v>
      </c>
      <c r="AQ85" s="87" t="e">
        <f t="shared" si="173"/>
        <v>#DIV/0!</v>
      </c>
      <c r="AR85" s="262">
        <f t="shared" si="174"/>
        <v>0</v>
      </c>
      <c r="AS85" s="264">
        <f t="shared" si="175"/>
        <v>0</v>
      </c>
      <c r="AT85" s="262" t="e">
        <f t="shared" si="176"/>
        <v>#DIV/0!</v>
      </c>
      <c r="AU85" s="262" t="e">
        <f t="shared" si="177"/>
        <v>#DIV/0!</v>
      </c>
      <c r="AV85" s="262"/>
      <c r="AW85" s="262" t="e">
        <f t="shared" si="178"/>
        <v>#DIV/0!</v>
      </c>
      <c r="AX85" s="262" t="e">
        <f t="shared" si="179"/>
        <v>#DIV/0!</v>
      </c>
      <c r="AY85" s="264" t="e">
        <f t="shared" si="180"/>
        <v>#DIV/0!</v>
      </c>
      <c r="AZ85" s="59"/>
      <c r="BA85" s="262"/>
      <c r="BB85" s="262">
        <f t="shared" si="210"/>
        <v>0</v>
      </c>
      <c r="BC85" s="17"/>
      <c r="BD85" s="17"/>
      <c r="BE85" s="262"/>
      <c r="BF85" s="262"/>
      <c r="BG85" s="11"/>
      <c r="BH85" s="262">
        <f t="shared" si="181"/>
        <v>0</v>
      </c>
      <c r="BI85" s="262">
        <f t="shared" si="182"/>
        <v>0</v>
      </c>
      <c r="BJ85" s="262" t="e">
        <f t="shared" si="183"/>
        <v>#DIV/0!</v>
      </c>
      <c r="BK85" s="262" t="e">
        <f t="shared" si="184"/>
        <v>#DIV/0!</v>
      </c>
      <c r="BL85" s="88"/>
      <c r="BM85" s="262" t="e">
        <f t="shared" si="211"/>
        <v>#DIV/0!</v>
      </c>
      <c r="BN85" s="262" t="e">
        <f>BK85-BL85</f>
        <v>#DIV/0!</v>
      </c>
      <c r="BO85" s="11"/>
      <c r="BP85" s="75"/>
      <c r="BQ85" s="279"/>
      <c r="BR85" s="249" t="e">
        <f>(AI85)/AA85/7.2214+0.01</f>
        <v>#DIV/0!</v>
      </c>
      <c r="BS85" s="25">
        <f t="shared" si="185"/>
        <v>0</v>
      </c>
      <c r="BT85" s="451">
        <f t="shared" si="186"/>
        <v>0</v>
      </c>
      <c r="BU85" s="451" t="e">
        <f t="shared" si="187"/>
        <v>#DIV/0!</v>
      </c>
      <c r="BV85" s="297" t="e">
        <f t="shared" si="188"/>
        <v>#DIV/0!</v>
      </c>
      <c r="BW85" s="88"/>
      <c r="BX85" s="88"/>
      <c r="BY85" s="88"/>
      <c r="BZ85" s="272"/>
      <c r="CA85" s="279"/>
      <c r="CB85" s="266">
        <f>SUMPRODUCT(([178]НДПИ_расчет!$C$5:$N$5=$L85)*([178]НДПИ_расчет!$C$73:$N$73))</f>
        <v>0</v>
      </c>
      <c r="CC85" s="262">
        <f>SUMPRODUCT(('[179]Динамика NB'!$E$157:$P$157=$L85)*('[179]Динамика NB'!$E$169:$P$169))</f>
        <v>0</v>
      </c>
      <c r="CD85" s="262"/>
      <c r="CE85" s="262"/>
      <c r="CF85" s="262"/>
      <c r="CG85" s="262"/>
      <c r="CH85" s="26" t="e">
        <f>SUMPRODUCT(('Company ABC_факт_НДПИ (Argus)'!$C$5:$N$5=$L85)*('Company ABC_факт_НДПИ (Argus)'!$C$56:$N$56))/SUMPRODUCT(('Company ABC_факт_НДПИ (Argus)'!$C$5:$N$5=$L85)*('Company ABC_факт_НДПИ (Argus)'!$C$57:$N$57))*$AA85</f>
        <v>#DIV/0!</v>
      </c>
      <c r="CI85" s="26">
        <f t="shared" si="189"/>
        <v>0</v>
      </c>
      <c r="CJ85" s="26"/>
      <c r="CK85" s="26"/>
      <c r="CL85" s="39"/>
      <c r="CM85" s="55"/>
      <c r="CN85" s="16"/>
      <c r="CO85" s="26" t="e">
        <f>SUMPRODUCT(('Company ABC_факт_НДПИ (Platts)'!$C$5:$N$5=$L85)*('Company ABC_факт_НДПИ (Platts)'!$C$56:$N$56))/SUMPRODUCT(('Company ABC_факт_НДПИ (Platts)'!$C$5:$N$5=$L85)*('Company ABC_факт_НДПИ (Platts)'!$C$57:$N$57))*$AA85</f>
        <v>#DIV/0!</v>
      </c>
      <c r="CP85" s="39" t="e">
        <f t="shared" si="190"/>
        <v>#DIV/0!</v>
      </c>
      <c r="CQ85" s="272"/>
      <c r="CR85" s="14"/>
      <c r="CS85" s="262" t="e">
        <f t="shared" si="191"/>
        <v>#DIV/0!</v>
      </c>
      <c r="CT85" s="262">
        <f t="shared" si="192"/>
        <v>0</v>
      </c>
      <c r="CU85" s="262" t="e">
        <f t="shared" si="193"/>
        <v>#DIV/0!</v>
      </c>
      <c r="CV85" s="26" t="e">
        <f t="shared" si="194"/>
        <v>#DIV/0!</v>
      </c>
      <c r="CW85" s="26" t="e">
        <f t="shared" si="195"/>
        <v>#DIV/0!</v>
      </c>
      <c r="CX85" s="262" t="e">
        <f t="shared" si="213"/>
        <v>#DIV/0!</v>
      </c>
      <c r="CY85" s="264" t="e">
        <f t="shared" si="196"/>
        <v>#DIV/0!</v>
      </c>
      <c r="CZ85" s="293" t="e">
        <f t="shared" si="197"/>
        <v>#DIV/0!</v>
      </c>
      <c r="DA85" s="628" t="e">
        <f t="shared" si="198"/>
        <v>#DIV/0!</v>
      </c>
      <c r="DB85" s="628" t="e">
        <f t="shared" si="199"/>
        <v>#DIV/0!</v>
      </c>
      <c r="DC85" s="628"/>
      <c r="DD85" s="628" t="e">
        <f t="shared" si="200"/>
        <v>#DIV/0!</v>
      </c>
      <c r="DE85" s="628" t="e">
        <f t="shared" si="201"/>
        <v>#DIV/0!</v>
      </c>
      <c r="DF85" s="628"/>
      <c r="DG85" s="628">
        <f t="shared" si="202"/>
        <v>0</v>
      </c>
      <c r="DH85" s="628">
        <f t="shared" si="203"/>
        <v>0</v>
      </c>
      <c r="DI85" s="628">
        <f t="shared" si="204"/>
        <v>0</v>
      </c>
      <c r="DJ85" s="628">
        <f t="shared" si="205"/>
        <v>0</v>
      </c>
      <c r="DK85" s="628" t="e">
        <f t="shared" si="206"/>
        <v>#DIV/0!</v>
      </c>
      <c r="DL85" s="628" t="e">
        <f t="shared" si="207"/>
        <v>#DIV/0!</v>
      </c>
      <c r="DM85" s="530" t="e">
        <f t="shared" si="208"/>
        <v>#DIV/0!</v>
      </c>
    </row>
    <row r="86" spans="1:119" s="66" customFormat="1" ht="15.95" customHeight="1" x14ac:dyDescent="0.25">
      <c r="A86" s="989"/>
      <c r="B86" s="987"/>
      <c r="C86" s="980"/>
      <c r="D86" s="31"/>
      <c r="E86" s="31"/>
      <c r="F86" s="31"/>
      <c r="G86" s="989"/>
      <c r="H86" s="987"/>
      <c r="I86" s="989"/>
      <c r="J86" s="1131" t="s">
        <v>392</v>
      </c>
      <c r="K86" s="993"/>
      <c r="L86" s="995"/>
      <c r="M86" s="1133"/>
      <c r="N86" s="1135"/>
      <c r="O86" s="19"/>
      <c r="P86" s="175"/>
      <c r="Q86" s="642">
        <f t="shared" si="166"/>
        <v>0</v>
      </c>
      <c r="R86" s="582">
        <f t="shared" si="167"/>
        <v>0</v>
      </c>
      <c r="S86" s="515"/>
      <c r="T86" s="519"/>
      <c r="U86" s="519"/>
      <c r="V86" s="519"/>
      <c r="W86" s="519"/>
      <c r="X86" s="962"/>
      <c r="Y86" s="260"/>
      <c r="Z86" s="169"/>
      <c r="AA86" s="999"/>
      <c r="AB86" s="50"/>
      <c r="AC86" s="31"/>
      <c r="AD86" s="31"/>
      <c r="AE86" s="31"/>
      <c r="AF86" s="31"/>
      <c r="AG86" s="1113" t="e">
        <f>(AI86+AI87)/AA86/CZ86</f>
        <v>#DIV/0!</v>
      </c>
      <c r="AH86" s="31"/>
      <c r="AI86" s="88"/>
      <c r="AJ86" s="88"/>
      <c r="AK86" s="266" t="e">
        <f t="shared" si="168"/>
        <v>#DIV/0!</v>
      </c>
      <c r="AL86" s="262" t="e">
        <f t="shared" si="169"/>
        <v>#DIV/0!</v>
      </c>
      <c r="AM86" s="262"/>
      <c r="AN86" s="262" t="e">
        <f t="shared" si="170"/>
        <v>#DIV/0!</v>
      </c>
      <c r="AO86" s="262" t="e">
        <f t="shared" si="171"/>
        <v>#DIV/0!</v>
      </c>
      <c r="AP86" s="264" t="e">
        <f t="shared" si="172"/>
        <v>#DIV/0!</v>
      </c>
      <c r="AQ86" s="87" t="e">
        <f t="shared" ref="AQ86" si="214">AJ86/1000/1000-AP86</f>
        <v>#DIV/0!</v>
      </c>
      <c r="AR86" s="88">
        <f t="shared" ref="AR86" si="215">AI86*Z86</f>
        <v>0</v>
      </c>
      <c r="AS86" s="272">
        <f t="shared" ref="AS86:AS87" si="216">AR86-AJ86</f>
        <v>0</v>
      </c>
      <c r="AT86" s="255" t="e">
        <f t="shared" si="176"/>
        <v>#DIV/0!</v>
      </c>
      <c r="AU86" s="255" t="e">
        <f t="shared" si="177"/>
        <v>#DIV/0!</v>
      </c>
      <c r="AV86" s="255"/>
      <c r="AW86" s="255" t="e">
        <f t="shared" si="178"/>
        <v>#DIV/0!</v>
      </c>
      <c r="AX86" s="255" t="e">
        <f t="shared" si="179"/>
        <v>#DIV/0!</v>
      </c>
      <c r="AY86" s="261" t="e">
        <f t="shared" ref="AY86" si="217">SUM(AT86:AX86)</f>
        <v>#DIV/0!</v>
      </c>
      <c r="AZ86" s="991"/>
      <c r="BA86" s="960" t="e">
        <f>(I86+D86)*AA86*CZ86*A86</f>
        <v>#DIV/0!</v>
      </c>
      <c r="BB86" s="960">
        <f t="shared" si="210"/>
        <v>0</v>
      </c>
      <c r="BC86" s="70"/>
      <c r="BD86" s="70"/>
      <c r="BE86" s="255"/>
      <c r="BF86" s="255"/>
      <c r="BG86" s="968"/>
      <c r="BH86" s="960">
        <f>$H86*$A86*$AA86</f>
        <v>0</v>
      </c>
      <c r="BI86" s="960">
        <f>BG86*AA86*Y86</f>
        <v>0</v>
      </c>
      <c r="BJ86" s="960" t="e">
        <f>AJ86/AA86-AZ86-BG86*Y86</f>
        <v>#DIV/0!</v>
      </c>
      <c r="BK86" s="960" t="e">
        <f>AR86/AA86-AZ86-BG86</f>
        <v>#DIV/0!</v>
      </c>
      <c r="BL86" s="1022" t="e">
        <f>'Company ABC_факт_НДПИ (Argus)'!N74</f>
        <v>#DIV/0!</v>
      </c>
      <c r="BM86" s="960" t="e">
        <f>BJ86-BL86</f>
        <v>#DIV/0!</v>
      </c>
      <c r="BN86" s="960" t="e">
        <f t="shared" ref="BN86" si="218">BK86-BL86</f>
        <v>#DIV/0!</v>
      </c>
      <c r="BO86" s="968"/>
      <c r="BP86" s="75"/>
      <c r="BQ86" s="279"/>
      <c r="BR86" s="966" t="e">
        <f>(AI86+AI87)/AA86/7.21</f>
        <v>#DIV/0!</v>
      </c>
      <c r="BS86" s="968">
        <f t="shared" ref="BS86" si="219">CN86-BO86</f>
        <v>0</v>
      </c>
      <c r="BT86" s="1008">
        <f t="shared" ref="BT86" si="220">CM86-BO86</f>
        <v>0</v>
      </c>
      <c r="BU86" s="1008" t="e">
        <f>BR86-BS86</f>
        <v>#DIV/0!</v>
      </c>
      <c r="BV86" s="1011" t="e">
        <f t="shared" ref="BV86" si="221">BR86-BT86</f>
        <v>#DIV/0!</v>
      </c>
      <c r="BW86" s="32"/>
      <c r="BX86" s="32"/>
      <c r="BY86" s="32"/>
      <c r="BZ86" s="61"/>
      <c r="CA86" s="279"/>
      <c r="CB86" s="948">
        <f>SUMPRODUCT(([178]НДПИ_расчет!$C$5:$N$5=$L86)*([178]НДПИ_расчет!$C$73:$N$73))</f>
        <v>0</v>
      </c>
      <c r="CC86" s="1022"/>
      <c r="CD86" s="255"/>
      <c r="CE86" s="255"/>
      <c r="CF86" s="255"/>
      <c r="CG86" s="255"/>
      <c r="CH86" s="950" t="e">
        <f>SUMPRODUCT(('Company ABC_факт_НДПИ (Argus)'!$C$5:$N$5=$L86)*('Company ABC_факт_НДПИ (Argus)'!$C$56:$N$56))/SUMPRODUCT(('Company ABC_факт_НДПИ (Argus)'!$C$5:$N$5=$L86)*('Company ABC_факт_НДПИ (Argus)'!$C$57:$N$57))*$AA86</f>
        <v>#DIV/0!</v>
      </c>
      <c r="CI86" s="950">
        <f>(CB86-CC86)*AA86</f>
        <v>0</v>
      </c>
      <c r="CJ86" s="27"/>
      <c r="CK86" s="27"/>
      <c r="CL86" s="283"/>
      <c r="CM86" s="1109"/>
      <c r="CN86" s="950"/>
      <c r="CO86" s="950" t="e">
        <f>SUMPRODUCT(('Company ABC_факт_НДПИ (Platts)'!$C$5:$N$5=$L86)*('Company ABC_факт_НДПИ (Platts)'!$C$56:$N$56))/SUMPRODUCT(('Company ABC_факт_НДПИ (Platts)'!$C$5:$N$5=$L86)*('Company ABC_факт_НДПИ (Platts)'!$C$57:$N$57))*$AA86</f>
        <v>#DIV/0!</v>
      </c>
      <c r="CP86" s="1129" t="e">
        <f t="shared" si="190"/>
        <v>#DIV/0!</v>
      </c>
      <c r="CQ86" s="261"/>
      <c r="CR86" s="964"/>
      <c r="CS86" s="948" t="e">
        <f t="shared" si="191"/>
        <v>#DIV/0!</v>
      </c>
      <c r="CT86" s="960" t="e">
        <f t="shared" si="192"/>
        <v>#DIV/0!</v>
      </c>
      <c r="CU86" s="960" t="e">
        <f t="shared" ref="CU86" si="222">CS86-CT86</f>
        <v>#DIV/0!</v>
      </c>
      <c r="CV86" s="950" t="e">
        <f t="shared" si="194"/>
        <v>#DIV/0!</v>
      </c>
      <c r="CW86" s="950" t="e">
        <f t="shared" si="195"/>
        <v>#DIV/0!</v>
      </c>
      <c r="CX86" s="960" t="e">
        <f t="shared" ref="CX86" si="223">CV86-CT86</f>
        <v>#DIV/0!</v>
      </c>
      <c r="CY86" s="962" t="e">
        <f t="shared" si="196"/>
        <v>#DIV/0!</v>
      </c>
      <c r="CZ86" s="1148" t="e">
        <f>(AI86+AI87)/AA86/BR86</f>
        <v>#DIV/0!</v>
      </c>
      <c r="DA86" s="1150" t="e">
        <f t="shared" si="198"/>
        <v>#DIV/0!</v>
      </c>
      <c r="DB86" s="1003" t="e">
        <f t="shared" si="199"/>
        <v>#DIV/0!</v>
      </c>
      <c r="DC86" s="45"/>
      <c r="DD86" s="1003" t="e">
        <f t="shared" si="200"/>
        <v>#DIV/0!</v>
      </c>
      <c r="DE86" s="1003" t="e">
        <f t="shared" si="201"/>
        <v>#DIV/0!</v>
      </c>
      <c r="DF86" s="45"/>
      <c r="DG86" s="1003" t="e">
        <f t="shared" si="202"/>
        <v>#DIV/0!</v>
      </c>
      <c r="DH86" s="1003">
        <f t="shared" si="203"/>
        <v>0</v>
      </c>
      <c r="DI86" s="1003">
        <f t="shared" si="204"/>
        <v>0</v>
      </c>
      <c r="DJ86" s="1003">
        <f t="shared" si="205"/>
        <v>0</v>
      </c>
      <c r="DK86" s="1003" t="e">
        <f t="shared" ref="DK86" si="224">CY86/1000/1000</f>
        <v>#DIV/0!</v>
      </c>
      <c r="DL86" s="1115" t="e">
        <f t="shared" ref="DL86" si="225">CP86/1000/1000</f>
        <v>#DIV/0!</v>
      </c>
      <c r="DM86" s="1005" t="e">
        <f t="shared" ref="DM86" si="226">SUM(DA86:DL86)</f>
        <v>#DIV/0!</v>
      </c>
    </row>
    <row r="87" spans="1:119" s="66" customFormat="1" ht="15.95" customHeight="1" x14ac:dyDescent="0.25">
      <c r="A87" s="990"/>
      <c r="B87" s="988"/>
      <c r="C87" s="981"/>
      <c r="D87" s="31"/>
      <c r="E87" s="31"/>
      <c r="F87" s="31"/>
      <c r="G87" s="990"/>
      <c r="H87" s="988"/>
      <c r="I87" s="990"/>
      <c r="J87" s="1132"/>
      <c r="K87" s="994"/>
      <c r="L87" s="996"/>
      <c r="M87" s="1134"/>
      <c r="N87" s="1136"/>
      <c r="O87" s="516"/>
      <c r="P87" s="517"/>
      <c r="Q87" s="582">
        <f>P87-M86</f>
        <v>0</v>
      </c>
      <c r="R87" s="582">
        <f>P87-N86</f>
        <v>0</v>
      </c>
      <c r="S87" s="515"/>
      <c r="T87" s="519"/>
      <c r="U87" s="519"/>
      <c r="V87" s="519"/>
      <c r="W87" s="519"/>
      <c r="X87" s="963"/>
      <c r="Y87" s="165"/>
      <c r="Z87" s="169"/>
      <c r="AA87" s="1000"/>
      <c r="AB87" s="50"/>
      <c r="AC87" s="31"/>
      <c r="AD87" s="31"/>
      <c r="AE87" s="31"/>
      <c r="AF87" s="31"/>
      <c r="AG87" s="1114"/>
      <c r="AH87" s="31"/>
      <c r="AI87" s="524"/>
      <c r="AJ87" s="524"/>
      <c r="AK87" s="525"/>
      <c r="AL87" s="520"/>
      <c r="AM87" s="520"/>
      <c r="AN87" s="520"/>
      <c r="AO87" s="520"/>
      <c r="AP87" s="521"/>
      <c r="AQ87" s="526"/>
      <c r="AR87" s="524">
        <f>AI87*Z87</f>
        <v>0</v>
      </c>
      <c r="AS87" s="527">
        <f t="shared" si="216"/>
        <v>0</v>
      </c>
      <c r="AT87" s="255">
        <f t="shared" si="176"/>
        <v>0</v>
      </c>
      <c r="AU87" s="255">
        <f t="shared" si="177"/>
        <v>0</v>
      </c>
      <c r="AV87" s="255"/>
      <c r="AW87" s="255">
        <f t="shared" si="178"/>
        <v>0</v>
      </c>
      <c r="AX87" s="255">
        <f t="shared" si="179"/>
        <v>0</v>
      </c>
      <c r="AY87" s="261">
        <f t="shared" ref="AY87:AY88" si="227">SUM(AT87:AX87)</f>
        <v>0</v>
      </c>
      <c r="AZ87" s="992"/>
      <c r="BA87" s="961"/>
      <c r="BB87" s="961">
        <f t="shared" si="210"/>
        <v>0</v>
      </c>
      <c r="BC87" s="70"/>
      <c r="BD87" s="70"/>
      <c r="BE87" s="255"/>
      <c r="BF87" s="255"/>
      <c r="BG87" s="1013"/>
      <c r="BH87" s="961"/>
      <c r="BI87" s="961"/>
      <c r="BJ87" s="961"/>
      <c r="BK87" s="961"/>
      <c r="BL87" s="1023"/>
      <c r="BM87" s="961"/>
      <c r="BN87" s="961"/>
      <c r="BO87" s="1013"/>
      <c r="BP87" s="75"/>
      <c r="BQ87" s="279"/>
      <c r="BR87" s="1095"/>
      <c r="BS87" s="1013"/>
      <c r="BT87" s="1009"/>
      <c r="BU87" s="1009"/>
      <c r="BV87" s="1012"/>
      <c r="BW87" s="32"/>
      <c r="BX87" s="32"/>
      <c r="BY87" s="32"/>
      <c r="BZ87" s="61"/>
      <c r="CA87" s="279"/>
      <c r="CB87" s="949"/>
      <c r="CC87" s="1023"/>
      <c r="CD87" s="255"/>
      <c r="CE87" s="255"/>
      <c r="CF87" s="255"/>
      <c r="CG87" s="255"/>
      <c r="CH87" s="951"/>
      <c r="CI87" s="951"/>
      <c r="CJ87" s="27"/>
      <c r="CK87" s="27"/>
      <c r="CL87" s="283"/>
      <c r="CM87" s="1110"/>
      <c r="CN87" s="951"/>
      <c r="CO87" s="951"/>
      <c r="CP87" s="1130">
        <f t="shared" si="190"/>
        <v>0</v>
      </c>
      <c r="CQ87" s="261"/>
      <c r="CR87" s="965"/>
      <c r="CS87" s="949"/>
      <c r="CT87" s="961"/>
      <c r="CU87" s="961"/>
      <c r="CV87" s="951"/>
      <c r="CW87" s="951"/>
      <c r="CX87" s="961"/>
      <c r="CY87" s="963"/>
      <c r="CZ87" s="1149"/>
      <c r="DA87" s="1151"/>
      <c r="DB87" s="1004"/>
      <c r="DC87" s="45"/>
      <c r="DD87" s="1004"/>
      <c r="DE87" s="1004"/>
      <c r="DF87" s="45"/>
      <c r="DG87" s="1004"/>
      <c r="DH87" s="1004"/>
      <c r="DI87" s="1004"/>
      <c r="DJ87" s="1004"/>
      <c r="DK87" s="1004"/>
      <c r="DL87" s="1116"/>
      <c r="DM87" s="1006"/>
    </row>
    <row r="88" spans="1:119" s="66" customFormat="1" ht="15.95" customHeight="1" x14ac:dyDescent="0.25">
      <c r="A88" s="258"/>
      <c r="B88" s="250"/>
      <c r="C88" s="257"/>
      <c r="D88" s="31"/>
      <c r="E88" s="31"/>
      <c r="F88" s="31"/>
      <c r="G88" s="258"/>
      <c r="H88" s="250"/>
      <c r="I88" s="258"/>
      <c r="J88" s="77" t="s">
        <v>392</v>
      </c>
      <c r="K88" s="384"/>
      <c r="L88" s="597"/>
      <c r="M88" s="777"/>
      <c r="N88" s="547"/>
      <c r="O88" s="30"/>
      <c r="P88" s="438"/>
      <c r="Q88" s="582">
        <f t="shared" ref="Q88" si="228">P88-M88</f>
        <v>0</v>
      </c>
      <c r="R88" s="582">
        <f t="shared" ref="R88" si="229">P88-N88</f>
        <v>0</v>
      </c>
      <c r="S88" s="515"/>
      <c r="T88" s="519"/>
      <c r="U88" s="519"/>
      <c r="V88" s="519"/>
      <c r="W88" s="519"/>
      <c r="X88" s="261"/>
      <c r="Y88" s="260"/>
      <c r="Z88" s="169"/>
      <c r="AA88" s="651"/>
      <c r="AB88" s="50"/>
      <c r="AC88" s="31"/>
      <c r="AD88" s="31"/>
      <c r="AE88" s="31"/>
      <c r="AF88" s="31"/>
      <c r="AG88" s="324" t="e">
        <f>(AI88)/AA88/CZ88</f>
        <v>#DIV/0!</v>
      </c>
      <c r="AH88" s="31"/>
      <c r="AI88" s="524"/>
      <c r="AJ88" s="524"/>
      <c r="AK88" s="525" t="e">
        <f>AB88*$CZ88*$AA88*$Y88/1000/1000</f>
        <v>#DIV/0!</v>
      </c>
      <c r="AL88" s="520" t="e">
        <f>AC88*$CZ88*$AA88*$Y88/1000/1000</f>
        <v>#DIV/0!</v>
      </c>
      <c r="AM88" s="520"/>
      <c r="AN88" s="520" t="e">
        <f t="shared" ref="AN88:AP89" si="230">AE88*$CZ88*$AA88*$Y88/1000/1000</f>
        <v>#DIV/0!</v>
      </c>
      <c r="AO88" s="520" t="e">
        <f t="shared" si="230"/>
        <v>#DIV/0!</v>
      </c>
      <c r="AP88" s="521" t="e">
        <f t="shared" si="230"/>
        <v>#DIV/0!</v>
      </c>
      <c r="AQ88" s="526" t="e">
        <f t="shared" ref="AQ88" si="231">AJ88/1000/1000-AP88</f>
        <v>#DIV/0!</v>
      </c>
      <c r="AR88" s="524">
        <f t="shared" ref="AR88" si="232">AI88*Z88</f>
        <v>0</v>
      </c>
      <c r="AS88" s="527">
        <f t="shared" ref="AS88" si="233">AR88-AJ88</f>
        <v>0</v>
      </c>
      <c r="AT88" s="255" t="e">
        <f t="shared" si="176"/>
        <v>#DIV/0!</v>
      </c>
      <c r="AU88" s="255" t="e">
        <f t="shared" si="177"/>
        <v>#DIV/0!</v>
      </c>
      <c r="AV88" s="255"/>
      <c r="AW88" s="255" t="e">
        <f t="shared" si="178"/>
        <v>#DIV/0!</v>
      </c>
      <c r="AX88" s="255" t="e">
        <f t="shared" si="179"/>
        <v>#DIV/0!</v>
      </c>
      <c r="AY88" s="261" t="e">
        <f t="shared" si="227"/>
        <v>#DIV/0!</v>
      </c>
      <c r="AZ88" s="525"/>
      <c r="BA88" s="255" t="e">
        <f>(I88+D88)*AA88*CZ88*A88</f>
        <v>#DIV/0!</v>
      </c>
      <c r="BB88" s="255">
        <f t="shared" si="210"/>
        <v>0</v>
      </c>
      <c r="BC88" s="70"/>
      <c r="BD88" s="70"/>
      <c r="BE88" s="255"/>
      <c r="BF88" s="255"/>
      <c r="BG88" s="535"/>
      <c r="BH88" s="255">
        <f>$H88*$A88*$AA88</f>
        <v>0</v>
      </c>
      <c r="BI88" s="255">
        <f>BG88*AA88*Y88</f>
        <v>0</v>
      </c>
      <c r="BJ88" s="255" t="e">
        <f>AJ88/AA88-AZ88-BG88*Y88</f>
        <v>#DIV/0!</v>
      </c>
      <c r="BK88" s="255" t="e">
        <f>AR88/AA88-AZ88-BG88</f>
        <v>#DIV/0!</v>
      </c>
      <c r="BL88" s="537" t="e">
        <f>BL86</f>
        <v>#DIV/0!</v>
      </c>
      <c r="BM88" s="255" t="e">
        <f>BJ88-BL88</f>
        <v>#DIV/0!</v>
      </c>
      <c r="BN88" s="255" t="e">
        <f t="shared" ref="BN88" si="234">BK88-BL88</f>
        <v>#DIV/0!</v>
      </c>
      <c r="BO88" s="535"/>
      <c r="BP88" s="257"/>
      <c r="BQ88" s="279"/>
      <c r="BR88" s="638" t="e">
        <f>(AI88)/AA88/7.2214+0.01</f>
        <v>#DIV/0!</v>
      </c>
      <c r="BS88" s="535">
        <f t="shared" ref="BS88" si="235">CN88-BO88</f>
        <v>0</v>
      </c>
      <c r="BT88" s="649">
        <f t="shared" ref="BT88" si="236">CM88-BO88</f>
        <v>0</v>
      </c>
      <c r="BU88" s="649" t="e">
        <f>BR88-BS88</f>
        <v>#DIV/0!</v>
      </c>
      <c r="BV88" s="650" t="e">
        <f t="shared" ref="BV88" si="237">BR88-BT88</f>
        <v>#DIV/0!</v>
      </c>
      <c r="BW88" s="32"/>
      <c r="BX88" s="32"/>
      <c r="BY88" s="32"/>
      <c r="BZ88" s="61"/>
      <c r="CA88" s="279"/>
      <c r="CB88" s="321">
        <f>SUMPRODUCT(([178]НДПИ_расчет!$C$5:$N$5=$L88)*([178]НДПИ_расчет!$C$73:$N$73))</f>
        <v>0</v>
      </c>
      <c r="CC88" s="537"/>
      <c r="CD88" s="255"/>
      <c r="CE88" s="255"/>
      <c r="CF88" s="255"/>
      <c r="CG88" s="255"/>
      <c r="CH88" s="27" t="e">
        <f>SUMPRODUCT(('Company ABC_факт_НДПИ (Argus)'!$C$5:$N$5=$L88)*('Company ABC_факт_НДПИ (Argus)'!$C$56:$N$56))/SUMPRODUCT(('Company ABC_факт_НДПИ (Argus)'!$C$5:$N$5=$L88)*('Company ABC_факт_НДПИ (Argus)'!$C$57:$N$57))*$AA88</f>
        <v>#DIV/0!</v>
      </c>
      <c r="CI88" s="27">
        <f>(CB88-CC88)*AA88</f>
        <v>0</v>
      </c>
      <c r="CJ88" s="27"/>
      <c r="CK88" s="27"/>
      <c r="CL88" s="283"/>
      <c r="CM88" s="388"/>
      <c r="CN88" s="27"/>
      <c r="CO88" s="27" t="e">
        <f>SUMPRODUCT(('Company ABC_факт_НДПИ (Platts)'!$C$5:$N$5=$L88)*('Company ABC_факт_НДПИ (Platts)'!$C$56:$N$56))/SUMPRODUCT(('Company ABC_факт_НДПИ (Platts)'!$C$5:$N$5=$L88)*('Company ABC_факт_НДПИ (Platts)'!$C$57:$N$57))*$AA88</f>
        <v>#DIV/0!</v>
      </c>
      <c r="CP88" s="283" t="e">
        <f t="shared" si="190"/>
        <v>#DIV/0!</v>
      </c>
      <c r="CQ88" s="261"/>
      <c r="CR88" s="648"/>
      <c r="CS88" s="321" t="e">
        <f>AA88*BK88/1000/1000</f>
        <v>#DIV/0!</v>
      </c>
      <c r="CT88" s="255" t="e">
        <f>BL88*AA88</f>
        <v>#DIV/0!</v>
      </c>
      <c r="CU88" s="255" t="e">
        <f t="shared" ref="CU88" si="238">CS88-CT88</f>
        <v>#DIV/0!</v>
      </c>
      <c r="CV88" s="27" t="e">
        <f>BL88/CR88*Y88*AA88</f>
        <v>#DIV/0!</v>
      </c>
      <c r="CW88" s="27" t="e">
        <f>BL88/CR88*Z88*AA88</f>
        <v>#DIV/0!</v>
      </c>
      <c r="CX88" s="255" t="e">
        <f t="shared" ref="CX88" si="239">CV88-CT88</f>
        <v>#DIV/0!</v>
      </c>
      <c r="CY88" s="261" t="e">
        <f>CW88-CH88</f>
        <v>#DIV/0!</v>
      </c>
      <c r="CZ88" s="652" t="e">
        <f>AI88/AA88/BR88</f>
        <v>#DIV/0!</v>
      </c>
      <c r="DA88" s="653" t="e">
        <f>BU88*CZ88*AA88*CR88/1000000</f>
        <v>#DIV/0!</v>
      </c>
      <c r="DB88" s="322" t="e">
        <f>BV88*CZ88*AA88*CR88/1000000</f>
        <v>#DIV/0!</v>
      </c>
      <c r="DC88" s="45"/>
      <c r="DD88" s="322" t="e">
        <f>SUM(AT88,AW88,AX88)</f>
        <v>#DIV/0!</v>
      </c>
      <c r="DE88" s="322" t="e">
        <f>AL88</f>
        <v>#DIV/0!</v>
      </c>
      <c r="DF88" s="45"/>
      <c r="DG88" s="322" t="e">
        <f>(BA88-BB88)/1000/1000</f>
        <v>#DIV/0!</v>
      </c>
      <c r="DH88" s="322">
        <f>(BH88-BI88)/1000/1000</f>
        <v>0</v>
      </c>
      <c r="DI88" s="322">
        <f>AS88/1000000</f>
        <v>0</v>
      </c>
      <c r="DJ88" s="322">
        <f>CI88/1000/1000</f>
        <v>0</v>
      </c>
      <c r="DK88" s="322" t="e">
        <f t="shared" ref="DK88" si="240">CY88/1000/1000</f>
        <v>#DIV/0!</v>
      </c>
      <c r="DL88" s="654" t="e">
        <f t="shared" ref="DL88" si="241">CP88/1000/1000</f>
        <v>#DIV/0!</v>
      </c>
      <c r="DM88" s="531" t="e">
        <f t="shared" ref="DM88" si="242">SUM(DA88:DL88)</f>
        <v>#DIV/0!</v>
      </c>
    </row>
    <row r="89" spans="1:119" s="66" customFormat="1" ht="15.95" customHeight="1" x14ac:dyDescent="0.25">
      <c r="A89" s="258"/>
      <c r="B89" s="250"/>
      <c r="C89" s="257"/>
      <c r="D89" s="31"/>
      <c r="E89" s="31"/>
      <c r="F89" s="31"/>
      <c r="G89" s="258"/>
      <c r="H89" s="250"/>
      <c r="I89" s="258"/>
      <c r="J89" s="77" t="s">
        <v>392</v>
      </c>
      <c r="K89" s="384"/>
      <c r="L89" s="597"/>
      <c r="M89" s="777"/>
      <c r="N89" s="547"/>
      <c r="O89" s="30"/>
      <c r="P89" s="438"/>
      <c r="Q89" s="582">
        <f t="shared" ref="Q89" si="243">P89-M89</f>
        <v>0</v>
      </c>
      <c r="R89" s="582">
        <f t="shared" ref="R89" si="244">P89-N89</f>
        <v>0</v>
      </c>
      <c r="S89" s="515"/>
      <c r="T89" s="519"/>
      <c r="U89" s="519"/>
      <c r="V89" s="519"/>
      <c r="W89" s="519"/>
      <c r="X89" s="261"/>
      <c r="Y89" s="260"/>
      <c r="Z89" s="169"/>
      <c r="AA89" s="651"/>
      <c r="AB89" s="50"/>
      <c r="AC89" s="31"/>
      <c r="AD89" s="31"/>
      <c r="AE89" s="31"/>
      <c r="AF89" s="31"/>
      <c r="AG89" s="324" t="e">
        <f>(AI89)/AA89/CZ89</f>
        <v>#DIV/0!</v>
      </c>
      <c r="AH89" s="31"/>
      <c r="AI89" s="524"/>
      <c r="AJ89" s="524"/>
      <c r="AK89" s="525" t="e">
        <f>AB89*$CZ89*$AA89*$Y89/1000/1000</f>
        <v>#DIV/0!</v>
      </c>
      <c r="AL89" s="520" t="e">
        <f>AC89*$CZ89*$AA89*$Y89/1000/1000</f>
        <v>#DIV/0!</v>
      </c>
      <c r="AM89" s="520"/>
      <c r="AN89" s="520" t="e">
        <f t="shared" si="230"/>
        <v>#DIV/0!</v>
      </c>
      <c r="AO89" s="520" t="e">
        <f t="shared" si="230"/>
        <v>#DIV/0!</v>
      </c>
      <c r="AP89" s="521" t="e">
        <f t="shared" si="230"/>
        <v>#DIV/0!</v>
      </c>
      <c r="AQ89" s="526" t="e">
        <f t="shared" ref="AQ89" si="245">AJ89/1000/1000-AP89</f>
        <v>#DIV/0!</v>
      </c>
      <c r="AR89" s="524">
        <f t="shared" ref="AR89" si="246">AI89*Z89</f>
        <v>0</v>
      </c>
      <c r="AS89" s="527">
        <f t="shared" ref="AS89" si="247">AR89-AJ89</f>
        <v>0</v>
      </c>
      <c r="AT89" s="255" t="e">
        <f t="shared" si="176"/>
        <v>#DIV/0!</v>
      </c>
      <c r="AU89" s="255" t="e">
        <f t="shared" si="177"/>
        <v>#DIV/0!</v>
      </c>
      <c r="AV89" s="255"/>
      <c r="AW89" s="255" t="e">
        <f t="shared" si="178"/>
        <v>#DIV/0!</v>
      </c>
      <c r="AX89" s="255" t="e">
        <f t="shared" si="179"/>
        <v>#DIV/0!</v>
      </c>
      <c r="AY89" s="261" t="e">
        <f t="shared" ref="AY89" si="248">SUM(AT89:AX89)</f>
        <v>#DIV/0!</v>
      </c>
      <c r="AZ89" s="525"/>
      <c r="BA89" s="255" t="e">
        <f>(I89+D89)*AA89*CZ89*A89</f>
        <v>#DIV/0!</v>
      </c>
      <c r="BB89" s="255">
        <f t="shared" si="210"/>
        <v>0</v>
      </c>
      <c r="BC89" s="70"/>
      <c r="BD89" s="70"/>
      <c r="BE89" s="255"/>
      <c r="BF89" s="255"/>
      <c r="BG89" s="535"/>
      <c r="BH89" s="255">
        <f>$H89*$A89*$AA89</f>
        <v>0</v>
      </c>
      <c r="BI89" s="255">
        <f>BG89*AA89*Y89</f>
        <v>0</v>
      </c>
      <c r="BJ89" s="255" t="e">
        <f>AJ89/AA89-AZ89-BG89*Y89</f>
        <v>#DIV/0!</v>
      </c>
      <c r="BK89" s="255" t="e">
        <f>AR89/AA89-AZ89-BG89</f>
        <v>#DIV/0!</v>
      </c>
      <c r="BL89" s="537" t="e">
        <f>BL86</f>
        <v>#DIV/0!</v>
      </c>
      <c r="BM89" s="255" t="e">
        <f>BJ89-BL89</f>
        <v>#DIV/0!</v>
      </c>
      <c r="BN89" s="255" t="e">
        <f t="shared" ref="BN89" si="249">BK89-BL89</f>
        <v>#DIV/0!</v>
      </c>
      <c r="BO89" s="535"/>
      <c r="BP89" s="257"/>
      <c r="BQ89" s="279"/>
      <c r="BR89" s="638" t="e">
        <f>(AI89)/AA89/7.2214+0.01</f>
        <v>#DIV/0!</v>
      </c>
      <c r="BS89" s="535">
        <f t="shared" ref="BS89" si="250">CN89-BO89</f>
        <v>0</v>
      </c>
      <c r="BT89" s="649">
        <f t="shared" ref="BT89" si="251">CM89-BO89</f>
        <v>0</v>
      </c>
      <c r="BU89" s="649" t="e">
        <f>BR89-BS89</f>
        <v>#DIV/0!</v>
      </c>
      <c r="BV89" s="650" t="e">
        <f t="shared" ref="BV89" si="252">BR89-BT89</f>
        <v>#DIV/0!</v>
      </c>
      <c r="BW89" s="32"/>
      <c r="BX89" s="32"/>
      <c r="BY89" s="32"/>
      <c r="BZ89" s="61"/>
      <c r="CA89" s="279"/>
      <c r="CB89" s="321">
        <f>SUMPRODUCT(([178]НДПИ_расчет!$C$5:$N$5=$L89)*([178]НДПИ_расчет!$C$73:$N$73))</f>
        <v>0</v>
      </c>
      <c r="CC89" s="537"/>
      <c r="CD89" s="255"/>
      <c r="CE89" s="255"/>
      <c r="CF89" s="255"/>
      <c r="CG89" s="255"/>
      <c r="CH89" s="27" t="e">
        <f>SUMPRODUCT(('Company ABC_факт_НДПИ (Argus)'!$C$5:$N$5=$L89)*('Company ABC_факт_НДПИ (Argus)'!$C$56:$N$56))/SUMPRODUCT(('Company ABC_факт_НДПИ (Argus)'!$C$5:$N$5=$L89)*('Company ABC_факт_НДПИ (Argus)'!$C$57:$N$57))*$AA89</f>
        <v>#DIV/0!</v>
      </c>
      <c r="CI89" s="27">
        <f>(CB89-CC89)*AA89</f>
        <v>0</v>
      </c>
      <c r="CJ89" s="27"/>
      <c r="CK89" s="27"/>
      <c r="CL89" s="283"/>
      <c r="CM89" s="388"/>
      <c r="CN89" s="27"/>
      <c r="CO89" s="27" t="e">
        <f>SUMPRODUCT(('Company ABC_факт_НДПИ (Platts)'!$C$5:$N$5=$L89)*('Company ABC_факт_НДПИ (Platts)'!$C$56:$N$56))/SUMPRODUCT(('Company ABC_факт_НДПИ (Platts)'!$C$5:$N$5=$L89)*('Company ABC_факт_НДПИ (Platts)'!$C$57:$N$57))*$AA89</f>
        <v>#DIV/0!</v>
      </c>
      <c r="CP89" s="283" t="e">
        <f t="shared" si="190"/>
        <v>#DIV/0!</v>
      </c>
      <c r="CQ89" s="261"/>
      <c r="CR89" s="648"/>
      <c r="CS89" s="321" t="e">
        <f>AA89*BK89/1000/1000</f>
        <v>#DIV/0!</v>
      </c>
      <c r="CT89" s="255" t="e">
        <f>BL89*AA89</f>
        <v>#DIV/0!</v>
      </c>
      <c r="CU89" s="255" t="e">
        <f t="shared" ref="CU89" si="253">CS89-CT89</f>
        <v>#DIV/0!</v>
      </c>
      <c r="CV89" s="27" t="e">
        <f>BL89/CR89*Y89*AA89</f>
        <v>#DIV/0!</v>
      </c>
      <c r="CW89" s="27" t="e">
        <f>BL89/CR89*Z89*AA89</f>
        <v>#DIV/0!</v>
      </c>
      <c r="CX89" s="255" t="e">
        <f t="shared" ref="CX89" si="254">CV89-CT89</f>
        <v>#DIV/0!</v>
      </c>
      <c r="CY89" s="261" t="e">
        <f>CW89-CH89</f>
        <v>#DIV/0!</v>
      </c>
      <c r="CZ89" s="652" t="e">
        <f>AI89/AA89/BR89</f>
        <v>#DIV/0!</v>
      </c>
      <c r="DA89" s="653" t="e">
        <f>BU89*CZ89*AA89*CR89/1000000</f>
        <v>#DIV/0!</v>
      </c>
      <c r="DB89" s="322" t="e">
        <f>BV89*CZ89*AA89*CR89/1000000</f>
        <v>#DIV/0!</v>
      </c>
      <c r="DC89" s="45"/>
      <c r="DD89" s="322" t="e">
        <f>SUM(AT89,AW89,AX89)</f>
        <v>#DIV/0!</v>
      </c>
      <c r="DE89" s="322" t="e">
        <f>AL89</f>
        <v>#DIV/0!</v>
      </c>
      <c r="DF89" s="45"/>
      <c r="DG89" s="322" t="e">
        <f>(BA89-BB89)/1000/1000</f>
        <v>#DIV/0!</v>
      </c>
      <c r="DH89" s="322">
        <f>(BH89-BI89)/1000/1000</f>
        <v>0</v>
      </c>
      <c r="DI89" s="322">
        <f>AS89/1000000</f>
        <v>0</v>
      </c>
      <c r="DJ89" s="322">
        <f>CI89/1000/1000</f>
        <v>0</v>
      </c>
      <c r="DK89" s="322" t="e">
        <f t="shared" ref="DK89" si="255">CY89/1000/1000</f>
        <v>#DIV/0!</v>
      </c>
      <c r="DL89" s="654" t="e">
        <f t="shared" ref="DL89" si="256">CP89/1000/1000</f>
        <v>#DIV/0!</v>
      </c>
      <c r="DM89" s="531" t="e">
        <f t="shared" ref="DM89" si="257">SUM(DA89:DL89)</f>
        <v>#DIV/0!</v>
      </c>
    </row>
    <row r="90" spans="1:119" s="66" customFormat="1" ht="15.95" customHeight="1" outlineLevel="1" x14ac:dyDescent="0.25">
      <c r="A90" s="31"/>
      <c r="B90" s="50"/>
      <c r="C90" s="31"/>
      <c r="D90" s="31"/>
      <c r="E90" s="31"/>
      <c r="F90" s="31"/>
      <c r="G90" s="47"/>
      <c r="H90" s="31"/>
      <c r="I90" s="31"/>
      <c r="J90" s="67"/>
      <c r="K90" s="60"/>
      <c r="L90" s="61"/>
      <c r="M90" s="178"/>
      <c r="N90" s="33"/>
      <c r="O90" s="32"/>
      <c r="P90" s="179"/>
      <c r="Q90" s="23"/>
      <c r="R90" s="33"/>
      <c r="S90" s="33"/>
      <c r="T90" s="23"/>
      <c r="U90" s="23"/>
      <c r="V90" s="23"/>
      <c r="W90" s="23"/>
      <c r="X90" s="32"/>
      <c r="Y90" s="165"/>
      <c r="Z90" s="169"/>
      <c r="AA90" s="411"/>
      <c r="AB90" s="50"/>
      <c r="AC90" s="31"/>
      <c r="AD90" s="31"/>
      <c r="AE90" s="31"/>
      <c r="AF90" s="31"/>
      <c r="AG90" s="73"/>
      <c r="AH90" s="31"/>
      <c r="AI90" s="32"/>
      <c r="AJ90" s="32"/>
      <c r="AK90" s="321"/>
      <c r="AL90" s="255"/>
      <c r="AM90" s="255"/>
      <c r="AN90" s="255"/>
      <c r="AO90" s="255"/>
      <c r="AP90" s="261"/>
      <c r="AQ90" s="512"/>
      <c r="AR90" s="32"/>
      <c r="AS90" s="61"/>
      <c r="AT90" s="255"/>
      <c r="AU90" s="255"/>
      <c r="AV90" s="255"/>
      <c r="AW90" s="255"/>
      <c r="AX90" s="255"/>
      <c r="AY90" s="261"/>
      <c r="AZ90" s="60"/>
      <c r="BA90" s="255"/>
      <c r="BB90" s="255"/>
      <c r="BC90" s="70"/>
      <c r="BD90" s="70"/>
      <c r="BE90" s="255"/>
      <c r="BF90" s="255"/>
      <c r="BG90" s="31"/>
      <c r="BH90" s="255"/>
      <c r="BI90" s="255"/>
      <c r="BJ90" s="32"/>
      <c r="BK90" s="32"/>
      <c r="BL90" s="32"/>
      <c r="BM90" s="32"/>
      <c r="BN90" s="32"/>
      <c r="BO90" s="31"/>
      <c r="BP90" s="257"/>
      <c r="BQ90" s="279"/>
      <c r="BR90" s="50"/>
      <c r="BS90" s="31"/>
      <c r="BT90" s="457"/>
      <c r="BU90" s="457"/>
      <c r="BV90" s="298"/>
      <c r="BW90" s="32"/>
      <c r="BX90" s="32"/>
      <c r="BY90" s="32"/>
      <c r="BZ90" s="61"/>
      <c r="CA90" s="279"/>
      <c r="CB90" s="321"/>
      <c r="CC90" s="255"/>
      <c r="CD90" s="255"/>
      <c r="CE90" s="255"/>
      <c r="CF90" s="255"/>
      <c r="CG90" s="255"/>
      <c r="CH90" s="27"/>
      <c r="CI90" s="27"/>
      <c r="CJ90" s="27"/>
      <c r="CK90" s="27"/>
      <c r="CL90" s="283"/>
      <c r="CM90" s="388"/>
      <c r="CN90" s="23"/>
      <c r="CO90" s="27"/>
      <c r="CP90" s="283"/>
      <c r="CQ90" s="261"/>
      <c r="CR90" s="47"/>
      <c r="CS90" s="32"/>
      <c r="CT90" s="32"/>
      <c r="CU90" s="32"/>
      <c r="CV90" s="23"/>
      <c r="CW90" s="23"/>
      <c r="CX90" s="32"/>
      <c r="CY90" s="61"/>
      <c r="CZ90" s="294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54"/>
    </row>
    <row r="91" spans="1:119" s="66" customFormat="1" ht="15.95" customHeight="1" outlineLevel="1" x14ac:dyDescent="0.25">
      <c r="A91" s="31"/>
      <c r="B91" s="50"/>
      <c r="C91" s="31"/>
      <c r="D91" s="31"/>
      <c r="E91" s="31"/>
      <c r="F91" s="31"/>
      <c r="G91" s="47"/>
      <c r="H91" s="31"/>
      <c r="I91" s="31"/>
      <c r="J91" s="67"/>
      <c r="K91" s="60"/>
      <c r="L91" s="61"/>
      <c r="M91" s="178"/>
      <c r="N91" s="33"/>
      <c r="O91" s="32"/>
      <c r="P91" s="179"/>
      <c r="Q91" s="23"/>
      <c r="R91" s="33"/>
      <c r="S91" s="33"/>
      <c r="T91" s="23"/>
      <c r="U91" s="23"/>
      <c r="V91" s="23"/>
      <c r="W91" s="23"/>
      <c r="X91" s="32"/>
      <c r="Y91" s="165"/>
      <c r="Z91" s="169"/>
      <c r="AA91" s="411"/>
      <c r="AB91" s="50"/>
      <c r="AC91" s="31"/>
      <c r="AD91" s="31"/>
      <c r="AE91" s="31"/>
      <c r="AF91" s="31"/>
      <c r="AG91" s="73"/>
      <c r="AH91" s="31"/>
      <c r="AI91" s="32"/>
      <c r="AJ91" s="32"/>
      <c r="AK91" s="321"/>
      <c r="AL91" s="255"/>
      <c r="AM91" s="255"/>
      <c r="AN91" s="255"/>
      <c r="AO91" s="255"/>
      <c r="AP91" s="261"/>
      <c r="AQ91" s="512"/>
      <c r="AR91" s="32"/>
      <c r="AS91" s="61"/>
      <c r="AT91" s="255"/>
      <c r="AU91" s="255"/>
      <c r="AV91" s="255"/>
      <c r="AW91" s="255"/>
      <c r="AX91" s="255"/>
      <c r="AY91" s="261"/>
      <c r="AZ91" s="60"/>
      <c r="BA91" s="255"/>
      <c r="BB91" s="255"/>
      <c r="BC91" s="70"/>
      <c r="BD91" s="70"/>
      <c r="BE91" s="255"/>
      <c r="BF91" s="255"/>
      <c r="BG91" s="31"/>
      <c r="BH91" s="255"/>
      <c r="BI91" s="255"/>
      <c r="BJ91" s="32"/>
      <c r="BK91" s="32"/>
      <c r="BL91" s="32"/>
      <c r="BM91" s="32"/>
      <c r="BN91" s="32"/>
      <c r="BO91" s="31"/>
      <c r="BP91" s="257"/>
      <c r="BQ91" s="279"/>
      <c r="BR91" s="50"/>
      <c r="BS91" s="31"/>
      <c r="BT91" s="457"/>
      <c r="BU91" s="457"/>
      <c r="BV91" s="298"/>
      <c r="BW91" s="32"/>
      <c r="BX91" s="32"/>
      <c r="BY91" s="32"/>
      <c r="BZ91" s="61"/>
      <c r="CA91" s="279"/>
      <c r="CB91" s="321"/>
      <c r="CC91" s="255"/>
      <c r="CD91" s="255"/>
      <c r="CE91" s="255"/>
      <c r="CF91" s="255"/>
      <c r="CG91" s="255"/>
      <c r="CH91" s="27"/>
      <c r="CI91" s="27"/>
      <c r="CJ91" s="27"/>
      <c r="CK91" s="27"/>
      <c r="CL91" s="283"/>
      <c r="CM91" s="388"/>
      <c r="CN91" s="23"/>
      <c r="CO91" s="27"/>
      <c r="CP91" s="283"/>
      <c r="CQ91" s="261"/>
      <c r="CR91" s="47"/>
      <c r="CS91" s="32"/>
      <c r="CT91" s="32"/>
      <c r="CU91" s="32"/>
      <c r="CV91" s="23"/>
      <c r="CW91" s="23"/>
      <c r="CX91" s="32"/>
      <c r="CY91" s="61"/>
      <c r="CZ91" s="294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54"/>
    </row>
    <row r="92" spans="1:119" s="66" customFormat="1" ht="15.95" customHeight="1" outlineLevel="1" x14ac:dyDescent="0.25">
      <c r="A92" s="257"/>
      <c r="B92" s="250"/>
      <c r="C92" s="257"/>
      <c r="D92" s="257"/>
      <c r="E92" s="257"/>
      <c r="F92" s="257"/>
      <c r="G92" s="258"/>
      <c r="H92" s="257"/>
      <c r="I92" s="257"/>
      <c r="J92" s="67"/>
      <c r="K92" s="60"/>
      <c r="L92" s="61"/>
      <c r="M92" s="178"/>
      <c r="N92" s="33"/>
      <c r="O92" s="32"/>
      <c r="P92" s="179"/>
      <c r="Q92" s="23"/>
      <c r="R92" s="33"/>
      <c r="S92" s="33"/>
      <c r="T92" s="23"/>
      <c r="U92" s="23"/>
      <c r="V92" s="23"/>
      <c r="W92" s="23"/>
      <c r="X92" s="32"/>
      <c r="Y92" s="165"/>
      <c r="Z92" s="169"/>
      <c r="AA92" s="411"/>
      <c r="AB92" s="50"/>
      <c r="AC92" s="31"/>
      <c r="AD92" s="31"/>
      <c r="AE92" s="31"/>
      <c r="AF92" s="31"/>
      <c r="AG92" s="73"/>
      <c r="AH92" s="31"/>
      <c r="AI92" s="32"/>
      <c r="AJ92" s="32"/>
      <c r="AK92" s="321"/>
      <c r="AL92" s="255"/>
      <c r="AM92" s="255"/>
      <c r="AN92" s="255"/>
      <c r="AO92" s="255"/>
      <c r="AP92" s="261"/>
      <c r="AQ92" s="512"/>
      <c r="AR92" s="32"/>
      <c r="AS92" s="61"/>
      <c r="AT92" s="255"/>
      <c r="AU92" s="255"/>
      <c r="AV92" s="255"/>
      <c r="AW92" s="255"/>
      <c r="AX92" s="255"/>
      <c r="AY92" s="261"/>
      <c r="AZ92" s="60"/>
      <c r="BA92" s="255"/>
      <c r="BB92" s="255"/>
      <c r="BC92" s="70"/>
      <c r="BD92" s="70"/>
      <c r="BE92" s="255"/>
      <c r="BF92" s="255"/>
      <c r="BG92" s="31"/>
      <c r="BH92" s="255"/>
      <c r="BI92" s="255"/>
      <c r="BJ92" s="32"/>
      <c r="BK92" s="32"/>
      <c r="BL92" s="32"/>
      <c r="BM92" s="32"/>
      <c r="BN92" s="32"/>
      <c r="BO92" s="31"/>
      <c r="BP92" s="257"/>
      <c r="BQ92" s="279"/>
      <c r="BR92" s="50"/>
      <c r="BS92" s="31"/>
      <c r="BT92" s="457"/>
      <c r="BU92" s="457"/>
      <c r="BV92" s="298"/>
      <c r="BW92" s="32"/>
      <c r="BX92" s="32"/>
      <c r="BY92" s="32"/>
      <c r="BZ92" s="61"/>
      <c r="CA92" s="279"/>
      <c r="CB92" s="321"/>
      <c r="CC92" s="255"/>
      <c r="CD92" s="255"/>
      <c r="CE92" s="255"/>
      <c r="CF92" s="255"/>
      <c r="CG92" s="255"/>
      <c r="CH92" s="27"/>
      <c r="CI92" s="27"/>
      <c r="CJ92" s="27"/>
      <c r="CK92" s="27"/>
      <c r="CL92" s="283"/>
      <c r="CM92" s="388"/>
      <c r="CN92" s="23"/>
      <c r="CO92" s="27"/>
      <c r="CP92" s="283"/>
      <c r="CQ92" s="261"/>
      <c r="CR92" s="47"/>
      <c r="CS92" s="32"/>
      <c r="CT92" s="32"/>
      <c r="CU92" s="32"/>
      <c r="CV92" s="23"/>
      <c r="CW92" s="23"/>
      <c r="CX92" s="32"/>
      <c r="CY92" s="61"/>
      <c r="CZ92" s="294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54">
        <f>SUM(DA92:DK92)</f>
        <v>0</v>
      </c>
    </row>
    <row r="93" spans="1:119" s="113" customFormat="1" ht="24.95" customHeight="1" x14ac:dyDescent="0.25">
      <c r="A93" s="347"/>
      <c r="B93" s="347"/>
      <c r="C93" s="347"/>
      <c r="D93" s="347"/>
      <c r="E93" s="347"/>
      <c r="F93" s="347"/>
      <c r="G93" s="347"/>
      <c r="H93" s="347"/>
      <c r="I93" s="361"/>
      <c r="J93" s="338" t="s">
        <v>378</v>
      </c>
      <c r="K93" s="575"/>
      <c r="L93" s="342"/>
      <c r="M93" s="549"/>
      <c r="N93" s="341"/>
      <c r="O93" s="342"/>
      <c r="P93" s="343"/>
      <c r="Q93" s="496"/>
      <c r="R93" s="549"/>
      <c r="S93" s="549"/>
      <c r="T93" s="496">
        <f>SUM(T62:T92)</f>
        <v>0</v>
      </c>
      <c r="U93" s="496">
        <f>SUM(U62:U92)</f>
        <v>0</v>
      </c>
      <c r="V93" s="496"/>
      <c r="W93" s="496"/>
      <c r="X93" s="342"/>
      <c r="Y93" s="348" t="e">
        <f>AJ93/AI93</f>
        <v>#DIV/0!</v>
      </c>
      <c r="Z93" s="348" t="e">
        <f>AR93/AI93</f>
        <v>#DIV/0!</v>
      </c>
      <c r="AA93" s="351">
        <f>SUM(AA62:AA92)</f>
        <v>0</v>
      </c>
      <c r="AB93" s="346"/>
      <c r="AC93" s="347"/>
      <c r="AD93" s="347"/>
      <c r="AE93" s="347"/>
      <c r="AF93" s="347"/>
      <c r="AG93" s="348"/>
      <c r="AH93" s="347"/>
      <c r="AI93" s="342">
        <f t="shared" ref="AI93:AP93" si="258">SUM(AI62:AI92)</f>
        <v>0</v>
      </c>
      <c r="AJ93" s="342">
        <f t="shared" si="258"/>
        <v>0</v>
      </c>
      <c r="AK93" s="349" t="e">
        <f t="shared" si="258"/>
        <v>#DIV/0!</v>
      </c>
      <c r="AL93" s="342" t="e">
        <f t="shared" si="258"/>
        <v>#DIV/0!</v>
      </c>
      <c r="AM93" s="342">
        <f t="shared" si="258"/>
        <v>0</v>
      </c>
      <c r="AN93" s="342" t="e">
        <f t="shared" si="258"/>
        <v>#DIV/0!</v>
      </c>
      <c r="AO93" s="342" t="e">
        <f t="shared" si="258"/>
        <v>#DIV/0!</v>
      </c>
      <c r="AP93" s="339" t="e">
        <f t="shared" si="258"/>
        <v>#DIV/0!</v>
      </c>
      <c r="AQ93" s="350"/>
      <c r="AR93" s="342">
        <f t="shared" ref="AR93:AY93" si="259">SUM(AR62:AR92)</f>
        <v>0</v>
      </c>
      <c r="AS93" s="339">
        <f t="shared" si="259"/>
        <v>0</v>
      </c>
      <c r="AT93" s="342" t="e">
        <f t="shared" si="259"/>
        <v>#DIV/0!</v>
      </c>
      <c r="AU93" s="342" t="e">
        <f t="shared" si="259"/>
        <v>#DIV/0!</v>
      </c>
      <c r="AV93" s="342">
        <f t="shared" si="259"/>
        <v>0</v>
      </c>
      <c r="AW93" s="342" t="e">
        <f t="shared" si="259"/>
        <v>#DIV/0!</v>
      </c>
      <c r="AX93" s="342" t="e">
        <f t="shared" si="259"/>
        <v>#DIV/0!</v>
      </c>
      <c r="AY93" s="339" t="e">
        <f t="shared" si="259"/>
        <v>#DIV/0!</v>
      </c>
      <c r="AZ93" s="349"/>
      <c r="BA93" s="342" t="e">
        <f>SUM(BA62:BA92)</f>
        <v>#DIV/0!</v>
      </c>
      <c r="BB93" s="342">
        <f>SUM(BB62:BB92)</f>
        <v>0</v>
      </c>
      <c r="BC93" s="395">
        <f>SUMPRODUCT(BC62:BC85,$AA$62:$AA$85)</f>
        <v>0</v>
      </c>
      <c r="BD93" s="342">
        <f>SUMPRODUCT(BD62:BD85,$AA$62:$AA$85)</f>
        <v>0</v>
      </c>
      <c r="BE93" s="342"/>
      <c r="BF93" s="342">
        <f>SUM(BF62:BF92)</f>
        <v>0</v>
      </c>
      <c r="BG93" s="347"/>
      <c r="BH93" s="342">
        <f>SUM(BH62:BH92)</f>
        <v>0</v>
      </c>
      <c r="BI93" s="342">
        <f>SUM(BI62:BI92)</f>
        <v>0</v>
      </c>
      <c r="BJ93" s="342" t="e">
        <f>SUMPRODUCT(AA62:AA92,BJ62:BJ92)/AA93</f>
        <v>#DIV/0!</v>
      </c>
      <c r="BK93" s="342" t="e">
        <f>SUMPRODUCT(AA62:AA92,BK62:BK92)/AA93</f>
        <v>#DIV/0!</v>
      </c>
      <c r="BL93" s="342" t="e">
        <f>SUMPRODUCT(AA62:AA92,BL62:BL92)/AA93</f>
        <v>#DIV/0!</v>
      </c>
      <c r="BM93" s="342" t="e">
        <f>SUMPRODUCT(AA62:AA92,BM62:BM92)/AA93</f>
        <v>#DIV/0!</v>
      </c>
      <c r="BN93" s="342" t="e">
        <f>BK93-BL93</f>
        <v>#DIV/0!</v>
      </c>
      <c r="BO93" s="347" t="e">
        <f>SUMPRODUCT(AA62:AA92,BO62:BO92)/AA93</f>
        <v>#DIV/0!</v>
      </c>
      <c r="BP93" s="347"/>
      <c r="BQ93" s="329"/>
      <c r="BR93" s="346" t="e">
        <f>SUMPRODUCT(AA62:AA92,BR62:BR92)/AA93</f>
        <v>#DIV/0!</v>
      </c>
      <c r="BS93" s="347" t="e">
        <f>SUMPRODUCT(AA62:AA92,BS62:BS92)/AA93</f>
        <v>#DIV/0!</v>
      </c>
      <c r="BT93" s="460" t="e">
        <f>SUMPRODUCT($AA$62:$AA$92,BT62:BT92)/$AA$93</f>
        <v>#DIV/0!</v>
      </c>
      <c r="BU93" s="460" t="e">
        <f>BR93-BS93</f>
        <v>#DIV/0!</v>
      </c>
      <c r="BV93" s="378" t="e">
        <f>SUMPRODUCT($AA$62:$AA$92,BV62:BV92)/$AA$93</f>
        <v>#DIV/0!</v>
      </c>
      <c r="BW93" s="342" t="e">
        <f>BU93*AA93*CZ93</f>
        <v>#DIV/0!</v>
      </c>
      <c r="BX93" s="342" t="e">
        <f>SUMPRODUCT(AA62:AA92,BU62:BU92,CZ62:CZ92,CR62:CR92)</f>
        <v>#DIV/0!</v>
      </c>
      <c r="BY93" s="396" t="e">
        <f>BV93*AA93*CZ93</f>
        <v>#DIV/0!</v>
      </c>
      <c r="BZ93" s="397" t="e">
        <f>SUMPRODUCT(AA62:AA92,BV62:BV92,CZ62:CZ92,CR62:CR92)</f>
        <v>#DIV/0!</v>
      </c>
      <c r="CA93" s="329"/>
      <c r="CB93" s="349" t="e">
        <f>SUMPRODUCT(CB62:CB92,AA62:AA92)/$AA$93</f>
        <v>#DIV/0!</v>
      </c>
      <c r="CC93" s="342" t="e">
        <f>SUMPRODUCT(CC62:CC92,AA62:AA92)/$AA$93</f>
        <v>#DIV/0!</v>
      </c>
      <c r="CD93" s="342"/>
      <c r="CE93" s="342"/>
      <c r="CF93" s="342"/>
      <c r="CG93" s="342"/>
      <c r="CH93" s="358" t="e">
        <f>SUM(CH62:CH92)</f>
        <v>#DIV/0!</v>
      </c>
      <c r="CI93" s="358">
        <f>SUM(CI62:CI92)</f>
        <v>0</v>
      </c>
      <c r="CJ93" s="358"/>
      <c r="CK93" s="358"/>
      <c r="CL93" s="360"/>
      <c r="CM93" s="359" t="e">
        <f>SUMPRODUCT(AA62:AA92,CM62:CM92)/AA93</f>
        <v>#DIV/0!</v>
      </c>
      <c r="CN93" s="358" t="e">
        <f>SUMPRODUCT(AA62:AA92,CN62:CN92)/AA93</f>
        <v>#DIV/0!</v>
      </c>
      <c r="CO93" s="358" t="e">
        <f>SUM(CO62:CO92)</f>
        <v>#DIV/0!</v>
      </c>
      <c r="CP93" s="360" t="e">
        <f>SUM(CP62:CP92)</f>
        <v>#DIV/0!</v>
      </c>
      <c r="CQ93" s="339"/>
      <c r="CR93" s="361" t="e">
        <f>SUMPRODUCT(AA62:AA92,CR62:CR92)/AA93</f>
        <v>#DIV/0!</v>
      </c>
      <c r="CS93" s="342" t="e">
        <f t="shared" ref="CS93:CY93" si="260">SUM(CS62:CS92)</f>
        <v>#DIV/0!</v>
      </c>
      <c r="CT93" s="342" t="e">
        <f t="shared" si="260"/>
        <v>#DIV/0!</v>
      </c>
      <c r="CU93" s="342" t="e">
        <f t="shared" si="260"/>
        <v>#DIV/0!</v>
      </c>
      <c r="CV93" s="358" t="e">
        <f t="shared" si="260"/>
        <v>#DIV/0!</v>
      </c>
      <c r="CW93" s="358" t="e">
        <f t="shared" si="260"/>
        <v>#DIV/0!</v>
      </c>
      <c r="CX93" s="342" t="e">
        <f t="shared" si="260"/>
        <v>#DIV/0!</v>
      </c>
      <c r="CY93" s="339" t="e">
        <f t="shared" si="260"/>
        <v>#DIV/0!</v>
      </c>
      <c r="CZ93" s="398" t="e">
        <f>AI93/AA93/BR93</f>
        <v>#DIV/0!</v>
      </c>
      <c r="DA93" s="342" t="e">
        <f t="shared" ref="DA93:DM93" si="261">SUM(DA62:DA86)</f>
        <v>#DIV/0!</v>
      </c>
      <c r="DB93" s="342" t="e">
        <f t="shared" si="261"/>
        <v>#DIV/0!</v>
      </c>
      <c r="DC93" s="342">
        <f t="shared" si="261"/>
        <v>0</v>
      </c>
      <c r="DD93" s="342" t="e">
        <f t="shared" si="261"/>
        <v>#DIV/0!</v>
      </c>
      <c r="DE93" s="342" t="e">
        <f t="shared" si="261"/>
        <v>#DIV/0!</v>
      </c>
      <c r="DF93" s="342">
        <f t="shared" si="261"/>
        <v>0</v>
      </c>
      <c r="DG93" s="342" t="e">
        <f t="shared" si="261"/>
        <v>#DIV/0!</v>
      </c>
      <c r="DH93" s="342">
        <f t="shared" si="261"/>
        <v>0</v>
      </c>
      <c r="DI93" s="342">
        <f t="shared" si="261"/>
        <v>0</v>
      </c>
      <c r="DJ93" s="342">
        <f t="shared" si="261"/>
        <v>0</v>
      </c>
      <c r="DK93" s="342" t="e">
        <f t="shared" si="261"/>
        <v>#DIV/0!</v>
      </c>
      <c r="DL93" s="342" t="e">
        <f t="shared" si="261"/>
        <v>#DIV/0!</v>
      </c>
      <c r="DM93" s="354" t="e">
        <f t="shared" si="261"/>
        <v>#DIV/0!</v>
      </c>
      <c r="DN93" s="112"/>
      <c r="DO93" s="66"/>
    </row>
    <row r="94" spans="1:119" s="197" customFormat="1" ht="20.25" customHeight="1" outlineLevel="1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96" t="s">
        <v>88</v>
      </c>
      <c r="L94" s="198"/>
      <c r="M94" s="199"/>
      <c r="N94" s="199"/>
      <c r="O94" s="198"/>
      <c r="P94" s="199"/>
      <c r="Q94" s="195"/>
      <c r="R94" s="199"/>
      <c r="S94" s="199"/>
      <c r="T94" s="195"/>
      <c r="U94" s="195"/>
      <c r="V94" s="195"/>
      <c r="W94" s="195"/>
      <c r="X94" s="198"/>
      <c r="Y94" s="106"/>
      <c r="Z94" s="106"/>
      <c r="AA94" s="195"/>
      <c r="AB94" s="102"/>
      <c r="AC94" s="106"/>
      <c r="AD94" s="106"/>
      <c r="AE94" s="106"/>
      <c r="AF94" s="106"/>
      <c r="AG94" s="200"/>
      <c r="AH94" s="106"/>
      <c r="AI94" s="195"/>
      <c r="AJ94" s="195"/>
      <c r="AK94" s="102"/>
      <c r="AL94" s="195"/>
      <c r="AM94" s="195"/>
      <c r="AN94" s="195"/>
      <c r="AO94" s="195"/>
      <c r="AP94" s="201"/>
      <c r="AQ94" s="105"/>
      <c r="AR94" s="275" t="s">
        <v>94</v>
      </c>
      <c r="AS94" s="277"/>
      <c r="AT94" s="106"/>
      <c r="AU94" s="195"/>
      <c r="AV94" s="195"/>
      <c r="AW94" s="195"/>
      <c r="AX94" s="195"/>
      <c r="AY94" s="201"/>
      <c r="AZ94" s="193"/>
      <c r="BA94" s="106"/>
      <c r="BB94" s="195"/>
      <c r="BC94" s="195"/>
      <c r="BD94" s="195"/>
      <c r="BE94" s="195"/>
      <c r="BF94" s="195"/>
      <c r="BG94" s="106"/>
      <c r="BH94" s="195"/>
      <c r="BI94" s="195"/>
      <c r="BJ94" s="195"/>
      <c r="BK94" s="195"/>
      <c r="BL94" s="195"/>
      <c r="BM94" s="195"/>
      <c r="BN94" s="195"/>
      <c r="BO94" s="106"/>
      <c r="BP94" s="106"/>
      <c r="BQ94" s="201"/>
      <c r="BR94" s="100" t="e">
        <f>BR93*$AA93*$CZ93</f>
        <v>#DIV/0!</v>
      </c>
      <c r="BS94" s="97" t="e">
        <f>BS93*$AA93*$CZ93</f>
        <v>#DIV/0!</v>
      </c>
      <c r="BT94" s="97" t="e">
        <f>BT93*$AA93*$CZ93</f>
        <v>#DIV/0!</v>
      </c>
      <c r="BU94" s="454"/>
      <c r="BV94" s="334"/>
      <c r="BW94" s="195"/>
      <c r="BX94" s="195"/>
      <c r="BY94" s="195"/>
      <c r="BZ94" s="201"/>
      <c r="CA94" s="201"/>
      <c r="CB94" s="109"/>
      <c r="CC94" s="195"/>
      <c r="CD94" s="195"/>
      <c r="CE94" s="195"/>
      <c r="CF94" s="195"/>
      <c r="CG94" s="195"/>
      <c r="CH94" s="195"/>
      <c r="CI94" s="195"/>
      <c r="CJ94" s="195"/>
      <c r="CK94" s="195"/>
      <c r="CL94" s="201"/>
      <c r="CM94" s="492" t="e">
        <f>CM93*$AA93*$CZ93</f>
        <v>#DIV/0!</v>
      </c>
      <c r="CN94" s="493" t="e">
        <f>CN93*$AA93*$CZ93</f>
        <v>#DIV/0!</v>
      </c>
      <c r="CO94" s="195"/>
      <c r="CP94" s="201"/>
      <c r="CQ94" s="201"/>
      <c r="CR94" s="211"/>
      <c r="CS94" s="106"/>
      <c r="CT94" s="103"/>
      <c r="CU94" s="103"/>
      <c r="CV94" s="195"/>
      <c r="CW94" s="195"/>
      <c r="CX94" s="103"/>
      <c r="CY94" s="444" t="e">
        <f>CW93-CH93</f>
        <v>#DIV/0!</v>
      </c>
      <c r="CZ94" s="291"/>
      <c r="DA94" s="202"/>
      <c r="DB94" s="202"/>
      <c r="DC94" s="202"/>
      <c r="DD94" s="202"/>
      <c r="DE94" s="202"/>
      <c r="DF94" s="202"/>
      <c r="DG94" s="202"/>
      <c r="DH94" s="202"/>
      <c r="DI94" s="202"/>
      <c r="DJ94" s="202"/>
      <c r="DK94" s="202"/>
      <c r="DL94" s="202"/>
      <c r="DM94" s="203"/>
      <c r="DO94" s="66"/>
    </row>
    <row r="95" spans="1:119" s="197" customFormat="1" ht="20.25" customHeight="1" outlineLevel="1" x14ac:dyDescent="0.25">
      <c r="A95" s="106"/>
      <c r="B95" s="106"/>
      <c r="C95" s="106"/>
      <c r="D95" s="106"/>
      <c r="E95" s="106"/>
      <c r="F95" s="106"/>
      <c r="G95" s="106"/>
      <c r="H95" s="106"/>
      <c r="I95" s="106"/>
      <c r="J95" s="196" t="s">
        <v>87</v>
      </c>
      <c r="L95" s="198"/>
      <c r="M95" s="199"/>
      <c r="N95" s="199"/>
      <c r="O95" s="198"/>
      <c r="P95" s="199"/>
      <c r="Q95" s="195"/>
      <c r="R95" s="199"/>
      <c r="S95" s="199"/>
      <c r="T95" s="195"/>
      <c r="U95" s="195"/>
      <c r="V95" s="195"/>
      <c r="W95" s="195"/>
      <c r="X95" s="198"/>
      <c r="Y95" s="106"/>
      <c r="Z95" s="106"/>
      <c r="AA95" s="195"/>
      <c r="AB95" s="102"/>
      <c r="AC95" s="106"/>
      <c r="AD95" s="106"/>
      <c r="AE95" s="106"/>
      <c r="AF95" s="106"/>
      <c r="AG95" s="200"/>
      <c r="AH95" s="106"/>
      <c r="AI95" s="195"/>
      <c r="AJ95" s="195"/>
      <c r="AK95" s="102"/>
      <c r="AL95" s="195"/>
      <c r="AM95" s="195"/>
      <c r="AN95" s="195"/>
      <c r="AO95" s="195"/>
      <c r="AP95" s="201"/>
      <c r="AQ95" s="105"/>
      <c r="AR95" s="275" t="s">
        <v>89</v>
      </c>
      <c r="AS95" s="277"/>
      <c r="AT95" s="106"/>
      <c r="AU95" s="195"/>
      <c r="AV95" s="195"/>
      <c r="AW95" s="195"/>
      <c r="AX95" s="195"/>
      <c r="AY95" s="201"/>
      <c r="AZ95" s="193" t="s">
        <v>89</v>
      </c>
      <c r="BA95" s="106"/>
      <c r="BB95" s="195"/>
      <c r="BC95" s="195"/>
      <c r="BD95" s="195"/>
      <c r="BE95" s="195"/>
      <c r="BF95" s="195"/>
      <c r="BG95" s="106"/>
      <c r="BH95" s="195"/>
      <c r="BI95" s="195"/>
      <c r="BJ95" s="195"/>
      <c r="BK95" s="195"/>
      <c r="BL95" s="195"/>
      <c r="BM95" s="195"/>
      <c r="BN95" s="195"/>
      <c r="BO95" s="106"/>
      <c r="BP95" s="106"/>
      <c r="BQ95" s="201"/>
      <c r="BR95" s="102"/>
      <c r="BS95" s="106"/>
      <c r="BT95" s="459"/>
      <c r="BU95" s="459"/>
      <c r="BV95" s="334"/>
      <c r="BW95" s="195"/>
      <c r="BX95" s="195"/>
      <c r="BY95" s="195"/>
      <c r="BZ95" s="201"/>
      <c r="CA95" s="201"/>
      <c r="CB95" s="109"/>
      <c r="CC95" s="195"/>
      <c r="CD95" s="195"/>
      <c r="CE95" s="195"/>
      <c r="CF95" s="195"/>
      <c r="CG95" s="195"/>
      <c r="CH95" s="195"/>
      <c r="CI95" s="195"/>
      <c r="CJ95" s="195"/>
      <c r="CK95" s="195"/>
      <c r="CL95" s="201"/>
      <c r="CM95" s="193"/>
      <c r="CN95" s="195"/>
      <c r="CO95" s="195"/>
      <c r="CP95" s="201"/>
      <c r="CQ95" s="201"/>
      <c r="CR95" s="211"/>
      <c r="CS95" s="106"/>
      <c r="CT95" s="103"/>
      <c r="CU95" s="103"/>
      <c r="CV95" s="195"/>
      <c r="CW95" s="195"/>
      <c r="CX95" s="103"/>
      <c r="CY95" s="104"/>
      <c r="CZ95" s="291"/>
      <c r="DA95" s="202"/>
      <c r="DB95" s="202"/>
      <c r="DC95" s="202"/>
      <c r="DD95" s="202"/>
      <c r="DE95" s="202"/>
      <c r="DF95" s="202"/>
      <c r="DG95" s="202"/>
      <c r="DH95" s="202"/>
      <c r="DI95" s="202"/>
      <c r="DJ95" s="202"/>
      <c r="DK95" s="202"/>
      <c r="DL95" s="202"/>
      <c r="DM95" s="203"/>
      <c r="DO95" s="66"/>
    </row>
    <row r="96" spans="1:119" s="197" customFormat="1" ht="20.25" customHeight="1" outlineLevel="1" x14ac:dyDescent="0.25">
      <c r="A96" s="106"/>
      <c r="B96" s="106"/>
      <c r="C96" s="106"/>
      <c r="D96" s="106"/>
      <c r="E96" s="106"/>
      <c r="F96" s="106"/>
      <c r="G96" s="106"/>
      <c r="H96" s="106"/>
      <c r="I96" s="106"/>
      <c r="J96" s="514" t="s">
        <v>96</v>
      </c>
      <c r="L96" s="198"/>
      <c r="M96" s="199"/>
      <c r="N96" s="199"/>
      <c r="O96" s="198"/>
      <c r="P96" s="199"/>
      <c r="Q96" s="195"/>
      <c r="R96" s="199"/>
      <c r="S96" s="199"/>
      <c r="T96" s="195"/>
      <c r="U96" s="195"/>
      <c r="V96" s="195"/>
      <c r="W96" s="195"/>
      <c r="X96" s="198"/>
      <c r="Y96" s="106"/>
      <c r="Z96" s="106"/>
      <c r="AA96" s="195"/>
      <c r="AB96" s="102"/>
      <c r="AC96" s="106"/>
      <c r="AD96" s="106"/>
      <c r="AE96" s="106"/>
      <c r="AF96" s="106"/>
      <c r="AG96" s="200"/>
      <c r="AH96" s="106"/>
      <c r="AI96" s="195"/>
      <c r="AJ96" s="195"/>
      <c r="AK96" s="102"/>
      <c r="AL96" s="195"/>
      <c r="AM96" s="195"/>
      <c r="AN96" s="195"/>
      <c r="AO96" s="195"/>
      <c r="AP96" s="201"/>
      <c r="AQ96" s="105"/>
      <c r="AR96" s="275" t="s">
        <v>95</v>
      </c>
      <c r="AS96" s="277"/>
      <c r="AT96" s="106"/>
      <c r="AU96" s="195"/>
      <c r="AV96" s="195"/>
      <c r="AW96" s="195"/>
      <c r="AX96" s="195"/>
      <c r="AY96" s="201"/>
      <c r="AZ96" s="193"/>
      <c r="BA96" s="106"/>
      <c r="BB96" s="195"/>
      <c r="BC96" s="195"/>
      <c r="BD96" s="195"/>
      <c r="BE96" s="195"/>
      <c r="BF96" s="195"/>
      <c r="BG96" s="106"/>
      <c r="BH96" s="195"/>
      <c r="BI96" s="195"/>
      <c r="BJ96" s="195"/>
      <c r="BK96" s="195"/>
      <c r="BL96" s="195"/>
      <c r="BM96" s="195"/>
      <c r="BN96" s="195"/>
      <c r="BO96" s="106"/>
      <c r="BP96" s="106"/>
      <c r="BQ96" s="201"/>
      <c r="BR96" s="102"/>
      <c r="BS96" s="106"/>
      <c r="BT96" s="459"/>
      <c r="BU96" s="459"/>
      <c r="BV96" s="334"/>
      <c r="BW96" s="195"/>
      <c r="BX96" s="195"/>
      <c r="BY96" s="195"/>
      <c r="BZ96" s="201"/>
      <c r="CA96" s="201"/>
      <c r="CB96" s="109"/>
      <c r="CC96" s="195"/>
      <c r="CD96" s="195"/>
      <c r="CE96" s="195"/>
      <c r="CF96" s="195"/>
      <c r="CG96" s="195"/>
      <c r="CH96" s="195"/>
      <c r="CI96" s="195"/>
      <c r="CJ96" s="195"/>
      <c r="CK96" s="195"/>
      <c r="CL96" s="201"/>
      <c r="CM96" s="193"/>
      <c r="CN96" s="195"/>
      <c r="CO96" s="195"/>
      <c r="CP96" s="201"/>
      <c r="CQ96" s="201"/>
      <c r="CR96" s="211"/>
      <c r="CS96" s="106"/>
      <c r="CT96" s="103"/>
      <c r="CU96" s="103"/>
      <c r="CV96" s="195"/>
      <c r="CW96" s="195"/>
      <c r="CX96" s="103"/>
      <c r="CY96" s="104"/>
      <c r="CZ96" s="291"/>
      <c r="DA96" s="202"/>
      <c r="DB96" s="202"/>
      <c r="DC96" s="202"/>
      <c r="DD96" s="202"/>
      <c r="DE96" s="202"/>
      <c r="DF96" s="202"/>
      <c r="DG96" s="202"/>
      <c r="DH96" s="202"/>
      <c r="DI96" s="202"/>
      <c r="DJ96" s="202"/>
      <c r="DK96" s="202"/>
      <c r="DL96" s="202"/>
      <c r="DM96" s="203"/>
      <c r="DO96" s="66"/>
    </row>
    <row r="97" spans="1:121" s="65" customFormat="1" ht="21" customHeight="1" outlineLevel="1" x14ac:dyDescent="0.25">
      <c r="A97" s="157"/>
      <c r="B97" s="157"/>
      <c r="C97" s="158"/>
      <c r="D97" s="158"/>
      <c r="E97" s="158"/>
      <c r="F97" s="158"/>
      <c r="G97" s="158"/>
      <c r="H97" s="157"/>
      <c r="I97" s="158"/>
      <c r="J97" s="338" t="s">
        <v>378</v>
      </c>
      <c r="K97" s="338"/>
      <c r="L97" s="339"/>
      <c r="M97" s="340"/>
      <c r="N97" s="341"/>
      <c r="O97" s="342"/>
      <c r="P97" s="343"/>
      <c r="Q97" s="496"/>
      <c r="R97" s="549"/>
      <c r="S97" s="549"/>
      <c r="T97" s="496"/>
      <c r="U97" s="496"/>
      <c r="V97" s="496"/>
      <c r="W97" s="496"/>
      <c r="X97" s="342"/>
      <c r="Y97" s="344"/>
      <c r="Z97" s="345"/>
      <c r="AA97" s="342"/>
      <c r="AB97" s="346"/>
      <c r="AC97" s="347"/>
      <c r="AD97" s="347"/>
      <c r="AE97" s="347"/>
      <c r="AF97" s="347"/>
      <c r="AG97" s="348"/>
      <c r="AH97" s="347"/>
      <c r="AI97" s="342"/>
      <c r="AJ97" s="342"/>
      <c r="AK97" s="349"/>
      <c r="AL97" s="342"/>
      <c r="AM97" s="342"/>
      <c r="AN97" s="342"/>
      <c r="AO97" s="342"/>
      <c r="AP97" s="339"/>
      <c r="AQ97" s="350"/>
      <c r="AR97" s="342"/>
      <c r="AS97" s="339">
        <f>AS93+AS94+AS96+AS95</f>
        <v>0</v>
      </c>
      <c r="AT97" s="159"/>
      <c r="AU97" s="159"/>
      <c r="AV97" s="159"/>
      <c r="AW97" s="159"/>
      <c r="AX97" s="159"/>
      <c r="AY97" s="161"/>
      <c r="AZ97" s="160"/>
      <c r="BA97" s="159"/>
      <c r="BB97" s="159"/>
      <c r="BC97" s="159"/>
      <c r="BD97" s="159"/>
      <c r="BE97" s="159"/>
      <c r="BF97" s="159"/>
      <c r="BG97" s="158"/>
      <c r="BH97" s="159"/>
      <c r="BI97" s="159"/>
      <c r="BJ97" s="159"/>
      <c r="BK97" s="159"/>
      <c r="BL97" s="159"/>
      <c r="BM97" s="159"/>
      <c r="BN97" s="159"/>
      <c r="BO97" s="158"/>
      <c r="BP97" s="158"/>
      <c r="BQ97" s="159"/>
      <c r="BR97" s="346"/>
      <c r="BS97" s="347"/>
      <c r="BT97" s="460"/>
      <c r="BU97" s="460"/>
      <c r="BV97" s="362"/>
      <c r="BW97" s="342"/>
      <c r="BX97" s="342"/>
      <c r="BY97" s="342"/>
      <c r="BZ97" s="339"/>
      <c r="CA97" s="161"/>
      <c r="CB97" s="160"/>
      <c r="CC97" s="159"/>
      <c r="CD97" s="159"/>
      <c r="CE97" s="159"/>
      <c r="CF97" s="159"/>
      <c r="CG97" s="159"/>
      <c r="CH97" s="494"/>
      <c r="CI97" s="489"/>
      <c r="CJ97" s="489"/>
      <c r="CK97" s="489"/>
      <c r="CL97" s="489"/>
      <c r="CM97" s="495"/>
      <c r="CN97" s="358"/>
      <c r="CO97" s="496"/>
      <c r="CP97" s="425"/>
      <c r="CQ97" s="420"/>
      <c r="CR97" s="421"/>
      <c r="CS97" s="419"/>
      <c r="CT97" s="422"/>
      <c r="CU97" s="422"/>
      <c r="CV97" s="495"/>
      <c r="CW97" s="496"/>
      <c r="CX97" s="427"/>
      <c r="CY97" s="428"/>
      <c r="CZ97" s="289"/>
      <c r="DA97" s="631"/>
      <c r="DB97" s="631"/>
      <c r="DC97" s="631"/>
      <c r="DD97" s="631"/>
      <c r="DE97" s="631"/>
      <c r="DF97" s="631"/>
      <c r="DG97" s="631"/>
      <c r="DH97" s="631"/>
      <c r="DI97" s="631"/>
      <c r="DJ97" s="631"/>
      <c r="DK97" s="631"/>
      <c r="DL97" s="631"/>
      <c r="DM97" s="162"/>
      <c r="DO97" s="66"/>
    </row>
    <row r="98" spans="1:121" s="21" customFormat="1" ht="11.25" x14ac:dyDescent="0.25">
      <c r="A98" s="114"/>
      <c r="B98" s="114"/>
      <c r="C98" s="114"/>
      <c r="D98" s="114"/>
      <c r="E98" s="114"/>
      <c r="F98" s="114"/>
      <c r="G98" s="114"/>
      <c r="H98" s="114"/>
      <c r="I98" s="114"/>
      <c r="J98" s="98"/>
      <c r="M98" s="99"/>
      <c r="N98" s="99"/>
      <c r="P98" s="99"/>
      <c r="Q98" s="118"/>
      <c r="R98" s="99"/>
      <c r="S98" s="99"/>
      <c r="T98" s="118"/>
      <c r="U98" s="118"/>
      <c r="V98" s="118"/>
      <c r="W98" s="118"/>
      <c r="Y98" s="97"/>
      <c r="Z98" s="97"/>
      <c r="AA98" s="115"/>
      <c r="AB98" s="116"/>
      <c r="AC98" s="114"/>
      <c r="AD98" s="114"/>
      <c r="AE98" s="114"/>
      <c r="AF98" s="114"/>
      <c r="AG98" s="117"/>
      <c r="AH98" s="114"/>
      <c r="AI98" s="115"/>
      <c r="AJ98" s="115"/>
      <c r="AK98" s="100"/>
      <c r="AL98" s="118"/>
      <c r="AM98" s="118"/>
      <c r="AN98" s="118"/>
      <c r="AO98" s="118"/>
      <c r="AP98" s="119"/>
      <c r="AQ98" s="120"/>
      <c r="AR98" s="115"/>
      <c r="AS98" s="279"/>
      <c r="AT98" s="97"/>
      <c r="AU98" s="118"/>
      <c r="AV98" s="118"/>
      <c r="AW98" s="118"/>
      <c r="AX98" s="118"/>
      <c r="AY98" s="119"/>
      <c r="AZ98" s="121"/>
      <c r="BA98" s="114"/>
      <c r="BB98" s="115"/>
      <c r="BC98" s="118"/>
      <c r="BD98" s="118"/>
      <c r="BE98" s="118"/>
      <c r="BF98" s="118"/>
      <c r="BG98" s="114"/>
      <c r="BH98" s="115"/>
      <c r="BI98" s="115"/>
      <c r="BJ98" s="115"/>
      <c r="BK98" s="115"/>
      <c r="BL98" s="115"/>
      <c r="BM98" s="115"/>
      <c r="BN98" s="115"/>
      <c r="BO98" s="114"/>
      <c r="BP98" s="114"/>
      <c r="BQ98" s="119"/>
      <c r="BR98" s="116"/>
      <c r="BS98" s="114"/>
      <c r="BT98" s="454"/>
      <c r="BU98" s="454"/>
      <c r="BV98" s="335"/>
      <c r="BW98" s="118"/>
      <c r="BX98" s="118"/>
      <c r="BY98" s="118"/>
      <c r="BZ98" s="119"/>
      <c r="CA98" s="119"/>
      <c r="CB98" s="122"/>
      <c r="CC98" s="118"/>
      <c r="CD98" s="118"/>
      <c r="CE98" s="118"/>
      <c r="CF98" s="118"/>
      <c r="CG98" s="118"/>
      <c r="CH98" s="118"/>
      <c r="CI98" s="118"/>
      <c r="CJ98" s="118"/>
      <c r="CK98" s="118"/>
      <c r="CL98" s="119"/>
      <c r="CM98" s="486"/>
      <c r="CN98" s="497"/>
      <c r="CO98" s="118"/>
      <c r="CP98" s="119"/>
      <c r="CQ98" s="119"/>
      <c r="CR98" s="212"/>
      <c r="CS98" s="123"/>
      <c r="CT98" s="123"/>
      <c r="CU98" s="123"/>
      <c r="CV98" s="503"/>
      <c r="CW98" s="504"/>
      <c r="CX98" s="468"/>
      <c r="CY98" s="469"/>
      <c r="CZ98" s="292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2"/>
      <c r="DO98" s="66"/>
    </row>
    <row r="99" spans="1:121" s="21" customFormat="1" ht="11.25" x14ac:dyDescent="0.25">
      <c r="A99" s="114"/>
      <c r="B99" s="114"/>
      <c r="C99" s="114"/>
      <c r="D99" s="114"/>
      <c r="E99" s="114"/>
      <c r="F99" s="114"/>
      <c r="G99" s="114"/>
      <c r="H99" s="114"/>
      <c r="I99" s="114"/>
      <c r="J99" s="98"/>
      <c r="M99" s="99"/>
      <c r="N99" s="99"/>
      <c r="P99" s="99"/>
      <c r="Q99" s="118"/>
      <c r="R99" s="99"/>
      <c r="S99" s="99"/>
      <c r="T99" s="118"/>
      <c r="U99" s="118"/>
      <c r="V99" s="118"/>
      <c r="W99" s="118"/>
      <c r="Y99" s="97"/>
      <c r="Z99" s="97"/>
      <c r="AA99" s="497"/>
      <c r="AB99" s="116"/>
      <c r="AC99" s="114"/>
      <c r="AD99" s="114"/>
      <c r="AE99" s="114"/>
      <c r="AF99" s="114"/>
      <c r="AG99" s="117"/>
      <c r="AH99" s="114"/>
      <c r="AI99" s="115"/>
      <c r="AJ99" s="115"/>
      <c r="AK99" s="100"/>
      <c r="AL99" s="118"/>
      <c r="AM99" s="118"/>
      <c r="AN99" s="118"/>
      <c r="AO99" s="118"/>
      <c r="AP99" s="119"/>
      <c r="AQ99" s="120"/>
      <c r="AR99" s="115"/>
      <c r="AS99" s="279"/>
      <c r="AT99" s="97"/>
      <c r="AU99" s="118"/>
      <c r="AV99" s="118"/>
      <c r="AW99" s="118"/>
      <c r="AX99" s="118"/>
      <c r="AY99" s="119"/>
      <c r="AZ99" s="121"/>
      <c r="BA99" s="114"/>
      <c r="BB99" s="115"/>
      <c r="BC99" s="118"/>
      <c r="BD99" s="118"/>
      <c r="BE99" s="118"/>
      <c r="BF99" s="118"/>
      <c r="BG99" s="114"/>
      <c r="BH99" s="115"/>
      <c r="BI99" s="115"/>
      <c r="BJ99" s="115"/>
      <c r="BK99" s="115"/>
      <c r="BL99" s="115"/>
      <c r="BM99" s="115"/>
      <c r="BN99" s="115"/>
      <c r="BO99" s="114"/>
      <c r="BP99" s="114"/>
      <c r="BQ99" s="119"/>
      <c r="BR99" s="116"/>
      <c r="BS99" s="114"/>
      <c r="BT99" s="454"/>
      <c r="BU99" s="454"/>
      <c r="BV99" s="335"/>
      <c r="BW99" s="118"/>
      <c r="BX99" s="118"/>
      <c r="BY99" s="118"/>
      <c r="BZ99" s="119"/>
      <c r="CA99" s="119"/>
      <c r="CB99" s="122"/>
      <c r="CC99" s="118"/>
      <c r="CD99" s="118"/>
      <c r="CE99" s="118"/>
      <c r="CF99" s="118"/>
      <c r="CG99" s="118"/>
      <c r="CH99" s="118"/>
      <c r="CI99" s="118"/>
      <c r="CJ99" s="118"/>
      <c r="CK99" s="118"/>
      <c r="CL99" s="119"/>
      <c r="CM99" s="486"/>
      <c r="CN99" s="497"/>
      <c r="CO99" s="118"/>
      <c r="CP99" s="119"/>
      <c r="CQ99" s="119"/>
      <c r="CR99" s="212"/>
      <c r="CS99" s="123"/>
      <c r="CT99" s="123"/>
      <c r="CU99" s="123"/>
      <c r="CV99" s="505"/>
      <c r="CW99" s="506"/>
      <c r="CX99" s="470"/>
      <c r="CY99" s="471"/>
      <c r="CZ99" s="292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2"/>
      <c r="DO99" s="66"/>
    </row>
    <row r="100" spans="1:121" s="147" customFormat="1" ht="20.25" customHeight="1" x14ac:dyDescent="0.25">
      <c r="A100" s="134"/>
      <c r="B100" s="134"/>
      <c r="C100" s="135"/>
      <c r="D100" s="135"/>
      <c r="E100" s="135"/>
      <c r="F100" s="135"/>
      <c r="G100" s="135"/>
      <c r="H100" s="134"/>
      <c r="I100" s="135"/>
      <c r="J100" s="136" t="s">
        <v>379</v>
      </c>
      <c r="K100" s="136"/>
      <c r="L100" s="184"/>
      <c r="M100" s="171"/>
      <c r="N100" s="138"/>
      <c r="O100" s="137"/>
      <c r="P100" s="172"/>
      <c r="Q100" s="402"/>
      <c r="R100" s="138"/>
      <c r="S100" s="138"/>
      <c r="T100" s="402"/>
      <c r="U100" s="402"/>
      <c r="V100" s="402"/>
      <c r="W100" s="402"/>
      <c r="X100" s="137"/>
      <c r="Y100" s="163"/>
      <c r="Z100" s="167"/>
      <c r="AA100" s="139"/>
      <c r="AB100" s="134"/>
      <c r="AC100" s="135"/>
      <c r="AD100" s="135"/>
      <c r="AE100" s="135"/>
      <c r="AF100" s="135"/>
      <c r="AG100" s="140"/>
      <c r="AH100" s="135"/>
      <c r="AI100" s="139"/>
      <c r="AJ100" s="139"/>
      <c r="AK100" s="134"/>
      <c r="AL100" s="139"/>
      <c r="AM100" s="139"/>
      <c r="AN100" s="139"/>
      <c r="AO100" s="139"/>
      <c r="AP100" s="141"/>
      <c r="AQ100" s="142"/>
      <c r="AR100" s="139"/>
      <c r="AS100" s="276"/>
      <c r="AT100" s="135"/>
      <c r="AU100" s="139"/>
      <c r="AV100" s="139"/>
      <c r="AW100" s="139"/>
      <c r="AX100" s="139"/>
      <c r="AY100" s="141"/>
      <c r="AZ100" s="143"/>
      <c r="BA100" s="139"/>
      <c r="BB100" s="139"/>
      <c r="BC100" s="144"/>
      <c r="BD100" s="144"/>
      <c r="BE100" s="144"/>
      <c r="BF100" s="144"/>
      <c r="BG100" s="135"/>
      <c r="BH100" s="139"/>
      <c r="BI100" s="139"/>
      <c r="BJ100" s="139"/>
      <c r="BK100" s="139"/>
      <c r="BL100" s="139"/>
      <c r="BM100" s="139"/>
      <c r="BN100" s="139"/>
      <c r="BO100" s="135"/>
      <c r="BP100" s="135"/>
      <c r="BQ100" s="328"/>
      <c r="BR100" s="134"/>
      <c r="BS100" s="135"/>
      <c r="BT100" s="448"/>
      <c r="BU100" s="448"/>
      <c r="BV100" s="331"/>
      <c r="BW100" s="139"/>
      <c r="BX100" s="139"/>
      <c r="BY100" s="139"/>
      <c r="BZ100" s="141"/>
      <c r="CA100" s="328"/>
      <c r="CB100" s="145"/>
      <c r="CC100" s="139"/>
      <c r="CD100" s="139"/>
      <c r="CE100" s="139"/>
      <c r="CF100" s="139"/>
      <c r="CG100" s="139"/>
      <c r="CH100" s="402"/>
      <c r="CI100" s="139"/>
      <c r="CJ100" s="139"/>
      <c r="CK100" s="139"/>
      <c r="CL100" s="141"/>
      <c r="CM100" s="143"/>
      <c r="CN100" s="139"/>
      <c r="CO100" s="139"/>
      <c r="CP100" s="141"/>
      <c r="CQ100" s="141"/>
      <c r="CR100" s="221"/>
      <c r="CS100" s="146"/>
      <c r="CT100" s="146"/>
      <c r="CU100" s="146"/>
      <c r="CV100" s="139"/>
      <c r="CW100" s="139"/>
      <c r="CX100" s="146"/>
      <c r="CY100" s="301"/>
      <c r="CZ100" s="423"/>
      <c r="DA100" s="633"/>
      <c r="DB100" s="633"/>
      <c r="DC100" s="633"/>
      <c r="DD100" s="633"/>
      <c r="DE100" s="633"/>
      <c r="DF100" s="633"/>
      <c r="DG100" s="633"/>
      <c r="DH100" s="633"/>
      <c r="DI100" s="633"/>
      <c r="DJ100" s="633"/>
      <c r="DK100" s="633"/>
      <c r="DL100" s="633"/>
      <c r="DM100" s="424"/>
      <c r="DO100" s="66"/>
    </row>
    <row r="101" spans="1:121" s="21" customFormat="1" ht="15.95" customHeight="1" x14ac:dyDescent="0.25">
      <c r="A101" s="10"/>
      <c r="B101" s="42"/>
      <c r="C101" s="10"/>
      <c r="D101" s="10"/>
      <c r="E101" s="10"/>
      <c r="F101" s="10"/>
      <c r="G101" s="12"/>
      <c r="H101" s="10"/>
      <c r="I101" s="10"/>
      <c r="J101" s="77" t="s">
        <v>392</v>
      </c>
      <c r="K101" s="185"/>
      <c r="L101" s="186"/>
      <c r="M101" s="173"/>
      <c r="N101" s="78"/>
      <c r="O101" s="124"/>
      <c r="P101" s="174"/>
      <c r="Q101" s="41">
        <f t="shared" ref="Q101:Q115" si="262">P101-M101</f>
        <v>0</v>
      </c>
      <c r="R101" s="554">
        <f t="shared" ref="R101:R115" si="263">P101-N101</f>
        <v>0</v>
      </c>
      <c r="S101" s="583"/>
      <c r="T101" s="584"/>
      <c r="U101" s="585"/>
      <c r="V101" s="585"/>
      <c r="W101" s="585"/>
      <c r="X101" s="41"/>
      <c r="Y101" s="164"/>
      <c r="Z101" s="168"/>
      <c r="AA101" s="41"/>
      <c r="AB101" s="42"/>
      <c r="AC101" s="10"/>
      <c r="AD101" s="10"/>
      <c r="AE101" s="10"/>
      <c r="AF101" s="10"/>
      <c r="AG101" s="79">
        <f t="shared" ref="AG101:AG114" si="264">SUM(AB101:AF101)</f>
        <v>0</v>
      </c>
      <c r="AH101" s="42"/>
      <c r="AI101" s="41"/>
      <c r="AJ101" s="41"/>
      <c r="AK101" s="42" t="e">
        <f t="shared" ref="AK101:AK114" si="265">AB101*$CZ101*$AA101*$Y101/1000/1000</f>
        <v>#DIV/0!</v>
      </c>
      <c r="AL101" s="10" t="e">
        <f t="shared" ref="AL101:AL114" si="266">AC101*$CZ101*$AA101*$Y101/1000/1000</f>
        <v>#DIV/0!</v>
      </c>
      <c r="AM101" s="10" t="e">
        <f t="shared" ref="AM101:AM114" si="267">AD101*$CZ101*$AA101*$Y101/1000/1000</f>
        <v>#DIV/0!</v>
      </c>
      <c r="AN101" s="10" t="e">
        <f t="shared" ref="AN101:AN114" si="268">AE101*$CZ101*$AA101*$Y101/1000/1000</f>
        <v>#DIV/0!</v>
      </c>
      <c r="AO101" s="10" t="e">
        <f t="shared" ref="AO101:AO114" si="269">AF101*$CZ101*$AA101*$Y101/1000/1000</f>
        <v>#DIV/0!</v>
      </c>
      <c r="AP101" s="12" t="e">
        <f t="shared" ref="AP101:AP114" si="270">AG101*$CZ101*$AA101*$Y101/1000/1000</f>
        <v>#DIV/0!</v>
      </c>
      <c r="AQ101" s="126" t="e">
        <f t="shared" ref="AQ101:AQ115" si="271">AJ101/1000/1000-AP101</f>
        <v>#DIV/0!</v>
      </c>
      <c r="AR101" s="41">
        <f t="shared" ref="AR101:AR116" si="272">AI101*Z101</f>
        <v>0</v>
      </c>
      <c r="AS101" s="57">
        <f t="shared" ref="AS101:AS111" si="273">AR101-AJ101</f>
        <v>0</v>
      </c>
      <c r="AT101" s="10" t="e">
        <f t="shared" ref="AT101:AT114" si="274">(AB101-B101)*$CZ101*$AA101*$Y101/1000/1000</f>
        <v>#DIV/0!</v>
      </c>
      <c r="AU101" s="10" t="e">
        <f t="shared" ref="AU101:AU114" si="275">(AC101-C101)*$CZ101*$AA101*$Y101/1000/1000</f>
        <v>#DIV/0!</v>
      </c>
      <c r="AV101" s="10" t="e">
        <f t="shared" ref="AV101:AV114" si="276">(AD101-D101)*$CZ101*$AA101*$Y101/1000/1000</f>
        <v>#DIV/0!</v>
      </c>
      <c r="AW101" s="10" t="e">
        <f t="shared" ref="AW101:AW114" si="277">(AE101-E101)*$CZ101*$AA101*$Y101/1000/1000</f>
        <v>#DIV/0!</v>
      </c>
      <c r="AX101" s="10" t="e">
        <f t="shared" ref="AX101:AX114" si="278">(AF101-F101)*$CZ101*$AA101*$Y101/1000/1000</f>
        <v>#DIV/0!</v>
      </c>
      <c r="AY101" s="12" t="e">
        <f t="shared" ref="AY101:AY115" si="279">SUM(AT101:AX101)</f>
        <v>#DIV/0!</v>
      </c>
      <c r="AZ101" s="125"/>
      <c r="BA101" s="41">
        <f>BD101*AA101</f>
        <v>0</v>
      </c>
      <c r="BB101" s="41">
        <f>AZ101*AA101</f>
        <v>0</v>
      </c>
      <c r="BC101" s="10"/>
      <c r="BD101" s="10"/>
      <c r="BE101" s="10"/>
      <c r="BF101" s="10"/>
      <c r="BG101" s="10"/>
      <c r="BH101" s="41">
        <f t="shared" ref="BH101:BH116" si="280">H101*A101*AA101</f>
        <v>0</v>
      </c>
      <c r="BI101" s="41">
        <f t="shared" ref="BI101:BI116" si="281">BG101*AA101*Y101</f>
        <v>0</v>
      </c>
      <c r="BJ101" s="41" t="e">
        <f t="shared" ref="BJ101:BJ114" si="282">AJ101/AA101-AZ101-BG101</f>
        <v>#DIV/0!</v>
      </c>
      <c r="BK101" s="41" t="e">
        <f t="shared" ref="BK101:BK114" si="283">AR101/AA101-AZ101-BG101</f>
        <v>#DIV/0!</v>
      </c>
      <c r="BL101" s="41"/>
      <c r="BM101" s="41" t="e">
        <f t="shared" ref="BM101:BM110" si="284">BJ101-BL101</f>
        <v>#DIV/0!</v>
      </c>
      <c r="BN101" s="41" t="e">
        <f t="shared" ref="BN101:BN110" si="285">BK101-BL101</f>
        <v>#DIV/0!</v>
      </c>
      <c r="BO101" s="10"/>
      <c r="BP101" s="82"/>
      <c r="BQ101" s="330"/>
      <c r="BR101" s="42" t="e">
        <f>AI101/AA101/7.2048</f>
        <v>#DIV/0!</v>
      </c>
      <c r="BS101" s="10">
        <f t="shared" ref="BS101:BS115" si="286">CN101-BO101</f>
        <v>0</v>
      </c>
      <c r="BT101" s="449">
        <f t="shared" ref="BT101:BT115" si="287">CM101-BO101</f>
        <v>0</v>
      </c>
      <c r="BU101" s="449" t="e">
        <f t="shared" ref="BU101:BU115" si="288">BR101-BS101</f>
        <v>#DIV/0!</v>
      </c>
      <c r="BV101" s="332" t="e">
        <f t="shared" ref="BV101:BV115" si="289">BR101-BT101</f>
        <v>#DIV/0!</v>
      </c>
      <c r="BW101" s="41"/>
      <c r="BX101" s="41"/>
      <c r="BY101" s="41"/>
      <c r="BZ101" s="36"/>
      <c r="CA101" s="330"/>
      <c r="CB101" s="266"/>
      <c r="CC101" s="10">
        <f>SUMPRODUCT(('[179]Динамика NB'!$T$5:$AE$5=$L101)*('[179]Динамика NB'!$T$169:$AE$169))</f>
        <v>0</v>
      </c>
      <c r="CD101" s="10"/>
      <c r="CE101" s="10"/>
      <c r="CF101" s="10"/>
      <c r="CG101" s="10"/>
      <c r="CH101" s="41" t="e">
        <f>SUMPRODUCT(('A-Нефтегаз_факт_НДПИ (Argus)'!$C$5:$O$5=$L101)*('A-Нефтегаз_факт_НДПИ (Argus)'!$C$75:$O$75))/SUMPRODUCT(('A-Нефтегаз_факт_НДПИ (Argus)'!$C$5:$O$5=$L101)*('A-Нефтегаз_факт_НДПИ (Argus)'!$C$76:$O$76))*$AA101</f>
        <v>#DIV/0!</v>
      </c>
      <c r="CI101" s="41">
        <f t="shared" ref="CI101:CI116" si="290">(CB101-CC101)*AA101</f>
        <v>0</v>
      </c>
      <c r="CJ101" s="41"/>
      <c r="CK101" s="41"/>
      <c r="CL101" s="36"/>
      <c r="CM101" s="125"/>
      <c r="CN101" s="41"/>
      <c r="CO101" s="41" t="e">
        <f>SUMPRODUCT(('А-Нефтегаз_факт_НДПИ (Platts)'!$C$5:$O$5=$L101)*('А-Нефтегаз_факт_НДПИ (Platts)'!$C$75:$O$75))/SUMPRODUCT(('А-Нефтегаз_факт_НДПИ (Platts)'!$C$5:$O$5=$L101)*('А-Нефтегаз_факт_НДПИ (Platts)'!$C$76:$O$76))*$AA101</f>
        <v>#DIV/0!</v>
      </c>
      <c r="CP101" s="36" t="e">
        <f t="shared" ref="CP101:CP116" si="291">CO101-CH101</f>
        <v>#DIV/0!</v>
      </c>
      <c r="CQ101" s="36"/>
      <c r="CR101" s="12"/>
      <c r="CS101" s="37" t="e">
        <f t="shared" ref="CS101:CS116" si="292">AA101*BK101/1000/1000</f>
        <v>#DIV/0!</v>
      </c>
      <c r="CT101" s="37">
        <f t="shared" ref="CT101:CT116" si="293">BL101*AA101</f>
        <v>0</v>
      </c>
      <c r="CU101" s="37" t="e">
        <f t="shared" ref="CU101:CU115" si="294">CS101-CT101</f>
        <v>#DIV/0!</v>
      </c>
      <c r="CV101" s="41" t="e">
        <f t="shared" ref="CV101:CV116" si="295">BL101/CR101*Y101*AA101</f>
        <v>#DIV/0!</v>
      </c>
      <c r="CW101" s="41" t="e">
        <f t="shared" ref="CW101:CW116" si="296">BL101/CR101*Z101*AA101</f>
        <v>#DIV/0!</v>
      </c>
      <c r="CX101" s="37" t="e">
        <f t="shared" ref="CX101:CX115" si="297">CV101-CT101</f>
        <v>#DIV/0!</v>
      </c>
      <c r="CY101" s="302" t="e">
        <f t="shared" ref="CY101:CY116" si="298">CW101-CH101</f>
        <v>#DIV/0!</v>
      </c>
      <c r="CZ101" s="287" t="e">
        <f t="shared" ref="CZ101:CZ116" si="299">AI101/AA101/BR101</f>
        <v>#DIV/0!</v>
      </c>
      <c r="DA101" s="628" t="e">
        <f t="shared" ref="DA101:DA116" si="300">BU101*CZ101*AA101*CR101/1000000</f>
        <v>#DIV/0!</v>
      </c>
      <c r="DB101" s="628" t="e">
        <f t="shared" ref="DB101:DB116" si="301">BV101*CZ101*AA101*CR101/1000000</f>
        <v>#DIV/0!</v>
      </c>
      <c r="DC101" s="628"/>
      <c r="DD101" s="628" t="e">
        <f t="shared" ref="DD101:DD116" si="302">SUM(AT101,AW101,AX101)</f>
        <v>#DIV/0!</v>
      </c>
      <c r="DE101" s="628" t="e">
        <f t="shared" ref="DE101:DE116" si="303">AL101</f>
        <v>#DIV/0!</v>
      </c>
      <c r="DF101" s="628"/>
      <c r="DG101" s="628">
        <f t="shared" ref="DG101:DG116" si="304">(BA101-BB101)/1000/1000</f>
        <v>0</v>
      </c>
      <c r="DH101" s="628">
        <f t="shared" ref="DH101:DH116" si="305">(BH101-BI101)/1000/1000</f>
        <v>0</v>
      </c>
      <c r="DI101" s="628">
        <f t="shared" ref="DI101:DI116" si="306">AS101/1000000</f>
        <v>0</v>
      </c>
      <c r="DJ101" s="628">
        <f t="shared" ref="DJ101:DJ116" si="307">CI101/1000/1000</f>
        <v>0</v>
      </c>
      <c r="DK101" s="628" t="e">
        <f t="shared" ref="DK101:DK115" si="308">CY101/1000/1000</f>
        <v>#DIV/0!</v>
      </c>
      <c r="DL101" s="628" t="e">
        <f t="shared" ref="DL101:DL115" si="309">CP101/1000/1000</f>
        <v>#DIV/0!</v>
      </c>
      <c r="DM101" s="530" t="e">
        <f t="shared" ref="DM101" si="310">SUM(DA101:DL101)</f>
        <v>#DIV/0!</v>
      </c>
      <c r="DO101" s="66"/>
    </row>
    <row r="102" spans="1:121" s="21" customFormat="1" ht="15.95" customHeight="1" x14ac:dyDescent="0.25">
      <c r="A102" s="11"/>
      <c r="B102" s="18"/>
      <c r="C102" s="11"/>
      <c r="D102" s="11"/>
      <c r="E102" s="11"/>
      <c r="F102" s="11"/>
      <c r="G102" s="14"/>
      <c r="H102" s="11"/>
      <c r="I102" s="11"/>
      <c r="J102" s="77" t="s">
        <v>392</v>
      </c>
      <c r="K102" s="187"/>
      <c r="L102" s="188"/>
      <c r="M102" s="269"/>
      <c r="N102" s="69"/>
      <c r="O102" s="19"/>
      <c r="P102" s="175"/>
      <c r="Q102" s="16">
        <f t="shared" si="262"/>
        <v>0</v>
      </c>
      <c r="R102" s="554">
        <f t="shared" si="263"/>
        <v>0</v>
      </c>
      <c r="S102" s="586"/>
      <c r="T102" s="587"/>
      <c r="U102" s="587"/>
      <c r="V102" s="587"/>
      <c r="W102" s="587"/>
      <c r="X102" s="16"/>
      <c r="Y102" s="165"/>
      <c r="Z102" s="169"/>
      <c r="AA102" s="16"/>
      <c r="AB102" s="18"/>
      <c r="AC102" s="11"/>
      <c r="AD102" s="11"/>
      <c r="AE102" s="11"/>
      <c r="AF102" s="11"/>
      <c r="AG102" s="72">
        <f t="shared" si="264"/>
        <v>0</v>
      </c>
      <c r="AH102" s="18"/>
      <c r="AI102" s="16"/>
      <c r="AJ102" s="16"/>
      <c r="AK102" s="18" t="e">
        <f t="shared" si="265"/>
        <v>#DIV/0!</v>
      </c>
      <c r="AL102" s="11" t="e">
        <f t="shared" si="266"/>
        <v>#DIV/0!</v>
      </c>
      <c r="AM102" s="11" t="e">
        <f t="shared" si="267"/>
        <v>#DIV/0!</v>
      </c>
      <c r="AN102" s="11" t="e">
        <f t="shared" si="268"/>
        <v>#DIV/0!</v>
      </c>
      <c r="AO102" s="11" t="e">
        <f t="shared" si="269"/>
        <v>#DIV/0!</v>
      </c>
      <c r="AP102" s="14" t="e">
        <f t="shared" si="270"/>
        <v>#DIV/0!</v>
      </c>
      <c r="AQ102" s="128" t="e">
        <f t="shared" si="271"/>
        <v>#DIV/0!</v>
      </c>
      <c r="AR102" s="16">
        <f t="shared" si="272"/>
        <v>0</v>
      </c>
      <c r="AS102" s="272">
        <f t="shared" si="273"/>
        <v>0</v>
      </c>
      <c r="AT102" s="11" t="e">
        <f t="shared" si="274"/>
        <v>#DIV/0!</v>
      </c>
      <c r="AU102" s="11" t="e">
        <f t="shared" si="275"/>
        <v>#DIV/0!</v>
      </c>
      <c r="AV102" s="11" t="e">
        <f t="shared" si="276"/>
        <v>#DIV/0!</v>
      </c>
      <c r="AW102" s="11" t="e">
        <f t="shared" si="277"/>
        <v>#DIV/0!</v>
      </c>
      <c r="AX102" s="11" t="e">
        <f t="shared" si="278"/>
        <v>#DIV/0!</v>
      </c>
      <c r="AY102" s="14" t="e">
        <f t="shared" si="279"/>
        <v>#DIV/0!</v>
      </c>
      <c r="AZ102" s="127"/>
      <c r="BA102" s="16">
        <f t="shared" ref="BA102:BA114" si="311">BD102*AA102</f>
        <v>0</v>
      </c>
      <c r="BB102" s="16">
        <f t="shared" ref="BB102:BB114" si="312">AZ102*AA102</f>
        <v>0</v>
      </c>
      <c r="BC102" s="11"/>
      <c r="BD102" s="11"/>
      <c r="BE102" s="11"/>
      <c r="BF102" s="11"/>
      <c r="BG102" s="11"/>
      <c r="BH102" s="16">
        <f t="shared" si="280"/>
        <v>0</v>
      </c>
      <c r="BI102" s="16">
        <f t="shared" si="281"/>
        <v>0</v>
      </c>
      <c r="BJ102" s="16" t="e">
        <f t="shared" si="282"/>
        <v>#DIV/0!</v>
      </c>
      <c r="BK102" s="16" t="e">
        <f t="shared" si="283"/>
        <v>#DIV/0!</v>
      </c>
      <c r="BL102" s="16"/>
      <c r="BM102" s="16" t="e">
        <f t="shared" si="284"/>
        <v>#DIV/0!</v>
      </c>
      <c r="BN102" s="16" t="e">
        <f t="shared" si="285"/>
        <v>#DIV/0!</v>
      </c>
      <c r="BO102" s="11"/>
      <c r="BP102" s="85"/>
      <c r="BQ102" s="330"/>
      <c r="BR102" s="18" t="e">
        <f>AI102/AA102/7.212</f>
        <v>#DIV/0!</v>
      </c>
      <c r="BS102" s="11">
        <f t="shared" si="286"/>
        <v>0</v>
      </c>
      <c r="BT102" s="450">
        <f t="shared" si="287"/>
        <v>0</v>
      </c>
      <c r="BU102" s="450" t="e">
        <f t="shared" si="288"/>
        <v>#DIV/0!</v>
      </c>
      <c r="BV102" s="442" t="e">
        <f t="shared" si="289"/>
        <v>#DIV/0!</v>
      </c>
      <c r="BW102" s="16"/>
      <c r="BX102" s="16"/>
      <c r="BY102" s="16"/>
      <c r="BZ102" s="38"/>
      <c r="CA102" s="330"/>
      <c r="CB102" s="266"/>
      <c r="CC102" s="11">
        <f>SUMPRODUCT(('[179]Динамика NB'!$T$5:$AE$5=$L102)*('[179]Динамика NB'!$T$169:$AE$169))</f>
        <v>0</v>
      </c>
      <c r="CD102" s="11"/>
      <c r="CE102" s="11"/>
      <c r="CF102" s="11"/>
      <c r="CG102" s="11"/>
      <c r="CH102" s="16" t="e">
        <f>SUMPRODUCT(('A-Нефтегаз_факт_НДПИ (Argus)'!$C$5:$O$5=$L102)*('A-Нефтегаз_факт_НДПИ (Argus)'!$C$75:$O$75))/SUMPRODUCT(('A-Нефтегаз_факт_НДПИ (Argus)'!$C$5:$O$5=$L102)*('A-Нефтегаз_факт_НДПИ (Argus)'!$C$76:$O$76))*$AA102</f>
        <v>#DIV/0!</v>
      </c>
      <c r="CI102" s="16">
        <f t="shared" si="290"/>
        <v>0</v>
      </c>
      <c r="CJ102" s="16"/>
      <c r="CK102" s="16"/>
      <c r="CL102" s="38"/>
      <c r="CM102" s="127"/>
      <c r="CN102" s="16"/>
      <c r="CO102" s="16" t="e">
        <f>SUMPRODUCT(('А-Нефтегаз_факт_НДПИ (Platts)'!$C$5:$O$5=$L102)*('А-Нефтегаз_факт_НДПИ (Platts)'!$C$75:$O$75))/SUMPRODUCT(('А-Нефтегаз_факт_НДПИ (Platts)'!$C$5:$O$5=$L102)*('А-Нефтегаз_факт_НДПИ (Platts)'!$C$76:$O$76))*$AA102</f>
        <v>#DIV/0!</v>
      </c>
      <c r="CP102" s="38" t="e">
        <f t="shared" si="291"/>
        <v>#DIV/0!</v>
      </c>
      <c r="CQ102" s="38"/>
      <c r="CR102" s="14"/>
      <c r="CS102" s="15" t="e">
        <f t="shared" si="292"/>
        <v>#DIV/0!</v>
      </c>
      <c r="CT102" s="15">
        <f t="shared" si="293"/>
        <v>0</v>
      </c>
      <c r="CU102" s="15" t="e">
        <f t="shared" si="294"/>
        <v>#DIV/0!</v>
      </c>
      <c r="CV102" s="16" t="e">
        <f t="shared" si="295"/>
        <v>#DIV/0!</v>
      </c>
      <c r="CW102" s="16" t="e">
        <f t="shared" si="296"/>
        <v>#DIV/0!</v>
      </c>
      <c r="CX102" s="15" t="e">
        <f t="shared" si="297"/>
        <v>#DIV/0!</v>
      </c>
      <c r="CY102" s="303" t="e">
        <f t="shared" si="298"/>
        <v>#DIV/0!</v>
      </c>
      <c r="CZ102" s="288" t="e">
        <f t="shared" si="299"/>
        <v>#DIV/0!</v>
      </c>
      <c r="DA102" s="628" t="e">
        <f t="shared" si="300"/>
        <v>#DIV/0!</v>
      </c>
      <c r="DB102" s="628" t="e">
        <f t="shared" si="301"/>
        <v>#DIV/0!</v>
      </c>
      <c r="DC102" s="628"/>
      <c r="DD102" s="628" t="e">
        <f t="shared" si="302"/>
        <v>#DIV/0!</v>
      </c>
      <c r="DE102" s="628" t="e">
        <f t="shared" si="303"/>
        <v>#DIV/0!</v>
      </c>
      <c r="DF102" s="628"/>
      <c r="DG102" s="628">
        <f t="shared" si="304"/>
        <v>0</v>
      </c>
      <c r="DH102" s="628">
        <f t="shared" si="305"/>
        <v>0</v>
      </c>
      <c r="DI102" s="628">
        <f t="shared" si="306"/>
        <v>0</v>
      </c>
      <c r="DJ102" s="628">
        <f t="shared" si="307"/>
        <v>0</v>
      </c>
      <c r="DK102" s="628" t="e">
        <f t="shared" si="308"/>
        <v>#DIV/0!</v>
      </c>
      <c r="DL102" s="628" t="e">
        <f t="shared" si="309"/>
        <v>#DIV/0!</v>
      </c>
      <c r="DM102" s="530" t="e">
        <f t="shared" ref="DM102:DM114" si="313">SUM(DA102:DL102)</f>
        <v>#DIV/0!</v>
      </c>
      <c r="DO102" s="66"/>
    </row>
    <row r="103" spans="1:121" s="21" customFormat="1" ht="15.95" customHeight="1" x14ac:dyDescent="0.25">
      <c r="A103" s="11"/>
      <c r="B103" s="18"/>
      <c r="C103" s="11"/>
      <c r="D103" s="11"/>
      <c r="E103" s="11"/>
      <c r="F103" s="11"/>
      <c r="G103" s="14"/>
      <c r="H103" s="11"/>
      <c r="I103" s="11"/>
      <c r="J103" s="77" t="s">
        <v>391</v>
      </c>
      <c r="K103" s="187"/>
      <c r="L103" s="188"/>
      <c r="M103" s="269"/>
      <c r="N103" s="69"/>
      <c r="O103" s="19"/>
      <c r="P103" s="175"/>
      <c r="Q103" s="16">
        <f t="shared" si="262"/>
        <v>0</v>
      </c>
      <c r="R103" s="554">
        <f t="shared" si="263"/>
        <v>0</v>
      </c>
      <c r="S103" s="586"/>
      <c r="T103" s="587"/>
      <c r="U103" s="587"/>
      <c r="V103" s="587"/>
      <c r="W103" s="587"/>
      <c r="X103" s="16"/>
      <c r="Y103" s="165"/>
      <c r="Z103" s="169"/>
      <c r="AA103" s="16"/>
      <c r="AB103" s="18"/>
      <c r="AC103" s="11"/>
      <c r="AD103" s="11"/>
      <c r="AE103" s="11"/>
      <c r="AF103" s="11"/>
      <c r="AG103" s="72">
        <f t="shared" si="264"/>
        <v>0</v>
      </c>
      <c r="AH103" s="18"/>
      <c r="AI103" s="16"/>
      <c r="AJ103" s="16"/>
      <c r="AK103" s="18" t="e">
        <f t="shared" si="265"/>
        <v>#DIV/0!</v>
      </c>
      <c r="AL103" s="11" t="e">
        <f t="shared" si="266"/>
        <v>#DIV/0!</v>
      </c>
      <c r="AM103" s="11" t="e">
        <f t="shared" si="267"/>
        <v>#DIV/0!</v>
      </c>
      <c r="AN103" s="11" t="e">
        <f t="shared" si="268"/>
        <v>#DIV/0!</v>
      </c>
      <c r="AO103" s="11" t="e">
        <f t="shared" si="269"/>
        <v>#DIV/0!</v>
      </c>
      <c r="AP103" s="14" t="e">
        <f t="shared" si="270"/>
        <v>#DIV/0!</v>
      </c>
      <c r="AQ103" s="128" t="e">
        <f t="shared" si="271"/>
        <v>#DIV/0!</v>
      </c>
      <c r="AR103" s="16">
        <f t="shared" si="272"/>
        <v>0</v>
      </c>
      <c r="AS103" s="272">
        <f t="shared" si="273"/>
        <v>0</v>
      </c>
      <c r="AT103" s="11" t="e">
        <f t="shared" si="274"/>
        <v>#DIV/0!</v>
      </c>
      <c r="AU103" s="11" t="e">
        <f t="shared" si="275"/>
        <v>#DIV/0!</v>
      </c>
      <c r="AV103" s="11" t="e">
        <f t="shared" si="276"/>
        <v>#DIV/0!</v>
      </c>
      <c r="AW103" s="11" t="e">
        <f t="shared" si="277"/>
        <v>#DIV/0!</v>
      </c>
      <c r="AX103" s="11" t="e">
        <f t="shared" si="278"/>
        <v>#DIV/0!</v>
      </c>
      <c r="AY103" s="14" t="e">
        <f t="shared" si="279"/>
        <v>#DIV/0!</v>
      </c>
      <c r="AZ103" s="127"/>
      <c r="BA103" s="16">
        <f t="shared" si="311"/>
        <v>0</v>
      </c>
      <c r="BB103" s="16">
        <f t="shared" si="312"/>
        <v>0</v>
      </c>
      <c r="BC103" s="11"/>
      <c r="BD103" s="11"/>
      <c r="BE103" s="11"/>
      <c r="BF103" s="11"/>
      <c r="BG103" s="11"/>
      <c r="BH103" s="16">
        <f t="shared" si="280"/>
        <v>0</v>
      </c>
      <c r="BI103" s="16">
        <f t="shared" si="281"/>
        <v>0</v>
      </c>
      <c r="BJ103" s="16" t="e">
        <f t="shared" si="282"/>
        <v>#DIV/0!</v>
      </c>
      <c r="BK103" s="16" t="e">
        <f t="shared" si="283"/>
        <v>#DIV/0!</v>
      </c>
      <c r="BL103" s="16"/>
      <c r="BM103" s="16" t="e">
        <f t="shared" si="284"/>
        <v>#DIV/0!</v>
      </c>
      <c r="BN103" s="16" t="e">
        <f t="shared" si="285"/>
        <v>#DIV/0!</v>
      </c>
      <c r="BO103" s="11"/>
      <c r="BP103" s="85"/>
      <c r="BQ103" s="330"/>
      <c r="BR103" s="18" t="e">
        <f>AI103/AA103/7.2</f>
        <v>#DIV/0!</v>
      </c>
      <c r="BS103" s="11">
        <f t="shared" si="286"/>
        <v>0</v>
      </c>
      <c r="BT103" s="450">
        <f t="shared" si="287"/>
        <v>0</v>
      </c>
      <c r="BU103" s="450" t="e">
        <f t="shared" si="288"/>
        <v>#DIV/0!</v>
      </c>
      <c r="BV103" s="442" t="e">
        <f t="shared" si="289"/>
        <v>#DIV/0!</v>
      </c>
      <c r="BW103" s="16"/>
      <c r="BX103" s="16"/>
      <c r="BY103" s="16"/>
      <c r="BZ103" s="38"/>
      <c r="CA103" s="330"/>
      <c r="CB103" s="266"/>
      <c r="CC103" s="11">
        <f>SUMPRODUCT(('[179]Динамика NB'!$T$5:$AE$5=$L103)*('[179]Динамика NB'!$T$169:$AE$169))</f>
        <v>0</v>
      </c>
      <c r="CD103" s="11"/>
      <c r="CE103" s="11"/>
      <c r="CF103" s="11"/>
      <c r="CG103" s="11"/>
      <c r="CH103" s="16" t="e">
        <f>SUMPRODUCT(('A-Нефтегаз_факт_НДПИ (Argus)'!$C$5:$O$5=$L103)*('A-Нефтегаз_факт_НДПИ (Argus)'!$C$75:$O$75))/SUMPRODUCT(('A-Нефтегаз_факт_НДПИ (Argus)'!$C$5:$O$5=$L103)*('A-Нефтегаз_факт_НДПИ (Argus)'!$C$76:$O$76))*$AA103</f>
        <v>#DIV/0!</v>
      </c>
      <c r="CI103" s="16">
        <f t="shared" si="290"/>
        <v>0</v>
      </c>
      <c r="CJ103" s="16"/>
      <c r="CK103" s="16"/>
      <c r="CL103" s="38"/>
      <c r="CM103" s="127"/>
      <c r="CN103" s="16"/>
      <c r="CO103" s="16" t="e">
        <f>SUMPRODUCT(('А-Нефтегаз_факт_НДПИ (Platts)'!$C$5:$O$5=$L103)*('А-Нефтегаз_факт_НДПИ (Platts)'!$C$75:$O$75))/SUMPRODUCT(('А-Нефтегаз_факт_НДПИ (Platts)'!$C$5:$O$5=$L103)*('А-Нефтегаз_факт_НДПИ (Platts)'!$C$76:$O$76))*$AA103</f>
        <v>#DIV/0!</v>
      </c>
      <c r="CP103" s="38" t="e">
        <f t="shared" si="291"/>
        <v>#DIV/0!</v>
      </c>
      <c r="CQ103" s="38"/>
      <c r="CR103" s="14"/>
      <c r="CS103" s="15" t="e">
        <f t="shared" si="292"/>
        <v>#DIV/0!</v>
      </c>
      <c r="CT103" s="15">
        <f t="shared" si="293"/>
        <v>0</v>
      </c>
      <c r="CU103" s="15" t="e">
        <f t="shared" si="294"/>
        <v>#DIV/0!</v>
      </c>
      <c r="CV103" s="16" t="e">
        <f t="shared" si="295"/>
        <v>#DIV/0!</v>
      </c>
      <c r="CW103" s="16" t="e">
        <f t="shared" si="296"/>
        <v>#DIV/0!</v>
      </c>
      <c r="CX103" s="15" t="e">
        <f t="shared" si="297"/>
        <v>#DIV/0!</v>
      </c>
      <c r="CY103" s="304" t="e">
        <f t="shared" si="298"/>
        <v>#DIV/0!</v>
      </c>
      <c r="CZ103" s="288" t="e">
        <f t="shared" si="299"/>
        <v>#DIV/0!</v>
      </c>
      <c r="DA103" s="628" t="e">
        <f t="shared" si="300"/>
        <v>#DIV/0!</v>
      </c>
      <c r="DB103" s="628" t="e">
        <f t="shared" si="301"/>
        <v>#DIV/0!</v>
      </c>
      <c r="DC103" s="628"/>
      <c r="DD103" s="628" t="e">
        <f t="shared" si="302"/>
        <v>#DIV/0!</v>
      </c>
      <c r="DE103" s="628" t="e">
        <f t="shared" si="303"/>
        <v>#DIV/0!</v>
      </c>
      <c r="DF103" s="628"/>
      <c r="DG103" s="628">
        <f t="shared" si="304"/>
        <v>0</v>
      </c>
      <c r="DH103" s="628">
        <f t="shared" si="305"/>
        <v>0</v>
      </c>
      <c r="DI103" s="628">
        <f t="shared" si="306"/>
        <v>0</v>
      </c>
      <c r="DJ103" s="628">
        <f t="shared" si="307"/>
        <v>0</v>
      </c>
      <c r="DK103" s="628" t="e">
        <f t="shared" si="308"/>
        <v>#DIV/0!</v>
      </c>
      <c r="DL103" s="628" t="e">
        <f t="shared" si="309"/>
        <v>#DIV/0!</v>
      </c>
      <c r="DM103" s="530" t="e">
        <f t="shared" si="313"/>
        <v>#DIV/0!</v>
      </c>
      <c r="DO103" s="66"/>
    </row>
    <row r="104" spans="1:121" s="21" customFormat="1" ht="15.95" customHeight="1" x14ac:dyDescent="0.25">
      <c r="A104" s="11"/>
      <c r="B104" s="18"/>
      <c r="C104" s="11"/>
      <c r="D104" s="11"/>
      <c r="E104" s="11"/>
      <c r="F104" s="11"/>
      <c r="G104" s="14"/>
      <c r="H104" s="11"/>
      <c r="I104" s="11"/>
      <c r="J104" s="77" t="s">
        <v>392</v>
      </c>
      <c r="K104" s="187"/>
      <c r="L104" s="188"/>
      <c r="M104" s="269"/>
      <c r="N104" s="69"/>
      <c r="O104" s="19"/>
      <c r="P104" s="175"/>
      <c r="Q104" s="16">
        <f t="shared" si="262"/>
        <v>0</v>
      </c>
      <c r="R104" s="554">
        <f t="shared" si="263"/>
        <v>0</v>
      </c>
      <c r="S104" s="586"/>
      <c r="T104" s="587"/>
      <c r="U104" s="587"/>
      <c r="V104" s="587"/>
      <c r="W104" s="587"/>
      <c r="X104" s="16"/>
      <c r="Y104" s="165"/>
      <c r="Z104" s="169"/>
      <c r="AA104" s="16"/>
      <c r="AB104" s="18"/>
      <c r="AC104" s="11"/>
      <c r="AD104" s="11"/>
      <c r="AE104" s="11"/>
      <c r="AF104" s="11"/>
      <c r="AG104" s="72">
        <f t="shared" si="264"/>
        <v>0</v>
      </c>
      <c r="AH104" s="18"/>
      <c r="AI104" s="16"/>
      <c r="AJ104" s="16"/>
      <c r="AK104" s="18" t="e">
        <f t="shared" si="265"/>
        <v>#DIV/0!</v>
      </c>
      <c r="AL104" s="11" t="e">
        <f t="shared" si="266"/>
        <v>#DIV/0!</v>
      </c>
      <c r="AM104" s="11" t="e">
        <f t="shared" si="267"/>
        <v>#DIV/0!</v>
      </c>
      <c r="AN104" s="11" t="e">
        <f t="shared" si="268"/>
        <v>#DIV/0!</v>
      </c>
      <c r="AO104" s="11" t="e">
        <f t="shared" si="269"/>
        <v>#DIV/0!</v>
      </c>
      <c r="AP104" s="14" t="e">
        <f t="shared" si="270"/>
        <v>#DIV/0!</v>
      </c>
      <c r="AQ104" s="128" t="e">
        <f t="shared" si="271"/>
        <v>#DIV/0!</v>
      </c>
      <c r="AR104" s="16">
        <f t="shared" si="272"/>
        <v>0</v>
      </c>
      <c r="AS104" s="272">
        <f t="shared" si="273"/>
        <v>0</v>
      </c>
      <c r="AT104" s="11" t="e">
        <f t="shared" si="274"/>
        <v>#DIV/0!</v>
      </c>
      <c r="AU104" s="11" t="e">
        <f t="shared" si="275"/>
        <v>#DIV/0!</v>
      </c>
      <c r="AV104" s="11" t="e">
        <f t="shared" si="276"/>
        <v>#DIV/0!</v>
      </c>
      <c r="AW104" s="11" t="e">
        <f t="shared" si="277"/>
        <v>#DIV/0!</v>
      </c>
      <c r="AX104" s="11" t="e">
        <f t="shared" si="278"/>
        <v>#DIV/0!</v>
      </c>
      <c r="AY104" s="14" t="e">
        <f t="shared" si="279"/>
        <v>#DIV/0!</v>
      </c>
      <c r="AZ104" s="127"/>
      <c r="BA104" s="16">
        <f t="shared" si="311"/>
        <v>0</v>
      </c>
      <c r="BB104" s="16">
        <f t="shared" si="312"/>
        <v>0</v>
      </c>
      <c r="BC104" s="11"/>
      <c r="BD104" s="11"/>
      <c r="BE104" s="11"/>
      <c r="BF104" s="11"/>
      <c r="BG104" s="11"/>
      <c r="BH104" s="16">
        <f t="shared" si="280"/>
        <v>0</v>
      </c>
      <c r="BI104" s="16">
        <f t="shared" si="281"/>
        <v>0</v>
      </c>
      <c r="BJ104" s="16" t="e">
        <f t="shared" si="282"/>
        <v>#DIV/0!</v>
      </c>
      <c r="BK104" s="16" t="e">
        <f t="shared" si="283"/>
        <v>#DIV/0!</v>
      </c>
      <c r="BL104" s="16"/>
      <c r="BM104" s="16" t="e">
        <f t="shared" si="284"/>
        <v>#DIV/0!</v>
      </c>
      <c r="BN104" s="16" t="e">
        <f t="shared" si="285"/>
        <v>#DIV/0!</v>
      </c>
      <c r="BO104" s="11"/>
      <c r="BP104" s="85"/>
      <c r="BQ104" s="330"/>
      <c r="BR104" s="18" t="e">
        <f>AI104/AA104/7.2048</f>
        <v>#DIV/0!</v>
      </c>
      <c r="BS104" s="11">
        <f t="shared" si="286"/>
        <v>0</v>
      </c>
      <c r="BT104" s="450">
        <f t="shared" si="287"/>
        <v>0</v>
      </c>
      <c r="BU104" s="450" t="e">
        <f t="shared" si="288"/>
        <v>#DIV/0!</v>
      </c>
      <c r="BV104" s="442" t="e">
        <f t="shared" si="289"/>
        <v>#DIV/0!</v>
      </c>
      <c r="BW104" s="16"/>
      <c r="BX104" s="16"/>
      <c r="BY104" s="16"/>
      <c r="BZ104" s="38"/>
      <c r="CA104" s="330"/>
      <c r="CB104" s="266"/>
      <c r="CC104" s="11">
        <f>SUMPRODUCT(('[179]Динамика NB'!$T$5:$AE$5=$L104)*('[179]Динамика NB'!$T$169:$AE$169))</f>
        <v>0</v>
      </c>
      <c r="CD104" s="11"/>
      <c r="CE104" s="11"/>
      <c r="CF104" s="11"/>
      <c r="CG104" s="11"/>
      <c r="CH104" s="16" t="e">
        <f>SUMPRODUCT(('A-Нефтегаз_факт_НДПИ (Argus)'!$C$5:$O$5=$L104)*('A-Нефтегаз_факт_НДПИ (Argus)'!$C$75:$O$75))/SUMPRODUCT(('A-Нефтегаз_факт_НДПИ (Argus)'!$C$5:$O$5=$L104)*('A-Нефтегаз_факт_НДПИ (Argus)'!$C$76:$O$76))*$AA104</f>
        <v>#DIV/0!</v>
      </c>
      <c r="CI104" s="16">
        <f t="shared" si="290"/>
        <v>0</v>
      </c>
      <c r="CJ104" s="16"/>
      <c r="CK104" s="16"/>
      <c r="CL104" s="38"/>
      <c r="CM104" s="127"/>
      <c r="CN104" s="16"/>
      <c r="CO104" s="16" t="e">
        <f>SUMPRODUCT(('А-Нефтегаз_факт_НДПИ (Platts)'!$C$5:$O$5=$L104)*('А-Нефтегаз_факт_НДПИ (Platts)'!$C$75:$O$75))/SUMPRODUCT(('А-Нефтегаз_факт_НДПИ (Platts)'!$C$5:$O$5=$L104)*('А-Нефтегаз_факт_НДПИ (Platts)'!$C$76:$O$76))*$AA104</f>
        <v>#DIV/0!</v>
      </c>
      <c r="CP104" s="38" t="e">
        <f t="shared" si="291"/>
        <v>#DIV/0!</v>
      </c>
      <c r="CQ104" s="38"/>
      <c r="CR104" s="14"/>
      <c r="CS104" s="15" t="e">
        <f t="shared" si="292"/>
        <v>#DIV/0!</v>
      </c>
      <c r="CT104" s="15">
        <f t="shared" si="293"/>
        <v>0</v>
      </c>
      <c r="CU104" s="15" t="e">
        <f t="shared" si="294"/>
        <v>#DIV/0!</v>
      </c>
      <c r="CV104" s="16" t="e">
        <f t="shared" si="295"/>
        <v>#DIV/0!</v>
      </c>
      <c r="CW104" s="16" t="e">
        <f t="shared" si="296"/>
        <v>#DIV/0!</v>
      </c>
      <c r="CX104" s="15" t="e">
        <f t="shared" si="297"/>
        <v>#DIV/0!</v>
      </c>
      <c r="CY104" s="304" t="e">
        <f t="shared" si="298"/>
        <v>#DIV/0!</v>
      </c>
      <c r="CZ104" s="288" t="e">
        <f t="shared" si="299"/>
        <v>#DIV/0!</v>
      </c>
      <c r="DA104" s="628" t="e">
        <f t="shared" si="300"/>
        <v>#DIV/0!</v>
      </c>
      <c r="DB104" s="628" t="e">
        <f t="shared" si="301"/>
        <v>#DIV/0!</v>
      </c>
      <c r="DC104" s="628"/>
      <c r="DD104" s="628" t="e">
        <f t="shared" si="302"/>
        <v>#DIV/0!</v>
      </c>
      <c r="DE104" s="628" t="e">
        <f t="shared" si="303"/>
        <v>#DIV/0!</v>
      </c>
      <c r="DF104" s="628"/>
      <c r="DG104" s="628">
        <f t="shared" si="304"/>
        <v>0</v>
      </c>
      <c r="DH104" s="628">
        <f t="shared" si="305"/>
        <v>0</v>
      </c>
      <c r="DI104" s="628">
        <f t="shared" si="306"/>
        <v>0</v>
      </c>
      <c r="DJ104" s="628">
        <f t="shared" si="307"/>
        <v>0</v>
      </c>
      <c r="DK104" s="628" t="e">
        <f t="shared" si="308"/>
        <v>#DIV/0!</v>
      </c>
      <c r="DL104" s="628" t="e">
        <f t="shared" si="309"/>
        <v>#DIV/0!</v>
      </c>
      <c r="DM104" s="530" t="e">
        <f t="shared" si="313"/>
        <v>#DIV/0!</v>
      </c>
      <c r="DO104" s="66"/>
    </row>
    <row r="105" spans="1:121" s="21" customFormat="1" ht="15.95" customHeight="1" x14ac:dyDescent="0.25">
      <c r="A105" s="11"/>
      <c r="B105" s="18"/>
      <c r="C105" s="11"/>
      <c r="D105" s="11"/>
      <c r="E105" s="11"/>
      <c r="F105" s="11"/>
      <c r="G105" s="14"/>
      <c r="H105" s="11"/>
      <c r="I105" s="11"/>
      <c r="J105" s="77" t="s">
        <v>392</v>
      </c>
      <c r="K105" s="187"/>
      <c r="L105" s="188"/>
      <c r="M105" s="269"/>
      <c r="N105" s="69"/>
      <c r="O105" s="19"/>
      <c r="P105" s="175"/>
      <c r="Q105" s="16">
        <f t="shared" si="262"/>
        <v>0</v>
      </c>
      <c r="R105" s="554">
        <f t="shared" si="263"/>
        <v>0</v>
      </c>
      <c r="S105" s="586"/>
      <c r="T105" s="587"/>
      <c r="U105" s="587"/>
      <c r="V105" s="587"/>
      <c r="W105" s="587"/>
      <c r="X105" s="16"/>
      <c r="Y105" s="165"/>
      <c r="Z105" s="169"/>
      <c r="AA105" s="16"/>
      <c r="AB105" s="18"/>
      <c r="AC105" s="11"/>
      <c r="AD105" s="11"/>
      <c r="AE105" s="11"/>
      <c r="AF105" s="11"/>
      <c r="AG105" s="72">
        <f t="shared" si="264"/>
        <v>0</v>
      </c>
      <c r="AH105" s="18"/>
      <c r="AI105" s="16"/>
      <c r="AJ105" s="16"/>
      <c r="AK105" s="18" t="e">
        <f t="shared" si="265"/>
        <v>#DIV/0!</v>
      </c>
      <c r="AL105" s="11" t="e">
        <f t="shared" si="266"/>
        <v>#DIV/0!</v>
      </c>
      <c r="AM105" s="11" t="e">
        <f t="shared" si="267"/>
        <v>#DIV/0!</v>
      </c>
      <c r="AN105" s="11" t="e">
        <f t="shared" si="268"/>
        <v>#DIV/0!</v>
      </c>
      <c r="AO105" s="11" t="e">
        <f t="shared" si="269"/>
        <v>#DIV/0!</v>
      </c>
      <c r="AP105" s="14" t="e">
        <f t="shared" si="270"/>
        <v>#DIV/0!</v>
      </c>
      <c r="AQ105" s="128" t="e">
        <f t="shared" si="271"/>
        <v>#DIV/0!</v>
      </c>
      <c r="AR105" s="16">
        <f t="shared" si="272"/>
        <v>0</v>
      </c>
      <c r="AS105" s="272">
        <f t="shared" si="273"/>
        <v>0</v>
      </c>
      <c r="AT105" s="11" t="e">
        <f t="shared" si="274"/>
        <v>#DIV/0!</v>
      </c>
      <c r="AU105" s="11" t="e">
        <f t="shared" si="275"/>
        <v>#DIV/0!</v>
      </c>
      <c r="AV105" s="11" t="e">
        <f t="shared" si="276"/>
        <v>#DIV/0!</v>
      </c>
      <c r="AW105" s="11" t="e">
        <f t="shared" si="277"/>
        <v>#DIV/0!</v>
      </c>
      <c r="AX105" s="11" t="e">
        <f t="shared" si="278"/>
        <v>#DIV/0!</v>
      </c>
      <c r="AY105" s="14" t="e">
        <f t="shared" si="279"/>
        <v>#DIV/0!</v>
      </c>
      <c r="AZ105" s="127"/>
      <c r="BA105" s="16">
        <f t="shared" si="311"/>
        <v>0</v>
      </c>
      <c r="BB105" s="16">
        <f t="shared" si="312"/>
        <v>0</v>
      </c>
      <c r="BC105" s="11"/>
      <c r="BD105" s="11"/>
      <c r="BE105" s="11"/>
      <c r="BF105" s="11"/>
      <c r="BG105" s="11"/>
      <c r="BH105" s="16">
        <f t="shared" si="280"/>
        <v>0</v>
      </c>
      <c r="BI105" s="16">
        <f t="shared" si="281"/>
        <v>0</v>
      </c>
      <c r="BJ105" s="16" t="e">
        <f t="shared" si="282"/>
        <v>#DIV/0!</v>
      </c>
      <c r="BK105" s="16" t="e">
        <f t="shared" si="283"/>
        <v>#DIV/0!</v>
      </c>
      <c r="BL105" s="16"/>
      <c r="BM105" s="16" t="e">
        <f t="shared" si="284"/>
        <v>#DIV/0!</v>
      </c>
      <c r="BN105" s="16" t="e">
        <f t="shared" si="285"/>
        <v>#DIV/0!</v>
      </c>
      <c r="BO105" s="11"/>
      <c r="BP105" s="85"/>
      <c r="BQ105" s="330"/>
      <c r="BR105" s="18" t="e">
        <f>AI105/AA105/7.216</f>
        <v>#DIV/0!</v>
      </c>
      <c r="BS105" s="11">
        <f t="shared" si="286"/>
        <v>0</v>
      </c>
      <c r="BT105" s="450">
        <f t="shared" si="287"/>
        <v>0</v>
      </c>
      <c r="BU105" s="450" t="e">
        <f t="shared" si="288"/>
        <v>#DIV/0!</v>
      </c>
      <c r="BV105" s="442" t="e">
        <f t="shared" si="289"/>
        <v>#DIV/0!</v>
      </c>
      <c r="BW105" s="16"/>
      <c r="BX105" s="16"/>
      <c r="BY105" s="16"/>
      <c r="BZ105" s="38"/>
      <c r="CA105" s="330"/>
      <c r="CB105" s="266"/>
      <c r="CC105" s="11">
        <f>SUMPRODUCT(('[179]Динамика NB'!$T$5:$AE$5=$L105)*('[179]Динамика NB'!$T$169:$AE$169))</f>
        <v>0</v>
      </c>
      <c r="CD105" s="11"/>
      <c r="CE105" s="11"/>
      <c r="CF105" s="11"/>
      <c r="CG105" s="11"/>
      <c r="CH105" s="16" t="e">
        <f>SUMPRODUCT(('A-Нефтегаз_факт_НДПИ (Argus)'!$C$5:$O$5=$L105)*('A-Нефтегаз_факт_НДПИ (Argus)'!$C$75:$O$75))/SUMPRODUCT(('A-Нефтегаз_факт_НДПИ (Argus)'!$C$5:$O$5=$L105)*('A-Нефтегаз_факт_НДПИ (Argus)'!$C$76:$O$76))*$AA105</f>
        <v>#DIV/0!</v>
      </c>
      <c r="CI105" s="16">
        <f t="shared" si="290"/>
        <v>0</v>
      </c>
      <c r="CJ105" s="16"/>
      <c r="CK105" s="16"/>
      <c r="CL105" s="38"/>
      <c r="CM105" s="127"/>
      <c r="CN105" s="16"/>
      <c r="CO105" s="16" t="e">
        <f>SUMPRODUCT(('А-Нефтегаз_факт_НДПИ (Platts)'!$C$5:$O$5=$L105)*('А-Нефтегаз_факт_НДПИ (Platts)'!$C$75:$O$75))/SUMPRODUCT(('А-Нефтегаз_факт_НДПИ (Platts)'!$C$5:$O$5=$L105)*('А-Нефтегаз_факт_НДПИ (Platts)'!$C$76:$O$76))*$AA105</f>
        <v>#DIV/0!</v>
      </c>
      <c r="CP105" s="38" t="e">
        <f t="shared" si="291"/>
        <v>#DIV/0!</v>
      </c>
      <c r="CQ105" s="38"/>
      <c r="CR105" s="14"/>
      <c r="CS105" s="15" t="e">
        <f t="shared" si="292"/>
        <v>#DIV/0!</v>
      </c>
      <c r="CT105" s="15">
        <f t="shared" si="293"/>
        <v>0</v>
      </c>
      <c r="CU105" s="15" t="e">
        <f t="shared" si="294"/>
        <v>#DIV/0!</v>
      </c>
      <c r="CV105" s="16" t="e">
        <f t="shared" si="295"/>
        <v>#DIV/0!</v>
      </c>
      <c r="CW105" s="16" t="e">
        <f t="shared" si="296"/>
        <v>#DIV/0!</v>
      </c>
      <c r="CX105" s="15" t="e">
        <f t="shared" si="297"/>
        <v>#DIV/0!</v>
      </c>
      <c r="CY105" s="304" t="e">
        <f t="shared" si="298"/>
        <v>#DIV/0!</v>
      </c>
      <c r="CZ105" s="288" t="e">
        <f t="shared" si="299"/>
        <v>#DIV/0!</v>
      </c>
      <c r="DA105" s="628" t="e">
        <f t="shared" si="300"/>
        <v>#DIV/0!</v>
      </c>
      <c r="DB105" s="628" t="e">
        <f t="shared" si="301"/>
        <v>#DIV/0!</v>
      </c>
      <c r="DC105" s="628"/>
      <c r="DD105" s="628" t="e">
        <f t="shared" si="302"/>
        <v>#DIV/0!</v>
      </c>
      <c r="DE105" s="628" t="e">
        <f t="shared" si="303"/>
        <v>#DIV/0!</v>
      </c>
      <c r="DF105" s="628"/>
      <c r="DG105" s="628">
        <f t="shared" si="304"/>
        <v>0</v>
      </c>
      <c r="DH105" s="628">
        <f t="shared" si="305"/>
        <v>0</v>
      </c>
      <c r="DI105" s="628">
        <f t="shared" si="306"/>
        <v>0</v>
      </c>
      <c r="DJ105" s="628">
        <f t="shared" si="307"/>
        <v>0</v>
      </c>
      <c r="DK105" s="628" t="e">
        <f t="shared" si="308"/>
        <v>#DIV/0!</v>
      </c>
      <c r="DL105" s="628" t="e">
        <f t="shared" si="309"/>
        <v>#DIV/0!</v>
      </c>
      <c r="DM105" s="530" t="e">
        <f t="shared" si="313"/>
        <v>#DIV/0!</v>
      </c>
      <c r="DO105" s="66"/>
    </row>
    <row r="106" spans="1:121" s="21" customFormat="1" ht="15.95" customHeight="1" x14ac:dyDescent="0.25">
      <c r="A106" s="11"/>
      <c r="B106" s="18"/>
      <c r="C106" s="11"/>
      <c r="D106" s="11"/>
      <c r="E106" s="11"/>
      <c r="F106" s="11"/>
      <c r="G106" s="14"/>
      <c r="H106" s="11"/>
      <c r="I106" s="11"/>
      <c r="J106" s="77" t="s">
        <v>392</v>
      </c>
      <c r="K106" s="187"/>
      <c r="L106" s="188"/>
      <c r="M106" s="269"/>
      <c r="N106" s="69"/>
      <c r="O106" s="19"/>
      <c r="P106" s="175"/>
      <c r="Q106" s="16">
        <f t="shared" si="262"/>
        <v>0</v>
      </c>
      <c r="R106" s="554">
        <f t="shared" si="263"/>
        <v>0</v>
      </c>
      <c r="S106" s="586"/>
      <c r="T106" s="587"/>
      <c r="U106" s="587"/>
      <c r="V106" s="587"/>
      <c r="W106" s="587"/>
      <c r="X106" s="16"/>
      <c r="Y106" s="165"/>
      <c r="Z106" s="169"/>
      <c r="AA106" s="16"/>
      <c r="AB106" s="18"/>
      <c r="AC106" s="11"/>
      <c r="AD106" s="11"/>
      <c r="AE106" s="11"/>
      <c r="AF106" s="11"/>
      <c r="AG106" s="72">
        <f t="shared" si="264"/>
        <v>0</v>
      </c>
      <c r="AH106" s="18"/>
      <c r="AI106" s="16"/>
      <c r="AJ106" s="16"/>
      <c r="AK106" s="18" t="e">
        <f t="shared" si="265"/>
        <v>#DIV/0!</v>
      </c>
      <c r="AL106" s="25" t="e">
        <f t="shared" si="266"/>
        <v>#DIV/0!</v>
      </c>
      <c r="AM106" s="25" t="e">
        <f t="shared" si="267"/>
        <v>#DIV/0!</v>
      </c>
      <c r="AN106" s="25" t="e">
        <f t="shared" si="268"/>
        <v>#DIV/0!</v>
      </c>
      <c r="AO106" s="25" t="e">
        <f t="shared" si="269"/>
        <v>#DIV/0!</v>
      </c>
      <c r="AP106" s="267" t="e">
        <f t="shared" si="270"/>
        <v>#DIV/0!</v>
      </c>
      <c r="AQ106" s="129" t="e">
        <f t="shared" si="271"/>
        <v>#DIV/0!</v>
      </c>
      <c r="AR106" s="16">
        <f t="shared" si="272"/>
        <v>0</v>
      </c>
      <c r="AS106" s="272">
        <f t="shared" si="273"/>
        <v>0</v>
      </c>
      <c r="AT106" s="11" t="e">
        <f t="shared" si="274"/>
        <v>#DIV/0!</v>
      </c>
      <c r="AU106" s="25" t="e">
        <f t="shared" si="275"/>
        <v>#DIV/0!</v>
      </c>
      <c r="AV106" s="25" t="e">
        <f t="shared" si="276"/>
        <v>#DIV/0!</v>
      </c>
      <c r="AW106" s="25" t="e">
        <f t="shared" si="277"/>
        <v>#DIV/0!</v>
      </c>
      <c r="AX106" s="25" t="e">
        <f t="shared" si="278"/>
        <v>#DIV/0!</v>
      </c>
      <c r="AY106" s="267" t="e">
        <f t="shared" si="279"/>
        <v>#DIV/0!</v>
      </c>
      <c r="AZ106" s="127"/>
      <c r="BA106" s="26">
        <f t="shared" si="311"/>
        <v>0</v>
      </c>
      <c r="BB106" s="26">
        <f t="shared" si="312"/>
        <v>0</v>
      </c>
      <c r="BC106" s="25"/>
      <c r="BD106" s="25"/>
      <c r="BE106" s="25"/>
      <c r="BF106" s="25"/>
      <c r="BG106" s="11"/>
      <c r="BH106" s="26">
        <f t="shared" si="280"/>
        <v>0</v>
      </c>
      <c r="BI106" s="26">
        <f t="shared" si="281"/>
        <v>0</v>
      </c>
      <c r="BJ106" s="16" t="e">
        <f t="shared" si="282"/>
        <v>#DIV/0!</v>
      </c>
      <c r="BK106" s="16" t="e">
        <f t="shared" si="283"/>
        <v>#DIV/0!</v>
      </c>
      <c r="BL106" s="16"/>
      <c r="BM106" s="16" t="e">
        <f t="shared" si="284"/>
        <v>#DIV/0!</v>
      </c>
      <c r="BN106" s="16" t="e">
        <f t="shared" si="285"/>
        <v>#DIV/0!</v>
      </c>
      <c r="BO106" s="11"/>
      <c r="BP106" s="85"/>
      <c r="BQ106" s="330"/>
      <c r="BR106" s="18" t="e">
        <f>AI106/AA106/7.2128</f>
        <v>#DIV/0!</v>
      </c>
      <c r="BS106" s="11">
        <f t="shared" si="286"/>
        <v>0</v>
      </c>
      <c r="BT106" s="450">
        <f t="shared" si="287"/>
        <v>0</v>
      </c>
      <c r="BU106" s="450" t="e">
        <f t="shared" si="288"/>
        <v>#DIV/0!</v>
      </c>
      <c r="BV106" s="442" t="e">
        <f t="shared" si="289"/>
        <v>#DIV/0!</v>
      </c>
      <c r="BW106" s="16"/>
      <c r="BX106" s="16"/>
      <c r="BY106" s="16"/>
      <c r="BZ106" s="38"/>
      <c r="CA106" s="330"/>
      <c r="CB106" s="266"/>
      <c r="CC106" s="25">
        <f>SUMPRODUCT(('[179]Динамика NB'!$T$5:$AE$5=$L106)*('[179]Динамика NB'!$T$169:$AE$169))</f>
        <v>0</v>
      </c>
      <c r="CD106" s="25"/>
      <c r="CE106" s="25"/>
      <c r="CF106" s="25"/>
      <c r="CG106" s="25"/>
      <c r="CH106" s="26" t="e">
        <f>SUMPRODUCT(('A-Нефтегаз_факт_НДПИ (Argus)'!$C$5:$O$5=$L106)*('A-Нефтегаз_факт_НДПИ (Argus)'!$C$75:$O$75))/SUMPRODUCT(('A-Нефтегаз_факт_НДПИ (Argus)'!$C$5:$O$5=$L106)*('A-Нефтегаз_факт_НДПИ (Argus)'!$C$76:$O$76))*$AA106</f>
        <v>#DIV/0!</v>
      </c>
      <c r="CI106" s="26">
        <f t="shared" si="290"/>
        <v>0</v>
      </c>
      <c r="CJ106" s="26"/>
      <c r="CK106" s="26"/>
      <c r="CL106" s="39"/>
      <c r="CM106" s="127"/>
      <c r="CN106" s="16"/>
      <c r="CO106" s="26" t="e">
        <f>SUMPRODUCT(('А-Нефтегаз_факт_НДПИ (Platts)'!$C$5:$O$5=$L106)*('А-Нефтегаз_факт_НДПИ (Platts)'!$C$75:$O$75))/SUMPRODUCT(('А-Нефтегаз_факт_НДПИ (Platts)'!$C$5:$O$5=$L106)*('А-Нефтегаз_факт_НДПИ (Platts)'!$C$76:$O$76))*$AA106</f>
        <v>#DIV/0!</v>
      </c>
      <c r="CP106" s="39" t="e">
        <f t="shared" si="291"/>
        <v>#DIV/0!</v>
      </c>
      <c r="CQ106" s="38"/>
      <c r="CR106" s="14"/>
      <c r="CS106" s="15" t="e">
        <f t="shared" si="292"/>
        <v>#DIV/0!</v>
      </c>
      <c r="CT106" s="15">
        <f t="shared" si="293"/>
        <v>0</v>
      </c>
      <c r="CU106" s="15" t="e">
        <f t="shared" si="294"/>
        <v>#DIV/0!</v>
      </c>
      <c r="CV106" s="16" t="e">
        <f t="shared" si="295"/>
        <v>#DIV/0!</v>
      </c>
      <c r="CW106" s="16" t="e">
        <f t="shared" si="296"/>
        <v>#DIV/0!</v>
      </c>
      <c r="CX106" s="15" t="e">
        <f t="shared" si="297"/>
        <v>#DIV/0!</v>
      </c>
      <c r="CY106" s="304" t="e">
        <f t="shared" si="298"/>
        <v>#DIV/0!</v>
      </c>
      <c r="CZ106" s="288" t="e">
        <f t="shared" si="299"/>
        <v>#DIV/0!</v>
      </c>
      <c r="DA106" s="628" t="e">
        <f t="shared" si="300"/>
        <v>#DIV/0!</v>
      </c>
      <c r="DB106" s="628" t="e">
        <f t="shared" si="301"/>
        <v>#DIV/0!</v>
      </c>
      <c r="DC106" s="628"/>
      <c r="DD106" s="628" t="e">
        <f t="shared" si="302"/>
        <v>#DIV/0!</v>
      </c>
      <c r="DE106" s="628" t="e">
        <f t="shared" si="303"/>
        <v>#DIV/0!</v>
      </c>
      <c r="DF106" s="628"/>
      <c r="DG106" s="628">
        <f t="shared" si="304"/>
        <v>0</v>
      </c>
      <c r="DH106" s="628">
        <f t="shared" si="305"/>
        <v>0</v>
      </c>
      <c r="DI106" s="628">
        <f t="shared" si="306"/>
        <v>0</v>
      </c>
      <c r="DJ106" s="628">
        <f t="shared" si="307"/>
        <v>0</v>
      </c>
      <c r="DK106" s="628" t="e">
        <f t="shared" si="308"/>
        <v>#DIV/0!</v>
      </c>
      <c r="DL106" s="628" t="e">
        <f t="shared" si="309"/>
        <v>#DIV/0!</v>
      </c>
      <c r="DM106" s="530" t="e">
        <f t="shared" si="313"/>
        <v>#DIV/0!</v>
      </c>
      <c r="DO106" s="66"/>
    </row>
    <row r="107" spans="1:121" s="21" customFormat="1" ht="15.95" customHeight="1" x14ac:dyDescent="0.25">
      <c r="A107" s="25"/>
      <c r="B107" s="249"/>
      <c r="C107" s="25"/>
      <c r="D107" s="25"/>
      <c r="E107" s="25"/>
      <c r="F107" s="25"/>
      <c r="G107" s="267"/>
      <c r="H107" s="25"/>
      <c r="I107" s="25"/>
      <c r="J107" s="77" t="s">
        <v>392</v>
      </c>
      <c r="K107" s="187"/>
      <c r="L107" s="188"/>
      <c r="M107" s="269"/>
      <c r="N107" s="69"/>
      <c r="O107" s="19"/>
      <c r="P107" s="175"/>
      <c r="Q107" s="16">
        <f t="shared" si="262"/>
        <v>0</v>
      </c>
      <c r="R107" s="554">
        <f t="shared" si="263"/>
        <v>0</v>
      </c>
      <c r="S107" s="586"/>
      <c r="T107" s="587"/>
      <c r="U107" s="587"/>
      <c r="V107" s="587"/>
      <c r="W107" s="587"/>
      <c r="X107" s="16"/>
      <c r="Y107" s="165"/>
      <c r="Z107" s="169"/>
      <c r="AA107" s="16"/>
      <c r="AB107" s="249"/>
      <c r="AC107" s="25"/>
      <c r="AD107" s="25"/>
      <c r="AE107" s="25"/>
      <c r="AF107" s="25"/>
      <c r="AG107" s="268">
        <f t="shared" si="264"/>
        <v>0</v>
      </c>
      <c r="AH107" s="249"/>
      <c r="AI107" s="16"/>
      <c r="AJ107" s="16"/>
      <c r="AK107" s="249" t="e">
        <f t="shared" si="265"/>
        <v>#DIV/0!</v>
      </c>
      <c r="AL107" s="25" t="e">
        <f t="shared" si="266"/>
        <v>#DIV/0!</v>
      </c>
      <c r="AM107" s="25" t="e">
        <f t="shared" si="267"/>
        <v>#DIV/0!</v>
      </c>
      <c r="AN107" s="25" t="e">
        <f t="shared" si="268"/>
        <v>#DIV/0!</v>
      </c>
      <c r="AO107" s="25" t="e">
        <f t="shared" si="269"/>
        <v>#DIV/0!</v>
      </c>
      <c r="AP107" s="267" t="e">
        <f t="shared" si="270"/>
        <v>#DIV/0!</v>
      </c>
      <c r="AQ107" s="129" t="e">
        <f t="shared" si="271"/>
        <v>#DIV/0!</v>
      </c>
      <c r="AR107" s="16">
        <f t="shared" si="272"/>
        <v>0</v>
      </c>
      <c r="AS107" s="272">
        <f>AR107-AJ107</f>
        <v>0</v>
      </c>
      <c r="AT107" s="25" t="e">
        <f t="shared" si="274"/>
        <v>#DIV/0!</v>
      </c>
      <c r="AU107" s="25" t="e">
        <f t="shared" si="275"/>
        <v>#DIV/0!</v>
      </c>
      <c r="AV107" s="25" t="e">
        <f t="shared" si="276"/>
        <v>#DIV/0!</v>
      </c>
      <c r="AW107" s="25" t="e">
        <f t="shared" si="277"/>
        <v>#DIV/0!</v>
      </c>
      <c r="AX107" s="25" t="e">
        <f t="shared" si="278"/>
        <v>#DIV/0!</v>
      </c>
      <c r="AY107" s="267" t="e">
        <f t="shared" si="279"/>
        <v>#DIV/0!</v>
      </c>
      <c r="AZ107" s="127"/>
      <c r="BA107" s="26">
        <f t="shared" si="311"/>
        <v>0</v>
      </c>
      <c r="BB107" s="26">
        <f t="shared" si="312"/>
        <v>0</v>
      </c>
      <c r="BC107" s="25"/>
      <c r="BD107" s="25"/>
      <c r="BE107" s="25"/>
      <c r="BF107" s="25"/>
      <c r="BG107" s="11"/>
      <c r="BH107" s="26">
        <f t="shared" si="280"/>
        <v>0</v>
      </c>
      <c r="BI107" s="26">
        <f t="shared" si="281"/>
        <v>0</v>
      </c>
      <c r="BJ107" s="16" t="e">
        <f t="shared" si="282"/>
        <v>#DIV/0!</v>
      </c>
      <c r="BK107" s="16" t="e">
        <f t="shared" si="283"/>
        <v>#DIV/0!</v>
      </c>
      <c r="BL107" s="16"/>
      <c r="BM107" s="16" t="e">
        <f>BJ107-BL107</f>
        <v>#DIV/0!</v>
      </c>
      <c r="BN107" s="16" t="e">
        <f>BK107-BL107</f>
        <v>#DIV/0!</v>
      </c>
      <c r="BO107" s="11"/>
      <c r="BP107" s="85"/>
      <c r="BQ107" s="330"/>
      <c r="BR107" s="18" t="e">
        <f>AI107/AA107/7.2072</f>
        <v>#DIV/0!</v>
      </c>
      <c r="BS107" s="11">
        <f t="shared" si="286"/>
        <v>0</v>
      </c>
      <c r="BT107" s="450">
        <f t="shared" si="287"/>
        <v>0</v>
      </c>
      <c r="BU107" s="450" t="e">
        <f t="shared" si="288"/>
        <v>#DIV/0!</v>
      </c>
      <c r="BV107" s="442" t="e">
        <f t="shared" si="289"/>
        <v>#DIV/0!</v>
      </c>
      <c r="BW107" s="16"/>
      <c r="BX107" s="16"/>
      <c r="BY107" s="16"/>
      <c r="BZ107" s="38"/>
      <c r="CA107" s="330"/>
      <c r="CB107" s="266"/>
      <c r="CC107" s="25">
        <f>SUMPRODUCT(('[179]Динамика NB'!$T$5:$AE$5=$L107)*('[179]Динамика NB'!$T$169:$AE$169))</f>
        <v>0</v>
      </c>
      <c r="CD107" s="25"/>
      <c r="CE107" s="25"/>
      <c r="CF107" s="25"/>
      <c r="CG107" s="25"/>
      <c r="CH107" s="26" t="e">
        <f>SUMPRODUCT(('A-Нефтегаз_факт_НДПИ (Argus)'!$C$5:$O$5=$L107)*('A-Нефтегаз_факт_НДПИ (Argus)'!$C$75:$O$75))/SUMPRODUCT(('A-Нефтегаз_факт_НДПИ (Argus)'!$C$5:$O$5=$L107)*('A-Нефтегаз_факт_НДПИ (Argus)'!$C$76:$O$76))*$AA107</f>
        <v>#DIV/0!</v>
      </c>
      <c r="CI107" s="26">
        <f t="shared" si="290"/>
        <v>0</v>
      </c>
      <c r="CJ107" s="26"/>
      <c r="CK107" s="26"/>
      <c r="CL107" s="39"/>
      <c r="CM107" s="55"/>
      <c r="CN107" s="16"/>
      <c r="CO107" s="26" t="e">
        <f>SUMPRODUCT(('А-Нефтегаз_факт_НДПИ (Platts)'!$C$5:$O$5=$L107)*('А-Нефтегаз_факт_НДПИ (Platts)'!$C$75:$O$75))/SUMPRODUCT(('А-Нефтегаз_факт_НДПИ (Platts)'!$C$5:$O$5=$L107)*('А-Нефтегаз_факт_НДПИ (Platts)'!$C$76:$O$76))*$AA107</f>
        <v>#DIV/0!</v>
      </c>
      <c r="CP107" s="39" t="e">
        <f t="shared" si="291"/>
        <v>#DIV/0!</v>
      </c>
      <c r="CQ107" s="38"/>
      <c r="CR107" s="14"/>
      <c r="CS107" s="15" t="e">
        <f t="shared" si="292"/>
        <v>#DIV/0!</v>
      </c>
      <c r="CT107" s="15">
        <f t="shared" si="293"/>
        <v>0</v>
      </c>
      <c r="CU107" s="15" t="e">
        <f t="shared" si="294"/>
        <v>#DIV/0!</v>
      </c>
      <c r="CV107" s="16" t="e">
        <f t="shared" si="295"/>
        <v>#DIV/0!</v>
      </c>
      <c r="CW107" s="16" t="e">
        <f t="shared" si="296"/>
        <v>#DIV/0!</v>
      </c>
      <c r="CX107" s="15" t="e">
        <f t="shared" si="297"/>
        <v>#DIV/0!</v>
      </c>
      <c r="CY107" s="303" t="e">
        <f t="shared" si="298"/>
        <v>#DIV/0!</v>
      </c>
      <c r="CZ107" s="288" t="e">
        <f t="shared" si="299"/>
        <v>#DIV/0!</v>
      </c>
      <c r="DA107" s="628" t="e">
        <f t="shared" si="300"/>
        <v>#DIV/0!</v>
      </c>
      <c r="DB107" s="628" t="e">
        <f t="shared" si="301"/>
        <v>#DIV/0!</v>
      </c>
      <c r="DC107" s="628"/>
      <c r="DD107" s="628" t="e">
        <f t="shared" si="302"/>
        <v>#DIV/0!</v>
      </c>
      <c r="DE107" s="628" t="e">
        <f t="shared" si="303"/>
        <v>#DIV/0!</v>
      </c>
      <c r="DF107" s="628"/>
      <c r="DG107" s="628">
        <f t="shared" si="304"/>
        <v>0</v>
      </c>
      <c r="DH107" s="628">
        <f t="shared" si="305"/>
        <v>0</v>
      </c>
      <c r="DI107" s="628">
        <f t="shared" si="306"/>
        <v>0</v>
      </c>
      <c r="DJ107" s="628">
        <f t="shared" si="307"/>
        <v>0</v>
      </c>
      <c r="DK107" s="628" t="e">
        <f t="shared" si="308"/>
        <v>#DIV/0!</v>
      </c>
      <c r="DL107" s="628" t="e">
        <f t="shared" si="309"/>
        <v>#DIV/0!</v>
      </c>
      <c r="DM107" s="530" t="e">
        <f t="shared" si="313"/>
        <v>#DIV/0!</v>
      </c>
      <c r="DO107" s="66"/>
    </row>
    <row r="108" spans="1:121" s="21" customFormat="1" ht="15.95" customHeight="1" x14ac:dyDescent="0.25">
      <c r="A108" s="25"/>
      <c r="B108" s="249"/>
      <c r="C108" s="25"/>
      <c r="D108" s="11"/>
      <c r="E108" s="11"/>
      <c r="F108" s="11"/>
      <c r="G108" s="14"/>
      <c r="H108" s="11"/>
      <c r="I108" s="11"/>
      <c r="J108" s="77" t="s">
        <v>391</v>
      </c>
      <c r="K108" s="187"/>
      <c r="L108" s="188"/>
      <c r="M108" s="269"/>
      <c r="N108" s="69"/>
      <c r="O108" s="19"/>
      <c r="P108" s="175"/>
      <c r="Q108" s="16">
        <f t="shared" si="262"/>
        <v>0</v>
      </c>
      <c r="R108" s="554">
        <f t="shared" si="263"/>
        <v>0</v>
      </c>
      <c r="S108" s="558"/>
      <c r="T108" s="584"/>
      <c r="U108" s="585"/>
      <c r="V108" s="585"/>
      <c r="W108" s="585"/>
      <c r="X108" s="16"/>
      <c r="Y108" s="165"/>
      <c r="Z108" s="169"/>
      <c r="AA108" s="16"/>
      <c r="AB108" s="249"/>
      <c r="AC108" s="25"/>
      <c r="AD108" s="11"/>
      <c r="AE108" s="11"/>
      <c r="AF108" s="11"/>
      <c r="AG108" s="72">
        <f t="shared" si="264"/>
        <v>0</v>
      </c>
      <c r="AH108" s="18"/>
      <c r="AI108" s="16"/>
      <c r="AJ108" s="16"/>
      <c r="AK108" s="249" t="e">
        <f t="shared" si="265"/>
        <v>#DIV/0!</v>
      </c>
      <c r="AL108" s="25" t="e">
        <f t="shared" si="266"/>
        <v>#DIV/0!</v>
      </c>
      <c r="AM108" s="25" t="e">
        <f t="shared" si="267"/>
        <v>#DIV/0!</v>
      </c>
      <c r="AN108" s="25" t="e">
        <f t="shared" si="268"/>
        <v>#DIV/0!</v>
      </c>
      <c r="AO108" s="25" t="e">
        <f t="shared" si="269"/>
        <v>#DIV/0!</v>
      </c>
      <c r="AP108" s="267" t="e">
        <f t="shared" si="270"/>
        <v>#DIV/0!</v>
      </c>
      <c r="AQ108" s="129" t="e">
        <f t="shared" si="271"/>
        <v>#DIV/0!</v>
      </c>
      <c r="AR108" s="16">
        <f t="shared" si="272"/>
        <v>0</v>
      </c>
      <c r="AS108" s="272">
        <f t="shared" si="273"/>
        <v>0</v>
      </c>
      <c r="AT108" s="25" t="e">
        <f t="shared" si="274"/>
        <v>#DIV/0!</v>
      </c>
      <c r="AU108" s="25" t="e">
        <f t="shared" si="275"/>
        <v>#DIV/0!</v>
      </c>
      <c r="AV108" s="25" t="e">
        <f t="shared" si="276"/>
        <v>#DIV/0!</v>
      </c>
      <c r="AW108" s="25" t="e">
        <f t="shared" si="277"/>
        <v>#DIV/0!</v>
      </c>
      <c r="AX108" s="25" t="e">
        <f t="shared" si="278"/>
        <v>#DIV/0!</v>
      </c>
      <c r="AY108" s="267" t="e">
        <f t="shared" si="279"/>
        <v>#DIV/0!</v>
      </c>
      <c r="AZ108" s="127"/>
      <c r="BA108" s="26">
        <f t="shared" si="311"/>
        <v>0</v>
      </c>
      <c r="BB108" s="26">
        <f t="shared" si="312"/>
        <v>0</v>
      </c>
      <c r="BC108" s="25"/>
      <c r="BD108" s="25"/>
      <c r="BE108" s="25"/>
      <c r="BF108" s="25"/>
      <c r="BG108" s="11"/>
      <c r="BH108" s="26">
        <f t="shared" si="280"/>
        <v>0</v>
      </c>
      <c r="BI108" s="26">
        <f t="shared" si="281"/>
        <v>0</v>
      </c>
      <c r="BJ108" s="16" t="e">
        <f t="shared" si="282"/>
        <v>#DIV/0!</v>
      </c>
      <c r="BK108" s="16" t="e">
        <f t="shared" si="283"/>
        <v>#DIV/0!</v>
      </c>
      <c r="BL108" s="16"/>
      <c r="BM108" s="16" t="e">
        <f t="shared" si="284"/>
        <v>#DIV/0!</v>
      </c>
      <c r="BN108" s="16" t="e">
        <f t="shared" si="285"/>
        <v>#DIV/0!</v>
      </c>
      <c r="BO108" s="11"/>
      <c r="BP108" s="85"/>
      <c r="BQ108" s="330"/>
      <c r="BR108" s="18" t="e">
        <f>AI108/AA108/7.208</f>
        <v>#DIV/0!</v>
      </c>
      <c r="BS108" s="11">
        <f t="shared" si="286"/>
        <v>0</v>
      </c>
      <c r="BT108" s="450">
        <f t="shared" si="287"/>
        <v>0</v>
      </c>
      <c r="BU108" s="450" t="e">
        <f t="shared" si="288"/>
        <v>#DIV/0!</v>
      </c>
      <c r="BV108" s="442" t="e">
        <f t="shared" si="289"/>
        <v>#DIV/0!</v>
      </c>
      <c r="BW108" s="16"/>
      <c r="BX108" s="16"/>
      <c r="BY108" s="16"/>
      <c r="BZ108" s="38"/>
      <c r="CA108" s="330"/>
      <c r="CB108" s="266"/>
      <c r="CC108" s="25">
        <f>SUMPRODUCT(('[179]Динамика NB'!$T$5:$AE$5=$L108)*('[179]Динамика NB'!$T$169:$AE$169))</f>
        <v>0</v>
      </c>
      <c r="CD108" s="25"/>
      <c r="CE108" s="25"/>
      <c r="CF108" s="25"/>
      <c r="CG108" s="25"/>
      <c r="CH108" s="26" t="e">
        <f>SUMPRODUCT(('A-Нефтегаз_факт_НДПИ (Argus)'!$C$5:$O$5=$L108)*('A-Нефтегаз_факт_НДПИ (Argus)'!$C$75:$O$75))/SUMPRODUCT(('A-Нефтегаз_факт_НДПИ (Argus)'!$C$5:$O$5=$L108)*('A-Нефтегаз_факт_НДПИ (Argus)'!$C$76:$O$76))*$AA108</f>
        <v>#DIV/0!</v>
      </c>
      <c r="CI108" s="26">
        <f t="shared" si="290"/>
        <v>0</v>
      </c>
      <c r="CJ108" s="26"/>
      <c r="CK108" s="26"/>
      <c r="CL108" s="39"/>
      <c r="CM108" s="55"/>
      <c r="CN108" s="16"/>
      <c r="CO108" s="26" t="e">
        <f>SUMPRODUCT(('А-Нефтегаз_факт_НДПИ (Platts)'!$C$5:$O$5=$L108)*('А-Нефтегаз_факт_НДПИ (Platts)'!$C$75:$O$75))/SUMPRODUCT(('А-Нефтегаз_факт_НДПИ (Platts)'!$C$5:$O$5=$L108)*('А-Нефтегаз_факт_НДПИ (Platts)'!$C$76:$O$76))*$AA108</f>
        <v>#DIV/0!</v>
      </c>
      <c r="CP108" s="39" t="e">
        <f t="shared" si="291"/>
        <v>#DIV/0!</v>
      </c>
      <c r="CQ108" s="38"/>
      <c r="CR108" s="14"/>
      <c r="CS108" s="15" t="e">
        <f t="shared" si="292"/>
        <v>#DIV/0!</v>
      </c>
      <c r="CT108" s="15">
        <f t="shared" si="293"/>
        <v>0</v>
      </c>
      <c r="CU108" s="15" t="e">
        <f t="shared" si="294"/>
        <v>#DIV/0!</v>
      </c>
      <c r="CV108" s="16" t="e">
        <f t="shared" si="295"/>
        <v>#DIV/0!</v>
      </c>
      <c r="CW108" s="16" t="e">
        <f t="shared" si="296"/>
        <v>#DIV/0!</v>
      </c>
      <c r="CX108" s="15" t="e">
        <f t="shared" si="297"/>
        <v>#DIV/0!</v>
      </c>
      <c r="CY108" s="303" t="e">
        <f t="shared" si="298"/>
        <v>#DIV/0!</v>
      </c>
      <c r="CZ108" s="288" t="e">
        <f t="shared" si="299"/>
        <v>#DIV/0!</v>
      </c>
      <c r="DA108" s="628" t="e">
        <f t="shared" si="300"/>
        <v>#DIV/0!</v>
      </c>
      <c r="DB108" s="628" t="e">
        <f t="shared" si="301"/>
        <v>#DIV/0!</v>
      </c>
      <c r="DC108" s="628"/>
      <c r="DD108" s="628" t="e">
        <f t="shared" si="302"/>
        <v>#DIV/0!</v>
      </c>
      <c r="DE108" s="628" t="e">
        <f t="shared" si="303"/>
        <v>#DIV/0!</v>
      </c>
      <c r="DF108" s="628"/>
      <c r="DG108" s="628">
        <f t="shared" si="304"/>
        <v>0</v>
      </c>
      <c r="DH108" s="628">
        <f t="shared" si="305"/>
        <v>0</v>
      </c>
      <c r="DI108" s="628">
        <f t="shared" si="306"/>
        <v>0</v>
      </c>
      <c r="DJ108" s="628">
        <f t="shared" si="307"/>
        <v>0</v>
      </c>
      <c r="DK108" s="628" t="e">
        <f t="shared" si="308"/>
        <v>#DIV/0!</v>
      </c>
      <c r="DL108" s="628" t="e">
        <f t="shared" si="309"/>
        <v>#DIV/0!</v>
      </c>
      <c r="DM108" s="530" t="e">
        <f t="shared" si="313"/>
        <v>#DIV/0!</v>
      </c>
      <c r="DO108" s="66"/>
    </row>
    <row r="109" spans="1:121" s="21" customFormat="1" ht="15.95" customHeight="1" x14ac:dyDescent="0.25">
      <c r="A109" s="11"/>
      <c r="B109" s="18"/>
      <c r="C109" s="11"/>
      <c r="D109" s="11"/>
      <c r="E109" s="11"/>
      <c r="F109" s="11"/>
      <c r="G109" s="14"/>
      <c r="H109" s="11"/>
      <c r="I109" s="11"/>
      <c r="J109" s="77" t="s">
        <v>392</v>
      </c>
      <c r="K109" s="187"/>
      <c r="L109" s="188"/>
      <c r="M109" s="269"/>
      <c r="N109" s="69"/>
      <c r="O109" s="19"/>
      <c r="P109" s="175"/>
      <c r="Q109" s="16">
        <f t="shared" si="262"/>
        <v>0</v>
      </c>
      <c r="R109" s="554">
        <f t="shared" si="263"/>
        <v>0</v>
      </c>
      <c r="S109" s="586"/>
      <c r="T109" s="587"/>
      <c r="U109" s="587"/>
      <c r="V109" s="587"/>
      <c r="W109" s="587"/>
      <c r="X109" s="16"/>
      <c r="Y109" s="165"/>
      <c r="Z109" s="169"/>
      <c r="AA109" s="16"/>
      <c r="AB109" s="18"/>
      <c r="AC109" s="11"/>
      <c r="AD109" s="11"/>
      <c r="AE109" s="11"/>
      <c r="AF109" s="11"/>
      <c r="AG109" s="72">
        <f t="shared" si="264"/>
        <v>0</v>
      </c>
      <c r="AH109" s="18"/>
      <c r="AI109" s="16"/>
      <c r="AJ109" s="16"/>
      <c r="AK109" s="249" t="e">
        <f t="shared" si="265"/>
        <v>#DIV/0!</v>
      </c>
      <c r="AL109" s="11" t="e">
        <f t="shared" si="266"/>
        <v>#DIV/0!</v>
      </c>
      <c r="AM109" s="11" t="e">
        <f t="shared" si="267"/>
        <v>#DIV/0!</v>
      </c>
      <c r="AN109" s="11" t="e">
        <f t="shared" si="268"/>
        <v>#DIV/0!</v>
      </c>
      <c r="AO109" s="11" t="e">
        <f t="shared" si="269"/>
        <v>#DIV/0!</v>
      </c>
      <c r="AP109" s="14" t="e">
        <f t="shared" si="270"/>
        <v>#DIV/0!</v>
      </c>
      <c r="AQ109" s="129" t="e">
        <f t="shared" si="271"/>
        <v>#DIV/0!</v>
      </c>
      <c r="AR109" s="16">
        <f t="shared" si="272"/>
        <v>0</v>
      </c>
      <c r="AS109" s="272">
        <f t="shared" si="273"/>
        <v>0</v>
      </c>
      <c r="AT109" s="25" t="e">
        <f t="shared" si="274"/>
        <v>#DIV/0!</v>
      </c>
      <c r="AU109" s="11" t="e">
        <f t="shared" si="275"/>
        <v>#DIV/0!</v>
      </c>
      <c r="AV109" s="11" t="e">
        <f t="shared" si="276"/>
        <v>#DIV/0!</v>
      </c>
      <c r="AW109" s="11" t="e">
        <f t="shared" si="277"/>
        <v>#DIV/0!</v>
      </c>
      <c r="AX109" s="11" t="e">
        <f t="shared" si="278"/>
        <v>#DIV/0!</v>
      </c>
      <c r="AY109" s="14" t="e">
        <f t="shared" si="279"/>
        <v>#DIV/0!</v>
      </c>
      <c r="AZ109" s="127"/>
      <c r="BA109" s="16">
        <f t="shared" si="311"/>
        <v>0</v>
      </c>
      <c r="BB109" s="16">
        <f t="shared" si="312"/>
        <v>0</v>
      </c>
      <c r="BC109" s="11"/>
      <c r="BD109" s="11"/>
      <c r="BE109" s="11"/>
      <c r="BF109" s="11"/>
      <c r="BG109" s="11"/>
      <c r="BH109" s="16">
        <f t="shared" si="280"/>
        <v>0</v>
      </c>
      <c r="BI109" s="16">
        <f t="shared" si="281"/>
        <v>0</v>
      </c>
      <c r="BJ109" s="16" t="e">
        <f t="shared" si="282"/>
        <v>#DIV/0!</v>
      </c>
      <c r="BK109" s="16" t="e">
        <f t="shared" si="283"/>
        <v>#DIV/0!</v>
      </c>
      <c r="BL109" s="16"/>
      <c r="BM109" s="16" t="e">
        <f t="shared" si="284"/>
        <v>#DIV/0!</v>
      </c>
      <c r="BN109" s="16" t="e">
        <f t="shared" si="285"/>
        <v>#DIV/0!</v>
      </c>
      <c r="BO109" s="11"/>
      <c r="BP109" s="85"/>
      <c r="BQ109" s="330"/>
      <c r="BR109" s="18" t="e">
        <f>AI109/AA109/7.2409</f>
        <v>#DIV/0!</v>
      </c>
      <c r="BS109" s="11">
        <f t="shared" si="286"/>
        <v>0</v>
      </c>
      <c r="BT109" s="450">
        <f t="shared" si="287"/>
        <v>0</v>
      </c>
      <c r="BU109" s="450" t="e">
        <f t="shared" si="288"/>
        <v>#DIV/0!</v>
      </c>
      <c r="BV109" s="442" t="e">
        <f t="shared" si="289"/>
        <v>#DIV/0!</v>
      </c>
      <c r="BW109" s="16"/>
      <c r="BX109" s="16"/>
      <c r="BY109" s="16"/>
      <c r="BZ109" s="38"/>
      <c r="CA109" s="330"/>
      <c r="CB109" s="266"/>
      <c r="CC109" s="11">
        <f>SUMPRODUCT(('[179]Динамика NB'!$T$5:$AE$5=$L109)*('[179]Динамика NB'!$T$169:$AE$169))</f>
        <v>0</v>
      </c>
      <c r="CD109" s="11"/>
      <c r="CE109" s="11"/>
      <c r="CF109" s="11"/>
      <c r="CG109" s="11"/>
      <c r="CH109" s="16" t="e">
        <f>SUMPRODUCT(('A-Нефтегаз_факт_НДПИ (Argus)'!$C$5:$O$5=$L109)*('A-Нефтегаз_факт_НДПИ (Argus)'!$C$75:$O$75))/SUMPRODUCT(('A-Нефтегаз_факт_НДПИ (Argus)'!$C$5:$O$5=$L109)*('A-Нефтегаз_факт_НДПИ (Argus)'!$C$76:$O$76))*$AA109</f>
        <v>#DIV/0!</v>
      </c>
      <c r="CI109" s="16">
        <f t="shared" si="290"/>
        <v>0</v>
      </c>
      <c r="CJ109" s="16"/>
      <c r="CK109" s="16"/>
      <c r="CL109" s="38"/>
      <c r="CM109" s="55"/>
      <c r="CN109" s="16"/>
      <c r="CO109" s="16" t="e">
        <f>SUMPRODUCT(('А-Нефтегаз_факт_НДПИ (Platts)'!$C$5:$O$5=$L109)*('А-Нефтегаз_факт_НДПИ (Platts)'!$C$75:$O$75))/SUMPRODUCT(('А-Нефтегаз_факт_НДПИ (Platts)'!$C$5:$O$5=$L109)*('А-Нефтегаз_факт_НДПИ (Platts)'!$C$76:$O$76))*$AA109</f>
        <v>#DIV/0!</v>
      </c>
      <c r="CP109" s="38" t="e">
        <f t="shared" si="291"/>
        <v>#DIV/0!</v>
      </c>
      <c r="CQ109" s="38"/>
      <c r="CR109" s="14"/>
      <c r="CS109" s="15" t="e">
        <f t="shared" si="292"/>
        <v>#DIV/0!</v>
      </c>
      <c r="CT109" s="15">
        <f t="shared" si="293"/>
        <v>0</v>
      </c>
      <c r="CU109" s="15" t="e">
        <f t="shared" si="294"/>
        <v>#DIV/0!</v>
      </c>
      <c r="CV109" s="16" t="e">
        <f t="shared" si="295"/>
        <v>#DIV/0!</v>
      </c>
      <c r="CW109" s="16" t="e">
        <f t="shared" si="296"/>
        <v>#DIV/0!</v>
      </c>
      <c r="CX109" s="15" t="e">
        <f t="shared" si="297"/>
        <v>#DIV/0!</v>
      </c>
      <c r="CY109" s="303" t="e">
        <f t="shared" si="298"/>
        <v>#DIV/0!</v>
      </c>
      <c r="CZ109" s="288" t="e">
        <f t="shared" si="299"/>
        <v>#DIV/0!</v>
      </c>
      <c r="DA109" s="628" t="e">
        <f t="shared" si="300"/>
        <v>#DIV/0!</v>
      </c>
      <c r="DB109" s="628" t="e">
        <f t="shared" si="301"/>
        <v>#DIV/0!</v>
      </c>
      <c r="DC109" s="628"/>
      <c r="DD109" s="628" t="e">
        <f t="shared" si="302"/>
        <v>#DIV/0!</v>
      </c>
      <c r="DE109" s="628" t="e">
        <f t="shared" si="303"/>
        <v>#DIV/0!</v>
      </c>
      <c r="DF109" s="628"/>
      <c r="DG109" s="628">
        <f t="shared" si="304"/>
        <v>0</v>
      </c>
      <c r="DH109" s="628">
        <f t="shared" si="305"/>
        <v>0</v>
      </c>
      <c r="DI109" s="628">
        <f t="shared" si="306"/>
        <v>0</v>
      </c>
      <c r="DJ109" s="628">
        <f t="shared" si="307"/>
        <v>0</v>
      </c>
      <c r="DK109" s="628" t="e">
        <f t="shared" si="308"/>
        <v>#DIV/0!</v>
      </c>
      <c r="DL109" s="628" t="e">
        <f t="shared" si="309"/>
        <v>#DIV/0!</v>
      </c>
      <c r="DM109" s="530" t="e">
        <f t="shared" si="313"/>
        <v>#DIV/0!</v>
      </c>
      <c r="DO109" s="66"/>
    </row>
    <row r="110" spans="1:121" s="21" customFormat="1" ht="15.95" customHeight="1" x14ac:dyDescent="0.25">
      <c r="A110" s="25"/>
      <c r="B110" s="249"/>
      <c r="C110" s="25"/>
      <c r="D110" s="25"/>
      <c r="E110" s="25"/>
      <c r="F110" s="25"/>
      <c r="G110" s="267"/>
      <c r="H110" s="25"/>
      <c r="I110" s="25"/>
      <c r="J110" s="130" t="s">
        <v>392</v>
      </c>
      <c r="K110" s="189"/>
      <c r="L110" s="190"/>
      <c r="M110" s="182"/>
      <c r="N110" s="22"/>
      <c r="O110" s="24"/>
      <c r="P110" s="176"/>
      <c r="Q110" s="26">
        <f t="shared" si="262"/>
        <v>0</v>
      </c>
      <c r="R110" s="554">
        <f t="shared" si="263"/>
        <v>0</v>
      </c>
      <c r="S110" s="552"/>
      <c r="T110" s="588"/>
      <c r="U110" s="588"/>
      <c r="V110" s="588"/>
      <c r="W110" s="588"/>
      <c r="X110" s="26"/>
      <c r="Y110" s="260"/>
      <c r="Z110" s="273"/>
      <c r="AA110" s="26"/>
      <c r="AB110" s="249"/>
      <c r="AC110" s="25"/>
      <c r="AD110" s="25"/>
      <c r="AE110" s="25"/>
      <c r="AF110" s="25"/>
      <c r="AG110" s="268">
        <f t="shared" si="264"/>
        <v>0</v>
      </c>
      <c r="AH110" s="249"/>
      <c r="AI110" s="26"/>
      <c r="AJ110" s="26"/>
      <c r="AK110" s="18" t="e">
        <f t="shared" si="265"/>
        <v>#DIV/0!</v>
      </c>
      <c r="AL110" s="11" t="e">
        <f t="shared" si="266"/>
        <v>#DIV/0!</v>
      </c>
      <c r="AM110" s="11" t="e">
        <f t="shared" si="267"/>
        <v>#DIV/0!</v>
      </c>
      <c r="AN110" s="11" t="e">
        <f t="shared" si="268"/>
        <v>#DIV/0!</v>
      </c>
      <c r="AO110" s="11" t="e">
        <f t="shared" si="269"/>
        <v>#DIV/0!</v>
      </c>
      <c r="AP110" s="14" t="e">
        <f t="shared" si="270"/>
        <v>#DIV/0!</v>
      </c>
      <c r="AQ110" s="128" t="e">
        <f t="shared" si="271"/>
        <v>#DIV/0!</v>
      </c>
      <c r="AR110" s="26">
        <f t="shared" si="272"/>
        <v>0</v>
      </c>
      <c r="AS110" s="264">
        <f t="shared" si="273"/>
        <v>0</v>
      </c>
      <c r="AT110" s="11" t="e">
        <f t="shared" si="274"/>
        <v>#DIV/0!</v>
      </c>
      <c r="AU110" s="11" t="e">
        <f t="shared" si="275"/>
        <v>#DIV/0!</v>
      </c>
      <c r="AV110" s="11" t="e">
        <f t="shared" si="276"/>
        <v>#DIV/0!</v>
      </c>
      <c r="AW110" s="11" t="e">
        <f t="shared" si="277"/>
        <v>#DIV/0!</v>
      </c>
      <c r="AX110" s="11" t="e">
        <f t="shared" si="278"/>
        <v>#DIV/0!</v>
      </c>
      <c r="AY110" s="14" t="e">
        <f t="shared" si="279"/>
        <v>#DIV/0!</v>
      </c>
      <c r="AZ110" s="55"/>
      <c r="BA110" s="26">
        <f t="shared" si="311"/>
        <v>0</v>
      </c>
      <c r="BB110" s="26">
        <f t="shared" si="312"/>
        <v>0</v>
      </c>
      <c r="BC110" s="11"/>
      <c r="BD110" s="11"/>
      <c r="BE110" s="11"/>
      <c r="BF110" s="11"/>
      <c r="BG110" s="25"/>
      <c r="BH110" s="26">
        <f t="shared" si="280"/>
        <v>0</v>
      </c>
      <c r="BI110" s="26">
        <f t="shared" si="281"/>
        <v>0</v>
      </c>
      <c r="BJ110" s="26" t="e">
        <f t="shared" si="282"/>
        <v>#DIV/0!</v>
      </c>
      <c r="BK110" s="26" t="e">
        <f t="shared" si="283"/>
        <v>#DIV/0!</v>
      </c>
      <c r="BL110" s="26"/>
      <c r="BM110" s="26" t="e">
        <f t="shared" si="284"/>
        <v>#DIV/0!</v>
      </c>
      <c r="BN110" s="26" t="e">
        <f t="shared" si="285"/>
        <v>#DIV/0!</v>
      </c>
      <c r="BO110" s="25"/>
      <c r="BP110" s="75"/>
      <c r="BQ110" s="330"/>
      <c r="BR110" s="249" t="e">
        <f>AI110/AA110/7.229</f>
        <v>#DIV/0!</v>
      </c>
      <c r="BS110" s="25">
        <f t="shared" si="286"/>
        <v>0</v>
      </c>
      <c r="BT110" s="451">
        <f t="shared" si="287"/>
        <v>0</v>
      </c>
      <c r="BU110" s="451" t="e">
        <f t="shared" si="288"/>
        <v>#DIV/0!</v>
      </c>
      <c r="BV110" s="297" t="e">
        <f t="shared" si="289"/>
        <v>#DIV/0!</v>
      </c>
      <c r="BW110" s="26"/>
      <c r="BX110" s="26"/>
      <c r="BY110" s="26"/>
      <c r="BZ110" s="39"/>
      <c r="CA110" s="330"/>
      <c r="CB110" s="266"/>
      <c r="CC110" s="11">
        <f>SUMPRODUCT(('[179]Динамика NB'!$T$5:$AE$5=$L110)*('[179]Динамика NB'!$T$169:$AE$169))</f>
        <v>0</v>
      </c>
      <c r="CD110" s="11"/>
      <c r="CE110" s="11"/>
      <c r="CF110" s="11"/>
      <c r="CG110" s="11"/>
      <c r="CH110" s="16" t="e">
        <f>SUMPRODUCT(('A-Нефтегаз_факт_НДПИ (Argus)'!$C$5:$O$5=$L110)*('A-Нефтегаз_факт_НДПИ (Argus)'!$C$75:$O$75))/SUMPRODUCT(('A-Нефтегаз_факт_НДПИ (Argus)'!$C$5:$O$5=$L110)*('A-Нефтегаз_факт_НДПИ (Argus)'!$C$76:$O$76))*$AA110</f>
        <v>#DIV/0!</v>
      </c>
      <c r="CI110" s="16">
        <f t="shared" si="290"/>
        <v>0</v>
      </c>
      <c r="CJ110" s="16"/>
      <c r="CK110" s="16"/>
      <c r="CL110" s="38"/>
      <c r="CM110" s="127"/>
      <c r="CN110" s="26"/>
      <c r="CO110" s="16" t="e">
        <f>SUMPRODUCT(('А-Нефтегаз_факт_НДПИ (Platts)'!$C$5:$O$5=$L110)*('А-Нефтегаз_факт_НДПИ (Platts)'!$C$75:$O$75))/SUMPRODUCT(('А-Нефтегаз_факт_НДПИ (Platts)'!$C$5:$O$5=$L110)*('А-Нефтегаз_факт_НДПИ (Platts)'!$C$76:$O$76))*$AA110</f>
        <v>#DIV/0!</v>
      </c>
      <c r="CP110" s="38" t="e">
        <f t="shared" si="291"/>
        <v>#DIV/0!</v>
      </c>
      <c r="CQ110" s="39"/>
      <c r="CR110" s="267"/>
      <c r="CS110" s="28" t="e">
        <f t="shared" si="292"/>
        <v>#DIV/0!</v>
      </c>
      <c r="CT110" s="28">
        <f t="shared" si="293"/>
        <v>0</v>
      </c>
      <c r="CU110" s="28" t="e">
        <f t="shared" si="294"/>
        <v>#DIV/0!</v>
      </c>
      <c r="CV110" s="26" t="e">
        <f t="shared" si="295"/>
        <v>#DIV/0!</v>
      </c>
      <c r="CW110" s="26" t="e">
        <f t="shared" si="296"/>
        <v>#DIV/0!</v>
      </c>
      <c r="CX110" s="28" t="e">
        <f t="shared" si="297"/>
        <v>#DIV/0!</v>
      </c>
      <c r="CY110" s="305" t="e">
        <f t="shared" si="298"/>
        <v>#DIV/0!</v>
      </c>
      <c r="CZ110" s="288" t="e">
        <f t="shared" si="299"/>
        <v>#DIV/0!</v>
      </c>
      <c r="DA110" s="628" t="e">
        <f t="shared" si="300"/>
        <v>#DIV/0!</v>
      </c>
      <c r="DB110" s="628" t="e">
        <f t="shared" si="301"/>
        <v>#DIV/0!</v>
      </c>
      <c r="DC110" s="628"/>
      <c r="DD110" s="628" t="e">
        <f t="shared" si="302"/>
        <v>#DIV/0!</v>
      </c>
      <c r="DE110" s="628" t="e">
        <f t="shared" si="303"/>
        <v>#DIV/0!</v>
      </c>
      <c r="DF110" s="628"/>
      <c r="DG110" s="628">
        <f t="shared" si="304"/>
        <v>0</v>
      </c>
      <c r="DH110" s="628">
        <f t="shared" si="305"/>
        <v>0</v>
      </c>
      <c r="DI110" s="628">
        <f t="shared" si="306"/>
        <v>0</v>
      </c>
      <c r="DJ110" s="628">
        <f t="shared" si="307"/>
        <v>0</v>
      </c>
      <c r="DK110" s="628" t="e">
        <f t="shared" si="308"/>
        <v>#DIV/0!</v>
      </c>
      <c r="DL110" s="628" t="e">
        <f t="shared" si="309"/>
        <v>#DIV/0!</v>
      </c>
      <c r="DM110" s="530" t="e">
        <f t="shared" si="313"/>
        <v>#DIV/0!</v>
      </c>
      <c r="DO110" s="66"/>
    </row>
    <row r="111" spans="1:121" s="21" customFormat="1" ht="15.95" customHeight="1" x14ac:dyDescent="0.25">
      <c r="A111" s="25"/>
      <c r="B111" s="249"/>
      <c r="C111" s="25"/>
      <c r="D111" s="25"/>
      <c r="E111" s="25"/>
      <c r="F111" s="25"/>
      <c r="G111" s="267"/>
      <c r="H111" s="25"/>
      <c r="I111" s="25"/>
      <c r="J111" s="130" t="s">
        <v>392</v>
      </c>
      <c r="K111" s="189"/>
      <c r="L111" s="190"/>
      <c r="M111" s="182"/>
      <c r="N111" s="22"/>
      <c r="O111" s="22"/>
      <c r="P111" s="176"/>
      <c r="Q111" s="26">
        <f t="shared" si="262"/>
        <v>0</v>
      </c>
      <c r="R111" s="554">
        <f t="shared" si="263"/>
        <v>0</v>
      </c>
      <c r="S111" s="556"/>
      <c r="T111" s="598"/>
      <c r="U111" s="598"/>
      <c r="V111" s="598"/>
      <c r="W111" s="598"/>
      <c r="X111" s="26"/>
      <c r="Y111" s="165"/>
      <c r="Z111" s="169"/>
      <c r="AA111" s="26"/>
      <c r="AB111" s="249"/>
      <c r="AC111" s="25"/>
      <c r="AD111" s="25"/>
      <c r="AE111" s="25"/>
      <c r="AF111" s="25"/>
      <c r="AG111" s="268">
        <f t="shared" si="264"/>
        <v>0</v>
      </c>
      <c r="AH111" s="249"/>
      <c r="AI111" s="26"/>
      <c r="AJ111" s="26"/>
      <c r="AK111" s="249" t="e">
        <f t="shared" si="265"/>
        <v>#DIV/0!</v>
      </c>
      <c r="AL111" s="25" t="e">
        <f t="shared" si="266"/>
        <v>#DIV/0!</v>
      </c>
      <c r="AM111" s="25" t="e">
        <f t="shared" si="267"/>
        <v>#DIV/0!</v>
      </c>
      <c r="AN111" s="25" t="e">
        <f t="shared" si="268"/>
        <v>#DIV/0!</v>
      </c>
      <c r="AO111" s="25" t="e">
        <f t="shared" si="269"/>
        <v>#DIV/0!</v>
      </c>
      <c r="AP111" s="267" t="e">
        <f t="shared" si="270"/>
        <v>#DIV/0!</v>
      </c>
      <c r="AQ111" s="129" t="e">
        <f t="shared" si="271"/>
        <v>#DIV/0!</v>
      </c>
      <c r="AR111" s="26">
        <f t="shared" si="272"/>
        <v>0</v>
      </c>
      <c r="AS111" s="264">
        <f t="shared" si="273"/>
        <v>0</v>
      </c>
      <c r="AT111" s="25" t="e">
        <f t="shared" si="274"/>
        <v>#DIV/0!</v>
      </c>
      <c r="AU111" s="25" t="e">
        <f t="shared" si="275"/>
        <v>#DIV/0!</v>
      </c>
      <c r="AV111" s="25" t="e">
        <f t="shared" si="276"/>
        <v>#DIV/0!</v>
      </c>
      <c r="AW111" s="25" t="e">
        <f t="shared" si="277"/>
        <v>#DIV/0!</v>
      </c>
      <c r="AX111" s="25" t="e">
        <f t="shared" si="278"/>
        <v>#DIV/0!</v>
      </c>
      <c r="AY111" s="267" t="e">
        <f t="shared" si="279"/>
        <v>#DIV/0!</v>
      </c>
      <c r="AZ111" s="55"/>
      <c r="BA111" s="26">
        <f t="shared" si="311"/>
        <v>0</v>
      </c>
      <c r="BB111" s="26">
        <f t="shared" si="312"/>
        <v>0</v>
      </c>
      <c r="BC111" s="25"/>
      <c r="BD111" s="25"/>
      <c r="BE111" s="25"/>
      <c r="BF111" s="25"/>
      <c r="BG111" s="25"/>
      <c r="BH111" s="26">
        <f t="shared" si="280"/>
        <v>0</v>
      </c>
      <c r="BI111" s="26">
        <f t="shared" si="281"/>
        <v>0</v>
      </c>
      <c r="BJ111" s="26" t="e">
        <f t="shared" si="282"/>
        <v>#DIV/0!</v>
      </c>
      <c r="BK111" s="26" t="e">
        <f t="shared" si="283"/>
        <v>#DIV/0!</v>
      </c>
      <c r="BL111" s="26"/>
      <c r="BM111" s="26" t="e">
        <f t="shared" ref="BM111:BM116" si="314">BJ111-BL111</f>
        <v>#DIV/0!</v>
      </c>
      <c r="BN111" s="26" t="e">
        <f>BK111-BL111</f>
        <v>#DIV/0!</v>
      </c>
      <c r="BO111" s="11"/>
      <c r="BP111" s="75"/>
      <c r="BQ111" s="330"/>
      <c r="BR111" s="249" t="e">
        <f>AI111/AA111/7.2064</f>
        <v>#DIV/0!</v>
      </c>
      <c r="BS111" s="25">
        <f t="shared" si="286"/>
        <v>0</v>
      </c>
      <c r="BT111" s="451">
        <f t="shared" si="287"/>
        <v>0</v>
      </c>
      <c r="BU111" s="451" t="e">
        <f t="shared" si="288"/>
        <v>#DIV/0!</v>
      </c>
      <c r="BV111" s="297" t="e">
        <f t="shared" si="289"/>
        <v>#DIV/0!</v>
      </c>
      <c r="BW111" s="26"/>
      <c r="BX111" s="26"/>
      <c r="BY111" s="26"/>
      <c r="BZ111" s="39"/>
      <c r="CA111" s="330"/>
      <c r="CB111" s="266"/>
      <c r="CC111" s="25">
        <f>SUMPRODUCT(('[179]Динамика NB'!$T$5:$AE$5=$L111)*('[179]Динамика NB'!$T$169:$AE$169))</f>
        <v>0</v>
      </c>
      <c r="CD111" s="25"/>
      <c r="CE111" s="25"/>
      <c r="CF111" s="25"/>
      <c r="CG111" s="25"/>
      <c r="CH111" s="26" t="e">
        <f>SUMPRODUCT(('A-Нефтегаз_факт_НДПИ (Argus)'!$C$5:$O$5=$L111)*('A-Нефтегаз_факт_НДПИ (Argus)'!$C$75:$O$75))/SUMPRODUCT(('A-Нефтегаз_факт_НДПИ (Argus)'!$C$5:$O$5=$L111)*('A-Нефтегаз_факт_НДПИ (Argus)'!$C$76:$O$76))*$AA111</f>
        <v>#DIV/0!</v>
      </c>
      <c r="CI111" s="26">
        <f t="shared" si="290"/>
        <v>0</v>
      </c>
      <c r="CJ111" s="26"/>
      <c r="CK111" s="26"/>
      <c r="CL111" s="39"/>
      <c r="CM111" s="55"/>
      <c r="CN111" s="16"/>
      <c r="CO111" s="26" t="e">
        <f>SUMPRODUCT(('А-Нефтегаз_факт_НДПИ (Platts)'!$C$5:$O$5=$L111)*('А-Нефтегаз_факт_НДПИ (Platts)'!$C$75:$O$75))/SUMPRODUCT(('А-Нефтегаз_факт_НДПИ (Platts)'!$C$5:$O$5=$L111)*('А-Нефтегаз_факт_НДПИ (Platts)'!$C$76:$O$76))*$AA111</f>
        <v>#DIV/0!</v>
      </c>
      <c r="CP111" s="39" t="e">
        <f t="shared" si="291"/>
        <v>#DIV/0!</v>
      </c>
      <c r="CQ111" s="39"/>
      <c r="CR111" s="14"/>
      <c r="CS111" s="28" t="e">
        <f t="shared" si="292"/>
        <v>#DIV/0!</v>
      </c>
      <c r="CT111" s="28">
        <f t="shared" si="293"/>
        <v>0</v>
      </c>
      <c r="CU111" s="28" t="e">
        <f t="shared" si="294"/>
        <v>#DIV/0!</v>
      </c>
      <c r="CV111" s="26" t="e">
        <f t="shared" si="295"/>
        <v>#DIV/0!</v>
      </c>
      <c r="CW111" s="26" t="e">
        <f t="shared" si="296"/>
        <v>#DIV/0!</v>
      </c>
      <c r="CX111" s="28" t="e">
        <f t="shared" si="297"/>
        <v>#DIV/0!</v>
      </c>
      <c r="CY111" s="306" t="e">
        <f t="shared" si="298"/>
        <v>#DIV/0!</v>
      </c>
      <c r="CZ111" s="293" t="e">
        <f t="shared" si="299"/>
        <v>#DIV/0!</v>
      </c>
      <c r="DA111" s="628" t="e">
        <f t="shared" si="300"/>
        <v>#DIV/0!</v>
      </c>
      <c r="DB111" s="628" t="e">
        <f t="shared" si="301"/>
        <v>#DIV/0!</v>
      </c>
      <c r="DC111" s="628"/>
      <c r="DD111" s="628" t="e">
        <f t="shared" si="302"/>
        <v>#DIV/0!</v>
      </c>
      <c r="DE111" s="628" t="e">
        <f t="shared" si="303"/>
        <v>#DIV/0!</v>
      </c>
      <c r="DF111" s="628"/>
      <c r="DG111" s="628">
        <f t="shared" si="304"/>
        <v>0</v>
      </c>
      <c r="DH111" s="628">
        <f t="shared" si="305"/>
        <v>0</v>
      </c>
      <c r="DI111" s="628">
        <f t="shared" si="306"/>
        <v>0</v>
      </c>
      <c r="DJ111" s="628">
        <f t="shared" si="307"/>
        <v>0</v>
      </c>
      <c r="DK111" s="628" t="e">
        <f t="shared" si="308"/>
        <v>#DIV/0!</v>
      </c>
      <c r="DL111" s="628" t="e">
        <f t="shared" si="309"/>
        <v>#DIV/0!</v>
      </c>
      <c r="DM111" s="530" t="e">
        <f t="shared" si="313"/>
        <v>#DIV/0!</v>
      </c>
      <c r="DO111" s="66"/>
    </row>
    <row r="112" spans="1:121" s="21" customFormat="1" ht="15.95" customHeight="1" x14ac:dyDescent="0.25">
      <c r="A112" s="11"/>
      <c r="B112" s="18"/>
      <c r="C112" s="11"/>
      <c r="D112" s="11"/>
      <c r="E112" s="11"/>
      <c r="F112" s="11"/>
      <c r="G112" s="14"/>
      <c r="H112" s="11"/>
      <c r="I112" s="11"/>
      <c r="J112" s="40" t="s">
        <v>392</v>
      </c>
      <c r="K112" s="189"/>
      <c r="L112" s="188"/>
      <c r="M112" s="177"/>
      <c r="N112" s="69"/>
      <c r="O112" s="19"/>
      <c r="P112" s="175"/>
      <c r="Q112" s="26">
        <f t="shared" si="262"/>
        <v>0</v>
      </c>
      <c r="R112" s="554">
        <f t="shared" si="263"/>
        <v>0</v>
      </c>
      <c r="S112" s="589"/>
      <c r="T112" s="590"/>
      <c r="U112" s="590"/>
      <c r="V112" s="590"/>
      <c r="W112" s="590"/>
      <c r="X112" s="26"/>
      <c r="Y112" s="165"/>
      <c r="Z112" s="169"/>
      <c r="AA112" s="16"/>
      <c r="AB112" s="18"/>
      <c r="AC112" s="11"/>
      <c r="AD112" s="11"/>
      <c r="AE112" s="11"/>
      <c r="AF112" s="11"/>
      <c r="AG112" s="72">
        <f t="shared" si="264"/>
        <v>0</v>
      </c>
      <c r="AH112" s="249"/>
      <c r="AI112" s="26"/>
      <c r="AJ112" s="26"/>
      <c r="AK112" s="249" t="e">
        <f t="shared" si="265"/>
        <v>#DIV/0!</v>
      </c>
      <c r="AL112" s="25" t="e">
        <f t="shared" si="266"/>
        <v>#DIV/0!</v>
      </c>
      <c r="AM112" s="25" t="e">
        <f t="shared" si="267"/>
        <v>#DIV/0!</v>
      </c>
      <c r="AN112" s="25" t="e">
        <f t="shared" si="268"/>
        <v>#DIV/0!</v>
      </c>
      <c r="AO112" s="25" t="e">
        <f t="shared" si="269"/>
        <v>#DIV/0!</v>
      </c>
      <c r="AP112" s="267" t="e">
        <f t="shared" si="270"/>
        <v>#DIV/0!</v>
      </c>
      <c r="AQ112" s="129" t="e">
        <f t="shared" si="271"/>
        <v>#DIV/0!</v>
      </c>
      <c r="AR112" s="26">
        <f t="shared" si="272"/>
        <v>0</v>
      </c>
      <c r="AS112" s="264">
        <f>AR112-AJ112</f>
        <v>0</v>
      </c>
      <c r="AT112" s="25" t="e">
        <f t="shared" si="274"/>
        <v>#DIV/0!</v>
      </c>
      <c r="AU112" s="25" t="e">
        <f t="shared" si="275"/>
        <v>#DIV/0!</v>
      </c>
      <c r="AV112" s="25" t="e">
        <f t="shared" si="276"/>
        <v>#DIV/0!</v>
      </c>
      <c r="AW112" s="25" t="e">
        <f t="shared" si="277"/>
        <v>#DIV/0!</v>
      </c>
      <c r="AX112" s="25" t="e">
        <f t="shared" si="278"/>
        <v>#DIV/0!</v>
      </c>
      <c r="AY112" s="267" t="e">
        <f t="shared" si="279"/>
        <v>#DIV/0!</v>
      </c>
      <c r="AZ112" s="55"/>
      <c r="BA112" s="26">
        <f t="shared" si="311"/>
        <v>0</v>
      </c>
      <c r="BB112" s="26">
        <f t="shared" si="312"/>
        <v>0</v>
      </c>
      <c r="BC112" s="25"/>
      <c r="BD112" s="25"/>
      <c r="BE112" s="25"/>
      <c r="BF112" s="25"/>
      <c r="BG112" s="25"/>
      <c r="BH112" s="26">
        <f t="shared" si="280"/>
        <v>0</v>
      </c>
      <c r="BI112" s="26">
        <f t="shared" si="281"/>
        <v>0</v>
      </c>
      <c r="BJ112" s="26" t="e">
        <f t="shared" si="282"/>
        <v>#DIV/0!</v>
      </c>
      <c r="BK112" s="26" t="e">
        <f t="shared" si="283"/>
        <v>#DIV/0!</v>
      </c>
      <c r="BL112" s="26"/>
      <c r="BM112" s="26" t="e">
        <f t="shared" si="314"/>
        <v>#DIV/0!</v>
      </c>
      <c r="BN112" s="26" t="e">
        <f>BK112-BL112</f>
        <v>#DIV/0!</v>
      </c>
      <c r="BO112" s="11"/>
      <c r="BP112" s="75"/>
      <c r="BQ112" s="330"/>
      <c r="BR112" s="249" t="e">
        <f>AI112/AA112/7.225</f>
        <v>#DIV/0!</v>
      </c>
      <c r="BS112" s="25">
        <f t="shared" si="286"/>
        <v>0</v>
      </c>
      <c r="BT112" s="451">
        <f t="shared" si="287"/>
        <v>0</v>
      </c>
      <c r="BU112" s="451" t="e">
        <f t="shared" si="288"/>
        <v>#DIV/0!</v>
      </c>
      <c r="BV112" s="297" t="e">
        <f t="shared" si="289"/>
        <v>#DIV/0!</v>
      </c>
      <c r="BW112" s="26"/>
      <c r="BX112" s="26"/>
      <c r="BY112" s="26"/>
      <c r="BZ112" s="39"/>
      <c r="CA112" s="330"/>
      <c r="CB112" s="266"/>
      <c r="CC112" s="25">
        <f>SUMPRODUCT(('[179]Динамика NB'!$T$5:$AE$5=$L112)*('[179]Динамика NB'!$T$169:$AE$169))</f>
        <v>0</v>
      </c>
      <c r="CD112" s="25"/>
      <c r="CE112" s="25"/>
      <c r="CF112" s="25"/>
      <c r="CG112" s="25"/>
      <c r="CH112" s="26" t="e">
        <f>SUMPRODUCT(('A-Нефтегаз_факт_НДПИ (Argus)'!$C$5:$O$5=$L112)*('A-Нефтегаз_факт_НДПИ (Argus)'!$C$75:$O$75))/SUMPRODUCT(('A-Нефтегаз_факт_НДПИ (Argus)'!$C$5:$O$5=$L112)*('A-Нефтегаз_факт_НДПИ (Argus)'!$C$76:$O$76))*$AA112</f>
        <v>#DIV/0!</v>
      </c>
      <c r="CI112" s="26">
        <f t="shared" si="290"/>
        <v>0</v>
      </c>
      <c r="CJ112" s="26"/>
      <c r="CK112" s="26"/>
      <c r="CL112" s="39"/>
      <c r="CM112" s="55"/>
      <c r="CN112" s="16"/>
      <c r="CO112" s="26" t="e">
        <f>SUMPRODUCT(('А-Нефтегаз_факт_НДПИ (Platts)'!$C$5:$O$5=$L112)*('А-Нефтегаз_факт_НДПИ (Platts)'!$C$75:$O$75))/SUMPRODUCT(('А-Нефтегаз_факт_НДПИ (Platts)'!$C$5:$O$5=$L112)*('А-Нефтегаз_факт_НДПИ (Platts)'!$C$76:$O$76))*$AA112</f>
        <v>#DIV/0!</v>
      </c>
      <c r="CP112" s="39" t="e">
        <f t="shared" si="291"/>
        <v>#DIV/0!</v>
      </c>
      <c r="CQ112" s="39"/>
      <c r="CR112" s="14"/>
      <c r="CS112" s="28" t="e">
        <f t="shared" si="292"/>
        <v>#DIV/0!</v>
      </c>
      <c r="CT112" s="28">
        <f t="shared" si="293"/>
        <v>0</v>
      </c>
      <c r="CU112" s="28" t="e">
        <f t="shared" si="294"/>
        <v>#DIV/0!</v>
      </c>
      <c r="CV112" s="26" t="e">
        <f t="shared" si="295"/>
        <v>#DIV/0!</v>
      </c>
      <c r="CW112" s="26" t="e">
        <f t="shared" si="296"/>
        <v>#DIV/0!</v>
      </c>
      <c r="CX112" s="28" t="e">
        <f t="shared" si="297"/>
        <v>#DIV/0!</v>
      </c>
      <c r="CY112" s="306" t="e">
        <f t="shared" si="298"/>
        <v>#DIV/0!</v>
      </c>
      <c r="CZ112" s="293" t="e">
        <f t="shared" si="299"/>
        <v>#DIV/0!</v>
      </c>
      <c r="DA112" s="628" t="e">
        <f t="shared" si="300"/>
        <v>#DIV/0!</v>
      </c>
      <c r="DB112" s="628" t="e">
        <f t="shared" si="301"/>
        <v>#DIV/0!</v>
      </c>
      <c r="DC112" s="628"/>
      <c r="DD112" s="628" t="e">
        <f t="shared" si="302"/>
        <v>#DIV/0!</v>
      </c>
      <c r="DE112" s="628" t="e">
        <f t="shared" si="303"/>
        <v>#DIV/0!</v>
      </c>
      <c r="DF112" s="628"/>
      <c r="DG112" s="628">
        <f t="shared" si="304"/>
        <v>0</v>
      </c>
      <c r="DH112" s="628">
        <f t="shared" si="305"/>
        <v>0</v>
      </c>
      <c r="DI112" s="628">
        <f t="shared" si="306"/>
        <v>0</v>
      </c>
      <c r="DJ112" s="628">
        <f t="shared" si="307"/>
        <v>0</v>
      </c>
      <c r="DK112" s="628" t="e">
        <f t="shared" si="308"/>
        <v>#DIV/0!</v>
      </c>
      <c r="DL112" s="628" t="e">
        <f t="shared" si="309"/>
        <v>#DIV/0!</v>
      </c>
      <c r="DM112" s="530" t="e">
        <f t="shared" si="313"/>
        <v>#DIV/0!</v>
      </c>
      <c r="DN112" s="20"/>
      <c r="DO112" s="66"/>
      <c r="DQ112" s="20"/>
    </row>
    <row r="113" spans="1:121" s="21" customFormat="1" ht="15.95" customHeight="1" x14ac:dyDescent="0.25">
      <c r="A113" s="11"/>
      <c r="B113" s="18"/>
      <c r="C113" s="11"/>
      <c r="D113" s="11"/>
      <c r="E113" s="11"/>
      <c r="F113" s="11"/>
      <c r="G113" s="14"/>
      <c r="H113" s="11"/>
      <c r="I113" s="11"/>
      <c r="J113" s="40" t="s">
        <v>392</v>
      </c>
      <c r="K113" s="189"/>
      <c r="L113" s="188"/>
      <c r="M113" s="177"/>
      <c r="N113" s="69"/>
      <c r="O113" s="19"/>
      <c r="P113" s="175"/>
      <c r="Q113" s="26">
        <f t="shared" si="262"/>
        <v>0</v>
      </c>
      <c r="R113" s="554">
        <f t="shared" si="263"/>
        <v>0</v>
      </c>
      <c r="S113" s="589"/>
      <c r="T113" s="590"/>
      <c r="U113" s="590"/>
      <c r="V113" s="590"/>
      <c r="W113" s="590"/>
      <c r="X113" s="26"/>
      <c r="Y113" s="165"/>
      <c r="Z113" s="169"/>
      <c r="AA113" s="16"/>
      <c r="AB113" s="18"/>
      <c r="AC113" s="11"/>
      <c r="AD113" s="11"/>
      <c r="AE113" s="11"/>
      <c r="AF113" s="11"/>
      <c r="AG113" s="72">
        <f t="shared" si="264"/>
        <v>0</v>
      </c>
      <c r="AH113" s="249"/>
      <c r="AI113" s="26"/>
      <c r="AJ113" s="26"/>
      <c r="AK113" s="249" t="e">
        <f t="shared" si="265"/>
        <v>#DIV/0!</v>
      </c>
      <c r="AL113" s="25" t="e">
        <f t="shared" si="266"/>
        <v>#DIV/0!</v>
      </c>
      <c r="AM113" s="25" t="e">
        <f t="shared" si="267"/>
        <v>#DIV/0!</v>
      </c>
      <c r="AN113" s="25" t="e">
        <f t="shared" si="268"/>
        <v>#DIV/0!</v>
      </c>
      <c r="AO113" s="25" t="e">
        <f t="shared" si="269"/>
        <v>#DIV/0!</v>
      </c>
      <c r="AP113" s="267" t="e">
        <f t="shared" si="270"/>
        <v>#DIV/0!</v>
      </c>
      <c r="AQ113" s="129" t="e">
        <f t="shared" si="271"/>
        <v>#DIV/0!</v>
      </c>
      <c r="AR113" s="26">
        <f t="shared" si="272"/>
        <v>0</v>
      </c>
      <c r="AS113" s="264">
        <f>AR113-AJ113</f>
        <v>0</v>
      </c>
      <c r="AT113" s="25" t="e">
        <f t="shared" si="274"/>
        <v>#DIV/0!</v>
      </c>
      <c r="AU113" s="25" t="e">
        <f t="shared" si="275"/>
        <v>#DIV/0!</v>
      </c>
      <c r="AV113" s="25" t="e">
        <f t="shared" si="276"/>
        <v>#DIV/0!</v>
      </c>
      <c r="AW113" s="25" t="e">
        <f t="shared" si="277"/>
        <v>#DIV/0!</v>
      </c>
      <c r="AX113" s="25" t="e">
        <f t="shared" si="278"/>
        <v>#DIV/0!</v>
      </c>
      <c r="AY113" s="267" t="e">
        <f t="shared" si="279"/>
        <v>#DIV/0!</v>
      </c>
      <c r="AZ113" s="55"/>
      <c r="BA113" s="26">
        <f t="shared" si="311"/>
        <v>0</v>
      </c>
      <c r="BB113" s="26">
        <f t="shared" si="312"/>
        <v>0</v>
      </c>
      <c r="BC113" s="25"/>
      <c r="BD113" s="25"/>
      <c r="BE113" s="25"/>
      <c r="BF113" s="25"/>
      <c r="BG113" s="25"/>
      <c r="BH113" s="26">
        <f t="shared" si="280"/>
        <v>0</v>
      </c>
      <c r="BI113" s="26">
        <f t="shared" si="281"/>
        <v>0</v>
      </c>
      <c r="BJ113" s="26" t="e">
        <f t="shared" si="282"/>
        <v>#DIV/0!</v>
      </c>
      <c r="BK113" s="26" t="e">
        <f t="shared" si="283"/>
        <v>#DIV/0!</v>
      </c>
      <c r="BL113" s="26"/>
      <c r="BM113" s="26" t="e">
        <f t="shared" si="314"/>
        <v>#DIV/0!</v>
      </c>
      <c r="BN113" s="26" t="e">
        <f>BK113-BL113</f>
        <v>#DIV/0!</v>
      </c>
      <c r="BO113" s="11"/>
      <c r="BP113" s="75"/>
      <c r="BQ113" s="330"/>
      <c r="BR113" s="249" t="e">
        <f>AI113/AA113/7.225</f>
        <v>#DIV/0!</v>
      </c>
      <c r="BS113" s="25">
        <f t="shared" si="286"/>
        <v>0</v>
      </c>
      <c r="BT113" s="451">
        <f t="shared" si="287"/>
        <v>0</v>
      </c>
      <c r="BU113" s="451" t="e">
        <f t="shared" si="288"/>
        <v>#DIV/0!</v>
      </c>
      <c r="BV113" s="297" t="e">
        <f t="shared" si="289"/>
        <v>#DIV/0!</v>
      </c>
      <c r="BW113" s="26"/>
      <c r="BX113" s="26"/>
      <c r="BY113" s="26"/>
      <c r="BZ113" s="39"/>
      <c r="CA113" s="330"/>
      <c r="CB113" s="266"/>
      <c r="CC113" s="25">
        <f>SUMPRODUCT(('[179]Динамика NB'!$T$5:$AE$5=$L113)*('[179]Динамика NB'!$T$169:$AE$169))</f>
        <v>0</v>
      </c>
      <c r="CD113" s="25"/>
      <c r="CE113" s="25"/>
      <c r="CF113" s="25"/>
      <c r="CG113" s="25"/>
      <c r="CH113" s="26" t="e">
        <f>SUMPRODUCT(('A-Нефтегаз_факт_НДПИ (Argus)'!$C$5:$O$5=$L113)*('A-Нефтегаз_факт_НДПИ (Argus)'!$C$75:$O$75))/SUMPRODUCT(('A-Нефтегаз_факт_НДПИ (Argus)'!$C$5:$O$5=$L113)*('A-Нефтегаз_факт_НДПИ (Argus)'!$C$76:$O$76))*$AA113</f>
        <v>#DIV/0!</v>
      </c>
      <c r="CI113" s="26">
        <f t="shared" si="290"/>
        <v>0</v>
      </c>
      <c r="CJ113" s="26"/>
      <c r="CK113" s="26"/>
      <c r="CL113" s="39"/>
      <c r="CM113" s="55"/>
      <c r="CN113" s="16"/>
      <c r="CO113" s="26" t="e">
        <f>SUMPRODUCT(('А-Нефтегаз_факт_НДПИ (Platts)'!$C$5:$O$5=$L113)*('А-Нефтегаз_факт_НДПИ (Platts)'!$C$75:$O$75))/SUMPRODUCT(('А-Нефтегаз_факт_НДПИ (Platts)'!$C$5:$O$5=$L113)*('А-Нефтегаз_факт_НДПИ (Platts)'!$C$76:$O$76))*$AA113</f>
        <v>#DIV/0!</v>
      </c>
      <c r="CP113" s="39" t="e">
        <f t="shared" si="291"/>
        <v>#DIV/0!</v>
      </c>
      <c r="CQ113" s="39"/>
      <c r="CR113" s="14"/>
      <c r="CS113" s="28" t="e">
        <f t="shared" si="292"/>
        <v>#DIV/0!</v>
      </c>
      <c r="CT113" s="28">
        <f t="shared" si="293"/>
        <v>0</v>
      </c>
      <c r="CU113" s="28" t="e">
        <f t="shared" si="294"/>
        <v>#DIV/0!</v>
      </c>
      <c r="CV113" s="26" t="e">
        <f t="shared" si="295"/>
        <v>#DIV/0!</v>
      </c>
      <c r="CW113" s="26" t="e">
        <f t="shared" si="296"/>
        <v>#DIV/0!</v>
      </c>
      <c r="CX113" s="28" t="e">
        <f t="shared" si="297"/>
        <v>#DIV/0!</v>
      </c>
      <c r="CY113" s="306" t="e">
        <f t="shared" si="298"/>
        <v>#DIV/0!</v>
      </c>
      <c r="CZ113" s="293" t="e">
        <f t="shared" si="299"/>
        <v>#DIV/0!</v>
      </c>
      <c r="DA113" s="628" t="e">
        <f t="shared" si="300"/>
        <v>#DIV/0!</v>
      </c>
      <c r="DB113" s="628" t="e">
        <f t="shared" si="301"/>
        <v>#DIV/0!</v>
      </c>
      <c r="DC113" s="628"/>
      <c r="DD113" s="628" t="e">
        <f t="shared" si="302"/>
        <v>#DIV/0!</v>
      </c>
      <c r="DE113" s="628" t="e">
        <f t="shared" si="303"/>
        <v>#DIV/0!</v>
      </c>
      <c r="DF113" s="628"/>
      <c r="DG113" s="628">
        <f t="shared" si="304"/>
        <v>0</v>
      </c>
      <c r="DH113" s="628">
        <f t="shared" si="305"/>
        <v>0</v>
      </c>
      <c r="DI113" s="628">
        <f t="shared" si="306"/>
        <v>0</v>
      </c>
      <c r="DJ113" s="628">
        <f t="shared" si="307"/>
        <v>0</v>
      </c>
      <c r="DK113" s="628" t="e">
        <f t="shared" si="308"/>
        <v>#DIV/0!</v>
      </c>
      <c r="DL113" s="628" t="e">
        <f t="shared" si="309"/>
        <v>#DIV/0!</v>
      </c>
      <c r="DM113" s="530" t="e">
        <f t="shared" si="313"/>
        <v>#DIV/0!</v>
      </c>
      <c r="DN113" s="20"/>
      <c r="DO113" s="66"/>
      <c r="DQ113" s="20"/>
    </row>
    <row r="114" spans="1:121" s="21" customFormat="1" ht="15.95" customHeight="1" x14ac:dyDescent="0.25">
      <c r="A114" s="31"/>
      <c r="B114" s="50"/>
      <c r="C114" s="31"/>
      <c r="D114" s="31"/>
      <c r="E114" s="31"/>
      <c r="F114" s="31"/>
      <c r="G114" s="47"/>
      <c r="H114" s="31"/>
      <c r="I114" s="31"/>
      <c r="J114" s="40" t="s">
        <v>392</v>
      </c>
      <c r="K114" s="187"/>
      <c r="L114" s="188"/>
      <c r="M114" s="177"/>
      <c r="N114" s="69"/>
      <c r="O114" s="19"/>
      <c r="P114" s="175"/>
      <c r="Q114" s="16">
        <f t="shared" si="262"/>
        <v>0</v>
      </c>
      <c r="R114" s="69">
        <f t="shared" si="263"/>
        <v>0</v>
      </c>
      <c r="S114" s="589"/>
      <c r="T114" s="16"/>
      <c r="U114" s="16"/>
      <c r="V114" s="16"/>
      <c r="W114" s="16"/>
      <c r="X114" s="19"/>
      <c r="Y114" s="72"/>
      <c r="Z114" s="72"/>
      <c r="AA114" s="16"/>
      <c r="AB114" s="18"/>
      <c r="AC114" s="11"/>
      <c r="AD114" s="11"/>
      <c r="AE114" s="11"/>
      <c r="AF114" s="11"/>
      <c r="AG114" s="72">
        <f t="shared" si="264"/>
        <v>0</v>
      </c>
      <c r="AH114" s="18"/>
      <c r="AI114" s="16"/>
      <c r="AJ114" s="16"/>
      <c r="AK114" s="249" t="e">
        <f t="shared" si="265"/>
        <v>#DIV/0!</v>
      </c>
      <c r="AL114" s="25" t="e">
        <f t="shared" si="266"/>
        <v>#DIV/0!</v>
      </c>
      <c r="AM114" s="25" t="e">
        <f t="shared" si="267"/>
        <v>#DIV/0!</v>
      </c>
      <c r="AN114" s="25" t="e">
        <f t="shared" si="268"/>
        <v>#DIV/0!</v>
      </c>
      <c r="AO114" s="25" t="e">
        <f t="shared" si="269"/>
        <v>#DIV/0!</v>
      </c>
      <c r="AP114" s="267" t="e">
        <f t="shared" si="270"/>
        <v>#DIV/0!</v>
      </c>
      <c r="AQ114" s="129" t="e">
        <f t="shared" si="271"/>
        <v>#DIV/0!</v>
      </c>
      <c r="AR114" s="16">
        <f t="shared" si="272"/>
        <v>0</v>
      </c>
      <c r="AS114" s="272">
        <f>AR114-AJ114</f>
        <v>0</v>
      </c>
      <c r="AT114" s="25" t="e">
        <f t="shared" si="274"/>
        <v>#DIV/0!</v>
      </c>
      <c r="AU114" s="25" t="e">
        <f t="shared" si="275"/>
        <v>#DIV/0!</v>
      </c>
      <c r="AV114" s="25" t="e">
        <f t="shared" si="276"/>
        <v>#DIV/0!</v>
      </c>
      <c r="AW114" s="25" t="e">
        <f t="shared" si="277"/>
        <v>#DIV/0!</v>
      </c>
      <c r="AX114" s="25" t="e">
        <f t="shared" si="278"/>
        <v>#DIV/0!</v>
      </c>
      <c r="AY114" s="267" t="e">
        <f t="shared" si="279"/>
        <v>#DIV/0!</v>
      </c>
      <c r="AZ114" s="127"/>
      <c r="BA114" s="26">
        <f t="shared" si="311"/>
        <v>0</v>
      </c>
      <c r="BB114" s="26">
        <f t="shared" si="312"/>
        <v>0</v>
      </c>
      <c r="BC114" s="25"/>
      <c r="BD114" s="25"/>
      <c r="BE114" s="25"/>
      <c r="BF114" s="25"/>
      <c r="BG114" s="643"/>
      <c r="BH114" s="26">
        <f t="shared" si="280"/>
        <v>0</v>
      </c>
      <c r="BI114" s="26">
        <f t="shared" si="281"/>
        <v>0</v>
      </c>
      <c r="BJ114" s="16" t="e">
        <f t="shared" si="282"/>
        <v>#DIV/0!</v>
      </c>
      <c r="BK114" s="16" t="e">
        <f t="shared" si="283"/>
        <v>#DIV/0!</v>
      </c>
      <c r="BL114" s="644"/>
      <c r="BM114" s="16" t="e">
        <f t="shared" si="314"/>
        <v>#DIV/0!</v>
      </c>
      <c r="BN114" s="88" t="e">
        <f>BK114-BL114</f>
        <v>#DIV/0!</v>
      </c>
      <c r="BO114" s="643"/>
      <c r="BP114" s="75"/>
      <c r="BQ114" s="226"/>
      <c r="BR114" s="18" t="e">
        <f>AI114/AA114/7.2214+0.01</f>
        <v>#DIV/0!</v>
      </c>
      <c r="BS114" s="11">
        <f t="shared" si="286"/>
        <v>0</v>
      </c>
      <c r="BT114" s="450">
        <f t="shared" si="287"/>
        <v>0</v>
      </c>
      <c r="BU114" s="450" t="e">
        <f t="shared" si="288"/>
        <v>#DIV/0!</v>
      </c>
      <c r="BV114" s="442" t="e">
        <f t="shared" si="289"/>
        <v>#DIV/0!</v>
      </c>
      <c r="BW114" s="16"/>
      <c r="BX114" s="16"/>
      <c r="BY114" s="16"/>
      <c r="BZ114" s="38"/>
      <c r="CA114" s="226"/>
      <c r="CB114" s="266"/>
      <c r="CC114" s="11"/>
      <c r="CD114" s="25"/>
      <c r="CE114" s="25"/>
      <c r="CF114" s="25"/>
      <c r="CG114" s="25"/>
      <c r="CH114" s="26" t="e">
        <f>SUMPRODUCT(('A-Нефтегаз_факт_НДПИ (Argus)'!$C$5:$O$5=$L114)*('A-Нефтегаз_факт_НДПИ (Argus)'!$C$75:$O$75))/SUMPRODUCT(('A-Нефтегаз_факт_НДПИ (Argus)'!$C$5:$O$5=$L114)*('A-Нефтегаз_факт_НДПИ (Argus)'!$C$76:$O$76))*$AA114</f>
        <v>#DIV/0!</v>
      </c>
      <c r="CI114" s="26">
        <f t="shared" si="290"/>
        <v>0</v>
      </c>
      <c r="CJ114" s="26"/>
      <c r="CK114" s="26"/>
      <c r="CL114" s="39"/>
      <c r="CM114" s="55"/>
      <c r="CN114" s="16"/>
      <c r="CO114" s="26" t="e">
        <f>SUMPRODUCT(('А-Нефтегаз_факт_НДПИ (Platts)'!$C$5:$O$5=$L114)*('А-Нефтегаз_факт_НДПИ (Platts)'!$C$75:$O$75))/SUMPRODUCT(('А-Нефтегаз_факт_НДПИ (Platts)'!$C$5:$O$5=$L114)*('А-Нефтегаз_факт_НДПИ (Platts)'!$C$76:$O$76))*$AA114</f>
        <v>#DIV/0!</v>
      </c>
      <c r="CP114" s="39" t="e">
        <f t="shared" si="291"/>
        <v>#DIV/0!</v>
      </c>
      <c r="CQ114" s="39"/>
      <c r="CR114" s="14"/>
      <c r="CS114" s="15" t="e">
        <f t="shared" si="292"/>
        <v>#DIV/0!</v>
      </c>
      <c r="CT114" s="15">
        <f t="shared" si="293"/>
        <v>0</v>
      </c>
      <c r="CU114" s="629" t="e">
        <f t="shared" si="294"/>
        <v>#DIV/0!</v>
      </c>
      <c r="CV114" s="16" t="e">
        <f t="shared" si="295"/>
        <v>#DIV/0!</v>
      </c>
      <c r="CW114" s="16" t="e">
        <f t="shared" si="296"/>
        <v>#DIV/0!</v>
      </c>
      <c r="CX114" s="15" t="e">
        <f t="shared" si="297"/>
        <v>#DIV/0!</v>
      </c>
      <c r="CY114" s="303" t="e">
        <f t="shared" si="298"/>
        <v>#DIV/0!</v>
      </c>
      <c r="CZ114" s="293" t="e">
        <f t="shared" si="299"/>
        <v>#DIV/0!</v>
      </c>
      <c r="DA114" s="628" t="e">
        <f t="shared" si="300"/>
        <v>#DIV/0!</v>
      </c>
      <c r="DB114" s="628" t="e">
        <f t="shared" si="301"/>
        <v>#DIV/0!</v>
      </c>
      <c r="DC114" s="628"/>
      <c r="DD114" s="628" t="e">
        <f t="shared" si="302"/>
        <v>#DIV/0!</v>
      </c>
      <c r="DE114" s="628" t="e">
        <f t="shared" si="303"/>
        <v>#DIV/0!</v>
      </c>
      <c r="DF114" s="628"/>
      <c r="DG114" s="628">
        <f t="shared" si="304"/>
        <v>0</v>
      </c>
      <c r="DH114" s="628">
        <f t="shared" si="305"/>
        <v>0</v>
      </c>
      <c r="DI114" s="628">
        <f t="shared" si="306"/>
        <v>0</v>
      </c>
      <c r="DJ114" s="628">
        <f t="shared" si="307"/>
        <v>0</v>
      </c>
      <c r="DK114" s="628" t="e">
        <f t="shared" si="308"/>
        <v>#DIV/0!</v>
      </c>
      <c r="DL114" s="628" t="e">
        <f t="shared" si="309"/>
        <v>#DIV/0!</v>
      </c>
      <c r="DM114" s="530" t="e">
        <f t="shared" si="313"/>
        <v>#DIV/0!</v>
      </c>
      <c r="DN114" s="20"/>
      <c r="DO114" s="66"/>
      <c r="DQ114" s="20"/>
    </row>
    <row r="115" spans="1:121" s="21" customFormat="1" ht="15.95" customHeight="1" x14ac:dyDescent="0.25">
      <c r="A115" s="31"/>
      <c r="B115" s="50"/>
      <c r="C115" s="31"/>
      <c r="D115" s="31"/>
      <c r="E115" s="31"/>
      <c r="F115" s="31"/>
      <c r="G115" s="47"/>
      <c r="H115" s="31"/>
      <c r="I115" s="31"/>
      <c r="J115" s="522" t="s">
        <v>392</v>
      </c>
      <c r="K115" s="624"/>
      <c r="L115" s="625"/>
      <c r="M115" s="523"/>
      <c r="N115" s="515"/>
      <c r="O115" s="516"/>
      <c r="P115" s="517"/>
      <c r="Q115" s="519">
        <f t="shared" si="262"/>
        <v>0</v>
      </c>
      <c r="R115" s="515">
        <f t="shared" si="263"/>
        <v>0</v>
      </c>
      <c r="S115" s="563"/>
      <c r="T115" s="519"/>
      <c r="U115" s="519"/>
      <c r="V115" s="519"/>
      <c r="W115" s="519"/>
      <c r="X115" s="30"/>
      <c r="Y115" s="73"/>
      <c r="Z115" s="544"/>
      <c r="AA115" s="519"/>
      <c r="AB115" s="50"/>
      <c r="AC115" s="31"/>
      <c r="AD115" s="31"/>
      <c r="AE115" s="31"/>
      <c r="AF115" s="31"/>
      <c r="AG115" s="73" t="e">
        <f>(AI115)/AA115/CZ115</f>
        <v>#DIV/0!</v>
      </c>
      <c r="AH115" s="50"/>
      <c r="AI115" s="524"/>
      <c r="AJ115" s="524"/>
      <c r="AK115" s="525" t="e">
        <f>AB115*$CZ115*$AA115*$Y115/1000/1000</f>
        <v>#DIV/0!</v>
      </c>
      <c r="AL115" s="520" t="e">
        <f>AC115*$CZ115*$AA115*$Y115/1000/1000</f>
        <v>#DIV/0!</v>
      </c>
      <c r="AM115" s="520"/>
      <c r="AN115" s="520" t="e">
        <f>AE115*$CZ115*$AA115*$Y115/1000/1000</f>
        <v>#DIV/0!</v>
      </c>
      <c r="AO115" s="520" t="e">
        <f>AF115*$CZ115*$AA115*$Y115/1000/1000</f>
        <v>#DIV/0!</v>
      </c>
      <c r="AP115" s="521" t="e">
        <f>AG115*$CZ115*$AA115*$Y115/1000/1000</f>
        <v>#DIV/0!</v>
      </c>
      <c r="AQ115" s="526" t="e">
        <f t="shared" si="271"/>
        <v>#DIV/0!</v>
      </c>
      <c r="AR115" s="524">
        <f t="shared" si="272"/>
        <v>0</v>
      </c>
      <c r="AS115" s="527">
        <f t="shared" ref="AS115:AS116" si="315">AR115-AJ115</f>
        <v>0</v>
      </c>
      <c r="AT115" s="255" t="e">
        <f>(AB115-B115)*$CZ115*$AA115*$Y115/1000/1000</f>
        <v>#DIV/0!</v>
      </c>
      <c r="AU115" s="255" t="e">
        <f>(AC115-C115)*$CZ115*$AA115*$Y115/1000/1000</f>
        <v>#DIV/0!</v>
      </c>
      <c r="AV115" s="255"/>
      <c r="AW115" s="255" t="e">
        <f>(AE115-E115)*$CZ115*$AA115*$Y115/1000/1000</f>
        <v>#DIV/0!</v>
      </c>
      <c r="AX115" s="255" t="e">
        <f>(AF115-F115)*$CZ115*$AA115*$Y115/1000/1000</f>
        <v>#DIV/0!</v>
      </c>
      <c r="AY115" s="261" t="e">
        <f t="shared" si="279"/>
        <v>#DIV/0!</v>
      </c>
      <c r="AZ115" s="539" t="e">
        <f>7993580.82/(AA115+AA116)</f>
        <v>#DIV/0!</v>
      </c>
      <c r="BA115" s="255" t="e">
        <f>(I115+D115)*AA115*CZ115*A115</f>
        <v>#DIV/0!</v>
      </c>
      <c r="BB115" s="255" t="e">
        <f>AZ115*AA115</f>
        <v>#DIV/0!</v>
      </c>
      <c r="BC115" s="70"/>
      <c r="BD115" s="70"/>
      <c r="BE115" s="255"/>
      <c r="BF115" s="255"/>
      <c r="BG115" s="540"/>
      <c r="BH115" s="27">
        <f t="shared" si="280"/>
        <v>0</v>
      </c>
      <c r="BI115" s="255">
        <f t="shared" si="281"/>
        <v>0</v>
      </c>
      <c r="BJ115" s="32" t="e">
        <f>AJ115/AA115-AZ115-BG115*Y115</f>
        <v>#DIV/0!</v>
      </c>
      <c r="BK115" s="32" t="e">
        <f>AR115/AA115-AZ115-BG115</f>
        <v>#DIV/0!</v>
      </c>
      <c r="BL115" s="519"/>
      <c r="BM115" s="32" t="e">
        <f t="shared" si="314"/>
        <v>#DIV/0!</v>
      </c>
      <c r="BN115" s="32" t="e">
        <f t="shared" ref="BN115" si="316">BK115-BL115</f>
        <v>#DIV/0!</v>
      </c>
      <c r="BO115" s="540"/>
      <c r="BP115" s="75"/>
      <c r="BQ115" s="279"/>
      <c r="BR115" s="541" t="e">
        <f>(AI115)/AA115/7.21</f>
        <v>#DIV/0!</v>
      </c>
      <c r="BS115" s="540">
        <f t="shared" si="286"/>
        <v>0</v>
      </c>
      <c r="BT115" s="542">
        <f t="shared" si="287"/>
        <v>0</v>
      </c>
      <c r="BU115" s="542" t="e">
        <f t="shared" si="288"/>
        <v>#DIV/0!</v>
      </c>
      <c r="BV115" s="543" t="e">
        <f t="shared" si="289"/>
        <v>#DIV/0!</v>
      </c>
      <c r="BW115" s="32"/>
      <c r="BX115" s="32"/>
      <c r="BY115" s="32"/>
      <c r="BZ115" s="61"/>
      <c r="CA115" s="279"/>
      <c r="CB115" s="321"/>
      <c r="CC115" s="519"/>
      <c r="CD115" s="255"/>
      <c r="CE115" s="255"/>
      <c r="CF115" s="255"/>
      <c r="CG115" s="255"/>
      <c r="CH115" s="27" t="e">
        <f>SUMPRODUCT(('A-Нефтегаз_факт_НДПИ (Argus)'!$C$5:$O$5=$L115)*('A-Нефтегаз_факт_НДПИ (Argus)'!$C$75:$O$75))/SUMPRODUCT(('A-Нефтегаз_факт_НДПИ (Argus)'!$C$5:$O$5=$L115)*('A-Нефтегаз_факт_НДПИ (Argus)'!$C$76:$O$76))*$AA115</f>
        <v>#DIV/0!</v>
      </c>
      <c r="CI115" s="27">
        <f t="shared" si="290"/>
        <v>0</v>
      </c>
      <c r="CJ115" s="27"/>
      <c r="CK115" s="27"/>
      <c r="CL115" s="283"/>
      <c r="CM115" s="388"/>
      <c r="CN115" s="23"/>
      <c r="CO115" s="27" t="e">
        <f>SUMPRODUCT(('А-Нефтегаз_факт_НДПИ (Platts)'!$C$5:$O$5=$L115)*('А-Нефтегаз_факт_НДПИ (Platts)'!$C$75:$O$75))/SUMPRODUCT(('А-Нефтегаз_факт_НДПИ (Platts)'!$C$5:$O$5=$L115)*('А-Нефтегаз_факт_НДПИ (Platts)'!$C$76:$O$76))*$AA115</f>
        <v>#DIV/0!</v>
      </c>
      <c r="CP115" s="283" t="e">
        <f t="shared" si="291"/>
        <v>#DIV/0!</v>
      </c>
      <c r="CQ115" s="261"/>
      <c r="CR115" s="545"/>
      <c r="CS115" s="32" t="e">
        <f t="shared" si="292"/>
        <v>#DIV/0!</v>
      </c>
      <c r="CT115" s="32">
        <f t="shared" si="293"/>
        <v>0</v>
      </c>
      <c r="CU115" s="32" t="e">
        <f t="shared" si="294"/>
        <v>#DIV/0!</v>
      </c>
      <c r="CV115" s="23" t="e">
        <f t="shared" si="295"/>
        <v>#DIV/0!</v>
      </c>
      <c r="CW115" s="23" t="e">
        <f t="shared" si="296"/>
        <v>#DIV/0!</v>
      </c>
      <c r="CX115" s="32" t="e">
        <f t="shared" si="297"/>
        <v>#DIV/0!</v>
      </c>
      <c r="CY115" s="61" t="e">
        <f t="shared" si="298"/>
        <v>#DIV/0!</v>
      </c>
      <c r="CZ115" s="294" t="e">
        <f t="shared" si="299"/>
        <v>#DIV/0!</v>
      </c>
      <c r="DA115" s="45" t="e">
        <f t="shared" si="300"/>
        <v>#DIV/0!</v>
      </c>
      <c r="DB115" s="45" t="e">
        <f t="shared" si="301"/>
        <v>#DIV/0!</v>
      </c>
      <c r="DC115" s="45"/>
      <c r="DD115" s="45" t="e">
        <f t="shared" si="302"/>
        <v>#DIV/0!</v>
      </c>
      <c r="DE115" s="45" t="e">
        <f t="shared" si="303"/>
        <v>#DIV/0!</v>
      </c>
      <c r="DF115" s="45"/>
      <c r="DG115" s="45" t="e">
        <f t="shared" si="304"/>
        <v>#DIV/0!</v>
      </c>
      <c r="DH115" s="45">
        <f t="shared" si="305"/>
        <v>0</v>
      </c>
      <c r="DI115" s="45">
        <f t="shared" si="306"/>
        <v>0</v>
      </c>
      <c r="DJ115" s="45">
        <f t="shared" si="307"/>
        <v>0</v>
      </c>
      <c r="DK115" s="45" t="e">
        <f t="shared" si="308"/>
        <v>#DIV/0!</v>
      </c>
      <c r="DL115" s="45" t="e">
        <f t="shared" si="309"/>
        <v>#DIV/0!</v>
      </c>
      <c r="DM115" s="54" t="e">
        <f t="shared" ref="DM115" si="317">SUM(DA115:DL115)</f>
        <v>#DIV/0!</v>
      </c>
      <c r="DN115" s="20"/>
      <c r="DO115" s="66"/>
      <c r="DQ115" s="20"/>
    </row>
    <row r="116" spans="1:121" s="21" customFormat="1" ht="15.95" customHeight="1" x14ac:dyDescent="0.25">
      <c r="A116" s="31"/>
      <c r="B116" s="50"/>
      <c r="C116" s="31"/>
      <c r="D116" s="31"/>
      <c r="E116" s="31"/>
      <c r="F116" s="31"/>
      <c r="G116" s="47"/>
      <c r="H116" s="31"/>
      <c r="I116" s="31"/>
      <c r="J116" s="522" t="s">
        <v>392</v>
      </c>
      <c r="K116" s="624"/>
      <c r="L116" s="625"/>
      <c r="M116" s="523"/>
      <c r="N116" s="515"/>
      <c r="O116" s="516"/>
      <c r="P116" s="517"/>
      <c r="Q116" s="519">
        <f t="shared" ref="Q116" si="318">P116-M116</f>
        <v>0</v>
      </c>
      <c r="R116" s="33"/>
      <c r="S116" s="33"/>
      <c r="T116" s="23"/>
      <c r="U116" s="23"/>
      <c r="V116" s="23"/>
      <c r="W116" s="23"/>
      <c r="X116" s="30"/>
      <c r="Y116" s="73"/>
      <c r="Z116" s="73"/>
      <c r="AA116" s="519"/>
      <c r="AB116" s="50"/>
      <c r="AC116" s="31"/>
      <c r="AD116" s="31"/>
      <c r="AE116" s="31"/>
      <c r="AF116" s="31"/>
      <c r="AG116" s="73" t="e">
        <f>(AI116)/AA116/CZ116</f>
        <v>#DIV/0!</v>
      </c>
      <c r="AH116" s="541"/>
      <c r="AI116" s="519"/>
      <c r="AJ116" s="519"/>
      <c r="AK116" s="638"/>
      <c r="AL116" s="535"/>
      <c r="AM116" s="535"/>
      <c r="AN116" s="535"/>
      <c r="AO116" s="535"/>
      <c r="AP116" s="776"/>
      <c r="AQ116" s="647"/>
      <c r="AR116" s="519">
        <f t="shared" si="272"/>
        <v>0</v>
      </c>
      <c r="AS116" s="527">
        <f t="shared" si="315"/>
        <v>0</v>
      </c>
      <c r="AT116" s="257"/>
      <c r="AU116" s="257"/>
      <c r="AV116" s="257"/>
      <c r="AW116" s="257"/>
      <c r="AX116" s="257"/>
      <c r="AY116" s="258"/>
      <c r="AZ116" s="539" t="e">
        <f>AZ115</f>
        <v>#DIV/0!</v>
      </c>
      <c r="BA116" s="255" t="e">
        <f>(I116+D116)*AA116*CZ116*A116</f>
        <v>#DIV/0!</v>
      </c>
      <c r="BB116" s="27" t="e">
        <f>AZ116*AA116</f>
        <v>#DIV/0!</v>
      </c>
      <c r="BC116" s="257"/>
      <c r="BD116" s="257"/>
      <c r="BE116" s="257"/>
      <c r="BF116" s="257"/>
      <c r="BG116" s="31"/>
      <c r="BH116" s="27">
        <f t="shared" si="280"/>
        <v>0</v>
      </c>
      <c r="BI116" s="255">
        <f t="shared" si="281"/>
        <v>0</v>
      </c>
      <c r="BJ116" s="32" t="e">
        <f>AJ116/AA116-AZ116-BG116*Y116</f>
        <v>#DIV/0!</v>
      </c>
      <c r="BK116" s="32" t="e">
        <f>AR116/AA116-AZ116-BG116</f>
        <v>#DIV/0!</v>
      </c>
      <c r="BL116" s="519"/>
      <c r="BM116" s="32" t="e">
        <f t="shared" si="314"/>
        <v>#DIV/0!</v>
      </c>
      <c r="BN116" s="32" t="e">
        <f t="shared" ref="BN116" si="319">BK116-BL116</f>
        <v>#DIV/0!</v>
      </c>
      <c r="BO116" s="540"/>
      <c r="BP116" s="257"/>
      <c r="BQ116" s="330"/>
      <c r="BR116" s="541" t="e">
        <f>(AI116)/AA116/7.21</f>
        <v>#DIV/0!</v>
      </c>
      <c r="BS116" s="540">
        <f t="shared" ref="BS116" si="320">CN116-BO116</f>
        <v>0</v>
      </c>
      <c r="BT116" s="542">
        <f t="shared" ref="BT116" si="321">CM116-BO116</f>
        <v>0</v>
      </c>
      <c r="BU116" s="542" t="e">
        <f t="shared" ref="BU116" si="322">BR116-BS116</f>
        <v>#DIV/0!</v>
      </c>
      <c r="BV116" s="543" t="e">
        <f t="shared" ref="BV116" si="323">BR116-BT116</f>
        <v>#DIV/0!</v>
      </c>
      <c r="BW116" s="23"/>
      <c r="BX116" s="23"/>
      <c r="BY116" s="23"/>
      <c r="BZ116" s="194"/>
      <c r="CA116" s="330"/>
      <c r="CB116" s="321"/>
      <c r="CC116" s="537"/>
      <c r="CD116" s="257"/>
      <c r="CE116" s="257"/>
      <c r="CF116" s="257"/>
      <c r="CG116" s="257"/>
      <c r="CH116" s="27" t="e">
        <f>SUMPRODUCT(('A-Нефтегаз_факт_НДПИ (Argus)'!$C$5:$O$5=$L116)*('A-Нефтегаз_факт_НДПИ (Argus)'!$C$75:$O$75))/SUMPRODUCT(('A-Нефтегаз_факт_НДПИ (Argus)'!$C$5:$O$5=$L116)*('A-Нефтегаз_факт_НДПИ (Argus)'!$C$76:$O$76))*$AA116</f>
        <v>#DIV/0!</v>
      </c>
      <c r="CI116" s="27">
        <f t="shared" si="290"/>
        <v>0</v>
      </c>
      <c r="CJ116" s="27"/>
      <c r="CK116" s="27"/>
      <c r="CL116" s="283"/>
      <c r="CM116" s="388">
        <f>CM115</f>
        <v>0</v>
      </c>
      <c r="CN116" s="23">
        <f>CN115</f>
        <v>0</v>
      </c>
      <c r="CO116" s="27" t="e">
        <f>SUMPRODUCT(('А-Нефтегаз_факт_НДПИ (Platts)'!$C$5:$O$5=$L116)*('А-Нефтегаз_факт_НДПИ (Platts)'!$C$75:$O$75))/SUMPRODUCT(('А-Нефтегаз_факт_НДПИ (Platts)'!$C$5:$O$5=$L116)*('А-Нефтегаз_факт_НДПИ (Platts)'!$C$76:$O$76))*$AA116</f>
        <v>#DIV/0!</v>
      </c>
      <c r="CP116" s="283" t="e">
        <f t="shared" si="291"/>
        <v>#DIV/0!</v>
      </c>
      <c r="CQ116" s="283"/>
      <c r="CR116" s="545"/>
      <c r="CS116" s="32" t="e">
        <f t="shared" si="292"/>
        <v>#DIV/0!</v>
      </c>
      <c r="CT116" s="32">
        <f t="shared" si="293"/>
        <v>0</v>
      </c>
      <c r="CU116" s="32" t="e">
        <f t="shared" ref="CU116" si="324">CS116-CT116</f>
        <v>#DIV/0!</v>
      </c>
      <c r="CV116" s="23" t="e">
        <f t="shared" si="295"/>
        <v>#DIV/0!</v>
      </c>
      <c r="CW116" s="23" t="e">
        <f t="shared" si="296"/>
        <v>#DIV/0!</v>
      </c>
      <c r="CX116" s="32" t="e">
        <f t="shared" ref="CX116" si="325">CV116-CT116</f>
        <v>#DIV/0!</v>
      </c>
      <c r="CY116" s="61" t="e">
        <f t="shared" si="298"/>
        <v>#DIV/0!</v>
      </c>
      <c r="CZ116" s="294" t="e">
        <f t="shared" si="299"/>
        <v>#DIV/0!</v>
      </c>
      <c r="DA116" s="45" t="e">
        <f t="shared" si="300"/>
        <v>#DIV/0!</v>
      </c>
      <c r="DB116" s="45" t="e">
        <f t="shared" si="301"/>
        <v>#DIV/0!</v>
      </c>
      <c r="DC116" s="45"/>
      <c r="DD116" s="45">
        <f t="shared" si="302"/>
        <v>0</v>
      </c>
      <c r="DE116" s="45">
        <f t="shared" si="303"/>
        <v>0</v>
      </c>
      <c r="DF116" s="45"/>
      <c r="DG116" s="45" t="e">
        <f t="shared" si="304"/>
        <v>#DIV/0!</v>
      </c>
      <c r="DH116" s="45">
        <f t="shared" si="305"/>
        <v>0</v>
      </c>
      <c r="DI116" s="45">
        <f t="shared" si="306"/>
        <v>0</v>
      </c>
      <c r="DJ116" s="45">
        <f t="shared" si="307"/>
        <v>0</v>
      </c>
      <c r="DK116" s="45" t="e">
        <f t="shared" ref="DK116" si="326">CY116/1000/1000</f>
        <v>#DIV/0!</v>
      </c>
      <c r="DL116" s="45" t="e">
        <f t="shared" ref="DL116" si="327">CP116/1000/1000</f>
        <v>#DIV/0!</v>
      </c>
      <c r="DM116" s="54" t="e">
        <f t="shared" ref="DM116" si="328">SUM(DA116:DL116)</f>
        <v>#DIV/0!</v>
      </c>
      <c r="DN116" s="20"/>
      <c r="DO116" s="66"/>
      <c r="DQ116" s="20"/>
    </row>
    <row r="117" spans="1:121" s="21" customFormat="1" ht="15.95" customHeight="1" outlineLevel="1" x14ac:dyDescent="0.25">
      <c r="A117" s="31"/>
      <c r="B117" s="50"/>
      <c r="C117" s="31"/>
      <c r="D117" s="31"/>
      <c r="E117" s="31"/>
      <c r="F117" s="31"/>
      <c r="G117" s="47"/>
      <c r="H117" s="31"/>
      <c r="I117" s="31"/>
      <c r="J117" s="44"/>
      <c r="K117" s="191"/>
      <c r="L117" s="192"/>
      <c r="M117" s="178"/>
      <c r="N117" s="33"/>
      <c r="O117" s="30"/>
      <c r="P117" s="179"/>
      <c r="Q117" s="23"/>
      <c r="R117" s="33"/>
      <c r="S117" s="33"/>
      <c r="T117" s="23"/>
      <c r="U117" s="23"/>
      <c r="V117" s="23"/>
      <c r="W117" s="23"/>
      <c r="X117" s="30"/>
      <c r="Y117" s="73"/>
      <c r="Z117" s="73"/>
      <c r="AA117" s="23"/>
      <c r="AB117" s="50"/>
      <c r="AC117" s="31"/>
      <c r="AD117" s="31"/>
      <c r="AE117" s="31"/>
      <c r="AF117" s="31"/>
      <c r="AG117" s="73"/>
      <c r="AH117" s="50"/>
      <c r="AI117" s="23"/>
      <c r="AJ117" s="23"/>
      <c r="AK117" s="250"/>
      <c r="AL117" s="257"/>
      <c r="AM117" s="257"/>
      <c r="AN117" s="257"/>
      <c r="AO117" s="257"/>
      <c r="AP117" s="258"/>
      <c r="AQ117" s="132"/>
      <c r="AR117" s="23"/>
      <c r="AS117" s="61"/>
      <c r="AT117" s="257"/>
      <c r="AU117" s="257"/>
      <c r="AV117" s="257"/>
      <c r="AW117" s="257"/>
      <c r="AX117" s="257"/>
      <c r="AY117" s="258"/>
      <c r="AZ117" s="131"/>
      <c r="BA117" s="27"/>
      <c r="BB117" s="27"/>
      <c r="BC117" s="257"/>
      <c r="BD117" s="257"/>
      <c r="BE117" s="257"/>
      <c r="BF117" s="257"/>
      <c r="BG117" s="31"/>
      <c r="BH117" s="27"/>
      <c r="BI117" s="27"/>
      <c r="BJ117" s="23"/>
      <c r="BK117" s="23"/>
      <c r="BL117" s="23"/>
      <c r="BM117" s="23"/>
      <c r="BN117" s="32"/>
      <c r="BO117" s="31"/>
      <c r="BP117" s="257"/>
      <c r="BQ117" s="330"/>
      <c r="BR117" s="50"/>
      <c r="BS117" s="31"/>
      <c r="BT117" s="457"/>
      <c r="BU117" s="457"/>
      <c r="BV117" s="298"/>
      <c r="BW117" s="23"/>
      <c r="BX117" s="23"/>
      <c r="BY117" s="23"/>
      <c r="BZ117" s="194"/>
      <c r="CA117" s="330"/>
      <c r="CB117" s="321"/>
      <c r="CC117" s="257"/>
      <c r="CD117" s="257"/>
      <c r="CE117" s="257"/>
      <c r="CF117" s="257"/>
      <c r="CG117" s="257"/>
      <c r="CH117" s="27"/>
      <c r="CI117" s="27"/>
      <c r="CJ117" s="27"/>
      <c r="CK117" s="27"/>
      <c r="CL117" s="283"/>
      <c r="CM117" s="388"/>
      <c r="CN117" s="23"/>
      <c r="CO117" s="27"/>
      <c r="CP117" s="283"/>
      <c r="CQ117" s="283"/>
      <c r="CR117" s="47"/>
      <c r="CS117" s="43"/>
      <c r="CT117" s="43"/>
      <c r="CU117" s="45"/>
      <c r="CV117" s="23"/>
      <c r="CW117" s="23"/>
      <c r="CX117" s="43"/>
      <c r="CY117" s="307"/>
      <c r="CZ117" s="294"/>
      <c r="DA117" s="532"/>
      <c r="DB117" s="532"/>
      <c r="DC117" s="532"/>
      <c r="DD117" s="532"/>
      <c r="DE117" s="532"/>
      <c r="DF117" s="532"/>
      <c r="DG117" s="532"/>
      <c r="DH117" s="532"/>
      <c r="DI117" s="532"/>
      <c r="DJ117" s="532"/>
      <c r="DK117" s="532"/>
      <c r="DL117" s="532"/>
      <c r="DM117" s="533"/>
      <c r="DN117" s="20"/>
      <c r="DO117" s="66"/>
      <c r="DQ117" s="20"/>
    </row>
    <row r="118" spans="1:121" s="21" customFormat="1" ht="15.95" customHeight="1" outlineLevel="1" x14ac:dyDescent="0.25">
      <c r="A118" s="31"/>
      <c r="B118" s="50"/>
      <c r="C118" s="31"/>
      <c r="D118" s="31"/>
      <c r="E118" s="31"/>
      <c r="F118" s="31"/>
      <c r="G118" s="47"/>
      <c r="H118" s="31"/>
      <c r="I118" s="31"/>
      <c r="J118" s="44"/>
      <c r="K118" s="191"/>
      <c r="L118" s="192"/>
      <c r="M118" s="178"/>
      <c r="N118" s="33"/>
      <c r="O118" s="30"/>
      <c r="P118" s="179"/>
      <c r="Q118" s="23"/>
      <c r="R118" s="33"/>
      <c r="S118" s="33"/>
      <c r="T118" s="23"/>
      <c r="U118" s="23"/>
      <c r="V118" s="23"/>
      <c r="W118" s="23"/>
      <c r="X118" s="30"/>
      <c r="Y118" s="73"/>
      <c r="Z118" s="73"/>
      <c r="AA118" s="23"/>
      <c r="AB118" s="50"/>
      <c r="AC118" s="31"/>
      <c r="AD118" s="31"/>
      <c r="AE118" s="31"/>
      <c r="AF118" s="31"/>
      <c r="AG118" s="73"/>
      <c r="AH118" s="50"/>
      <c r="AI118" s="23"/>
      <c r="AJ118" s="23"/>
      <c r="AK118" s="250"/>
      <c r="AL118" s="257"/>
      <c r="AM118" s="257"/>
      <c r="AN118" s="257"/>
      <c r="AO118" s="257"/>
      <c r="AP118" s="258"/>
      <c r="AQ118" s="132"/>
      <c r="AR118" s="23"/>
      <c r="AS118" s="61"/>
      <c r="AT118" s="257"/>
      <c r="AU118" s="257"/>
      <c r="AV118" s="257"/>
      <c r="AW118" s="257"/>
      <c r="AX118" s="257"/>
      <c r="AY118" s="258"/>
      <c r="AZ118" s="131"/>
      <c r="BA118" s="27"/>
      <c r="BB118" s="27"/>
      <c r="BC118" s="257"/>
      <c r="BD118" s="257"/>
      <c r="BE118" s="257"/>
      <c r="BF118" s="257"/>
      <c r="BG118" s="31"/>
      <c r="BH118" s="27"/>
      <c r="BI118" s="27"/>
      <c r="BJ118" s="23"/>
      <c r="BK118" s="23"/>
      <c r="BL118" s="23"/>
      <c r="BM118" s="23"/>
      <c r="BN118" s="32"/>
      <c r="BO118" s="31"/>
      <c r="BP118" s="257"/>
      <c r="BQ118" s="330"/>
      <c r="BR118" s="50"/>
      <c r="BS118" s="31"/>
      <c r="BT118" s="457"/>
      <c r="BU118" s="457"/>
      <c r="BV118" s="298"/>
      <c r="BW118" s="23"/>
      <c r="BX118" s="23"/>
      <c r="BY118" s="23"/>
      <c r="BZ118" s="194"/>
      <c r="CA118" s="330"/>
      <c r="CB118" s="321"/>
      <c r="CC118" s="257"/>
      <c r="CD118" s="257"/>
      <c r="CE118" s="257"/>
      <c r="CF118" s="257"/>
      <c r="CG118" s="257"/>
      <c r="CH118" s="27"/>
      <c r="CI118" s="27"/>
      <c r="CJ118" s="27"/>
      <c r="CK118" s="27"/>
      <c r="CL118" s="283"/>
      <c r="CM118" s="388"/>
      <c r="CN118" s="23"/>
      <c r="CO118" s="27"/>
      <c r="CP118" s="283"/>
      <c r="CQ118" s="283"/>
      <c r="CR118" s="47"/>
      <c r="CS118" s="43"/>
      <c r="CT118" s="43"/>
      <c r="CU118" s="45"/>
      <c r="CV118" s="23"/>
      <c r="CW118" s="23"/>
      <c r="CX118" s="43"/>
      <c r="CY118" s="307"/>
      <c r="CZ118" s="294"/>
      <c r="DA118" s="532"/>
      <c r="DB118" s="532"/>
      <c r="DC118" s="532"/>
      <c r="DD118" s="532"/>
      <c r="DE118" s="532"/>
      <c r="DF118" s="532"/>
      <c r="DG118" s="532"/>
      <c r="DH118" s="532"/>
      <c r="DI118" s="532"/>
      <c r="DJ118" s="532"/>
      <c r="DK118" s="532"/>
      <c r="DL118" s="532"/>
      <c r="DM118" s="533"/>
      <c r="DN118" s="20"/>
      <c r="DO118" s="66"/>
      <c r="DQ118" s="20"/>
    </row>
    <row r="119" spans="1:121" s="21" customFormat="1" ht="15.95" customHeight="1" outlineLevel="1" x14ac:dyDescent="0.25">
      <c r="A119" s="31"/>
      <c r="B119" s="50"/>
      <c r="C119" s="31"/>
      <c r="D119" s="31"/>
      <c r="E119" s="31"/>
      <c r="F119" s="31"/>
      <c r="G119" s="47"/>
      <c r="H119" s="31"/>
      <c r="I119" s="31"/>
      <c r="J119" s="44"/>
      <c r="K119" s="191"/>
      <c r="L119" s="192"/>
      <c r="M119" s="178"/>
      <c r="N119" s="33"/>
      <c r="O119" s="30"/>
      <c r="P119" s="179"/>
      <c r="Q119" s="23"/>
      <c r="R119" s="33"/>
      <c r="S119" s="33"/>
      <c r="T119" s="23"/>
      <c r="U119" s="23"/>
      <c r="V119" s="23"/>
      <c r="W119" s="23"/>
      <c r="X119" s="30"/>
      <c r="Y119" s="73"/>
      <c r="Z119" s="73"/>
      <c r="AA119" s="23"/>
      <c r="AB119" s="50"/>
      <c r="AC119" s="31"/>
      <c r="AD119" s="31"/>
      <c r="AE119" s="31"/>
      <c r="AF119" s="31"/>
      <c r="AG119" s="73"/>
      <c r="AH119" s="50"/>
      <c r="AI119" s="23"/>
      <c r="AJ119" s="23"/>
      <c r="AK119" s="250"/>
      <c r="AL119" s="257"/>
      <c r="AM119" s="257"/>
      <c r="AN119" s="257"/>
      <c r="AO119" s="257"/>
      <c r="AP119" s="258"/>
      <c r="AQ119" s="132"/>
      <c r="AR119" s="23"/>
      <c r="AS119" s="61"/>
      <c r="AT119" s="257"/>
      <c r="AU119" s="257"/>
      <c r="AV119" s="257"/>
      <c r="AW119" s="257"/>
      <c r="AX119" s="257"/>
      <c r="AY119" s="258"/>
      <c r="AZ119" s="131"/>
      <c r="BA119" s="27"/>
      <c r="BB119" s="27"/>
      <c r="BC119" s="257"/>
      <c r="BD119" s="257"/>
      <c r="BE119" s="257"/>
      <c r="BF119" s="257"/>
      <c r="BG119" s="31"/>
      <c r="BH119" s="27"/>
      <c r="BI119" s="27"/>
      <c r="BJ119" s="23"/>
      <c r="BK119" s="23"/>
      <c r="BL119" s="23"/>
      <c r="BM119" s="23"/>
      <c r="BN119" s="32"/>
      <c r="BO119" s="31"/>
      <c r="BP119" s="257"/>
      <c r="BQ119" s="330"/>
      <c r="BR119" s="50"/>
      <c r="BS119" s="31"/>
      <c r="BT119" s="457"/>
      <c r="BU119" s="457"/>
      <c r="BV119" s="298"/>
      <c r="BW119" s="23"/>
      <c r="BX119" s="23"/>
      <c r="BY119" s="23"/>
      <c r="BZ119" s="194"/>
      <c r="CA119" s="330"/>
      <c r="CB119" s="321"/>
      <c r="CC119" s="257"/>
      <c r="CD119" s="257"/>
      <c r="CE119" s="257"/>
      <c r="CF119" s="257"/>
      <c r="CG119" s="257"/>
      <c r="CH119" s="27"/>
      <c r="CI119" s="27"/>
      <c r="CJ119" s="27"/>
      <c r="CK119" s="27"/>
      <c r="CL119" s="283"/>
      <c r="CM119" s="388"/>
      <c r="CN119" s="23"/>
      <c r="CO119" s="27"/>
      <c r="CP119" s="283"/>
      <c r="CQ119" s="283"/>
      <c r="CR119" s="47"/>
      <c r="CS119" s="43"/>
      <c r="CT119" s="43"/>
      <c r="CU119" s="45"/>
      <c r="CV119" s="23"/>
      <c r="CW119" s="23"/>
      <c r="CX119" s="43"/>
      <c r="CY119" s="307"/>
      <c r="CZ119" s="294"/>
      <c r="DA119" s="532"/>
      <c r="DB119" s="532"/>
      <c r="DC119" s="532"/>
      <c r="DD119" s="532"/>
      <c r="DE119" s="532"/>
      <c r="DF119" s="532"/>
      <c r="DG119" s="532"/>
      <c r="DH119" s="532"/>
      <c r="DI119" s="532"/>
      <c r="DJ119" s="532"/>
      <c r="DK119" s="532"/>
      <c r="DL119" s="532"/>
      <c r="DM119" s="533">
        <f>SUM(DA119:DK119)</f>
        <v>0</v>
      </c>
      <c r="DN119" s="20"/>
      <c r="DO119" s="66"/>
      <c r="DQ119" s="20"/>
    </row>
    <row r="120" spans="1:121" s="21" customFormat="1" ht="15.95" customHeight="1" outlineLevel="1" x14ac:dyDescent="0.25">
      <c r="A120" s="31"/>
      <c r="B120" s="250"/>
      <c r="C120" s="257"/>
      <c r="D120" s="257"/>
      <c r="E120" s="257"/>
      <c r="F120" s="257"/>
      <c r="G120" s="258"/>
      <c r="H120" s="31"/>
      <c r="I120" s="31"/>
      <c r="J120" s="44"/>
      <c r="K120" s="191"/>
      <c r="L120" s="192"/>
      <c r="M120" s="178"/>
      <c r="N120" s="33"/>
      <c r="O120" s="30"/>
      <c r="P120" s="179"/>
      <c r="Q120" s="23"/>
      <c r="R120" s="33"/>
      <c r="S120" s="33"/>
      <c r="T120" s="23"/>
      <c r="U120" s="23"/>
      <c r="V120" s="23"/>
      <c r="W120" s="23"/>
      <c r="X120" s="30"/>
      <c r="Y120" s="73"/>
      <c r="Z120" s="73"/>
      <c r="AA120" s="23"/>
      <c r="AB120" s="50"/>
      <c r="AC120" s="31"/>
      <c r="AD120" s="31"/>
      <c r="AE120" s="31"/>
      <c r="AF120" s="31"/>
      <c r="AG120" s="73"/>
      <c r="AH120" s="50"/>
      <c r="AI120" s="23"/>
      <c r="AJ120" s="23"/>
      <c r="AK120" s="250"/>
      <c r="AL120" s="257"/>
      <c r="AM120" s="257"/>
      <c r="AN120" s="257"/>
      <c r="AO120" s="257"/>
      <c r="AP120" s="258"/>
      <c r="AQ120" s="132"/>
      <c r="AR120" s="23"/>
      <c r="AS120" s="61"/>
      <c r="AT120" s="257"/>
      <c r="AU120" s="257"/>
      <c r="AV120" s="257"/>
      <c r="AW120" s="257"/>
      <c r="AX120" s="257"/>
      <c r="AY120" s="258"/>
      <c r="AZ120" s="131"/>
      <c r="BA120" s="27"/>
      <c r="BB120" s="27"/>
      <c r="BC120" s="257"/>
      <c r="BD120" s="257"/>
      <c r="BE120" s="257"/>
      <c r="BF120" s="257"/>
      <c r="BG120" s="31"/>
      <c r="BH120" s="27"/>
      <c r="BI120" s="27"/>
      <c r="BJ120" s="23"/>
      <c r="BK120" s="23"/>
      <c r="BL120" s="23"/>
      <c r="BM120" s="23"/>
      <c r="BN120" s="32"/>
      <c r="BO120" s="31"/>
      <c r="BP120" s="257"/>
      <c r="BQ120" s="330"/>
      <c r="BR120" s="50"/>
      <c r="BS120" s="31"/>
      <c r="BT120" s="457"/>
      <c r="BU120" s="457"/>
      <c r="BV120" s="298"/>
      <c r="BW120" s="23"/>
      <c r="BX120" s="23"/>
      <c r="BY120" s="23"/>
      <c r="BZ120" s="194"/>
      <c r="CA120" s="330"/>
      <c r="CB120" s="321"/>
      <c r="CC120" s="257"/>
      <c r="CD120" s="257"/>
      <c r="CE120" s="257"/>
      <c r="CF120" s="257"/>
      <c r="CG120" s="257"/>
      <c r="CH120" s="27"/>
      <c r="CI120" s="27"/>
      <c r="CJ120" s="27"/>
      <c r="CK120" s="27"/>
      <c r="CL120" s="283"/>
      <c r="CM120" s="388"/>
      <c r="CN120" s="23"/>
      <c r="CO120" s="27"/>
      <c r="CP120" s="283"/>
      <c r="CQ120" s="283"/>
      <c r="CR120" s="47"/>
      <c r="CS120" s="43"/>
      <c r="CT120" s="43"/>
      <c r="CU120" s="45"/>
      <c r="CV120" s="23"/>
      <c r="CW120" s="23"/>
      <c r="CX120" s="43"/>
      <c r="CY120" s="307"/>
      <c r="CZ120" s="294"/>
      <c r="DA120" s="532"/>
      <c r="DB120" s="532"/>
      <c r="DC120" s="532"/>
      <c r="DD120" s="532"/>
      <c r="DE120" s="532"/>
      <c r="DF120" s="532"/>
      <c r="DG120" s="532"/>
      <c r="DH120" s="532"/>
      <c r="DI120" s="532"/>
      <c r="DJ120" s="532"/>
      <c r="DK120" s="532"/>
      <c r="DL120" s="532"/>
      <c r="DM120" s="533">
        <f>SUM(DA120:DK120)</f>
        <v>0</v>
      </c>
      <c r="DN120" s="20"/>
      <c r="DO120" s="66"/>
      <c r="DQ120" s="20"/>
    </row>
    <row r="121" spans="1:121" s="133" customFormat="1" ht="24.95" customHeight="1" x14ac:dyDescent="0.25">
      <c r="A121" s="346"/>
      <c r="B121" s="347"/>
      <c r="C121" s="347"/>
      <c r="D121" s="347"/>
      <c r="E121" s="347"/>
      <c r="F121" s="347"/>
      <c r="G121" s="347"/>
      <c r="H121" s="347"/>
      <c r="I121" s="347"/>
      <c r="J121" s="356" t="s">
        <v>379</v>
      </c>
      <c r="K121" s="626"/>
      <c r="L121" s="357"/>
      <c r="M121" s="549"/>
      <c r="N121" s="341"/>
      <c r="O121" s="357"/>
      <c r="P121" s="343"/>
      <c r="Q121" s="496"/>
      <c r="R121" s="549"/>
      <c r="S121" s="549"/>
      <c r="T121" s="496">
        <f>SUM(T101:T120)</f>
        <v>0</v>
      </c>
      <c r="U121" s="496">
        <f>SUM(U101:U120)</f>
        <v>0</v>
      </c>
      <c r="V121" s="496"/>
      <c r="W121" s="496"/>
      <c r="X121" s="357"/>
      <c r="Y121" s="348" t="e">
        <f>AJ121/AI121</f>
        <v>#DIV/0!</v>
      </c>
      <c r="Z121" s="348" t="e">
        <f>AR121/AI121</f>
        <v>#DIV/0!</v>
      </c>
      <c r="AA121" s="358">
        <f>SUM(AA101:AA120)</f>
        <v>0</v>
      </c>
      <c r="AB121" s="346"/>
      <c r="AC121" s="347"/>
      <c r="AD121" s="347"/>
      <c r="AE121" s="347"/>
      <c r="AF121" s="347"/>
      <c r="AG121" s="348"/>
      <c r="AH121" s="346"/>
      <c r="AI121" s="358">
        <f>SUM(AI101:AI120)</f>
        <v>0</v>
      </c>
      <c r="AJ121" s="358">
        <f>SUM(AJ101:AJ120)</f>
        <v>0</v>
      </c>
      <c r="AK121" s="358" t="e">
        <f>SUM(AK101:AK120)</f>
        <v>#DIV/0!</v>
      </c>
      <c r="AL121" s="358" t="e">
        <f t="shared" ref="AL121:AO121" si="329">SUM(AL101:AL120)</f>
        <v>#DIV/0!</v>
      </c>
      <c r="AM121" s="358" t="e">
        <f t="shared" si="329"/>
        <v>#DIV/0!</v>
      </c>
      <c r="AN121" s="358" t="e">
        <f t="shared" si="329"/>
        <v>#DIV/0!</v>
      </c>
      <c r="AO121" s="358" t="e">
        <f t="shared" si="329"/>
        <v>#DIV/0!</v>
      </c>
      <c r="AP121" s="358" t="e">
        <f>SUM(AP101:AP120)</f>
        <v>#DIV/0!</v>
      </c>
      <c r="AQ121" s="591"/>
      <c r="AR121" s="358">
        <f>SUM(AR101:AR120)</f>
        <v>0</v>
      </c>
      <c r="AS121" s="339">
        <f>SUM(AS101:AS120)</f>
        <v>0</v>
      </c>
      <c r="AT121" s="347" t="e">
        <f>SUM(AT101:AT120)</f>
        <v>#DIV/0!</v>
      </c>
      <c r="AU121" s="347" t="e">
        <f>SUM(AU101:AU120)</f>
        <v>#DIV/0!</v>
      </c>
      <c r="AV121" s="347" t="e">
        <f>SUM(AV101:AV120)</f>
        <v>#DIV/0!</v>
      </c>
      <c r="AW121" s="347" t="e">
        <f>SUM(AW83:AW120)</f>
        <v>#DIV/0!</v>
      </c>
      <c r="AX121" s="347" t="e">
        <f>SUM(AX83:AX120)</f>
        <v>#DIV/0!</v>
      </c>
      <c r="AY121" s="361" t="e">
        <f>SUM(AY101:AY120)</f>
        <v>#DIV/0!</v>
      </c>
      <c r="AZ121" s="359"/>
      <c r="BA121" s="358" t="e">
        <f>SUM(BA101:BA120)</f>
        <v>#DIV/0!</v>
      </c>
      <c r="BB121" s="358" t="e">
        <f>SUM(BB101:BB120)</f>
        <v>#DIV/0!</v>
      </c>
      <c r="BC121" s="347"/>
      <c r="BD121" s="347"/>
      <c r="BE121" s="347"/>
      <c r="BF121" s="347"/>
      <c r="BG121" s="347"/>
      <c r="BH121" s="358" t="e">
        <f>SUMPRODUCT(Y101:Y120,BH101:BH120)/Y121</f>
        <v>#DIV/0!</v>
      </c>
      <c r="BI121" s="358" t="e">
        <f>SUMPRODUCT(Z101:Z120,BI101:BI120)/Z121</f>
        <v>#DIV/0!</v>
      </c>
      <c r="BJ121" s="358" t="e">
        <f>SUMPRODUCT(AA101:AA120,BJ101:BJ120)/AA121</f>
        <v>#DIV/0!</v>
      </c>
      <c r="BK121" s="358" t="e">
        <f>SUMPRODUCT(AA101:AA120,BK101:BK120)/AA121</f>
        <v>#DIV/0!</v>
      </c>
      <c r="BL121" s="358" t="e">
        <f>SUMPRODUCT(AA101:AA120,BL101:BL120)/AA121</f>
        <v>#DIV/0!</v>
      </c>
      <c r="BM121" s="358" t="e">
        <f>SUMPRODUCT(AA101:AA120,BM101:BM120)/AA121</f>
        <v>#DIV/0!</v>
      </c>
      <c r="BN121" s="358" t="e">
        <f>BK121-BL121</f>
        <v>#DIV/0!</v>
      </c>
      <c r="BO121" s="347" t="e">
        <f>SUMPRODUCT(AA101:AA120,BO101:BO120)/AA121</f>
        <v>#DIV/0!</v>
      </c>
      <c r="BP121" s="347"/>
      <c r="BQ121" s="434"/>
      <c r="BR121" s="346" t="e">
        <f>SUMPRODUCT(AA101:AA120,BR101:BR120)/AA121</f>
        <v>#DIV/0!</v>
      </c>
      <c r="BS121" s="347" t="e">
        <f>SUMPRODUCT(AA101:AA120,BS101:BS120)/AA121</f>
        <v>#DIV/0!</v>
      </c>
      <c r="BT121" s="460" t="e">
        <f>SUMPRODUCT($AA$101:$AA$120,BT101:BT120)/$AA$121</f>
        <v>#DIV/0!</v>
      </c>
      <c r="BU121" s="453" t="e">
        <f>BR121-BS121</f>
        <v>#DIV/0!</v>
      </c>
      <c r="BV121" s="378" t="e">
        <f>SUMPRODUCT($AA$101:$AA$120,BV101:BV120)/$AA$121</f>
        <v>#DIV/0!</v>
      </c>
      <c r="BW121" s="363" t="e">
        <f>BU121*AA121*CZ121</f>
        <v>#DIV/0!</v>
      </c>
      <c r="BX121" s="363" t="e">
        <f>SUMPRODUCT(AA101:AA120,BU101:BU120,CZ101:CZ120,CR101:CR120)</f>
        <v>#DIV/0!</v>
      </c>
      <c r="BY121" s="399" t="e">
        <f>BV121*AA121*CZ121</f>
        <v>#DIV/0!</v>
      </c>
      <c r="BZ121" s="401" t="e">
        <f>SUMPRODUCT(AA101:AA120,BV101:BV120,CZ101:CZ120,CR101:CR120)</f>
        <v>#DIV/0!</v>
      </c>
      <c r="CA121" s="434"/>
      <c r="CB121" s="349" t="e">
        <f>SUMPRODUCT(CB101:CB120,AA101:AA120)/$AA$121</f>
        <v>#DIV/0!</v>
      </c>
      <c r="CC121" s="342" t="e">
        <f>SUMPRODUCT(CC101:CC120,AA101:AA120)/$AA$121</f>
        <v>#DIV/0!</v>
      </c>
      <c r="CD121" s="347"/>
      <c r="CE121" s="347"/>
      <c r="CF121" s="347"/>
      <c r="CG121" s="347"/>
      <c r="CH121" s="358" t="e">
        <f>SUM(CH101:CH120)</f>
        <v>#DIV/0!</v>
      </c>
      <c r="CI121" s="358">
        <f>SUM(CI101:CI120)</f>
        <v>0</v>
      </c>
      <c r="CJ121" s="358"/>
      <c r="CK121" s="358"/>
      <c r="CL121" s="360"/>
      <c r="CM121" s="359" t="e">
        <f>SUMPRODUCT(AA101:AA120,CM101:CM120)/AA121</f>
        <v>#DIV/0!</v>
      </c>
      <c r="CN121" s="358" t="e">
        <f>SUMPRODUCT($AA$101:$AA$120,CN101:CN120)/AA121</f>
        <v>#DIV/0!</v>
      </c>
      <c r="CO121" s="358" t="e">
        <f>SUM(CO101:CO120)</f>
        <v>#DIV/0!</v>
      </c>
      <c r="CP121" s="360" t="e">
        <f>SUM(CP101:CP120)</f>
        <v>#DIV/0!</v>
      </c>
      <c r="CQ121" s="365" t="e">
        <f>BX121/BW121</f>
        <v>#DIV/0!</v>
      </c>
      <c r="CR121" s="361" t="e">
        <f>SUMPRODUCT(AA101:AA120,CR101:CR120)/AA121</f>
        <v>#DIV/0!</v>
      </c>
      <c r="CS121" s="366" t="e">
        <f t="shared" ref="CS121:CY121" si="330">SUM(CS101:CS120)</f>
        <v>#DIV/0!</v>
      </c>
      <c r="CT121" s="366">
        <f t="shared" si="330"/>
        <v>0</v>
      </c>
      <c r="CU121" s="366" t="e">
        <f t="shared" si="330"/>
        <v>#DIV/0!</v>
      </c>
      <c r="CV121" s="358" t="e">
        <f t="shared" si="330"/>
        <v>#DIV/0!</v>
      </c>
      <c r="CW121" s="358" t="e">
        <f t="shared" si="330"/>
        <v>#DIV/0!</v>
      </c>
      <c r="CX121" s="366" t="e">
        <f t="shared" si="330"/>
        <v>#DIV/0!</v>
      </c>
      <c r="CY121" s="364" t="e">
        <f t="shared" si="330"/>
        <v>#DIV/0!</v>
      </c>
      <c r="CZ121" s="353" t="e">
        <f>AI121/AA121/BR121</f>
        <v>#DIV/0!</v>
      </c>
      <c r="DA121" s="395" t="e">
        <f>SUM(DA101:DA120)</f>
        <v>#DIV/0!</v>
      </c>
      <c r="DB121" s="395" t="e">
        <f>SUM(DB101:DB120)</f>
        <v>#DIV/0!</v>
      </c>
      <c r="DC121" s="395">
        <f t="shared" ref="DC121" si="331">SUM(DC101:DC120)</f>
        <v>0</v>
      </c>
      <c r="DD121" s="395" t="e">
        <f>SUM(DD101:DD120)</f>
        <v>#DIV/0!</v>
      </c>
      <c r="DE121" s="395" t="e">
        <f>SUM(DE101:DE120)</f>
        <v>#DIV/0!</v>
      </c>
      <c r="DF121" s="395">
        <f t="shared" ref="DF121" si="332">SUM(DF101:DF120)</f>
        <v>0</v>
      </c>
      <c r="DG121" s="395" t="e">
        <f t="shared" ref="DG121:DL121" si="333">SUM(DG101:DG120)</f>
        <v>#DIV/0!</v>
      </c>
      <c r="DH121" s="395">
        <f t="shared" si="333"/>
        <v>0</v>
      </c>
      <c r="DI121" s="395">
        <f t="shared" si="333"/>
        <v>0</v>
      </c>
      <c r="DJ121" s="395">
        <f t="shared" si="333"/>
        <v>0</v>
      </c>
      <c r="DK121" s="395" t="e">
        <f t="shared" si="333"/>
        <v>#DIV/0!</v>
      </c>
      <c r="DL121" s="395" t="e">
        <f t="shared" si="333"/>
        <v>#DIV/0!</v>
      </c>
      <c r="DM121" s="354" t="e">
        <f>SUM(DA121:DL121)</f>
        <v>#DIV/0!</v>
      </c>
      <c r="DO121" s="66"/>
    </row>
    <row r="122" spans="1:121" s="197" customFormat="1" ht="20.25" customHeight="1" outlineLevel="1" x14ac:dyDescent="0.25">
      <c r="A122" s="106"/>
      <c r="B122" s="106"/>
      <c r="C122" s="106"/>
      <c r="D122" s="106"/>
      <c r="E122" s="106"/>
      <c r="F122" s="106"/>
      <c r="G122" s="106"/>
      <c r="H122" s="106"/>
      <c r="I122" s="106"/>
      <c r="J122" s="196" t="s">
        <v>88</v>
      </c>
      <c r="L122" s="198"/>
      <c r="M122" s="199"/>
      <c r="N122" s="199"/>
      <c r="O122" s="198"/>
      <c r="P122" s="199"/>
      <c r="Q122" s="195"/>
      <c r="R122" s="199"/>
      <c r="S122" s="199"/>
      <c r="T122" s="195"/>
      <c r="U122" s="195"/>
      <c r="V122" s="195"/>
      <c r="W122" s="195"/>
      <c r="X122" s="198"/>
      <c r="Y122" s="106"/>
      <c r="Z122" s="106"/>
      <c r="AA122" s="195"/>
      <c r="AB122" s="102"/>
      <c r="AC122" s="106"/>
      <c r="AD122" s="106"/>
      <c r="AE122" s="106"/>
      <c r="AF122" s="106"/>
      <c r="AG122" s="200"/>
      <c r="AH122" s="106"/>
      <c r="AI122" s="195"/>
      <c r="AJ122" s="195"/>
      <c r="AK122" s="102"/>
      <c r="AL122" s="195"/>
      <c r="AM122" s="195"/>
      <c r="AN122" s="195"/>
      <c r="AO122" s="195"/>
      <c r="AP122" s="201"/>
      <c r="AQ122" s="105"/>
      <c r="AR122" s="275" t="s">
        <v>94</v>
      </c>
      <c r="AS122" s="277"/>
      <c r="AT122" s="106"/>
      <c r="AU122" s="195"/>
      <c r="AV122" s="195"/>
      <c r="AW122" s="195"/>
      <c r="AX122" s="195"/>
      <c r="AY122" s="201"/>
      <c r="AZ122" s="193"/>
      <c r="BA122" s="106"/>
      <c r="BB122" s="195"/>
      <c r="BC122" s="195"/>
      <c r="BD122" s="195"/>
      <c r="BE122" s="195"/>
      <c r="BF122" s="195"/>
      <c r="BG122" s="106"/>
      <c r="BH122" s="195"/>
      <c r="BI122" s="195"/>
      <c r="BJ122" s="195"/>
      <c r="BK122" s="195"/>
      <c r="BL122" s="195"/>
      <c r="BM122" s="195"/>
      <c r="BN122" s="195"/>
      <c r="BO122" s="106"/>
      <c r="BP122" s="106"/>
      <c r="BQ122" s="201"/>
      <c r="BR122" s="100" t="e">
        <f>BR121*$AA121*$CZ121</f>
        <v>#DIV/0!</v>
      </c>
      <c r="BS122" s="97" t="e">
        <f>BS121*$AA121*$CZ121</f>
        <v>#DIV/0!</v>
      </c>
      <c r="BT122" s="97" t="e">
        <f>BT121*$AA121*$CZ121</f>
        <v>#DIV/0!</v>
      </c>
      <c r="BU122" s="454"/>
      <c r="BV122" s="334"/>
      <c r="BW122" s="195"/>
      <c r="BX122" s="195"/>
      <c r="BY122" s="195"/>
      <c r="BZ122" s="201"/>
      <c r="CA122" s="201"/>
      <c r="CB122" s="109"/>
      <c r="CC122" s="195"/>
      <c r="CD122" s="195"/>
      <c r="CE122" s="195"/>
      <c r="CF122" s="195"/>
      <c r="CG122" s="195"/>
      <c r="CH122" s="195"/>
      <c r="CI122" s="195"/>
      <c r="CJ122" s="195"/>
      <c r="CK122" s="195"/>
      <c r="CL122" s="201"/>
      <c r="CM122" s="486" t="e">
        <f>CM121*$AA121*$CZ121</f>
        <v>#DIV/0!</v>
      </c>
      <c r="CN122" s="118" t="e">
        <f>CN121*$AA121*$CZ121</f>
        <v>#DIV/0!</v>
      </c>
      <c r="CO122" s="195"/>
      <c r="CP122" s="201"/>
      <c r="CQ122" s="201"/>
      <c r="CR122" s="211"/>
      <c r="CS122" s="106"/>
      <c r="CT122" s="103"/>
      <c r="CU122" s="103"/>
      <c r="CV122" s="103"/>
      <c r="CW122" s="103"/>
      <c r="CX122" s="103"/>
      <c r="CY122" s="443" t="e">
        <f>CW121-CH121</f>
        <v>#DIV/0!</v>
      </c>
      <c r="CZ122" s="291"/>
      <c r="DA122" s="202"/>
      <c r="DB122" s="202"/>
      <c r="DC122" s="202"/>
      <c r="DD122" s="202"/>
      <c r="DE122" s="202"/>
      <c r="DF122" s="202"/>
      <c r="DG122" s="202"/>
      <c r="DH122" s="202"/>
      <c r="DI122" s="202"/>
      <c r="DJ122" s="202"/>
      <c r="DK122" s="202"/>
      <c r="DL122" s="202"/>
      <c r="DM122" s="203"/>
      <c r="DO122" s="66"/>
    </row>
    <row r="123" spans="1:121" s="197" customFormat="1" ht="20.25" customHeight="1" outlineLevel="1" x14ac:dyDescent="0.25">
      <c r="A123" s="106"/>
      <c r="B123" s="106"/>
      <c r="C123" s="106"/>
      <c r="D123" s="106"/>
      <c r="E123" s="106"/>
      <c r="F123" s="106"/>
      <c r="G123" s="106"/>
      <c r="H123" s="106"/>
      <c r="I123" s="106"/>
      <c r="J123" s="196" t="s">
        <v>87</v>
      </c>
      <c r="L123" s="198"/>
      <c r="M123" s="199"/>
      <c r="N123" s="199"/>
      <c r="O123" s="198"/>
      <c r="P123" s="199"/>
      <c r="Q123" s="195"/>
      <c r="R123" s="199"/>
      <c r="S123" s="199"/>
      <c r="T123" s="195"/>
      <c r="U123" s="195"/>
      <c r="V123" s="195"/>
      <c r="W123" s="195"/>
      <c r="X123" s="198"/>
      <c r="Y123" s="106"/>
      <c r="Z123" s="106"/>
      <c r="AA123" s="195"/>
      <c r="AB123" s="102"/>
      <c r="AC123" s="106"/>
      <c r="AD123" s="106"/>
      <c r="AE123" s="106"/>
      <c r="AF123" s="106"/>
      <c r="AG123" s="200"/>
      <c r="AH123" s="106"/>
      <c r="AI123" s="195"/>
      <c r="AJ123" s="195"/>
      <c r="AK123" s="102"/>
      <c r="AL123" s="195"/>
      <c r="AM123" s="195"/>
      <c r="AN123" s="195"/>
      <c r="AO123" s="195"/>
      <c r="AP123" s="201"/>
      <c r="AQ123" s="105"/>
      <c r="AR123" s="275" t="s">
        <v>89</v>
      </c>
      <c r="AS123" s="277"/>
      <c r="AT123" s="106"/>
      <c r="AU123" s="195"/>
      <c r="AV123" s="195"/>
      <c r="AW123" s="195"/>
      <c r="AX123" s="195"/>
      <c r="AY123" s="201"/>
      <c r="AZ123" s="193" t="s">
        <v>89</v>
      </c>
      <c r="BA123" s="106"/>
      <c r="BB123" s="195"/>
      <c r="BC123" s="195"/>
      <c r="BD123" s="195"/>
      <c r="BE123" s="195"/>
      <c r="BF123" s="195"/>
      <c r="BG123" s="106"/>
      <c r="BH123" s="195"/>
      <c r="BI123" s="195"/>
      <c r="BJ123" s="195"/>
      <c r="BK123" s="195"/>
      <c r="BL123" s="195"/>
      <c r="BM123" s="195"/>
      <c r="BN123" s="195"/>
      <c r="BO123" s="106"/>
      <c r="BP123" s="106"/>
      <c r="BQ123" s="201"/>
      <c r="BR123" s="102"/>
      <c r="BS123" s="106"/>
      <c r="BT123" s="459"/>
      <c r="BU123" s="459"/>
      <c r="BV123" s="334"/>
      <c r="BW123" s="195"/>
      <c r="BX123" s="195"/>
      <c r="BY123" s="195"/>
      <c r="BZ123" s="201"/>
      <c r="CA123" s="201"/>
      <c r="CB123" s="109"/>
      <c r="CC123" s="195"/>
      <c r="CD123" s="195"/>
      <c r="CE123" s="195"/>
      <c r="CF123" s="195"/>
      <c r="CG123" s="195"/>
      <c r="CH123" s="195"/>
      <c r="CI123" s="195"/>
      <c r="CJ123" s="195"/>
      <c r="CK123" s="195"/>
      <c r="CL123" s="201"/>
      <c r="CM123" s="193"/>
      <c r="CN123" s="195"/>
      <c r="CO123" s="195"/>
      <c r="CP123" s="201"/>
      <c r="CQ123" s="201"/>
      <c r="CR123" s="211"/>
      <c r="CS123" s="106"/>
      <c r="CT123" s="103"/>
      <c r="CU123" s="103"/>
      <c r="CV123" s="103"/>
      <c r="CW123" s="103"/>
      <c r="CX123" s="103"/>
      <c r="CY123" s="104"/>
      <c r="CZ123" s="291"/>
      <c r="DA123" s="202"/>
      <c r="DB123" s="202"/>
      <c r="DC123" s="202"/>
      <c r="DD123" s="202"/>
      <c r="DE123" s="202"/>
      <c r="DF123" s="202"/>
      <c r="DG123" s="202"/>
      <c r="DH123" s="202"/>
      <c r="DI123" s="202"/>
      <c r="DJ123" s="202"/>
      <c r="DK123" s="202"/>
      <c r="DL123" s="202"/>
      <c r="DM123" s="203"/>
      <c r="DO123" s="66"/>
    </row>
    <row r="124" spans="1:121" s="197" customFormat="1" ht="20.25" customHeight="1" outlineLevel="1" x14ac:dyDescent="0.25">
      <c r="A124" s="106"/>
      <c r="B124" s="106"/>
      <c r="C124" s="106"/>
      <c r="D124" s="106"/>
      <c r="E124" s="106"/>
      <c r="F124" s="106"/>
      <c r="G124" s="106"/>
      <c r="H124" s="106"/>
      <c r="I124" s="106"/>
      <c r="J124" s="197" t="s">
        <v>96</v>
      </c>
      <c r="L124" s="198"/>
      <c r="M124" s="199"/>
      <c r="N124" s="199"/>
      <c r="O124" s="198"/>
      <c r="P124" s="199"/>
      <c r="Q124" s="195"/>
      <c r="R124" s="199"/>
      <c r="S124" s="199"/>
      <c r="T124" s="195"/>
      <c r="U124" s="195"/>
      <c r="V124" s="195"/>
      <c r="W124" s="195"/>
      <c r="X124" s="198"/>
      <c r="Y124" s="106"/>
      <c r="Z124" s="106"/>
      <c r="AA124" s="195"/>
      <c r="AB124" s="102"/>
      <c r="AC124" s="106"/>
      <c r="AD124" s="106"/>
      <c r="AE124" s="106"/>
      <c r="AF124" s="106"/>
      <c r="AG124" s="200"/>
      <c r="AH124" s="106"/>
      <c r="AI124" s="195"/>
      <c r="AJ124" s="195"/>
      <c r="AK124" s="102"/>
      <c r="AL124" s="195"/>
      <c r="AM124" s="195"/>
      <c r="AN124" s="195"/>
      <c r="AO124" s="195"/>
      <c r="AP124" s="201"/>
      <c r="AQ124" s="105"/>
      <c r="AR124" s="275" t="s">
        <v>95</v>
      </c>
      <c r="AS124" s="277"/>
      <c r="AT124" s="106"/>
      <c r="AU124" s="195"/>
      <c r="AV124" s="195"/>
      <c r="AW124" s="195"/>
      <c r="AX124" s="195"/>
      <c r="AY124" s="201"/>
      <c r="AZ124" s="193"/>
      <c r="BA124" s="106"/>
      <c r="BB124" s="195"/>
      <c r="BC124" s="195"/>
      <c r="BD124" s="195"/>
      <c r="BE124" s="195"/>
      <c r="BF124" s="195"/>
      <c r="BG124" s="106"/>
      <c r="BH124" s="195"/>
      <c r="BI124" s="195"/>
      <c r="BJ124" s="195"/>
      <c r="BK124" s="195"/>
      <c r="BL124" s="195"/>
      <c r="BM124" s="195"/>
      <c r="BN124" s="195"/>
      <c r="BO124" s="106"/>
      <c r="BP124" s="106"/>
      <c r="BQ124" s="201"/>
      <c r="BR124" s="102"/>
      <c r="BS124" s="106"/>
      <c r="BT124" s="459"/>
      <c r="BU124" s="459"/>
      <c r="BV124" s="334"/>
      <c r="BW124" s="195"/>
      <c r="BX124" s="195"/>
      <c r="BY124" s="195"/>
      <c r="BZ124" s="201"/>
      <c r="CA124" s="201"/>
      <c r="CB124" s="109"/>
      <c r="CC124" s="195"/>
      <c r="CD124" s="195"/>
      <c r="CE124" s="195"/>
      <c r="CF124" s="195"/>
      <c r="CG124" s="195"/>
      <c r="CH124" s="195"/>
      <c r="CI124" s="195"/>
      <c r="CJ124" s="195"/>
      <c r="CK124" s="195"/>
      <c r="CL124" s="201"/>
      <c r="CM124" s="193"/>
      <c r="CN124" s="195"/>
      <c r="CO124" s="195"/>
      <c r="CP124" s="201"/>
      <c r="CQ124" s="201"/>
      <c r="CR124" s="211"/>
      <c r="CS124" s="106"/>
      <c r="CT124" s="103"/>
      <c r="CU124" s="103"/>
      <c r="CV124" s="103"/>
      <c r="CW124" s="103"/>
      <c r="CX124" s="103"/>
      <c r="CY124" s="104"/>
      <c r="CZ124" s="291"/>
      <c r="DA124" s="202"/>
      <c r="DB124" s="202"/>
      <c r="DC124" s="202"/>
      <c r="DD124" s="202"/>
      <c r="DE124" s="202"/>
      <c r="DF124" s="202"/>
      <c r="DG124" s="202"/>
      <c r="DH124" s="202"/>
      <c r="DI124" s="202"/>
      <c r="DJ124" s="202"/>
      <c r="DK124" s="202"/>
      <c r="DL124" s="202"/>
      <c r="DM124" s="203"/>
      <c r="DO124" s="66"/>
    </row>
    <row r="125" spans="1:121" s="65" customFormat="1" ht="21" customHeight="1" outlineLevel="1" x14ac:dyDescent="0.25">
      <c r="A125" s="157"/>
      <c r="B125" s="157"/>
      <c r="C125" s="158"/>
      <c r="D125" s="158"/>
      <c r="E125" s="158"/>
      <c r="F125" s="158"/>
      <c r="G125" s="158"/>
      <c r="H125" s="157"/>
      <c r="I125" s="158"/>
      <c r="J125" s="338" t="s">
        <v>379</v>
      </c>
      <c r="K125" s="338"/>
      <c r="L125" s="339"/>
      <c r="M125" s="340"/>
      <c r="N125" s="341"/>
      <c r="O125" s="342"/>
      <c r="P125" s="343"/>
      <c r="Q125" s="496"/>
      <c r="R125" s="549"/>
      <c r="S125" s="549"/>
      <c r="T125" s="496"/>
      <c r="U125" s="496"/>
      <c r="V125" s="496"/>
      <c r="W125" s="496"/>
      <c r="X125" s="342"/>
      <c r="Y125" s="344"/>
      <c r="Z125" s="345"/>
      <c r="AA125" s="342"/>
      <c r="AB125" s="346"/>
      <c r="AC125" s="347"/>
      <c r="AD125" s="347"/>
      <c r="AE125" s="347"/>
      <c r="AF125" s="347"/>
      <c r="AG125" s="348"/>
      <c r="AH125" s="347"/>
      <c r="AI125" s="342"/>
      <c r="AJ125" s="342"/>
      <c r="AK125" s="349"/>
      <c r="AL125" s="342"/>
      <c r="AM125" s="342"/>
      <c r="AN125" s="342"/>
      <c r="AO125" s="342"/>
      <c r="AP125" s="339"/>
      <c r="AQ125" s="350"/>
      <c r="AR125" s="342"/>
      <c r="AS125" s="339">
        <f>AS121+AS122+AS124+AS123</f>
        <v>0</v>
      </c>
      <c r="AT125" s="159"/>
      <c r="AU125" s="159"/>
      <c r="AV125" s="159"/>
      <c r="AW125" s="159"/>
      <c r="AX125" s="159"/>
      <c r="AY125" s="161"/>
      <c r="AZ125" s="160"/>
      <c r="BA125" s="159"/>
      <c r="BB125" s="159"/>
      <c r="BC125" s="159"/>
      <c r="BD125" s="159"/>
      <c r="BE125" s="159"/>
      <c r="BF125" s="159"/>
      <c r="BG125" s="158"/>
      <c r="BH125" s="159"/>
      <c r="BI125" s="159"/>
      <c r="BJ125" s="159"/>
      <c r="BK125" s="159"/>
      <c r="BL125" s="159"/>
      <c r="BM125" s="159"/>
      <c r="BN125" s="159"/>
      <c r="BO125" s="158"/>
      <c r="BP125" s="158"/>
      <c r="BQ125" s="159"/>
      <c r="BR125" s="346"/>
      <c r="BS125" s="347"/>
      <c r="BT125" s="460"/>
      <c r="BU125" s="460"/>
      <c r="BV125" s="362"/>
      <c r="BW125" s="342"/>
      <c r="BX125" s="342"/>
      <c r="BY125" s="342"/>
      <c r="BZ125" s="339"/>
      <c r="CA125" s="161"/>
      <c r="CB125" s="160"/>
      <c r="CC125" s="159"/>
      <c r="CD125" s="159"/>
      <c r="CE125" s="159"/>
      <c r="CF125" s="159"/>
      <c r="CG125" s="159"/>
      <c r="CH125" s="494"/>
      <c r="CI125" s="489"/>
      <c r="CJ125" s="489"/>
      <c r="CK125" s="489"/>
      <c r="CL125" s="489"/>
      <c r="CM125" s="495"/>
      <c r="CN125" s="358"/>
      <c r="CO125" s="496"/>
      <c r="CP125" s="425"/>
      <c r="CQ125" s="420"/>
      <c r="CR125" s="421"/>
      <c r="CS125" s="419"/>
      <c r="CT125" s="422"/>
      <c r="CU125" s="422"/>
      <c r="CV125" s="426"/>
      <c r="CW125" s="427"/>
      <c r="CX125" s="427"/>
      <c r="CY125" s="428"/>
      <c r="CZ125" s="289"/>
      <c r="DA125" s="631"/>
      <c r="DB125" s="631"/>
      <c r="DC125" s="631"/>
      <c r="DD125" s="631"/>
      <c r="DE125" s="631"/>
      <c r="DF125" s="631"/>
      <c r="DG125" s="631"/>
      <c r="DH125" s="631"/>
      <c r="DI125" s="631"/>
      <c r="DJ125" s="631"/>
      <c r="DK125" s="631"/>
      <c r="DL125" s="631"/>
      <c r="DM125" s="162"/>
      <c r="DO125" s="66"/>
    </row>
    <row r="126" spans="1:121" s="65" customFormat="1" ht="20.25" customHeight="1" outlineLevel="1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148" t="s">
        <v>29</v>
      </c>
      <c r="K126" s="148"/>
      <c r="L126" s="155"/>
      <c r="M126" s="180"/>
      <c r="N126" s="150"/>
      <c r="O126" s="149"/>
      <c r="P126" s="181"/>
      <c r="Q126" s="551"/>
      <c r="R126" s="550"/>
      <c r="S126" s="550"/>
      <c r="T126" s="551"/>
      <c r="U126" s="551"/>
      <c r="V126" s="551"/>
      <c r="W126" s="551"/>
      <c r="X126" s="149"/>
      <c r="Y126" s="166"/>
      <c r="Z126" s="170"/>
      <c r="AA126" s="149"/>
      <c r="AB126" s="152"/>
      <c r="AC126" s="151"/>
      <c r="AD126" s="151"/>
      <c r="AE126" s="151"/>
      <c r="AF126" s="151"/>
      <c r="AG126" s="153"/>
      <c r="AH126" s="151"/>
      <c r="AI126" s="149"/>
      <c r="AJ126" s="149"/>
      <c r="AK126" s="154"/>
      <c r="AL126" s="149"/>
      <c r="AM126" s="149"/>
      <c r="AN126" s="149"/>
      <c r="AO126" s="149"/>
      <c r="AP126" s="155"/>
      <c r="AQ126" s="156"/>
      <c r="AR126" s="149"/>
      <c r="AS126" s="155">
        <f>AS125</f>
        <v>0</v>
      </c>
      <c r="AT126" s="62"/>
      <c r="AU126" s="62"/>
      <c r="AV126" s="62"/>
      <c r="AW126" s="62"/>
      <c r="AX126" s="62"/>
      <c r="AY126" s="64"/>
      <c r="AZ126" s="63"/>
      <c r="BA126" s="62"/>
      <c r="BB126" s="62"/>
      <c r="BC126" s="62"/>
      <c r="BD126" s="62"/>
      <c r="BE126" s="62"/>
      <c r="BF126" s="62"/>
      <c r="BG126" s="48"/>
      <c r="BH126" s="62"/>
      <c r="BI126" s="62"/>
      <c r="BJ126" s="62"/>
      <c r="BK126" s="62"/>
      <c r="BL126" s="62"/>
      <c r="BM126" s="62"/>
      <c r="BN126" s="62"/>
      <c r="BO126" s="48"/>
      <c r="BP126" s="48"/>
      <c r="BQ126" s="329"/>
      <c r="BR126" s="49"/>
      <c r="BS126" s="48"/>
      <c r="BT126" s="458"/>
      <c r="BU126" s="458"/>
      <c r="BV126" s="333"/>
      <c r="BW126" s="62"/>
      <c r="BX126" s="62"/>
      <c r="BY126" s="62"/>
      <c r="BZ126" s="64"/>
      <c r="CA126" s="329"/>
      <c r="CB126" s="63"/>
      <c r="CC126" s="62"/>
      <c r="CD126" s="62"/>
      <c r="CE126" s="62"/>
      <c r="CF126" s="62"/>
      <c r="CG126" s="62"/>
      <c r="CH126" s="490"/>
      <c r="CI126" s="490"/>
      <c r="CJ126" s="490"/>
      <c r="CK126" s="490"/>
      <c r="CL126" s="491"/>
      <c r="CM126" s="96"/>
      <c r="CN126" s="490"/>
      <c r="CO126" s="34"/>
      <c r="CP126" s="95"/>
      <c r="CQ126" s="95"/>
      <c r="CR126" s="213"/>
      <c r="CS126" s="74"/>
      <c r="CT126" s="35"/>
      <c r="CU126" s="35"/>
      <c r="CV126" s="476"/>
      <c r="CW126" s="477"/>
      <c r="CX126" s="477"/>
      <c r="CY126" s="478"/>
      <c r="CZ126" s="290"/>
      <c r="DA126" s="632"/>
      <c r="DB126" s="632"/>
      <c r="DC126" s="632"/>
      <c r="DD126" s="632"/>
      <c r="DE126" s="632"/>
      <c r="DF126" s="632"/>
      <c r="DG126" s="632"/>
      <c r="DH126" s="632"/>
      <c r="DI126" s="632"/>
      <c r="DJ126" s="632"/>
      <c r="DK126" s="632"/>
      <c r="DL126" s="632"/>
      <c r="DM126" s="94"/>
      <c r="DO126" s="66"/>
    </row>
    <row r="127" spans="1:121" s="21" customFormat="1" ht="15" x14ac:dyDescent="0.25">
      <c r="A127" s="97"/>
      <c r="B127" s="97"/>
      <c r="C127" s="97"/>
      <c r="D127" s="97"/>
      <c r="E127" s="97"/>
      <c r="F127" s="97"/>
      <c r="G127" s="97"/>
      <c r="H127" s="97"/>
      <c r="I127" s="97"/>
      <c r="J127" s="98"/>
      <c r="M127" s="99"/>
      <c r="N127" s="99"/>
      <c r="P127" s="99"/>
      <c r="Q127" s="118"/>
      <c r="R127" s="99"/>
      <c r="S127" s="99"/>
      <c r="T127" s="118"/>
      <c r="U127" s="118"/>
      <c r="V127" s="118"/>
      <c r="W127" s="118"/>
      <c r="Y127" s="97"/>
      <c r="Z127" s="97"/>
      <c r="AB127" s="97"/>
      <c r="AC127" s="97"/>
      <c r="AD127" s="97"/>
      <c r="AE127" s="97"/>
      <c r="AF127" s="97"/>
      <c r="AG127" s="97"/>
      <c r="AH127" s="97"/>
      <c r="AK127" s="97"/>
      <c r="AL127" s="118"/>
      <c r="AM127" s="118"/>
      <c r="AN127" s="118"/>
      <c r="AO127" s="118"/>
      <c r="AP127" s="118"/>
      <c r="AQ127" s="97"/>
      <c r="AS127" s="278"/>
      <c r="AT127" s="97"/>
      <c r="AU127" s="118"/>
      <c r="AV127" s="118"/>
      <c r="AW127" s="118"/>
      <c r="AX127" s="118"/>
      <c r="AY127" s="118"/>
      <c r="BC127" s="118"/>
      <c r="BD127" s="118"/>
      <c r="BE127" s="118"/>
      <c r="BF127" s="118"/>
      <c r="BG127" s="97"/>
      <c r="BO127" s="97"/>
      <c r="BP127" s="97"/>
      <c r="BQ127" s="119"/>
      <c r="BR127" s="100"/>
      <c r="BS127" s="97"/>
      <c r="BT127" s="454"/>
      <c r="BU127" s="454"/>
      <c r="BV127" s="335"/>
      <c r="BW127" s="118"/>
      <c r="BX127" s="118"/>
      <c r="BY127" s="118"/>
      <c r="BZ127" s="119"/>
      <c r="CA127" s="119"/>
      <c r="CB127" s="122"/>
      <c r="CC127" s="118"/>
      <c r="CD127" s="118"/>
      <c r="CE127" s="118"/>
      <c r="CF127" s="118"/>
      <c r="CG127" s="118"/>
      <c r="CH127" s="118"/>
      <c r="CI127" s="118"/>
      <c r="CJ127" s="118"/>
      <c r="CK127" s="118"/>
      <c r="CL127" s="119"/>
      <c r="CM127" s="486"/>
      <c r="CN127" s="118"/>
      <c r="CO127" s="118"/>
      <c r="CP127" s="119"/>
      <c r="CQ127" s="119"/>
      <c r="CR127" s="212"/>
      <c r="CV127" s="98"/>
      <c r="CX127" s="111"/>
      <c r="CY127" s="473"/>
      <c r="CZ127" s="295"/>
      <c r="DA127" s="76"/>
      <c r="DB127" s="76"/>
      <c r="DC127" s="76"/>
      <c r="DD127" s="76"/>
      <c r="DE127" s="76"/>
      <c r="DF127" s="76"/>
      <c r="DG127" s="76"/>
      <c r="DH127" s="76"/>
      <c r="DI127" s="76"/>
      <c r="DJ127" s="76"/>
      <c r="DK127" s="76"/>
      <c r="DL127" s="76"/>
      <c r="DM127" s="224"/>
      <c r="DO127" s="66"/>
    </row>
    <row r="128" spans="1:121" s="21" customFormat="1" ht="15" x14ac:dyDescent="0.25">
      <c r="A128" s="97"/>
      <c r="B128" s="97"/>
      <c r="C128" s="97"/>
      <c r="D128" s="97"/>
      <c r="E128" s="97"/>
      <c r="F128" s="97"/>
      <c r="G128" s="97"/>
      <c r="H128" s="97"/>
      <c r="I128" s="97"/>
      <c r="J128" s="98"/>
      <c r="M128" s="99"/>
      <c r="N128" s="99"/>
      <c r="P128" s="99"/>
      <c r="Q128" s="118"/>
      <c r="R128" s="99"/>
      <c r="S128" s="99"/>
      <c r="T128" s="118"/>
      <c r="U128" s="118"/>
      <c r="V128" s="118"/>
      <c r="W128" s="118"/>
      <c r="Y128" s="97"/>
      <c r="Z128" s="97"/>
      <c r="AB128" s="97"/>
      <c r="AC128" s="97"/>
      <c r="AD128" s="97"/>
      <c r="AE128" s="97"/>
      <c r="AF128" s="97"/>
      <c r="AG128" s="97"/>
      <c r="AH128" s="97"/>
      <c r="AK128" s="97"/>
      <c r="AL128" s="118"/>
      <c r="AM128" s="118"/>
      <c r="AN128" s="118"/>
      <c r="AO128" s="118"/>
      <c r="AP128" s="118"/>
      <c r="AQ128" s="97"/>
      <c r="AS128" s="278"/>
      <c r="AT128" s="97"/>
      <c r="AU128" s="118"/>
      <c r="AV128" s="118"/>
      <c r="AW128" s="118"/>
      <c r="AX128" s="118"/>
      <c r="AY128" s="118"/>
      <c r="BC128" s="118"/>
      <c r="BD128" s="118"/>
      <c r="BE128" s="118"/>
      <c r="BF128" s="118"/>
      <c r="BG128" s="97"/>
      <c r="BO128" s="97"/>
      <c r="BP128" s="97"/>
      <c r="BQ128" s="119"/>
      <c r="BR128" s="100"/>
      <c r="BS128" s="97"/>
      <c r="BT128" s="454"/>
      <c r="BU128" s="454"/>
      <c r="BV128" s="335"/>
      <c r="BW128" s="118"/>
      <c r="BX128" s="480"/>
      <c r="BY128" s="118"/>
      <c r="BZ128" s="400"/>
      <c r="CA128" s="119"/>
      <c r="CB128" s="122"/>
      <c r="CC128" s="118"/>
      <c r="CD128" s="118"/>
      <c r="CE128" s="118"/>
      <c r="CF128" s="118"/>
      <c r="CG128" s="118"/>
      <c r="CH128" s="118"/>
      <c r="CI128" s="118"/>
      <c r="CJ128" s="118"/>
      <c r="CK128" s="118"/>
      <c r="CL128" s="119"/>
      <c r="CM128" s="486"/>
      <c r="CN128" s="118"/>
      <c r="CO128" s="118"/>
      <c r="CP128" s="119"/>
      <c r="CQ128" s="119"/>
      <c r="CR128" s="212"/>
      <c r="CV128" s="474"/>
      <c r="CW128" s="475"/>
      <c r="CX128" s="466"/>
      <c r="CY128" s="467"/>
      <c r="CZ128" s="472"/>
      <c r="DA128" s="76"/>
      <c r="DB128" s="76"/>
      <c r="DC128" s="76"/>
      <c r="DD128" s="76"/>
      <c r="DE128" s="76"/>
      <c r="DF128" s="76"/>
      <c r="DG128" s="76"/>
      <c r="DH128" s="76"/>
      <c r="DI128" s="76"/>
      <c r="DJ128" s="76"/>
      <c r="DK128" s="76"/>
      <c r="DL128" s="76"/>
      <c r="DM128" s="224"/>
      <c r="DO128" s="66"/>
    </row>
    <row r="129" spans="1:121" s="147" customFormat="1" ht="20.25" customHeight="1" x14ac:dyDescent="0.25">
      <c r="A129" s="134"/>
      <c r="B129" s="134"/>
      <c r="C129" s="135"/>
      <c r="D129" s="135"/>
      <c r="E129" s="135"/>
      <c r="F129" s="135"/>
      <c r="G129" s="135"/>
      <c r="H129" s="134"/>
      <c r="I129" s="135"/>
      <c r="J129" s="136" t="s">
        <v>393</v>
      </c>
      <c r="K129" s="136"/>
      <c r="L129" s="184"/>
      <c r="M129" s="171"/>
      <c r="N129" s="138"/>
      <c r="O129" s="137"/>
      <c r="P129" s="138"/>
      <c r="Q129" s="402"/>
      <c r="R129" s="138"/>
      <c r="S129" s="138"/>
      <c r="T129" s="402"/>
      <c r="U129" s="402"/>
      <c r="V129" s="402"/>
      <c r="W129" s="402"/>
      <c r="X129" s="184"/>
      <c r="Y129" s="317"/>
      <c r="Z129" s="310"/>
      <c r="AA129" s="314"/>
      <c r="AB129" s="135"/>
      <c r="AC129" s="135"/>
      <c r="AD129" s="135"/>
      <c r="AE129" s="135"/>
      <c r="AF129" s="135"/>
      <c r="AG129" s="140"/>
      <c r="AH129" s="135"/>
      <c r="AI129" s="139"/>
      <c r="AJ129" s="139"/>
      <c r="AK129" s="134"/>
      <c r="AL129" s="139"/>
      <c r="AM129" s="139"/>
      <c r="AN129" s="139"/>
      <c r="AO129" s="139"/>
      <c r="AP129" s="141"/>
      <c r="AQ129" s="142"/>
      <c r="AR129" s="139"/>
      <c r="AS129" s="276"/>
      <c r="AT129" s="135"/>
      <c r="AU129" s="139"/>
      <c r="AV129" s="139"/>
      <c r="AW129" s="139"/>
      <c r="AX129" s="139"/>
      <c r="AY129" s="141"/>
      <c r="AZ129" s="143"/>
      <c r="BA129" s="139"/>
      <c r="BB129" s="139"/>
      <c r="BC129" s="144"/>
      <c r="BD129" s="144"/>
      <c r="BE129" s="144"/>
      <c r="BF129" s="144"/>
      <c r="BG129" s="135"/>
      <c r="BH129" s="139"/>
      <c r="BI129" s="139"/>
      <c r="BJ129" s="139"/>
      <c r="BK129" s="139"/>
      <c r="BL129" s="139"/>
      <c r="BM129" s="139"/>
      <c r="BN129" s="139"/>
      <c r="BO129" s="135"/>
      <c r="BP129" s="135"/>
      <c r="BQ129" s="328"/>
      <c r="BR129" s="134"/>
      <c r="BS129" s="135"/>
      <c r="BT129" s="448"/>
      <c r="BU129" s="448"/>
      <c r="BV129" s="331"/>
      <c r="BW129" s="139"/>
      <c r="BX129" s="139"/>
      <c r="BY129" s="139"/>
      <c r="BZ129" s="141"/>
      <c r="CA129" s="328"/>
      <c r="CB129" s="145"/>
      <c r="CC129" s="139"/>
      <c r="CD129" s="139"/>
      <c r="CE129" s="139"/>
      <c r="CF129" s="139"/>
      <c r="CG129" s="139"/>
      <c r="CH129" s="402"/>
      <c r="CI129" s="139"/>
      <c r="CJ129" s="139"/>
      <c r="CK129" s="139"/>
      <c r="CL129" s="141"/>
      <c r="CM129" s="143"/>
      <c r="CN129" s="139"/>
      <c r="CO129" s="139"/>
      <c r="CP129" s="141"/>
      <c r="CQ129" s="141"/>
      <c r="CR129" s="221"/>
      <c r="CS129" s="146"/>
      <c r="CT129" s="146"/>
      <c r="CU129" s="146"/>
      <c r="CV129" s="146"/>
      <c r="CW129" s="146"/>
      <c r="CX129" s="146"/>
      <c r="CY129" s="301"/>
      <c r="CZ129" s="146"/>
      <c r="DA129" s="633"/>
      <c r="DB129" s="633"/>
      <c r="DC129" s="633"/>
      <c r="DD129" s="633"/>
      <c r="DE129" s="633"/>
      <c r="DF129" s="633"/>
      <c r="DG129" s="633"/>
      <c r="DH129" s="633"/>
      <c r="DI129" s="633"/>
      <c r="DJ129" s="633"/>
      <c r="DK129" s="633"/>
      <c r="DL129" s="633"/>
      <c r="DM129" s="634"/>
      <c r="DO129" s="66"/>
    </row>
    <row r="130" spans="1:121" s="21" customFormat="1" ht="15.95" customHeight="1" x14ac:dyDescent="0.25">
      <c r="A130" s="42"/>
      <c r="B130" s="42"/>
      <c r="C130" s="10"/>
      <c r="D130" s="10"/>
      <c r="E130" s="10"/>
      <c r="F130" s="10"/>
      <c r="G130" s="12"/>
      <c r="H130" s="10"/>
      <c r="I130" s="12"/>
      <c r="J130" s="40" t="s">
        <v>380</v>
      </c>
      <c r="K130" s="189"/>
      <c r="L130" s="188"/>
      <c r="M130" s="177"/>
      <c r="N130" s="69"/>
      <c r="O130" s="19"/>
      <c r="P130" s="69"/>
      <c r="Q130" s="600">
        <f>P130-M130</f>
        <v>0</v>
      </c>
      <c r="R130" s="600">
        <f t="shared" ref="R130:R155" si="334">P130-N130</f>
        <v>0</v>
      </c>
      <c r="S130" s="601"/>
      <c r="T130" s="588"/>
      <c r="U130" s="588"/>
      <c r="V130" s="602"/>
      <c r="W130" s="602"/>
      <c r="X130" s="596"/>
      <c r="Y130" s="318"/>
      <c r="Z130" s="311"/>
      <c r="AA130" s="315"/>
      <c r="AB130" s="42"/>
      <c r="AC130" s="10"/>
      <c r="AD130" s="10"/>
      <c r="AE130" s="10"/>
      <c r="AF130" s="12"/>
      <c r="AG130" s="79" t="e">
        <f t="shared" ref="AG130:AG140" si="335">AI130/AA130/CZ130</f>
        <v>#DIV/0!</v>
      </c>
      <c r="AH130" s="208"/>
      <c r="AI130" s="26"/>
      <c r="AJ130" s="26">
        <f>AI130*Y130</f>
        <v>0</v>
      </c>
      <c r="AK130" s="403"/>
      <c r="AL130" s="404"/>
      <c r="AM130" s="404"/>
      <c r="AN130" s="404"/>
      <c r="AO130" s="404"/>
      <c r="AP130" s="404"/>
      <c r="AQ130" s="405"/>
      <c r="AR130" s="26">
        <f t="shared" ref="AR130:AR136" si="336">AI130*Z130</f>
        <v>0</v>
      </c>
      <c r="AS130" s="264">
        <f t="shared" ref="AS130:AS150" si="337">AR130-AJ130</f>
        <v>0</v>
      </c>
      <c r="AT130" s="25"/>
      <c r="AU130" s="25"/>
      <c r="AV130" s="25"/>
      <c r="AW130" s="25"/>
      <c r="AX130" s="25"/>
      <c r="AY130" s="267"/>
      <c r="AZ130" s="55"/>
      <c r="BA130" s="26"/>
      <c r="BB130" s="26"/>
      <c r="BC130" s="25"/>
      <c r="BD130" s="25"/>
      <c r="BE130" s="25"/>
      <c r="BF130" s="25"/>
      <c r="BG130" s="25"/>
      <c r="BH130" s="26"/>
      <c r="BI130" s="26"/>
      <c r="BJ130" s="26"/>
      <c r="BK130" s="26"/>
      <c r="BL130" s="26"/>
      <c r="BM130" s="26"/>
      <c r="BN130" s="26"/>
      <c r="BO130" s="11"/>
      <c r="BP130" s="75"/>
      <c r="BQ130" s="330"/>
      <c r="BR130" s="249" t="e">
        <f>AI130/AA130/7.181</f>
        <v>#DIV/0!</v>
      </c>
      <c r="BS130" s="25">
        <f t="shared" ref="BS130:BS136" si="338">CN130-BO130</f>
        <v>0</v>
      </c>
      <c r="BT130" s="451">
        <f t="shared" ref="BT130:BT151" si="339">CM130-BO130</f>
        <v>0</v>
      </c>
      <c r="BU130" s="451" t="e">
        <f t="shared" ref="BU130:BU136" si="340">BR130-BS130</f>
        <v>#DIV/0!</v>
      </c>
      <c r="BV130" s="297" t="e">
        <f t="shared" ref="BV130:BV151" si="341">BR130-BT130</f>
        <v>#DIV/0!</v>
      </c>
      <c r="BW130" s="26"/>
      <c r="BX130" s="26"/>
      <c r="BY130" s="26"/>
      <c r="BZ130" s="39"/>
      <c r="CA130" s="330"/>
      <c r="CB130" s="266"/>
      <c r="CC130" s="25"/>
      <c r="CD130" s="25"/>
      <c r="CE130" s="25"/>
      <c r="CF130" s="25"/>
      <c r="CG130" s="25"/>
      <c r="CH130" s="26"/>
      <c r="CI130" s="26"/>
      <c r="CJ130" s="26"/>
      <c r="CK130" s="26"/>
      <c r="CL130" s="39"/>
      <c r="CM130" s="55"/>
      <c r="CN130" s="16"/>
      <c r="CO130" s="26"/>
      <c r="CP130" s="39"/>
      <c r="CQ130" s="39"/>
      <c r="CR130" s="14"/>
      <c r="CS130" s="28"/>
      <c r="CT130" s="28"/>
      <c r="CU130" s="28"/>
      <c r="CV130" s="28"/>
      <c r="CW130" s="28"/>
      <c r="CX130" s="28"/>
      <c r="CY130" s="306" t="e">
        <f>CZ130-[180]Анализ!BC99</f>
        <v>#DIV/0!</v>
      </c>
      <c r="CZ130" s="293" t="e">
        <f t="shared" ref="CZ130:CZ136" si="342">AI130/AA130/BR130</f>
        <v>#DIV/0!</v>
      </c>
      <c r="DA130" s="628" t="e">
        <f t="shared" ref="DA130:DA136" si="343">BU130*CZ130*AA130*CR130/1000/1000</f>
        <v>#DIV/0!</v>
      </c>
      <c r="DB130" s="628" t="e">
        <f t="shared" ref="DB130:DB136" si="344">BV130*CZ130*AA130*CR130/1000/1000</f>
        <v>#DIV/0!</v>
      </c>
      <c r="DC130" s="628"/>
      <c r="DD130" s="628"/>
      <c r="DE130" s="628"/>
      <c r="DF130" s="628"/>
      <c r="DG130" s="628"/>
      <c r="DH130" s="628"/>
      <c r="DI130" s="628">
        <f t="shared" ref="DI130:DI151" si="345">AS130/1000/1000</f>
        <v>0</v>
      </c>
      <c r="DJ130" s="628"/>
      <c r="DK130" s="628"/>
      <c r="DL130" s="628"/>
      <c r="DM130" s="530" t="e">
        <f t="shared" ref="DM130:DM200" si="346">SUM(DA130:DL130)</f>
        <v>#DIV/0!</v>
      </c>
      <c r="DN130" s="20"/>
      <c r="DO130" s="66"/>
      <c r="DQ130" s="20"/>
    </row>
    <row r="131" spans="1:121" s="21" customFormat="1" ht="15.95" customHeight="1" x14ac:dyDescent="0.25">
      <c r="A131" s="18"/>
      <c r="B131" s="18"/>
      <c r="C131" s="11"/>
      <c r="D131" s="11"/>
      <c r="E131" s="11"/>
      <c r="F131" s="11"/>
      <c r="G131" s="14"/>
      <c r="H131" s="11"/>
      <c r="I131" s="14"/>
      <c r="J131" s="40" t="s">
        <v>380</v>
      </c>
      <c r="K131" s="189"/>
      <c r="L131" s="188"/>
      <c r="M131" s="177"/>
      <c r="N131" s="69"/>
      <c r="O131" s="19"/>
      <c r="P131" s="69"/>
      <c r="Q131" s="576">
        <f t="shared" ref="Q131:Q140" si="347">P131-M131</f>
        <v>0</v>
      </c>
      <c r="R131" s="576">
        <f t="shared" si="334"/>
        <v>0</v>
      </c>
      <c r="S131" s="603"/>
      <c r="T131" s="587"/>
      <c r="U131" s="587"/>
      <c r="V131" s="587"/>
      <c r="W131" s="587"/>
      <c r="X131" s="39"/>
      <c r="Y131" s="318"/>
      <c r="Z131" s="311"/>
      <c r="AA131" s="315"/>
      <c r="AB131" s="18"/>
      <c r="AC131" s="11"/>
      <c r="AD131" s="11"/>
      <c r="AE131" s="11"/>
      <c r="AF131" s="14"/>
      <c r="AG131" s="72" t="e">
        <f t="shared" si="335"/>
        <v>#DIV/0!</v>
      </c>
      <c r="AH131" s="25"/>
      <c r="AI131" s="26"/>
      <c r="AJ131" s="26">
        <f t="shared" ref="AJ131:AJ150" si="348">AI131*Y131</f>
        <v>0</v>
      </c>
      <c r="AK131" s="249"/>
      <c r="AL131" s="25"/>
      <c r="AM131" s="25"/>
      <c r="AN131" s="25"/>
      <c r="AO131" s="25"/>
      <c r="AP131" s="25"/>
      <c r="AQ131" s="129"/>
      <c r="AR131" s="26">
        <f t="shared" si="336"/>
        <v>0</v>
      </c>
      <c r="AS131" s="264">
        <f t="shared" si="337"/>
        <v>0</v>
      </c>
      <c r="AT131" s="25"/>
      <c r="AU131" s="25"/>
      <c r="AV131" s="25"/>
      <c r="AW131" s="25"/>
      <c r="AX131" s="25"/>
      <c r="AY131" s="267"/>
      <c r="AZ131" s="55"/>
      <c r="BA131" s="26"/>
      <c r="BB131" s="26"/>
      <c r="BC131" s="25"/>
      <c r="BD131" s="25"/>
      <c r="BE131" s="25"/>
      <c r="BF131" s="25"/>
      <c r="BG131" s="25"/>
      <c r="BH131" s="26"/>
      <c r="BI131" s="26"/>
      <c r="BJ131" s="26"/>
      <c r="BK131" s="26"/>
      <c r="BL131" s="26"/>
      <c r="BM131" s="26"/>
      <c r="BN131" s="26"/>
      <c r="BO131" s="11"/>
      <c r="BP131" s="75"/>
      <c r="BQ131" s="330"/>
      <c r="BR131" s="249" t="e">
        <f>AI131/AA131/7.185</f>
        <v>#DIV/0!</v>
      </c>
      <c r="BS131" s="25">
        <f t="shared" si="338"/>
        <v>0</v>
      </c>
      <c r="BT131" s="451">
        <f t="shared" si="339"/>
        <v>0</v>
      </c>
      <c r="BU131" s="451" t="e">
        <f t="shared" si="340"/>
        <v>#DIV/0!</v>
      </c>
      <c r="BV131" s="297" t="e">
        <f t="shared" si="341"/>
        <v>#DIV/0!</v>
      </c>
      <c r="BW131" s="26"/>
      <c r="BX131" s="26"/>
      <c r="BY131" s="26"/>
      <c r="BZ131" s="39"/>
      <c r="CA131" s="330"/>
      <c r="CB131" s="266"/>
      <c r="CC131" s="25"/>
      <c r="CD131" s="25"/>
      <c r="CE131" s="25"/>
      <c r="CF131" s="25"/>
      <c r="CG131" s="25"/>
      <c r="CH131" s="26"/>
      <c r="CI131" s="26"/>
      <c r="CJ131" s="26"/>
      <c r="CK131" s="26"/>
      <c r="CL131" s="39"/>
      <c r="CM131" s="55"/>
      <c r="CN131" s="16"/>
      <c r="CO131" s="26"/>
      <c r="CP131" s="39"/>
      <c r="CQ131" s="39"/>
      <c r="CR131" s="14"/>
      <c r="CS131" s="28"/>
      <c r="CT131" s="28"/>
      <c r="CU131" s="28"/>
      <c r="CV131" s="28"/>
      <c r="CW131" s="28"/>
      <c r="CX131" s="28"/>
      <c r="CY131" s="306" t="e">
        <f>CZ131-[180]Анализ!BC100</f>
        <v>#DIV/0!</v>
      </c>
      <c r="CZ131" s="293" t="e">
        <f t="shared" si="342"/>
        <v>#DIV/0!</v>
      </c>
      <c r="DA131" s="628" t="e">
        <f t="shared" si="343"/>
        <v>#DIV/0!</v>
      </c>
      <c r="DB131" s="628" t="e">
        <f t="shared" si="344"/>
        <v>#DIV/0!</v>
      </c>
      <c r="DC131" s="628"/>
      <c r="DD131" s="628"/>
      <c r="DE131" s="628"/>
      <c r="DF131" s="628"/>
      <c r="DG131" s="628"/>
      <c r="DH131" s="628"/>
      <c r="DI131" s="628">
        <f t="shared" si="345"/>
        <v>0</v>
      </c>
      <c r="DJ131" s="628"/>
      <c r="DK131" s="628"/>
      <c r="DL131" s="628"/>
      <c r="DM131" s="530" t="e">
        <f t="shared" si="346"/>
        <v>#DIV/0!</v>
      </c>
      <c r="DN131" s="20"/>
      <c r="DO131" s="66"/>
      <c r="DQ131" s="20"/>
    </row>
    <row r="132" spans="1:121" s="21" customFormat="1" ht="15.95" customHeight="1" x14ac:dyDescent="0.25">
      <c r="A132" s="18"/>
      <c r="B132" s="18"/>
      <c r="C132" s="11"/>
      <c r="D132" s="11"/>
      <c r="E132" s="11"/>
      <c r="F132" s="11"/>
      <c r="G132" s="14"/>
      <c r="H132" s="11"/>
      <c r="I132" s="14"/>
      <c r="J132" s="40" t="s">
        <v>380</v>
      </c>
      <c r="K132" s="189"/>
      <c r="L132" s="188"/>
      <c r="M132" s="177"/>
      <c r="N132" s="69"/>
      <c r="O132" s="19"/>
      <c r="P132" s="69"/>
      <c r="Q132" s="576"/>
      <c r="R132" s="576"/>
      <c r="S132" s="603"/>
      <c r="T132" s="587"/>
      <c r="U132" s="587"/>
      <c r="V132" s="587"/>
      <c r="W132" s="587"/>
      <c r="X132" s="39"/>
      <c r="Y132" s="318"/>
      <c r="Z132" s="311"/>
      <c r="AA132" s="315"/>
      <c r="AB132" s="18"/>
      <c r="AC132" s="11"/>
      <c r="AD132" s="11"/>
      <c r="AE132" s="11"/>
      <c r="AF132" s="14"/>
      <c r="AG132" s="72" t="e">
        <f t="shared" si="335"/>
        <v>#DIV/0!</v>
      </c>
      <c r="AH132" s="25"/>
      <c r="AI132" s="26"/>
      <c r="AJ132" s="26">
        <f t="shared" si="348"/>
        <v>0</v>
      </c>
      <c r="AK132" s="249"/>
      <c r="AL132" s="25"/>
      <c r="AM132" s="25"/>
      <c r="AN132" s="25"/>
      <c r="AO132" s="25"/>
      <c r="AP132" s="25"/>
      <c r="AQ132" s="129"/>
      <c r="AR132" s="26">
        <f t="shared" si="336"/>
        <v>0</v>
      </c>
      <c r="AS132" s="264">
        <f t="shared" si="337"/>
        <v>0</v>
      </c>
      <c r="AT132" s="25"/>
      <c r="AU132" s="25"/>
      <c r="AV132" s="25"/>
      <c r="AW132" s="25"/>
      <c r="AX132" s="25"/>
      <c r="AY132" s="267"/>
      <c r="AZ132" s="55"/>
      <c r="BA132" s="26"/>
      <c r="BB132" s="26"/>
      <c r="BC132" s="25"/>
      <c r="BD132" s="25"/>
      <c r="BE132" s="25"/>
      <c r="BF132" s="25"/>
      <c r="BG132" s="25"/>
      <c r="BH132" s="26"/>
      <c r="BI132" s="26"/>
      <c r="BJ132" s="26"/>
      <c r="BK132" s="26"/>
      <c r="BL132" s="26"/>
      <c r="BM132" s="26"/>
      <c r="BN132" s="26"/>
      <c r="BO132" s="11"/>
      <c r="BP132" s="75"/>
      <c r="BQ132" s="330"/>
      <c r="BR132" s="249" t="e">
        <f>AI132/AA132/7.186</f>
        <v>#DIV/0!</v>
      </c>
      <c r="BS132" s="25">
        <f t="shared" si="338"/>
        <v>0</v>
      </c>
      <c r="BT132" s="451">
        <f t="shared" si="339"/>
        <v>0</v>
      </c>
      <c r="BU132" s="451" t="e">
        <f t="shared" si="340"/>
        <v>#DIV/0!</v>
      </c>
      <c r="BV132" s="297" t="e">
        <f t="shared" si="341"/>
        <v>#DIV/0!</v>
      </c>
      <c r="BW132" s="26"/>
      <c r="BX132" s="26"/>
      <c r="BY132" s="26"/>
      <c r="BZ132" s="39"/>
      <c r="CA132" s="330"/>
      <c r="CB132" s="266"/>
      <c r="CC132" s="25"/>
      <c r="CD132" s="25"/>
      <c r="CE132" s="25"/>
      <c r="CF132" s="25"/>
      <c r="CG132" s="25"/>
      <c r="CH132" s="26"/>
      <c r="CI132" s="26"/>
      <c r="CJ132" s="26"/>
      <c r="CK132" s="26"/>
      <c r="CL132" s="39"/>
      <c r="CM132" s="55"/>
      <c r="CN132" s="16"/>
      <c r="CO132" s="26"/>
      <c r="CP132" s="39"/>
      <c r="CQ132" s="39"/>
      <c r="CR132" s="14"/>
      <c r="CS132" s="28"/>
      <c r="CT132" s="28"/>
      <c r="CU132" s="28"/>
      <c r="CV132" s="28"/>
      <c r="CW132" s="28"/>
      <c r="CX132" s="28"/>
      <c r="CY132" s="306" t="e">
        <f>CZ132-[180]Анализ!BC101</f>
        <v>#DIV/0!</v>
      </c>
      <c r="CZ132" s="293" t="e">
        <f t="shared" si="342"/>
        <v>#DIV/0!</v>
      </c>
      <c r="DA132" s="628" t="e">
        <f t="shared" si="343"/>
        <v>#DIV/0!</v>
      </c>
      <c r="DB132" s="628" t="e">
        <f t="shared" si="344"/>
        <v>#DIV/0!</v>
      </c>
      <c r="DC132" s="628"/>
      <c r="DD132" s="628"/>
      <c r="DE132" s="628"/>
      <c r="DF132" s="628"/>
      <c r="DG132" s="628"/>
      <c r="DH132" s="628"/>
      <c r="DI132" s="628">
        <f t="shared" si="345"/>
        <v>0</v>
      </c>
      <c r="DJ132" s="628"/>
      <c r="DK132" s="628"/>
      <c r="DL132" s="628"/>
      <c r="DM132" s="530" t="e">
        <f t="shared" si="346"/>
        <v>#DIV/0!</v>
      </c>
      <c r="DN132" s="20"/>
      <c r="DO132" s="66"/>
      <c r="DQ132" s="20"/>
    </row>
    <row r="133" spans="1:121" s="21" customFormat="1" ht="11.25" x14ac:dyDescent="0.25">
      <c r="A133" s="18"/>
      <c r="B133" s="18"/>
      <c r="C133" s="11"/>
      <c r="D133" s="11"/>
      <c r="E133" s="11"/>
      <c r="F133" s="11"/>
      <c r="G133" s="14"/>
      <c r="H133" s="11"/>
      <c r="I133" s="14"/>
      <c r="J133" s="40" t="s">
        <v>382</v>
      </c>
      <c r="K133" s="189"/>
      <c r="L133" s="188"/>
      <c r="M133" s="177"/>
      <c r="N133" s="69"/>
      <c r="O133" s="19"/>
      <c r="P133" s="319"/>
      <c r="Q133" s="576"/>
      <c r="R133" s="576"/>
      <c r="S133" s="603"/>
      <c r="T133" s="587"/>
      <c r="U133" s="587"/>
      <c r="V133" s="587"/>
      <c r="W133" s="587"/>
      <c r="X133" s="39"/>
      <c r="Y133" s="318"/>
      <c r="Z133" s="311"/>
      <c r="AA133" s="315"/>
      <c r="AB133" s="18"/>
      <c r="AC133" s="11"/>
      <c r="AD133" s="11"/>
      <c r="AE133" s="11"/>
      <c r="AF133" s="14"/>
      <c r="AG133" s="72" t="e">
        <f t="shared" si="335"/>
        <v>#DIV/0!</v>
      </c>
      <c r="AH133" s="25"/>
      <c r="AI133" s="26"/>
      <c r="AJ133" s="26">
        <f t="shared" si="348"/>
        <v>0</v>
      </c>
      <c r="AK133" s="249"/>
      <c r="AL133" s="25"/>
      <c r="AM133" s="25"/>
      <c r="AN133" s="25"/>
      <c r="AO133" s="25"/>
      <c r="AP133" s="25"/>
      <c r="AQ133" s="129"/>
      <c r="AR133" s="26">
        <f t="shared" si="336"/>
        <v>0</v>
      </c>
      <c r="AS133" s="264">
        <f t="shared" si="337"/>
        <v>0</v>
      </c>
      <c r="AT133" s="25"/>
      <c r="AU133" s="25"/>
      <c r="AV133" s="25"/>
      <c r="AW133" s="25"/>
      <c r="AX133" s="25"/>
      <c r="AY133" s="267"/>
      <c r="AZ133" s="55"/>
      <c r="BA133" s="26"/>
      <c r="BB133" s="26"/>
      <c r="BC133" s="25"/>
      <c r="BD133" s="25"/>
      <c r="BE133" s="25"/>
      <c r="BF133" s="25"/>
      <c r="BG133" s="25"/>
      <c r="BH133" s="26"/>
      <c r="BI133" s="26"/>
      <c r="BJ133" s="26"/>
      <c r="BK133" s="26"/>
      <c r="BL133" s="26"/>
      <c r="BM133" s="26"/>
      <c r="BN133" s="26"/>
      <c r="BO133" s="11"/>
      <c r="BP133" s="75"/>
      <c r="BQ133" s="330"/>
      <c r="BR133" s="249" t="e">
        <f>AI133/AA133/7.185</f>
        <v>#DIV/0!</v>
      </c>
      <c r="BS133" s="25">
        <f t="shared" si="338"/>
        <v>0</v>
      </c>
      <c r="BT133" s="451">
        <f t="shared" si="339"/>
        <v>0</v>
      </c>
      <c r="BU133" s="451" t="e">
        <f t="shared" si="340"/>
        <v>#DIV/0!</v>
      </c>
      <c r="BV133" s="297" t="e">
        <f t="shared" si="341"/>
        <v>#DIV/0!</v>
      </c>
      <c r="BW133" s="26"/>
      <c r="BX133" s="26"/>
      <c r="BY133" s="26"/>
      <c r="BZ133" s="39"/>
      <c r="CA133" s="330"/>
      <c r="CB133" s="266"/>
      <c r="CC133" s="25"/>
      <c r="CD133" s="25"/>
      <c r="CE133" s="25"/>
      <c r="CF133" s="25"/>
      <c r="CG133" s="25"/>
      <c r="CH133" s="26"/>
      <c r="CI133" s="26"/>
      <c r="CJ133" s="26"/>
      <c r="CK133" s="26"/>
      <c r="CL133" s="39"/>
      <c r="CM133" s="55"/>
      <c r="CN133" s="16"/>
      <c r="CO133" s="26"/>
      <c r="CP133" s="39"/>
      <c r="CQ133" s="39"/>
      <c r="CR133" s="14"/>
      <c r="CS133" s="28"/>
      <c r="CT133" s="28"/>
      <c r="CU133" s="28"/>
      <c r="CV133" s="28"/>
      <c r="CW133" s="28"/>
      <c r="CX133" s="28"/>
      <c r="CY133" s="306" t="e">
        <f>CZ133-[180]Анализ!BC102</f>
        <v>#DIV/0!</v>
      </c>
      <c r="CZ133" s="293" t="e">
        <f t="shared" si="342"/>
        <v>#DIV/0!</v>
      </c>
      <c r="DA133" s="628" t="e">
        <f t="shared" si="343"/>
        <v>#DIV/0!</v>
      </c>
      <c r="DB133" s="628" t="e">
        <f t="shared" si="344"/>
        <v>#DIV/0!</v>
      </c>
      <c r="DC133" s="628"/>
      <c r="DD133" s="628"/>
      <c r="DE133" s="628"/>
      <c r="DF133" s="628"/>
      <c r="DG133" s="628"/>
      <c r="DH133" s="628"/>
      <c r="DI133" s="628">
        <f t="shared" si="345"/>
        <v>0</v>
      </c>
      <c r="DJ133" s="628"/>
      <c r="DK133" s="628"/>
      <c r="DL133" s="628"/>
      <c r="DM133" s="530" t="e">
        <f t="shared" si="346"/>
        <v>#DIV/0!</v>
      </c>
      <c r="DN133" s="20"/>
      <c r="DO133" s="66"/>
      <c r="DQ133" s="20"/>
    </row>
    <row r="134" spans="1:121" s="21" customFormat="1" ht="15.95" customHeight="1" x14ac:dyDescent="0.25">
      <c r="A134" s="18"/>
      <c r="B134" s="18"/>
      <c r="C134" s="11"/>
      <c r="D134" s="11"/>
      <c r="E134" s="11"/>
      <c r="F134" s="11"/>
      <c r="G134" s="14"/>
      <c r="H134" s="11"/>
      <c r="I134" s="14"/>
      <c r="J134" s="40" t="s">
        <v>381</v>
      </c>
      <c r="K134" s="189"/>
      <c r="L134" s="188"/>
      <c r="M134" s="177"/>
      <c r="N134" s="69"/>
      <c r="O134" s="19"/>
      <c r="P134" s="69"/>
      <c r="Q134" s="576"/>
      <c r="R134" s="576"/>
      <c r="S134" s="558"/>
      <c r="T134" s="27"/>
      <c r="U134" s="585"/>
      <c r="V134" s="585"/>
      <c r="W134" s="585"/>
      <c r="X134" s="39"/>
      <c r="Y134" s="318"/>
      <c r="Z134" s="311"/>
      <c r="AA134" s="315"/>
      <c r="AB134" s="18"/>
      <c r="AC134" s="11"/>
      <c r="AD134" s="11"/>
      <c r="AE134" s="11"/>
      <c r="AF134" s="14"/>
      <c r="AG134" s="72" t="e">
        <f t="shared" si="335"/>
        <v>#DIV/0!</v>
      </c>
      <c r="AH134" s="25"/>
      <c r="AI134" s="26"/>
      <c r="AJ134" s="26">
        <f t="shared" si="348"/>
        <v>0</v>
      </c>
      <c r="AK134" s="249"/>
      <c r="AL134" s="25"/>
      <c r="AM134" s="25"/>
      <c r="AN134" s="25"/>
      <c r="AO134" s="25"/>
      <c r="AP134" s="25"/>
      <c r="AQ134" s="129"/>
      <c r="AR134" s="26">
        <f t="shared" si="336"/>
        <v>0</v>
      </c>
      <c r="AS134" s="264">
        <f t="shared" si="337"/>
        <v>0</v>
      </c>
      <c r="AT134" s="25"/>
      <c r="AU134" s="25"/>
      <c r="AV134" s="25"/>
      <c r="AW134" s="25"/>
      <c r="AX134" s="25"/>
      <c r="AY134" s="267"/>
      <c r="AZ134" s="55"/>
      <c r="BA134" s="26"/>
      <c r="BB134" s="26"/>
      <c r="BC134" s="25"/>
      <c r="BD134" s="25"/>
      <c r="BE134" s="25"/>
      <c r="BF134" s="25"/>
      <c r="BG134" s="25"/>
      <c r="BH134" s="26"/>
      <c r="BI134" s="26"/>
      <c r="BJ134" s="26"/>
      <c r="BK134" s="26"/>
      <c r="BL134" s="26"/>
      <c r="BM134" s="26"/>
      <c r="BN134" s="26"/>
      <c r="BO134" s="11"/>
      <c r="BP134" s="75"/>
      <c r="BQ134" s="330"/>
      <c r="BR134" s="249" t="e">
        <f>AI134/AA134/7.1928</f>
        <v>#DIV/0!</v>
      </c>
      <c r="BS134" s="25">
        <f t="shared" si="338"/>
        <v>0</v>
      </c>
      <c r="BT134" s="451">
        <f t="shared" si="339"/>
        <v>0</v>
      </c>
      <c r="BU134" s="451" t="e">
        <f t="shared" si="340"/>
        <v>#DIV/0!</v>
      </c>
      <c r="BV134" s="297" t="e">
        <f t="shared" si="341"/>
        <v>#DIV/0!</v>
      </c>
      <c r="BW134" s="26"/>
      <c r="BX134" s="26"/>
      <c r="BY134" s="26"/>
      <c r="BZ134" s="39"/>
      <c r="CA134" s="330"/>
      <c r="CB134" s="266"/>
      <c r="CC134" s="25"/>
      <c r="CD134" s="25"/>
      <c r="CE134" s="25"/>
      <c r="CF134" s="25"/>
      <c r="CG134" s="25"/>
      <c r="CH134" s="26"/>
      <c r="CI134" s="26"/>
      <c r="CJ134" s="26"/>
      <c r="CK134" s="26"/>
      <c r="CL134" s="39"/>
      <c r="CM134" s="55"/>
      <c r="CN134" s="16"/>
      <c r="CO134" s="26"/>
      <c r="CP134" s="39"/>
      <c r="CQ134" s="39"/>
      <c r="CR134" s="14"/>
      <c r="CS134" s="28"/>
      <c r="CT134" s="28"/>
      <c r="CU134" s="28"/>
      <c r="CV134" s="28"/>
      <c r="CW134" s="28"/>
      <c r="CX134" s="28"/>
      <c r="CY134" s="306" t="e">
        <f>CZ134-[180]Анализ!BC103</f>
        <v>#DIV/0!</v>
      </c>
      <c r="CZ134" s="293" t="e">
        <f t="shared" si="342"/>
        <v>#DIV/0!</v>
      </c>
      <c r="DA134" s="628" t="e">
        <f t="shared" si="343"/>
        <v>#DIV/0!</v>
      </c>
      <c r="DB134" s="628" t="e">
        <f t="shared" si="344"/>
        <v>#DIV/0!</v>
      </c>
      <c r="DC134" s="628"/>
      <c r="DD134" s="628"/>
      <c r="DE134" s="628"/>
      <c r="DF134" s="628"/>
      <c r="DG134" s="628"/>
      <c r="DH134" s="628"/>
      <c r="DI134" s="628">
        <f t="shared" si="345"/>
        <v>0</v>
      </c>
      <c r="DJ134" s="628"/>
      <c r="DK134" s="628"/>
      <c r="DL134" s="628"/>
      <c r="DM134" s="530" t="e">
        <f t="shared" si="346"/>
        <v>#DIV/0!</v>
      </c>
      <c r="DN134" s="20"/>
      <c r="DO134" s="66"/>
      <c r="DQ134" s="20"/>
    </row>
    <row r="135" spans="1:121" s="21" customFormat="1" ht="15.95" customHeight="1" x14ac:dyDescent="0.25">
      <c r="A135" s="18"/>
      <c r="B135" s="18"/>
      <c r="C135" s="11"/>
      <c r="D135" s="11"/>
      <c r="E135" s="11"/>
      <c r="F135" s="11"/>
      <c r="G135" s="14"/>
      <c r="H135" s="11"/>
      <c r="I135" s="14"/>
      <c r="J135" s="40" t="s">
        <v>383</v>
      </c>
      <c r="K135" s="189"/>
      <c r="L135" s="188"/>
      <c r="M135" s="177"/>
      <c r="N135" s="69"/>
      <c r="O135" s="19"/>
      <c r="P135" s="69"/>
      <c r="Q135" s="576"/>
      <c r="R135" s="576"/>
      <c r="S135" s="558"/>
      <c r="T135" s="584"/>
      <c r="U135" s="585"/>
      <c r="V135" s="585"/>
      <c r="W135" s="585"/>
      <c r="X135" s="39"/>
      <c r="Y135" s="318"/>
      <c r="Z135" s="311"/>
      <c r="AA135" s="315"/>
      <c r="AB135" s="18"/>
      <c r="AC135" s="11"/>
      <c r="AD135" s="11"/>
      <c r="AE135" s="11"/>
      <c r="AF135" s="14"/>
      <c r="AG135" s="72" t="e">
        <f t="shared" si="335"/>
        <v>#DIV/0!</v>
      </c>
      <c r="AH135" s="25"/>
      <c r="AI135" s="26"/>
      <c r="AJ135" s="26">
        <f t="shared" si="348"/>
        <v>0</v>
      </c>
      <c r="AK135" s="249"/>
      <c r="AL135" s="25"/>
      <c r="AM135" s="25"/>
      <c r="AN135" s="25"/>
      <c r="AO135" s="25"/>
      <c r="AP135" s="25"/>
      <c r="AQ135" s="129"/>
      <c r="AR135" s="26">
        <f t="shared" si="336"/>
        <v>0</v>
      </c>
      <c r="AS135" s="264">
        <f t="shared" si="337"/>
        <v>0</v>
      </c>
      <c r="AT135" s="25"/>
      <c r="AU135" s="25"/>
      <c r="AV135" s="25"/>
      <c r="AW135" s="25"/>
      <c r="AX135" s="25"/>
      <c r="AY135" s="267"/>
      <c r="AZ135" s="55"/>
      <c r="BA135" s="26"/>
      <c r="BB135" s="26"/>
      <c r="BC135" s="25"/>
      <c r="BD135" s="25"/>
      <c r="BE135" s="25"/>
      <c r="BF135" s="25"/>
      <c r="BG135" s="25"/>
      <c r="BH135" s="26"/>
      <c r="BI135" s="26"/>
      <c r="BJ135" s="26"/>
      <c r="BK135" s="26"/>
      <c r="BL135" s="26"/>
      <c r="BM135" s="26"/>
      <c r="BN135" s="26"/>
      <c r="BO135" s="11"/>
      <c r="BP135" s="75"/>
      <c r="BQ135" s="330"/>
      <c r="BR135" s="249" t="e">
        <f>AI135/AA135/7.1805</f>
        <v>#DIV/0!</v>
      </c>
      <c r="BS135" s="25">
        <f t="shared" si="338"/>
        <v>0</v>
      </c>
      <c r="BT135" s="451">
        <f t="shared" si="339"/>
        <v>0</v>
      </c>
      <c r="BU135" s="451" t="e">
        <f t="shared" si="340"/>
        <v>#DIV/0!</v>
      </c>
      <c r="BV135" s="297" t="e">
        <f t="shared" si="341"/>
        <v>#DIV/0!</v>
      </c>
      <c r="BW135" s="26"/>
      <c r="BX135" s="26"/>
      <c r="BY135" s="26"/>
      <c r="BZ135" s="39"/>
      <c r="CA135" s="330"/>
      <c r="CB135" s="266"/>
      <c r="CC135" s="25"/>
      <c r="CD135" s="25"/>
      <c r="CE135" s="25"/>
      <c r="CF135" s="25"/>
      <c r="CG135" s="25"/>
      <c r="CH135" s="26"/>
      <c r="CI135" s="26"/>
      <c r="CJ135" s="26"/>
      <c r="CK135" s="26"/>
      <c r="CL135" s="39"/>
      <c r="CM135" s="55"/>
      <c r="CN135" s="16"/>
      <c r="CO135" s="26"/>
      <c r="CP135" s="39"/>
      <c r="CQ135" s="39"/>
      <c r="CR135" s="14"/>
      <c r="CS135" s="28"/>
      <c r="CT135" s="28"/>
      <c r="CU135" s="28"/>
      <c r="CV135" s="28"/>
      <c r="CW135" s="28"/>
      <c r="CX135" s="28"/>
      <c r="CY135" s="306" t="e">
        <f>CZ135-[180]Анализ!BC104</f>
        <v>#DIV/0!</v>
      </c>
      <c r="CZ135" s="293" t="e">
        <f t="shared" si="342"/>
        <v>#DIV/0!</v>
      </c>
      <c r="DA135" s="628" t="e">
        <f t="shared" si="343"/>
        <v>#DIV/0!</v>
      </c>
      <c r="DB135" s="628" t="e">
        <f t="shared" si="344"/>
        <v>#DIV/0!</v>
      </c>
      <c r="DC135" s="628"/>
      <c r="DD135" s="628"/>
      <c r="DE135" s="628"/>
      <c r="DF135" s="628"/>
      <c r="DG135" s="628"/>
      <c r="DH135" s="628"/>
      <c r="DI135" s="628">
        <f t="shared" si="345"/>
        <v>0</v>
      </c>
      <c r="DJ135" s="628"/>
      <c r="DK135" s="628"/>
      <c r="DL135" s="628"/>
      <c r="DM135" s="530" t="e">
        <f t="shared" si="346"/>
        <v>#DIV/0!</v>
      </c>
      <c r="DN135" s="20"/>
      <c r="DO135" s="66"/>
      <c r="DQ135" s="20"/>
    </row>
    <row r="136" spans="1:121" s="66" customFormat="1" ht="15.95" customHeight="1" x14ac:dyDescent="0.25">
      <c r="A136" s="1049"/>
      <c r="B136" s="954"/>
      <c r="C136" s="956"/>
      <c r="D136" s="956"/>
      <c r="E136" s="956"/>
      <c r="F136" s="25"/>
      <c r="G136" s="974"/>
      <c r="H136" s="954"/>
      <c r="I136" s="974"/>
      <c r="J136" s="1046" t="s">
        <v>384</v>
      </c>
      <c r="K136" s="985"/>
      <c r="L136" s="1057"/>
      <c r="M136" s="1044"/>
      <c r="N136" s="22"/>
      <c r="O136" s="262"/>
      <c r="P136" s="22"/>
      <c r="Q136" s="576"/>
      <c r="R136" s="576"/>
      <c r="S136" s="603"/>
      <c r="T136" s="587"/>
      <c r="U136" s="587"/>
      <c r="V136" s="587"/>
      <c r="W136" s="587"/>
      <c r="X136" s="972"/>
      <c r="Y136" s="1086"/>
      <c r="Z136" s="1098"/>
      <c r="AA136" s="1089"/>
      <c r="AB136" s="954"/>
      <c r="AC136" s="956"/>
      <c r="AD136" s="956"/>
      <c r="AE136" s="956"/>
      <c r="AF136" s="974"/>
      <c r="AG136" s="1049" t="e">
        <f t="shared" si="335"/>
        <v>#DIV/0!</v>
      </c>
      <c r="AH136" s="25"/>
      <c r="AI136" s="978"/>
      <c r="AJ136" s="978">
        <f>AI136*Y136</f>
        <v>0</v>
      </c>
      <c r="AK136" s="985"/>
      <c r="AL136" s="978"/>
      <c r="AM136" s="262"/>
      <c r="AN136" s="262"/>
      <c r="AO136" s="262"/>
      <c r="AP136" s="978"/>
      <c r="AQ136" s="87"/>
      <c r="AR136" s="978">
        <f t="shared" si="336"/>
        <v>0</v>
      </c>
      <c r="AS136" s="972">
        <f t="shared" si="337"/>
        <v>0</v>
      </c>
      <c r="AT136" s="978"/>
      <c r="AU136" s="978"/>
      <c r="AV136" s="262"/>
      <c r="AW136" s="262"/>
      <c r="AX136" s="262"/>
      <c r="AY136" s="972"/>
      <c r="AZ136" s="985"/>
      <c r="BA136" s="263"/>
      <c r="BB136" s="263"/>
      <c r="BC136" s="251"/>
      <c r="BD136" s="251"/>
      <c r="BE136" s="982"/>
      <c r="BF136" s="982"/>
      <c r="BG136" s="956"/>
      <c r="BH136" s="262"/>
      <c r="BI136" s="262"/>
      <c r="BJ136" s="978"/>
      <c r="BK136" s="978"/>
      <c r="BL136" s="978"/>
      <c r="BM136" s="978"/>
      <c r="BN136" s="978"/>
      <c r="BO136" s="956"/>
      <c r="BP136" s="75"/>
      <c r="BQ136" s="279"/>
      <c r="BR136" s="954" t="e">
        <f>AI136/AA136/7.19</f>
        <v>#DIV/0!</v>
      </c>
      <c r="BS136" s="956">
        <f t="shared" si="338"/>
        <v>0</v>
      </c>
      <c r="BT136" s="451">
        <f t="shared" si="339"/>
        <v>0</v>
      </c>
      <c r="BU136" s="1029" t="e">
        <f t="shared" si="340"/>
        <v>#DIV/0!</v>
      </c>
      <c r="BV136" s="297" t="e">
        <f t="shared" si="341"/>
        <v>#DIV/0!</v>
      </c>
      <c r="BW136" s="88"/>
      <c r="BX136" s="88"/>
      <c r="BY136" s="88"/>
      <c r="BZ136" s="272"/>
      <c r="CA136" s="279"/>
      <c r="CB136" s="985"/>
      <c r="CC136" s="978"/>
      <c r="CD136" s="978"/>
      <c r="CE136" s="262"/>
      <c r="CF136" s="262"/>
      <c r="CG136" s="262"/>
      <c r="CH136" s="958"/>
      <c r="CI136" s="26"/>
      <c r="CJ136" s="26"/>
      <c r="CK136" s="26"/>
      <c r="CL136" s="39"/>
      <c r="CM136" s="1055"/>
      <c r="CN136" s="958"/>
      <c r="CO136" s="26"/>
      <c r="CP136" s="976"/>
      <c r="CQ136" s="39"/>
      <c r="CR136" s="1049"/>
      <c r="CS136" s="978"/>
      <c r="CT136" s="978"/>
      <c r="CU136" s="90"/>
      <c r="CV136" s="978"/>
      <c r="CW136" s="978"/>
      <c r="CX136" s="978"/>
      <c r="CY136" s="972"/>
      <c r="CZ136" s="1091" t="e">
        <f t="shared" si="342"/>
        <v>#DIV/0!</v>
      </c>
      <c r="DA136" s="952" t="e">
        <f t="shared" si="343"/>
        <v>#DIV/0!</v>
      </c>
      <c r="DB136" s="630" t="e">
        <f t="shared" si="344"/>
        <v>#DIV/0!</v>
      </c>
      <c r="DC136" s="952"/>
      <c r="DD136" s="630"/>
      <c r="DE136" s="630"/>
      <c r="DF136" s="630"/>
      <c r="DG136" s="630"/>
      <c r="DH136" s="630"/>
      <c r="DI136" s="952">
        <f t="shared" si="345"/>
        <v>0</v>
      </c>
      <c r="DJ136" s="630"/>
      <c r="DK136" s="952"/>
      <c r="DL136" s="630"/>
      <c r="DM136" s="1016" t="e">
        <f t="shared" si="346"/>
        <v>#DIV/0!</v>
      </c>
    </row>
    <row r="137" spans="1:121" s="66" customFormat="1" ht="15.95" customHeight="1" x14ac:dyDescent="0.25">
      <c r="A137" s="1050"/>
      <c r="B137" s="955"/>
      <c r="C137" s="984"/>
      <c r="D137" s="984"/>
      <c r="E137" s="984"/>
      <c r="F137" s="29"/>
      <c r="G137" s="975"/>
      <c r="H137" s="955"/>
      <c r="I137" s="975"/>
      <c r="J137" s="1047"/>
      <c r="K137" s="986"/>
      <c r="L137" s="1058"/>
      <c r="M137" s="1045"/>
      <c r="N137" s="69"/>
      <c r="O137" s="88"/>
      <c r="P137" s="69"/>
      <c r="Q137" s="576">
        <f>P137-M136</f>
        <v>0</v>
      </c>
      <c r="R137" s="576">
        <f t="shared" si="334"/>
        <v>0</v>
      </c>
      <c r="S137" s="558"/>
      <c r="T137" s="584"/>
      <c r="U137" s="585"/>
      <c r="V137" s="585"/>
      <c r="W137" s="585"/>
      <c r="X137" s="1088"/>
      <c r="Y137" s="1087"/>
      <c r="Z137" s="1099"/>
      <c r="AA137" s="1090"/>
      <c r="AB137" s="955"/>
      <c r="AC137" s="984"/>
      <c r="AD137" s="984"/>
      <c r="AE137" s="984"/>
      <c r="AF137" s="975"/>
      <c r="AG137" s="1050" t="e">
        <f t="shared" si="335"/>
        <v>#DIV/0!</v>
      </c>
      <c r="AH137" s="29"/>
      <c r="AI137" s="979"/>
      <c r="AJ137" s="979"/>
      <c r="AK137" s="986"/>
      <c r="AL137" s="979"/>
      <c r="AM137" s="263"/>
      <c r="AN137" s="263"/>
      <c r="AO137" s="263"/>
      <c r="AP137" s="979"/>
      <c r="AQ137" s="89"/>
      <c r="AR137" s="979"/>
      <c r="AS137" s="973"/>
      <c r="AT137" s="979"/>
      <c r="AU137" s="979"/>
      <c r="AV137" s="263"/>
      <c r="AW137" s="263"/>
      <c r="AX137" s="263"/>
      <c r="AY137" s="973"/>
      <c r="AZ137" s="986"/>
      <c r="BA137" s="263"/>
      <c r="BB137" s="263"/>
      <c r="BC137" s="252"/>
      <c r="BD137" s="252"/>
      <c r="BE137" s="983"/>
      <c r="BF137" s="983"/>
      <c r="BG137" s="984"/>
      <c r="BH137" s="263"/>
      <c r="BI137" s="263"/>
      <c r="BJ137" s="979"/>
      <c r="BK137" s="979"/>
      <c r="BL137" s="1028"/>
      <c r="BM137" s="1028"/>
      <c r="BN137" s="1028"/>
      <c r="BO137" s="957"/>
      <c r="BP137" s="75"/>
      <c r="BQ137" s="279"/>
      <c r="BR137" s="1043"/>
      <c r="BS137" s="957"/>
      <c r="BT137" s="461">
        <f t="shared" si="339"/>
        <v>0</v>
      </c>
      <c r="BU137" s="1048"/>
      <c r="BV137" s="440">
        <f t="shared" si="341"/>
        <v>0</v>
      </c>
      <c r="BW137" s="88"/>
      <c r="BX137" s="88"/>
      <c r="BY137" s="88"/>
      <c r="BZ137" s="272"/>
      <c r="CA137" s="279"/>
      <c r="CB137" s="986"/>
      <c r="CC137" s="979"/>
      <c r="CD137" s="979"/>
      <c r="CE137" s="263"/>
      <c r="CF137" s="263"/>
      <c r="CG137" s="263"/>
      <c r="CH137" s="959"/>
      <c r="CI137" s="481"/>
      <c r="CJ137" s="481"/>
      <c r="CK137" s="481"/>
      <c r="CL137" s="485"/>
      <c r="CM137" s="1056"/>
      <c r="CN137" s="1097"/>
      <c r="CO137" s="481"/>
      <c r="CP137" s="977"/>
      <c r="CQ137" s="39"/>
      <c r="CR137" s="1050"/>
      <c r="CS137" s="979"/>
      <c r="CT137" s="979"/>
      <c r="CU137" s="58"/>
      <c r="CV137" s="979"/>
      <c r="CW137" s="979"/>
      <c r="CX137" s="979"/>
      <c r="CY137" s="973"/>
      <c r="CZ137" s="1092"/>
      <c r="DA137" s="953"/>
      <c r="DB137" s="628"/>
      <c r="DC137" s="953"/>
      <c r="DD137" s="628"/>
      <c r="DE137" s="628"/>
      <c r="DF137" s="628"/>
      <c r="DG137" s="628"/>
      <c r="DH137" s="628"/>
      <c r="DI137" s="953">
        <f t="shared" si="345"/>
        <v>0</v>
      </c>
      <c r="DJ137" s="628"/>
      <c r="DK137" s="953"/>
      <c r="DL137" s="628"/>
      <c r="DM137" s="1017">
        <f t="shared" si="346"/>
        <v>0</v>
      </c>
    </row>
    <row r="138" spans="1:121" s="66" customFormat="1" ht="15.95" customHeight="1" x14ac:dyDescent="0.25">
      <c r="A138" s="954"/>
      <c r="B138" s="954"/>
      <c r="C138" s="956"/>
      <c r="D138" s="956"/>
      <c r="E138" s="956"/>
      <c r="F138" s="25"/>
      <c r="G138" s="974"/>
      <c r="H138" s="956"/>
      <c r="I138" s="974"/>
      <c r="J138" s="1046" t="s">
        <v>384</v>
      </c>
      <c r="K138" s="985"/>
      <c r="L138" s="1057"/>
      <c r="M138" s="1044"/>
      <c r="N138" s="22"/>
      <c r="O138" s="262"/>
      <c r="P138" s="22"/>
      <c r="Q138" s="604">
        <f>P138-M138</f>
        <v>0</v>
      </c>
      <c r="R138" s="604">
        <f t="shared" si="334"/>
        <v>0</v>
      </c>
      <c r="S138" s="558"/>
      <c r="T138" s="584"/>
      <c r="U138" s="585"/>
      <c r="V138" s="585"/>
      <c r="W138" s="585"/>
      <c r="X138" s="972"/>
      <c r="Y138" s="1086"/>
      <c r="Z138" s="312"/>
      <c r="AA138" s="1089"/>
      <c r="AB138" s="954"/>
      <c r="AC138" s="956"/>
      <c r="AD138" s="956"/>
      <c r="AE138" s="956"/>
      <c r="AF138" s="974"/>
      <c r="AG138" s="1049" t="e">
        <f t="shared" si="335"/>
        <v>#DIV/0!</v>
      </c>
      <c r="AH138" s="25"/>
      <c r="AI138" s="978"/>
      <c r="AJ138" s="978">
        <f t="shared" si="348"/>
        <v>0</v>
      </c>
      <c r="AK138" s="985"/>
      <c r="AL138" s="978"/>
      <c r="AM138" s="262"/>
      <c r="AN138" s="262"/>
      <c r="AO138" s="262"/>
      <c r="AP138" s="978"/>
      <c r="AQ138" s="87"/>
      <c r="AR138" s="978">
        <f>AI138*Z138</f>
        <v>0</v>
      </c>
      <c r="AS138" s="972">
        <f t="shared" si="337"/>
        <v>0</v>
      </c>
      <c r="AT138" s="978"/>
      <c r="AU138" s="978"/>
      <c r="AV138" s="262"/>
      <c r="AW138" s="262"/>
      <c r="AX138" s="262"/>
      <c r="AY138" s="972"/>
      <c r="AZ138" s="985"/>
      <c r="BA138" s="263"/>
      <c r="BB138" s="263"/>
      <c r="BC138" s="251"/>
      <c r="BD138" s="251"/>
      <c r="BE138" s="982"/>
      <c r="BF138" s="982"/>
      <c r="BG138" s="956"/>
      <c r="BH138" s="262"/>
      <c r="BI138" s="262"/>
      <c r="BJ138" s="978"/>
      <c r="BK138" s="978"/>
      <c r="BL138" s="978"/>
      <c r="BM138" s="978"/>
      <c r="BN138" s="978"/>
      <c r="BO138" s="956"/>
      <c r="BP138" s="75"/>
      <c r="BQ138" s="279"/>
      <c r="BR138" s="954" t="e">
        <f>AI138/AA138/7.175</f>
        <v>#DIV/0!</v>
      </c>
      <c r="BS138" s="956">
        <f>CN138-BO138</f>
        <v>0</v>
      </c>
      <c r="BT138" s="451">
        <f t="shared" si="339"/>
        <v>0</v>
      </c>
      <c r="BU138" s="1029" t="e">
        <f>BR138-BS138</f>
        <v>#DIV/0!</v>
      </c>
      <c r="BV138" s="297" t="e">
        <f t="shared" si="341"/>
        <v>#DIV/0!</v>
      </c>
      <c r="BW138" s="88"/>
      <c r="BX138" s="88"/>
      <c r="BY138" s="88"/>
      <c r="BZ138" s="272"/>
      <c r="CA138" s="279"/>
      <c r="CB138" s="985"/>
      <c r="CC138" s="978"/>
      <c r="CD138" s="978"/>
      <c r="CE138" s="262"/>
      <c r="CF138" s="262"/>
      <c r="CG138" s="262"/>
      <c r="CH138" s="958"/>
      <c r="CI138" s="26"/>
      <c r="CJ138" s="26"/>
      <c r="CK138" s="26"/>
      <c r="CL138" s="39"/>
      <c r="CM138" s="1055"/>
      <c r="CN138" s="958"/>
      <c r="CO138" s="26"/>
      <c r="CP138" s="976"/>
      <c r="CQ138" s="39"/>
      <c r="CR138" s="1049"/>
      <c r="CS138" s="978"/>
      <c r="CT138" s="978"/>
      <c r="CU138" s="90"/>
      <c r="CV138" s="978"/>
      <c r="CW138" s="978"/>
      <c r="CX138" s="978"/>
      <c r="CY138" s="972"/>
      <c r="CZ138" s="1091" t="e">
        <f>AI138/AA138/BR138</f>
        <v>#DIV/0!</v>
      </c>
      <c r="DA138" s="952" t="e">
        <f>BU138*CZ138*AA138*CR138/1000/1000</f>
        <v>#DIV/0!</v>
      </c>
      <c r="DB138" s="630" t="e">
        <f>BV138*CZ138*AA138*CR138/1000/1000</f>
        <v>#DIV/0!</v>
      </c>
      <c r="DC138" s="952"/>
      <c r="DD138" s="630"/>
      <c r="DE138" s="630"/>
      <c r="DF138" s="630"/>
      <c r="DG138" s="630"/>
      <c r="DH138" s="630"/>
      <c r="DI138" s="952">
        <f t="shared" si="345"/>
        <v>0</v>
      </c>
      <c r="DJ138" s="630"/>
      <c r="DK138" s="952"/>
      <c r="DL138" s="630"/>
      <c r="DM138" s="1016" t="e">
        <f t="shared" si="346"/>
        <v>#DIV/0!</v>
      </c>
    </row>
    <row r="139" spans="1:121" s="66" customFormat="1" ht="15.95" customHeight="1" x14ac:dyDescent="0.25">
      <c r="A139" s="955"/>
      <c r="B139" s="955"/>
      <c r="C139" s="984"/>
      <c r="D139" s="984"/>
      <c r="E139" s="984"/>
      <c r="F139" s="29"/>
      <c r="G139" s="975"/>
      <c r="H139" s="984"/>
      <c r="I139" s="975"/>
      <c r="J139" s="1047"/>
      <c r="K139" s="986"/>
      <c r="L139" s="1058"/>
      <c r="M139" s="1045"/>
      <c r="N139" s="69"/>
      <c r="O139" s="88"/>
      <c r="P139" s="69"/>
      <c r="Q139" s="576">
        <f>P139-M138</f>
        <v>0</v>
      </c>
      <c r="R139" s="576">
        <f t="shared" si="334"/>
        <v>0</v>
      </c>
      <c r="S139" s="603"/>
      <c r="T139" s="605"/>
      <c r="U139" s="605"/>
      <c r="V139" s="605"/>
      <c r="W139" s="605"/>
      <c r="X139" s="1088"/>
      <c r="Y139" s="1087"/>
      <c r="Z139" s="313"/>
      <c r="AA139" s="1090"/>
      <c r="AB139" s="955"/>
      <c r="AC139" s="984"/>
      <c r="AD139" s="984"/>
      <c r="AE139" s="984"/>
      <c r="AF139" s="975"/>
      <c r="AG139" s="1050" t="e">
        <f t="shared" si="335"/>
        <v>#DIV/0!</v>
      </c>
      <c r="AH139" s="29"/>
      <c r="AI139" s="979"/>
      <c r="AJ139" s="979"/>
      <c r="AK139" s="986"/>
      <c r="AL139" s="979"/>
      <c r="AM139" s="263"/>
      <c r="AN139" s="263"/>
      <c r="AO139" s="263"/>
      <c r="AP139" s="979"/>
      <c r="AQ139" s="89"/>
      <c r="AR139" s="979"/>
      <c r="AS139" s="973"/>
      <c r="AT139" s="979"/>
      <c r="AU139" s="979"/>
      <c r="AV139" s="263"/>
      <c r="AW139" s="263"/>
      <c r="AX139" s="263"/>
      <c r="AY139" s="973"/>
      <c r="AZ139" s="986"/>
      <c r="BA139" s="263"/>
      <c r="BB139" s="263"/>
      <c r="BC139" s="252"/>
      <c r="BD139" s="252"/>
      <c r="BE139" s="983"/>
      <c r="BF139" s="983"/>
      <c r="BG139" s="984"/>
      <c r="BH139" s="263"/>
      <c r="BI139" s="263"/>
      <c r="BJ139" s="979"/>
      <c r="BK139" s="979"/>
      <c r="BL139" s="1028"/>
      <c r="BM139" s="1028"/>
      <c r="BN139" s="1028"/>
      <c r="BO139" s="957"/>
      <c r="BP139" s="75"/>
      <c r="BQ139" s="279"/>
      <c r="BR139" s="1043"/>
      <c r="BS139" s="957"/>
      <c r="BT139" s="461">
        <f t="shared" si="339"/>
        <v>0</v>
      </c>
      <c r="BU139" s="1048"/>
      <c r="BV139" s="440">
        <f t="shared" si="341"/>
        <v>0</v>
      </c>
      <c r="BW139" s="88"/>
      <c r="BX139" s="88"/>
      <c r="BY139" s="88"/>
      <c r="BZ139" s="272"/>
      <c r="CA139" s="279"/>
      <c r="CB139" s="986"/>
      <c r="CC139" s="979"/>
      <c r="CD139" s="979"/>
      <c r="CE139" s="263"/>
      <c r="CF139" s="263"/>
      <c r="CG139" s="263"/>
      <c r="CH139" s="959"/>
      <c r="CI139" s="481"/>
      <c r="CJ139" s="481"/>
      <c r="CK139" s="481"/>
      <c r="CL139" s="485"/>
      <c r="CM139" s="1056"/>
      <c r="CN139" s="1097"/>
      <c r="CO139" s="481"/>
      <c r="CP139" s="977"/>
      <c r="CQ139" s="39"/>
      <c r="CR139" s="1050"/>
      <c r="CS139" s="979"/>
      <c r="CT139" s="979"/>
      <c r="CU139" s="58"/>
      <c r="CV139" s="979"/>
      <c r="CW139" s="979"/>
      <c r="CX139" s="979"/>
      <c r="CY139" s="973"/>
      <c r="CZ139" s="1092"/>
      <c r="DA139" s="953"/>
      <c r="DB139" s="628"/>
      <c r="DC139" s="953"/>
      <c r="DD139" s="628"/>
      <c r="DE139" s="628"/>
      <c r="DF139" s="628"/>
      <c r="DG139" s="628"/>
      <c r="DH139" s="628"/>
      <c r="DI139" s="953">
        <f t="shared" si="345"/>
        <v>0</v>
      </c>
      <c r="DJ139" s="628"/>
      <c r="DK139" s="953"/>
      <c r="DL139" s="628"/>
      <c r="DM139" s="1017">
        <f t="shared" si="346"/>
        <v>0</v>
      </c>
    </row>
    <row r="140" spans="1:121" s="21" customFormat="1" ht="15.95" customHeight="1" x14ac:dyDescent="0.25">
      <c r="A140" s="18"/>
      <c r="B140" s="18"/>
      <c r="C140" s="11"/>
      <c r="D140" s="11"/>
      <c r="E140" s="11"/>
      <c r="F140" s="11"/>
      <c r="G140" s="14"/>
      <c r="H140" s="11"/>
      <c r="I140" s="14"/>
      <c r="J140" s="40" t="s">
        <v>383</v>
      </c>
      <c r="K140" s="189"/>
      <c r="L140" s="188"/>
      <c r="M140" s="177"/>
      <c r="N140" s="69"/>
      <c r="O140" s="19"/>
      <c r="P140" s="69"/>
      <c r="Q140" s="606">
        <f t="shared" si="347"/>
        <v>0</v>
      </c>
      <c r="R140" s="606">
        <f t="shared" si="334"/>
        <v>0</v>
      </c>
      <c r="S140" s="607"/>
      <c r="T140" s="584"/>
      <c r="U140" s="585"/>
      <c r="V140" s="585"/>
      <c r="W140" s="585"/>
      <c r="X140" s="39"/>
      <c r="Y140" s="318"/>
      <c r="Z140" s="311"/>
      <c r="AA140" s="315"/>
      <c r="AB140" s="18"/>
      <c r="AC140" s="11"/>
      <c r="AD140" s="11"/>
      <c r="AE140" s="11"/>
      <c r="AF140" s="14"/>
      <c r="AG140" s="72" t="e">
        <f t="shared" si="335"/>
        <v>#DIV/0!</v>
      </c>
      <c r="AH140" s="25"/>
      <c r="AI140" s="26"/>
      <c r="AJ140" s="26">
        <f t="shared" si="348"/>
        <v>0</v>
      </c>
      <c r="AK140" s="249"/>
      <c r="AL140" s="25"/>
      <c r="AM140" s="25"/>
      <c r="AN140" s="25"/>
      <c r="AO140" s="25"/>
      <c r="AP140" s="25"/>
      <c r="AQ140" s="129"/>
      <c r="AR140" s="26">
        <f>AI140*Z140</f>
        <v>0</v>
      </c>
      <c r="AS140" s="264">
        <f t="shared" si="337"/>
        <v>0</v>
      </c>
      <c r="AT140" s="25"/>
      <c r="AU140" s="25"/>
      <c r="AV140" s="25"/>
      <c r="AW140" s="25"/>
      <c r="AX140" s="25"/>
      <c r="AY140" s="267"/>
      <c r="AZ140" s="55"/>
      <c r="BA140" s="26"/>
      <c r="BB140" s="26"/>
      <c r="BC140" s="25"/>
      <c r="BD140" s="25"/>
      <c r="BE140" s="25"/>
      <c r="BF140" s="25"/>
      <c r="BG140" s="25"/>
      <c r="BH140" s="26"/>
      <c r="BI140" s="26"/>
      <c r="BJ140" s="26"/>
      <c r="BK140" s="26"/>
      <c r="BL140" s="26"/>
      <c r="BM140" s="26"/>
      <c r="BN140" s="26"/>
      <c r="BO140" s="11"/>
      <c r="BP140" s="75"/>
      <c r="BQ140" s="330"/>
      <c r="BR140" s="249" t="e">
        <f>AI140/AA140/7.1878</f>
        <v>#DIV/0!</v>
      </c>
      <c r="BS140" s="25">
        <f>CN140-BO140</f>
        <v>0</v>
      </c>
      <c r="BT140" s="451">
        <f t="shared" si="339"/>
        <v>0</v>
      </c>
      <c r="BU140" s="451" t="e">
        <f>BR140-BS140</f>
        <v>#DIV/0!</v>
      </c>
      <c r="BV140" s="297" t="e">
        <f t="shared" si="341"/>
        <v>#DIV/0!</v>
      </c>
      <c r="BW140" s="26"/>
      <c r="BX140" s="26"/>
      <c r="BY140" s="26"/>
      <c r="BZ140" s="39"/>
      <c r="CA140" s="330"/>
      <c r="CB140" s="266"/>
      <c r="CC140" s="25"/>
      <c r="CD140" s="25"/>
      <c r="CE140" s="25"/>
      <c r="CF140" s="25"/>
      <c r="CG140" s="25"/>
      <c r="CH140" s="26"/>
      <c r="CI140" s="26"/>
      <c r="CJ140" s="26"/>
      <c r="CK140" s="26"/>
      <c r="CL140" s="39"/>
      <c r="CM140" s="55"/>
      <c r="CN140" s="16"/>
      <c r="CO140" s="26"/>
      <c r="CP140" s="39"/>
      <c r="CQ140" s="39"/>
      <c r="CR140" s="14"/>
      <c r="CS140" s="28"/>
      <c r="CT140" s="28"/>
      <c r="CU140" s="28"/>
      <c r="CV140" s="28"/>
      <c r="CW140" s="28"/>
      <c r="CX140" s="28"/>
      <c r="CY140" s="306"/>
      <c r="CZ140" s="293" t="e">
        <f>AI140/AA140/BR140</f>
        <v>#DIV/0!</v>
      </c>
      <c r="DA140" s="628" t="e">
        <f>BU140*CZ140*AA140*CR140/1000/1000</f>
        <v>#DIV/0!</v>
      </c>
      <c r="DB140" s="628" t="e">
        <f>BV140*CZ140*AA140*CR140/1000/1000</f>
        <v>#DIV/0!</v>
      </c>
      <c r="DC140" s="628"/>
      <c r="DD140" s="628"/>
      <c r="DE140" s="628"/>
      <c r="DF140" s="628"/>
      <c r="DG140" s="628"/>
      <c r="DH140" s="628"/>
      <c r="DI140" s="628">
        <f t="shared" si="345"/>
        <v>0</v>
      </c>
      <c r="DJ140" s="628"/>
      <c r="DK140" s="628"/>
      <c r="DL140" s="628"/>
      <c r="DM140" s="530" t="e">
        <f t="shared" si="346"/>
        <v>#DIV/0!</v>
      </c>
      <c r="DN140" s="20"/>
      <c r="DO140" s="66"/>
      <c r="DQ140" s="20"/>
    </row>
    <row r="141" spans="1:121" s="66" customFormat="1" ht="15.95" customHeight="1" x14ac:dyDescent="0.25">
      <c r="A141" s="954"/>
      <c r="B141" s="954"/>
      <c r="C141" s="956"/>
      <c r="D141" s="956"/>
      <c r="E141" s="956"/>
      <c r="F141" s="25"/>
      <c r="G141" s="974"/>
      <c r="H141" s="956"/>
      <c r="I141" s="974"/>
      <c r="J141" s="1046" t="s">
        <v>384</v>
      </c>
      <c r="K141" s="985"/>
      <c r="L141" s="1057"/>
      <c r="M141" s="1044"/>
      <c r="N141" s="22"/>
      <c r="O141" s="262"/>
      <c r="P141" s="22"/>
      <c r="Q141" s="576">
        <f>P141-M141</f>
        <v>0</v>
      </c>
      <c r="R141" s="576">
        <f t="shared" si="334"/>
        <v>0</v>
      </c>
      <c r="S141" s="607"/>
      <c r="T141" s="584"/>
      <c r="U141" s="585"/>
      <c r="V141" s="585"/>
      <c r="W141" s="585"/>
      <c r="X141" s="972"/>
      <c r="Y141" s="1086"/>
      <c r="Z141" s="312"/>
      <c r="AA141" s="1089"/>
      <c r="AB141" s="954"/>
      <c r="AC141" s="956"/>
      <c r="AD141" s="956"/>
      <c r="AE141" s="956"/>
      <c r="AF141" s="974"/>
      <c r="AG141" s="1049" t="e">
        <f>(AI141+AI142)/AA141/CZ141</f>
        <v>#DIV/0!</v>
      </c>
      <c r="AH141" s="25"/>
      <c r="AI141" s="88"/>
      <c r="AJ141" s="978">
        <f t="shared" si="348"/>
        <v>0</v>
      </c>
      <c r="AK141" s="985"/>
      <c r="AL141" s="978"/>
      <c r="AM141" s="262"/>
      <c r="AN141" s="262"/>
      <c r="AO141" s="262"/>
      <c r="AP141" s="978"/>
      <c r="AQ141" s="87"/>
      <c r="AR141" s="88">
        <f>AI141*Z141</f>
        <v>0</v>
      </c>
      <c r="AS141" s="272">
        <f t="shared" si="337"/>
        <v>0</v>
      </c>
      <c r="AT141" s="978"/>
      <c r="AU141" s="978"/>
      <c r="AV141" s="262"/>
      <c r="AW141" s="262"/>
      <c r="AX141" s="262"/>
      <c r="AY141" s="972"/>
      <c r="AZ141" s="985"/>
      <c r="BA141" s="263"/>
      <c r="BB141" s="263"/>
      <c r="BC141" s="251"/>
      <c r="BD141" s="251"/>
      <c r="BE141" s="982"/>
      <c r="BF141" s="982"/>
      <c r="BG141" s="956"/>
      <c r="BH141" s="262"/>
      <c r="BI141" s="262"/>
      <c r="BJ141" s="978"/>
      <c r="BK141" s="978"/>
      <c r="BL141" s="978"/>
      <c r="BM141" s="978"/>
      <c r="BN141" s="978"/>
      <c r="BO141" s="956"/>
      <c r="BP141" s="75"/>
      <c r="BQ141" s="279"/>
      <c r="BR141" s="954" t="e">
        <f>(AI141+AI142)/AA141/7.1846</f>
        <v>#DIV/0!</v>
      </c>
      <c r="BS141" s="956">
        <f>CN141-BO141</f>
        <v>0</v>
      </c>
      <c r="BT141" s="451">
        <f t="shared" si="339"/>
        <v>0</v>
      </c>
      <c r="BU141" s="1029" t="e">
        <f>BR141-BS141</f>
        <v>#DIV/0!</v>
      </c>
      <c r="BV141" s="297" t="e">
        <f t="shared" si="341"/>
        <v>#DIV/0!</v>
      </c>
      <c r="BW141" s="88"/>
      <c r="BX141" s="88"/>
      <c r="BY141" s="88"/>
      <c r="BZ141" s="272"/>
      <c r="CA141" s="279"/>
      <c r="CB141" s="985"/>
      <c r="CC141" s="978"/>
      <c r="CD141" s="978"/>
      <c r="CE141" s="262"/>
      <c r="CF141" s="262"/>
      <c r="CG141" s="262"/>
      <c r="CH141" s="958"/>
      <c r="CI141" s="26"/>
      <c r="CJ141" s="26"/>
      <c r="CK141" s="26"/>
      <c r="CL141" s="39"/>
      <c r="CM141" s="1055"/>
      <c r="CN141" s="958"/>
      <c r="CO141" s="26"/>
      <c r="CP141" s="976"/>
      <c r="CQ141" s="39"/>
      <c r="CR141" s="1049"/>
      <c r="CS141" s="978"/>
      <c r="CT141" s="978"/>
      <c r="CU141" s="90"/>
      <c r="CV141" s="978"/>
      <c r="CW141" s="978"/>
      <c r="CX141" s="978"/>
      <c r="CY141" s="972"/>
      <c r="CZ141" s="1091" t="e">
        <f>(AI141+AI142)/AA141/BR141</f>
        <v>#DIV/0!</v>
      </c>
      <c r="DA141" s="952" t="e">
        <f>BU141*CZ141*AA141*CR141/1000/1000</f>
        <v>#DIV/0!</v>
      </c>
      <c r="DB141" s="630" t="e">
        <f>BV141*CZ141*AA141*CR141/1000/1000</f>
        <v>#DIV/0!</v>
      </c>
      <c r="DC141" s="952"/>
      <c r="DD141" s="630"/>
      <c r="DE141" s="630"/>
      <c r="DF141" s="630"/>
      <c r="DG141" s="630"/>
      <c r="DH141" s="630"/>
      <c r="DI141" s="952">
        <f t="shared" si="345"/>
        <v>0</v>
      </c>
      <c r="DJ141" s="630"/>
      <c r="DK141" s="952"/>
      <c r="DL141" s="630"/>
      <c r="DM141" s="1016" t="e">
        <f t="shared" si="346"/>
        <v>#DIV/0!</v>
      </c>
    </row>
    <row r="142" spans="1:121" s="66" customFormat="1" ht="15.95" customHeight="1" x14ac:dyDescent="0.25">
      <c r="A142" s="955"/>
      <c r="B142" s="955"/>
      <c r="C142" s="984"/>
      <c r="D142" s="984"/>
      <c r="E142" s="984"/>
      <c r="F142" s="29"/>
      <c r="G142" s="975"/>
      <c r="H142" s="984"/>
      <c r="I142" s="975"/>
      <c r="J142" s="1047"/>
      <c r="K142" s="986"/>
      <c r="L142" s="1058"/>
      <c r="M142" s="1045"/>
      <c r="N142" s="69"/>
      <c r="O142" s="88"/>
      <c r="P142" s="69"/>
      <c r="Q142" s="576">
        <f>P142-M141</f>
        <v>0</v>
      </c>
      <c r="R142" s="576">
        <f t="shared" si="334"/>
        <v>0</v>
      </c>
      <c r="S142" s="607"/>
      <c r="T142" s="584"/>
      <c r="U142" s="585"/>
      <c r="V142" s="585"/>
      <c r="W142" s="585"/>
      <c r="X142" s="1088"/>
      <c r="Y142" s="1087"/>
      <c r="Z142" s="313"/>
      <c r="AA142" s="1090"/>
      <c r="AB142" s="955"/>
      <c r="AC142" s="984"/>
      <c r="AD142" s="984"/>
      <c r="AE142" s="984"/>
      <c r="AF142" s="975"/>
      <c r="AG142" s="1050" t="e">
        <f>AI142/AA142/CZ142</f>
        <v>#DIV/0!</v>
      </c>
      <c r="AH142" s="29"/>
      <c r="AI142" s="88"/>
      <c r="AJ142" s="979">
        <f>AI142*Y141</f>
        <v>0</v>
      </c>
      <c r="AK142" s="986"/>
      <c r="AL142" s="979"/>
      <c r="AM142" s="263"/>
      <c r="AN142" s="263"/>
      <c r="AO142" s="263"/>
      <c r="AP142" s="979"/>
      <c r="AQ142" s="89"/>
      <c r="AR142" s="88">
        <f>AI142*Z142</f>
        <v>0</v>
      </c>
      <c r="AS142" s="272">
        <f t="shared" si="337"/>
        <v>0</v>
      </c>
      <c r="AT142" s="979"/>
      <c r="AU142" s="979"/>
      <c r="AV142" s="263"/>
      <c r="AW142" s="263"/>
      <c r="AX142" s="263"/>
      <c r="AY142" s="973"/>
      <c r="AZ142" s="986"/>
      <c r="BA142" s="263"/>
      <c r="BB142" s="263"/>
      <c r="BC142" s="252"/>
      <c r="BD142" s="252"/>
      <c r="BE142" s="983"/>
      <c r="BF142" s="983"/>
      <c r="BG142" s="984"/>
      <c r="BH142" s="263"/>
      <c r="BI142" s="263"/>
      <c r="BJ142" s="979"/>
      <c r="BK142" s="979"/>
      <c r="BL142" s="1028"/>
      <c r="BM142" s="1028"/>
      <c r="BN142" s="1028"/>
      <c r="BO142" s="957"/>
      <c r="BP142" s="75"/>
      <c r="BQ142" s="279"/>
      <c r="BR142" s="1043"/>
      <c r="BS142" s="957"/>
      <c r="BT142" s="461">
        <f t="shared" si="339"/>
        <v>0</v>
      </c>
      <c r="BU142" s="1048"/>
      <c r="BV142" s="440">
        <f t="shared" si="341"/>
        <v>0</v>
      </c>
      <c r="BW142" s="88"/>
      <c r="BX142" s="88"/>
      <c r="BY142" s="88"/>
      <c r="BZ142" s="272"/>
      <c r="CA142" s="279"/>
      <c r="CB142" s="986"/>
      <c r="CC142" s="979"/>
      <c r="CD142" s="979"/>
      <c r="CE142" s="263"/>
      <c r="CF142" s="263"/>
      <c r="CG142" s="263"/>
      <c r="CH142" s="959"/>
      <c r="CI142" s="481"/>
      <c r="CJ142" s="481"/>
      <c r="CK142" s="481"/>
      <c r="CL142" s="485"/>
      <c r="CM142" s="1056"/>
      <c r="CN142" s="1097"/>
      <c r="CO142" s="481"/>
      <c r="CP142" s="977"/>
      <c r="CQ142" s="39"/>
      <c r="CR142" s="1050"/>
      <c r="CS142" s="979"/>
      <c r="CT142" s="979"/>
      <c r="CU142" s="58"/>
      <c r="CV142" s="979"/>
      <c r="CW142" s="979"/>
      <c r="CX142" s="979"/>
      <c r="CY142" s="973"/>
      <c r="CZ142" s="1092"/>
      <c r="DA142" s="953"/>
      <c r="DB142" s="628"/>
      <c r="DC142" s="953"/>
      <c r="DD142" s="628"/>
      <c r="DE142" s="628"/>
      <c r="DF142" s="628"/>
      <c r="DG142" s="628"/>
      <c r="DH142" s="628"/>
      <c r="DI142" s="953">
        <f t="shared" si="345"/>
        <v>0</v>
      </c>
      <c r="DJ142" s="628"/>
      <c r="DK142" s="953"/>
      <c r="DL142" s="628"/>
      <c r="DM142" s="1017">
        <f t="shared" si="346"/>
        <v>0</v>
      </c>
    </row>
    <row r="143" spans="1:121" s="21" customFormat="1" ht="15.95" customHeight="1" x14ac:dyDescent="0.25">
      <c r="A143" s="18"/>
      <c r="B143" s="18"/>
      <c r="C143" s="11"/>
      <c r="D143" s="11"/>
      <c r="E143" s="11"/>
      <c r="F143" s="11"/>
      <c r="G143" s="14"/>
      <c r="H143" s="11"/>
      <c r="I143" s="14"/>
      <c r="J143" s="40" t="s">
        <v>383</v>
      </c>
      <c r="K143" s="189"/>
      <c r="L143" s="188"/>
      <c r="M143" s="177"/>
      <c r="N143" s="69"/>
      <c r="O143" s="19"/>
      <c r="P143" s="69"/>
      <c r="Q143" s="576">
        <v>30</v>
      </c>
      <c r="R143" s="554">
        <f t="shared" si="334"/>
        <v>0</v>
      </c>
      <c r="S143" s="603"/>
      <c r="T143" s="584"/>
      <c r="U143" s="585"/>
      <c r="V143" s="585"/>
      <c r="W143" s="585"/>
      <c r="X143" s="39"/>
      <c r="Y143" s="318"/>
      <c r="Z143" s="311"/>
      <c r="AA143" s="315"/>
      <c r="AB143" s="18"/>
      <c r="AC143" s="11"/>
      <c r="AD143" s="11"/>
      <c r="AE143" s="11"/>
      <c r="AF143" s="14"/>
      <c r="AG143" s="72" t="e">
        <f>AI143/AA143/CZ143</f>
        <v>#DIV/0!</v>
      </c>
      <c r="AH143" s="25"/>
      <c r="AI143" s="26"/>
      <c r="AJ143" s="26">
        <f t="shared" si="348"/>
        <v>0</v>
      </c>
      <c r="AK143" s="249"/>
      <c r="AL143" s="25"/>
      <c r="AM143" s="25"/>
      <c r="AN143" s="25"/>
      <c r="AO143" s="25"/>
      <c r="AP143" s="25"/>
      <c r="AQ143" s="129"/>
      <c r="AR143" s="26">
        <f>AI143*Z143</f>
        <v>0</v>
      </c>
      <c r="AS143" s="264">
        <f t="shared" si="337"/>
        <v>0</v>
      </c>
      <c r="AT143" s="25"/>
      <c r="AU143" s="25"/>
      <c r="AV143" s="25"/>
      <c r="AW143" s="25"/>
      <c r="AX143" s="25"/>
      <c r="AY143" s="267"/>
      <c r="AZ143" s="55"/>
      <c r="BA143" s="26"/>
      <c r="BB143" s="26"/>
      <c r="BC143" s="25"/>
      <c r="BD143" s="25"/>
      <c r="BE143" s="25"/>
      <c r="BF143" s="25"/>
      <c r="BG143" s="25"/>
      <c r="BH143" s="26"/>
      <c r="BI143" s="26"/>
      <c r="BJ143" s="26"/>
      <c r="BK143" s="26"/>
      <c r="BL143" s="26"/>
      <c r="BM143" s="26"/>
      <c r="BN143" s="26"/>
      <c r="BO143" s="11"/>
      <c r="BP143" s="75"/>
      <c r="BQ143" s="330"/>
      <c r="BR143" s="249" t="e">
        <f>AI143/AA143/7.1646</f>
        <v>#DIV/0!</v>
      </c>
      <c r="BS143" s="25">
        <f>CN143-BO143</f>
        <v>0</v>
      </c>
      <c r="BT143" s="451">
        <f t="shared" si="339"/>
        <v>0</v>
      </c>
      <c r="BU143" s="451" t="e">
        <f>BR143-BS143</f>
        <v>#DIV/0!</v>
      </c>
      <c r="BV143" s="297" t="e">
        <f t="shared" si="341"/>
        <v>#DIV/0!</v>
      </c>
      <c r="BW143" s="26"/>
      <c r="BX143" s="26"/>
      <c r="BY143" s="26"/>
      <c r="BZ143" s="39"/>
      <c r="CA143" s="330"/>
      <c r="CB143" s="266"/>
      <c r="CC143" s="25"/>
      <c r="CD143" s="25"/>
      <c r="CE143" s="25"/>
      <c r="CF143" s="25"/>
      <c r="CG143" s="25"/>
      <c r="CH143" s="26"/>
      <c r="CI143" s="26"/>
      <c r="CJ143" s="26"/>
      <c r="CK143" s="26"/>
      <c r="CL143" s="39"/>
      <c r="CM143" s="55"/>
      <c r="CN143" s="16"/>
      <c r="CO143" s="26"/>
      <c r="CP143" s="39"/>
      <c r="CQ143" s="39"/>
      <c r="CR143" s="14"/>
      <c r="CS143" s="28"/>
      <c r="CT143" s="28"/>
      <c r="CU143" s="28"/>
      <c r="CV143" s="28"/>
      <c r="CW143" s="28"/>
      <c r="CX143" s="28"/>
      <c r="CY143" s="306"/>
      <c r="CZ143" s="293" t="e">
        <f>AI143/AA143/BR143</f>
        <v>#DIV/0!</v>
      </c>
      <c r="DA143" s="628" t="e">
        <f>BU143*CZ143*AA143*CR143/1000/1000</f>
        <v>#DIV/0!</v>
      </c>
      <c r="DB143" s="628" t="e">
        <f>BV143*CZ143*AA143*CR143/1000/1000</f>
        <v>#DIV/0!</v>
      </c>
      <c r="DC143" s="628"/>
      <c r="DD143" s="628"/>
      <c r="DE143" s="628"/>
      <c r="DF143" s="628"/>
      <c r="DG143" s="628"/>
      <c r="DH143" s="628"/>
      <c r="DI143" s="628">
        <f t="shared" si="345"/>
        <v>0</v>
      </c>
      <c r="DJ143" s="628"/>
      <c r="DK143" s="628"/>
      <c r="DL143" s="628"/>
      <c r="DM143" s="530" t="e">
        <f t="shared" si="346"/>
        <v>#DIV/0!</v>
      </c>
      <c r="DN143" s="20"/>
      <c r="DO143" s="66"/>
      <c r="DQ143" s="20"/>
    </row>
    <row r="144" spans="1:121" s="66" customFormat="1" ht="15.95" customHeight="1" x14ac:dyDescent="0.25">
      <c r="A144" s="954"/>
      <c r="B144" s="954"/>
      <c r="C144" s="956"/>
      <c r="D144" s="956"/>
      <c r="E144" s="956"/>
      <c r="F144" s="25"/>
      <c r="G144" s="974"/>
      <c r="H144" s="956"/>
      <c r="I144" s="974"/>
      <c r="J144" s="1046" t="s">
        <v>387</v>
      </c>
      <c r="K144" s="985"/>
      <c r="L144" s="1057"/>
      <c r="M144" s="1044"/>
      <c r="N144" s="22"/>
      <c r="O144" s="262"/>
      <c r="P144" s="22"/>
      <c r="Q144" s="576">
        <f>P144-M144</f>
        <v>0</v>
      </c>
      <c r="R144" s="576">
        <f t="shared" si="334"/>
        <v>0</v>
      </c>
      <c r="S144" s="607"/>
      <c r="T144" s="584"/>
      <c r="U144" s="585"/>
      <c r="V144" s="585"/>
      <c r="W144" s="585"/>
      <c r="X144" s="972"/>
      <c r="Y144" s="1086"/>
      <c r="Z144" s="312"/>
      <c r="AA144" s="1089"/>
      <c r="AB144" s="954"/>
      <c r="AC144" s="956"/>
      <c r="AD144" s="956"/>
      <c r="AE144" s="956"/>
      <c r="AF144" s="974"/>
      <c r="AG144" s="1049" t="e">
        <f>(AI144+AI145)/AA144/CZ144</f>
        <v>#DIV/0!</v>
      </c>
      <c r="AH144" s="25"/>
      <c r="AI144" s="88"/>
      <c r="AJ144" s="978">
        <f t="shared" si="348"/>
        <v>0</v>
      </c>
      <c r="AK144" s="985"/>
      <c r="AL144" s="978"/>
      <c r="AM144" s="262"/>
      <c r="AN144" s="262"/>
      <c r="AO144" s="262"/>
      <c r="AP144" s="978"/>
      <c r="AQ144" s="87"/>
      <c r="AR144" s="88">
        <f>AI144*Z144</f>
        <v>0</v>
      </c>
      <c r="AS144" s="272">
        <f t="shared" si="337"/>
        <v>0</v>
      </c>
      <c r="AT144" s="978"/>
      <c r="AU144" s="978"/>
      <c r="AV144" s="262"/>
      <c r="AW144" s="262"/>
      <c r="AX144" s="262"/>
      <c r="AY144" s="972"/>
      <c r="AZ144" s="985"/>
      <c r="BA144" s="263"/>
      <c r="BB144" s="263"/>
      <c r="BC144" s="251"/>
      <c r="BD144" s="251"/>
      <c r="BE144" s="982"/>
      <c r="BF144" s="982"/>
      <c r="BG144" s="956"/>
      <c r="BH144" s="262"/>
      <c r="BI144" s="262"/>
      <c r="BJ144" s="978"/>
      <c r="BK144" s="978"/>
      <c r="BL144" s="978"/>
      <c r="BM144" s="978"/>
      <c r="BN144" s="978"/>
      <c r="BO144" s="956"/>
      <c r="BP144" s="75"/>
      <c r="BQ144" s="279"/>
      <c r="BR144" s="954" t="e">
        <f>(AI144+AI145)/AA144/7.1982</f>
        <v>#DIV/0!</v>
      </c>
      <c r="BS144" s="956">
        <f>CN144-BO144</f>
        <v>0</v>
      </c>
      <c r="BT144" s="451">
        <f t="shared" si="339"/>
        <v>0</v>
      </c>
      <c r="BU144" s="1029" t="e">
        <f>BR144-BS144</f>
        <v>#DIV/0!</v>
      </c>
      <c r="BV144" s="297" t="e">
        <f t="shared" si="341"/>
        <v>#DIV/0!</v>
      </c>
      <c r="BW144" s="88"/>
      <c r="BX144" s="88"/>
      <c r="BY144" s="88"/>
      <c r="BZ144" s="272"/>
      <c r="CA144" s="279"/>
      <c r="CB144" s="985"/>
      <c r="CC144" s="978"/>
      <c r="CD144" s="978"/>
      <c r="CE144" s="262"/>
      <c r="CF144" s="262"/>
      <c r="CG144" s="262"/>
      <c r="CH144" s="958"/>
      <c r="CI144" s="26"/>
      <c r="CJ144" s="26"/>
      <c r="CK144" s="26"/>
      <c r="CL144" s="39"/>
      <c r="CM144" s="1055"/>
      <c r="CN144" s="958"/>
      <c r="CO144" s="26"/>
      <c r="CP144" s="976"/>
      <c r="CQ144" s="39"/>
      <c r="CR144" s="1049"/>
      <c r="CS144" s="978"/>
      <c r="CT144" s="978"/>
      <c r="CU144" s="90"/>
      <c r="CV144" s="978"/>
      <c r="CW144" s="978"/>
      <c r="CX144" s="978"/>
      <c r="CY144" s="972"/>
      <c r="CZ144" s="1091" t="e">
        <f>(AI144+AI145)/AA144/BR144</f>
        <v>#DIV/0!</v>
      </c>
      <c r="DA144" s="952" t="e">
        <f>BU144*CZ144*AA144*CR144/1000/1000</f>
        <v>#DIV/0!</v>
      </c>
      <c r="DB144" s="630" t="e">
        <f>BV144*CZ144*AA144*CR144/1000/1000</f>
        <v>#DIV/0!</v>
      </c>
      <c r="DC144" s="952"/>
      <c r="DD144" s="630"/>
      <c r="DE144" s="630"/>
      <c r="DF144" s="630"/>
      <c r="DG144" s="630"/>
      <c r="DH144" s="630"/>
      <c r="DI144" s="952">
        <f t="shared" si="345"/>
        <v>0</v>
      </c>
      <c r="DJ144" s="630"/>
      <c r="DK144" s="952"/>
      <c r="DL144" s="630"/>
      <c r="DM144" s="1016" t="e">
        <f t="shared" si="346"/>
        <v>#DIV/0!</v>
      </c>
    </row>
    <row r="145" spans="1:121" s="66" customFormat="1" ht="15.95" customHeight="1" x14ac:dyDescent="0.25">
      <c r="A145" s="955"/>
      <c r="B145" s="955"/>
      <c r="C145" s="984"/>
      <c r="D145" s="984"/>
      <c r="E145" s="984"/>
      <c r="F145" s="29"/>
      <c r="G145" s="975"/>
      <c r="H145" s="984"/>
      <c r="I145" s="975"/>
      <c r="J145" s="1047"/>
      <c r="K145" s="986"/>
      <c r="L145" s="1058"/>
      <c r="M145" s="1045"/>
      <c r="N145" s="69"/>
      <c r="O145" s="88"/>
      <c r="P145" s="69"/>
      <c r="Q145" s="576">
        <f>P145-M144</f>
        <v>0</v>
      </c>
      <c r="R145" s="608">
        <f t="shared" si="334"/>
        <v>0</v>
      </c>
      <c r="S145" s="603"/>
      <c r="T145" s="584"/>
      <c r="U145" s="585"/>
      <c r="V145" s="585"/>
      <c r="W145" s="585"/>
      <c r="X145" s="1088"/>
      <c r="Y145" s="1087"/>
      <c r="Z145" s="313"/>
      <c r="AA145" s="1090"/>
      <c r="AB145" s="955"/>
      <c r="AC145" s="984"/>
      <c r="AD145" s="984"/>
      <c r="AE145" s="984"/>
      <c r="AF145" s="975"/>
      <c r="AG145" s="1050" t="e">
        <f>AI145/AA145/CZ145</f>
        <v>#DIV/0!</v>
      </c>
      <c r="AH145" s="29"/>
      <c r="AI145" s="88"/>
      <c r="AJ145" s="979">
        <f>AI145*Y144</f>
        <v>0</v>
      </c>
      <c r="AK145" s="986"/>
      <c r="AL145" s="979"/>
      <c r="AM145" s="263"/>
      <c r="AN145" s="263"/>
      <c r="AO145" s="263"/>
      <c r="AP145" s="979"/>
      <c r="AQ145" s="89"/>
      <c r="AR145" s="88">
        <f>AI145*Z144</f>
        <v>0</v>
      </c>
      <c r="AS145" s="272">
        <f t="shared" si="337"/>
        <v>0</v>
      </c>
      <c r="AT145" s="979"/>
      <c r="AU145" s="979"/>
      <c r="AV145" s="263"/>
      <c r="AW145" s="263"/>
      <c r="AX145" s="263"/>
      <c r="AY145" s="973"/>
      <c r="AZ145" s="986"/>
      <c r="BA145" s="263"/>
      <c r="BB145" s="263"/>
      <c r="BC145" s="252"/>
      <c r="BD145" s="252"/>
      <c r="BE145" s="983"/>
      <c r="BF145" s="983"/>
      <c r="BG145" s="984"/>
      <c r="BH145" s="263"/>
      <c r="BI145" s="263"/>
      <c r="BJ145" s="979"/>
      <c r="BK145" s="979"/>
      <c r="BL145" s="1028"/>
      <c r="BM145" s="1028"/>
      <c r="BN145" s="1028"/>
      <c r="BO145" s="957"/>
      <c r="BP145" s="75"/>
      <c r="BQ145" s="279"/>
      <c r="BR145" s="1043"/>
      <c r="BS145" s="957"/>
      <c r="BT145" s="461">
        <f t="shared" si="339"/>
        <v>0</v>
      </c>
      <c r="BU145" s="1048"/>
      <c r="BV145" s="440">
        <f t="shared" si="341"/>
        <v>0</v>
      </c>
      <c r="BW145" s="88"/>
      <c r="BX145" s="88"/>
      <c r="BY145" s="88"/>
      <c r="BZ145" s="272"/>
      <c r="CA145" s="279"/>
      <c r="CB145" s="986"/>
      <c r="CC145" s="979"/>
      <c r="CD145" s="979"/>
      <c r="CE145" s="263"/>
      <c r="CF145" s="263"/>
      <c r="CG145" s="263"/>
      <c r="CH145" s="959"/>
      <c r="CI145" s="481"/>
      <c r="CJ145" s="481"/>
      <c r="CK145" s="481"/>
      <c r="CL145" s="485"/>
      <c r="CM145" s="1056"/>
      <c r="CN145" s="1097"/>
      <c r="CO145" s="481"/>
      <c r="CP145" s="977"/>
      <c r="CQ145" s="39"/>
      <c r="CR145" s="1050"/>
      <c r="CS145" s="979"/>
      <c r="CT145" s="979"/>
      <c r="CU145" s="58"/>
      <c r="CV145" s="979"/>
      <c r="CW145" s="979"/>
      <c r="CX145" s="979"/>
      <c r="CY145" s="973"/>
      <c r="CZ145" s="1092"/>
      <c r="DA145" s="953"/>
      <c r="DB145" s="628"/>
      <c r="DC145" s="953"/>
      <c r="DD145" s="628"/>
      <c r="DE145" s="628"/>
      <c r="DF145" s="628"/>
      <c r="DG145" s="628"/>
      <c r="DH145" s="628"/>
      <c r="DI145" s="953">
        <f t="shared" si="345"/>
        <v>0</v>
      </c>
      <c r="DJ145" s="628"/>
      <c r="DK145" s="953"/>
      <c r="DL145" s="628"/>
      <c r="DM145" s="1017">
        <f t="shared" si="346"/>
        <v>0</v>
      </c>
    </row>
    <row r="146" spans="1:121" s="21" customFormat="1" ht="15.95" customHeight="1" x14ac:dyDescent="0.25">
      <c r="A146" s="18"/>
      <c r="B146" s="18"/>
      <c r="C146" s="11"/>
      <c r="D146" s="11"/>
      <c r="E146" s="11"/>
      <c r="F146" s="11"/>
      <c r="G146" s="14"/>
      <c r="H146" s="11"/>
      <c r="I146" s="14"/>
      <c r="J146" s="40" t="s">
        <v>385</v>
      </c>
      <c r="K146" s="189"/>
      <c r="L146" s="188"/>
      <c r="M146" s="177"/>
      <c r="N146" s="69"/>
      <c r="O146" s="19"/>
      <c r="P146" s="69"/>
      <c r="Q146" s="576">
        <f>P146-M146</f>
        <v>0</v>
      </c>
      <c r="R146" s="554">
        <f t="shared" si="334"/>
        <v>0</v>
      </c>
      <c r="S146" s="603"/>
      <c r="T146" s="587"/>
      <c r="U146" s="587"/>
      <c r="V146" s="587"/>
      <c r="W146" s="587"/>
      <c r="X146" s="39"/>
      <c r="Y146" s="318"/>
      <c r="Z146" s="311"/>
      <c r="AA146" s="315"/>
      <c r="AB146" s="18"/>
      <c r="AC146" s="11"/>
      <c r="AD146" s="11"/>
      <c r="AE146" s="11"/>
      <c r="AF146" s="14"/>
      <c r="AG146" s="72" t="e">
        <f>AI146/AA146/CZ146</f>
        <v>#DIV/0!</v>
      </c>
      <c r="AH146" s="25"/>
      <c r="AI146" s="26"/>
      <c r="AJ146" s="26">
        <f t="shared" si="348"/>
        <v>0</v>
      </c>
      <c r="AK146" s="249"/>
      <c r="AL146" s="25"/>
      <c r="AM146" s="25"/>
      <c r="AN146" s="25"/>
      <c r="AO146" s="25"/>
      <c r="AP146" s="25"/>
      <c r="AQ146" s="129"/>
      <c r="AR146" s="26">
        <f t="shared" ref="AR146:AR150" si="349">AI146*Z146</f>
        <v>0</v>
      </c>
      <c r="AS146" s="264">
        <f t="shared" si="337"/>
        <v>0</v>
      </c>
      <c r="AT146" s="25"/>
      <c r="AU146" s="25"/>
      <c r="AV146" s="25"/>
      <c r="AW146" s="25"/>
      <c r="AX146" s="25"/>
      <c r="AY146" s="267"/>
      <c r="AZ146" s="55"/>
      <c r="BA146" s="26"/>
      <c r="BB146" s="26"/>
      <c r="BC146" s="25"/>
      <c r="BD146" s="25"/>
      <c r="BE146" s="25"/>
      <c r="BF146" s="25"/>
      <c r="BG146" s="25"/>
      <c r="BH146" s="26"/>
      <c r="BI146" s="26"/>
      <c r="BJ146" s="26"/>
      <c r="BK146" s="26"/>
      <c r="BL146" s="26"/>
      <c r="BM146" s="26"/>
      <c r="BN146" s="26"/>
      <c r="BO146" s="11"/>
      <c r="BP146" s="75"/>
      <c r="BQ146" s="330"/>
      <c r="BR146" s="249" t="e">
        <f>AI146/AA146/7.1838</f>
        <v>#DIV/0!</v>
      </c>
      <c r="BS146" s="25">
        <f>CN146-BO146</f>
        <v>0</v>
      </c>
      <c r="BT146" s="451">
        <f t="shared" si="339"/>
        <v>0</v>
      </c>
      <c r="BU146" s="451" t="e">
        <f>BR146-BS146</f>
        <v>#DIV/0!</v>
      </c>
      <c r="BV146" s="297" t="e">
        <f t="shared" si="341"/>
        <v>#DIV/0!</v>
      </c>
      <c r="BW146" s="26"/>
      <c r="BX146" s="26"/>
      <c r="BY146" s="26"/>
      <c r="BZ146" s="39"/>
      <c r="CA146" s="330"/>
      <c r="CB146" s="266"/>
      <c r="CC146" s="25"/>
      <c r="CD146" s="25"/>
      <c r="CE146" s="25"/>
      <c r="CF146" s="25"/>
      <c r="CG146" s="25"/>
      <c r="CH146" s="26"/>
      <c r="CI146" s="26"/>
      <c r="CJ146" s="26"/>
      <c r="CK146" s="26"/>
      <c r="CL146" s="39"/>
      <c r="CM146" s="55"/>
      <c r="CN146" s="16"/>
      <c r="CO146" s="26"/>
      <c r="CP146" s="39"/>
      <c r="CQ146" s="39"/>
      <c r="CR146" s="14"/>
      <c r="CS146" s="28"/>
      <c r="CT146" s="28"/>
      <c r="CU146" s="28"/>
      <c r="CV146" s="28"/>
      <c r="CW146" s="28"/>
      <c r="CX146" s="28"/>
      <c r="CY146" s="306"/>
      <c r="CZ146" s="293" t="e">
        <f>AI146/AA146/BR146</f>
        <v>#DIV/0!</v>
      </c>
      <c r="DA146" s="628" t="e">
        <f>BU146*CZ146*AA146*CR146/1000/1000</f>
        <v>#DIV/0!</v>
      </c>
      <c r="DB146" s="628" t="e">
        <f>BV146*CZ146*AA146*CR146/1000/1000</f>
        <v>#DIV/0!</v>
      </c>
      <c r="DC146" s="628"/>
      <c r="DD146" s="628"/>
      <c r="DE146" s="628"/>
      <c r="DF146" s="628"/>
      <c r="DG146" s="628"/>
      <c r="DH146" s="628"/>
      <c r="DI146" s="628">
        <f t="shared" si="345"/>
        <v>0</v>
      </c>
      <c r="DJ146" s="628"/>
      <c r="DK146" s="628"/>
      <c r="DL146" s="628"/>
      <c r="DM146" s="530" t="e">
        <f t="shared" si="346"/>
        <v>#DIV/0!</v>
      </c>
      <c r="DN146" s="20"/>
      <c r="DO146" s="66"/>
      <c r="DQ146" s="20"/>
    </row>
    <row r="147" spans="1:121" s="21" customFormat="1" ht="15.95" customHeight="1" x14ac:dyDescent="0.25">
      <c r="A147" s="18"/>
      <c r="B147" s="18"/>
      <c r="C147" s="11"/>
      <c r="D147" s="11"/>
      <c r="E147" s="11"/>
      <c r="F147" s="11"/>
      <c r="G147" s="14"/>
      <c r="H147" s="11"/>
      <c r="I147" s="14"/>
      <c r="J147" s="40" t="s">
        <v>385</v>
      </c>
      <c r="K147" s="189"/>
      <c r="L147" s="188"/>
      <c r="M147" s="177"/>
      <c r="N147" s="69"/>
      <c r="O147" s="19"/>
      <c r="P147" s="69"/>
      <c r="Q147" s="576">
        <f>P147-M147</f>
        <v>0</v>
      </c>
      <c r="R147" s="554">
        <f t="shared" si="334"/>
        <v>0</v>
      </c>
      <c r="S147" s="556"/>
      <c r="T147" s="587"/>
      <c r="U147" s="587"/>
      <c r="V147" s="587"/>
      <c r="W147" s="587"/>
      <c r="X147" s="39"/>
      <c r="Y147" s="318"/>
      <c r="Z147" s="311"/>
      <c r="AA147" s="315"/>
      <c r="AB147" s="18"/>
      <c r="AC147" s="11"/>
      <c r="AD147" s="11"/>
      <c r="AE147" s="11"/>
      <c r="AF147" s="14"/>
      <c r="AG147" s="72" t="e">
        <f>AI147/AA147/CZ147</f>
        <v>#DIV/0!</v>
      </c>
      <c r="AH147" s="25"/>
      <c r="AI147" s="26"/>
      <c r="AJ147" s="26">
        <f t="shared" si="348"/>
        <v>0</v>
      </c>
      <c r="AK147" s="249"/>
      <c r="AL147" s="25"/>
      <c r="AM147" s="25"/>
      <c r="AN147" s="25"/>
      <c r="AO147" s="25"/>
      <c r="AP147" s="25"/>
      <c r="AQ147" s="129"/>
      <c r="AR147" s="26">
        <f t="shared" si="349"/>
        <v>0</v>
      </c>
      <c r="AS147" s="264">
        <f t="shared" si="337"/>
        <v>0</v>
      </c>
      <c r="AT147" s="25"/>
      <c r="AU147" s="25"/>
      <c r="AV147" s="25"/>
      <c r="AW147" s="25"/>
      <c r="AX147" s="25"/>
      <c r="AY147" s="267"/>
      <c r="AZ147" s="55"/>
      <c r="BA147" s="26"/>
      <c r="BB147" s="26"/>
      <c r="BC147" s="25"/>
      <c r="BD147" s="25"/>
      <c r="BE147" s="25"/>
      <c r="BF147" s="25"/>
      <c r="BG147" s="25"/>
      <c r="BH147" s="26"/>
      <c r="BI147" s="26"/>
      <c r="BJ147" s="26"/>
      <c r="BK147" s="26"/>
      <c r="BL147" s="26"/>
      <c r="BM147" s="26"/>
      <c r="BN147" s="26"/>
      <c r="BO147" s="11"/>
      <c r="BP147" s="75"/>
      <c r="BQ147" s="330"/>
      <c r="BR147" s="249" t="e">
        <f>AI147/AA147/7.1734</f>
        <v>#DIV/0!</v>
      </c>
      <c r="BS147" s="25">
        <f>CN147-BO147</f>
        <v>0</v>
      </c>
      <c r="BT147" s="451">
        <f t="shared" si="339"/>
        <v>0</v>
      </c>
      <c r="BU147" s="451" t="e">
        <f>BR147-BS147</f>
        <v>#DIV/0!</v>
      </c>
      <c r="BV147" s="297" t="e">
        <f t="shared" si="341"/>
        <v>#DIV/0!</v>
      </c>
      <c r="BW147" s="26"/>
      <c r="BX147" s="26"/>
      <c r="BY147" s="26"/>
      <c r="BZ147" s="39"/>
      <c r="CA147" s="330"/>
      <c r="CB147" s="266"/>
      <c r="CC147" s="25"/>
      <c r="CD147" s="25"/>
      <c r="CE147" s="25"/>
      <c r="CF147" s="25"/>
      <c r="CG147" s="25"/>
      <c r="CH147" s="26"/>
      <c r="CI147" s="26"/>
      <c r="CJ147" s="26"/>
      <c r="CK147" s="26"/>
      <c r="CL147" s="39"/>
      <c r="CM147" s="55"/>
      <c r="CN147" s="16"/>
      <c r="CO147" s="26"/>
      <c r="CP147" s="39"/>
      <c r="CQ147" s="39"/>
      <c r="CR147" s="14"/>
      <c r="CS147" s="28"/>
      <c r="CT147" s="28"/>
      <c r="CU147" s="28"/>
      <c r="CV147" s="28"/>
      <c r="CW147" s="28"/>
      <c r="CX147" s="28"/>
      <c r="CY147" s="306"/>
      <c r="CZ147" s="293" t="e">
        <f>AI147/AA147/BR147</f>
        <v>#DIV/0!</v>
      </c>
      <c r="DA147" s="628" t="e">
        <f>BU147*CZ147*AA147*CR147/1000/1000</f>
        <v>#DIV/0!</v>
      </c>
      <c r="DB147" s="628" t="e">
        <f>BV147*CZ147*AA147*CR147/1000/1000</f>
        <v>#DIV/0!</v>
      </c>
      <c r="DC147" s="628"/>
      <c r="DD147" s="628"/>
      <c r="DE147" s="628"/>
      <c r="DF147" s="628"/>
      <c r="DG147" s="628"/>
      <c r="DH147" s="628"/>
      <c r="DI147" s="628">
        <f t="shared" si="345"/>
        <v>0</v>
      </c>
      <c r="DJ147" s="628"/>
      <c r="DK147" s="628"/>
      <c r="DL147" s="628"/>
      <c r="DM147" s="530" t="e">
        <f t="shared" si="346"/>
        <v>#DIV/0!</v>
      </c>
      <c r="DN147" s="20"/>
      <c r="DO147" s="66"/>
      <c r="DQ147" s="20"/>
    </row>
    <row r="148" spans="1:121" s="21" customFormat="1" ht="15.95" customHeight="1" x14ac:dyDescent="0.25">
      <c r="A148" s="18"/>
      <c r="B148" s="18"/>
      <c r="C148" s="11"/>
      <c r="D148" s="11"/>
      <c r="E148" s="11"/>
      <c r="F148" s="11"/>
      <c r="G148" s="14"/>
      <c r="H148" s="11"/>
      <c r="I148" s="14"/>
      <c r="J148" s="40" t="s">
        <v>386</v>
      </c>
      <c r="K148" s="189"/>
      <c r="L148" s="188"/>
      <c r="M148" s="177"/>
      <c r="N148" s="69"/>
      <c r="O148" s="19"/>
      <c r="P148" s="69"/>
      <c r="Q148" s="576">
        <f>P148-M148</f>
        <v>0</v>
      </c>
      <c r="R148" s="554">
        <f t="shared" si="334"/>
        <v>0</v>
      </c>
      <c r="S148" s="603"/>
      <c r="T148" s="587"/>
      <c r="U148" s="587"/>
      <c r="V148" s="587"/>
      <c r="W148" s="587"/>
      <c r="X148" s="39"/>
      <c r="Y148" s="318"/>
      <c r="Z148" s="311"/>
      <c r="AA148" s="315"/>
      <c r="AB148" s="18"/>
      <c r="AC148" s="11"/>
      <c r="AD148" s="11"/>
      <c r="AE148" s="11"/>
      <c r="AF148" s="14"/>
      <c r="AG148" s="72" t="e">
        <f>AI148/AA148/CZ148</f>
        <v>#DIV/0!</v>
      </c>
      <c r="AH148" s="25"/>
      <c r="AI148" s="26"/>
      <c r="AJ148" s="26">
        <f t="shared" si="348"/>
        <v>0</v>
      </c>
      <c r="AK148" s="249"/>
      <c r="AL148" s="25"/>
      <c r="AM148" s="25"/>
      <c r="AN148" s="25"/>
      <c r="AO148" s="25"/>
      <c r="AP148" s="25"/>
      <c r="AQ148" s="129"/>
      <c r="AR148" s="26">
        <f t="shared" si="349"/>
        <v>0</v>
      </c>
      <c r="AS148" s="264">
        <f t="shared" si="337"/>
        <v>0</v>
      </c>
      <c r="AT148" s="25"/>
      <c r="AU148" s="25"/>
      <c r="AV148" s="25"/>
      <c r="AW148" s="25"/>
      <c r="AX148" s="25"/>
      <c r="AY148" s="267"/>
      <c r="AZ148" s="55"/>
      <c r="BA148" s="26"/>
      <c r="BB148" s="26"/>
      <c r="BC148" s="25"/>
      <c r="BD148" s="25"/>
      <c r="BE148" s="25"/>
      <c r="BF148" s="25"/>
      <c r="BG148" s="25"/>
      <c r="BH148" s="26"/>
      <c r="BI148" s="26"/>
      <c r="BJ148" s="26"/>
      <c r="BK148" s="26"/>
      <c r="BL148" s="26"/>
      <c r="BM148" s="26"/>
      <c r="BN148" s="26"/>
      <c r="BO148" s="11"/>
      <c r="BP148" s="75"/>
      <c r="BQ148" s="330"/>
      <c r="BR148" s="249" t="e">
        <f>AI148/AA148/7.1838</f>
        <v>#DIV/0!</v>
      </c>
      <c r="BS148" s="25">
        <f>CN148-BO148</f>
        <v>0</v>
      </c>
      <c r="BT148" s="451">
        <f t="shared" si="339"/>
        <v>0</v>
      </c>
      <c r="BU148" s="451" t="e">
        <f>BR148-BS148</f>
        <v>#DIV/0!</v>
      </c>
      <c r="BV148" s="297" t="e">
        <f t="shared" si="341"/>
        <v>#DIV/0!</v>
      </c>
      <c r="BW148" s="26"/>
      <c r="BX148" s="26"/>
      <c r="BY148" s="26"/>
      <c r="BZ148" s="39"/>
      <c r="CA148" s="330"/>
      <c r="CB148" s="266"/>
      <c r="CC148" s="25"/>
      <c r="CD148" s="25"/>
      <c r="CE148" s="25"/>
      <c r="CF148" s="25"/>
      <c r="CG148" s="25"/>
      <c r="CH148" s="26"/>
      <c r="CI148" s="26"/>
      <c r="CJ148" s="26"/>
      <c r="CK148" s="26"/>
      <c r="CL148" s="39"/>
      <c r="CM148" s="55"/>
      <c r="CN148" s="16"/>
      <c r="CO148" s="26"/>
      <c r="CP148" s="39"/>
      <c r="CQ148" s="39"/>
      <c r="CR148" s="14"/>
      <c r="CS148" s="28"/>
      <c r="CT148" s="28"/>
      <c r="CU148" s="28"/>
      <c r="CV148" s="28"/>
      <c r="CW148" s="28"/>
      <c r="CX148" s="28"/>
      <c r="CY148" s="306"/>
      <c r="CZ148" s="293" t="e">
        <f>AI148/AA148/BR148</f>
        <v>#DIV/0!</v>
      </c>
      <c r="DA148" s="628" t="e">
        <f>BU148*CZ148*AA148*CR148/1000/1000</f>
        <v>#DIV/0!</v>
      </c>
      <c r="DB148" s="628" t="e">
        <f>BV148*CZ148*AA148*CR148/1000/1000</f>
        <v>#DIV/0!</v>
      </c>
      <c r="DC148" s="628"/>
      <c r="DD148" s="628"/>
      <c r="DE148" s="628"/>
      <c r="DF148" s="628"/>
      <c r="DG148" s="628"/>
      <c r="DH148" s="628"/>
      <c r="DI148" s="628">
        <f t="shared" si="345"/>
        <v>0</v>
      </c>
      <c r="DJ148" s="628"/>
      <c r="DK148" s="628"/>
      <c r="DL148" s="628"/>
      <c r="DM148" s="530" t="e">
        <f t="shared" si="346"/>
        <v>#DIV/0!</v>
      </c>
      <c r="DN148" s="20"/>
      <c r="DO148" s="66"/>
      <c r="DQ148" s="20"/>
    </row>
    <row r="149" spans="1:121" s="21" customFormat="1" ht="15.95" customHeight="1" x14ac:dyDescent="0.25">
      <c r="A149" s="50"/>
      <c r="B149" s="50"/>
      <c r="C149" s="31"/>
      <c r="D149" s="31"/>
      <c r="E149" s="31"/>
      <c r="F149" s="31"/>
      <c r="G149" s="47"/>
      <c r="H149" s="31"/>
      <c r="I149" s="47"/>
      <c r="J149" s="40" t="s">
        <v>388</v>
      </c>
      <c r="K149" s="187"/>
      <c r="L149" s="188"/>
      <c r="M149" s="177"/>
      <c r="N149" s="515"/>
      <c r="O149" s="516"/>
      <c r="P149" s="515"/>
      <c r="Q149" s="519">
        <f>P149-M149</f>
        <v>0</v>
      </c>
      <c r="R149" s="609">
        <f t="shared" si="334"/>
        <v>0</v>
      </c>
      <c r="S149" s="599"/>
      <c r="T149" s="610"/>
      <c r="U149" s="610"/>
      <c r="V149" s="610"/>
      <c r="W149" s="610"/>
      <c r="X149" s="192"/>
      <c r="Y149" s="318"/>
      <c r="Z149" s="311"/>
      <c r="AA149" s="315"/>
      <c r="AB149" s="50"/>
      <c r="AC149" s="31"/>
      <c r="AD149" s="31"/>
      <c r="AE149" s="31"/>
      <c r="AF149" s="47"/>
      <c r="AG149" s="72" t="e">
        <f>AI149/AA149/CZ149</f>
        <v>#DIV/0!</v>
      </c>
      <c r="AH149" s="11"/>
      <c r="AI149" s="519"/>
      <c r="AJ149" s="519">
        <f t="shared" si="348"/>
        <v>0</v>
      </c>
      <c r="AK149" s="638"/>
      <c r="AL149" s="535"/>
      <c r="AM149" s="535"/>
      <c r="AN149" s="535"/>
      <c r="AO149" s="535"/>
      <c r="AP149" s="535"/>
      <c r="AQ149" s="647"/>
      <c r="AR149" s="519">
        <f t="shared" si="349"/>
        <v>0</v>
      </c>
      <c r="AS149" s="527">
        <f t="shared" si="337"/>
        <v>0</v>
      </c>
      <c r="AT149" s="257"/>
      <c r="AU149" s="257"/>
      <c r="AV149" s="257"/>
      <c r="AW149" s="257"/>
      <c r="AX149" s="257"/>
      <c r="AY149" s="258"/>
      <c r="AZ149" s="131"/>
      <c r="BA149" s="23"/>
      <c r="BB149" s="23"/>
      <c r="BC149" s="31"/>
      <c r="BD149" s="31"/>
      <c r="BE149" s="31"/>
      <c r="BF149" s="31"/>
      <c r="BG149" s="31"/>
      <c r="BH149" s="23"/>
      <c r="BI149" s="23"/>
      <c r="BJ149" s="23"/>
      <c r="BK149" s="23"/>
      <c r="BL149" s="23"/>
      <c r="BM149" s="23"/>
      <c r="BN149" s="32"/>
      <c r="BO149" s="31"/>
      <c r="BP149" s="257"/>
      <c r="BQ149" s="330"/>
      <c r="BR149" s="50" t="e">
        <f>AI149/AA149/7.1838</f>
        <v>#DIV/0!</v>
      </c>
      <c r="BS149" s="31">
        <f>CN149-BO149</f>
        <v>0</v>
      </c>
      <c r="BT149" s="457">
        <f t="shared" si="339"/>
        <v>0</v>
      </c>
      <c r="BU149" s="457" t="e">
        <f>BR149-BS149</f>
        <v>#DIV/0!</v>
      </c>
      <c r="BV149" s="298" t="e">
        <f t="shared" si="341"/>
        <v>#DIV/0!</v>
      </c>
      <c r="BW149" s="23"/>
      <c r="BX149" s="23"/>
      <c r="BY149" s="23"/>
      <c r="BZ149" s="194"/>
      <c r="CA149" s="330"/>
      <c r="CB149" s="321"/>
      <c r="CC149" s="257"/>
      <c r="CD149" s="257"/>
      <c r="CE149" s="257"/>
      <c r="CF149" s="257"/>
      <c r="CG149" s="257"/>
      <c r="CH149" s="27"/>
      <c r="CI149" s="27"/>
      <c r="CJ149" s="27"/>
      <c r="CK149" s="27"/>
      <c r="CL149" s="283"/>
      <c r="CM149" s="388"/>
      <c r="CN149" s="23"/>
      <c r="CO149" s="27"/>
      <c r="CP149" s="283"/>
      <c r="CQ149" s="283"/>
      <c r="CR149" s="47"/>
      <c r="CS149" s="43"/>
      <c r="CT149" s="43"/>
      <c r="CU149" s="45"/>
      <c r="CV149" s="43"/>
      <c r="CW149" s="43"/>
      <c r="CX149" s="43"/>
      <c r="CY149" s="307"/>
      <c r="CZ149" s="294" t="e">
        <f>AI149/AA149/BR149</f>
        <v>#DIV/0!</v>
      </c>
      <c r="DA149" s="532" t="e">
        <f>BU149*CZ149*AA149*CR149/1000/1000</f>
        <v>#DIV/0!</v>
      </c>
      <c r="DB149" s="532" t="e">
        <f>BV149*CZ149*AA149*CR149/1000/1000</f>
        <v>#DIV/0!</v>
      </c>
      <c r="DC149" s="532"/>
      <c r="DD149" s="532"/>
      <c r="DE149" s="532"/>
      <c r="DF149" s="532"/>
      <c r="DG149" s="532"/>
      <c r="DH149" s="532"/>
      <c r="DI149" s="532">
        <f t="shared" si="345"/>
        <v>0</v>
      </c>
      <c r="DJ149" s="532"/>
      <c r="DK149" s="532"/>
      <c r="DL149" s="532"/>
      <c r="DM149" s="533" t="e">
        <f t="shared" si="346"/>
        <v>#DIV/0!</v>
      </c>
      <c r="DN149" s="20"/>
      <c r="DO149" s="66"/>
      <c r="DQ149" s="20"/>
    </row>
    <row r="150" spans="1:121" s="66" customFormat="1" ht="15.95" customHeight="1" x14ac:dyDescent="0.25">
      <c r="A150" s="987"/>
      <c r="B150" s="987"/>
      <c r="C150" s="980"/>
      <c r="D150" s="980"/>
      <c r="E150" s="980"/>
      <c r="F150" s="980"/>
      <c r="G150" s="989"/>
      <c r="H150" s="987"/>
      <c r="I150" s="989"/>
      <c r="J150" s="1051" t="s">
        <v>387</v>
      </c>
      <c r="K150" s="985"/>
      <c r="L150" s="972"/>
      <c r="M150" s="1053"/>
      <c r="N150" s="69"/>
      <c r="O150" s="88"/>
      <c r="P150" s="69"/>
      <c r="Q150" s="16">
        <f>P150-M150</f>
        <v>0</v>
      </c>
      <c r="R150" s="611">
        <f t="shared" si="334"/>
        <v>0</v>
      </c>
      <c r="S150" s="559"/>
      <c r="T150" s="612"/>
      <c r="U150" s="612"/>
      <c r="V150" s="612"/>
      <c r="W150" s="612"/>
      <c r="X150" s="962"/>
      <c r="Y150" s="1086"/>
      <c r="Z150" s="311"/>
      <c r="AA150" s="1089"/>
      <c r="AB150" s="987"/>
      <c r="AC150" s="980"/>
      <c r="AD150" s="980"/>
      <c r="AE150" s="980"/>
      <c r="AF150" s="258"/>
      <c r="AG150" s="1049" t="e">
        <f>(AI150+AI151)/AA150/CZ150</f>
        <v>#DIV/0!</v>
      </c>
      <c r="AH150" s="25"/>
      <c r="AI150" s="88"/>
      <c r="AJ150" s="88">
        <f t="shared" si="348"/>
        <v>0</v>
      </c>
      <c r="AK150" s="985"/>
      <c r="AL150" s="978"/>
      <c r="AM150" s="978"/>
      <c r="AN150" s="978"/>
      <c r="AO150" s="978"/>
      <c r="AP150" s="978"/>
      <c r="AQ150" s="1084"/>
      <c r="AR150" s="88">
        <f t="shared" si="349"/>
        <v>0</v>
      </c>
      <c r="AS150" s="272">
        <f t="shared" si="337"/>
        <v>0</v>
      </c>
      <c r="AT150" s="960"/>
      <c r="AU150" s="960"/>
      <c r="AV150" s="960"/>
      <c r="AW150" s="960"/>
      <c r="AX150" s="255"/>
      <c r="AY150" s="962"/>
      <c r="AZ150" s="948"/>
      <c r="BA150" s="1025"/>
      <c r="BB150" s="1025"/>
      <c r="BC150" s="510"/>
      <c r="BD150" s="510"/>
      <c r="BE150" s="1106"/>
      <c r="BF150" s="1106"/>
      <c r="BG150" s="1105"/>
      <c r="BH150" s="508"/>
      <c r="BI150" s="508"/>
      <c r="BJ150" s="960"/>
      <c r="BK150" s="960"/>
      <c r="BL150" s="1022"/>
      <c r="BM150" s="960"/>
      <c r="BN150" s="960"/>
      <c r="BO150" s="980"/>
      <c r="BP150" s="91"/>
      <c r="BQ150" s="279"/>
      <c r="BR150" s="987" t="e">
        <f>(AI151+AI150)/AA150/7.18</f>
        <v>#DIV/0!</v>
      </c>
      <c r="BS150" s="980">
        <f>CN150-BO150</f>
        <v>0</v>
      </c>
      <c r="BT150" s="455">
        <f t="shared" si="339"/>
        <v>0</v>
      </c>
      <c r="BU150" s="1093" t="e">
        <f>BR150-BS150</f>
        <v>#DIV/0!</v>
      </c>
      <c r="BV150" s="389" t="e">
        <f t="shared" si="341"/>
        <v>#DIV/0!</v>
      </c>
      <c r="BW150" s="32"/>
      <c r="BX150" s="32"/>
      <c r="BY150" s="32"/>
      <c r="BZ150" s="61"/>
      <c r="CA150" s="279"/>
      <c r="CB150" s="948"/>
      <c r="CC150" s="960"/>
      <c r="CD150" s="960"/>
      <c r="CE150" s="960"/>
      <c r="CF150" s="255"/>
      <c r="CG150" s="255"/>
      <c r="CH150" s="950"/>
      <c r="CI150" s="27"/>
      <c r="CJ150" s="27"/>
      <c r="CK150" s="27"/>
      <c r="CL150" s="283"/>
      <c r="CM150" s="1109"/>
      <c r="CN150" s="950"/>
      <c r="CO150" s="27"/>
      <c r="CP150" s="1129"/>
      <c r="CQ150" s="283"/>
      <c r="CR150" s="1113"/>
      <c r="CS150" s="960"/>
      <c r="CT150" s="960"/>
      <c r="CU150" s="92"/>
      <c r="CV150" s="960"/>
      <c r="CW150" s="960"/>
      <c r="CX150" s="960"/>
      <c r="CY150" s="962"/>
      <c r="CZ150" s="1148" t="e">
        <f>(AI150+AI151)/AA150/BR150</f>
        <v>#DIV/0!</v>
      </c>
      <c r="DA150" s="1003" t="e">
        <f>BU150*CZ150*AA150*CR150/1000/1000</f>
        <v>#DIV/0!</v>
      </c>
      <c r="DB150" s="322" t="e">
        <f>BV150*CZ150*AA150*CR150/1000/1000</f>
        <v>#DIV/0!</v>
      </c>
      <c r="DC150" s="1003"/>
      <c r="DD150" s="1003"/>
      <c r="DE150" s="1003"/>
      <c r="DF150" s="1003"/>
      <c r="DG150" s="322"/>
      <c r="DH150" s="1003"/>
      <c r="DI150" s="1003">
        <f t="shared" si="345"/>
        <v>0</v>
      </c>
      <c r="DJ150" s="322"/>
      <c r="DK150" s="1003"/>
      <c r="DL150" s="1003"/>
      <c r="DM150" s="1005" t="e">
        <f t="shared" si="346"/>
        <v>#DIV/0!</v>
      </c>
    </row>
    <row r="151" spans="1:121" s="66" customFormat="1" ht="15.95" customHeight="1" x14ac:dyDescent="0.25">
      <c r="A151" s="988"/>
      <c r="B151" s="988"/>
      <c r="C151" s="981"/>
      <c r="D151" s="981"/>
      <c r="E151" s="981"/>
      <c r="F151" s="981"/>
      <c r="G151" s="990"/>
      <c r="H151" s="988"/>
      <c r="I151" s="990"/>
      <c r="J151" s="1052"/>
      <c r="K151" s="986"/>
      <c r="L151" s="973"/>
      <c r="M151" s="1054"/>
      <c r="N151" s="515"/>
      <c r="O151" s="524"/>
      <c r="P151" s="515"/>
      <c r="Q151" s="519">
        <f>P151-M150</f>
        <v>0</v>
      </c>
      <c r="R151" s="615">
        <f t="shared" si="334"/>
        <v>0</v>
      </c>
      <c r="S151" s="562"/>
      <c r="T151" s="613"/>
      <c r="U151" s="613"/>
      <c r="V151" s="613"/>
      <c r="W151" s="613"/>
      <c r="X151" s="963"/>
      <c r="Y151" s="1087"/>
      <c r="Z151" s="640"/>
      <c r="AA151" s="1090"/>
      <c r="AB151" s="988"/>
      <c r="AC151" s="981"/>
      <c r="AD151" s="981"/>
      <c r="AE151" s="981"/>
      <c r="AF151" s="325"/>
      <c r="AG151" s="1050" t="e">
        <f>AI151/AA151/CZ151</f>
        <v>#DIV/0!</v>
      </c>
      <c r="AH151" s="29"/>
      <c r="AI151" s="88"/>
      <c r="AJ151" s="88">
        <f>AI151*Y150</f>
        <v>0</v>
      </c>
      <c r="AK151" s="986"/>
      <c r="AL151" s="979"/>
      <c r="AM151" s="979"/>
      <c r="AN151" s="979"/>
      <c r="AO151" s="979"/>
      <c r="AP151" s="979"/>
      <c r="AQ151" s="1107"/>
      <c r="AR151" s="524">
        <f>AI151*Z151</f>
        <v>0</v>
      </c>
      <c r="AS151" s="527">
        <f>AR151-AJ151</f>
        <v>0</v>
      </c>
      <c r="AT151" s="961"/>
      <c r="AU151" s="961"/>
      <c r="AV151" s="961"/>
      <c r="AW151" s="961"/>
      <c r="AX151" s="256"/>
      <c r="AY151" s="963"/>
      <c r="AZ151" s="949"/>
      <c r="BA151" s="961"/>
      <c r="BB151" s="961"/>
      <c r="BC151" s="254"/>
      <c r="BD151" s="254"/>
      <c r="BE151" s="1019"/>
      <c r="BF151" s="1019"/>
      <c r="BG151" s="981"/>
      <c r="BH151" s="256"/>
      <c r="BI151" s="256"/>
      <c r="BJ151" s="961"/>
      <c r="BK151" s="961"/>
      <c r="BL151" s="1023"/>
      <c r="BM151" s="961"/>
      <c r="BN151" s="961"/>
      <c r="BO151" s="981"/>
      <c r="BP151" s="91"/>
      <c r="BQ151" s="279"/>
      <c r="BR151" s="988"/>
      <c r="BS151" s="981"/>
      <c r="BT151" s="456">
        <f t="shared" si="339"/>
        <v>0</v>
      </c>
      <c r="BU151" s="1094"/>
      <c r="BV151" s="441">
        <f t="shared" si="341"/>
        <v>0</v>
      </c>
      <c r="BW151" s="32"/>
      <c r="BX151" s="32"/>
      <c r="BY151" s="32"/>
      <c r="BZ151" s="61"/>
      <c r="CA151" s="279"/>
      <c r="CB151" s="949"/>
      <c r="CC151" s="961"/>
      <c r="CD151" s="961"/>
      <c r="CE151" s="961"/>
      <c r="CF151" s="256"/>
      <c r="CG151" s="256"/>
      <c r="CH151" s="951"/>
      <c r="CI151" s="487"/>
      <c r="CJ151" s="487"/>
      <c r="CK151" s="487"/>
      <c r="CL151" s="488"/>
      <c r="CM151" s="1110"/>
      <c r="CN151" s="951"/>
      <c r="CO151" s="487"/>
      <c r="CP151" s="1130"/>
      <c r="CQ151" s="283"/>
      <c r="CR151" s="1114"/>
      <c r="CS151" s="961"/>
      <c r="CT151" s="961"/>
      <c r="CU151" s="93"/>
      <c r="CV151" s="961"/>
      <c r="CW151" s="961"/>
      <c r="CX151" s="961"/>
      <c r="CY151" s="963"/>
      <c r="CZ151" s="1149"/>
      <c r="DA151" s="1004"/>
      <c r="DB151" s="532"/>
      <c r="DC151" s="1004"/>
      <c r="DD151" s="1004"/>
      <c r="DE151" s="1004"/>
      <c r="DF151" s="1004"/>
      <c r="DG151" s="532"/>
      <c r="DH151" s="1004"/>
      <c r="DI151" s="1004">
        <f t="shared" si="345"/>
        <v>0</v>
      </c>
      <c r="DJ151" s="532"/>
      <c r="DK151" s="1004"/>
      <c r="DL151" s="1004"/>
      <c r="DM151" s="1006">
        <f t="shared" si="346"/>
        <v>0</v>
      </c>
    </row>
    <row r="152" spans="1:121" s="66" customFormat="1" ht="15.95" customHeight="1" x14ac:dyDescent="0.25">
      <c r="A152" s="987"/>
      <c r="B152" s="987"/>
      <c r="C152" s="980"/>
      <c r="D152" s="980"/>
      <c r="E152" s="980"/>
      <c r="F152" s="257"/>
      <c r="G152" s="980"/>
      <c r="H152" s="987"/>
      <c r="I152" s="989"/>
      <c r="J152" s="997" t="s">
        <v>389</v>
      </c>
      <c r="K152" s="993"/>
      <c r="L152" s="995"/>
      <c r="M152" s="1053"/>
      <c r="N152" s="69"/>
      <c r="O152" s="19"/>
      <c r="P152" s="175"/>
      <c r="Q152" s="16">
        <f>P152-M152</f>
        <v>0</v>
      </c>
      <c r="R152" s="614">
        <f>P152-N152</f>
        <v>0</v>
      </c>
      <c r="S152" s="559"/>
      <c r="T152" s="612"/>
      <c r="U152" s="612"/>
      <c r="V152" s="612"/>
      <c r="W152" s="612"/>
      <c r="X152" s="1037"/>
      <c r="Y152" s="1086"/>
      <c r="Z152" s="169"/>
      <c r="AA152" s="1001"/>
      <c r="AB152" s="987"/>
      <c r="AC152" s="980"/>
      <c r="AD152" s="980"/>
      <c r="AE152" s="980"/>
      <c r="AF152" s="989"/>
      <c r="AG152" s="964" t="e">
        <f t="shared" ref="AG152" si="350">(AI152+AI153)/AA152/7.18</f>
        <v>#DIV/0!</v>
      </c>
      <c r="AH152" s="535"/>
      <c r="AI152" s="16"/>
      <c r="AJ152" s="262">
        <f t="shared" ref="AJ152" si="351">AI152*Y152</f>
        <v>0</v>
      </c>
      <c r="AK152" s="948" t="e">
        <f t="shared" ref="AK152:AP152" si="352">AB152*$CZ152*$AA152*$Y152/1000/1000</f>
        <v>#DIV/0!</v>
      </c>
      <c r="AL152" s="960" t="e">
        <f t="shared" si="352"/>
        <v>#DIV/0!</v>
      </c>
      <c r="AM152" s="960" t="e">
        <f t="shared" si="352"/>
        <v>#DIV/0!</v>
      </c>
      <c r="AN152" s="960" t="e">
        <f t="shared" si="352"/>
        <v>#DIV/0!</v>
      </c>
      <c r="AO152" s="960" t="e">
        <f t="shared" si="352"/>
        <v>#DIV/0!</v>
      </c>
      <c r="AP152" s="962" t="e">
        <f t="shared" si="352"/>
        <v>#DIV/0!</v>
      </c>
      <c r="AQ152" s="1026" t="e">
        <f t="shared" ref="AQ152" si="353">AJ152/1000/1000-AP152</f>
        <v>#DIV/0!</v>
      </c>
      <c r="AR152" s="262">
        <f t="shared" ref="AR152:AR155" si="354">AI152*Z152</f>
        <v>0</v>
      </c>
      <c r="AS152" s="645">
        <f t="shared" ref="AS152:AS155" si="355">AR152-AJ152</f>
        <v>0</v>
      </c>
      <c r="AT152" s="948" t="e">
        <f>(AB152-B152)*$CZ152*$AA152*$Y152/1000/1000</f>
        <v>#DIV/0!</v>
      </c>
      <c r="AU152" s="960" t="e">
        <f>(AC152-C152)*$CZ152*$AA152*$Y152/1000/1000</f>
        <v>#DIV/0!</v>
      </c>
      <c r="AV152" s="960" t="e">
        <f>(AD152-D152)*$CZ152*$AA152*$Y152/1000/1000</f>
        <v>#DIV/0!</v>
      </c>
      <c r="AW152" s="960" t="e">
        <f>(AE152-E152)*$CZ152*$AA152*$Y152/1000/1000</f>
        <v>#DIV/0!</v>
      </c>
      <c r="AX152" s="960" t="e">
        <f>(AF152-F152)*$CZ152*$AA152*$Y152/1000/1000</f>
        <v>#DIV/0!</v>
      </c>
      <c r="AY152" s="962" t="e">
        <f t="shared" ref="AY152" si="356">SUM(AT152:AX152)</f>
        <v>#DIV/0!</v>
      </c>
      <c r="AZ152" s="991"/>
      <c r="BA152" s="1024" t="e">
        <f>(I152+D152)*AA152*CZ152*A152</f>
        <v>#DIV/0!</v>
      </c>
      <c r="BB152" s="1024">
        <f t="shared" ref="BB152" si="357">(BC152+BE152+BF152+BD152)*AA152+0.76*Y152*AA152</f>
        <v>0</v>
      </c>
      <c r="BC152" s="1020"/>
      <c r="BD152" s="1020"/>
      <c r="BE152" s="1020"/>
      <c r="BF152" s="1020"/>
      <c r="BG152" s="968"/>
      <c r="BH152" s="1014"/>
      <c r="BI152" s="1014">
        <f t="shared" ref="BI152" si="358">BG152*AA152*Y152</f>
        <v>0</v>
      </c>
      <c r="BJ152" s="1014" t="e">
        <f t="shared" ref="BJ152" si="359">AJ152/AA152-AZ152-BG152*Y152</f>
        <v>#DIV/0!</v>
      </c>
      <c r="BK152" s="1014" t="e">
        <f t="shared" ref="BK152" si="360">AR152/AA152-AZ152-BG152</f>
        <v>#DIV/0!</v>
      </c>
      <c r="BL152" s="1022"/>
      <c r="BM152" s="1014" t="e">
        <f t="shared" ref="BM152" si="361">BJ152-BL152</f>
        <v>#DIV/0!</v>
      </c>
      <c r="BN152" s="1014" t="e">
        <f t="shared" ref="BN152" si="362">BK152-BL152</f>
        <v>#DIV/0!</v>
      </c>
      <c r="BO152" s="968"/>
      <c r="BP152" s="91"/>
      <c r="BQ152" s="279"/>
      <c r="BR152" s="966" t="e">
        <f>(AI152+AI153)/AA152/7.1638</f>
        <v>#DIV/0!</v>
      </c>
      <c r="BS152" s="968">
        <f t="shared" ref="BS152" si="363">CN152-BO152</f>
        <v>0</v>
      </c>
      <c r="BT152" s="1008">
        <f t="shared" ref="BT152" si="364">CM152-BO152</f>
        <v>0</v>
      </c>
      <c r="BU152" s="1008" t="e">
        <f t="shared" ref="BU152" si="365">BR152-BS152</f>
        <v>#DIV/0!</v>
      </c>
      <c r="BV152" s="1011" t="e">
        <f t="shared" ref="BV152" si="366">BR152-BT152</f>
        <v>#DIV/0!</v>
      </c>
      <c r="BW152" s="255"/>
      <c r="BX152" s="255"/>
      <c r="BY152" s="255"/>
      <c r="BZ152" s="261"/>
      <c r="CA152" s="279"/>
      <c r="CB152" s="948"/>
      <c r="CC152" s="960"/>
      <c r="CD152" s="960"/>
      <c r="CE152" s="960"/>
      <c r="CF152" s="255"/>
      <c r="CG152" s="255"/>
      <c r="CH152" s="950"/>
      <c r="CI152" s="27"/>
      <c r="CJ152" s="27"/>
      <c r="CK152" s="27"/>
      <c r="CL152" s="283"/>
      <c r="CM152" s="1109"/>
      <c r="CN152" s="950"/>
      <c r="CO152" s="27"/>
      <c r="CP152" s="283"/>
      <c r="CQ152" s="261"/>
      <c r="CR152" s="964"/>
      <c r="CS152" s="960"/>
      <c r="CT152" s="960"/>
      <c r="CU152" s="960"/>
      <c r="CV152" s="950"/>
      <c r="CW152" s="950"/>
      <c r="CX152" s="960"/>
      <c r="CY152" s="962"/>
      <c r="CZ152" s="1007" t="e">
        <f>(AI152+AI153)/AA152/(BR152+BP152)</f>
        <v>#DIV/0!</v>
      </c>
      <c r="DA152" s="1003" t="e">
        <f>CR152*AA152*BU152*CZ152/1000000</f>
        <v>#DIV/0!</v>
      </c>
      <c r="DB152" s="322" t="e">
        <f>CR152*AA152*BV152*CZ152/1000000</f>
        <v>#DIV/0!</v>
      </c>
      <c r="DC152" s="1003">
        <f>[181]Анализ!BE167</f>
        <v>0</v>
      </c>
      <c r="DD152" s="1003" t="e">
        <f>SUM(AT152,AW152,AX152)</f>
        <v>#DIV/0!</v>
      </c>
      <c r="DE152" s="1003" t="e">
        <f>AL152</f>
        <v>#DIV/0!</v>
      </c>
      <c r="DF152" s="1003" t="e">
        <f>AV152</f>
        <v>#DIV/0!</v>
      </c>
      <c r="DG152" s="1003" t="e">
        <f>(BA152-BB152)/1000/1000</f>
        <v>#DIV/0!</v>
      </c>
      <c r="DH152" s="1003">
        <f>(BH152-BI152)/1000/1000</f>
        <v>0</v>
      </c>
      <c r="DI152" s="1003">
        <f>AS152/1000000</f>
        <v>0</v>
      </c>
      <c r="DJ152" s="1003">
        <f>CI152/1000/1000</f>
        <v>0</v>
      </c>
      <c r="DK152" s="1003">
        <f t="shared" ref="DK152:DK155" si="367">CY152/1000/1000</f>
        <v>0</v>
      </c>
      <c r="DL152" s="1003">
        <f t="shared" ref="DL152:DL155" si="368">CP152/1000/1000</f>
        <v>0</v>
      </c>
      <c r="DM152" s="1005" t="e">
        <f t="shared" ref="DM152:DM155" si="369">SUM(DA152:DL152)</f>
        <v>#DIV/0!</v>
      </c>
    </row>
    <row r="153" spans="1:121" s="66" customFormat="1" ht="15.95" customHeight="1" x14ac:dyDescent="0.25">
      <c r="A153" s="988"/>
      <c r="B153" s="988"/>
      <c r="C153" s="981"/>
      <c r="D153" s="981"/>
      <c r="E153" s="981"/>
      <c r="F153" s="507"/>
      <c r="G153" s="981"/>
      <c r="H153" s="988"/>
      <c r="I153" s="990"/>
      <c r="J153" s="998"/>
      <c r="K153" s="994"/>
      <c r="L153" s="996"/>
      <c r="M153" s="1054"/>
      <c r="N153" s="515"/>
      <c r="O153" s="516"/>
      <c r="P153" s="517"/>
      <c r="Q153" s="519">
        <f>P153-M152</f>
        <v>0</v>
      </c>
      <c r="R153" s="615">
        <f>P153-N153</f>
        <v>0</v>
      </c>
      <c r="S153" s="562"/>
      <c r="T153" s="613"/>
      <c r="U153" s="613"/>
      <c r="V153" s="613"/>
      <c r="W153" s="613"/>
      <c r="X153" s="1038"/>
      <c r="Y153" s="1087"/>
      <c r="Z153" s="518"/>
      <c r="AA153" s="1002"/>
      <c r="AB153" s="988"/>
      <c r="AC153" s="981"/>
      <c r="AD153" s="981"/>
      <c r="AE153" s="981"/>
      <c r="AF153" s="990"/>
      <c r="AG153" s="965" t="e">
        <f t="shared" ref="AG153" si="370">K153/H153/7.16</f>
        <v>#DIV/0!</v>
      </c>
      <c r="AH153" s="536"/>
      <c r="AI153" s="519"/>
      <c r="AJ153" s="520">
        <f>AI153*Y152</f>
        <v>0</v>
      </c>
      <c r="AK153" s="949"/>
      <c r="AL153" s="961"/>
      <c r="AM153" s="961"/>
      <c r="AN153" s="961"/>
      <c r="AO153" s="961"/>
      <c r="AP153" s="963"/>
      <c r="AQ153" s="1027"/>
      <c r="AR153" s="520">
        <f t="shared" si="354"/>
        <v>0</v>
      </c>
      <c r="AS153" s="521">
        <f t="shared" si="355"/>
        <v>0</v>
      </c>
      <c r="AT153" s="949"/>
      <c r="AU153" s="961"/>
      <c r="AV153" s="961"/>
      <c r="AW153" s="961"/>
      <c r="AX153" s="961"/>
      <c r="AY153" s="963"/>
      <c r="AZ153" s="992"/>
      <c r="BA153" s="1015"/>
      <c r="BB153" s="1015"/>
      <c r="BC153" s="1021"/>
      <c r="BD153" s="1021"/>
      <c r="BE153" s="1021"/>
      <c r="BF153" s="1021"/>
      <c r="BG153" s="1013"/>
      <c r="BH153" s="1015"/>
      <c r="BI153" s="1015"/>
      <c r="BJ153" s="1015"/>
      <c r="BK153" s="1015"/>
      <c r="BL153" s="1023"/>
      <c r="BM153" s="1015"/>
      <c r="BN153" s="1015"/>
      <c r="BO153" s="1013"/>
      <c r="BP153" s="91"/>
      <c r="BQ153" s="279"/>
      <c r="BR153" s="1095"/>
      <c r="BS153" s="969"/>
      <c r="BT153" s="1009"/>
      <c r="BU153" s="1010"/>
      <c r="BV153" s="1012"/>
      <c r="BW153" s="255"/>
      <c r="BX153" s="255"/>
      <c r="BY153" s="255"/>
      <c r="BZ153" s="261"/>
      <c r="CA153" s="279"/>
      <c r="CB153" s="949"/>
      <c r="CC153" s="961"/>
      <c r="CD153" s="961"/>
      <c r="CE153" s="961"/>
      <c r="CF153" s="256"/>
      <c r="CG153" s="256"/>
      <c r="CH153" s="951"/>
      <c r="CI153" s="487"/>
      <c r="CJ153" s="487"/>
      <c r="CK153" s="487"/>
      <c r="CL153" s="488"/>
      <c r="CM153" s="1110"/>
      <c r="CN153" s="951"/>
      <c r="CO153" s="27"/>
      <c r="CP153" s="283"/>
      <c r="CQ153" s="261"/>
      <c r="CR153" s="965"/>
      <c r="CS153" s="961"/>
      <c r="CT153" s="961"/>
      <c r="CU153" s="961"/>
      <c r="CV153" s="951"/>
      <c r="CW153" s="951"/>
      <c r="CX153" s="961"/>
      <c r="CY153" s="963"/>
      <c r="CZ153" s="1007"/>
      <c r="DA153" s="1004"/>
      <c r="DB153" s="532"/>
      <c r="DC153" s="1004">
        <f>[181]Анализ!BE168</f>
        <v>0</v>
      </c>
      <c r="DD153" s="1004">
        <f>SUM(AT153,AW153,AX153)</f>
        <v>0</v>
      </c>
      <c r="DE153" s="1004">
        <f>AL153</f>
        <v>0</v>
      </c>
      <c r="DF153" s="1004">
        <f>AV153</f>
        <v>0</v>
      </c>
      <c r="DG153" s="1004">
        <f>(BA153-BB153)/1000/1000</f>
        <v>0</v>
      </c>
      <c r="DH153" s="1004">
        <f>(BH153-BI153)/1000/1000</f>
        <v>0</v>
      </c>
      <c r="DI153" s="1004"/>
      <c r="DJ153" s="1004">
        <f>CI153/1000/1000</f>
        <v>0</v>
      </c>
      <c r="DK153" s="1004">
        <f t="shared" si="367"/>
        <v>0</v>
      </c>
      <c r="DL153" s="1004">
        <f t="shared" si="368"/>
        <v>0</v>
      </c>
      <c r="DM153" s="1006">
        <f t="shared" si="369"/>
        <v>0</v>
      </c>
    </row>
    <row r="154" spans="1:121" s="66" customFormat="1" ht="15.95" customHeight="1" x14ac:dyDescent="0.25">
      <c r="A154" s="987"/>
      <c r="B154" s="987"/>
      <c r="C154" s="980"/>
      <c r="D154" s="980"/>
      <c r="E154" s="980"/>
      <c r="F154" s="257"/>
      <c r="G154" s="980"/>
      <c r="H154" s="987"/>
      <c r="I154" s="989"/>
      <c r="J154" s="997" t="s">
        <v>390</v>
      </c>
      <c r="K154" s="993"/>
      <c r="L154" s="995"/>
      <c r="M154" s="1053"/>
      <c r="N154" s="69"/>
      <c r="O154" s="19"/>
      <c r="P154" s="175"/>
      <c r="Q154" s="16">
        <f>P154-M154</f>
        <v>0</v>
      </c>
      <c r="R154" s="614">
        <f t="shared" si="334"/>
        <v>0</v>
      </c>
      <c r="S154" s="559"/>
      <c r="T154" s="613"/>
      <c r="U154" s="613"/>
      <c r="V154" s="613"/>
      <c r="W154" s="613"/>
      <c r="X154" s="1037"/>
      <c r="Y154" s="318"/>
      <c r="Z154" s="169"/>
      <c r="AA154" s="1001"/>
      <c r="AB154" s="987"/>
      <c r="AC154" s="980"/>
      <c r="AD154" s="980"/>
      <c r="AE154" s="980"/>
      <c r="AF154" s="989"/>
      <c r="AG154" s="964" t="e">
        <f t="shared" ref="AG154" si="371">(AI154+AI155)/AA154/7.18</f>
        <v>#DIV/0!</v>
      </c>
      <c r="AH154" s="535"/>
      <c r="AI154" s="16"/>
      <c r="AJ154" s="262">
        <f t="shared" ref="AJ154" si="372">AI154*Y154</f>
        <v>0</v>
      </c>
      <c r="AK154" s="948" t="e">
        <f t="shared" ref="AK154:AP154" si="373">AB154*$CZ154*$AA154*$Y154/1000/1000</f>
        <v>#DIV/0!</v>
      </c>
      <c r="AL154" s="960" t="e">
        <f t="shared" si="373"/>
        <v>#DIV/0!</v>
      </c>
      <c r="AM154" s="960" t="e">
        <f t="shared" si="373"/>
        <v>#DIV/0!</v>
      </c>
      <c r="AN154" s="960" t="e">
        <f t="shared" si="373"/>
        <v>#DIV/0!</v>
      </c>
      <c r="AO154" s="960" t="e">
        <f t="shared" si="373"/>
        <v>#DIV/0!</v>
      </c>
      <c r="AP154" s="962" t="e">
        <f t="shared" si="373"/>
        <v>#DIV/0!</v>
      </c>
      <c r="AQ154" s="1026" t="e">
        <f t="shared" ref="AQ154" si="374">AJ154/1000/1000-AP154</f>
        <v>#DIV/0!</v>
      </c>
      <c r="AR154" s="262">
        <f t="shared" si="354"/>
        <v>0</v>
      </c>
      <c r="AS154" s="645">
        <f t="shared" si="355"/>
        <v>0</v>
      </c>
      <c r="AT154" s="948" t="e">
        <f>(AB154-B154)*$CZ154*$AA154*$Y154/1000/1000</f>
        <v>#DIV/0!</v>
      </c>
      <c r="AU154" s="960" t="e">
        <f>(AC154-C154)*$CZ154*$AA154*$Y154/1000/1000</f>
        <v>#DIV/0!</v>
      </c>
      <c r="AV154" s="960" t="e">
        <f>(AD154-D154)*$CZ154*$AA154*$Y154/1000/1000</f>
        <v>#DIV/0!</v>
      </c>
      <c r="AW154" s="960" t="e">
        <f>(AE154-E154)*$CZ154*$AA154*$Y154/1000/1000</f>
        <v>#DIV/0!</v>
      </c>
      <c r="AX154" s="960" t="e">
        <f>(AF154-F154)*$CZ154*$AA154*$Y154/1000/1000</f>
        <v>#DIV/0!</v>
      </c>
      <c r="AY154" s="962" t="e">
        <f t="shared" ref="AY154" si="375">SUM(AT154:AX154)</f>
        <v>#DIV/0!</v>
      </c>
      <c r="AZ154" s="991"/>
      <c r="BA154" s="1024" t="e">
        <f>(I154+D154)*AA154*CZ154*A154</f>
        <v>#DIV/0!</v>
      </c>
      <c r="BB154" s="1024">
        <f t="shared" ref="BB154" si="376">(BC154+BE154+BF154+BD154)*AA154+0.76*Y154*AA154</f>
        <v>0</v>
      </c>
      <c r="BC154" s="1020"/>
      <c r="BD154" s="1020"/>
      <c r="BE154" s="1020"/>
      <c r="BF154" s="1020"/>
      <c r="BG154" s="968"/>
      <c r="BH154" s="1014"/>
      <c r="BI154" s="1014">
        <f t="shared" ref="BI154" si="377">BG154*AA154*Y154</f>
        <v>0</v>
      </c>
      <c r="BJ154" s="1014" t="e">
        <f t="shared" ref="BJ154" si="378">AJ154/AA154-AZ154-BG154*Y154</f>
        <v>#DIV/0!</v>
      </c>
      <c r="BK154" s="1014" t="e">
        <f t="shared" ref="BK154" si="379">AR154/AA154-AZ154-BG154</f>
        <v>#DIV/0!</v>
      </c>
      <c r="BL154" s="1022"/>
      <c r="BM154" s="1014" t="e">
        <f t="shared" ref="BM154" si="380">BJ154-BL154</f>
        <v>#DIV/0!</v>
      </c>
      <c r="BN154" s="1014" t="e">
        <f t="shared" ref="BN154" si="381">BK154-BL154</f>
        <v>#DIV/0!</v>
      </c>
      <c r="BO154" s="968"/>
      <c r="BP154" s="91"/>
      <c r="BQ154" s="279"/>
      <c r="BR154" s="966" t="e">
        <f>(AI154+AI155)/AA154/7.18</f>
        <v>#DIV/0!</v>
      </c>
      <c r="BS154" s="968">
        <f t="shared" ref="BS154" si="382">CN154-BO154</f>
        <v>0</v>
      </c>
      <c r="BT154" s="1008">
        <f t="shared" ref="BT154" si="383">CM154-BO154</f>
        <v>0</v>
      </c>
      <c r="BU154" s="1008" t="e">
        <f t="shared" ref="BU154" si="384">BR154-BS154</f>
        <v>#DIV/0!</v>
      </c>
      <c r="BV154" s="1011" t="e">
        <f t="shared" ref="BV154" si="385">BR154-BT154</f>
        <v>#DIV/0!</v>
      </c>
      <c r="BW154" s="255"/>
      <c r="BX154" s="255"/>
      <c r="BY154" s="255"/>
      <c r="BZ154" s="261"/>
      <c r="CA154" s="279"/>
      <c r="CB154" s="948"/>
      <c r="CC154" s="960"/>
      <c r="CD154" s="960"/>
      <c r="CE154" s="960"/>
      <c r="CF154" s="255"/>
      <c r="CG154" s="255"/>
      <c r="CH154" s="950"/>
      <c r="CI154" s="27"/>
      <c r="CJ154" s="27"/>
      <c r="CK154" s="27"/>
      <c r="CL154" s="283"/>
      <c r="CM154" s="1109"/>
      <c r="CN154" s="950"/>
      <c r="CO154" s="27"/>
      <c r="CP154" s="283"/>
      <c r="CQ154" s="261"/>
      <c r="CR154" s="964"/>
      <c r="CS154" s="960"/>
      <c r="CT154" s="960"/>
      <c r="CU154" s="960"/>
      <c r="CV154" s="950"/>
      <c r="CW154" s="950"/>
      <c r="CX154" s="960"/>
      <c r="CY154" s="962"/>
      <c r="CZ154" s="1007" t="e">
        <f>(AI154+AI155)/AA154/(BR154+BP154)</f>
        <v>#DIV/0!</v>
      </c>
      <c r="DA154" s="1003" t="e">
        <f>CR154*AA154*BU154*CZ154/1000000</f>
        <v>#DIV/0!</v>
      </c>
      <c r="DB154" s="322" t="e">
        <f>CR154*AA154*BV154*CZ154/1000000</f>
        <v>#DIV/0!</v>
      </c>
      <c r="DC154" s="1003">
        <f>[181]Анализ!BE169</f>
        <v>0</v>
      </c>
      <c r="DD154" s="1003" t="e">
        <f>SUM(AT154,AW154,AX154)</f>
        <v>#DIV/0!</v>
      </c>
      <c r="DE154" s="1003" t="e">
        <f>AL154</f>
        <v>#DIV/0!</v>
      </c>
      <c r="DF154" s="1003" t="e">
        <f>AV154</f>
        <v>#DIV/0!</v>
      </c>
      <c r="DG154" s="1003" t="e">
        <f>(BA154-BB154)/1000/1000</f>
        <v>#DIV/0!</v>
      </c>
      <c r="DH154" s="1003">
        <f>(BH154-BI154)/1000/1000</f>
        <v>0</v>
      </c>
      <c r="DI154" s="1003">
        <f>AS154/1000000</f>
        <v>0</v>
      </c>
      <c r="DJ154" s="1003">
        <f>CI154/1000/1000</f>
        <v>0</v>
      </c>
      <c r="DK154" s="1003">
        <f t="shared" si="367"/>
        <v>0</v>
      </c>
      <c r="DL154" s="1003">
        <f t="shared" si="368"/>
        <v>0</v>
      </c>
      <c r="DM154" s="1005" t="e">
        <f t="shared" si="369"/>
        <v>#DIV/0!</v>
      </c>
    </row>
    <row r="155" spans="1:121" s="66" customFormat="1" ht="15.95" customHeight="1" x14ac:dyDescent="0.25">
      <c r="A155" s="988"/>
      <c r="B155" s="988"/>
      <c r="C155" s="981"/>
      <c r="D155" s="981"/>
      <c r="E155" s="981"/>
      <c r="F155" s="507"/>
      <c r="G155" s="981"/>
      <c r="H155" s="988"/>
      <c r="I155" s="990"/>
      <c r="J155" s="998"/>
      <c r="K155" s="994"/>
      <c r="L155" s="996"/>
      <c r="M155" s="1054"/>
      <c r="N155" s="515"/>
      <c r="O155" s="516"/>
      <c r="P155" s="517"/>
      <c r="Q155" s="519">
        <f>P155-M154</f>
        <v>0</v>
      </c>
      <c r="R155" s="615">
        <f t="shared" si="334"/>
        <v>0</v>
      </c>
      <c r="S155" s="562"/>
      <c r="T155" s="613"/>
      <c r="U155" s="613"/>
      <c r="V155" s="613"/>
      <c r="W155" s="613"/>
      <c r="X155" s="1038"/>
      <c r="Y155" s="318"/>
      <c r="Z155" s="518"/>
      <c r="AA155" s="1002"/>
      <c r="AB155" s="988"/>
      <c r="AC155" s="981"/>
      <c r="AD155" s="981"/>
      <c r="AE155" s="981"/>
      <c r="AF155" s="990"/>
      <c r="AG155" s="965" t="e">
        <f t="shared" ref="AG155" si="386">K155/H155/7.16</f>
        <v>#DIV/0!</v>
      </c>
      <c r="AH155" s="536"/>
      <c r="AI155" s="519"/>
      <c r="AJ155" s="520">
        <f>AI155*Y154</f>
        <v>0</v>
      </c>
      <c r="AK155" s="949"/>
      <c r="AL155" s="961"/>
      <c r="AM155" s="961"/>
      <c r="AN155" s="961"/>
      <c r="AO155" s="961"/>
      <c r="AP155" s="963"/>
      <c r="AQ155" s="1027"/>
      <c r="AR155" s="520">
        <f t="shared" si="354"/>
        <v>0</v>
      </c>
      <c r="AS155" s="521">
        <f t="shared" si="355"/>
        <v>0</v>
      </c>
      <c r="AT155" s="949"/>
      <c r="AU155" s="961"/>
      <c r="AV155" s="961"/>
      <c r="AW155" s="961"/>
      <c r="AX155" s="961"/>
      <c r="AY155" s="963"/>
      <c r="AZ155" s="992"/>
      <c r="BA155" s="1015"/>
      <c r="BB155" s="1015"/>
      <c r="BC155" s="1021"/>
      <c r="BD155" s="1021"/>
      <c r="BE155" s="1021"/>
      <c r="BF155" s="1021"/>
      <c r="BG155" s="1013"/>
      <c r="BH155" s="1015"/>
      <c r="BI155" s="1015"/>
      <c r="BJ155" s="1015"/>
      <c r="BK155" s="1015"/>
      <c r="BL155" s="1023"/>
      <c r="BM155" s="1015"/>
      <c r="BN155" s="1015"/>
      <c r="BO155" s="1013"/>
      <c r="BP155" s="91"/>
      <c r="BQ155" s="279"/>
      <c r="BR155" s="1095"/>
      <c r="BS155" s="969"/>
      <c r="BT155" s="1009"/>
      <c r="BU155" s="1010"/>
      <c r="BV155" s="1012"/>
      <c r="BW155" s="255"/>
      <c r="BX155" s="255"/>
      <c r="BY155" s="255"/>
      <c r="BZ155" s="261"/>
      <c r="CA155" s="279"/>
      <c r="CB155" s="949"/>
      <c r="CC155" s="961"/>
      <c r="CD155" s="961"/>
      <c r="CE155" s="961"/>
      <c r="CF155" s="256"/>
      <c r="CG155" s="256"/>
      <c r="CH155" s="951"/>
      <c r="CI155" s="487"/>
      <c r="CJ155" s="487"/>
      <c r="CK155" s="487"/>
      <c r="CL155" s="488"/>
      <c r="CM155" s="1110"/>
      <c r="CN155" s="951"/>
      <c r="CO155" s="27"/>
      <c r="CP155" s="283"/>
      <c r="CQ155" s="261"/>
      <c r="CR155" s="965"/>
      <c r="CS155" s="961"/>
      <c r="CT155" s="961"/>
      <c r="CU155" s="961"/>
      <c r="CV155" s="951"/>
      <c r="CW155" s="951"/>
      <c r="CX155" s="961"/>
      <c r="CY155" s="963"/>
      <c r="CZ155" s="1007"/>
      <c r="DA155" s="1004"/>
      <c r="DB155" s="532"/>
      <c r="DC155" s="1004">
        <f>[181]Анализ!BE170</f>
        <v>0</v>
      </c>
      <c r="DD155" s="1004">
        <f>SUM(AT155,AW155,AX155)</f>
        <v>0</v>
      </c>
      <c r="DE155" s="1004">
        <f>AL155</f>
        <v>0</v>
      </c>
      <c r="DF155" s="1004">
        <f>AV155</f>
        <v>0</v>
      </c>
      <c r="DG155" s="1004">
        <f>(BA155-BB155)/1000/1000</f>
        <v>0</v>
      </c>
      <c r="DH155" s="1004">
        <f>(BH155-BI155)/1000/1000</f>
        <v>0</v>
      </c>
      <c r="DI155" s="1004"/>
      <c r="DJ155" s="1004">
        <f>CI155/1000/1000</f>
        <v>0</v>
      </c>
      <c r="DK155" s="1004">
        <f t="shared" si="367"/>
        <v>0</v>
      </c>
      <c r="DL155" s="1004">
        <f t="shared" si="368"/>
        <v>0</v>
      </c>
      <c r="DM155" s="1006">
        <f t="shared" si="369"/>
        <v>0</v>
      </c>
    </row>
    <row r="156" spans="1:121" s="66" customFormat="1" ht="15.95" customHeight="1" outlineLevel="1" x14ac:dyDescent="0.25">
      <c r="A156" s="987"/>
      <c r="B156" s="987"/>
      <c r="C156" s="980"/>
      <c r="D156" s="980"/>
      <c r="E156" s="980"/>
      <c r="F156" s="257"/>
      <c r="G156" s="980"/>
      <c r="H156" s="987"/>
      <c r="I156" s="989"/>
      <c r="J156" s="1033"/>
      <c r="K156" s="1035"/>
      <c r="L156" s="1037"/>
      <c r="M156" s="1039"/>
      <c r="N156" s="515"/>
      <c r="O156" s="516"/>
      <c r="P156" s="517"/>
      <c r="Q156" s="519"/>
      <c r="R156" s="615"/>
      <c r="S156" s="562"/>
      <c r="T156" s="613"/>
      <c r="U156" s="613"/>
      <c r="V156" s="613"/>
      <c r="W156" s="613"/>
      <c r="X156" s="1037"/>
      <c r="Y156" s="1031"/>
      <c r="Z156" s="518"/>
      <c r="AA156" s="999"/>
      <c r="AB156" s="987"/>
      <c r="AC156" s="980"/>
      <c r="AD156" s="980"/>
      <c r="AE156" s="980"/>
      <c r="AF156" s="989"/>
      <c r="AG156" s="964"/>
      <c r="AH156" s="535"/>
      <c r="AI156" s="519"/>
      <c r="AJ156" s="520"/>
      <c r="AK156" s="948"/>
      <c r="AL156" s="960"/>
      <c r="AM156" s="960"/>
      <c r="AN156" s="960"/>
      <c r="AO156" s="960"/>
      <c r="AP156" s="962"/>
      <c r="AQ156" s="1026"/>
      <c r="AR156" s="520"/>
      <c r="AS156" s="521"/>
      <c r="AT156" s="948"/>
      <c r="AU156" s="960"/>
      <c r="AV156" s="960"/>
      <c r="AW156" s="960"/>
      <c r="AX156" s="960"/>
      <c r="AY156" s="962"/>
      <c r="AZ156" s="991"/>
      <c r="BA156" s="1024"/>
      <c r="BB156" s="1024"/>
      <c r="BC156" s="1020"/>
      <c r="BD156" s="1020"/>
      <c r="BE156" s="1020"/>
      <c r="BF156" s="1020"/>
      <c r="BG156" s="968"/>
      <c r="BH156" s="1014"/>
      <c r="BI156" s="1014"/>
      <c r="BJ156" s="1014"/>
      <c r="BK156" s="1014"/>
      <c r="BL156" s="1022"/>
      <c r="BM156" s="1014"/>
      <c r="BN156" s="1014"/>
      <c r="BO156" s="968"/>
      <c r="BP156" s="91"/>
      <c r="BQ156" s="279"/>
      <c r="BR156" s="966"/>
      <c r="BS156" s="968"/>
      <c r="BT156" s="1008"/>
      <c r="BU156" s="1008"/>
      <c r="BV156" s="1011"/>
      <c r="BW156" s="255"/>
      <c r="BX156" s="255"/>
      <c r="BY156" s="255"/>
      <c r="BZ156" s="261"/>
      <c r="CA156" s="279"/>
      <c r="CB156" s="948"/>
      <c r="CC156" s="960"/>
      <c r="CD156" s="960"/>
      <c r="CE156" s="960"/>
      <c r="CF156" s="255"/>
      <c r="CG156" s="255"/>
      <c r="CH156" s="950"/>
      <c r="CI156" s="27"/>
      <c r="CJ156" s="27"/>
      <c r="CK156" s="27"/>
      <c r="CL156" s="283"/>
      <c r="CM156" s="388"/>
      <c r="CN156" s="27"/>
      <c r="CO156" s="27"/>
      <c r="CP156" s="283"/>
      <c r="CQ156" s="261"/>
      <c r="CR156" s="964"/>
      <c r="CS156" s="960"/>
      <c r="CT156" s="960"/>
      <c r="CU156" s="960"/>
      <c r="CV156" s="950"/>
      <c r="CW156" s="950"/>
      <c r="CX156" s="960"/>
      <c r="CY156" s="962"/>
      <c r="CZ156" s="1007"/>
      <c r="DA156" s="1003"/>
      <c r="DB156" s="322"/>
      <c r="DC156" s="1003"/>
      <c r="DD156" s="1003"/>
      <c r="DE156" s="1003"/>
      <c r="DF156" s="1003"/>
      <c r="DG156" s="1003"/>
      <c r="DH156" s="1003"/>
      <c r="DI156" s="1003"/>
      <c r="DJ156" s="1003"/>
      <c r="DK156" s="1003"/>
      <c r="DL156" s="1003"/>
      <c r="DM156" s="1005"/>
    </row>
    <row r="157" spans="1:121" s="66" customFormat="1" ht="15.95" customHeight="1" outlineLevel="1" x14ac:dyDescent="0.25">
      <c r="A157" s="988"/>
      <c r="B157" s="988"/>
      <c r="C157" s="981"/>
      <c r="D157" s="981"/>
      <c r="E157" s="981"/>
      <c r="F157" s="507"/>
      <c r="G157" s="981"/>
      <c r="H157" s="988"/>
      <c r="I157" s="990"/>
      <c r="J157" s="1034"/>
      <c r="K157" s="1036"/>
      <c r="L157" s="1038"/>
      <c r="M157" s="1040"/>
      <c r="N157" s="515"/>
      <c r="O157" s="516"/>
      <c r="P157" s="517"/>
      <c r="Q157" s="519"/>
      <c r="R157" s="615"/>
      <c r="S157" s="562"/>
      <c r="T157" s="613"/>
      <c r="U157" s="613"/>
      <c r="V157" s="613"/>
      <c r="W157" s="613"/>
      <c r="X157" s="1038"/>
      <c r="Y157" s="1032"/>
      <c r="Z157" s="518"/>
      <c r="AA157" s="1000"/>
      <c r="AB157" s="988"/>
      <c r="AC157" s="981"/>
      <c r="AD157" s="981"/>
      <c r="AE157" s="981"/>
      <c r="AF157" s="990"/>
      <c r="AG157" s="965"/>
      <c r="AH157" s="536"/>
      <c r="AI157" s="519"/>
      <c r="AJ157" s="520"/>
      <c r="AK157" s="949"/>
      <c r="AL157" s="961"/>
      <c r="AM157" s="961"/>
      <c r="AN157" s="961"/>
      <c r="AO157" s="961"/>
      <c r="AP157" s="963"/>
      <c r="AQ157" s="1027"/>
      <c r="AR157" s="520"/>
      <c r="AS157" s="521"/>
      <c r="AT157" s="949"/>
      <c r="AU157" s="961"/>
      <c r="AV157" s="961"/>
      <c r="AW157" s="961"/>
      <c r="AX157" s="961"/>
      <c r="AY157" s="963"/>
      <c r="AZ157" s="992"/>
      <c r="BA157" s="1015"/>
      <c r="BB157" s="1015"/>
      <c r="BC157" s="1021"/>
      <c r="BD157" s="1021"/>
      <c r="BE157" s="1021"/>
      <c r="BF157" s="1021"/>
      <c r="BG157" s="1013"/>
      <c r="BH157" s="1015"/>
      <c r="BI157" s="1015"/>
      <c r="BJ157" s="1015"/>
      <c r="BK157" s="1015"/>
      <c r="BL157" s="1023"/>
      <c r="BM157" s="1015"/>
      <c r="BN157" s="1015"/>
      <c r="BO157" s="1013"/>
      <c r="BP157" s="91"/>
      <c r="BQ157" s="279"/>
      <c r="BR157" s="1095"/>
      <c r="BS157" s="969"/>
      <c r="BT157" s="1009"/>
      <c r="BU157" s="1010"/>
      <c r="BV157" s="1012"/>
      <c r="BW157" s="255"/>
      <c r="BX157" s="255"/>
      <c r="BY157" s="255"/>
      <c r="BZ157" s="261"/>
      <c r="CA157" s="279"/>
      <c r="CB157" s="949"/>
      <c r="CC157" s="961"/>
      <c r="CD157" s="961"/>
      <c r="CE157" s="961"/>
      <c r="CF157" s="256"/>
      <c r="CG157" s="256"/>
      <c r="CH157" s="951"/>
      <c r="CI157" s="487"/>
      <c r="CJ157" s="487"/>
      <c r="CK157" s="487"/>
      <c r="CL157" s="488"/>
      <c r="CM157" s="388"/>
      <c r="CN157" s="27"/>
      <c r="CO157" s="27"/>
      <c r="CP157" s="283"/>
      <c r="CQ157" s="261"/>
      <c r="CR157" s="965"/>
      <c r="CS157" s="961"/>
      <c r="CT157" s="961"/>
      <c r="CU157" s="961"/>
      <c r="CV157" s="951"/>
      <c r="CW157" s="951"/>
      <c r="CX157" s="961"/>
      <c r="CY157" s="963"/>
      <c r="CZ157" s="1007"/>
      <c r="DA157" s="1004"/>
      <c r="DB157" s="532"/>
      <c r="DC157" s="1004"/>
      <c r="DD157" s="1004"/>
      <c r="DE157" s="1004"/>
      <c r="DF157" s="1004"/>
      <c r="DG157" s="1004"/>
      <c r="DH157" s="1004"/>
      <c r="DI157" s="1004"/>
      <c r="DJ157" s="1004"/>
      <c r="DK157" s="1004"/>
      <c r="DL157" s="1004"/>
      <c r="DM157" s="1006"/>
    </row>
    <row r="158" spans="1:121" s="66" customFormat="1" ht="15.95" customHeight="1" outlineLevel="1" x14ac:dyDescent="0.25">
      <c r="A158" s="987"/>
      <c r="B158" s="987"/>
      <c r="C158" s="980"/>
      <c r="D158" s="980"/>
      <c r="E158" s="980"/>
      <c r="F158" s="257"/>
      <c r="G158" s="980"/>
      <c r="H158" s="987"/>
      <c r="I158" s="989"/>
      <c r="J158" s="1033"/>
      <c r="K158" s="1035"/>
      <c r="L158" s="1037"/>
      <c r="M158" s="1039"/>
      <c r="N158" s="515"/>
      <c r="O158" s="516"/>
      <c r="P158" s="517"/>
      <c r="Q158" s="519"/>
      <c r="R158" s="615"/>
      <c r="S158" s="562"/>
      <c r="T158" s="613"/>
      <c r="U158" s="613"/>
      <c r="V158" s="613"/>
      <c r="W158" s="613"/>
      <c r="X158" s="1037"/>
      <c r="Y158" s="1031"/>
      <c r="Z158" s="518"/>
      <c r="AA158" s="999"/>
      <c r="AB158" s="987"/>
      <c r="AC158" s="980"/>
      <c r="AD158" s="980"/>
      <c r="AE158" s="980"/>
      <c r="AF158" s="989"/>
      <c r="AG158" s="964"/>
      <c r="AH158" s="535"/>
      <c r="AI158" s="519"/>
      <c r="AJ158" s="520"/>
      <c r="AK158" s="948"/>
      <c r="AL158" s="960"/>
      <c r="AM158" s="960"/>
      <c r="AN158" s="960"/>
      <c r="AO158" s="960"/>
      <c r="AP158" s="962"/>
      <c r="AQ158" s="1026"/>
      <c r="AR158" s="520"/>
      <c r="AS158" s="521"/>
      <c r="AT158" s="948"/>
      <c r="AU158" s="960"/>
      <c r="AV158" s="960"/>
      <c r="AW158" s="960"/>
      <c r="AX158" s="960"/>
      <c r="AY158" s="962"/>
      <c r="AZ158" s="991"/>
      <c r="BA158" s="1024"/>
      <c r="BB158" s="1024"/>
      <c r="BC158" s="1020"/>
      <c r="BD158" s="1020"/>
      <c r="BE158" s="1020"/>
      <c r="BF158" s="1020"/>
      <c r="BG158" s="968"/>
      <c r="BH158" s="1014"/>
      <c r="BI158" s="1014"/>
      <c r="BJ158" s="1014"/>
      <c r="BK158" s="1014"/>
      <c r="BL158" s="1022"/>
      <c r="BM158" s="1014"/>
      <c r="BN158" s="1014"/>
      <c r="BO158" s="968"/>
      <c r="BP158" s="91"/>
      <c r="BQ158" s="279"/>
      <c r="BR158" s="966"/>
      <c r="BS158" s="968"/>
      <c r="BT158" s="1008"/>
      <c r="BU158" s="1008"/>
      <c r="BV158" s="1011"/>
      <c r="BW158" s="255"/>
      <c r="BX158" s="255"/>
      <c r="BY158" s="255"/>
      <c r="BZ158" s="261"/>
      <c r="CA158" s="279"/>
      <c r="CB158" s="948"/>
      <c r="CC158" s="960"/>
      <c r="CD158" s="960"/>
      <c r="CE158" s="960"/>
      <c r="CF158" s="255"/>
      <c r="CG158" s="255"/>
      <c r="CH158" s="950"/>
      <c r="CI158" s="27"/>
      <c r="CJ158" s="27"/>
      <c r="CK158" s="27"/>
      <c r="CL158" s="283"/>
      <c r="CM158" s="388"/>
      <c r="CN158" s="27"/>
      <c r="CO158" s="27"/>
      <c r="CP158" s="283"/>
      <c r="CQ158" s="261"/>
      <c r="CR158" s="964"/>
      <c r="CS158" s="960"/>
      <c r="CT158" s="960"/>
      <c r="CU158" s="960"/>
      <c r="CV158" s="950"/>
      <c r="CW158" s="950"/>
      <c r="CX158" s="960"/>
      <c r="CY158" s="962"/>
      <c r="CZ158" s="1007"/>
      <c r="DA158" s="1003"/>
      <c r="DB158" s="322"/>
      <c r="DC158" s="1003"/>
      <c r="DD158" s="1003"/>
      <c r="DE158" s="1003"/>
      <c r="DF158" s="1003"/>
      <c r="DG158" s="1003"/>
      <c r="DH158" s="1003"/>
      <c r="DI158" s="1003"/>
      <c r="DJ158" s="1003"/>
      <c r="DK158" s="1003"/>
      <c r="DL158" s="1003"/>
      <c r="DM158" s="1005"/>
    </row>
    <row r="159" spans="1:121" s="66" customFormat="1" ht="15.95" customHeight="1" outlineLevel="1" x14ac:dyDescent="0.25">
      <c r="A159" s="988"/>
      <c r="B159" s="988"/>
      <c r="C159" s="981"/>
      <c r="D159" s="981"/>
      <c r="E159" s="981"/>
      <c r="F159" s="507"/>
      <c r="G159" s="981"/>
      <c r="H159" s="988"/>
      <c r="I159" s="990"/>
      <c r="J159" s="1034"/>
      <c r="K159" s="1036"/>
      <c r="L159" s="1038"/>
      <c r="M159" s="1040"/>
      <c r="N159" s="515"/>
      <c r="O159" s="516"/>
      <c r="P159" s="517"/>
      <c r="Q159" s="519"/>
      <c r="R159" s="615"/>
      <c r="S159" s="562"/>
      <c r="T159" s="613"/>
      <c r="U159" s="613"/>
      <c r="V159" s="613"/>
      <c r="W159" s="613"/>
      <c r="X159" s="1038"/>
      <c r="Y159" s="1032"/>
      <c r="Z159" s="518"/>
      <c r="AA159" s="1000"/>
      <c r="AB159" s="988"/>
      <c r="AC159" s="981"/>
      <c r="AD159" s="981"/>
      <c r="AE159" s="981"/>
      <c r="AF159" s="990"/>
      <c r="AG159" s="965"/>
      <c r="AH159" s="536"/>
      <c r="AI159" s="519"/>
      <c r="AJ159" s="520"/>
      <c r="AK159" s="949"/>
      <c r="AL159" s="961"/>
      <c r="AM159" s="961"/>
      <c r="AN159" s="961"/>
      <c r="AO159" s="961"/>
      <c r="AP159" s="963"/>
      <c r="AQ159" s="1027"/>
      <c r="AR159" s="520"/>
      <c r="AS159" s="521"/>
      <c r="AT159" s="949"/>
      <c r="AU159" s="961"/>
      <c r="AV159" s="961"/>
      <c r="AW159" s="961"/>
      <c r="AX159" s="961"/>
      <c r="AY159" s="963"/>
      <c r="AZ159" s="992"/>
      <c r="BA159" s="1015"/>
      <c r="BB159" s="1015"/>
      <c r="BC159" s="1021"/>
      <c r="BD159" s="1021"/>
      <c r="BE159" s="1021"/>
      <c r="BF159" s="1021"/>
      <c r="BG159" s="1013"/>
      <c r="BH159" s="1015"/>
      <c r="BI159" s="1015"/>
      <c r="BJ159" s="1015"/>
      <c r="BK159" s="1015"/>
      <c r="BL159" s="1023"/>
      <c r="BM159" s="1015"/>
      <c r="BN159" s="1015"/>
      <c r="BO159" s="1013"/>
      <c r="BP159" s="91"/>
      <c r="BQ159" s="279"/>
      <c r="BR159" s="1095"/>
      <c r="BS159" s="969"/>
      <c r="BT159" s="1009"/>
      <c r="BU159" s="1010"/>
      <c r="BV159" s="1012"/>
      <c r="BW159" s="255"/>
      <c r="BX159" s="255"/>
      <c r="BY159" s="255"/>
      <c r="BZ159" s="261"/>
      <c r="CA159" s="279"/>
      <c r="CB159" s="949"/>
      <c r="CC159" s="961"/>
      <c r="CD159" s="961"/>
      <c r="CE159" s="961"/>
      <c r="CF159" s="256"/>
      <c r="CG159" s="256"/>
      <c r="CH159" s="951"/>
      <c r="CI159" s="487"/>
      <c r="CJ159" s="487"/>
      <c r="CK159" s="487"/>
      <c r="CL159" s="488"/>
      <c r="CM159" s="388"/>
      <c r="CN159" s="27"/>
      <c r="CO159" s="27"/>
      <c r="CP159" s="283"/>
      <c r="CQ159" s="261"/>
      <c r="CR159" s="965"/>
      <c r="CS159" s="961"/>
      <c r="CT159" s="961"/>
      <c r="CU159" s="961"/>
      <c r="CV159" s="951"/>
      <c r="CW159" s="951"/>
      <c r="CX159" s="961"/>
      <c r="CY159" s="963"/>
      <c r="CZ159" s="1007"/>
      <c r="DA159" s="1004"/>
      <c r="DB159" s="532"/>
      <c r="DC159" s="1004"/>
      <c r="DD159" s="1004"/>
      <c r="DE159" s="1004"/>
      <c r="DF159" s="1004"/>
      <c r="DG159" s="1004"/>
      <c r="DH159" s="1004"/>
      <c r="DI159" s="1004"/>
      <c r="DJ159" s="1004"/>
      <c r="DK159" s="1004"/>
      <c r="DL159" s="1004"/>
      <c r="DM159" s="1006"/>
    </row>
    <row r="160" spans="1:121" s="21" customFormat="1" ht="15.95" customHeight="1" outlineLevel="1" x14ac:dyDescent="0.25">
      <c r="A160" s="50"/>
      <c r="B160" s="50"/>
      <c r="C160" s="31"/>
      <c r="D160" s="31"/>
      <c r="E160" s="31"/>
      <c r="F160" s="31"/>
      <c r="G160" s="47"/>
      <c r="H160" s="31"/>
      <c r="I160" s="47"/>
      <c r="J160" s="44"/>
      <c r="K160" s="191"/>
      <c r="L160" s="192"/>
      <c r="M160" s="178"/>
      <c r="N160" s="33"/>
      <c r="O160" s="30"/>
      <c r="P160" s="33"/>
      <c r="Q160" s="23"/>
      <c r="R160" s="33"/>
      <c r="S160" s="33"/>
      <c r="T160" s="23"/>
      <c r="U160" s="23"/>
      <c r="V160" s="23"/>
      <c r="W160" s="23"/>
      <c r="X160" s="192"/>
      <c r="Y160" s="50"/>
      <c r="Z160" s="50"/>
      <c r="AA160" s="316"/>
      <c r="AB160" s="50"/>
      <c r="AC160" s="31"/>
      <c r="AD160" s="31"/>
      <c r="AE160" s="31"/>
      <c r="AF160" s="47"/>
      <c r="AG160" s="73"/>
      <c r="AH160" s="31"/>
      <c r="AI160" s="23"/>
      <c r="AJ160" s="23"/>
      <c r="AK160" s="250"/>
      <c r="AL160" s="257"/>
      <c r="AM160" s="257"/>
      <c r="AN160" s="257"/>
      <c r="AO160" s="257"/>
      <c r="AP160" s="257"/>
      <c r="AQ160" s="132"/>
      <c r="AR160" s="23"/>
      <c r="AS160" s="61"/>
      <c r="AT160" s="257"/>
      <c r="AU160" s="257"/>
      <c r="AV160" s="257"/>
      <c r="AW160" s="257"/>
      <c r="AX160" s="257"/>
      <c r="AY160" s="258"/>
      <c r="AZ160" s="131"/>
      <c r="BA160" s="27"/>
      <c r="BB160" s="27"/>
      <c r="BC160" s="257"/>
      <c r="BD160" s="257"/>
      <c r="BE160" s="257"/>
      <c r="BF160" s="257"/>
      <c r="BG160" s="31"/>
      <c r="BH160" s="27"/>
      <c r="BI160" s="27"/>
      <c r="BJ160" s="23"/>
      <c r="BK160" s="23"/>
      <c r="BL160" s="23"/>
      <c r="BM160" s="23"/>
      <c r="BN160" s="32"/>
      <c r="BO160" s="31"/>
      <c r="BP160" s="257"/>
      <c r="BQ160" s="330"/>
      <c r="BR160" s="50"/>
      <c r="BS160" s="31"/>
      <c r="BT160" s="457"/>
      <c r="BU160" s="457"/>
      <c r="BV160" s="298"/>
      <c r="BW160" s="23"/>
      <c r="BX160" s="23"/>
      <c r="BY160" s="23"/>
      <c r="BZ160" s="194"/>
      <c r="CA160" s="330"/>
      <c r="CB160" s="321"/>
      <c r="CC160" s="257"/>
      <c r="CD160" s="257"/>
      <c r="CE160" s="257"/>
      <c r="CF160" s="257"/>
      <c r="CG160" s="257"/>
      <c r="CH160" s="27"/>
      <c r="CI160" s="27"/>
      <c r="CJ160" s="27"/>
      <c r="CK160" s="27"/>
      <c r="CL160" s="283"/>
      <c r="CM160" s="388"/>
      <c r="CN160" s="23"/>
      <c r="CO160" s="27"/>
      <c r="CP160" s="283"/>
      <c r="CQ160" s="283"/>
      <c r="CR160" s="47"/>
      <c r="CS160" s="43"/>
      <c r="CT160" s="43"/>
      <c r="CU160" s="45"/>
      <c r="CV160" s="43"/>
      <c r="CW160" s="43"/>
      <c r="CX160" s="43"/>
      <c r="CY160" s="307"/>
      <c r="CZ160" s="294"/>
      <c r="DA160" s="532"/>
      <c r="DB160" s="532"/>
      <c r="DC160" s="532"/>
      <c r="DD160" s="532"/>
      <c r="DE160" s="532"/>
      <c r="DF160" s="532"/>
      <c r="DG160" s="532"/>
      <c r="DH160" s="532"/>
      <c r="DI160" s="532"/>
      <c r="DJ160" s="532"/>
      <c r="DK160" s="532"/>
      <c r="DL160" s="532"/>
      <c r="DM160" s="533"/>
      <c r="DN160" s="20"/>
      <c r="DO160" s="66"/>
      <c r="DQ160" s="20"/>
    </row>
    <row r="161" spans="1:121" s="21" customFormat="1" ht="15.95" customHeight="1" outlineLevel="1" x14ac:dyDescent="0.25">
      <c r="A161" s="50"/>
      <c r="B161" s="50"/>
      <c r="C161" s="31"/>
      <c r="D161" s="31"/>
      <c r="E161" s="31"/>
      <c r="F161" s="31"/>
      <c r="G161" s="47"/>
      <c r="H161" s="31"/>
      <c r="I161" s="47"/>
      <c r="J161" s="44"/>
      <c r="K161" s="191"/>
      <c r="L161" s="192"/>
      <c r="M161" s="178"/>
      <c r="N161" s="33"/>
      <c r="O161" s="30"/>
      <c r="P161" s="33"/>
      <c r="Q161" s="23"/>
      <c r="R161" s="33"/>
      <c r="S161" s="33"/>
      <c r="T161" s="23"/>
      <c r="U161" s="23"/>
      <c r="V161" s="23"/>
      <c r="W161" s="23"/>
      <c r="X161" s="192"/>
      <c r="Y161" s="50"/>
      <c r="Z161" s="50"/>
      <c r="AA161" s="316"/>
      <c r="AB161" s="50"/>
      <c r="AC161" s="31"/>
      <c r="AD161" s="31"/>
      <c r="AE161" s="31"/>
      <c r="AF161" s="47"/>
      <c r="AG161" s="73"/>
      <c r="AH161" s="31"/>
      <c r="AI161" s="23"/>
      <c r="AJ161" s="23"/>
      <c r="AK161" s="250"/>
      <c r="AL161" s="257"/>
      <c r="AM161" s="257"/>
      <c r="AN161" s="257"/>
      <c r="AO161" s="257"/>
      <c r="AP161" s="257"/>
      <c r="AQ161" s="132"/>
      <c r="AR161" s="23"/>
      <c r="AS161" s="61"/>
      <c r="AT161" s="257"/>
      <c r="AU161" s="257"/>
      <c r="AV161" s="257"/>
      <c r="AW161" s="257"/>
      <c r="AX161" s="257"/>
      <c r="AY161" s="258"/>
      <c r="AZ161" s="131"/>
      <c r="BA161" s="27"/>
      <c r="BB161" s="27"/>
      <c r="BC161" s="257"/>
      <c r="BD161" s="257"/>
      <c r="BE161" s="257"/>
      <c r="BF161" s="257"/>
      <c r="BG161" s="31"/>
      <c r="BH161" s="27"/>
      <c r="BI161" s="27"/>
      <c r="BJ161" s="23"/>
      <c r="BK161" s="23"/>
      <c r="BL161" s="23"/>
      <c r="BM161" s="23"/>
      <c r="BN161" s="32"/>
      <c r="BO161" s="31"/>
      <c r="BP161" s="257"/>
      <c r="BQ161" s="330"/>
      <c r="BR161" s="50"/>
      <c r="BS161" s="31"/>
      <c r="BT161" s="457"/>
      <c r="BU161" s="457"/>
      <c r="BV161" s="298"/>
      <c r="BW161" s="23"/>
      <c r="BX161" s="23"/>
      <c r="BY161" s="23"/>
      <c r="BZ161" s="194"/>
      <c r="CA161" s="330"/>
      <c r="CB161" s="321"/>
      <c r="CC161" s="257"/>
      <c r="CD161" s="257"/>
      <c r="CE161" s="257"/>
      <c r="CF161" s="257"/>
      <c r="CG161" s="257"/>
      <c r="CH161" s="27"/>
      <c r="CI161" s="27"/>
      <c r="CJ161" s="27"/>
      <c r="CK161" s="27"/>
      <c r="CL161" s="283"/>
      <c r="CM161" s="388"/>
      <c r="CN161" s="23"/>
      <c r="CO161" s="27"/>
      <c r="CP161" s="283"/>
      <c r="CQ161" s="283"/>
      <c r="CR161" s="47"/>
      <c r="CS161" s="43"/>
      <c r="CT161" s="43"/>
      <c r="CU161" s="45"/>
      <c r="CV161" s="43"/>
      <c r="CW161" s="43"/>
      <c r="CX161" s="43"/>
      <c r="CY161" s="307"/>
      <c r="CZ161" s="294"/>
      <c r="DA161" s="532"/>
      <c r="DB161" s="532"/>
      <c r="DC161" s="532"/>
      <c r="DD161" s="532"/>
      <c r="DE161" s="532"/>
      <c r="DF161" s="532"/>
      <c r="DG161" s="532"/>
      <c r="DH161" s="532"/>
      <c r="DI161" s="532">
        <f>AS161/1000/1000</f>
        <v>0</v>
      </c>
      <c r="DJ161" s="532"/>
      <c r="DK161" s="532"/>
      <c r="DL161" s="532"/>
      <c r="DM161" s="533">
        <f t="shared" si="346"/>
        <v>0</v>
      </c>
      <c r="DN161" s="20"/>
      <c r="DO161" s="66"/>
      <c r="DQ161" s="20"/>
    </row>
    <row r="162" spans="1:121" ht="20.25" customHeight="1" x14ac:dyDescent="0.25">
      <c r="A162" s="346"/>
      <c r="B162" s="347"/>
      <c r="C162" s="347"/>
      <c r="D162" s="347"/>
      <c r="E162" s="347"/>
      <c r="F162" s="347"/>
      <c r="G162" s="347"/>
      <c r="H162" s="347"/>
      <c r="I162" s="347"/>
      <c r="J162" s="368" t="s">
        <v>393</v>
      </c>
      <c r="K162" s="413"/>
      <c r="L162" s="369"/>
      <c r="M162" s="369"/>
      <c r="N162" s="369"/>
      <c r="O162" s="369"/>
      <c r="P162" s="369"/>
      <c r="Q162" s="372"/>
      <c r="R162" s="369"/>
      <c r="S162" s="369"/>
      <c r="T162" s="496">
        <f>SUM(T130:T161)</f>
        <v>0</v>
      </c>
      <c r="U162" s="496">
        <f>SUM(U130:U161)</f>
        <v>0</v>
      </c>
      <c r="V162" s="372"/>
      <c r="W162" s="372"/>
      <c r="X162" s="414"/>
      <c r="Y162" s="348" t="e">
        <f>AJ162/AI162</f>
        <v>#DIV/0!</v>
      </c>
      <c r="Z162" s="348" t="e">
        <f>AR162/AI162</f>
        <v>#DIV/0!</v>
      </c>
      <c r="AA162" s="371">
        <f>SUM(AA130:AA161)</f>
        <v>0</v>
      </c>
      <c r="AB162" s="429"/>
      <c r="AC162" s="416"/>
      <c r="AD162" s="416"/>
      <c r="AE162" s="416"/>
      <c r="AF162" s="430"/>
      <c r="AG162" s="371"/>
      <c r="AH162" s="372"/>
      <c r="AI162" s="372">
        <f>SUM(AI130:AI161)</f>
        <v>0</v>
      </c>
      <c r="AJ162" s="482">
        <f>SUM(AJ130:AJ161)</f>
        <v>0</v>
      </c>
      <c r="AK162" s="416"/>
      <c r="AL162" s="431"/>
      <c r="AM162" s="431"/>
      <c r="AN162" s="431"/>
      <c r="AO162" s="431"/>
      <c r="AP162" s="431"/>
      <c r="AQ162" s="416"/>
      <c r="AR162" s="372">
        <f>SUM(AR130:AR161)</f>
        <v>0</v>
      </c>
      <c r="AS162" s="373">
        <f>SUM(AS130:AS161)</f>
        <v>0</v>
      </c>
      <c r="AT162" s="416"/>
      <c r="AU162" s="431"/>
      <c r="AV162" s="431"/>
      <c r="AW162" s="431"/>
      <c r="AX162" s="431"/>
      <c r="AY162" s="431"/>
      <c r="AZ162" s="372"/>
      <c r="BA162" s="372"/>
      <c r="BB162" s="372"/>
      <c r="BC162" s="372"/>
      <c r="BD162" s="372"/>
      <c r="BE162" s="372"/>
      <c r="BF162" s="372"/>
      <c r="BG162" s="372"/>
      <c r="BH162" s="372"/>
      <c r="BI162" s="372"/>
      <c r="BJ162" s="374" t="e">
        <f>SUMPRODUCT(AA130:AA161,BJ130:BJ161)/AA162</f>
        <v>#DIV/0!</v>
      </c>
      <c r="BK162" s="374" t="e">
        <f>SUMPRODUCT(AA130:AA161,BK130:BK161)/AA162</f>
        <v>#DIV/0!</v>
      </c>
      <c r="BL162" s="374" t="e">
        <f>SUMPRODUCT(AA130:AA161,BL130:BL161)/AA162</f>
        <v>#DIV/0!</v>
      </c>
      <c r="BM162" s="374" t="e">
        <f>SUMPRODUCT(AA130:AA161,BM130:BM161)/AA162</f>
        <v>#DIV/0!</v>
      </c>
      <c r="BN162" s="374" t="e">
        <f>BK162-BL162</f>
        <v>#DIV/0!</v>
      </c>
      <c r="BO162" s="375" t="e">
        <f>SUMPRODUCT(AA130:AA161,BO130:BO161)/AA162</f>
        <v>#DIV/0!</v>
      </c>
      <c r="BP162" s="374"/>
      <c r="BQ162" s="435"/>
      <c r="BR162" s="376" t="e">
        <f>SUMPRODUCT(AA130:AA161,BR130:BR161)/AA162</f>
        <v>#DIV/0!</v>
      </c>
      <c r="BS162" s="377" t="e">
        <f>SUMPRODUCT($AA130:$AA161,BS130:BS161)/$AA162</f>
        <v>#DIV/0!</v>
      </c>
      <c r="BT162" s="460" t="e">
        <f>SUMPRODUCT($AA130:$AA161,BT130:BT161)/$AA162</f>
        <v>#DIV/0!</v>
      </c>
      <c r="BU162" s="453" t="e">
        <f>BR162-BS162</f>
        <v>#DIV/0!</v>
      </c>
      <c r="BV162" s="378" t="e">
        <f>BR162-BT162</f>
        <v>#DIV/0!</v>
      </c>
      <c r="BW162" s="399" t="e">
        <f>BU162*AA162*CZ162</f>
        <v>#DIV/0!</v>
      </c>
      <c r="BX162" s="399" t="e">
        <f>SUMPRODUCT(AA130:AA161,BU130:BU161,CZ130:CZ161,CR130:CR161)</f>
        <v>#DIV/0!</v>
      </c>
      <c r="BY162" s="399" t="e">
        <f>BV162*AA162*CZ162</f>
        <v>#DIV/0!</v>
      </c>
      <c r="BZ162" s="401" t="e">
        <f>SUMPRODUCT(AA130:AA161,BV130:BV161,CZ130:CZ161,CR130:CR161)</f>
        <v>#DIV/0!</v>
      </c>
      <c r="CA162" s="435"/>
      <c r="CB162" s="370"/>
      <c r="CC162" s="379"/>
      <c r="CD162" s="379"/>
      <c r="CE162" s="379"/>
      <c r="CF162" s="379"/>
      <c r="CG162" s="379"/>
      <c r="CH162" s="372"/>
      <c r="CI162" s="372"/>
      <c r="CJ162" s="372"/>
      <c r="CK162" s="372"/>
      <c r="CL162" s="482"/>
      <c r="CM162" s="376" t="e">
        <f>SUMPRODUCT($AA$130:$AA$161,CM130:CM161)/$AA$162</f>
        <v>#DIV/0!</v>
      </c>
      <c r="CN162" s="347" t="e">
        <f>SUMPRODUCT($AA$130:$AA$161,CN130:CN161)/$AA$162</f>
        <v>#DIV/0!</v>
      </c>
      <c r="CO162" s="372"/>
      <c r="CP162" s="482"/>
      <c r="CQ162" s="379"/>
      <c r="CR162" s="348" t="e">
        <f>SUMPRODUCT(AA130:AA161,CR130:CR161)/AA162</f>
        <v>#DIV/0!</v>
      </c>
      <c r="CS162" s="379"/>
      <c r="CT162" s="379"/>
      <c r="CU162" s="379"/>
      <c r="CV162" s="379"/>
      <c r="CW162" s="379"/>
      <c r="CX162" s="379"/>
      <c r="CY162" s="380"/>
      <c r="CZ162" s="353" t="e">
        <f>AI162/AA162/BR162</f>
        <v>#DIV/0!</v>
      </c>
      <c r="DA162" s="379" t="e">
        <f t="shared" ref="DA162:DL162" si="387">SUM(DA130:DA161)</f>
        <v>#DIV/0!</v>
      </c>
      <c r="DB162" s="379" t="e">
        <f t="shared" ref="DB162" si="388">SUM(DB130:DB161)</f>
        <v>#DIV/0!</v>
      </c>
      <c r="DC162" s="379">
        <f t="shared" si="387"/>
        <v>0</v>
      </c>
      <c r="DD162" s="379" t="e">
        <f t="shared" si="387"/>
        <v>#DIV/0!</v>
      </c>
      <c r="DE162" s="379" t="e">
        <f t="shared" si="387"/>
        <v>#DIV/0!</v>
      </c>
      <c r="DF162" s="379" t="e">
        <f t="shared" si="387"/>
        <v>#DIV/0!</v>
      </c>
      <c r="DG162" s="379" t="e">
        <f t="shared" si="387"/>
        <v>#DIV/0!</v>
      </c>
      <c r="DH162" s="379">
        <f t="shared" si="387"/>
        <v>0</v>
      </c>
      <c r="DI162" s="379">
        <f t="shared" si="387"/>
        <v>0</v>
      </c>
      <c r="DJ162" s="379">
        <f t="shared" si="387"/>
        <v>0</v>
      </c>
      <c r="DK162" s="379">
        <f t="shared" si="387"/>
        <v>0</v>
      </c>
      <c r="DL162" s="379">
        <f t="shared" si="387"/>
        <v>0</v>
      </c>
      <c r="DM162" s="382" t="e">
        <f>SUM(DA162:DL162)</f>
        <v>#DIV/0!</v>
      </c>
      <c r="DO162" s="66"/>
    </row>
    <row r="163" spans="1:121" ht="15" outlineLevel="1" x14ac:dyDescent="0.25">
      <c r="J163" s="204"/>
      <c r="L163" s="205"/>
      <c r="M163" s="205"/>
      <c r="N163" s="205"/>
      <c r="O163" s="205"/>
      <c r="P163" s="205"/>
      <c r="Q163" s="207"/>
      <c r="R163" s="205"/>
      <c r="S163" s="205"/>
      <c r="T163" s="207"/>
      <c r="U163" s="207"/>
      <c r="V163" s="207"/>
      <c r="W163" s="207"/>
      <c r="X163" s="205"/>
      <c r="Y163" s="205"/>
      <c r="Z163" s="206"/>
      <c r="AA163" s="207"/>
      <c r="AI163" s="207"/>
      <c r="AS163" s="280"/>
      <c r="AZ163" s="207"/>
      <c r="BJ163" s="207"/>
      <c r="BK163" s="207"/>
      <c r="BL163" s="207"/>
      <c r="BM163" s="207"/>
      <c r="BN163" s="207"/>
      <c r="BO163" s="207"/>
      <c r="BP163" s="207"/>
      <c r="BQ163" s="284"/>
      <c r="BR163" s="100" t="e">
        <f>BR162*$AA162*$CZ162</f>
        <v>#DIV/0!</v>
      </c>
      <c r="BS163" s="97" t="e">
        <f>BS162*$AA162*$CZ162</f>
        <v>#DIV/0!</v>
      </c>
      <c r="BT163" s="97" t="e">
        <f>BT162*$AA162*$CZ162</f>
        <v>#DIV/0!</v>
      </c>
      <c r="BU163" s="454"/>
      <c r="BV163" s="336"/>
      <c r="BZ163" s="284"/>
      <c r="CA163" s="284"/>
      <c r="CB163" s="326"/>
      <c r="CL163" s="284"/>
      <c r="CM163" s="498" t="e">
        <f>CM162*$AA162*$CZ162</f>
        <v>#DIV/0!</v>
      </c>
      <c r="CN163" s="207" t="e">
        <f>CN162*$AA162*$CZ162</f>
        <v>#DIV/0!</v>
      </c>
      <c r="CO163" s="2"/>
      <c r="CP163" s="284"/>
      <c r="CQ163" s="284"/>
      <c r="CR163" s="222"/>
      <c r="CY163" s="308"/>
      <c r="CZ163" s="295"/>
      <c r="DI163" s="76">
        <f>AS163/1000/1000</f>
        <v>0</v>
      </c>
      <c r="DM163" s="224">
        <f t="shared" si="346"/>
        <v>0</v>
      </c>
      <c r="DO163" s="66"/>
    </row>
    <row r="164" spans="1:121" ht="15" x14ac:dyDescent="0.25">
      <c r="J164" s="204"/>
      <c r="L164" s="205"/>
      <c r="M164" s="205"/>
      <c r="N164" s="205"/>
      <c r="O164" s="205"/>
      <c r="P164" s="205"/>
      <c r="Q164" s="207"/>
      <c r="R164" s="205"/>
      <c r="S164" s="205"/>
      <c r="T164" s="207"/>
      <c r="U164" s="207"/>
      <c r="V164" s="207"/>
      <c r="W164" s="207"/>
      <c r="X164" s="205"/>
      <c r="Y164" s="205"/>
      <c r="Z164" s="206"/>
      <c r="AA164" s="207"/>
      <c r="AI164" s="207"/>
      <c r="AS164" s="280"/>
      <c r="AZ164" s="207"/>
      <c r="BJ164" s="207"/>
      <c r="BK164" s="207"/>
      <c r="BL164" s="207"/>
      <c r="BM164" s="207"/>
      <c r="BN164" s="207"/>
      <c r="BO164" s="207"/>
      <c r="BP164" s="207"/>
      <c r="BQ164" s="284"/>
      <c r="BR164" s="214"/>
      <c r="BT164" s="337"/>
      <c r="BV164" s="336"/>
      <c r="BZ164" s="284"/>
      <c r="CA164" s="284"/>
      <c r="CB164" s="326"/>
      <c r="CL164" s="284"/>
      <c r="CM164" s="498"/>
      <c r="CN164" s="207"/>
      <c r="CO164" s="2"/>
      <c r="CP164" s="284"/>
      <c r="CQ164" s="284"/>
      <c r="CR164" s="222"/>
      <c r="CY164" s="308"/>
      <c r="CZ164" s="295"/>
      <c r="DM164" s="224"/>
      <c r="DO164" s="66"/>
    </row>
    <row r="165" spans="1:121" ht="15" x14ac:dyDescent="0.25">
      <c r="J165" s="204"/>
      <c r="L165" s="205"/>
      <c r="M165" s="205"/>
      <c r="N165" s="205"/>
      <c r="O165" s="205"/>
      <c r="P165" s="205"/>
      <c r="Q165" s="207"/>
      <c r="R165" s="205"/>
      <c r="S165" s="205"/>
      <c r="T165" s="207"/>
      <c r="U165" s="207"/>
      <c r="V165" s="207"/>
      <c r="W165" s="207"/>
      <c r="X165" s="205"/>
      <c r="Y165" s="205"/>
      <c r="Z165" s="206"/>
      <c r="AA165" s="207"/>
      <c r="AI165" s="207"/>
      <c r="AS165" s="280"/>
      <c r="AZ165" s="207"/>
      <c r="BJ165" s="207"/>
      <c r="BK165" s="207"/>
      <c r="BL165" s="207"/>
      <c r="BM165" s="207"/>
      <c r="BN165" s="207"/>
      <c r="BO165" s="207"/>
      <c r="BP165" s="207"/>
      <c r="BQ165" s="284"/>
      <c r="BR165" s="214"/>
      <c r="BT165" s="337"/>
      <c r="BV165" s="336"/>
      <c r="BX165" s="243"/>
      <c r="BZ165" s="352"/>
      <c r="CA165" s="284"/>
      <c r="CB165" s="326"/>
      <c r="CL165" s="284"/>
      <c r="CM165" s="498"/>
      <c r="CN165" s="207"/>
      <c r="CO165" s="2"/>
      <c r="CP165" s="284"/>
      <c r="CQ165" s="284"/>
      <c r="CR165" s="222"/>
      <c r="CY165" s="308"/>
      <c r="CZ165" s="355"/>
      <c r="DM165" s="224"/>
      <c r="DO165" s="66"/>
    </row>
    <row r="166" spans="1:121" s="147" customFormat="1" ht="20.25" customHeight="1" x14ac:dyDescent="0.25">
      <c r="A166" s="134"/>
      <c r="B166" s="134"/>
      <c r="C166" s="135"/>
      <c r="D166" s="135"/>
      <c r="E166" s="135"/>
      <c r="F166" s="135"/>
      <c r="G166" s="135"/>
      <c r="H166" s="134"/>
      <c r="I166" s="135"/>
      <c r="J166" s="136" t="s">
        <v>394</v>
      </c>
      <c r="K166" s="136"/>
      <c r="L166" s="184"/>
      <c r="M166" s="171"/>
      <c r="N166" s="138"/>
      <c r="O166" s="137"/>
      <c r="P166" s="138"/>
      <c r="Q166" s="402"/>
      <c r="R166" s="138"/>
      <c r="S166" s="138"/>
      <c r="T166" s="402"/>
      <c r="U166" s="402"/>
      <c r="V166" s="402"/>
      <c r="W166" s="402"/>
      <c r="X166" s="184"/>
      <c r="Y166" s="317"/>
      <c r="Z166" s="167"/>
      <c r="AA166" s="314"/>
      <c r="AB166" s="135"/>
      <c r="AC166" s="135"/>
      <c r="AD166" s="135"/>
      <c r="AE166" s="135"/>
      <c r="AF166" s="135"/>
      <c r="AG166" s="140"/>
      <c r="AH166" s="135"/>
      <c r="AI166" s="139"/>
      <c r="AJ166" s="139"/>
      <c r="AK166" s="134"/>
      <c r="AL166" s="139"/>
      <c r="AM166" s="139"/>
      <c r="AN166" s="139"/>
      <c r="AO166" s="139"/>
      <c r="AP166" s="141"/>
      <c r="AQ166" s="142"/>
      <c r="AR166" s="139"/>
      <c r="AS166" s="276"/>
      <c r="AT166" s="135"/>
      <c r="AU166" s="139"/>
      <c r="AV166" s="139"/>
      <c r="AW166" s="139"/>
      <c r="AX166" s="139"/>
      <c r="AY166" s="141"/>
      <c r="AZ166" s="143"/>
      <c r="BA166" s="139"/>
      <c r="BB166" s="139"/>
      <c r="BC166" s="144"/>
      <c r="BD166" s="144"/>
      <c r="BE166" s="144"/>
      <c r="BF166" s="144"/>
      <c r="BG166" s="135"/>
      <c r="BH166" s="139"/>
      <c r="BI166" s="139"/>
      <c r="BJ166" s="139"/>
      <c r="BK166" s="139"/>
      <c r="BL166" s="139"/>
      <c r="BM166" s="139"/>
      <c r="BN166" s="139"/>
      <c r="BO166" s="135"/>
      <c r="BP166" s="135"/>
      <c r="BQ166" s="328"/>
      <c r="BR166" s="134"/>
      <c r="BS166" s="135"/>
      <c r="BT166" s="448"/>
      <c r="BU166" s="448"/>
      <c r="BV166" s="331"/>
      <c r="BW166" s="139"/>
      <c r="BX166" s="139"/>
      <c r="BY166" s="139"/>
      <c r="BZ166" s="141"/>
      <c r="CA166" s="328"/>
      <c r="CB166" s="145"/>
      <c r="CC166" s="139"/>
      <c r="CD166" s="139"/>
      <c r="CE166" s="139"/>
      <c r="CF166" s="139"/>
      <c r="CG166" s="139"/>
      <c r="CH166" s="402"/>
      <c r="CI166" s="139"/>
      <c r="CJ166" s="139"/>
      <c r="CK166" s="139"/>
      <c r="CL166" s="141"/>
      <c r="CM166" s="143"/>
      <c r="CN166" s="139"/>
      <c r="CO166" s="139"/>
      <c r="CP166" s="141"/>
      <c r="CQ166" s="141"/>
      <c r="CR166" s="221"/>
      <c r="CS166" s="146"/>
      <c r="CT166" s="146"/>
      <c r="CU166" s="146"/>
      <c r="CV166" s="146"/>
      <c r="CW166" s="146"/>
      <c r="CX166" s="146"/>
      <c r="CY166" s="301"/>
      <c r="CZ166" s="146"/>
      <c r="DA166" s="633"/>
      <c r="DB166" s="633"/>
      <c r="DC166" s="633"/>
      <c r="DD166" s="633"/>
      <c r="DE166" s="633"/>
      <c r="DF166" s="633"/>
      <c r="DG166" s="633"/>
      <c r="DH166" s="633"/>
      <c r="DI166" s="633">
        <f t="shared" ref="DI166:DI190" si="389">AS166/1000/1000</f>
        <v>0</v>
      </c>
      <c r="DJ166" s="633"/>
      <c r="DK166" s="633"/>
      <c r="DL166" s="633"/>
      <c r="DM166" s="634">
        <f t="shared" si="346"/>
        <v>0</v>
      </c>
      <c r="DO166" s="66"/>
    </row>
    <row r="167" spans="1:121" s="21" customFormat="1" ht="15.95" customHeight="1" x14ac:dyDescent="0.25">
      <c r="A167" s="11"/>
      <c r="B167" s="42"/>
      <c r="C167" s="10"/>
      <c r="D167" s="10"/>
      <c r="E167" s="10"/>
      <c r="F167" s="10"/>
      <c r="G167" s="12"/>
      <c r="H167" s="11"/>
      <c r="I167" s="11"/>
      <c r="J167" s="40" t="s">
        <v>380</v>
      </c>
      <c r="K167" s="189"/>
      <c r="L167" s="188"/>
      <c r="M167" s="177"/>
      <c r="N167" s="69"/>
      <c r="O167" s="19"/>
      <c r="P167" s="69"/>
      <c r="Q167" s="616">
        <f t="shared" ref="Q167:Q182" si="390">P167-M167</f>
        <v>0</v>
      </c>
      <c r="R167" s="616">
        <f>P167-N167</f>
        <v>0</v>
      </c>
      <c r="S167" s="617"/>
      <c r="T167" s="588"/>
      <c r="U167" s="588"/>
      <c r="V167" s="602"/>
      <c r="W167" s="602"/>
      <c r="X167" s="39"/>
      <c r="Y167" s="318"/>
      <c r="Z167" s="169"/>
      <c r="AA167" s="315"/>
      <c r="AB167" s="42"/>
      <c r="AC167" s="10"/>
      <c r="AD167" s="10"/>
      <c r="AE167" s="10"/>
      <c r="AF167" s="10"/>
      <c r="AG167" s="79" t="e">
        <f t="shared" ref="AG167:AG182" si="391">AI167/AA167/CZ167</f>
        <v>#DIV/0!</v>
      </c>
      <c r="AH167" s="404"/>
      <c r="AI167" s="592"/>
      <c r="AJ167" s="592"/>
      <c r="AK167" s="404"/>
      <c r="AL167" s="404"/>
      <c r="AM167" s="404"/>
      <c r="AN167" s="404"/>
      <c r="AO167" s="404"/>
      <c r="AP167" s="404"/>
      <c r="AQ167" s="593"/>
      <c r="AR167" s="592">
        <f t="shared" ref="AR167:AR189" si="392">AI167*Z167</f>
        <v>0</v>
      </c>
      <c r="AS167" s="594">
        <f t="shared" ref="AS167:AS192" si="393">AR167-AJ167</f>
        <v>0</v>
      </c>
      <c r="AT167" s="25"/>
      <c r="AU167" s="25"/>
      <c r="AV167" s="25"/>
      <c r="AW167" s="25"/>
      <c r="AX167" s="25"/>
      <c r="AY167" s="267"/>
      <c r="AZ167" s="55"/>
      <c r="BA167" s="26"/>
      <c r="BB167" s="26"/>
      <c r="BC167" s="25"/>
      <c r="BD167" s="25"/>
      <c r="BE167" s="25"/>
      <c r="BF167" s="25"/>
      <c r="BG167" s="208"/>
      <c r="BH167" s="210"/>
      <c r="BI167" s="210"/>
      <c r="BJ167" s="210"/>
      <c r="BK167" s="210"/>
      <c r="BL167" s="210"/>
      <c r="BM167" s="210"/>
      <c r="BN167" s="210"/>
      <c r="BO167" s="29"/>
      <c r="BP167" s="225"/>
      <c r="BQ167" s="330"/>
      <c r="BR167" s="220" t="e">
        <f>AI167/AA167/7.1806</f>
        <v>#DIV/0!</v>
      </c>
      <c r="BS167" s="208">
        <f t="shared" ref="BS167:BS190" si="394">CN167-BO167</f>
        <v>0</v>
      </c>
      <c r="BT167" s="462">
        <f t="shared" ref="BT167:BT190" si="395">CM167-BO167</f>
        <v>0</v>
      </c>
      <c r="BU167" s="462" t="e">
        <f t="shared" ref="BU167:BU190" si="396">BR167-BS167</f>
        <v>#DIV/0!</v>
      </c>
      <c r="BV167" s="296" t="e">
        <f t="shared" ref="BV167:BV190" si="397">BR167-BT167</f>
        <v>#DIV/0!</v>
      </c>
      <c r="BW167" s="210"/>
      <c r="BX167" s="210"/>
      <c r="BY167" s="210"/>
      <c r="BZ167" s="226"/>
      <c r="CA167" s="330"/>
      <c r="CB167" s="227"/>
      <c r="CC167" s="208"/>
      <c r="CD167" s="208"/>
      <c r="CE167" s="208"/>
      <c r="CF167" s="208"/>
      <c r="CG167" s="208"/>
      <c r="CH167" s="210"/>
      <c r="CI167" s="210"/>
      <c r="CJ167" s="210"/>
      <c r="CK167" s="210"/>
      <c r="CL167" s="226"/>
      <c r="CM167" s="499"/>
      <c r="CN167" s="481"/>
      <c r="CO167" s="210"/>
      <c r="CP167" s="226"/>
      <c r="CQ167" s="226"/>
      <c r="CR167" s="270"/>
      <c r="CS167" s="228"/>
      <c r="CT167" s="228"/>
      <c r="CU167" s="228"/>
      <c r="CV167" s="228"/>
      <c r="CW167" s="228"/>
      <c r="CX167" s="228"/>
      <c r="CY167" s="309"/>
      <c r="CZ167" s="296" t="e">
        <f t="shared" ref="CZ167:CZ182" si="398">AI167/AA167/BR167</f>
        <v>#DIV/0!</v>
      </c>
      <c r="DA167" s="461" t="e">
        <f t="shared" ref="DA167:DA190" si="399">BU167*CZ167*AA167*CR167/1000/1000</f>
        <v>#DIV/0!</v>
      </c>
      <c r="DB167" s="461" t="e">
        <f t="shared" ref="DB167:DB190" si="400">BV167*CZ167*AA167*CR167/1000/1000</f>
        <v>#DIV/0!</v>
      </c>
      <c r="DC167" s="461"/>
      <c r="DD167" s="461"/>
      <c r="DE167" s="461"/>
      <c r="DF167" s="461"/>
      <c r="DG167" s="461"/>
      <c r="DH167" s="461"/>
      <c r="DI167" s="461">
        <f t="shared" si="389"/>
        <v>0</v>
      </c>
      <c r="DJ167" s="461"/>
      <c r="DK167" s="461"/>
      <c r="DL167" s="461"/>
      <c r="DM167" s="534" t="e">
        <f t="shared" si="346"/>
        <v>#DIV/0!</v>
      </c>
      <c r="DN167" s="20"/>
      <c r="DO167" s="66"/>
      <c r="DQ167" s="20"/>
    </row>
    <row r="168" spans="1:121" s="21" customFormat="1" ht="15.95" customHeight="1" x14ac:dyDescent="0.25">
      <c r="A168" s="11"/>
      <c r="B168" s="18"/>
      <c r="C168" s="11"/>
      <c r="D168" s="11"/>
      <c r="E168" s="11"/>
      <c r="F168" s="11"/>
      <c r="G168" s="14"/>
      <c r="H168" s="11"/>
      <c r="I168" s="11"/>
      <c r="J168" s="40" t="s">
        <v>380</v>
      </c>
      <c r="K168" s="189"/>
      <c r="L168" s="188"/>
      <c r="M168" s="177"/>
      <c r="N168" s="69"/>
      <c r="O168" s="19"/>
      <c r="P168" s="69"/>
      <c r="Q168" s="576">
        <f t="shared" si="390"/>
        <v>0</v>
      </c>
      <c r="R168" s="576">
        <f t="shared" ref="R168:R192" si="401">P168-N168</f>
        <v>0</v>
      </c>
      <c r="S168" s="603"/>
      <c r="T168" s="588"/>
      <c r="U168" s="588"/>
      <c r="V168" s="587"/>
      <c r="W168" s="587"/>
      <c r="X168" s="39"/>
      <c r="Y168" s="318"/>
      <c r="Z168" s="169"/>
      <c r="AA168" s="315"/>
      <c r="AB168" s="18"/>
      <c r="AC168" s="11"/>
      <c r="AD168" s="11"/>
      <c r="AE168" s="11"/>
      <c r="AF168" s="11"/>
      <c r="AG168" s="72" t="e">
        <f t="shared" si="391"/>
        <v>#DIV/0!</v>
      </c>
      <c r="AH168" s="25"/>
      <c r="AI168" s="26"/>
      <c r="AJ168" s="26"/>
      <c r="AK168" s="25"/>
      <c r="AL168" s="25"/>
      <c r="AM168" s="25"/>
      <c r="AN168" s="25"/>
      <c r="AO168" s="25"/>
      <c r="AP168" s="25"/>
      <c r="AQ168" s="595"/>
      <c r="AR168" s="26">
        <f t="shared" si="392"/>
        <v>0</v>
      </c>
      <c r="AS168" s="264">
        <f t="shared" si="393"/>
        <v>0</v>
      </c>
      <c r="AT168" s="25"/>
      <c r="AU168" s="25"/>
      <c r="AV168" s="25"/>
      <c r="AW168" s="25"/>
      <c r="AX168" s="25"/>
      <c r="AY168" s="267"/>
      <c r="AZ168" s="55"/>
      <c r="BA168" s="26"/>
      <c r="BB168" s="26"/>
      <c r="BC168" s="25"/>
      <c r="BD168" s="25"/>
      <c r="BE168" s="25"/>
      <c r="BF168" s="25"/>
      <c r="BG168" s="25"/>
      <c r="BH168" s="26"/>
      <c r="BI168" s="26"/>
      <c r="BJ168" s="26"/>
      <c r="BK168" s="26"/>
      <c r="BL168" s="26"/>
      <c r="BM168" s="26"/>
      <c r="BN168" s="26"/>
      <c r="BO168" s="11"/>
      <c r="BP168" s="75"/>
      <c r="BQ168" s="330"/>
      <c r="BR168" s="249" t="e">
        <f>AI168/AA168/7.1846</f>
        <v>#DIV/0!</v>
      </c>
      <c r="BS168" s="25">
        <f t="shared" si="394"/>
        <v>0</v>
      </c>
      <c r="BT168" s="451">
        <f t="shared" si="395"/>
        <v>0</v>
      </c>
      <c r="BU168" s="451" t="e">
        <f t="shared" si="396"/>
        <v>#DIV/0!</v>
      </c>
      <c r="BV168" s="297" t="e">
        <f t="shared" si="397"/>
        <v>#DIV/0!</v>
      </c>
      <c r="BW168" s="26"/>
      <c r="BX168" s="26"/>
      <c r="BY168" s="26"/>
      <c r="BZ168" s="39"/>
      <c r="CA168" s="330"/>
      <c r="CB168" s="266"/>
      <c r="CC168" s="25"/>
      <c r="CD168" s="25"/>
      <c r="CE168" s="25"/>
      <c r="CF168" s="25"/>
      <c r="CG168" s="25"/>
      <c r="CH168" s="26"/>
      <c r="CI168" s="26"/>
      <c r="CJ168" s="26"/>
      <c r="CK168" s="26"/>
      <c r="CL168" s="39"/>
      <c r="CM168" s="55"/>
      <c r="CN168" s="16"/>
      <c r="CO168" s="26"/>
      <c r="CP168" s="39"/>
      <c r="CQ168" s="39"/>
      <c r="CR168" s="14"/>
      <c r="CS168" s="28"/>
      <c r="CT168" s="28"/>
      <c r="CU168" s="28"/>
      <c r="CV168" s="28"/>
      <c r="CW168" s="28"/>
      <c r="CX168" s="28"/>
      <c r="CY168" s="306"/>
      <c r="CZ168" s="297" t="e">
        <f t="shared" si="398"/>
        <v>#DIV/0!</v>
      </c>
      <c r="DA168" s="461" t="e">
        <f t="shared" si="399"/>
        <v>#DIV/0!</v>
      </c>
      <c r="DB168" s="461" t="e">
        <f t="shared" si="400"/>
        <v>#DIV/0!</v>
      </c>
      <c r="DC168" s="461"/>
      <c r="DD168" s="461"/>
      <c r="DE168" s="461"/>
      <c r="DF168" s="461"/>
      <c r="DG168" s="461"/>
      <c r="DH168" s="461"/>
      <c r="DI168" s="461">
        <f t="shared" si="389"/>
        <v>0</v>
      </c>
      <c r="DJ168" s="461"/>
      <c r="DK168" s="461"/>
      <c r="DL168" s="461"/>
      <c r="DM168" s="534" t="e">
        <f t="shared" si="346"/>
        <v>#DIV/0!</v>
      </c>
      <c r="DN168" s="20"/>
      <c r="DO168" s="66"/>
      <c r="DQ168" s="20"/>
    </row>
    <row r="169" spans="1:121" s="21" customFormat="1" ht="15.95" customHeight="1" x14ac:dyDescent="0.25">
      <c r="A169" s="11"/>
      <c r="B169" s="18"/>
      <c r="C169" s="11"/>
      <c r="D169" s="11"/>
      <c r="E169" s="11"/>
      <c r="F169" s="11"/>
      <c r="G169" s="14"/>
      <c r="H169" s="11"/>
      <c r="I169" s="11"/>
      <c r="J169" s="40" t="s">
        <v>380</v>
      </c>
      <c r="K169" s="189"/>
      <c r="L169" s="188"/>
      <c r="M169" s="177"/>
      <c r="N169" s="69"/>
      <c r="O169" s="19"/>
      <c r="P169" s="69"/>
      <c r="Q169" s="576">
        <f t="shared" si="390"/>
        <v>0</v>
      </c>
      <c r="R169" s="576">
        <f t="shared" si="401"/>
        <v>0</v>
      </c>
      <c r="S169" s="603"/>
      <c r="T169" s="588"/>
      <c r="U169" s="588"/>
      <c r="V169" s="587"/>
      <c r="W169" s="587"/>
      <c r="X169" s="39"/>
      <c r="Y169" s="318"/>
      <c r="Z169" s="169"/>
      <c r="AA169" s="315"/>
      <c r="AB169" s="18"/>
      <c r="AC169" s="11"/>
      <c r="AD169" s="11"/>
      <c r="AE169" s="11"/>
      <c r="AF169" s="11"/>
      <c r="AG169" s="72" t="e">
        <f t="shared" si="391"/>
        <v>#DIV/0!</v>
      </c>
      <c r="AH169" s="25"/>
      <c r="AI169" s="26"/>
      <c r="AJ169" s="26"/>
      <c r="AK169" s="25"/>
      <c r="AL169" s="25"/>
      <c r="AM169" s="25"/>
      <c r="AN169" s="25"/>
      <c r="AO169" s="25"/>
      <c r="AP169" s="25"/>
      <c r="AQ169" s="595"/>
      <c r="AR169" s="26">
        <f t="shared" si="392"/>
        <v>0</v>
      </c>
      <c r="AS169" s="264">
        <f t="shared" si="393"/>
        <v>0</v>
      </c>
      <c r="AT169" s="25"/>
      <c r="AU169" s="25"/>
      <c r="AV169" s="25"/>
      <c r="AW169" s="25"/>
      <c r="AX169" s="25"/>
      <c r="AY169" s="267"/>
      <c r="AZ169" s="55"/>
      <c r="BA169" s="26"/>
      <c r="BB169" s="26"/>
      <c r="BC169" s="25"/>
      <c r="BD169" s="25"/>
      <c r="BE169" s="25"/>
      <c r="BF169" s="25"/>
      <c r="BG169" s="25"/>
      <c r="BH169" s="26"/>
      <c r="BI169" s="26"/>
      <c r="BJ169" s="26"/>
      <c r="BK169" s="26"/>
      <c r="BL169" s="26"/>
      <c r="BM169" s="26"/>
      <c r="BN169" s="26"/>
      <c r="BO169" s="11"/>
      <c r="BP169" s="75"/>
      <c r="BQ169" s="330"/>
      <c r="BR169" s="249" t="e">
        <f>AI169/AA169/7.1862</f>
        <v>#DIV/0!</v>
      </c>
      <c r="BS169" s="25">
        <f t="shared" si="394"/>
        <v>0</v>
      </c>
      <c r="BT169" s="451">
        <f t="shared" si="395"/>
        <v>0</v>
      </c>
      <c r="BU169" s="451" t="e">
        <f t="shared" si="396"/>
        <v>#DIV/0!</v>
      </c>
      <c r="BV169" s="297" t="e">
        <f t="shared" si="397"/>
        <v>#DIV/0!</v>
      </c>
      <c r="BW169" s="26"/>
      <c r="BX169" s="26"/>
      <c r="BY169" s="26"/>
      <c r="BZ169" s="39"/>
      <c r="CA169" s="330"/>
      <c r="CB169" s="266"/>
      <c r="CC169" s="25"/>
      <c r="CD169" s="25"/>
      <c r="CE169" s="25"/>
      <c r="CF169" s="25"/>
      <c r="CG169" s="25"/>
      <c r="CH169" s="26"/>
      <c r="CI169" s="26"/>
      <c r="CJ169" s="26"/>
      <c r="CK169" s="26"/>
      <c r="CL169" s="39"/>
      <c r="CM169" s="55"/>
      <c r="CN169" s="16"/>
      <c r="CO169" s="26"/>
      <c r="CP169" s="39"/>
      <c r="CQ169" s="39"/>
      <c r="CR169" s="14"/>
      <c r="CS169" s="28"/>
      <c r="CT169" s="28"/>
      <c r="CU169" s="28"/>
      <c r="CV169" s="28"/>
      <c r="CW169" s="28"/>
      <c r="CX169" s="28"/>
      <c r="CY169" s="306"/>
      <c r="CZ169" s="297" t="e">
        <f t="shared" si="398"/>
        <v>#DIV/0!</v>
      </c>
      <c r="DA169" s="461" t="e">
        <f t="shared" si="399"/>
        <v>#DIV/0!</v>
      </c>
      <c r="DB169" s="461" t="e">
        <f t="shared" si="400"/>
        <v>#DIV/0!</v>
      </c>
      <c r="DC169" s="461"/>
      <c r="DD169" s="461"/>
      <c r="DE169" s="461"/>
      <c r="DF169" s="461"/>
      <c r="DG169" s="461"/>
      <c r="DH169" s="461"/>
      <c r="DI169" s="461">
        <f t="shared" si="389"/>
        <v>0</v>
      </c>
      <c r="DJ169" s="461"/>
      <c r="DK169" s="461"/>
      <c r="DL169" s="461"/>
      <c r="DM169" s="534" t="e">
        <f t="shared" si="346"/>
        <v>#DIV/0!</v>
      </c>
      <c r="DN169" s="20"/>
      <c r="DO169" s="66"/>
      <c r="DQ169" s="20"/>
    </row>
    <row r="170" spans="1:121" s="21" customFormat="1" ht="15.95" customHeight="1" x14ac:dyDescent="0.25">
      <c r="A170" s="11"/>
      <c r="B170" s="18"/>
      <c r="C170" s="11"/>
      <c r="D170" s="11"/>
      <c r="E170" s="11"/>
      <c r="F170" s="11"/>
      <c r="G170" s="14"/>
      <c r="H170" s="11"/>
      <c r="I170" s="11"/>
      <c r="J170" s="40" t="s">
        <v>380</v>
      </c>
      <c r="K170" s="189"/>
      <c r="L170" s="188"/>
      <c r="M170" s="177"/>
      <c r="N170" s="69"/>
      <c r="O170" s="19"/>
      <c r="P170" s="69"/>
      <c r="Q170" s="576">
        <f t="shared" si="390"/>
        <v>0</v>
      </c>
      <c r="R170" s="576">
        <f t="shared" si="401"/>
        <v>0</v>
      </c>
      <c r="S170" s="603"/>
      <c r="T170" s="588"/>
      <c r="U170" s="588"/>
      <c r="V170" s="587"/>
      <c r="W170" s="587"/>
      <c r="X170" s="39"/>
      <c r="Y170" s="318"/>
      <c r="Z170" s="169"/>
      <c r="AA170" s="315"/>
      <c r="AB170" s="18"/>
      <c r="AC170" s="11"/>
      <c r="AD170" s="11"/>
      <c r="AE170" s="11"/>
      <c r="AF170" s="11"/>
      <c r="AG170" s="72" t="e">
        <f t="shared" si="391"/>
        <v>#DIV/0!</v>
      </c>
      <c r="AH170" s="25"/>
      <c r="AI170" s="26"/>
      <c r="AJ170" s="26"/>
      <c r="AK170" s="25"/>
      <c r="AL170" s="25"/>
      <c r="AM170" s="25"/>
      <c r="AN170" s="25"/>
      <c r="AO170" s="25"/>
      <c r="AP170" s="25"/>
      <c r="AQ170" s="595"/>
      <c r="AR170" s="26">
        <f t="shared" si="392"/>
        <v>0</v>
      </c>
      <c r="AS170" s="264">
        <f t="shared" si="393"/>
        <v>0</v>
      </c>
      <c r="AT170" s="25"/>
      <c r="AU170" s="25"/>
      <c r="AV170" s="25"/>
      <c r="AW170" s="25"/>
      <c r="AX170" s="25"/>
      <c r="AY170" s="267"/>
      <c r="AZ170" s="55"/>
      <c r="BA170" s="26"/>
      <c r="BB170" s="26"/>
      <c r="BC170" s="25"/>
      <c r="BD170" s="25"/>
      <c r="BE170" s="25"/>
      <c r="BF170" s="25"/>
      <c r="BG170" s="25"/>
      <c r="BH170" s="26"/>
      <c r="BI170" s="26"/>
      <c r="BJ170" s="26"/>
      <c r="BK170" s="26"/>
      <c r="BL170" s="26"/>
      <c r="BM170" s="26"/>
      <c r="BN170" s="26"/>
      <c r="BO170" s="11"/>
      <c r="BP170" s="75"/>
      <c r="BQ170" s="330"/>
      <c r="BR170" s="249" t="e">
        <f>AI170/AA170/7.1862</f>
        <v>#DIV/0!</v>
      </c>
      <c r="BS170" s="25">
        <f t="shared" si="394"/>
        <v>0</v>
      </c>
      <c r="BT170" s="451">
        <f t="shared" si="395"/>
        <v>0</v>
      </c>
      <c r="BU170" s="451" t="e">
        <f t="shared" si="396"/>
        <v>#DIV/0!</v>
      </c>
      <c r="BV170" s="297" t="e">
        <f t="shared" si="397"/>
        <v>#DIV/0!</v>
      </c>
      <c r="BW170" s="26"/>
      <c r="BX170" s="26"/>
      <c r="BY170" s="26"/>
      <c r="BZ170" s="39"/>
      <c r="CA170" s="330"/>
      <c r="CB170" s="266"/>
      <c r="CC170" s="25"/>
      <c r="CD170" s="25"/>
      <c r="CE170" s="25"/>
      <c r="CF170" s="25"/>
      <c r="CG170" s="25"/>
      <c r="CH170" s="26"/>
      <c r="CI170" s="26"/>
      <c r="CJ170" s="26"/>
      <c r="CK170" s="26"/>
      <c r="CL170" s="39"/>
      <c r="CM170" s="55"/>
      <c r="CN170" s="16"/>
      <c r="CO170" s="26"/>
      <c r="CP170" s="39"/>
      <c r="CQ170" s="39"/>
      <c r="CR170" s="14"/>
      <c r="CS170" s="28"/>
      <c r="CT170" s="28"/>
      <c r="CU170" s="28"/>
      <c r="CV170" s="28"/>
      <c r="CW170" s="28"/>
      <c r="CX170" s="28"/>
      <c r="CY170" s="306"/>
      <c r="CZ170" s="297" t="e">
        <f t="shared" si="398"/>
        <v>#DIV/0!</v>
      </c>
      <c r="DA170" s="461" t="e">
        <f t="shared" si="399"/>
        <v>#DIV/0!</v>
      </c>
      <c r="DB170" s="461" t="e">
        <f t="shared" si="400"/>
        <v>#DIV/0!</v>
      </c>
      <c r="DC170" s="461"/>
      <c r="DD170" s="461"/>
      <c r="DE170" s="461"/>
      <c r="DF170" s="461"/>
      <c r="DG170" s="461"/>
      <c r="DH170" s="461"/>
      <c r="DI170" s="461">
        <f t="shared" si="389"/>
        <v>0</v>
      </c>
      <c r="DJ170" s="461"/>
      <c r="DK170" s="461"/>
      <c r="DL170" s="461"/>
      <c r="DM170" s="534" t="e">
        <f t="shared" si="346"/>
        <v>#DIV/0!</v>
      </c>
      <c r="DN170" s="20"/>
      <c r="DO170" s="66"/>
      <c r="DQ170" s="20"/>
    </row>
    <row r="171" spans="1:121" s="21" customFormat="1" ht="15.95" customHeight="1" x14ac:dyDescent="0.25">
      <c r="A171" s="11"/>
      <c r="B171" s="18"/>
      <c r="C171" s="11"/>
      <c r="D171" s="11"/>
      <c r="E171" s="11"/>
      <c r="F171" s="11"/>
      <c r="G171" s="14"/>
      <c r="H171" s="11"/>
      <c r="I171" s="11"/>
      <c r="J171" s="930" t="s">
        <v>382</v>
      </c>
      <c r="K171" s="189"/>
      <c r="L171" s="188"/>
      <c r="M171" s="177"/>
      <c r="N171" s="69"/>
      <c r="O171" s="19"/>
      <c r="P171" s="69"/>
      <c r="Q171" s="576">
        <f t="shared" si="390"/>
        <v>0</v>
      </c>
      <c r="R171" s="576">
        <f t="shared" si="401"/>
        <v>0</v>
      </c>
      <c r="S171" s="618"/>
      <c r="T171" s="588"/>
      <c r="U171" s="588"/>
      <c r="V171" s="587"/>
      <c r="W171" s="587"/>
      <c r="X171" s="39"/>
      <c r="Y171" s="318"/>
      <c r="Z171" s="169"/>
      <c r="AA171" s="315"/>
      <c r="AB171" s="18"/>
      <c r="AC171" s="11"/>
      <c r="AD171" s="11"/>
      <c r="AE171" s="11"/>
      <c r="AF171" s="11"/>
      <c r="AG171" s="72" t="e">
        <f t="shared" si="391"/>
        <v>#DIV/0!</v>
      </c>
      <c r="AH171" s="25"/>
      <c r="AI171" s="26"/>
      <c r="AJ171" s="26"/>
      <c r="AK171" s="25"/>
      <c r="AL171" s="25"/>
      <c r="AM171" s="25"/>
      <c r="AN171" s="25"/>
      <c r="AO171" s="25"/>
      <c r="AP171" s="25"/>
      <c r="AQ171" s="595"/>
      <c r="AR171" s="26">
        <f t="shared" si="392"/>
        <v>0</v>
      </c>
      <c r="AS171" s="264">
        <f t="shared" si="393"/>
        <v>0</v>
      </c>
      <c r="AT171" s="25"/>
      <c r="AU171" s="25"/>
      <c r="AV171" s="25"/>
      <c r="AW171" s="25"/>
      <c r="AX171" s="25"/>
      <c r="AY171" s="267"/>
      <c r="AZ171" s="55"/>
      <c r="BA171" s="26"/>
      <c r="BB171" s="26"/>
      <c r="BC171" s="25"/>
      <c r="BD171" s="25"/>
      <c r="BE171" s="25"/>
      <c r="BF171" s="25"/>
      <c r="BG171" s="25"/>
      <c r="BH171" s="26"/>
      <c r="BI171" s="26"/>
      <c r="BJ171" s="26"/>
      <c r="BK171" s="26"/>
      <c r="BL171" s="26"/>
      <c r="BM171" s="26"/>
      <c r="BN171" s="26"/>
      <c r="BO171" s="11"/>
      <c r="BP171" s="75"/>
      <c r="BQ171" s="330"/>
      <c r="BR171" s="249" t="e">
        <f>AI171/AA171/7.1846</f>
        <v>#DIV/0!</v>
      </c>
      <c r="BS171" s="25">
        <f t="shared" si="394"/>
        <v>0</v>
      </c>
      <c r="BT171" s="451">
        <f t="shared" si="395"/>
        <v>0</v>
      </c>
      <c r="BU171" s="451" t="e">
        <f t="shared" si="396"/>
        <v>#DIV/0!</v>
      </c>
      <c r="BV171" s="297" t="e">
        <f t="shared" si="397"/>
        <v>#DIV/0!</v>
      </c>
      <c r="BW171" s="26"/>
      <c r="BX171" s="26"/>
      <c r="BY171" s="26"/>
      <c r="BZ171" s="39"/>
      <c r="CA171" s="330"/>
      <c r="CB171" s="266"/>
      <c r="CC171" s="25"/>
      <c r="CD171" s="25"/>
      <c r="CE171" s="25"/>
      <c r="CF171" s="25"/>
      <c r="CG171" s="25"/>
      <c r="CH171" s="26"/>
      <c r="CI171" s="26"/>
      <c r="CJ171" s="26"/>
      <c r="CK171" s="26"/>
      <c r="CL171" s="39"/>
      <c r="CM171" s="55"/>
      <c r="CN171" s="16"/>
      <c r="CO171" s="26"/>
      <c r="CP171" s="39"/>
      <c r="CQ171" s="39"/>
      <c r="CR171" s="14"/>
      <c r="CS171" s="28"/>
      <c r="CT171" s="28"/>
      <c r="CU171" s="28"/>
      <c r="CV171" s="28"/>
      <c r="CW171" s="28"/>
      <c r="CX171" s="28"/>
      <c r="CY171" s="306"/>
      <c r="CZ171" s="297" t="e">
        <f t="shared" si="398"/>
        <v>#DIV/0!</v>
      </c>
      <c r="DA171" s="461" t="e">
        <f t="shared" si="399"/>
        <v>#DIV/0!</v>
      </c>
      <c r="DB171" s="461" t="e">
        <f t="shared" si="400"/>
        <v>#DIV/0!</v>
      </c>
      <c r="DC171" s="461"/>
      <c r="DD171" s="461"/>
      <c r="DE171" s="461"/>
      <c r="DF171" s="461"/>
      <c r="DG171" s="461"/>
      <c r="DH171" s="461"/>
      <c r="DI171" s="461">
        <f t="shared" si="389"/>
        <v>0</v>
      </c>
      <c r="DJ171" s="461"/>
      <c r="DK171" s="461"/>
      <c r="DL171" s="461"/>
      <c r="DM171" s="534" t="e">
        <f t="shared" si="346"/>
        <v>#DIV/0!</v>
      </c>
      <c r="DN171" s="20"/>
      <c r="DO171" s="66"/>
      <c r="DQ171" s="20"/>
    </row>
    <row r="172" spans="1:121" s="21" customFormat="1" ht="15.95" customHeight="1" x14ac:dyDescent="0.25">
      <c r="A172" s="11"/>
      <c r="B172" s="18"/>
      <c r="C172" s="11"/>
      <c r="D172" s="11"/>
      <c r="E172" s="11"/>
      <c r="F172" s="11"/>
      <c r="G172" s="14"/>
      <c r="H172" s="11"/>
      <c r="I172" s="11"/>
      <c r="J172" s="930" t="s">
        <v>382</v>
      </c>
      <c r="K172" s="189"/>
      <c r="L172" s="188"/>
      <c r="M172" s="177"/>
      <c r="N172" s="69"/>
      <c r="O172" s="19"/>
      <c r="P172" s="69"/>
      <c r="Q172" s="576">
        <f t="shared" si="390"/>
        <v>0</v>
      </c>
      <c r="R172" s="576">
        <f t="shared" si="401"/>
        <v>0</v>
      </c>
      <c r="S172" s="618"/>
      <c r="T172" s="588"/>
      <c r="U172" s="588"/>
      <c r="V172" s="587"/>
      <c r="W172" s="587"/>
      <c r="X172" s="39"/>
      <c r="Y172" s="318"/>
      <c r="Z172" s="169"/>
      <c r="AA172" s="315"/>
      <c r="AB172" s="18"/>
      <c r="AC172" s="11"/>
      <c r="AD172" s="11"/>
      <c r="AE172" s="11"/>
      <c r="AF172" s="11"/>
      <c r="AG172" s="72" t="e">
        <f t="shared" si="391"/>
        <v>#DIV/0!</v>
      </c>
      <c r="AH172" s="25"/>
      <c r="AI172" s="26"/>
      <c r="AJ172" s="26"/>
      <c r="AK172" s="25"/>
      <c r="AL172" s="25"/>
      <c r="AM172" s="25"/>
      <c r="AN172" s="25"/>
      <c r="AO172" s="25"/>
      <c r="AP172" s="25"/>
      <c r="AQ172" s="595"/>
      <c r="AR172" s="26">
        <f t="shared" si="392"/>
        <v>0</v>
      </c>
      <c r="AS172" s="264">
        <f t="shared" si="393"/>
        <v>0</v>
      </c>
      <c r="AT172" s="25"/>
      <c r="AU172" s="25"/>
      <c r="AV172" s="25"/>
      <c r="AW172" s="25"/>
      <c r="AX172" s="25"/>
      <c r="AY172" s="267"/>
      <c r="AZ172" s="55"/>
      <c r="BA172" s="26"/>
      <c r="BB172" s="26"/>
      <c r="BC172" s="25"/>
      <c r="BD172" s="25"/>
      <c r="BE172" s="25"/>
      <c r="BF172" s="25"/>
      <c r="BG172" s="25"/>
      <c r="BH172" s="26"/>
      <c r="BI172" s="26"/>
      <c r="BJ172" s="26"/>
      <c r="BK172" s="26"/>
      <c r="BL172" s="26"/>
      <c r="BM172" s="26"/>
      <c r="BN172" s="26"/>
      <c r="BO172" s="11"/>
      <c r="BP172" s="75"/>
      <c r="BQ172" s="330"/>
      <c r="BR172" s="249" t="e">
        <f>AI172/AA172/7.1846</f>
        <v>#DIV/0!</v>
      </c>
      <c r="BS172" s="25">
        <f t="shared" si="394"/>
        <v>0</v>
      </c>
      <c r="BT172" s="451">
        <f t="shared" si="395"/>
        <v>0</v>
      </c>
      <c r="BU172" s="451" t="e">
        <f t="shared" si="396"/>
        <v>#DIV/0!</v>
      </c>
      <c r="BV172" s="297" t="e">
        <f t="shared" si="397"/>
        <v>#DIV/0!</v>
      </c>
      <c r="BW172" s="26"/>
      <c r="BX172" s="26"/>
      <c r="BY172" s="26"/>
      <c r="BZ172" s="39"/>
      <c r="CA172" s="330"/>
      <c r="CB172" s="266"/>
      <c r="CC172" s="25"/>
      <c r="CD172" s="25"/>
      <c r="CE172" s="25"/>
      <c r="CF172" s="25"/>
      <c r="CG172" s="25"/>
      <c r="CH172" s="26"/>
      <c r="CI172" s="26"/>
      <c r="CJ172" s="26"/>
      <c r="CK172" s="26"/>
      <c r="CL172" s="39"/>
      <c r="CM172" s="55"/>
      <c r="CN172" s="16"/>
      <c r="CO172" s="26"/>
      <c r="CP172" s="39"/>
      <c r="CQ172" s="39"/>
      <c r="CR172" s="14"/>
      <c r="CS172" s="28"/>
      <c r="CT172" s="28"/>
      <c r="CU172" s="28"/>
      <c r="CV172" s="28"/>
      <c r="CW172" s="28"/>
      <c r="CX172" s="28"/>
      <c r="CY172" s="306"/>
      <c r="CZ172" s="297" t="e">
        <f t="shared" si="398"/>
        <v>#DIV/0!</v>
      </c>
      <c r="DA172" s="461" t="e">
        <f t="shared" si="399"/>
        <v>#DIV/0!</v>
      </c>
      <c r="DB172" s="461" t="e">
        <f t="shared" si="400"/>
        <v>#DIV/0!</v>
      </c>
      <c r="DC172" s="461"/>
      <c r="DD172" s="461"/>
      <c r="DE172" s="461"/>
      <c r="DF172" s="461"/>
      <c r="DG172" s="461"/>
      <c r="DH172" s="461"/>
      <c r="DI172" s="461">
        <f t="shared" si="389"/>
        <v>0</v>
      </c>
      <c r="DJ172" s="461"/>
      <c r="DK172" s="461"/>
      <c r="DL172" s="461"/>
      <c r="DM172" s="534" t="e">
        <f t="shared" si="346"/>
        <v>#DIV/0!</v>
      </c>
      <c r="DN172" s="20"/>
      <c r="DO172" s="66"/>
      <c r="DQ172" s="20"/>
    </row>
    <row r="173" spans="1:121" s="21" customFormat="1" ht="15.95" customHeight="1" x14ac:dyDescent="0.25">
      <c r="A173" s="11"/>
      <c r="B173" s="18"/>
      <c r="C173" s="11"/>
      <c r="D173" s="11"/>
      <c r="E173" s="11"/>
      <c r="F173" s="11"/>
      <c r="G173" s="14"/>
      <c r="H173" s="11"/>
      <c r="I173" s="11"/>
      <c r="J173" s="930" t="s">
        <v>382</v>
      </c>
      <c r="K173" s="189"/>
      <c r="L173" s="188"/>
      <c r="M173" s="177"/>
      <c r="N173" s="69"/>
      <c r="O173" s="19"/>
      <c r="P173" s="69"/>
      <c r="Q173" s="576">
        <f t="shared" si="390"/>
        <v>0</v>
      </c>
      <c r="R173" s="576">
        <f t="shared" si="401"/>
        <v>0</v>
      </c>
      <c r="S173" s="618"/>
      <c r="T173" s="588"/>
      <c r="U173" s="588"/>
      <c r="V173" s="587"/>
      <c r="W173" s="587"/>
      <c r="X173" s="39"/>
      <c r="Y173" s="318"/>
      <c r="Z173" s="169"/>
      <c r="AA173" s="315"/>
      <c r="AB173" s="18"/>
      <c r="AC173" s="11"/>
      <c r="AD173" s="11"/>
      <c r="AE173" s="11"/>
      <c r="AF173" s="11"/>
      <c r="AG173" s="72" t="e">
        <f t="shared" si="391"/>
        <v>#DIV/0!</v>
      </c>
      <c r="AH173" s="25"/>
      <c r="AI173" s="26"/>
      <c r="AJ173" s="26"/>
      <c r="AK173" s="25"/>
      <c r="AL173" s="25"/>
      <c r="AM173" s="25"/>
      <c r="AN173" s="25"/>
      <c r="AO173" s="25"/>
      <c r="AP173" s="25"/>
      <c r="AQ173" s="595"/>
      <c r="AR173" s="26">
        <f t="shared" si="392"/>
        <v>0</v>
      </c>
      <c r="AS173" s="264">
        <f t="shared" si="393"/>
        <v>0</v>
      </c>
      <c r="AT173" s="25"/>
      <c r="AU173" s="25"/>
      <c r="AV173" s="25"/>
      <c r="AW173" s="25"/>
      <c r="AX173" s="25"/>
      <c r="AY173" s="267"/>
      <c r="AZ173" s="55"/>
      <c r="BA173" s="26"/>
      <c r="BB173" s="26"/>
      <c r="BC173" s="25"/>
      <c r="BD173" s="25"/>
      <c r="BE173" s="25"/>
      <c r="BF173" s="25"/>
      <c r="BG173" s="25"/>
      <c r="BH173" s="26"/>
      <c r="BI173" s="26"/>
      <c r="BJ173" s="26"/>
      <c r="BK173" s="26"/>
      <c r="BL173" s="26"/>
      <c r="BM173" s="26"/>
      <c r="BN173" s="26"/>
      <c r="BO173" s="11"/>
      <c r="BP173" s="75"/>
      <c r="BQ173" s="330"/>
      <c r="BR173" s="249" t="e">
        <f>AI173/AA173/7.1846</f>
        <v>#DIV/0!</v>
      </c>
      <c r="BS173" s="25">
        <f t="shared" si="394"/>
        <v>0</v>
      </c>
      <c r="BT173" s="451">
        <f t="shared" si="395"/>
        <v>0</v>
      </c>
      <c r="BU173" s="451" t="e">
        <f t="shared" si="396"/>
        <v>#DIV/0!</v>
      </c>
      <c r="BV173" s="297" t="e">
        <f t="shared" si="397"/>
        <v>#DIV/0!</v>
      </c>
      <c r="BW173" s="26"/>
      <c r="BX173" s="26"/>
      <c r="BY173" s="26"/>
      <c r="BZ173" s="39"/>
      <c r="CA173" s="330"/>
      <c r="CB173" s="266"/>
      <c r="CC173" s="25"/>
      <c r="CD173" s="25"/>
      <c r="CE173" s="25"/>
      <c r="CF173" s="25"/>
      <c r="CG173" s="25"/>
      <c r="CH173" s="26"/>
      <c r="CI173" s="26"/>
      <c r="CJ173" s="26"/>
      <c r="CK173" s="26"/>
      <c r="CL173" s="39"/>
      <c r="CM173" s="55"/>
      <c r="CN173" s="16"/>
      <c r="CO173" s="26"/>
      <c r="CP173" s="39"/>
      <c r="CQ173" s="39"/>
      <c r="CR173" s="14"/>
      <c r="CS173" s="28"/>
      <c r="CT173" s="28"/>
      <c r="CU173" s="28"/>
      <c r="CV173" s="28"/>
      <c r="CW173" s="28"/>
      <c r="CX173" s="28"/>
      <c r="CY173" s="306"/>
      <c r="CZ173" s="297" t="e">
        <f t="shared" si="398"/>
        <v>#DIV/0!</v>
      </c>
      <c r="DA173" s="461" t="e">
        <f t="shared" si="399"/>
        <v>#DIV/0!</v>
      </c>
      <c r="DB173" s="461" t="e">
        <f t="shared" si="400"/>
        <v>#DIV/0!</v>
      </c>
      <c r="DC173" s="461"/>
      <c r="DD173" s="461"/>
      <c r="DE173" s="461"/>
      <c r="DF173" s="461"/>
      <c r="DG173" s="461"/>
      <c r="DH173" s="461"/>
      <c r="DI173" s="461">
        <f t="shared" si="389"/>
        <v>0</v>
      </c>
      <c r="DJ173" s="461"/>
      <c r="DK173" s="461"/>
      <c r="DL173" s="461"/>
      <c r="DM173" s="534" t="e">
        <f t="shared" si="346"/>
        <v>#DIV/0!</v>
      </c>
      <c r="DN173" s="20"/>
      <c r="DO173" s="66"/>
      <c r="DQ173" s="20"/>
    </row>
    <row r="174" spans="1:121" s="21" customFormat="1" ht="15.95" customHeight="1" x14ac:dyDescent="0.25">
      <c r="A174" s="11"/>
      <c r="B174" s="18"/>
      <c r="C174" s="11"/>
      <c r="D174" s="11"/>
      <c r="E174" s="11"/>
      <c r="F174" s="11"/>
      <c r="G174" s="14"/>
      <c r="H174" s="11"/>
      <c r="I174" s="11"/>
      <c r="J174" s="40" t="s">
        <v>381</v>
      </c>
      <c r="K174" s="189"/>
      <c r="L174" s="188"/>
      <c r="M174" s="177"/>
      <c r="N174" s="69"/>
      <c r="O174" s="19"/>
      <c r="P174" s="69"/>
      <c r="Q174" s="576">
        <f t="shared" si="390"/>
        <v>0</v>
      </c>
      <c r="R174" s="576">
        <f t="shared" si="401"/>
        <v>0</v>
      </c>
      <c r="S174" s="1102"/>
      <c r="T174" s="950"/>
      <c r="U174" s="585"/>
      <c r="V174" s="585"/>
      <c r="W174" s="585"/>
      <c r="X174" s="39"/>
      <c r="Y174" s="318"/>
      <c r="Z174" s="169"/>
      <c r="AA174" s="315"/>
      <c r="AB174" s="18"/>
      <c r="AC174" s="11"/>
      <c r="AD174" s="11"/>
      <c r="AE174" s="11"/>
      <c r="AF174" s="11"/>
      <c r="AG174" s="72" t="e">
        <f t="shared" si="391"/>
        <v>#DIV/0!</v>
      </c>
      <c r="AH174" s="25"/>
      <c r="AI174" s="26"/>
      <c r="AJ174" s="26"/>
      <c r="AK174" s="25"/>
      <c r="AL174" s="25"/>
      <c r="AM174" s="25"/>
      <c r="AN174" s="25"/>
      <c r="AO174" s="25"/>
      <c r="AP174" s="25"/>
      <c r="AQ174" s="595"/>
      <c r="AR174" s="26">
        <f t="shared" si="392"/>
        <v>0</v>
      </c>
      <c r="AS174" s="264">
        <f t="shared" si="393"/>
        <v>0</v>
      </c>
      <c r="AT174" s="25"/>
      <c r="AU174" s="25"/>
      <c r="AV174" s="25"/>
      <c r="AW174" s="25"/>
      <c r="AX174" s="25"/>
      <c r="AY174" s="267"/>
      <c r="AZ174" s="55"/>
      <c r="BA174" s="26"/>
      <c r="BB174" s="26"/>
      <c r="BC174" s="25"/>
      <c r="BD174" s="25"/>
      <c r="BE174" s="25"/>
      <c r="BF174" s="25"/>
      <c r="BG174" s="25"/>
      <c r="BH174" s="26"/>
      <c r="BI174" s="26"/>
      <c r="BJ174" s="26"/>
      <c r="BK174" s="26"/>
      <c r="BL174" s="26"/>
      <c r="BM174" s="26"/>
      <c r="BN174" s="26"/>
      <c r="BO174" s="11"/>
      <c r="BP174" s="75"/>
      <c r="BQ174" s="330"/>
      <c r="BR174" s="249" t="e">
        <f>AI174/AA174/7.1928</f>
        <v>#DIV/0!</v>
      </c>
      <c r="BS174" s="25">
        <f t="shared" si="394"/>
        <v>0</v>
      </c>
      <c r="BT174" s="451">
        <f t="shared" si="395"/>
        <v>0</v>
      </c>
      <c r="BU174" s="451" t="e">
        <f t="shared" si="396"/>
        <v>#DIV/0!</v>
      </c>
      <c r="BV174" s="297" t="e">
        <f t="shared" si="397"/>
        <v>#DIV/0!</v>
      </c>
      <c r="BW174" s="26"/>
      <c r="BX174" s="26"/>
      <c r="BY174" s="26"/>
      <c r="BZ174" s="39"/>
      <c r="CA174" s="330"/>
      <c r="CB174" s="266"/>
      <c r="CC174" s="25"/>
      <c r="CD174" s="25"/>
      <c r="CE174" s="25"/>
      <c r="CF174" s="25"/>
      <c r="CG174" s="25"/>
      <c r="CH174" s="26"/>
      <c r="CI174" s="26"/>
      <c r="CJ174" s="26"/>
      <c r="CK174" s="26"/>
      <c r="CL174" s="39"/>
      <c r="CM174" s="55"/>
      <c r="CN174" s="16"/>
      <c r="CO174" s="26"/>
      <c r="CP174" s="39"/>
      <c r="CQ174" s="39"/>
      <c r="CR174" s="14"/>
      <c r="CS174" s="28"/>
      <c r="CT174" s="28"/>
      <c r="CU174" s="28"/>
      <c r="CV174" s="28"/>
      <c r="CW174" s="28"/>
      <c r="CX174" s="28"/>
      <c r="CY174" s="306"/>
      <c r="CZ174" s="297" t="e">
        <f t="shared" si="398"/>
        <v>#DIV/0!</v>
      </c>
      <c r="DA174" s="461" t="e">
        <f t="shared" si="399"/>
        <v>#DIV/0!</v>
      </c>
      <c r="DB174" s="461" t="e">
        <f t="shared" si="400"/>
        <v>#DIV/0!</v>
      </c>
      <c r="DC174" s="461"/>
      <c r="DD174" s="461"/>
      <c r="DE174" s="461"/>
      <c r="DF174" s="461"/>
      <c r="DG174" s="461"/>
      <c r="DH174" s="461"/>
      <c r="DI174" s="461">
        <f t="shared" si="389"/>
        <v>0</v>
      </c>
      <c r="DJ174" s="461"/>
      <c r="DK174" s="461"/>
      <c r="DL174" s="461"/>
      <c r="DM174" s="534" t="e">
        <f t="shared" si="346"/>
        <v>#DIV/0!</v>
      </c>
      <c r="DN174" s="20"/>
      <c r="DO174" s="66"/>
      <c r="DQ174" s="20"/>
    </row>
    <row r="175" spans="1:121" s="21" customFormat="1" ht="15.95" customHeight="1" x14ac:dyDescent="0.25">
      <c r="A175" s="11"/>
      <c r="B175" s="18"/>
      <c r="C175" s="11"/>
      <c r="D175" s="11"/>
      <c r="E175" s="11"/>
      <c r="F175" s="11"/>
      <c r="G175" s="14"/>
      <c r="H175" s="11"/>
      <c r="I175" s="11"/>
      <c r="J175" s="40" t="s">
        <v>381</v>
      </c>
      <c r="K175" s="189"/>
      <c r="L175" s="188"/>
      <c r="M175" s="177"/>
      <c r="N175" s="69"/>
      <c r="O175" s="19"/>
      <c r="P175" s="69"/>
      <c r="Q175" s="576">
        <f t="shared" si="390"/>
        <v>0</v>
      </c>
      <c r="R175" s="576">
        <f t="shared" si="401"/>
        <v>0</v>
      </c>
      <c r="S175" s="1103"/>
      <c r="T175" s="1108"/>
      <c r="U175" s="585"/>
      <c r="V175" s="585"/>
      <c r="W175" s="585"/>
      <c r="X175" s="39"/>
      <c r="Y175" s="318"/>
      <c r="Z175" s="169"/>
      <c r="AA175" s="315"/>
      <c r="AB175" s="18"/>
      <c r="AC175" s="11"/>
      <c r="AD175" s="11"/>
      <c r="AE175" s="11"/>
      <c r="AF175" s="11"/>
      <c r="AG175" s="72" t="e">
        <f t="shared" si="391"/>
        <v>#DIV/0!</v>
      </c>
      <c r="AH175" s="25"/>
      <c r="AI175" s="26"/>
      <c r="AJ175" s="26"/>
      <c r="AK175" s="25"/>
      <c r="AL175" s="25"/>
      <c r="AM175" s="25"/>
      <c r="AN175" s="25"/>
      <c r="AO175" s="25"/>
      <c r="AP175" s="25"/>
      <c r="AQ175" s="595"/>
      <c r="AR175" s="26">
        <f t="shared" si="392"/>
        <v>0</v>
      </c>
      <c r="AS175" s="264">
        <f t="shared" si="393"/>
        <v>0</v>
      </c>
      <c r="AT175" s="25"/>
      <c r="AU175" s="25"/>
      <c r="AV175" s="25"/>
      <c r="AW175" s="25"/>
      <c r="AX175" s="25"/>
      <c r="AY175" s="267"/>
      <c r="AZ175" s="55"/>
      <c r="BA175" s="26"/>
      <c r="BB175" s="26"/>
      <c r="BC175" s="25"/>
      <c r="BD175" s="25"/>
      <c r="BE175" s="25"/>
      <c r="BF175" s="25"/>
      <c r="BG175" s="25"/>
      <c r="BH175" s="26"/>
      <c r="BI175" s="26"/>
      <c r="BJ175" s="26"/>
      <c r="BK175" s="26"/>
      <c r="BL175" s="26"/>
      <c r="BM175" s="26"/>
      <c r="BN175" s="26"/>
      <c r="BO175" s="11"/>
      <c r="BP175" s="75"/>
      <c r="BQ175" s="330"/>
      <c r="BR175" s="249" t="e">
        <f>AI175/AA175/7.1928</f>
        <v>#DIV/0!</v>
      </c>
      <c r="BS175" s="25">
        <f t="shared" si="394"/>
        <v>0</v>
      </c>
      <c r="BT175" s="451">
        <f t="shared" si="395"/>
        <v>0</v>
      </c>
      <c r="BU175" s="451" t="e">
        <f t="shared" si="396"/>
        <v>#DIV/0!</v>
      </c>
      <c r="BV175" s="297" t="e">
        <f t="shared" si="397"/>
        <v>#DIV/0!</v>
      </c>
      <c r="BW175" s="26"/>
      <c r="BX175" s="26"/>
      <c r="BY175" s="26"/>
      <c r="BZ175" s="39"/>
      <c r="CA175" s="330"/>
      <c r="CB175" s="266"/>
      <c r="CC175" s="25"/>
      <c r="CD175" s="25"/>
      <c r="CE175" s="25"/>
      <c r="CF175" s="25"/>
      <c r="CG175" s="25"/>
      <c r="CH175" s="26"/>
      <c r="CI175" s="26"/>
      <c r="CJ175" s="26"/>
      <c r="CK175" s="26"/>
      <c r="CL175" s="39"/>
      <c r="CM175" s="55"/>
      <c r="CN175" s="16"/>
      <c r="CO175" s="26"/>
      <c r="CP175" s="39"/>
      <c r="CQ175" s="39"/>
      <c r="CR175" s="14"/>
      <c r="CS175" s="28"/>
      <c r="CT175" s="28"/>
      <c r="CU175" s="28"/>
      <c r="CV175" s="28"/>
      <c r="CW175" s="28"/>
      <c r="CX175" s="28"/>
      <c r="CY175" s="306"/>
      <c r="CZ175" s="297" t="e">
        <f t="shared" si="398"/>
        <v>#DIV/0!</v>
      </c>
      <c r="DA175" s="461" t="e">
        <f t="shared" si="399"/>
        <v>#DIV/0!</v>
      </c>
      <c r="DB175" s="461" t="e">
        <f t="shared" si="400"/>
        <v>#DIV/0!</v>
      </c>
      <c r="DC175" s="461"/>
      <c r="DD175" s="461"/>
      <c r="DE175" s="461"/>
      <c r="DF175" s="461"/>
      <c r="DG175" s="461"/>
      <c r="DH175" s="461"/>
      <c r="DI175" s="461">
        <f t="shared" si="389"/>
        <v>0</v>
      </c>
      <c r="DJ175" s="461"/>
      <c r="DK175" s="461"/>
      <c r="DL175" s="461"/>
      <c r="DM175" s="534" t="e">
        <f t="shared" si="346"/>
        <v>#DIV/0!</v>
      </c>
      <c r="DN175" s="20"/>
      <c r="DO175" s="66"/>
      <c r="DQ175" s="20"/>
    </row>
    <row r="176" spans="1:121" s="21" customFormat="1" ht="15.95" customHeight="1" x14ac:dyDescent="0.25">
      <c r="A176" s="11"/>
      <c r="B176" s="18"/>
      <c r="C176" s="11"/>
      <c r="D176" s="11"/>
      <c r="E176" s="11"/>
      <c r="F176" s="11"/>
      <c r="G176" s="14"/>
      <c r="H176" s="11"/>
      <c r="I176" s="11"/>
      <c r="J176" s="40" t="s">
        <v>381</v>
      </c>
      <c r="K176" s="189"/>
      <c r="L176" s="188"/>
      <c r="M176" s="177"/>
      <c r="N176" s="69"/>
      <c r="O176" s="19"/>
      <c r="P176" s="69"/>
      <c r="Q176" s="576">
        <f t="shared" si="390"/>
        <v>0</v>
      </c>
      <c r="R176" s="576">
        <f t="shared" si="401"/>
        <v>0</v>
      </c>
      <c r="S176" s="1103"/>
      <c r="T176" s="1108"/>
      <c r="U176" s="585"/>
      <c r="V176" s="585"/>
      <c r="W176" s="585"/>
      <c r="X176" s="39"/>
      <c r="Y176" s="318"/>
      <c r="Z176" s="169"/>
      <c r="AA176" s="315"/>
      <c r="AB176" s="18"/>
      <c r="AC176" s="11"/>
      <c r="AD176" s="11"/>
      <c r="AE176" s="11"/>
      <c r="AF176" s="11"/>
      <c r="AG176" s="72" t="e">
        <f t="shared" si="391"/>
        <v>#DIV/0!</v>
      </c>
      <c r="AH176" s="25"/>
      <c r="AI176" s="26"/>
      <c r="AJ176" s="26"/>
      <c r="AK176" s="25"/>
      <c r="AL176" s="25"/>
      <c r="AM176" s="25"/>
      <c r="AN176" s="25"/>
      <c r="AO176" s="25"/>
      <c r="AP176" s="25"/>
      <c r="AQ176" s="595"/>
      <c r="AR176" s="26">
        <f t="shared" si="392"/>
        <v>0</v>
      </c>
      <c r="AS176" s="264">
        <f t="shared" si="393"/>
        <v>0</v>
      </c>
      <c r="AT176" s="25"/>
      <c r="AU176" s="25"/>
      <c r="AV176" s="25"/>
      <c r="AW176" s="25"/>
      <c r="AX176" s="25"/>
      <c r="AY176" s="267"/>
      <c r="AZ176" s="55"/>
      <c r="BA176" s="26"/>
      <c r="BB176" s="26"/>
      <c r="BC176" s="25"/>
      <c r="BD176" s="25"/>
      <c r="BE176" s="25"/>
      <c r="BF176" s="25"/>
      <c r="BG176" s="25"/>
      <c r="BH176" s="26"/>
      <c r="BI176" s="26"/>
      <c r="BJ176" s="26"/>
      <c r="BK176" s="26"/>
      <c r="BL176" s="26"/>
      <c r="BM176" s="26"/>
      <c r="BN176" s="26"/>
      <c r="BO176" s="11"/>
      <c r="BP176" s="75"/>
      <c r="BQ176" s="330"/>
      <c r="BR176" s="249" t="e">
        <f>AI176/AA176/7.1927</f>
        <v>#DIV/0!</v>
      </c>
      <c r="BS176" s="25">
        <f t="shared" si="394"/>
        <v>0</v>
      </c>
      <c r="BT176" s="451">
        <f t="shared" si="395"/>
        <v>0</v>
      </c>
      <c r="BU176" s="451" t="e">
        <f t="shared" si="396"/>
        <v>#DIV/0!</v>
      </c>
      <c r="BV176" s="297" t="e">
        <f t="shared" si="397"/>
        <v>#DIV/0!</v>
      </c>
      <c r="BW176" s="26"/>
      <c r="BX176" s="26"/>
      <c r="BY176" s="26"/>
      <c r="BZ176" s="39"/>
      <c r="CA176" s="330"/>
      <c r="CB176" s="266"/>
      <c r="CC176" s="25"/>
      <c r="CD176" s="25"/>
      <c r="CE176" s="25"/>
      <c r="CF176" s="25"/>
      <c r="CG176" s="25"/>
      <c r="CH176" s="26"/>
      <c r="CI176" s="26"/>
      <c r="CJ176" s="26"/>
      <c r="CK176" s="26"/>
      <c r="CL176" s="39"/>
      <c r="CM176" s="55"/>
      <c r="CN176" s="16"/>
      <c r="CO176" s="26"/>
      <c r="CP176" s="39"/>
      <c r="CQ176" s="39"/>
      <c r="CR176" s="14"/>
      <c r="CS176" s="28"/>
      <c r="CT176" s="28"/>
      <c r="CU176" s="28"/>
      <c r="CV176" s="28"/>
      <c r="CW176" s="28"/>
      <c r="CX176" s="28"/>
      <c r="CY176" s="306"/>
      <c r="CZ176" s="297" t="e">
        <f t="shared" si="398"/>
        <v>#DIV/0!</v>
      </c>
      <c r="DA176" s="461" t="e">
        <f t="shared" si="399"/>
        <v>#DIV/0!</v>
      </c>
      <c r="DB176" s="461" t="e">
        <f t="shared" si="400"/>
        <v>#DIV/0!</v>
      </c>
      <c r="DC176" s="461"/>
      <c r="DD176" s="461"/>
      <c r="DE176" s="461"/>
      <c r="DF176" s="461"/>
      <c r="DG176" s="461"/>
      <c r="DH176" s="461"/>
      <c r="DI176" s="461">
        <f t="shared" si="389"/>
        <v>0</v>
      </c>
      <c r="DJ176" s="461"/>
      <c r="DK176" s="461"/>
      <c r="DL176" s="461"/>
      <c r="DM176" s="534" t="e">
        <f t="shared" si="346"/>
        <v>#DIV/0!</v>
      </c>
      <c r="DN176" s="20"/>
      <c r="DO176" s="66"/>
      <c r="DQ176" s="20"/>
    </row>
    <row r="177" spans="1:121" s="21" customFormat="1" ht="15.95" customHeight="1" x14ac:dyDescent="0.25">
      <c r="A177" s="11"/>
      <c r="B177" s="18"/>
      <c r="C177" s="11"/>
      <c r="D177" s="11"/>
      <c r="E177" s="11"/>
      <c r="F177" s="11"/>
      <c r="G177" s="14"/>
      <c r="H177" s="11"/>
      <c r="I177" s="11"/>
      <c r="J177" s="40" t="s">
        <v>381</v>
      </c>
      <c r="K177" s="189"/>
      <c r="L177" s="188"/>
      <c r="M177" s="177"/>
      <c r="N177" s="69"/>
      <c r="O177" s="19"/>
      <c r="P177" s="69"/>
      <c r="Q177" s="576">
        <f t="shared" si="390"/>
        <v>0</v>
      </c>
      <c r="R177" s="576">
        <f t="shared" si="401"/>
        <v>0</v>
      </c>
      <c r="S177" s="1103"/>
      <c r="T177" s="1108"/>
      <c r="U177" s="585"/>
      <c r="V177" s="585"/>
      <c r="W177" s="585"/>
      <c r="X177" s="39"/>
      <c r="Y177" s="318"/>
      <c r="Z177" s="169"/>
      <c r="AA177" s="315"/>
      <c r="AB177" s="18"/>
      <c r="AC177" s="11"/>
      <c r="AD177" s="11"/>
      <c r="AE177" s="11"/>
      <c r="AF177" s="11"/>
      <c r="AG177" s="72" t="e">
        <f t="shared" si="391"/>
        <v>#DIV/0!</v>
      </c>
      <c r="AH177" s="25"/>
      <c r="AI177" s="26"/>
      <c r="AJ177" s="26"/>
      <c r="AK177" s="25"/>
      <c r="AL177" s="25"/>
      <c r="AM177" s="25"/>
      <c r="AN177" s="25"/>
      <c r="AO177" s="25"/>
      <c r="AP177" s="25"/>
      <c r="AQ177" s="595"/>
      <c r="AR177" s="26">
        <f t="shared" si="392"/>
        <v>0</v>
      </c>
      <c r="AS177" s="264">
        <f t="shared" si="393"/>
        <v>0</v>
      </c>
      <c r="AT177" s="25"/>
      <c r="AU177" s="25"/>
      <c r="AV177" s="25"/>
      <c r="AW177" s="25"/>
      <c r="AX177" s="25"/>
      <c r="AY177" s="267"/>
      <c r="AZ177" s="55"/>
      <c r="BA177" s="26"/>
      <c r="BB177" s="26"/>
      <c r="BC177" s="25"/>
      <c r="BD177" s="25"/>
      <c r="BE177" s="25"/>
      <c r="BF177" s="25"/>
      <c r="BG177" s="25"/>
      <c r="BH177" s="26"/>
      <c r="BI177" s="26"/>
      <c r="BJ177" s="26"/>
      <c r="BK177" s="26"/>
      <c r="BL177" s="26"/>
      <c r="BM177" s="26"/>
      <c r="BN177" s="26"/>
      <c r="BO177" s="11"/>
      <c r="BP177" s="75"/>
      <c r="BQ177" s="330"/>
      <c r="BR177" s="249" t="e">
        <f>AI177/AA177/7.1931</f>
        <v>#DIV/0!</v>
      </c>
      <c r="BS177" s="25">
        <f t="shared" si="394"/>
        <v>0</v>
      </c>
      <c r="BT177" s="451">
        <f t="shared" si="395"/>
        <v>0</v>
      </c>
      <c r="BU177" s="451" t="e">
        <f t="shared" si="396"/>
        <v>#DIV/0!</v>
      </c>
      <c r="BV177" s="297" t="e">
        <f t="shared" si="397"/>
        <v>#DIV/0!</v>
      </c>
      <c r="BW177" s="26"/>
      <c r="BX177" s="26"/>
      <c r="BY177" s="26"/>
      <c r="BZ177" s="39"/>
      <c r="CA177" s="330"/>
      <c r="CB177" s="266"/>
      <c r="CC177" s="25"/>
      <c r="CD177" s="25"/>
      <c r="CE177" s="25"/>
      <c r="CF177" s="25"/>
      <c r="CG177" s="25"/>
      <c r="CH177" s="26"/>
      <c r="CI177" s="26"/>
      <c r="CJ177" s="26"/>
      <c r="CK177" s="26"/>
      <c r="CL177" s="39"/>
      <c r="CM177" s="55"/>
      <c r="CN177" s="16"/>
      <c r="CO177" s="26"/>
      <c r="CP177" s="39"/>
      <c r="CQ177" s="39"/>
      <c r="CR177" s="14"/>
      <c r="CS177" s="28"/>
      <c r="CT177" s="28"/>
      <c r="CU177" s="28"/>
      <c r="CV177" s="28"/>
      <c r="CW177" s="28"/>
      <c r="CX177" s="28"/>
      <c r="CY177" s="306"/>
      <c r="CZ177" s="297" t="e">
        <f t="shared" si="398"/>
        <v>#DIV/0!</v>
      </c>
      <c r="DA177" s="461" t="e">
        <f t="shared" si="399"/>
        <v>#DIV/0!</v>
      </c>
      <c r="DB177" s="461" t="e">
        <f t="shared" si="400"/>
        <v>#DIV/0!</v>
      </c>
      <c r="DC177" s="461"/>
      <c r="DD177" s="461"/>
      <c r="DE177" s="461"/>
      <c r="DF177" s="461"/>
      <c r="DG177" s="461"/>
      <c r="DH177" s="461"/>
      <c r="DI177" s="461">
        <f t="shared" si="389"/>
        <v>0</v>
      </c>
      <c r="DJ177" s="461"/>
      <c r="DK177" s="461"/>
      <c r="DL177" s="461"/>
      <c r="DM177" s="534" t="e">
        <f t="shared" si="346"/>
        <v>#DIV/0!</v>
      </c>
      <c r="DN177" s="20"/>
      <c r="DO177" s="66"/>
      <c r="DQ177" s="20"/>
    </row>
    <row r="178" spans="1:121" s="21" customFormat="1" ht="15.95" customHeight="1" x14ac:dyDescent="0.25">
      <c r="A178" s="11"/>
      <c r="B178" s="18"/>
      <c r="C178" s="11"/>
      <c r="D178" s="11"/>
      <c r="E178" s="11"/>
      <c r="F178" s="11"/>
      <c r="G178" s="14"/>
      <c r="H178" s="11"/>
      <c r="I178" s="11"/>
      <c r="J178" s="40" t="s">
        <v>381</v>
      </c>
      <c r="K178" s="189"/>
      <c r="L178" s="188"/>
      <c r="M178" s="177"/>
      <c r="N178" s="69"/>
      <c r="O178" s="19"/>
      <c r="P178" s="69"/>
      <c r="Q178" s="576">
        <f t="shared" si="390"/>
        <v>0</v>
      </c>
      <c r="R178" s="576">
        <f t="shared" si="401"/>
        <v>0</v>
      </c>
      <c r="S178" s="1103"/>
      <c r="T178" s="1108"/>
      <c r="U178" s="585"/>
      <c r="V178" s="585"/>
      <c r="W178" s="585"/>
      <c r="X178" s="39"/>
      <c r="Y178" s="318"/>
      <c r="Z178" s="169"/>
      <c r="AA178" s="315"/>
      <c r="AB178" s="18"/>
      <c r="AC178" s="11"/>
      <c r="AD178" s="11"/>
      <c r="AE178" s="11"/>
      <c r="AF178" s="11"/>
      <c r="AG178" s="72" t="e">
        <f t="shared" si="391"/>
        <v>#DIV/0!</v>
      </c>
      <c r="AH178" s="25"/>
      <c r="AI178" s="26"/>
      <c r="AJ178" s="26"/>
      <c r="AK178" s="25"/>
      <c r="AL178" s="25"/>
      <c r="AM178" s="25"/>
      <c r="AN178" s="25"/>
      <c r="AO178" s="25"/>
      <c r="AP178" s="25"/>
      <c r="AQ178" s="595"/>
      <c r="AR178" s="26">
        <f t="shared" si="392"/>
        <v>0</v>
      </c>
      <c r="AS178" s="264">
        <f t="shared" si="393"/>
        <v>0</v>
      </c>
      <c r="AT178" s="25"/>
      <c r="AU178" s="25"/>
      <c r="AV178" s="25"/>
      <c r="AW178" s="25"/>
      <c r="AX178" s="25"/>
      <c r="AY178" s="267"/>
      <c r="AZ178" s="55"/>
      <c r="BA178" s="26"/>
      <c r="BB178" s="26"/>
      <c r="BC178" s="25"/>
      <c r="BD178" s="25"/>
      <c r="BE178" s="25"/>
      <c r="BF178" s="25"/>
      <c r="BG178" s="25"/>
      <c r="BH178" s="26"/>
      <c r="BI178" s="26"/>
      <c r="BJ178" s="26"/>
      <c r="BK178" s="26"/>
      <c r="BL178" s="26"/>
      <c r="BM178" s="26"/>
      <c r="BN178" s="26"/>
      <c r="BO178" s="11"/>
      <c r="BP178" s="75"/>
      <c r="BQ178" s="330"/>
      <c r="BR178" s="249" t="e">
        <f>AI178/AA178/7.1928</f>
        <v>#DIV/0!</v>
      </c>
      <c r="BS178" s="25">
        <f t="shared" si="394"/>
        <v>0</v>
      </c>
      <c r="BT178" s="451">
        <f t="shared" si="395"/>
        <v>0</v>
      </c>
      <c r="BU178" s="451" t="e">
        <f t="shared" si="396"/>
        <v>#DIV/0!</v>
      </c>
      <c r="BV178" s="297" t="e">
        <f t="shared" si="397"/>
        <v>#DIV/0!</v>
      </c>
      <c r="BW178" s="26"/>
      <c r="BX178" s="26"/>
      <c r="BY178" s="26"/>
      <c r="BZ178" s="39"/>
      <c r="CA178" s="330"/>
      <c r="CB178" s="266"/>
      <c r="CC178" s="25"/>
      <c r="CD178" s="25"/>
      <c r="CE178" s="25"/>
      <c r="CF178" s="25"/>
      <c r="CG178" s="25"/>
      <c r="CH178" s="26"/>
      <c r="CI178" s="26"/>
      <c r="CJ178" s="26"/>
      <c r="CK178" s="26"/>
      <c r="CL178" s="39"/>
      <c r="CM178" s="55"/>
      <c r="CN178" s="16"/>
      <c r="CO178" s="26"/>
      <c r="CP178" s="39"/>
      <c r="CQ178" s="39"/>
      <c r="CR178" s="14"/>
      <c r="CS178" s="28"/>
      <c r="CT178" s="28"/>
      <c r="CU178" s="28"/>
      <c r="CV178" s="28"/>
      <c r="CW178" s="28"/>
      <c r="CX178" s="28"/>
      <c r="CY178" s="306"/>
      <c r="CZ178" s="297" t="e">
        <f t="shared" si="398"/>
        <v>#DIV/0!</v>
      </c>
      <c r="DA178" s="461" t="e">
        <f t="shared" si="399"/>
        <v>#DIV/0!</v>
      </c>
      <c r="DB178" s="461" t="e">
        <f t="shared" si="400"/>
        <v>#DIV/0!</v>
      </c>
      <c r="DC178" s="461"/>
      <c r="DD178" s="461"/>
      <c r="DE178" s="461"/>
      <c r="DF178" s="461"/>
      <c r="DG178" s="461"/>
      <c r="DH178" s="461"/>
      <c r="DI178" s="461">
        <f t="shared" si="389"/>
        <v>0</v>
      </c>
      <c r="DJ178" s="461"/>
      <c r="DK178" s="461"/>
      <c r="DL178" s="461"/>
      <c r="DM178" s="534" t="e">
        <f t="shared" si="346"/>
        <v>#DIV/0!</v>
      </c>
      <c r="DN178" s="20"/>
      <c r="DO178" s="66"/>
      <c r="DQ178" s="20"/>
    </row>
    <row r="179" spans="1:121" s="21" customFormat="1" ht="15.95" customHeight="1" x14ac:dyDescent="0.25">
      <c r="A179" s="11"/>
      <c r="B179" s="18"/>
      <c r="C179" s="11"/>
      <c r="D179" s="11"/>
      <c r="E179" s="11"/>
      <c r="F179" s="11"/>
      <c r="G179" s="14"/>
      <c r="H179" s="11"/>
      <c r="I179" s="11"/>
      <c r="J179" s="40" t="s">
        <v>381</v>
      </c>
      <c r="K179" s="189"/>
      <c r="L179" s="188"/>
      <c r="M179" s="177"/>
      <c r="N179" s="69"/>
      <c r="O179" s="19"/>
      <c r="P179" s="69"/>
      <c r="Q179" s="576">
        <f t="shared" si="390"/>
        <v>0</v>
      </c>
      <c r="R179" s="576">
        <f t="shared" si="401"/>
        <v>0</v>
      </c>
      <c r="S179" s="1103"/>
      <c r="T179" s="1108"/>
      <c r="U179" s="585"/>
      <c r="V179" s="585"/>
      <c r="W179" s="585"/>
      <c r="X179" s="39"/>
      <c r="Y179" s="318"/>
      <c r="Z179" s="169"/>
      <c r="AA179" s="315"/>
      <c r="AB179" s="18"/>
      <c r="AC179" s="11"/>
      <c r="AD179" s="11"/>
      <c r="AE179" s="11"/>
      <c r="AF179" s="11"/>
      <c r="AG179" s="72" t="e">
        <f t="shared" si="391"/>
        <v>#DIV/0!</v>
      </c>
      <c r="AH179" s="25"/>
      <c r="AI179" s="26"/>
      <c r="AJ179" s="26"/>
      <c r="AK179" s="25"/>
      <c r="AL179" s="25"/>
      <c r="AM179" s="25"/>
      <c r="AN179" s="25"/>
      <c r="AO179" s="25"/>
      <c r="AP179" s="25"/>
      <c r="AQ179" s="595"/>
      <c r="AR179" s="26">
        <f t="shared" si="392"/>
        <v>0</v>
      </c>
      <c r="AS179" s="264">
        <f t="shared" si="393"/>
        <v>0</v>
      </c>
      <c r="AT179" s="25"/>
      <c r="AU179" s="25"/>
      <c r="AV179" s="25"/>
      <c r="AW179" s="25"/>
      <c r="AX179" s="25"/>
      <c r="AY179" s="267"/>
      <c r="AZ179" s="55"/>
      <c r="BA179" s="26"/>
      <c r="BB179" s="26"/>
      <c r="BC179" s="25"/>
      <c r="BD179" s="25"/>
      <c r="BE179" s="25"/>
      <c r="BF179" s="25"/>
      <c r="BG179" s="25"/>
      <c r="BH179" s="26"/>
      <c r="BI179" s="26"/>
      <c r="BJ179" s="26"/>
      <c r="BK179" s="26"/>
      <c r="BL179" s="26"/>
      <c r="BM179" s="26"/>
      <c r="BN179" s="26"/>
      <c r="BO179" s="11"/>
      <c r="BP179" s="75"/>
      <c r="BQ179" s="330"/>
      <c r="BR179" s="249" t="e">
        <f>AI179/AA179/7.1927</f>
        <v>#DIV/0!</v>
      </c>
      <c r="BS179" s="25">
        <f t="shared" si="394"/>
        <v>0</v>
      </c>
      <c r="BT179" s="451">
        <f t="shared" si="395"/>
        <v>0</v>
      </c>
      <c r="BU179" s="451" t="e">
        <f t="shared" si="396"/>
        <v>#DIV/0!</v>
      </c>
      <c r="BV179" s="297" t="e">
        <f t="shared" si="397"/>
        <v>#DIV/0!</v>
      </c>
      <c r="BW179" s="26"/>
      <c r="BX179" s="26"/>
      <c r="BY179" s="26"/>
      <c r="BZ179" s="39"/>
      <c r="CA179" s="330"/>
      <c r="CB179" s="266"/>
      <c r="CC179" s="25"/>
      <c r="CD179" s="25"/>
      <c r="CE179" s="25"/>
      <c r="CF179" s="25"/>
      <c r="CG179" s="25"/>
      <c r="CH179" s="26"/>
      <c r="CI179" s="26"/>
      <c r="CJ179" s="26"/>
      <c r="CK179" s="26"/>
      <c r="CL179" s="39"/>
      <c r="CM179" s="55"/>
      <c r="CN179" s="16"/>
      <c r="CO179" s="26"/>
      <c r="CP179" s="39"/>
      <c r="CQ179" s="39"/>
      <c r="CR179" s="14"/>
      <c r="CS179" s="28"/>
      <c r="CT179" s="28"/>
      <c r="CU179" s="28"/>
      <c r="CV179" s="28"/>
      <c r="CW179" s="28"/>
      <c r="CX179" s="28"/>
      <c r="CY179" s="306"/>
      <c r="CZ179" s="297" t="e">
        <f t="shared" si="398"/>
        <v>#DIV/0!</v>
      </c>
      <c r="DA179" s="461" t="e">
        <f t="shared" si="399"/>
        <v>#DIV/0!</v>
      </c>
      <c r="DB179" s="461" t="e">
        <f t="shared" si="400"/>
        <v>#DIV/0!</v>
      </c>
      <c r="DC179" s="461"/>
      <c r="DD179" s="461"/>
      <c r="DE179" s="461"/>
      <c r="DF179" s="461"/>
      <c r="DG179" s="461"/>
      <c r="DH179" s="461"/>
      <c r="DI179" s="461">
        <f t="shared" si="389"/>
        <v>0</v>
      </c>
      <c r="DJ179" s="461"/>
      <c r="DK179" s="461"/>
      <c r="DL179" s="461"/>
      <c r="DM179" s="534" t="e">
        <f t="shared" si="346"/>
        <v>#DIV/0!</v>
      </c>
      <c r="DN179" s="20"/>
      <c r="DO179" s="66"/>
      <c r="DQ179" s="20"/>
    </row>
    <row r="180" spans="1:121" s="21" customFormat="1" ht="15.95" customHeight="1" x14ac:dyDescent="0.25">
      <c r="A180" s="11"/>
      <c r="B180" s="18"/>
      <c r="C180" s="11"/>
      <c r="D180" s="11"/>
      <c r="E180" s="11"/>
      <c r="F180" s="11"/>
      <c r="G180" s="14"/>
      <c r="H180" s="11"/>
      <c r="I180" s="11"/>
      <c r="J180" s="40" t="s">
        <v>381</v>
      </c>
      <c r="K180" s="189"/>
      <c r="L180" s="188"/>
      <c r="M180" s="177"/>
      <c r="N180" s="69"/>
      <c r="O180" s="19"/>
      <c r="P180" s="69"/>
      <c r="Q180" s="576">
        <f t="shared" si="390"/>
        <v>0</v>
      </c>
      <c r="R180" s="576">
        <f t="shared" si="401"/>
        <v>0</v>
      </c>
      <c r="S180" s="1104"/>
      <c r="T180" s="951"/>
      <c r="U180" s="585"/>
      <c r="V180" s="585"/>
      <c r="W180" s="585"/>
      <c r="X180" s="39"/>
      <c r="Y180" s="318"/>
      <c r="Z180" s="169"/>
      <c r="AA180" s="315"/>
      <c r="AB180" s="18"/>
      <c r="AC180" s="11"/>
      <c r="AD180" s="11"/>
      <c r="AE180" s="11"/>
      <c r="AF180" s="11"/>
      <c r="AG180" s="72" t="e">
        <f t="shared" si="391"/>
        <v>#DIV/0!</v>
      </c>
      <c r="AH180" s="25"/>
      <c r="AI180" s="26"/>
      <c r="AJ180" s="26"/>
      <c r="AK180" s="25"/>
      <c r="AL180" s="25"/>
      <c r="AM180" s="25"/>
      <c r="AN180" s="25"/>
      <c r="AO180" s="25"/>
      <c r="AP180" s="25"/>
      <c r="AQ180" s="595"/>
      <c r="AR180" s="26">
        <f t="shared" si="392"/>
        <v>0</v>
      </c>
      <c r="AS180" s="264">
        <f t="shared" si="393"/>
        <v>0</v>
      </c>
      <c r="AT180" s="25"/>
      <c r="AU180" s="25"/>
      <c r="AV180" s="25"/>
      <c r="AW180" s="25"/>
      <c r="AX180" s="25"/>
      <c r="AY180" s="267"/>
      <c r="AZ180" s="55"/>
      <c r="BA180" s="26"/>
      <c r="BB180" s="26"/>
      <c r="BC180" s="25"/>
      <c r="BD180" s="25"/>
      <c r="BE180" s="25"/>
      <c r="BF180" s="25"/>
      <c r="BG180" s="25"/>
      <c r="BH180" s="26"/>
      <c r="BI180" s="26"/>
      <c r="BJ180" s="26"/>
      <c r="BK180" s="26"/>
      <c r="BL180" s="26"/>
      <c r="BM180" s="26"/>
      <c r="BN180" s="26"/>
      <c r="BO180" s="11"/>
      <c r="BP180" s="75"/>
      <c r="BQ180" s="330"/>
      <c r="BR180" s="249" t="e">
        <f>AI180/AA180/7.1931</f>
        <v>#DIV/0!</v>
      </c>
      <c r="BS180" s="25">
        <f t="shared" si="394"/>
        <v>0</v>
      </c>
      <c r="BT180" s="451">
        <f t="shared" si="395"/>
        <v>0</v>
      </c>
      <c r="BU180" s="451" t="e">
        <f t="shared" si="396"/>
        <v>#DIV/0!</v>
      </c>
      <c r="BV180" s="297" t="e">
        <f t="shared" si="397"/>
        <v>#DIV/0!</v>
      </c>
      <c r="BW180" s="26"/>
      <c r="BX180" s="26"/>
      <c r="BY180" s="26"/>
      <c r="BZ180" s="39"/>
      <c r="CA180" s="330"/>
      <c r="CB180" s="266"/>
      <c r="CC180" s="25"/>
      <c r="CD180" s="25"/>
      <c r="CE180" s="25"/>
      <c r="CF180" s="25"/>
      <c r="CG180" s="25"/>
      <c r="CH180" s="26"/>
      <c r="CI180" s="26"/>
      <c r="CJ180" s="26"/>
      <c r="CK180" s="26"/>
      <c r="CL180" s="39"/>
      <c r="CM180" s="55"/>
      <c r="CN180" s="16"/>
      <c r="CO180" s="26"/>
      <c r="CP180" s="39"/>
      <c r="CQ180" s="39"/>
      <c r="CR180" s="14"/>
      <c r="CS180" s="28"/>
      <c r="CT180" s="28"/>
      <c r="CU180" s="28"/>
      <c r="CV180" s="28"/>
      <c r="CW180" s="28"/>
      <c r="CX180" s="28"/>
      <c r="CY180" s="306"/>
      <c r="CZ180" s="297" t="e">
        <f t="shared" si="398"/>
        <v>#DIV/0!</v>
      </c>
      <c r="DA180" s="461" t="e">
        <f t="shared" si="399"/>
        <v>#DIV/0!</v>
      </c>
      <c r="DB180" s="461" t="e">
        <f t="shared" si="400"/>
        <v>#DIV/0!</v>
      </c>
      <c r="DC180" s="461"/>
      <c r="DD180" s="461"/>
      <c r="DE180" s="461"/>
      <c r="DF180" s="461"/>
      <c r="DG180" s="461"/>
      <c r="DH180" s="461"/>
      <c r="DI180" s="461">
        <f t="shared" si="389"/>
        <v>0</v>
      </c>
      <c r="DJ180" s="461"/>
      <c r="DK180" s="461"/>
      <c r="DL180" s="461"/>
      <c r="DM180" s="534" t="e">
        <f t="shared" si="346"/>
        <v>#DIV/0!</v>
      </c>
      <c r="DN180" s="20"/>
      <c r="DO180" s="66"/>
      <c r="DQ180" s="20"/>
    </row>
    <row r="181" spans="1:121" s="21" customFormat="1" ht="15.95" customHeight="1" x14ac:dyDescent="0.25">
      <c r="A181" s="11"/>
      <c r="B181" s="18"/>
      <c r="C181" s="11"/>
      <c r="D181" s="11"/>
      <c r="E181" s="11"/>
      <c r="F181" s="11"/>
      <c r="G181" s="14"/>
      <c r="H181" s="11"/>
      <c r="I181" s="11"/>
      <c r="J181" s="40" t="s">
        <v>383</v>
      </c>
      <c r="K181" s="189"/>
      <c r="L181" s="188"/>
      <c r="M181" s="177"/>
      <c r="N181" s="69"/>
      <c r="O181" s="19"/>
      <c r="P181" s="69"/>
      <c r="Q181" s="576">
        <f t="shared" si="390"/>
        <v>0</v>
      </c>
      <c r="R181" s="576">
        <f t="shared" si="401"/>
        <v>0</v>
      </c>
      <c r="S181" s="619"/>
      <c r="T181" s="576"/>
      <c r="U181" s="576"/>
      <c r="V181" s="577"/>
      <c r="W181" s="578"/>
      <c r="X181" s="39"/>
      <c r="Y181" s="318"/>
      <c r="Z181" s="169"/>
      <c r="AA181" s="315"/>
      <c r="AB181" s="18"/>
      <c r="AC181" s="11"/>
      <c r="AD181" s="11"/>
      <c r="AE181" s="11"/>
      <c r="AF181" s="11"/>
      <c r="AG181" s="72" t="e">
        <f t="shared" si="391"/>
        <v>#DIV/0!</v>
      </c>
      <c r="AH181" s="25"/>
      <c r="AI181" s="26"/>
      <c r="AJ181" s="26"/>
      <c r="AK181" s="25"/>
      <c r="AL181" s="25"/>
      <c r="AM181" s="25"/>
      <c r="AN181" s="25"/>
      <c r="AO181" s="25"/>
      <c r="AP181" s="25"/>
      <c r="AQ181" s="595"/>
      <c r="AR181" s="26">
        <f t="shared" si="392"/>
        <v>0</v>
      </c>
      <c r="AS181" s="264">
        <f t="shared" si="393"/>
        <v>0</v>
      </c>
      <c r="AT181" s="25"/>
      <c r="AU181" s="25"/>
      <c r="AV181" s="25"/>
      <c r="AW181" s="25"/>
      <c r="AX181" s="25"/>
      <c r="AY181" s="267"/>
      <c r="AZ181" s="55"/>
      <c r="BA181" s="26"/>
      <c r="BB181" s="26"/>
      <c r="BC181" s="25"/>
      <c r="BD181" s="25"/>
      <c r="BE181" s="25"/>
      <c r="BF181" s="25"/>
      <c r="BG181" s="25"/>
      <c r="BH181" s="26"/>
      <c r="BI181" s="26"/>
      <c r="BJ181" s="26"/>
      <c r="BK181" s="26"/>
      <c r="BL181" s="26"/>
      <c r="BM181" s="26"/>
      <c r="BN181" s="26"/>
      <c r="BO181" s="11"/>
      <c r="BP181" s="75"/>
      <c r="BQ181" s="330"/>
      <c r="BR181" s="249" t="e">
        <f>AI181/AA181/7.1937</f>
        <v>#DIV/0!</v>
      </c>
      <c r="BS181" s="25">
        <f t="shared" si="394"/>
        <v>0</v>
      </c>
      <c r="BT181" s="451">
        <f t="shared" si="395"/>
        <v>0</v>
      </c>
      <c r="BU181" s="451" t="e">
        <f t="shared" si="396"/>
        <v>#DIV/0!</v>
      </c>
      <c r="BV181" s="297" t="e">
        <f t="shared" si="397"/>
        <v>#DIV/0!</v>
      </c>
      <c r="BW181" s="26"/>
      <c r="BX181" s="26"/>
      <c r="BY181" s="26"/>
      <c r="BZ181" s="39"/>
      <c r="CA181" s="330"/>
      <c r="CB181" s="266"/>
      <c r="CC181" s="25"/>
      <c r="CD181" s="25"/>
      <c r="CE181" s="25"/>
      <c r="CF181" s="25"/>
      <c r="CG181" s="25"/>
      <c r="CH181" s="26"/>
      <c r="CI181" s="26"/>
      <c r="CJ181" s="26"/>
      <c r="CK181" s="26"/>
      <c r="CL181" s="39"/>
      <c r="CM181" s="55"/>
      <c r="CN181" s="16"/>
      <c r="CO181" s="26"/>
      <c r="CP181" s="39"/>
      <c r="CQ181" s="39"/>
      <c r="CR181" s="14"/>
      <c r="CS181" s="28"/>
      <c r="CT181" s="28"/>
      <c r="CU181" s="28"/>
      <c r="CV181" s="28"/>
      <c r="CW181" s="28"/>
      <c r="CX181" s="28"/>
      <c r="CY181" s="306"/>
      <c r="CZ181" s="297" t="e">
        <f t="shared" si="398"/>
        <v>#DIV/0!</v>
      </c>
      <c r="DA181" s="461" t="e">
        <f t="shared" si="399"/>
        <v>#DIV/0!</v>
      </c>
      <c r="DB181" s="461" t="e">
        <f t="shared" si="400"/>
        <v>#DIV/0!</v>
      </c>
      <c r="DC181" s="461"/>
      <c r="DD181" s="461"/>
      <c r="DE181" s="461"/>
      <c r="DF181" s="461"/>
      <c r="DG181" s="461"/>
      <c r="DH181" s="461"/>
      <c r="DI181" s="461">
        <f t="shared" si="389"/>
        <v>0</v>
      </c>
      <c r="DJ181" s="461"/>
      <c r="DK181" s="461"/>
      <c r="DL181" s="461"/>
      <c r="DM181" s="534" t="e">
        <f t="shared" si="346"/>
        <v>#DIV/0!</v>
      </c>
      <c r="DN181" s="20"/>
      <c r="DO181" s="66"/>
      <c r="DQ181" s="20"/>
    </row>
    <row r="182" spans="1:121" s="21" customFormat="1" ht="15.95" customHeight="1" x14ac:dyDescent="0.25">
      <c r="A182" s="11"/>
      <c r="B182" s="18"/>
      <c r="C182" s="11"/>
      <c r="D182" s="11"/>
      <c r="E182" s="11"/>
      <c r="F182" s="11"/>
      <c r="G182" s="14"/>
      <c r="H182" s="11"/>
      <c r="I182" s="11"/>
      <c r="J182" s="40" t="s">
        <v>383</v>
      </c>
      <c r="K182" s="189"/>
      <c r="L182" s="188"/>
      <c r="M182" s="177"/>
      <c r="N182" s="69"/>
      <c r="O182" s="19"/>
      <c r="P182" s="69"/>
      <c r="Q182" s="576">
        <f t="shared" si="390"/>
        <v>0</v>
      </c>
      <c r="R182" s="576">
        <f t="shared" si="401"/>
        <v>0</v>
      </c>
      <c r="S182" s="607"/>
      <c r="T182" s="584"/>
      <c r="U182" s="585"/>
      <c r="V182" s="585"/>
      <c r="W182" s="585"/>
      <c r="X182" s="39"/>
      <c r="Y182" s="318"/>
      <c r="Z182" s="169"/>
      <c r="AA182" s="315"/>
      <c r="AB182" s="18"/>
      <c r="AC182" s="11"/>
      <c r="AD182" s="11"/>
      <c r="AE182" s="11"/>
      <c r="AF182" s="11"/>
      <c r="AG182" s="72" t="e">
        <f t="shared" si="391"/>
        <v>#DIV/0!</v>
      </c>
      <c r="AH182" s="25"/>
      <c r="AI182" s="26"/>
      <c r="AJ182" s="26"/>
      <c r="AK182" s="25"/>
      <c r="AL182" s="25"/>
      <c r="AM182" s="25"/>
      <c r="AN182" s="25"/>
      <c r="AO182" s="25"/>
      <c r="AP182" s="25"/>
      <c r="AQ182" s="595"/>
      <c r="AR182" s="26">
        <f t="shared" si="392"/>
        <v>0</v>
      </c>
      <c r="AS182" s="264">
        <f t="shared" si="393"/>
        <v>0</v>
      </c>
      <c r="AT182" s="25"/>
      <c r="AU182" s="25"/>
      <c r="AV182" s="25"/>
      <c r="AW182" s="25"/>
      <c r="AX182" s="25"/>
      <c r="AY182" s="267"/>
      <c r="AZ182" s="55"/>
      <c r="BA182" s="26"/>
      <c r="BB182" s="26"/>
      <c r="BC182" s="25"/>
      <c r="BD182" s="25"/>
      <c r="BE182" s="25"/>
      <c r="BF182" s="25"/>
      <c r="BG182" s="25"/>
      <c r="BH182" s="26"/>
      <c r="BI182" s="26"/>
      <c r="BJ182" s="26"/>
      <c r="BK182" s="26"/>
      <c r="BL182" s="26"/>
      <c r="BM182" s="26"/>
      <c r="BN182" s="26"/>
      <c r="BO182" s="11"/>
      <c r="BP182" s="75"/>
      <c r="BQ182" s="330"/>
      <c r="BR182" s="249" t="e">
        <f>AI182/AA182/7.1806</f>
        <v>#DIV/0!</v>
      </c>
      <c r="BS182" s="25">
        <f t="shared" si="394"/>
        <v>0</v>
      </c>
      <c r="BT182" s="451">
        <f t="shared" si="395"/>
        <v>0</v>
      </c>
      <c r="BU182" s="451" t="e">
        <f t="shared" si="396"/>
        <v>#DIV/0!</v>
      </c>
      <c r="BV182" s="297" t="e">
        <f t="shared" si="397"/>
        <v>#DIV/0!</v>
      </c>
      <c r="BW182" s="26"/>
      <c r="BX182" s="26"/>
      <c r="BY182" s="26"/>
      <c r="BZ182" s="39"/>
      <c r="CA182" s="330"/>
      <c r="CB182" s="266"/>
      <c r="CC182" s="25"/>
      <c r="CD182" s="25"/>
      <c r="CE182" s="25"/>
      <c r="CF182" s="25"/>
      <c r="CG182" s="25"/>
      <c r="CH182" s="26"/>
      <c r="CI182" s="26"/>
      <c r="CJ182" s="26"/>
      <c r="CK182" s="26"/>
      <c r="CL182" s="39"/>
      <c r="CM182" s="55"/>
      <c r="CN182" s="16"/>
      <c r="CO182" s="26"/>
      <c r="CP182" s="39"/>
      <c r="CQ182" s="39"/>
      <c r="CR182" s="14"/>
      <c r="CS182" s="28"/>
      <c r="CT182" s="28"/>
      <c r="CU182" s="28"/>
      <c r="CV182" s="28"/>
      <c r="CW182" s="28"/>
      <c r="CX182" s="28"/>
      <c r="CY182" s="306"/>
      <c r="CZ182" s="297" t="e">
        <f t="shared" si="398"/>
        <v>#DIV/0!</v>
      </c>
      <c r="DA182" s="461" t="e">
        <f t="shared" si="399"/>
        <v>#DIV/0!</v>
      </c>
      <c r="DB182" s="461" t="e">
        <f t="shared" si="400"/>
        <v>#DIV/0!</v>
      </c>
      <c r="DC182" s="461"/>
      <c r="DD182" s="461"/>
      <c r="DE182" s="461"/>
      <c r="DF182" s="461"/>
      <c r="DG182" s="461"/>
      <c r="DH182" s="461"/>
      <c r="DI182" s="461">
        <f t="shared" si="389"/>
        <v>0</v>
      </c>
      <c r="DJ182" s="461"/>
      <c r="DK182" s="461"/>
      <c r="DL182" s="461"/>
      <c r="DM182" s="534" t="e">
        <f t="shared" si="346"/>
        <v>#DIV/0!</v>
      </c>
      <c r="DN182" s="20"/>
      <c r="DO182" s="66"/>
      <c r="DQ182" s="20"/>
    </row>
    <row r="183" spans="1:121" s="66" customFormat="1" ht="15.95" customHeight="1" x14ac:dyDescent="0.25">
      <c r="A183" s="954"/>
      <c r="B183" s="954"/>
      <c r="C183" s="956"/>
      <c r="D183" s="956"/>
      <c r="E183" s="956"/>
      <c r="F183" s="25"/>
      <c r="G183" s="974"/>
      <c r="H183" s="956"/>
      <c r="I183" s="25"/>
      <c r="J183" s="1046" t="s">
        <v>384</v>
      </c>
      <c r="K183" s="985"/>
      <c r="L183" s="1057"/>
      <c r="M183" s="1044"/>
      <c r="N183" s="22"/>
      <c r="O183" s="262"/>
      <c r="P183" s="22"/>
      <c r="Q183" s="576"/>
      <c r="R183" s="576">
        <f t="shared" si="401"/>
        <v>0</v>
      </c>
      <c r="S183" s="607"/>
      <c r="T183" s="584"/>
      <c r="U183" s="585"/>
      <c r="V183" s="585"/>
      <c r="W183" s="585"/>
      <c r="X183" s="972"/>
      <c r="Y183" s="1100"/>
      <c r="Z183" s="273"/>
      <c r="AA183" s="1089"/>
      <c r="AB183" s="954"/>
      <c r="AC183" s="956"/>
      <c r="AD183" s="956"/>
      <c r="AE183" s="956"/>
      <c r="AF183" s="956"/>
      <c r="AG183" s="1049" t="e">
        <f>(AI183+AI184)/AA183/CZ183</f>
        <v>#DIV/0!</v>
      </c>
      <c r="AH183" s="25"/>
      <c r="AI183" s="88"/>
      <c r="AJ183" s="978"/>
      <c r="AK183" s="978"/>
      <c r="AL183" s="978"/>
      <c r="AM183" s="262"/>
      <c r="AN183" s="262"/>
      <c r="AO183" s="262"/>
      <c r="AP183" s="978"/>
      <c r="AQ183" s="251"/>
      <c r="AR183" s="88">
        <f t="shared" si="392"/>
        <v>0</v>
      </c>
      <c r="AS183" s="272">
        <f t="shared" si="393"/>
        <v>0</v>
      </c>
      <c r="AT183" s="978"/>
      <c r="AU183" s="978"/>
      <c r="AV183" s="262"/>
      <c r="AW183" s="262"/>
      <c r="AX183" s="262"/>
      <c r="AY183" s="972"/>
      <c r="AZ183" s="985"/>
      <c r="BA183" s="263"/>
      <c r="BB183" s="263"/>
      <c r="BC183" s="251"/>
      <c r="BD183" s="251"/>
      <c r="BE183" s="982"/>
      <c r="BF183" s="982"/>
      <c r="BG183" s="956"/>
      <c r="BH183" s="262"/>
      <c r="BI183" s="262"/>
      <c r="BJ183" s="978"/>
      <c r="BK183" s="978"/>
      <c r="BL183" s="978"/>
      <c r="BM183" s="978"/>
      <c r="BN183" s="978"/>
      <c r="BO183" s="956"/>
      <c r="BP183" s="75"/>
      <c r="BQ183" s="279"/>
      <c r="BR183" s="954" t="e">
        <f>(AI183+AI184)/AA183/7.175</f>
        <v>#DIV/0!</v>
      </c>
      <c r="BS183" s="956">
        <f t="shared" si="394"/>
        <v>0</v>
      </c>
      <c r="BT183" s="451">
        <f t="shared" si="395"/>
        <v>0</v>
      </c>
      <c r="BU183" s="1029" t="e">
        <f t="shared" si="396"/>
        <v>#DIV/0!</v>
      </c>
      <c r="BV183" s="297" t="e">
        <f t="shared" si="397"/>
        <v>#DIV/0!</v>
      </c>
      <c r="BW183" s="88"/>
      <c r="BX183" s="88"/>
      <c r="BY183" s="88"/>
      <c r="BZ183" s="272"/>
      <c r="CA183" s="279"/>
      <c r="CB183" s="985"/>
      <c r="CC183" s="978"/>
      <c r="CD183" s="978"/>
      <c r="CE183" s="262"/>
      <c r="CF183" s="262"/>
      <c r="CG183" s="262"/>
      <c r="CH183" s="958"/>
      <c r="CI183" s="26"/>
      <c r="CJ183" s="26"/>
      <c r="CK183" s="26"/>
      <c r="CL183" s="39"/>
      <c r="CM183" s="1055"/>
      <c r="CN183" s="958"/>
      <c r="CO183" s="26"/>
      <c r="CP183" s="976"/>
      <c r="CQ183" s="39"/>
      <c r="CR183" s="974"/>
      <c r="CS183" s="262"/>
      <c r="CT183" s="978"/>
      <c r="CU183" s="90"/>
      <c r="CV183" s="978"/>
      <c r="CW183" s="978"/>
      <c r="CX183" s="978"/>
      <c r="CY183" s="972"/>
      <c r="CZ183" s="1096" t="e">
        <f>(AI183+AI184)/AA183/BR183</f>
        <v>#DIV/0!</v>
      </c>
      <c r="DA183" s="1029" t="e">
        <f t="shared" si="399"/>
        <v>#DIV/0!</v>
      </c>
      <c r="DB183" s="451" t="e">
        <f t="shared" si="400"/>
        <v>#DIV/0!</v>
      </c>
      <c r="DC183" s="1029"/>
      <c r="DD183" s="451"/>
      <c r="DE183" s="451"/>
      <c r="DF183" s="451"/>
      <c r="DG183" s="451"/>
      <c r="DH183" s="451"/>
      <c r="DI183" s="1029">
        <f t="shared" si="389"/>
        <v>0</v>
      </c>
      <c r="DJ183" s="451"/>
      <c r="DK183" s="1029"/>
      <c r="DL183" s="451"/>
      <c r="DM183" s="1111" t="e">
        <f t="shared" si="346"/>
        <v>#DIV/0!</v>
      </c>
    </row>
    <row r="184" spans="1:121" s="66" customFormat="1" ht="15.95" customHeight="1" x14ac:dyDescent="0.25">
      <c r="A184" s="955"/>
      <c r="B184" s="955"/>
      <c r="C184" s="984"/>
      <c r="D184" s="984"/>
      <c r="E184" s="984"/>
      <c r="F184" s="29"/>
      <c r="G184" s="975"/>
      <c r="H184" s="984"/>
      <c r="I184" s="29"/>
      <c r="J184" s="1047"/>
      <c r="K184" s="986"/>
      <c r="L184" s="1058"/>
      <c r="M184" s="1045"/>
      <c r="N184" s="69"/>
      <c r="O184" s="88"/>
      <c r="P184" s="69"/>
      <c r="Q184" s="576">
        <f>P184-M183</f>
        <v>0</v>
      </c>
      <c r="R184" s="576">
        <f t="shared" si="401"/>
        <v>0</v>
      </c>
      <c r="S184" s="618"/>
      <c r="T184" s="588"/>
      <c r="U184" s="588"/>
      <c r="V184" s="587"/>
      <c r="W184" s="587"/>
      <c r="X184" s="1088"/>
      <c r="Y184" s="1101"/>
      <c r="Z184" s="274"/>
      <c r="AA184" s="1090"/>
      <c r="AB184" s="955"/>
      <c r="AC184" s="984"/>
      <c r="AD184" s="984"/>
      <c r="AE184" s="984"/>
      <c r="AF184" s="984"/>
      <c r="AG184" s="1050" t="e">
        <f>AI184/AA184/CZ184</f>
        <v>#DIV/0!</v>
      </c>
      <c r="AH184" s="29"/>
      <c r="AI184" s="88"/>
      <c r="AJ184" s="979"/>
      <c r="AK184" s="979"/>
      <c r="AL184" s="979"/>
      <c r="AM184" s="263"/>
      <c r="AN184" s="263"/>
      <c r="AO184" s="263"/>
      <c r="AP184" s="979"/>
      <c r="AQ184" s="252"/>
      <c r="AR184" s="88">
        <f t="shared" si="392"/>
        <v>0</v>
      </c>
      <c r="AS184" s="272">
        <f t="shared" si="393"/>
        <v>0</v>
      </c>
      <c r="AT184" s="979"/>
      <c r="AU184" s="979"/>
      <c r="AV184" s="263"/>
      <c r="AW184" s="263"/>
      <c r="AX184" s="263"/>
      <c r="AY184" s="973"/>
      <c r="AZ184" s="986"/>
      <c r="BA184" s="263"/>
      <c r="BB184" s="263"/>
      <c r="BC184" s="252"/>
      <c r="BD184" s="252"/>
      <c r="BE184" s="983"/>
      <c r="BF184" s="983"/>
      <c r="BG184" s="984"/>
      <c r="BH184" s="263"/>
      <c r="BI184" s="263"/>
      <c r="BJ184" s="979"/>
      <c r="BK184" s="979"/>
      <c r="BL184" s="1028"/>
      <c r="BM184" s="1028"/>
      <c r="BN184" s="1028"/>
      <c r="BO184" s="957"/>
      <c r="BP184" s="75"/>
      <c r="BQ184" s="279"/>
      <c r="BR184" s="1043"/>
      <c r="BS184" s="957">
        <f t="shared" si="394"/>
        <v>0</v>
      </c>
      <c r="BT184" s="452">
        <f t="shared" si="395"/>
        <v>0</v>
      </c>
      <c r="BU184" s="1030">
        <f t="shared" si="396"/>
        <v>0</v>
      </c>
      <c r="BV184" s="439">
        <f t="shared" si="397"/>
        <v>0</v>
      </c>
      <c r="BW184" s="88"/>
      <c r="BX184" s="88"/>
      <c r="BY184" s="88"/>
      <c r="BZ184" s="272"/>
      <c r="CA184" s="279"/>
      <c r="CB184" s="986"/>
      <c r="CC184" s="979"/>
      <c r="CD184" s="979"/>
      <c r="CE184" s="263"/>
      <c r="CF184" s="263"/>
      <c r="CG184" s="263"/>
      <c r="CH184" s="959"/>
      <c r="CI184" s="481"/>
      <c r="CJ184" s="481"/>
      <c r="CK184" s="481"/>
      <c r="CL184" s="485"/>
      <c r="CM184" s="1056"/>
      <c r="CN184" s="1097"/>
      <c r="CO184" s="481"/>
      <c r="CP184" s="977"/>
      <c r="CQ184" s="39"/>
      <c r="CR184" s="975"/>
      <c r="CS184" s="263"/>
      <c r="CT184" s="979"/>
      <c r="CU184" s="58"/>
      <c r="CV184" s="979"/>
      <c r="CW184" s="979"/>
      <c r="CX184" s="979"/>
      <c r="CY184" s="973"/>
      <c r="CZ184" s="1096"/>
      <c r="DA184" s="1048">
        <f t="shared" si="399"/>
        <v>0</v>
      </c>
      <c r="DB184" s="461">
        <f t="shared" si="400"/>
        <v>0</v>
      </c>
      <c r="DC184" s="1048"/>
      <c r="DD184" s="461"/>
      <c r="DE184" s="461"/>
      <c r="DF184" s="461"/>
      <c r="DG184" s="461"/>
      <c r="DH184" s="461"/>
      <c r="DI184" s="1048">
        <f t="shared" si="389"/>
        <v>0</v>
      </c>
      <c r="DJ184" s="461"/>
      <c r="DK184" s="1048"/>
      <c r="DL184" s="461"/>
      <c r="DM184" s="1112">
        <f t="shared" si="346"/>
        <v>0</v>
      </c>
    </row>
    <row r="185" spans="1:121" s="66" customFormat="1" ht="15.95" customHeight="1" x14ac:dyDescent="0.25">
      <c r="A185" s="954"/>
      <c r="B185" s="954"/>
      <c r="C185" s="956"/>
      <c r="D185" s="956"/>
      <c r="E185" s="956"/>
      <c r="F185" s="25"/>
      <c r="G185" s="974"/>
      <c r="H185" s="956"/>
      <c r="I185" s="25"/>
      <c r="J185" s="1046" t="s">
        <v>384</v>
      </c>
      <c r="K185" s="985"/>
      <c r="L185" s="1057"/>
      <c r="M185" s="1044"/>
      <c r="N185" s="22"/>
      <c r="O185" s="262"/>
      <c r="P185" s="22"/>
      <c r="Q185" s="576">
        <f>P185-M185</f>
        <v>0</v>
      </c>
      <c r="R185" s="576">
        <f>P185-N185</f>
        <v>0</v>
      </c>
      <c r="S185" s="607"/>
      <c r="T185" s="584"/>
      <c r="U185" s="585"/>
      <c r="V185" s="585"/>
      <c r="W185" s="585"/>
      <c r="X185" s="972"/>
      <c r="Y185" s="1100"/>
      <c r="Z185" s="273"/>
      <c r="AA185" s="1089"/>
      <c r="AB185" s="954"/>
      <c r="AC185" s="956"/>
      <c r="AD185" s="956"/>
      <c r="AE185" s="956"/>
      <c r="AF185" s="956"/>
      <c r="AG185" s="1049" t="e">
        <f>(AI185+AI186)/AA185/CZ185</f>
        <v>#DIV/0!</v>
      </c>
      <c r="AH185" s="25"/>
      <c r="AI185" s="88"/>
      <c r="AJ185" s="978"/>
      <c r="AK185" s="978"/>
      <c r="AL185" s="978"/>
      <c r="AM185" s="262"/>
      <c r="AN185" s="262"/>
      <c r="AO185" s="262"/>
      <c r="AP185" s="978"/>
      <c r="AQ185" s="251"/>
      <c r="AR185" s="88">
        <f t="shared" si="392"/>
        <v>0</v>
      </c>
      <c r="AS185" s="272">
        <f t="shared" si="393"/>
        <v>0</v>
      </c>
      <c r="AT185" s="978"/>
      <c r="AU185" s="978"/>
      <c r="AV185" s="262"/>
      <c r="AW185" s="262"/>
      <c r="AX185" s="262"/>
      <c r="AY185" s="972"/>
      <c r="AZ185" s="985"/>
      <c r="BA185" s="263"/>
      <c r="BB185" s="263"/>
      <c r="BC185" s="251"/>
      <c r="BD185" s="251"/>
      <c r="BE185" s="982"/>
      <c r="BF185" s="982"/>
      <c r="BG185" s="956"/>
      <c r="BH185" s="262"/>
      <c r="BI185" s="262"/>
      <c r="BJ185" s="978"/>
      <c r="BK185" s="978"/>
      <c r="BL185" s="978"/>
      <c r="BM185" s="978"/>
      <c r="BN185" s="978"/>
      <c r="BO185" s="956"/>
      <c r="BP185" s="75"/>
      <c r="BQ185" s="279"/>
      <c r="BR185" s="954" t="e">
        <f>(AI185+AI186)/AA185/7.1846</f>
        <v>#DIV/0!</v>
      </c>
      <c r="BS185" s="956">
        <f t="shared" si="394"/>
        <v>0</v>
      </c>
      <c r="BT185" s="451">
        <f t="shared" si="395"/>
        <v>0</v>
      </c>
      <c r="BU185" s="1029" t="e">
        <f t="shared" si="396"/>
        <v>#DIV/0!</v>
      </c>
      <c r="BV185" s="297" t="e">
        <f t="shared" si="397"/>
        <v>#DIV/0!</v>
      </c>
      <c r="BW185" s="88"/>
      <c r="BX185" s="88"/>
      <c r="BY185" s="88"/>
      <c r="BZ185" s="272"/>
      <c r="CA185" s="279"/>
      <c r="CB185" s="985"/>
      <c r="CC185" s="978"/>
      <c r="CD185" s="978"/>
      <c r="CE185" s="262"/>
      <c r="CF185" s="262"/>
      <c r="CG185" s="262"/>
      <c r="CH185" s="958"/>
      <c r="CI185" s="26"/>
      <c r="CJ185" s="26"/>
      <c r="CK185" s="26"/>
      <c r="CL185" s="39"/>
      <c r="CM185" s="1055"/>
      <c r="CN185" s="958"/>
      <c r="CO185" s="26"/>
      <c r="CP185" s="976"/>
      <c r="CQ185" s="39"/>
      <c r="CR185" s="974"/>
      <c r="CS185" s="262"/>
      <c r="CT185" s="978"/>
      <c r="CU185" s="90"/>
      <c r="CV185" s="978"/>
      <c r="CW185" s="978"/>
      <c r="CX185" s="978"/>
      <c r="CY185" s="972"/>
      <c r="CZ185" s="1096" t="e">
        <f>(AI185+AI186)/AA185/BR185</f>
        <v>#DIV/0!</v>
      </c>
      <c r="DA185" s="1029" t="e">
        <f t="shared" si="399"/>
        <v>#DIV/0!</v>
      </c>
      <c r="DB185" s="451" t="e">
        <f t="shared" si="400"/>
        <v>#DIV/0!</v>
      </c>
      <c r="DC185" s="1029"/>
      <c r="DD185" s="451"/>
      <c r="DE185" s="451"/>
      <c r="DF185" s="451"/>
      <c r="DG185" s="451"/>
      <c r="DH185" s="451"/>
      <c r="DI185" s="1029">
        <f t="shared" si="389"/>
        <v>0</v>
      </c>
      <c r="DJ185" s="451"/>
      <c r="DK185" s="1029"/>
      <c r="DL185" s="451"/>
      <c r="DM185" s="1111" t="e">
        <f t="shared" si="346"/>
        <v>#DIV/0!</v>
      </c>
    </row>
    <row r="186" spans="1:121" s="66" customFormat="1" ht="15.95" customHeight="1" x14ac:dyDescent="0.25">
      <c r="A186" s="955"/>
      <c r="B186" s="955"/>
      <c r="C186" s="984"/>
      <c r="D186" s="984"/>
      <c r="E186" s="984"/>
      <c r="F186" s="29"/>
      <c r="G186" s="975"/>
      <c r="H186" s="984"/>
      <c r="I186" s="29"/>
      <c r="J186" s="1047"/>
      <c r="K186" s="986"/>
      <c r="L186" s="1058"/>
      <c r="M186" s="1045"/>
      <c r="N186" s="69"/>
      <c r="O186" s="88"/>
      <c r="P186" s="69"/>
      <c r="Q186" s="576">
        <f>P186-M185</f>
        <v>0</v>
      </c>
      <c r="R186" s="576">
        <f t="shared" si="401"/>
        <v>0</v>
      </c>
      <c r="S186" s="607"/>
      <c r="T186" s="584"/>
      <c r="U186" s="585"/>
      <c r="V186" s="585"/>
      <c r="W186" s="585"/>
      <c r="X186" s="1088"/>
      <c r="Y186" s="1101"/>
      <c r="Z186" s="274"/>
      <c r="AA186" s="1090"/>
      <c r="AB186" s="955"/>
      <c r="AC186" s="984"/>
      <c r="AD186" s="984"/>
      <c r="AE186" s="984"/>
      <c r="AF186" s="984"/>
      <c r="AG186" s="1050" t="e">
        <f>AI186/AA186/CZ186</f>
        <v>#DIV/0!</v>
      </c>
      <c r="AH186" s="29"/>
      <c r="AI186" s="88"/>
      <c r="AJ186" s="979"/>
      <c r="AK186" s="979"/>
      <c r="AL186" s="979"/>
      <c r="AM186" s="263"/>
      <c r="AN186" s="263"/>
      <c r="AO186" s="263"/>
      <c r="AP186" s="979"/>
      <c r="AQ186" s="252"/>
      <c r="AR186" s="88">
        <f t="shared" si="392"/>
        <v>0</v>
      </c>
      <c r="AS186" s="272">
        <f t="shared" si="393"/>
        <v>0</v>
      </c>
      <c r="AT186" s="979"/>
      <c r="AU186" s="979"/>
      <c r="AV186" s="263"/>
      <c r="AW186" s="263"/>
      <c r="AX186" s="263"/>
      <c r="AY186" s="973"/>
      <c r="AZ186" s="986"/>
      <c r="BA186" s="263"/>
      <c r="BB186" s="263"/>
      <c r="BC186" s="252"/>
      <c r="BD186" s="252"/>
      <c r="BE186" s="983"/>
      <c r="BF186" s="983"/>
      <c r="BG186" s="984"/>
      <c r="BH186" s="263"/>
      <c r="BI186" s="263"/>
      <c r="BJ186" s="979"/>
      <c r="BK186" s="979"/>
      <c r="BL186" s="1028"/>
      <c r="BM186" s="1028"/>
      <c r="BN186" s="1028"/>
      <c r="BO186" s="957"/>
      <c r="BP186" s="75"/>
      <c r="BQ186" s="279"/>
      <c r="BR186" s="1043"/>
      <c r="BS186" s="957">
        <f t="shared" si="394"/>
        <v>0</v>
      </c>
      <c r="BT186" s="452">
        <f t="shared" si="395"/>
        <v>0</v>
      </c>
      <c r="BU186" s="1030">
        <f t="shared" si="396"/>
        <v>0</v>
      </c>
      <c r="BV186" s="439">
        <f t="shared" si="397"/>
        <v>0</v>
      </c>
      <c r="BW186" s="88"/>
      <c r="BX186" s="88"/>
      <c r="BY186" s="88"/>
      <c r="BZ186" s="272"/>
      <c r="CA186" s="279"/>
      <c r="CB186" s="986"/>
      <c r="CC186" s="979"/>
      <c r="CD186" s="979"/>
      <c r="CE186" s="263"/>
      <c r="CF186" s="263"/>
      <c r="CG186" s="263"/>
      <c r="CH186" s="959"/>
      <c r="CI186" s="481"/>
      <c r="CJ186" s="481"/>
      <c r="CK186" s="481"/>
      <c r="CL186" s="485"/>
      <c r="CM186" s="1056"/>
      <c r="CN186" s="1097"/>
      <c r="CO186" s="481"/>
      <c r="CP186" s="977"/>
      <c r="CQ186" s="39"/>
      <c r="CR186" s="975"/>
      <c r="CS186" s="263"/>
      <c r="CT186" s="979"/>
      <c r="CU186" s="58"/>
      <c r="CV186" s="979"/>
      <c r="CW186" s="979"/>
      <c r="CX186" s="979"/>
      <c r="CY186" s="973"/>
      <c r="CZ186" s="1096"/>
      <c r="DA186" s="1048">
        <f t="shared" si="399"/>
        <v>0</v>
      </c>
      <c r="DB186" s="461">
        <f t="shared" si="400"/>
        <v>0</v>
      </c>
      <c r="DC186" s="1048"/>
      <c r="DD186" s="461"/>
      <c r="DE186" s="461"/>
      <c r="DF186" s="461"/>
      <c r="DG186" s="461"/>
      <c r="DH186" s="461"/>
      <c r="DI186" s="1048">
        <f t="shared" si="389"/>
        <v>0</v>
      </c>
      <c r="DJ186" s="461"/>
      <c r="DK186" s="1048"/>
      <c r="DL186" s="461"/>
      <c r="DM186" s="1112">
        <f t="shared" si="346"/>
        <v>0</v>
      </c>
    </row>
    <row r="187" spans="1:121" s="66" customFormat="1" ht="15.95" customHeight="1" x14ac:dyDescent="0.25">
      <c r="A187" s="954"/>
      <c r="B187" s="954"/>
      <c r="C187" s="956"/>
      <c r="D187" s="956"/>
      <c r="E187" s="956"/>
      <c r="F187" s="25"/>
      <c r="G187" s="974"/>
      <c r="H187" s="956"/>
      <c r="I187" s="25"/>
      <c r="J187" s="1046" t="s">
        <v>387</v>
      </c>
      <c r="K187" s="985"/>
      <c r="L187" s="1057"/>
      <c r="M187" s="1044"/>
      <c r="N187" s="22"/>
      <c r="O187" s="262"/>
      <c r="P187" s="22"/>
      <c r="Q187" s="576">
        <f>P187-M187</f>
        <v>0</v>
      </c>
      <c r="R187" s="576">
        <f t="shared" si="401"/>
        <v>0</v>
      </c>
      <c r="S187" s="607"/>
      <c r="T187" s="584"/>
      <c r="U187" s="585"/>
      <c r="V187" s="585"/>
      <c r="W187" s="585"/>
      <c r="X187" s="972"/>
      <c r="Y187" s="1100"/>
      <c r="Z187" s="273"/>
      <c r="AA187" s="1089"/>
      <c r="AB187" s="954"/>
      <c r="AC187" s="956"/>
      <c r="AD187" s="956"/>
      <c r="AE187" s="956"/>
      <c r="AF187" s="956"/>
      <c r="AG187" s="1049" t="e">
        <f>(AI187+AI188)/AA187/CZ187</f>
        <v>#DIV/0!</v>
      </c>
      <c r="AH187" s="25"/>
      <c r="AI187" s="88"/>
      <c r="AJ187" s="978"/>
      <c r="AK187" s="978"/>
      <c r="AL187" s="978"/>
      <c r="AM187" s="262"/>
      <c r="AN187" s="262"/>
      <c r="AO187" s="262"/>
      <c r="AP187" s="978"/>
      <c r="AQ187" s="251"/>
      <c r="AR187" s="88">
        <f t="shared" si="392"/>
        <v>0</v>
      </c>
      <c r="AS187" s="272">
        <f t="shared" si="393"/>
        <v>0</v>
      </c>
      <c r="AT187" s="978"/>
      <c r="AU187" s="978"/>
      <c r="AV187" s="262"/>
      <c r="AW187" s="262"/>
      <c r="AX187" s="262"/>
      <c r="AY187" s="972"/>
      <c r="AZ187" s="985"/>
      <c r="BA187" s="263"/>
      <c r="BB187" s="263"/>
      <c r="BC187" s="251"/>
      <c r="BD187" s="251"/>
      <c r="BE187" s="982"/>
      <c r="BF187" s="982"/>
      <c r="BG187" s="956"/>
      <c r="BH187" s="262"/>
      <c r="BI187" s="262"/>
      <c r="BJ187" s="978"/>
      <c r="BK187" s="978"/>
      <c r="BL187" s="978"/>
      <c r="BM187" s="978"/>
      <c r="BN187" s="978"/>
      <c r="BO187" s="956"/>
      <c r="BP187" s="75"/>
      <c r="BQ187" s="279"/>
      <c r="BR187" s="954" t="e">
        <f>(AI187+AI188)/AA187/7.1982</f>
        <v>#DIV/0!</v>
      </c>
      <c r="BS187" s="956">
        <f t="shared" si="394"/>
        <v>0</v>
      </c>
      <c r="BT187" s="451">
        <f t="shared" si="395"/>
        <v>0</v>
      </c>
      <c r="BU187" s="1029" t="e">
        <f t="shared" si="396"/>
        <v>#DIV/0!</v>
      </c>
      <c r="BV187" s="297" t="e">
        <f t="shared" si="397"/>
        <v>#DIV/0!</v>
      </c>
      <c r="BW187" s="88"/>
      <c r="BX187" s="88"/>
      <c r="BY187" s="88"/>
      <c r="BZ187" s="272"/>
      <c r="CA187" s="279"/>
      <c r="CB187" s="985"/>
      <c r="CC187" s="978"/>
      <c r="CD187" s="978"/>
      <c r="CE187" s="262"/>
      <c r="CF187" s="262"/>
      <c r="CG187" s="262"/>
      <c r="CH187" s="958"/>
      <c r="CI187" s="26"/>
      <c r="CJ187" s="26"/>
      <c r="CK187" s="26"/>
      <c r="CL187" s="39"/>
      <c r="CM187" s="1055"/>
      <c r="CN187" s="958"/>
      <c r="CO187" s="26"/>
      <c r="CP187" s="976"/>
      <c r="CQ187" s="39"/>
      <c r="CR187" s="974"/>
      <c r="CS187" s="262"/>
      <c r="CT187" s="978"/>
      <c r="CU187" s="90"/>
      <c r="CV187" s="978"/>
      <c r="CW187" s="978"/>
      <c r="CX187" s="978"/>
      <c r="CY187" s="972"/>
      <c r="CZ187" s="1096" t="e">
        <f>(AI187+AI188)/AA187/BR187</f>
        <v>#DIV/0!</v>
      </c>
      <c r="DA187" s="1029" t="e">
        <f t="shared" si="399"/>
        <v>#DIV/0!</v>
      </c>
      <c r="DB187" s="451" t="e">
        <f t="shared" si="400"/>
        <v>#DIV/0!</v>
      </c>
      <c r="DC187" s="1029"/>
      <c r="DD187" s="451"/>
      <c r="DE187" s="451"/>
      <c r="DF187" s="451"/>
      <c r="DG187" s="451"/>
      <c r="DH187" s="451"/>
      <c r="DI187" s="1029">
        <f t="shared" si="389"/>
        <v>0</v>
      </c>
      <c r="DJ187" s="451"/>
      <c r="DK187" s="1029"/>
      <c r="DL187" s="451"/>
      <c r="DM187" s="1111" t="e">
        <f t="shared" si="346"/>
        <v>#DIV/0!</v>
      </c>
    </row>
    <row r="188" spans="1:121" s="66" customFormat="1" ht="15.95" customHeight="1" x14ac:dyDescent="0.25">
      <c r="A188" s="955"/>
      <c r="B188" s="955"/>
      <c r="C188" s="984"/>
      <c r="D188" s="984"/>
      <c r="E188" s="984"/>
      <c r="F188" s="29"/>
      <c r="G188" s="975"/>
      <c r="H188" s="984"/>
      <c r="I188" s="29"/>
      <c r="J188" s="1047"/>
      <c r="K188" s="986"/>
      <c r="L188" s="1058"/>
      <c r="M188" s="1045"/>
      <c r="N188" s="69"/>
      <c r="O188" s="88"/>
      <c r="P188" s="69"/>
      <c r="Q188" s="576">
        <f>P188-M187</f>
        <v>0</v>
      </c>
      <c r="R188" s="576">
        <f t="shared" si="401"/>
        <v>0</v>
      </c>
      <c r="S188" s="607"/>
      <c r="T188" s="584"/>
      <c r="U188" s="585"/>
      <c r="V188" s="585"/>
      <c r="W188" s="585"/>
      <c r="X188" s="1088"/>
      <c r="Y188" s="1101"/>
      <c r="Z188" s="274"/>
      <c r="AA188" s="1090"/>
      <c r="AB188" s="955"/>
      <c r="AC188" s="984"/>
      <c r="AD188" s="984"/>
      <c r="AE188" s="984"/>
      <c r="AF188" s="984"/>
      <c r="AG188" s="1050" t="e">
        <f>AI188/AA188/CZ188</f>
        <v>#DIV/0!</v>
      </c>
      <c r="AH188" s="29"/>
      <c r="AI188" s="88"/>
      <c r="AJ188" s="979"/>
      <c r="AK188" s="979"/>
      <c r="AL188" s="979"/>
      <c r="AM188" s="263"/>
      <c r="AN188" s="263"/>
      <c r="AO188" s="263"/>
      <c r="AP188" s="979"/>
      <c r="AQ188" s="252"/>
      <c r="AR188" s="88">
        <f t="shared" si="392"/>
        <v>0</v>
      </c>
      <c r="AS188" s="272">
        <f t="shared" si="393"/>
        <v>0</v>
      </c>
      <c r="AT188" s="979"/>
      <c r="AU188" s="979"/>
      <c r="AV188" s="263"/>
      <c r="AW188" s="263"/>
      <c r="AX188" s="263"/>
      <c r="AY188" s="973"/>
      <c r="AZ188" s="986"/>
      <c r="BA188" s="263"/>
      <c r="BB188" s="263"/>
      <c r="BC188" s="252"/>
      <c r="BD188" s="252"/>
      <c r="BE188" s="983"/>
      <c r="BF188" s="983"/>
      <c r="BG188" s="984"/>
      <c r="BH188" s="263"/>
      <c r="BI188" s="263"/>
      <c r="BJ188" s="979"/>
      <c r="BK188" s="979"/>
      <c r="BL188" s="1028"/>
      <c r="BM188" s="1028"/>
      <c r="BN188" s="1028"/>
      <c r="BO188" s="957"/>
      <c r="BP188" s="75"/>
      <c r="BQ188" s="279"/>
      <c r="BR188" s="1043"/>
      <c r="BS188" s="957">
        <f t="shared" si="394"/>
        <v>0</v>
      </c>
      <c r="BT188" s="452">
        <f t="shared" si="395"/>
        <v>0</v>
      </c>
      <c r="BU188" s="1030">
        <f t="shared" si="396"/>
        <v>0</v>
      </c>
      <c r="BV188" s="439">
        <f t="shared" si="397"/>
        <v>0</v>
      </c>
      <c r="BW188" s="88"/>
      <c r="BX188" s="88"/>
      <c r="BY188" s="88"/>
      <c r="BZ188" s="272"/>
      <c r="CA188" s="279"/>
      <c r="CB188" s="986"/>
      <c r="CC188" s="979"/>
      <c r="CD188" s="979"/>
      <c r="CE188" s="263"/>
      <c r="CF188" s="263"/>
      <c r="CG188" s="263"/>
      <c r="CH188" s="959"/>
      <c r="CI188" s="481"/>
      <c r="CJ188" s="481"/>
      <c r="CK188" s="481"/>
      <c r="CL188" s="485"/>
      <c r="CM188" s="1056"/>
      <c r="CN188" s="1097"/>
      <c r="CO188" s="481"/>
      <c r="CP188" s="977"/>
      <c r="CQ188" s="39"/>
      <c r="CR188" s="975"/>
      <c r="CS188" s="263"/>
      <c r="CT188" s="979"/>
      <c r="CU188" s="58"/>
      <c r="CV188" s="979"/>
      <c r="CW188" s="979"/>
      <c r="CX188" s="979"/>
      <c r="CY188" s="973"/>
      <c r="CZ188" s="1096"/>
      <c r="DA188" s="1048">
        <f t="shared" si="399"/>
        <v>0</v>
      </c>
      <c r="DB188" s="461">
        <f t="shared" si="400"/>
        <v>0</v>
      </c>
      <c r="DC188" s="1048"/>
      <c r="DD188" s="461"/>
      <c r="DE188" s="461"/>
      <c r="DF188" s="461"/>
      <c r="DG188" s="461"/>
      <c r="DH188" s="461"/>
      <c r="DI188" s="1048">
        <f t="shared" si="389"/>
        <v>0</v>
      </c>
      <c r="DJ188" s="461"/>
      <c r="DK188" s="1048"/>
      <c r="DL188" s="461"/>
      <c r="DM188" s="1112">
        <f t="shared" si="346"/>
        <v>0</v>
      </c>
    </row>
    <row r="189" spans="1:121" s="21" customFormat="1" ht="15.95" customHeight="1" x14ac:dyDescent="0.25">
      <c r="A189" s="11"/>
      <c r="B189" s="18"/>
      <c r="C189" s="11"/>
      <c r="D189" s="11"/>
      <c r="E189" s="11"/>
      <c r="F189" s="11"/>
      <c r="G189" s="14"/>
      <c r="H189" s="11"/>
      <c r="I189" s="11"/>
      <c r="J189" s="40" t="s">
        <v>385</v>
      </c>
      <c r="K189" s="189"/>
      <c r="L189" s="188"/>
      <c r="M189" s="177"/>
      <c r="N189" s="69"/>
      <c r="O189" s="19"/>
      <c r="P189" s="69"/>
      <c r="Q189" s="576">
        <f>P189-M189</f>
        <v>0</v>
      </c>
      <c r="R189" s="554">
        <f t="shared" si="401"/>
        <v>0</v>
      </c>
      <c r="S189" s="620"/>
      <c r="T189" s="587"/>
      <c r="U189" s="587"/>
      <c r="V189" s="587"/>
      <c r="W189" s="587"/>
      <c r="X189" s="39"/>
      <c r="Y189" s="318"/>
      <c r="Z189" s="169"/>
      <c r="AA189" s="315"/>
      <c r="AB189" s="18"/>
      <c r="AC189" s="11"/>
      <c r="AD189" s="11"/>
      <c r="AE189" s="11"/>
      <c r="AF189" s="11"/>
      <c r="AG189" s="72" t="e">
        <f>AI189/AA189/CZ189</f>
        <v>#DIV/0!</v>
      </c>
      <c r="AH189" s="25"/>
      <c r="AI189" s="26"/>
      <c r="AJ189" s="26"/>
      <c r="AK189" s="25"/>
      <c r="AL189" s="25"/>
      <c r="AM189" s="25"/>
      <c r="AN189" s="25"/>
      <c r="AO189" s="25"/>
      <c r="AP189" s="25"/>
      <c r="AQ189" s="595"/>
      <c r="AR189" s="26">
        <f t="shared" si="392"/>
        <v>0</v>
      </c>
      <c r="AS189" s="264">
        <f t="shared" si="393"/>
        <v>0</v>
      </c>
      <c r="AT189" s="25"/>
      <c r="AU189" s="25"/>
      <c r="AV189" s="25"/>
      <c r="AW189" s="25"/>
      <c r="AX189" s="25"/>
      <c r="AY189" s="267"/>
      <c r="AZ189" s="55"/>
      <c r="BA189" s="26"/>
      <c r="BB189" s="26"/>
      <c r="BC189" s="25"/>
      <c r="BD189" s="25"/>
      <c r="BE189" s="25"/>
      <c r="BF189" s="25"/>
      <c r="BG189" s="25"/>
      <c r="BH189" s="26"/>
      <c r="BI189" s="26"/>
      <c r="BJ189" s="26"/>
      <c r="BK189" s="26"/>
      <c r="BL189" s="26"/>
      <c r="BM189" s="26"/>
      <c r="BN189" s="26"/>
      <c r="BO189" s="11"/>
      <c r="BP189" s="75"/>
      <c r="BQ189" s="330"/>
      <c r="BR189" s="249" t="e">
        <f>AI189/AA189/7.1734</f>
        <v>#DIV/0!</v>
      </c>
      <c r="BS189" s="25">
        <f t="shared" si="394"/>
        <v>0</v>
      </c>
      <c r="BT189" s="451">
        <f t="shared" si="395"/>
        <v>0</v>
      </c>
      <c r="BU189" s="451" t="e">
        <f t="shared" si="396"/>
        <v>#DIV/0!</v>
      </c>
      <c r="BV189" s="297" t="e">
        <f t="shared" si="397"/>
        <v>#DIV/0!</v>
      </c>
      <c r="BW189" s="26"/>
      <c r="BX189" s="26"/>
      <c r="BY189" s="26"/>
      <c r="BZ189" s="39"/>
      <c r="CA189" s="330"/>
      <c r="CB189" s="266"/>
      <c r="CC189" s="25"/>
      <c r="CD189" s="25"/>
      <c r="CE189" s="25"/>
      <c r="CF189" s="25"/>
      <c r="CG189" s="25"/>
      <c r="CH189" s="26"/>
      <c r="CI189" s="26"/>
      <c r="CJ189" s="26"/>
      <c r="CK189" s="26"/>
      <c r="CL189" s="39"/>
      <c r="CM189" s="55"/>
      <c r="CN189" s="16"/>
      <c r="CO189" s="26"/>
      <c r="CP189" s="39"/>
      <c r="CQ189" s="39"/>
      <c r="CR189" s="14"/>
      <c r="CS189" s="28"/>
      <c r="CT189" s="28"/>
      <c r="CU189" s="28"/>
      <c r="CV189" s="28"/>
      <c r="CW189" s="28"/>
      <c r="CX189" s="28"/>
      <c r="CY189" s="306"/>
      <c r="CZ189" s="297" t="e">
        <f>AI189/AA189/BR189</f>
        <v>#DIV/0!</v>
      </c>
      <c r="DA189" s="461" t="e">
        <f t="shared" si="399"/>
        <v>#DIV/0!</v>
      </c>
      <c r="DB189" s="461" t="e">
        <f t="shared" si="400"/>
        <v>#DIV/0!</v>
      </c>
      <c r="DC189" s="461"/>
      <c r="DD189" s="461"/>
      <c r="DE189" s="461"/>
      <c r="DF189" s="461"/>
      <c r="DG189" s="461"/>
      <c r="DH189" s="461"/>
      <c r="DI189" s="461">
        <f t="shared" si="389"/>
        <v>0</v>
      </c>
      <c r="DJ189" s="461"/>
      <c r="DK189" s="461"/>
      <c r="DL189" s="461"/>
      <c r="DM189" s="534" t="e">
        <f t="shared" si="346"/>
        <v>#DIV/0!</v>
      </c>
      <c r="DN189" s="20"/>
      <c r="DO189" s="66"/>
      <c r="DQ189" s="20"/>
    </row>
    <row r="190" spans="1:121" s="21" customFormat="1" ht="15.95" customHeight="1" x14ac:dyDescent="0.25">
      <c r="A190" s="31"/>
      <c r="B190" s="50"/>
      <c r="C190" s="31"/>
      <c r="D190" s="31"/>
      <c r="E190" s="31"/>
      <c r="F190" s="31"/>
      <c r="G190" s="47"/>
      <c r="H190" s="31"/>
      <c r="I190" s="31"/>
      <c r="J190" s="40" t="s">
        <v>388</v>
      </c>
      <c r="K190" s="187"/>
      <c r="L190" s="188"/>
      <c r="M190" s="177"/>
      <c r="N190" s="515"/>
      <c r="O190" s="516"/>
      <c r="P190" s="515"/>
      <c r="Q190" s="519">
        <f>P190-M190</f>
        <v>0</v>
      </c>
      <c r="R190" s="615">
        <f t="shared" si="401"/>
        <v>0</v>
      </c>
      <c r="S190" s="563"/>
      <c r="T190" s="519"/>
      <c r="U190" s="519"/>
      <c r="V190" s="519"/>
      <c r="W190" s="519"/>
      <c r="X190" s="625"/>
      <c r="Y190" s="318"/>
      <c r="Z190" s="518"/>
      <c r="AA190" s="315"/>
      <c r="AB190" s="50"/>
      <c r="AC190" s="31"/>
      <c r="AD190" s="31"/>
      <c r="AE190" s="31"/>
      <c r="AF190" s="31"/>
      <c r="AG190" s="545" t="e">
        <f>AI190/AA190/CZ190</f>
        <v>#DIV/0!</v>
      </c>
      <c r="AH190" s="31"/>
      <c r="AI190" s="519"/>
      <c r="AJ190" s="519"/>
      <c r="AK190" s="535"/>
      <c r="AL190" s="535"/>
      <c r="AM190" s="535"/>
      <c r="AN190" s="535"/>
      <c r="AO190" s="535"/>
      <c r="AP190" s="535"/>
      <c r="AQ190" s="646"/>
      <c r="AR190" s="519">
        <f>AI190*Z190</f>
        <v>0</v>
      </c>
      <c r="AS190" s="527">
        <f t="shared" si="393"/>
        <v>0</v>
      </c>
      <c r="AT190" s="257"/>
      <c r="AU190" s="257"/>
      <c r="AV190" s="257"/>
      <c r="AW190" s="257"/>
      <c r="AX190" s="257"/>
      <c r="AY190" s="258"/>
      <c r="AZ190" s="519"/>
      <c r="BA190" s="27"/>
      <c r="BB190" s="27"/>
      <c r="BC190" s="257"/>
      <c r="BD190" s="257"/>
      <c r="BE190" s="257"/>
      <c r="BF190" s="257"/>
      <c r="BG190" s="31"/>
      <c r="BH190" s="27"/>
      <c r="BI190" s="27"/>
      <c r="BJ190" s="23"/>
      <c r="BK190" s="23"/>
      <c r="BL190" s="23"/>
      <c r="BM190" s="23"/>
      <c r="BN190" s="32"/>
      <c r="BO190" s="31"/>
      <c r="BP190" s="257">
        <f>[180]Анализ!AI153</f>
        <v>0</v>
      </c>
      <c r="BQ190" s="330"/>
      <c r="BR190" s="50" t="e">
        <f>AI190/AA190/7.1614</f>
        <v>#DIV/0!</v>
      </c>
      <c r="BS190" s="31">
        <f t="shared" si="394"/>
        <v>0</v>
      </c>
      <c r="BT190" s="457">
        <f t="shared" si="395"/>
        <v>0</v>
      </c>
      <c r="BU190" s="457" t="e">
        <f t="shared" si="396"/>
        <v>#DIV/0!</v>
      </c>
      <c r="BV190" s="298" t="e">
        <f t="shared" si="397"/>
        <v>#DIV/0!</v>
      </c>
      <c r="BW190" s="23"/>
      <c r="BX190" s="23"/>
      <c r="BY190" s="23"/>
      <c r="BZ190" s="194"/>
      <c r="CA190" s="330"/>
      <c r="CB190" s="321"/>
      <c r="CC190" s="257"/>
      <c r="CD190" s="257"/>
      <c r="CE190" s="257"/>
      <c r="CF190" s="257"/>
      <c r="CG190" s="257"/>
      <c r="CH190" s="27"/>
      <c r="CI190" s="27"/>
      <c r="CJ190" s="27"/>
      <c r="CK190" s="27"/>
      <c r="CL190" s="283"/>
      <c r="CM190" s="388"/>
      <c r="CN190" s="23"/>
      <c r="CO190" s="27"/>
      <c r="CP190" s="283"/>
      <c r="CQ190" s="283"/>
      <c r="CR190" s="47"/>
      <c r="CS190" s="43"/>
      <c r="CT190" s="43"/>
      <c r="CU190" s="45"/>
      <c r="CV190" s="43"/>
      <c r="CW190" s="43"/>
      <c r="CX190" s="43"/>
      <c r="CY190" s="307"/>
      <c r="CZ190" s="298" t="e">
        <f>AI190/AA190/BR190</f>
        <v>#DIV/0!</v>
      </c>
      <c r="DA190" s="456" t="e">
        <f t="shared" si="399"/>
        <v>#DIV/0!</v>
      </c>
      <c r="DB190" s="456" t="e">
        <f t="shared" si="400"/>
        <v>#DIV/0!</v>
      </c>
      <c r="DC190" s="456"/>
      <c r="DD190" s="456"/>
      <c r="DE190" s="456"/>
      <c r="DF190" s="456"/>
      <c r="DG190" s="456"/>
      <c r="DH190" s="456"/>
      <c r="DI190" s="456">
        <f t="shared" si="389"/>
        <v>0</v>
      </c>
      <c r="DJ190" s="456"/>
      <c r="DK190" s="456"/>
      <c r="DL190" s="456"/>
      <c r="DM190" s="244" t="e">
        <f t="shared" si="346"/>
        <v>#DIV/0!</v>
      </c>
      <c r="DN190" s="20"/>
      <c r="DO190" s="66"/>
      <c r="DQ190" s="20"/>
    </row>
    <row r="191" spans="1:121" s="66" customFormat="1" ht="15.95" customHeight="1" x14ac:dyDescent="0.25">
      <c r="A191" s="987"/>
      <c r="B191" s="987"/>
      <c r="C191" s="980"/>
      <c r="D191" s="980"/>
      <c r="E191" s="980"/>
      <c r="F191" s="257"/>
      <c r="G191" s="980"/>
      <c r="H191" s="987"/>
      <c r="I191" s="989"/>
      <c r="J191" s="997" t="s">
        <v>389</v>
      </c>
      <c r="K191" s="993"/>
      <c r="L191" s="995"/>
      <c r="M191" s="1053"/>
      <c r="N191" s="69"/>
      <c r="O191" s="19"/>
      <c r="P191" s="175"/>
      <c r="Q191" s="16">
        <f>P191-M191</f>
        <v>0</v>
      </c>
      <c r="R191" s="614">
        <f t="shared" si="401"/>
        <v>0</v>
      </c>
      <c r="S191" s="559"/>
      <c r="T191" s="612"/>
      <c r="U191" s="612"/>
      <c r="V191" s="612"/>
      <c r="W191" s="612"/>
      <c r="X191" s="1037"/>
      <c r="Y191" s="318"/>
      <c r="Z191" s="169"/>
      <c r="AA191" s="958"/>
      <c r="AB191" s="987"/>
      <c r="AC191" s="980"/>
      <c r="AD191" s="980"/>
      <c r="AE191" s="980"/>
      <c r="AF191" s="980"/>
      <c r="AG191" s="964" t="e">
        <f>(AI191+AI192)/AA191/7.1638</f>
        <v>#DIV/0!</v>
      </c>
      <c r="AH191" s="535"/>
      <c r="AI191" s="16"/>
      <c r="AJ191" s="262"/>
      <c r="AK191" s="960" t="e">
        <f t="shared" ref="AK191:AP191" si="402">AB191*$CZ191*$AA191*$Y191/1000/1000</f>
        <v>#DIV/0!</v>
      </c>
      <c r="AL191" s="960" t="e">
        <f t="shared" si="402"/>
        <v>#DIV/0!</v>
      </c>
      <c r="AM191" s="960" t="e">
        <f t="shared" si="402"/>
        <v>#DIV/0!</v>
      </c>
      <c r="AN191" s="960" t="e">
        <f t="shared" si="402"/>
        <v>#DIV/0!</v>
      </c>
      <c r="AO191" s="960" t="e">
        <f t="shared" si="402"/>
        <v>#DIV/0!</v>
      </c>
      <c r="AP191" s="960" t="e">
        <f t="shared" si="402"/>
        <v>#DIV/0!</v>
      </c>
      <c r="AQ191" s="1018" t="e">
        <f t="shared" ref="AQ191" si="403">AJ191/1000/1000-AP191</f>
        <v>#DIV/0!</v>
      </c>
      <c r="AR191" s="262">
        <f t="shared" ref="AR191:AR192" si="404">AI191*Z191</f>
        <v>0</v>
      </c>
      <c r="AS191" s="264">
        <f t="shared" si="393"/>
        <v>0</v>
      </c>
      <c r="AT191" s="948" t="e">
        <f>(AB191-B191)*$CZ191*$AA191*$Y191/1000/1000</f>
        <v>#DIV/0!</v>
      </c>
      <c r="AU191" s="960" t="e">
        <f>(AC191-C191)*$CZ191*$AA191*$Y191/1000/1000</f>
        <v>#DIV/0!</v>
      </c>
      <c r="AV191" s="960" t="e">
        <f>(AD191-D191)*$CZ191*$AA191*$Y191/1000/1000</f>
        <v>#DIV/0!</v>
      </c>
      <c r="AW191" s="960" t="e">
        <f>(AE191-E191)*$CZ191*$AA191*$Y191/1000/1000</f>
        <v>#DIV/0!</v>
      </c>
      <c r="AX191" s="960" t="e">
        <f>(AF191-F191)*$CZ191*$AA191*$Y191/1000/1000</f>
        <v>#DIV/0!</v>
      </c>
      <c r="AY191" s="962" t="e">
        <f t="shared" ref="AY191" si="405">SUM(AT191:AX191)</f>
        <v>#DIV/0!</v>
      </c>
      <c r="AZ191" s="1022"/>
      <c r="BA191" s="1024" t="e">
        <f>(I191+D191)*AA191*CZ191*A191</f>
        <v>#DIV/0!</v>
      </c>
      <c r="BB191" s="1024"/>
      <c r="BC191" s="1020"/>
      <c r="BD191" s="1020"/>
      <c r="BE191" s="1020"/>
      <c r="BF191" s="1020"/>
      <c r="BG191" s="968"/>
      <c r="BH191" s="1014">
        <f t="shared" ref="BH191" si="406">$H191*$A191*$AA191</f>
        <v>0</v>
      </c>
      <c r="BI191" s="1014">
        <f t="shared" ref="BI191" si="407">BG191*AA191*Y191</f>
        <v>0</v>
      </c>
      <c r="BJ191" s="1014" t="e">
        <f t="shared" ref="BJ191" si="408">AJ191/AA191-AZ191-BG191*Y191</f>
        <v>#DIV/0!</v>
      </c>
      <c r="BK191" s="1014" t="e">
        <f t="shared" ref="BK191" si="409">AR191/AA191-AZ191-BG191</f>
        <v>#DIV/0!</v>
      </c>
      <c r="BL191" s="1022"/>
      <c r="BM191" s="1014" t="e">
        <f t="shared" ref="BM191" si="410">BJ191-BL191</f>
        <v>#DIV/0!</v>
      </c>
      <c r="BN191" s="1014" t="e">
        <f t="shared" ref="BN191" si="411">BK191-BL191</f>
        <v>#DIV/0!</v>
      </c>
      <c r="BO191" s="968"/>
      <c r="BP191" s="91"/>
      <c r="BQ191" s="279"/>
      <c r="BR191" s="966" t="e">
        <f t="shared" ref="BR191" si="412">(AI191+AI192)/AA191/7.1806</f>
        <v>#DIV/0!</v>
      </c>
      <c r="BS191" s="968">
        <f t="shared" ref="BS191" si="413">CN191-BO191</f>
        <v>0</v>
      </c>
      <c r="BT191" s="1008">
        <f t="shared" ref="BT191" si="414">CM191-BO191</f>
        <v>0</v>
      </c>
      <c r="BU191" s="1008" t="e">
        <f t="shared" ref="BU191" si="415">BR191-BS191</f>
        <v>#DIV/0!</v>
      </c>
      <c r="BV191" s="1011" t="e">
        <f t="shared" ref="BV191" si="416">BR191-BT191</f>
        <v>#DIV/0!</v>
      </c>
      <c r="BW191" s="255"/>
      <c r="BX191" s="255"/>
      <c r="BY191" s="255"/>
      <c r="BZ191" s="261"/>
      <c r="CA191" s="279"/>
      <c r="CB191" s="948"/>
      <c r="CC191" s="1022"/>
      <c r="CD191" s="255"/>
      <c r="CE191" s="255"/>
      <c r="CF191" s="255"/>
      <c r="CG191" s="255"/>
      <c r="CH191" s="27"/>
      <c r="CI191" s="950"/>
      <c r="CJ191" s="950"/>
      <c r="CK191" s="950"/>
      <c r="CL191" s="950"/>
      <c r="CM191" s="1109"/>
      <c r="CN191" s="950"/>
      <c r="CO191" s="27"/>
      <c r="CP191" s="283"/>
      <c r="CQ191" s="261"/>
      <c r="CR191" s="964"/>
      <c r="CS191" s="960"/>
      <c r="CT191" s="960"/>
      <c r="CU191" s="960"/>
      <c r="CV191" s="950"/>
      <c r="CW191" s="950"/>
      <c r="CX191" s="960"/>
      <c r="CY191" s="962"/>
      <c r="CZ191" s="1007" t="e">
        <f>(AI191+AI192)/AA191/(BR191+BP191)</f>
        <v>#DIV/0!</v>
      </c>
      <c r="DA191" s="1003" t="e">
        <f>CR191*AA191*BU191*CZ191/1000000</f>
        <v>#DIV/0!</v>
      </c>
      <c r="DB191" s="322" t="e">
        <f>CR191*AA191*BV191*CZ191/1000000</f>
        <v>#DIV/0!</v>
      </c>
      <c r="DC191" s="1003">
        <f>[181]Анализ!BE216</f>
        <v>0</v>
      </c>
      <c r="DD191" s="1003" t="e">
        <f>SUM(AT191,AW191,AX191)</f>
        <v>#DIV/0!</v>
      </c>
      <c r="DE191" s="1003" t="e">
        <f>AL191</f>
        <v>#DIV/0!</v>
      </c>
      <c r="DF191" s="1003" t="e">
        <f>AV191</f>
        <v>#DIV/0!</v>
      </c>
      <c r="DG191" s="1003" t="e">
        <f>(BA191-BB191)/1000/1000</f>
        <v>#DIV/0!</v>
      </c>
      <c r="DH191" s="1003">
        <f>(BH191-BI191)/1000/1000</f>
        <v>0</v>
      </c>
      <c r="DI191" s="1003">
        <f>AS191/1000000</f>
        <v>0</v>
      </c>
      <c r="DJ191" s="1003">
        <f>CI191/1000/1000</f>
        <v>0</v>
      </c>
      <c r="DK191" s="1003">
        <f t="shared" ref="DK191:DK192" si="417">CY191/1000/1000</f>
        <v>0</v>
      </c>
      <c r="DL191" s="1003">
        <f t="shared" ref="DL191:DL192" si="418">CP191/1000/1000</f>
        <v>0</v>
      </c>
      <c r="DM191" s="1005" t="e">
        <f t="shared" ref="DM191:DM192" si="419">SUM(DA191:DL191)</f>
        <v>#DIV/0!</v>
      </c>
    </row>
    <row r="192" spans="1:121" s="66" customFormat="1" ht="15.95" customHeight="1" x14ac:dyDescent="0.25">
      <c r="A192" s="988"/>
      <c r="B192" s="988"/>
      <c r="C192" s="981"/>
      <c r="D192" s="981"/>
      <c r="E192" s="981"/>
      <c r="F192" s="507"/>
      <c r="G192" s="981"/>
      <c r="H192" s="988"/>
      <c r="I192" s="990"/>
      <c r="J192" s="998"/>
      <c r="K192" s="994"/>
      <c r="L192" s="996"/>
      <c r="M192" s="1054"/>
      <c r="N192" s="515"/>
      <c r="O192" s="516"/>
      <c r="P192" s="517"/>
      <c r="Q192" s="519">
        <f>P192-M191</f>
        <v>0</v>
      </c>
      <c r="R192" s="615">
        <f t="shared" si="401"/>
        <v>0</v>
      </c>
      <c r="S192" s="562"/>
      <c r="T192" s="613"/>
      <c r="U192" s="613"/>
      <c r="V192" s="613"/>
      <c r="W192" s="613"/>
      <c r="X192" s="1038"/>
      <c r="Y192" s="318"/>
      <c r="Z192" s="518"/>
      <c r="AA192" s="959"/>
      <c r="AB192" s="988"/>
      <c r="AC192" s="981"/>
      <c r="AD192" s="981"/>
      <c r="AE192" s="981"/>
      <c r="AF192" s="981"/>
      <c r="AG192" s="965" t="e">
        <f t="shared" ref="AG192" si="420">K192/H192/7.16</f>
        <v>#DIV/0!</v>
      </c>
      <c r="AH192" s="536"/>
      <c r="AI192" s="519"/>
      <c r="AJ192" s="520"/>
      <c r="AK192" s="961"/>
      <c r="AL192" s="961"/>
      <c r="AM192" s="961"/>
      <c r="AN192" s="961"/>
      <c r="AO192" s="961"/>
      <c r="AP192" s="961"/>
      <c r="AQ192" s="1019"/>
      <c r="AR192" s="520">
        <f t="shared" si="404"/>
        <v>0</v>
      </c>
      <c r="AS192" s="521">
        <f t="shared" si="393"/>
        <v>0</v>
      </c>
      <c r="AT192" s="949"/>
      <c r="AU192" s="961"/>
      <c r="AV192" s="961"/>
      <c r="AW192" s="961"/>
      <c r="AX192" s="961"/>
      <c r="AY192" s="963"/>
      <c r="AZ192" s="1023"/>
      <c r="BA192" s="1015"/>
      <c r="BB192" s="1015"/>
      <c r="BC192" s="1021"/>
      <c r="BD192" s="1021"/>
      <c r="BE192" s="1021"/>
      <c r="BF192" s="1021"/>
      <c r="BG192" s="1013"/>
      <c r="BH192" s="1015"/>
      <c r="BI192" s="1015"/>
      <c r="BJ192" s="1015"/>
      <c r="BK192" s="1015"/>
      <c r="BL192" s="1023"/>
      <c r="BM192" s="1015"/>
      <c r="BN192" s="1015"/>
      <c r="BO192" s="1013"/>
      <c r="BP192" s="91"/>
      <c r="BQ192" s="279"/>
      <c r="BR192" s="967"/>
      <c r="BS192" s="969"/>
      <c r="BT192" s="1009"/>
      <c r="BU192" s="1010"/>
      <c r="BV192" s="1012"/>
      <c r="BW192" s="255"/>
      <c r="BX192" s="255"/>
      <c r="BY192" s="255"/>
      <c r="BZ192" s="261"/>
      <c r="CA192" s="279"/>
      <c r="CB192" s="949"/>
      <c r="CC192" s="1023"/>
      <c r="CD192" s="255"/>
      <c r="CE192" s="255"/>
      <c r="CF192" s="255"/>
      <c r="CG192" s="255"/>
      <c r="CH192" s="27"/>
      <c r="CI192" s="951"/>
      <c r="CJ192" s="951"/>
      <c r="CK192" s="951"/>
      <c r="CL192" s="951"/>
      <c r="CM192" s="1110"/>
      <c r="CN192" s="951"/>
      <c r="CO192" s="27"/>
      <c r="CP192" s="283"/>
      <c r="CQ192" s="261"/>
      <c r="CR192" s="965"/>
      <c r="CS192" s="961"/>
      <c r="CT192" s="961"/>
      <c r="CU192" s="961"/>
      <c r="CV192" s="951"/>
      <c r="CW192" s="951"/>
      <c r="CX192" s="961"/>
      <c r="CY192" s="963"/>
      <c r="CZ192" s="1007"/>
      <c r="DA192" s="1004"/>
      <c r="DB192" s="532"/>
      <c r="DC192" s="1004">
        <f>[181]Анализ!BE217</f>
        <v>0</v>
      </c>
      <c r="DD192" s="1004">
        <f>SUM(AT192,AW192,AX192)</f>
        <v>0</v>
      </c>
      <c r="DE192" s="1004">
        <f>AL192</f>
        <v>0</v>
      </c>
      <c r="DF192" s="1004">
        <f>AV192</f>
        <v>0</v>
      </c>
      <c r="DG192" s="1004">
        <f>(BA192-BB192)/1000/1000</f>
        <v>0</v>
      </c>
      <c r="DH192" s="1004">
        <f>(BH192-BI192)/1000/1000</f>
        <v>0</v>
      </c>
      <c r="DI192" s="1004"/>
      <c r="DJ192" s="1004">
        <f>CI192/1000/1000</f>
        <v>0</v>
      </c>
      <c r="DK192" s="1004">
        <f t="shared" si="417"/>
        <v>0</v>
      </c>
      <c r="DL192" s="1004">
        <f t="shared" si="418"/>
        <v>0</v>
      </c>
      <c r="DM192" s="1006">
        <f t="shared" si="419"/>
        <v>0</v>
      </c>
    </row>
    <row r="193" spans="1:121" s="66" customFormat="1" ht="15.95" customHeight="1" outlineLevel="1" x14ac:dyDescent="0.25">
      <c r="A193" s="987"/>
      <c r="B193" s="987"/>
      <c r="C193" s="980"/>
      <c r="D193" s="980"/>
      <c r="E193" s="980"/>
      <c r="F193" s="257"/>
      <c r="G193" s="980"/>
      <c r="H193" s="987"/>
      <c r="I193" s="989"/>
      <c r="J193" s="1033"/>
      <c r="K193" s="1035"/>
      <c r="L193" s="1037"/>
      <c r="M193" s="1039"/>
      <c r="N193" s="515"/>
      <c r="O193" s="516"/>
      <c r="P193" s="517"/>
      <c r="Q193" s="519"/>
      <c r="R193" s="609"/>
      <c r="S193" s="562"/>
      <c r="T193" s="613"/>
      <c r="U193" s="613"/>
      <c r="V193" s="613"/>
      <c r="W193" s="613"/>
      <c r="X193" s="1037"/>
      <c r="Y193" s="1031"/>
      <c r="Z193" s="518"/>
      <c r="AA193" s="1022"/>
      <c r="AB193" s="987"/>
      <c r="AC193" s="980"/>
      <c r="AD193" s="980"/>
      <c r="AE193" s="980"/>
      <c r="AF193" s="980"/>
      <c r="AG193" s="964"/>
      <c r="AH193" s="535"/>
      <c r="AI193" s="519"/>
      <c r="AJ193" s="520"/>
      <c r="AK193" s="960"/>
      <c r="AL193" s="960"/>
      <c r="AM193" s="960"/>
      <c r="AN193" s="960"/>
      <c r="AO193" s="960"/>
      <c r="AP193" s="960"/>
      <c r="AQ193" s="1018"/>
      <c r="AR193" s="520"/>
      <c r="AS193" s="521"/>
      <c r="AT193" s="948"/>
      <c r="AU193" s="960"/>
      <c r="AV193" s="960"/>
      <c r="AW193" s="960"/>
      <c r="AX193" s="960"/>
      <c r="AY193" s="962"/>
      <c r="AZ193" s="1022"/>
      <c r="BA193" s="1024"/>
      <c r="BB193" s="1024"/>
      <c r="BC193" s="1020"/>
      <c r="BD193" s="1020"/>
      <c r="BE193" s="1020"/>
      <c r="BF193" s="1020"/>
      <c r="BG193" s="968"/>
      <c r="BH193" s="1014"/>
      <c r="BI193" s="1014"/>
      <c r="BJ193" s="1014"/>
      <c r="BK193" s="1014"/>
      <c r="BL193" s="1022"/>
      <c r="BM193" s="1014"/>
      <c r="BN193" s="1014"/>
      <c r="BO193" s="968"/>
      <c r="BP193" s="91"/>
      <c r="BQ193" s="279"/>
      <c r="BR193" s="966"/>
      <c r="BS193" s="968"/>
      <c r="BT193" s="1008"/>
      <c r="BU193" s="1008"/>
      <c r="BV193" s="1011"/>
      <c r="BW193" s="255"/>
      <c r="BX193" s="255"/>
      <c r="BY193" s="255"/>
      <c r="BZ193" s="261"/>
      <c r="CA193" s="279"/>
      <c r="CB193" s="948"/>
      <c r="CC193" s="1022"/>
      <c r="CD193" s="255"/>
      <c r="CE193" s="255"/>
      <c r="CF193" s="255"/>
      <c r="CG193" s="255"/>
      <c r="CH193" s="27"/>
      <c r="CI193" s="950"/>
      <c r="CJ193" s="950"/>
      <c r="CK193" s="950"/>
      <c r="CL193" s="950"/>
      <c r="CM193" s="388"/>
      <c r="CN193" s="27"/>
      <c r="CO193" s="27"/>
      <c r="CP193" s="283"/>
      <c r="CQ193" s="261"/>
      <c r="CR193" s="964"/>
      <c r="CS193" s="960"/>
      <c r="CT193" s="960"/>
      <c r="CU193" s="960"/>
      <c r="CV193" s="950"/>
      <c r="CW193" s="950"/>
      <c r="CX193" s="960"/>
      <c r="CY193" s="962"/>
      <c r="CZ193" s="1007"/>
      <c r="DA193" s="1003"/>
      <c r="DB193" s="322"/>
      <c r="DC193" s="1003"/>
      <c r="DD193" s="1003"/>
      <c r="DE193" s="1003"/>
      <c r="DF193" s="1003"/>
      <c r="DG193" s="1003"/>
      <c r="DH193" s="1003"/>
      <c r="DI193" s="1003"/>
      <c r="DJ193" s="1003"/>
      <c r="DK193" s="1003"/>
      <c r="DL193" s="1003"/>
      <c r="DM193" s="1005"/>
    </row>
    <row r="194" spans="1:121" s="66" customFormat="1" ht="15.95" customHeight="1" outlineLevel="1" x14ac:dyDescent="0.25">
      <c r="A194" s="988"/>
      <c r="B194" s="988"/>
      <c r="C194" s="981"/>
      <c r="D194" s="981"/>
      <c r="E194" s="981"/>
      <c r="F194" s="507"/>
      <c r="G194" s="981"/>
      <c r="H194" s="988"/>
      <c r="I194" s="990"/>
      <c r="J194" s="1034"/>
      <c r="K194" s="1036"/>
      <c r="L194" s="1038"/>
      <c r="M194" s="1040"/>
      <c r="N194" s="515"/>
      <c r="O194" s="516"/>
      <c r="P194" s="517"/>
      <c r="Q194" s="519"/>
      <c r="R194" s="615"/>
      <c r="S194" s="562"/>
      <c r="T194" s="613"/>
      <c r="U194" s="613"/>
      <c r="V194" s="613"/>
      <c r="W194" s="613"/>
      <c r="X194" s="1038"/>
      <c r="Y194" s="1032"/>
      <c r="Z194" s="518"/>
      <c r="AA194" s="1023"/>
      <c r="AB194" s="988"/>
      <c r="AC194" s="981"/>
      <c r="AD194" s="981"/>
      <c r="AE194" s="981"/>
      <c r="AF194" s="981"/>
      <c r="AG194" s="965"/>
      <c r="AH194" s="536"/>
      <c r="AI194" s="519"/>
      <c r="AJ194" s="524"/>
      <c r="AK194" s="961"/>
      <c r="AL194" s="961"/>
      <c r="AM194" s="961"/>
      <c r="AN194" s="961"/>
      <c r="AO194" s="961"/>
      <c r="AP194" s="961"/>
      <c r="AQ194" s="1019"/>
      <c r="AR194" s="524"/>
      <c r="AS194" s="527"/>
      <c r="AT194" s="949"/>
      <c r="AU194" s="961"/>
      <c r="AV194" s="961"/>
      <c r="AW194" s="961"/>
      <c r="AX194" s="961"/>
      <c r="AY194" s="963"/>
      <c r="AZ194" s="1023"/>
      <c r="BA194" s="1015"/>
      <c r="BB194" s="1015"/>
      <c r="BC194" s="1021"/>
      <c r="BD194" s="1021"/>
      <c r="BE194" s="1021"/>
      <c r="BF194" s="1021"/>
      <c r="BG194" s="1013"/>
      <c r="BH194" s="1015"/>
      <c r="BI194" s="1015"/>
      <c r="BJ194" s="1015"/>
      <c r="BK194" s="1015"/>
      <c r="BL194" s="1023"/>
      <c r="BM194" s="1015"/>
      <c r="BN194" s="1015"/>
      <c r="BO194" s="1013"/>
      <c r="BP194" s="91"/>
      <c r="BQ194" s="279"/>
      <c r="BR194" s="967"/>
      <c r="BS194" s="969"/>
      <c r="BT194" s="1009"/>
      <c r="BU194" s="1010"/>
      <c r="BV194" s="1012"/>
      <c r="BW194" s="255"/>
      <c r="BX194" s="255"/>
      <c r="BY194" s="255"/>
      <c r="BZ194" s="261"/>
      <c r="CA194" s="279"/>
      <c r="CB194" s="949"/>
      <c r="CC194" s="1023"/>
      <c r="CD194" s="255"/>
      <c r="CE194" s="255"/>
      <c r="CF194" s="255"/>
      <c r="CG194" s="255"/>
      <c r="CH194" s="27"/>
      <c r="CI194" s="951"/>
      <c r="CJ194" s="951"/>
      <c r="CK194" s="951"/>
      <c r="CL194" s="951"/>
      <c r="CM194" s="388"/>
      <c r="CN194" s="27"/>
      <c r="CO194" s="27"/>
      <c r="CP194" s="283"/>
      <c r="CQ194" s="261"/>
      <c r="CR194" s="965"/>
      <c r="CS194" s="961"/>
      <c r="CT194" s="961"/>
      <c r="CU194" s="961"/>
      <c r="CV194" s="951"/>
      <c r="CW194" s="951"/>
      <c r="CX194" s="961"/>
      <c r="CY194" s="963"/>
      <c r="CZ194" s="1007"/>
      <c r="DA194" s="1004"/>
      <c r="DB194" s="532"/>
      <c r="DC194" s="1004"/>
      <c r="DD194" s="1004"/>
      <c r="DE194" s="1004"/>
      <c r="DF194" s="1004"/>
      <c r="DG194" s="1004"/>
      <c r="DH194" s="1004"/>
      <c r="DI194" s="1004"/>
      <c r="DJ194" s="1004"/>
      <c r="DK194" s="1004"/>
      <c r="DL194" s="1004"/>
      <c r="DM194" s="1006"/>
    </row>
    <row r="195" spans="1:121" s="21" customFormat="1" ht="15.95" customHeight="1" outlineLevel="1" x14ac:dyDescent="0.25">
      <c r="A195" s="31"/>
      <c r="B195" s="50"/>
      <c r="C195" s="31"/>
      <c r="D195" s="31"/>
      <c r="E195" s="31"/>
      <c r="F195" s="31"/>
      <c r="G195" s="47"/>
      <c r="H195" s="31"/>
      <c r="I195" s="31"/>
      <c r="J195" s="44"/>
      <c r="K195" s="191"/>
      <c r="L195" s="192"/>
      <c r="M195" s="178"/>
      <c r="N195" s="33"/>
      <c r="O195" s="30"/>
      <c r="P195" s="33"/>
      <c r="Q195" s="519">
        <f>P195-M194</f>
        <v>0</v>
      </c>
      <c r="R195" s="615">
        <f t="shared" ref="R195" si="421">P195-N195</f>
        <v>0</v>
      </c>
      <c r="S195" s="562"/>
      <c r="T195" s="613"/>
      <c r="U195" s="613"/>
      <c r="V195" s="613"/>
      <c r="W195" s="613"/>
      <c r="X195" s="192"/>
      <c r="Y195" s="50"/>
      <c r="Z195" s="73"/>
      <c r="AA195" s="316"/>
      <c r="AB195" s="50"/>
      <c r="AC195" s="31"/>
      <c r="AD195" s="31"/>
      <c r="AE195" s="31"/>
      <c r="AF195" s="31"/>
      <c r="AG195" s="73"/>
      <c r="AH195" s="31"/>
      <c r="AI195" s="131"/>
      <c r="AJ195" s="23"/>
      <c r="AK195" s="250"/>
      <c r="AL195" s="257"/>
      <c r="AM195" s="257"/>
      <c r="AN195" s="257"/>
      <c r="AO195" s="257"/>
      <c r="AP195" s="258"/>
      <c r="AQ195" s="132"/>
      <c r="AR195" s="23"/>
      <c r="AS195" s="61"/>
      <c r="AT195" s="257"/>
      <c r="AU195" s="257"/>
      <c r="AV195" s="257"/>
      <c r="AW195" s="257"/>
      <c r="AX195" s="257"/>
      <c r="AY195" s="258"/>
      <c r="AZ195" s="131"/>
      <c r="BA195" s="27"/>
      <c r="BB195" s="27"/>
      <c r="BC195" s="257"/>
      <c r="BD195" s="257"/>
      <c r="BE195" s="257"/>
      <c r="BF195" s="257"/>
      <c r="BG195" s="31"/>
      <c r="BH195" s="27"/>
      <c r="BI195" s="27"/>
      <c r="BJ195" s="23"/>
      <c r="BK195" s="23"/>
      <c r="BL195" s="23"/>
      <c r="BM195" s="23"/>
      <c r="BN195" s="32"/>
      <c r="BO195" s="31"/>
      <c r="BP195" s="257"/>
      <c r="BQ195" s="330"/>
      <c r="BR195" s="50"/>
      <c r="BS195" s="31"/>
      <c r="BT195" s="457"/>
      <c r="BU195" s="457"/>
      <c r="BV195" s="298"/>
      <c r="BW195" s="23"/>
      <c r="BX195" s="23"/>
      <c r="BY195" s="23"/>
      <c r="BZ195" s="194"/>
      <c r="CA195" s="330"/>
      <c r="CB195" s="321"/>
      <c r="CC195" s="257"/>
      <c r="CD195" s="257"/>
      <c r="CE195" s="257"/>
      <c r="CF195" s="257"/>
      <c r="CG195" s="257"/>
      <c r="CH195" s="27"/>
      <c r="CI195" s="27"/>
      <c r="CJ195" s="27"/>
      <c r="CK195" s="27"/>
      <c r="CL195" s="283"/>
      <c r="CM195" s="388"/>
      <c r="CN195" s="23"/>
      <c r="CO195" s="27"/>
      <c r="CP195" s="283"/>
      <c r="CQ195" s="283"/>
      <c r="CR195" s="47"/>
      <c r="CS195" s="43"/>
      <c r="CT195" s="43"/>
      <c r="CU195" s="45"/>
      <c r="CV195" s="43"/>
      <c r="CW195" s="43"/>
      <c r="CX195" s="43"/>
      <c r="CY195" s="307"/>
      <c r="CZ195" s="298"/>
      <c r="DA195" s="456"/>
      <c r="DB195" s="456"/>
      <c r="DC195" s="456"/>
      <c r="DD195" s="456"/>
      <c r="DE195" s="456"/>
      <c r="DF195" s="456"/>
      <c r="DG195" s="456"/>
      <c r="DH195" s="456"/>
      <c r="DI195" s="456"/>
      <c r="DJ195" s="456"/>
      <c r="DK195" s="456"/>
      <c r="DL195" s="456"/>
      <c r="DM195" s="244"/>
      <c r="DN195" s="20"/>
      <c r="DO195" s="66"/>
      <c r="DQ195" s="20"/>
    </row>
    <row r="196" spans="1:121" s="21" customFormat="1" ht="15.95" customHeight="1" outlineLevel="1" x14ac:dyDescent="0.25">
      <c r="A196" s="31"/>
      <c r="B196" s="50"/>
      <c r="C196" s="31"/>
      <c r="D196" s="31"/>
      <c r="E196" s="31"/>
      <c r="F196" s="31"/>
      <c r="G196" s="47"/>
      <c r="H196" s="31"/>
      <c r="I196" s="31"/>
      <c r="J196" s="44"/>
      <c r="K196" s="191"/>
      <c r="L196" s="192"/>
      <c r="M196" s="178"/>
      <c r="N196" s="33"/>
      <c r="O196" s="30"/>
      <c r="P196" s="33"/>
      <c r="Q196" s="23"/>
      <c r="R196" s="33"/>
      <c r="S196" s="33"/>
      <c r="T196" s="23"/>
      <c r="U196" s="23"/>
      <c r="V196" s="23"/>
      <c r="W196" s="23"/>
      <c r="X196" s="192"/>
      <c r="Y196" s="50"/>
      <c r="Z196" s="73"/>
      <c r="AA196" s="316"/>
      <c r="AB196" s="50"/>
      <c r="AC196" s="31"/>
      <c r="AD196" s="31"/>
      <c r="AE196" s="31"/>
      <c r="AF196" s="31"/>
      <c r="AG196" s="73"/>
      <c r="AH196" s="31"/>
      <c r="AI196" s="131"/>
      <c r="AJ196" s="23"/>
      <c r="AK196" s="250"/>
      <c r="AL196" s="257"/>
      <c r="AM196" s="257"/>
      <c r="AN196" s="257"/>
      <c r="AO196" s="257"/>
      <c r="AP196" s="258"/>
      <c r="AQ196" s="132"/>
      <c r="AR196" s="23"/>
      <c r="AS196" s="61"/>
      <c r="AT196" s="257"/>
      <c r="AU196" s="257"/>
      <c r="AV196" s="257"/>
      <c r="AW196" s="257"/>
      <c r="AX196" s="257"/>
      <c r="AY196" s="258"/>
      <c r="AZ196" s="131">
        <f>[180]Анализ!AA154</f>
        <v>0</v>
      </c>
      <c r="BA196" s="27"/>
      <c r="BB196" s="27"/>
      <c r="BC196" s="257"/>
      <c r="BD196" s="257"/>
      <c r="BE196" s="257"/>
      <c r="BF196" s="257"/>
      <c r="BG196" s="31"/>
      <c r="BH196" s="27"/>
      <c r="BI196" s="27"/>
      <c r="BJ196" s="23"/>
      <c r="BK196" s="23"/>
      <c r="BL196" s="23"/>
      <c r="BM196" s="23"/>
      <c r="BN196" s="32"/>
      <c r="BO196" s="31"/>
      <c r="BP196" s="257"/>
      <c r="BQ196" s="330"/>
      <c r="BR196" s="50"/>
      <c r="BS196" s="31"/>
      <c r="BT196" s="457"/>
      <c r="BU196" s="457"/>
      <c r="BV196" s="298"/>
      <c r="BW196" s="23"/>
      <c r="BX196" s="23"/>
      <c r="BY196" s="23"/>
      <c r="BZ196" s="194"/>
      <c r="CA196" s="330"/>
      <c r="CB196" s="321"/>
      <c r="CC196" s="257"/>
      <c r="CD196" s="257"/>
      <c r="CE196" s="257"/>
      <c r="CF196" s="257"/>
      <c r="CG196" s="257"/>
      <c r="CH196" s="27"/>
      <c r="CI196" s="27"/>
      <c r="CJ196" s="27"/>
      <c r="CK196" s="27"/>
      <c r="CL196" s="283"/>
      <c r="CM196" s="388"/>
      <c r="CN196" s="500"/>
      <c r="CO196" s="27"/>
      <c r="CP196" s="283"/>
      <c r="CQ196" s="283"/>
      <c r="CR196" s="47"/>
      <c r="CS196" s="43"/>
      <c r="CT196" s="43"/>
      <c r="CU196" s="45"/>
      <c r="CV196" s="43"/>
      <c r="CW196" s="43"/>
      <c r="CX196" s="43"/>
      <c r="CY196" s="307"/>
      <c r="CZ196" s="298"/>
      <c r="DA196" s="456">
        <f>BU196*CZ196*AA196*CR196/1000/1000</f>
        <v>0</v>
      </c>
      <c r="DB196" s="456">
        <f>BV196*CZ196*AA196*CR196/1000/1000</f>
        <v>0</v>
      </c>
      <c r="DC196" s="456"/>
      <c r="DD196" s="456"/>
      <c r="DE196" s="456"/>
      <c r="DF196" s="456"/>
      <c r="DG196" s="456"/>
      <c r="DH196" s="456"/>
      <c r="DI196" s="456">
        <f>AS196/1000/1000</f>
        <v>0</v>
      </c>
      <c r="DJ196" s="456"/>
      <c r="DK196" s="456"/>
      <c r="DL196" s="456"/>
      <c r="DM196" s="244">
        <f t="shared" si="346"/>
        <v>0</v>
      </c>
      <c r="DN196" s="20"/>
      <c r="DO196" s="66"/>
      <c r="DQ196" s="20"/>
    </row>
    <row r="197" spans="1:121" s="21" customFormat="1" ht="15.95" customHeight="1" outlineLevel="1" x14ac:dyDescent="0.25">
      <c r="A197" s="31"/>
      <c r="B197" s="50"/>
      <c r="C197" s="31"/>
      <c r="D197" s="31"/>
      <c r="E197" s="31"/>
      <c r="F197" s="31"/>
      <c r="G197" s="47"/>
      <c r="H197" s="31"/>
      <c r="I197" s="31"/>
      <c r="J197" s="383"/>
      <c r="K197" s="384"/>
      <c r="L197" s="597"/>
      <c r="M197" s="323"/>
      <c r="N197" s="386"/>
      <c r="O197" s="385"/>
      <c r="P197" s="386"/>
      <c r="Q197" s="27"/>
      <c r="R197" s="386"/>
      <c r="S197" s="386"/>
      <c r="T197" s="27"/>
      <c r="U197" s="27"/>
      <c r="V197" s="27"/>
      <c r="W197" s="27"/>
      <c r="X197" s="597"/>
      <c r="Y197" s="250"/>
      <c r="Z197" s="324"/>
      <c r="AA197" s="387"/>
      <c r="AB197" s="406"/>
      <c r="AC197" s="407"/>
      <c r="AD197" s="407"/>
      <c r="AE197" s="407"/>
      <c r="AF197" s="407"/>
      <c r="AG197" s="324"/>
      <c r="AH197" s="257"/>
      <c r="AI197" s="388">
        <v>0</v>
      </c>
      <c r="AJ197" s="27"/>
      <c r="AK197" s="250"/>
      <c r="AL197" s="257"/>
      <c r="AM197" s="257"/>
      <c r="AN197" s="257"/>
      <c r="AO197" s="257"/>
      <c r="AP197" s="258"/>
      <c r="AQ197" s="132"/>
      <c r="AR197" s="27"/>
      <c r="AS197" s="261"/>
      <c r="AT197" s="257"/>
      <c r="AU197" s="257"/>
      <c r="AV197" s="257"/>
      <c r="AW197" s="257"/>
      <c r="AX197" s="257"/>
      <c r="AY197" s="258"/>
      <c r="AZ197" s="388"/>
      <c r="BA197" s="27"/>
      <c r="BB197" s="27"/>
      <c r="BC197" s="257"/>
      <c r="BD197" s="257"/>
      <c r="BE197" s="257"/>
      <c r="BF197" s="257"/>
      <c r="BG197" s="257"/>
      <c r="BH197" s="27"/>
      <c r="BI197" s="27"/>
      <c r="BJ197" s="27"/>
      <c r="BK197" s="27"/>
      <c r="BL197" s="27"/>
      <c r="BM197" s="27"/>
      <c r="BN197" s="255"/>
      <c r="BO197" s="257"/>
      <c r="BP197" s="257"/>
      <c r="BQ197" s="330"/>
      <c r="BR197" s="250"/>
      <c r="BS197" s="257"/>
      <c r="BT197" s="455"/>
      <c r="BU197" s="455"/>
      <c r="BV197" s="389"/>
      <c r="BW197" s="27"/>
      <c r="BX197" s="27"/>
      <c r="BY197" s="27"/>
      <c r="BZ197" s="283"/>
      <c r="CA197" s="330"/>
      <c r="CB197" s="321"/>
      <c r="CC197" s="257"/>
      <c r="CD197" s="257"/>
      <c r="CE197" s="257"/>
      <c r="CF197" s="257"/>
      <c r="CG197" s="257"/>
      <c r="CH197" s="27"/>
      <c r="CI197" s="27"/>
      <c r="CJ197" s="27"/>
      <c r="CK197" s="27"/>
      <c r="CL197" s="283"/>
      <c r="CM197" s="388"/>
      <c r="CN197" s="501"/>
      <c r="CO197" s="27"/>
      <c r="CP197" s="283"/>
      <c r="CQ197" s="283"/>
      <c r="CR197" s="258"/>
      <c r="CS197" s="390"/>
      <c r="CT197" s="390"/>
      <c r="CU197" s="322"/>
      <c r="CV197" s="390"/>
      <c r="CW197" s="390"/>
      <c r="CX197" s="390"/>
      <c r="CY197" s="391">
        <f>CZ197-[180]Анализ!BC124</f>
        <v>0</v>
      </c>
      <c r="CZ197" s="389"/>
      <c r="DA197" s="479"/>
      <c r="DB197" s="479"/>
      <c r="DC197" s="479"/>
      <c r="DD197" s="479"/>
      <c r="DE197" s="479"/>
      <c r="DF197" s="479"/>
      <c r="DG197" s="479"/>
      <c r="DH197" s="479"/>
      <c r="DI197" s="479">
        <f>AS197/1000/1000</f>
        <v>0</v>
      </c>
      <c r="DJ197" s="479"/>
      <c r="DK197" s="479"/>
      <c r="DL197" s="479"/>
      <c r="DM197" s="392">
        <f t="shared" si="346"/>
        <v>0</v>
      </c>
      <c r="DN197" s="20"/>
      <c r="DO197" s="66"/>
      <c r="DQ197" s="20"/>
    </row>
    <row r="198" spans="1:121" ht="20.25" customHeight="1" x14ac:dyDescent="0.25">
      <c r="A198" s="346"/>
      <c r="B198" s="347"/>
      <c r="C198" s="347"/>
      <c r="D198" s="347"/>
      <c r="E198" s="347"/>
      <c r="F198" s="347"/>
      <c r="G198" s="347"/>
      <c r="H198" s="347"/>
      <c r="I198" s="347"/>
      <c r="J198" s="368" t="s">
        <v>394</v>
      </c>
      <c r="K198" s="413"/>
      <c r="L198" s="369"/>
      <c r="M198" s="369"/>
      <c r="N198" s="369"/>
      <c r="O198" s="369"/>
      <c r="P198" s="369"/>
      <c r="Q198" s="372"/>
      <c r="R198" s="369"/>
      <c r="S198" s="369"/>
      <c r="T198" s="496">
        <f>SUM(T167:T197)</f>
        <v>0</v>
      </c>
      <c r="U198" s="496">
        <f>SUM(U167:U197)</f>
        <v>0</v>
      </c>
      <c r="V198" s="372"/>
      <c r="W198" s="372"/>
      <c r="X198" s="414"/>
      <c r="Y198" s="348" t="e">
        <f>AJ198/AI198</f>
        <v>#DIV/0!</v>
      </c>
      <c r="Z198" s="348" t="e">
        <f>AR198/AI198</f>
        <v>#DIV/0!</v>
      </c>
      <c r="AA198" s="371">
        <f>SUM(AA167:AA197)</f>
        <v>0</v>
      </c>
      <c r="AB198" s="416"/>
      <c r="AC198" s="416"/>
      <c r="AD198" s="416"/>
      <c r="AE198" s="416"/>
      <c r="AF198" s="416"/>
      <c r="AG198" s="371"/>
      <c r="AH198" s="372"/>
      <c r="AI198" s="372">
        <f>SUM(AI167:AI197)</f>
        <v>0</v>
      </c>
      <c r="AJ198" s="372">
        <f>SUM(AJ167:AJ197)</f>
        <v>0</v>
      </c>
      <c r="AK198" s="416"/>
      <c r="AL198" s="431"/>
      <c r="AM198" s="431"/>
      <c r="AN198" s="431"/>
      <c r="AO198" s="431"/>
      <c r="AP198" s="431"/>
      <c r="AQ198" s="416"/>
      <c r="AR198" s="372">
        <f>SUM(AR167:AR197)</f>
        <v>0</v>
      </c>
      <c r="AS198" s="373">
        <f>SUM(AS167:AS197)</f>
        <v>0</v>
      </c>
      <c r="AT198" s="416"/>
      <c r="AU198" s="431"/>
      <c r="AV198" s="431"/>
      <c r="AW198" s="431"/>
      <c r="AX198" s="431"/>
      <c r="AY198" s="431"/>
      <c r="AZ198" s="372"/>
      <c r="BA198" s="372"/>
      <c r="BB198" s="372"/>
      <c r="BC198" s="372"/>
      <c r="BD198" s="372"/>
      <c r="BE198" s="372"/>
      <c r="BF198" s="372"/>
      <c r="BG198" s="372"/>
      <c r="BH198" s="372"/>
      <c r="BI198" s="372"/>
      <c r="BJ198" s="372" t="e">
        <f>SUMPRODUCT(AA167:AA197,BJ167:BJ197)/AA198</f>
        <v>#DIV/0!</v>
      </c>
      <c r="BK198" s="372" t="e">
        <f>SUMPRODUCT(AA167:AA197,BK167:BK197)/AA198</f>
        <v>#DIV/0!</v>
      </c>
      <c r="BL198" s="372" t="e">
        <f>SUMPRODUCT(AA167:AA197,BL167:BL197)/AA198</f>
        <v>#DIV/0!</v>
      </c>
      <c r="BM198" s="372" t="e">
        <f>SUMPRODUCT(AA167:AA197,BM167:BM197)/AA198</f>
        <v>#DIV/0!</v>
      </c>
      <c r="BN198" s="372" t="e">
        <f>BK198-BL198</f>
        <v>#DIV/0!</v>
      </c>
      <c r="BO198" s="375" t="e">
        <f>AVERAGE(BO167:BO197)</f>
        <v>#DIV/0!</v>
      </c>
      <c r="BP198" s="372"/>
      <c r="BQ198" s="436"/>
      <c r="BR198" s="376" t="e">
        <f>SUMPRODUCT(AA167:AA197,BR167:BR197)/AA198</f>
        <v>#DIV/0!</v>
      </c>
      <c r="BS198" s="375" t="e">
        <f>SUMPRODUCT($AA167:$AA197,BS167:BS197)/$AA198</f>
        <v>#DIV/0!</v>
      </c>
      <c r="BT198" s="460" t="e">
        <f>SUMPRODUCT($AA167:$AA197,BT167:BT197)/$AA198</f>
        <v>#DIV/0!</v>
      </c>
      <c r="BU198" s="453" t="e">
        <f>BR198-BS198</f>
        <v>#DIV/0!</v>
      </c>
      <c r="BV198" s="378" t="e">
        <f>BR198-BT198</f>
        <v>#DIV/0!</v>
      </c>
      <c r="BW198" s="399" t="e">
        <f>BU198*AA198*CZ198</f>
        <v>#DIV/0!</v>
      </c>
      <c r="BX198" s="399" t="e">
        <f>SUMPRODUCT(AA167:AA197,BU167:BU197,CZ167:CZ197,CR167:CR197)</f>
        <v>#DIV/0!</v>
      </c>
      <c r="BY198" s="399" t="e">
        <f>BV198*AA198*CZ198</f>
        <v>#DIV/0!</v>
      </c>
      <c r="BZ198" s="401" t="e">
        <f>SUMPRODUCT(AA167:AA197,BV167:BV197,CZ167:CZ197,CR167:CR197)</f>
        <v>#DIV/0!</v>
      </c>
      <c r="CA198" s="436"/>
      <c r="CB198" s="370"/>
      <c r="CC198" s="379"/>
      <c r="CD198" s="379"/>
      <c r="CE198" s="379"/>
      <c r="CF198" s="379"/>
      <c r="CG198" s="379"/>
      <c r="CH198" s="372"/>
      <c r="CI198" s="372"/>
      <c r="CJ198" s="372"/>
      <c r="CK198" s="372"/>
      <c r="CL198" s="482"/>
      <c r="CM198" s="346" t="e">
        <f>SUMPRODUCT($AA$167:$AA$197,CM167:CM197)/$AA$198</f>
        <v>#DIV/0!</v>
      </c>
      <c r="CN198" s="347" t="e">
        <f>SUMPRODUCT($AA$167:$AA$197,CN167:CN197)/$AA$198</f>
        <v>#DIV/0!</v>
      </c>
      <c r="CO198" s="372"/>
      <c r="CP198" s="482"/>
      <c r="CQ198" s="379"/>
      <c r="CR198" s="348" t="e">
        <f>SUMPRODUCT(AA167:AA197,CR167:CR197)/AA198</f>
        <v>#DIV/0!</v>
      </c>
      <c r="CS198" s="379"/>
      <c r="CT198" s="379"/>
      <c r="CU198" s="379"/>
      <c r="CV198" s="379"/>
      <c r="CW198" s="379"/>
      <c r="CX198" s="379"/>
      <c r="CY198" s="380"/>
      <c r="CZ198" s="353" t="e">
        <f>AI198/AA198/BR198</f>
        <v>#DIV/0!</v>
      </c>
      <c r="DA198" s="622" t="e">
        <f t="shared" ref="DA198:DL198" si="422">SUM(DA167:DA197)</f>
        <v>#DIV/0!</v>
      </c>
      <c r="DB198" s="622" t="e">
        <f t="shared" ref="DB198" si="423">SUM(DB167:DB197)</f>
        <v>#DIV/0!</v>
      </c>
      <c r="DC198" s="622">
        <f t="shared" si="422"/>
        <v>0</v>
      </c>
      <c r="DD198" s="622" t="e">
        <f t="shared" si="422"/>
        <v>#DIV/0!</v>
      </c>
      <c r="DE198" s="622" t="e">
        <f t="shared" si="422"/>
        <v>#DIV/0!</v>
      </c>
      <c r="DF198" s="622" t="e">
        <f t="shared" si="422"/>
        <v>#DIV/0!</v>
      </c>
      <c r="DG198" s="622" t="e">
        <f t="shared" si="422"/>
        <v>#DIV/0!</v>
      </c>
      <c r="DH198" s="622">
        <f t="shared" si="422"/>
        <v>0</v>
      </c>
      <c r="DI198" s="622">
        <f t="shared" si="422"/>
        <v>0</v>
      </c>
      <c r="DJ198" s="622">
        <f t="shared" si="422"/>
        <v>0</v>
      </c>
      <c r="DK198" s="622">
        <f t="shared" si="422"/>
        <v>0</v>
      </c>
      <c r="DL198" s="622">
        <f t="shared" si="422"/>
        <v>0</v>
      </c>
      <c r="DM198" s="393" t="e">
        <f>SUM(DA198:DL198)</f>
        <v>#DIV/0!</v>
      </c>
      <c r="DO198" s="66"/>
    </row>
    <row r="199" spans="1:121" ht="14.25" customHeight="1" outlineLevel="1" x14ac:dyDescent="0.25">
      <c r="A199" s="229"/>
      <c r="B199" s="230"/>
      <c r="C199" s="230"/>
      <c r="D199" s="230"/>
      <c r="E199" s="230"/>
      <c r="F199" s="230"/>
      <c r="G199" s="230"/>
      <c r="H199" s="230"/>
      <c r="I199" s="230"/>
      <c r="J199" s="231" t="s">
        <v>29</v>
      </c>
      <c r="K199" s="232"/>
      <c r="L199" s="233"/>
      <c r="M199" s="233"/>
      <c r="N199" s="233"/>
      <c r="O199" s="233"/>
      <c r="P199" s="233"/>
      <c r="Q199" s="235"/>
      <c r="R199" s="233"/>
      <c r="S199" s="233"/>
      <c r="T199" s="235"/>
      <c r="U199" s="235"/>
      <c r="V199" s="235"/>
      <c r="W199" s="235"/>
      <c r="X199" s="233"/>
      <c r="Y199" s="234"/>
      <c r="Z199" s="234"/>
      <c r="AA199" s="235"/>
      <c r="AB199" s="417"/>
      <c r="AC199" s="417"/>
      <c r="AD199" s="417"/>
      <c r="AE199" s="417"/>
      <c r="AF199" s="417"/>
      <c r="AG199" s="235"/>
      <c r="AH199" s="235"/>
      <c r="AI199" s="235"/>
      <c r="AJ199" s="235"/>
      <c r="AK199" s="417"/>
      <c r="AL199" s="432"/>
      <c r="AM199" s="432"/>
      <c r="AN199" s="432"/>
      <c r="AO199" s="432"/>
      <c r="AP199" s="432"/>
      <c r="AQ199" s="417"/>
      <c r="AR199" s="235"/>
      <c r="AS199" s="281">
        <f>AS198</f>
        <v>0</v>
      </c>
      <c r="AT199" s="417"/>
      <c r="AU199" s="432"/>
      <c r="AV199" s="432"/>
      <c r="AW199" s="432"/>
      <c r="AX199" s="432"/>
      <c r="AY199" s="432"/>
      <c r="AZ199" s="235"/>
      <c r="BA199" s="235"/>
      <c r="BB199" s="235"/>
      <c r="BC199" s="235"/>
      <c r="BD199" s="235"/>
      <c r="BE199" s="235"/>
      <c r="BF199" s="235"/>
      <c r="BG199" s="235"/>
      <c r="BH199" s="235"/>
      <c r="BI199" s="235"/>
      <c r="BJ199" s="235"/>
      <c r="BK199" s="235"/>
      <c r="BL199" s="235"/>
      <c r="BM199" s="235"/>
      <c r="BN199" s="235"/>
      <c r="BO199" s="235"/>
      <c r="BP199" s="235"/>
      <c r="BQ199" s="437"/>
      <c r="BR199" s="236" t="e">
        <f>BR198*$AA198*$CZ198</f>
        <v>#DIV/0!</v>
      </c>
      <c r="BS199" s="235" t="e">
        <f>BS198*$AA198*$CZ198</f>
        <v>#DIV/0!</v>
      </c>
      <c r="BT199" s="235" t="e">
        <f>BT198*$AA198*$CZ198</f>
        <v>#DIV/0!</v>
      </c>
      <c r="BU199" s="245"/>
      <c r="BV199" s="299"/>
      <c r="BW199" s="285"/>
      <c r="BX199" s="234"/>
      <c r="BY199" s="234"/>
      <c r="BZ199" s="238"/>
      <c r="CA199" s="437"/>
      <c r="CB199" s="234"/>
      <c r="CC199" s="234"/>
      <c r="CD199" s="234"/>
      <c r="CE199" s="234"/>
      <c r="CF199" s="234"/>
      <c r="CG199" s="234"/>
      <c r="CH199" s="235"/>
      <c r="CI199" s="235"/>
      <c r="CJ199" s="235"/>
      <c r="CK199" s="235"/>
      <c r="CL199" s="235"/>
      <c r="CM199" s="236" t="e">
        <f>CM198*$AA198*$CZ198</f>
        <v>#DIV/0!</v>
      </c>
      <c r="CN199" s="235" t="e">
        <f>CN198*$AA198*$CZ198</f>
        <v>#DIV/0!</v>
      </c>
      <c r="CO199" s="235"/>
      <c r="CP199" s="237"/>
      <c r="CQ199" s="234"/>
      <c r="CR199" s="238"/>
      <c r="CS199" s="234"/>
      <c r="CT199" s="234"/>
      <c r="CU199" s="234"/>
      <c r="CV199" s="234"/>
      <c r="CW199" s="234"/>
      <c r="CX199" s="234"/>
      <c r="CY199" s="238"/>
      <c r="CZ199" s="299"/>
      <c r="DA199" s="245" t="e">
        <f>DA198</f>
        <v>#DIV/0!</v>
      </c>
      <c r="DB199" s="245" t="e">
        <f>DB198</f>
        <v>#DIV/0!</v>
      </c>
      <c r="DC199" s="245">
        <f>DC198</f>
        <v>0</v>
      </c>
      <c r="DD199" s="245"/>
      <c r="DE199" s="245"/>
      <c r="DF199" s="245"/>
      <c r="DG199" s="245"/>
      <c r="DH199" s="245"/>
      <c r="DI199" s="245">
        <f>DI198</f>
        <v>0</v>
      </c>
      <c r="DJ199" s="245"/>
      <c r="DK199" s="245"/>
      <c r="DL199" s="245"/>
      <c r="DM199" s="246" t="e">
        <f t="shared" si="346"/>
        <v>#DIV/0!</v>
      </c>
      <c r="DO199" s="66"/>
    </row>
    <row r="200" spans="1:121" ht="14.25" customHeight="1" outlineLevel="1" x14ac:dyDescent="0.25">
      <c r="A200" s="215"/>
      <c r="B200" s="216"/>
      <c r="C200" s="216"/>
      <c r="D200" s="216"/>
      <c r="E200" s="216"/>
      <c r="F200" s="216"/>
      <c r="G200" s="216"/>
      <c r="H200" s="216"/>
      <c r="I200" s="216"/>
      <c r="J200" s="239" t="s">
        <v>86</v>
      </c>
      <c r="K200" s="240"/>
      <c r="L200" s="241"/>
      <c r="M200" s="241"/>
      <c r="N200" s="241"/>
      <c r="O200" s="241"/>
      <c r="P200" s="241"/>
      <c r="Q200" s="218"/>
      <c r="R200" s="241"/>
      <c r="S200" s="241"/>
      <c r="T200" s="218"/>
      <c r="U200" s="218"/>
      <c r="V200" s="218"/>
      <c r="W200" s="218"/>
      <c r="X200" s="241"/>
      <c r="Y200" s="242"/>
      <c r="Z200" s="242"/>
      <c r="AA200" s="218"/>
      <c r="AB200" s="418"/>
      <c r="AC200" s="418"/>
      <c r="AD200" s="418"/>
      <c r="AE200" s="418"/>
      <c r="AF200" s="418"/>
      <c r="AG200" s="218"/>
      <c r="AH200" s="218"/>
      <c r="AI200" s="218"/>
      <c r="AJ200" s="218"/>
      <c r="AK200" s="418"/>
      <c r="AL200" s="433"/>
      <c r="AM200" s="433"/>
      <c r="AN200" s="433"/>
      <c r="AO200" s="433"/>
      <c r="AP200" s="433"/>
      <c r="AQ200" s="418"/>
      <c r="AR200" s="218"/>
      <c r="AS200" s="282"/>
      <c r="AT200" s="418"/>
      <c r="AU200" s="433"/>
      <c r="AV200" s="433"/>
      <c r="AW200" s="433"/>
      <c r="AX200" s="433"/>
      <c r="AY200" s="433"/>
      <c r="AZ200" s="218"/>
      <c r="BA200" s="218"/>
      <c r="BB200" s="218"/>
      <c r="BC200" s="218"/>
      <c r="BD200" s="218"/>
      <c r="BE200" s="218"/>
      <c r="BF200" s="218"/>
      <c r="BG200" s="218"/>
      <c r="BH200" s="218"/>
      <c r="BI200" s="218"/>
      <c r="BJ200" s="218"/>
      <c r="BK200" s="218"/>
      <c r="BL200" s="218"/>
      <c r="BM200" s="218"/>
      <c r="BN200" s="218"/>
      <c r="BO200" s="218"/>
      <c r="BP200" s="218"/>
      <c r="BQ200" s="437"/>
      <c r="BR200" s="217"/>
      <c r="BS200" s="218"/>
      <c r="BT200" s="247"/>
      <c r="BU200" s="247"/>
      <c r="BV200" s="300"/>
      <c r="BW200" s="286"/>
      <c r="BX200" s="242"/>
      <c r="BY200" s="242"/>
      <c r="BZ200" s="223"/>
      <c r="CA200" s="437"/>
      <c r="CB200" s="242"/>
      <c r="CC200" s="242"/>
      <c r="CD200" s="242"/>
      <c r="CE200" s="242"/>
      <c r="CF200" s="242"/>
      <c r="CG200" s="242"/>
      <c r="CH200" s="218"/>
      <c r="CI200" s="218"/>
      <c r="CJ200" s="218"/>
      <c r="CK200" s="218"/>
      <c r="CL200" s="218"/>
      <c r="CM200" s="217"/>
      <c r="CN200" s="218"/>
      <c r="CO200" s="218"/>
      <c r="CP200" s="219"/>
      <c r="CQ200" s="242"/>
      <c r="CR200" s="223"/>
      <c r="CS200" s="242"/>
      <c r="CT200" s="242"/>
      <c r="CU200" s="242"/>
      <c r="CV200" s="242"/>
      <c r="CW200" s="242"/>
      <c r="CX200" s="242"/>
      <c r="CY200" s="223"/>
      <c r="CZ200" s="300"/>
      <c r="DA200" s="247"/>
      <c r="DB200" s="247"/>
      <c r="DC200" s="247"/>
      <c r="DD200" s="247"/>
      <c r="DE200" s="247"/>
      <c r="DF200" s="247"/>
      <c r="DG200" s="247"/>
      <c r="DH200" s="247"/>
      <c r="DI200" s="247"/>
      <c r="DJ200" s="247"/>
      <c r="DK200" s="247"/>
      <c r="DL200" s="247"/>
      <c r="DM200" s="248">
        <f t="shared" si="346"/>
        <v>0</v>
      </c>
      <c r="DO200" s="66"/>
    </row>
    <row r="201" spans="1:121" ht="14.25" customHeight="1" outlineLevel="1" x14ac:dyDescent="0.25">
      <c r="BT201" s="337"/>
      <c r="CM201" s="2"/>
      <c r="CN201" s="2"/>
      <c r="CO201" s="2"/>
      <c r="CQ201" s="412"/>
      <c r="CR201" s="230"/>
    </row>
    <row r="202" spans="1:121" ht="14.25" customHeight="1" x14ac:dyDescent="0.25">
      <c r="BT202" s="337"/>
      <c r="CM202" s="2"/>
      <c r="CN202" s="2"/>
      <c r="CO202" s="2"/>
    </row>
    <row r="203" spans="1:121" ht="20.25" customHeight="1" x14ac:dyDescent="0.25">
      <c r="J203" s="368" t="s">
        <v>77</v>
      </c>
      <c r="K203" s="413"/>
      <c r="L203" s="369"/>
      <c r="M203" s="369"/>
      <c r="N203" s="369"/>
      <c r="O203" s="369"/>
      <c r="P203" s="369"/>
      <c r="Q203" s="372"/>
      <c r="R203" s="369"/>
      <c r="S203" s="369"/>
      <c r="T203" s="372">
        <f>T54+T93+T121+T162+T198</f>
        <v>0</v>
      </c>
      <c r="U203" s="372">
        <f>U54+U93+U121+U162+U198</f>
        <v>0</v>
      </c>
      <c r="V203" s="372"/>
      <c r="W203" s="372"/>
      <c r="X203" s="414"/>
      <c r="Y203" s="348">
        <f>AJ203/AI203</f>
        <v>29.045164288953085</v>
      </c>
      <c r="Z203" s="348">
        <f>AR203/AI203</f>
        <v>74.551942878379805</v>
      </c>
      <c r="AA203" s="371">
        <f>AA54+AA93+AA121+AA162+AA198</f>
        <v>840050</v>
      </c>
      <c r="AB203" s="415"/>
      <c r="AC203" s="415"/>
      <c r="AD203" s="415"/>
      <c r="AE203" s="415"/>
      <c r="AF203" s="415"/>
      <c r="AG203" s="372"/>
      <c r="AH203" s="372"/>
      <c r="AI203" s="374">
        <f t="shared" ref="AI203:AS203" si="424">AI54+AI93+AI121+AI162+AI198</f>
        <v>30404908.445840001</v>
      </c>
      <c r="AJ203" s="374">
        <f t="shared" si="424"/>
        <v>883115561</v>
      </c>
      <c r="AK203" s="374" t="e">
        <f t="shared" si="424"/>
        <v>#DIV/0!</v>
      </c>
      <c r="AL203" s="374" t="e">
        <f t="shared" si="424"/>
        <v>#DIV/0!</v>
      </c>
      <c r="AM203" s="374" t="e">
        <f t="shared" si="424"/>
        <v>#DIV/0!</v>
      </c>
      <c r="AN203" s="374" t="e">
        <f t="shared" si="424"/>
        <v>#DIV/0!</v>
      </c>
      <c r="AO203" s="374" t="e">
        <f t="shared" si="424"/>
        <v>#DIV/0!</v>
      </c>
      <c r="AP203" s="374" t="e">
        <f t="shared" si="424"/>
        <v>#DIV/0!</v>
      </c>
      <c r="AQ203" s="374">
        <f t="shared" si="424"/>
        <v>0</v>
      </c>
      <c r="AR203" s="374">
        <f t="shared" si="424"/>
        <v>2266744997.6766315</v>
      </c>
      <c r="AS203" s="373">
        <f t="shared" si="424"/>
        <v>1383629436.6766312</v>
      </c>
      <c r="AT203" s="372"/>
      <c r="AU203" s="372"/>
      <c r="AV203" s="372"/>
      <c r="AW203" s="372"/>
      <c r="AX203" s="372"/>
      <c r="AY203" s="372"/>
      <c r="AZ203" s="372"/>
      <c r="BA203" s="372"/>
      <c r="BB203" s="372"/>
      <c r="BC203" s="372"/>
      <c r="BD203" s="372"/>
      <c r="BE203" s="372"/>
      <c r="BF203" s="372"/>
      <c r="BG203" s="372"/>
      <c r="BH203" s="372"/>
      <c r="BI203" s="372"/>
      <c r="BJ203" s="372"/>
      <c r="BK203" s="372"/>
      <c r="BL203" s="372"/>
      <c r="BM203" s="372"/>
      <c r="BN203" s="372"/>
      <c r="BO203" s="375"/>
      <c r="BP203" s="372"/>
      <c r="BQ203" s="436"/>
      <c r="BR203" s="376" t="e">
        <f>SUM(BR199,BR163,BR122,BR94,BR55)/$AA$203/$CZ$203</f>
        <v>#DIV/0!</v>
      </c>
      <c r="BS203" s="375" t="e">
        <f>SUM(BS199,BS163,BS122,BS94,BS55)/$AA$203/$CZ$203</f>
        <v>#DIV/0!</v>
      </c>
      <c r="BT203" s="460" t="e">
        <f>SUM(BT199,BT163,BT122,BT94,BT55)/$AA$203/$CZ$203</f>
        <v>#DIV/0!</v>
      </c>
      <c r="BU203" s="453" t="e">
        <f>BR203-BS203</f>
        <v>#DIV/0!</v>
      </c>
      <c r="BV203" s="453" t="e">
        <f>BR203-BT203</f>
        <v>#DIV/0!</v>
      </c>
      <c r="BW203" s="463" t="e">
        <f>BW54+BW93+BW121+BW162+BW198</f>
        <v>#DIV/0!</v>
      </c>
      <c r="BX203" s="399" t="e">
        <f>BX54+BX93+BX121+BX162+BX198</f>
        <v>#DIV/0!</v>
      </c>
      <c r="BY203" s="399" t="e">
        <f>BY54+BY93+BY121+BY162+BY198</f>
        <v>#DIV/0!</v>
      </c>
      <c r="BZ203" s="401" t="e">
        <f>BZ54+BZ93+BZ121+BZ162+BZ198</f>
        <v>#DIV/0!</v>
      </c>
      <c r="CA203" s="436"/>
      <c r="CB203" s="370"/>
      <c r="CC203" s="379"/>
      <c r="CD203" s="379"/>
      <c r="CE203" s="379"/>
      <c r="CF203" s="379"/>
      <c r="CG203" s="379"/>
      <c r="CH203" s="372" t="e">
        <f>CH54+CH93+CH121+CH162+CH198</f>
        <v>#DIV/0!</v>
      </c>
      <c r="CI203" s="372"/>
      <c r="CJ203" s="372"/>
      <c r="CK203" s="372"/>
      <c r="CL203" s="482"/>
      <c r="CM203" s="376" t="e">
        <f>SUM(CM199,CM163,CM122,CM94,CM55)/$AA$203/$CZ$203</f>
        <v>#DIV/0!</v>
      </c>
      <c r="CN203" s="347" t="e">
        <f>SUM(CN199,CN163,CN122,CN94,CN55)/$AA$203/$CZ$203</f>
        <v>#DIV/0!</v>
      </c>
      <c r="CO203" s="372" t="e">
        <f>CO54+CO93+CO121+CO162+CO198</f>
        <v>#DIV/0!</v>
      </c>
      <c r="CP203" s="364" t="e">
        <f>CP54+CP93+CP121+CP162+CP198</f>
        <v>#DIV/0!</v>
      </c>
      <c r="CQ203" s="379"/>
      <c r="CR203" s="381"/>
      <c r="CS203" s="379"/>
      <c r="CT203" s="379"/>
      <c r="CU203" s="379"/>
      <c r="CV203" s="372" t="e">
        <f>CV54+CV93+CV121+CV162+CV198</f>
        <v>#DIV/0!</v>
      </c>
      <c r="CW203" s="372" t="e">
        <f>CW54+CW93+CW121+CW162+CW198</f>
        <v>#DIV/0!</v>
      </c>
      <c r="CX203" s="379"/>
      <c r="CY203" s="364" t="e">
        <f>CY54+CY93+CY121+CY162+CY198</f>
        <v>#DIV/0!</v>
      </c>
      <c r="CZ203" s="353" t="e">
        <f>(CZ54*AA54+CZ93*AA93+CZ121*AA121+CZ162*AA162+CZ198*AA198)/SUM(AA54,AA93,AA121,AA162,AA198)</f>
        <v>#DIV/0!</v>
      </c>
      <c r="DA203" s="374" t="e">
        <f t="shared" ref="DA203:DM203" si="425">DA54+DA93+DA121+DA162+DA198</f>
        <v>#DIV/0!</v>
      </c>
      <c r="DB203" s="374" t="e">
        <f t="shared" si="425"/>
        <v>#DIV/0!</v>
      </c>
      <c r="DC203" s="374">
        <f t="shared" si="425"/>
        <v>2093</v>
      </c>
      <c r="DD203" s="374" t="e">
        <f t="shared" si="425"/>
        <v>#DIV/0!</v>
      </c>
      <c r="DE203" s="374" t="e">
        <f t="shared" si="425"/>
        <v>#DIV/0!</v>
      </c>
      <c r="DF203" s="374" t="e">
        <f t="shared" si="425"/>
        <v>#DIV/0!</v>
      </c>
      <c r="DG203" s="374" t="e">
        <f t="shared" si="425"/>
        <v>#DIV/0!</v>
      </c>
      <c r="DH203" s="374" t="e">
        <f t="shared" si="425"/>
        <v>#REF!</v>
      </c>
      <c r="DI203" s="374">
        <f t="shared" si="425"/>
        <v>2010.6165612149589</v>
      </c>
      <c r="DJ203" s="374" t="e">
        <f t="shared" si="425"/>
        <v>#DIV/0!</v>
      </c>
      <c r="DK203" s="374" t="e">
        <f t="shared" si="425"/>
        <v>#DIV/0!</v>
      </c>
      <c r="DL203" s="374" t="e">
        <f t="shared" si="425"/>
        <v>#DIV/0!</v>
      </c>
      <c r="DM203" s="623" t="e">
        <f t="shared" si="425"/>
        <v>#REF!</v>
      </c>
    </row>
    <row r="204" spans="1:121" ht="20.25" customHeight="1" x14ac:dyDescent="0.25">
      <c r="J204" s="368" t="s">
        <v>97</v>
      </c>
      <c r="K204" s="413"/>
      <c r="L204" s="369"/>
      <c r="M204" s="369"/>
      <c r="N204" s="369"/>
      <c r="O204" s="369"/>
      <c r="P204" s="369"/>
      <c r="Q204" s="372"/>
      <c r="R204" s="369"/>
      <c r="S204" s="369"/>
      <c r="T204" s="372"/>
      <c r="U204" s="372"/>
      <c r="V204" s="372"/>
      <c r="W204" s="372"/>
      <c r="X204" s="369"/>
      <c r="Y204" s="379"/>
      <c r="Z204" s="365"/>
      <c r="AA204" s="371">
        <f>AA54*0.51+AA93+AA121+AA162+AA198</f>
        <v>428425.5</v>
      </c>
      <c r="AB204" s="415"/>
      <c r="AC204" s="415"/>
      <c r="AD204" s="415"/>
      <c r="AE204" s="415"/>
      <c r="AF204" s="415"/>
      <c r="AG204" s="372"/>
      <c r="AH204" s="372"/>
      <c r="AI204" s="374">
        <f t="shared" ref="AI204:AS204" si="426">AI54*0.51+AI93+AI121+AI162+AI198</f>
        <v>15506503.3073784</v>
      </c>
      <c r="AJ204" s="374">
        <f t="shared" si="426"/>
        <v>450388936.11000001</v>
      </c>
      <c r="AK204" s="374" t="e">
        <f t="shared" si="426"/>
        <v>#DIV/0!</v>
      </c>
      <c r="AL204" s="374" t="e">
        <f t="shared" si="426"/>
        <v>#DIV/0!</v>
      </c>
      <c r="AM204" s="374" t="e">
        <f t="shared" si="426"/>
        <v>#DIV/0!</v>
      </c>
      <c r="AN204" s="374" t="e">
        <f t="shared" si="426"/>
        <v>#DIV/0!</v>
      </c>
      <c r="AO204" s="374" t="e">
        <f t="shared" si="426"/>
        <v>#DIV/0!</v>
      </c>
      <c r="AP204" s="374" t="e">
        <f t="shared" si="426"/>
        <v>#DIV/0!</v>
      </c>
      <c r="AQ204" s="374">
        <f t="shared" si="426"/>
        <v>0</v>
      </c>
      <c r="AR204" s="374">
        <f t="shared" si="426"/>
        <v>1156039948.8150821</v>
      </c>
      <c r="AS204" s="373">
        <f t="shared" si="426"/>
        <v>705651012.70508194</v>
      </c>
      <c r="AT204" s="372"/>
      <c r="AU204" s="372"/>
      <c r="AV204" s="372"/>
      <c r="AW204" s="372"/>
      <c r="AX204" s="372"/>
      <c r="AY204" s="372"/>
      <c r="AZ204" s="372"/>
      <c r="BA204" s="372"/>
      <c r="BB204" s="372"/>
      <c r="BC204" s="372"/>
      <c r="BD204" s="372"/>
      <c r="BE204" s="372"/>
      <c r="BF204" s="372"/>
      <c r="BG204" s="372"/>
      <c r="BH204" s="372"/>
      <c r="BI204" s="372"/>
      <c r="BJ204" s="372"/>
      <c r="BK204" s="372"/>
      <c r="BL204" s="372"/>
      <c r="BM204" s="372"/>
      <c r="BN204" s="372"/>
      <c r="BO204" s="375"/>
      <c r="BP204" s="372"/>
      <c r="BQ204" s="436"/>
      <c r="BR204" s="376"/>
      <c r="BS204" s="375"/>
      <c r="BT204" s="453"/>
      <c r="BU204" s="453"/>
      <c r="BV204" s="453"/>
      <c r="BW204" s="463" t="e">
        <f>BW54*0.51+BW93+BW121+BW162+BW198</f>
        <v>#DIV/0!</v>
      </c>
      <c r="BX204" s="399" t="e">
        <f>BX54*0.51+BX93+BX121+BX162+BX198</f>
        <v>#DIV/0!</v>
      </c>
      <c r="BY204" s="399" t="e">
        <f>BY54*0.51+BY93+BY121+BY162+BY198</f>
        <v>#DIV/0!</v>
      </c>
      <c r="BZ204" s="401" t="e">
        <f>BZ54*0.51+BZ93+BZ121+BZ162+BZ198</f>
        <v>#DIV/0!</v>
      </c>
      <c r="CA204" s="436"/>
      <c r="CB204" s="370"/>
      <c r="CC204" s="379"/>
      <c r="CD204" s="379"/>
      <c r="CE204" s="379"/>
      <c r="CF204" s="379"/>
      <c r="CG204" s="379"/>
      <c r="CH204" s="372" t="e">
        <f>CH54*0.51+CH93+CH121+CH162+CH198</f>
        <v>#DIV/0!</v>
      </c>
      <c r="CI204" s="372"/>
      <c r="CJ204" s="372"/>
      <c r="CK204" s="372"/>
      <c r="CL204" s="482"/>
      <c r="CM204" s="483"/>
      <c r="CN204" s="484"/>
      <c r="CO204" s="372" t="e">
        <f>CO54*0.51+CO93+CO121+CO162+CO198</f>
        <v>#DIV/0!</v>
      </c>
      <c r="CP204" s="364" t="e">
        <f>CP54*0.51+CP93+CP121+CP162+CP198</f>
        <v>#DIV/0!</v>
      </c>
      <c r="CQ204" s="379"/>
      <c r="CR204" s="381"/>
      <c r="CS204" s="379"/>
      <c r="CT204" s="379"/>
      <c r="CU204" s="379"/>
      <c r="CV204" s="372" t="e">
        <f>CV54*0.51+CV93+CV121+CV162+CV198</f>
        <v>#DIV/0!</v>
      </c>
      <c r="CW204" s="372" t="e">
        <f>CW54*0.51+CW93+CW121+CW162+CW198</f>
        <v>#DIV/0!</v>
      </c>
      <c r="CX204" s="379"/>
      <c r="CY204" s="364" t="e">
        <f>CY54*0.51+CY93+CY121+CY162+CY198</f>
        <v>#DIV/0!</v>
      </c>
      <c r="CZ204" s="353" t="e">
        <f>(CZ54*AA54+CZ93*AA93+CZ121*AA121+CZ162*AA162+CZ198*AA198)/SUM(AA54,AA93,AA121,AA162,AA198)</f>
        <v>#DIV/0!</v>
      </c>
      <c r="DA204" s="374" t="e">
        <f t="shared" ref="DA204:DM204" si="427">DA54*0.51+DA93+DA121+DA162+DA198</f>
        <v>#DIV/0!</v>
      </c>
      <c r="DB204" s="374" t="e">
        <f t="shared" si="427"/>
        <v>#DIV/0!</v>
      </c>
      <c r="DC204" s="374">
        <f t="shared" si="427"/>
        <v>1067.43</v>
      </c>
      <c r="DD204" s="374" t="e">
        <f t="shared" si="427"/>
        <v>#DIV/0!</v>
      </c>
      <c r="DE204" s="374" t="e">
        <f t="shared" si="427"/>
        <v>#DIV/0!</v>
      </c>
      <c r="DF204" s="374" t="e">
        <f t="shared" si="427"/>
        <v>#DIV/0!</v>
      </c>
      <c r="DG204" s="374" t="e">
        <f t="shared" si="427"/>
        <v>#DIV/0!</v>
      </c>
      <c r="DH204" s="374" t="e">
        <f t="shared" si="427"/>
        <v>#REF!</v>
      </c>
      <c r="DI204" s="374">
        <f t="shared" si="427"/>
        <v>1025.4144462196291</v>
      </c>
      <c r="DJ204" s="374" t="e">
        <f t="shared" si="427"/>
        <v>#DIV/0!</v>
      </c>
      <c r="DK204" s="374" t="e">
        <f t="shared" si="427"/>
        <v>#DIV/0!</v>
      </c>
      <c r="DL204" s="374" t="e">
        <f t="shared" si="427"/>
        <v>#DIV/0!</v>
      </c>
      <c r="DM204" s="623" t="e">
        <f t="shared" si="427"/>
        <v>#REF!</v>
      </c>
    </row>
    <row r="205" spans="1:121" ht="9" customHeight="1" x14ac:dyDescent="0.25">
      <c r="BT205" s="337"/>
    </row>
    <row r="206" spans="1:121" ht="24" customHeight="1" x14ac:dyDescent="0.25">
      <c r="BR206" s="502" t="s">
        <v>135</v>
      </c>
      <c r="BS206" s="375"/>
      <c r="BT206" s="375"/>
      <c r="BU206" s="375"/>
      <c r="BV206" s="635" t="e">
        <f>BT203-BS203</f>
        <v>#DIV/0!</v>
      </c>
    </row>
    <row r="208" spans="1:121" ht="12" customHeight="1" x14ac:dyDescent="0.25"/>
  </sheetData>
  <mergeCells count="1158">
    <mergeCell ref="I141:I142"/>
    <mergeCell ref="I138:I139"/>
    <mergeCell ref="DD86:DD87"/>
    <mergeCell ref="DE86:DE87"/>
    <mergeCell ref="DG86:DG87"/>
    <mergeCell ref="DH86:DH87"/>
    <mergeCell ref="DI86:DI87"/>
    <mergeCell ref="BR86:BR87"/>
    <mergeCell ref="BS86:BS87"/>
    <mergeCell ref="BT86:BT87"/>
    <mergeCell ref="BU86:BU87"/>
    <mergeCell ref="BE144:BE145"/>
    <mergeCell ref="BF144:BF145"/>
    <mergeCell ref="BF141:BF142"/>
    <mergeCell ref="CM144:CM145"/>
    <mergeCell ref="CM150:CM151"/>
    <mergeCell ref="BS150:BS151"/>
    <mergeCell ref="BB150:BB151"/>
    <mergeCell ref="CH150:CH151"/>
    <mergeCell ref="CZ150:CZ151"/>
    <mergeCell ref="CP150:CP151"/>
    <mergeCell ref="AC138:AC139"/>
    <mergeCell ref="CC144:CC145"/>
    <mergeCell ref="CD144:CD145"/>
    <mergeCell ref="CS86:CS87"/>
    <mergeCell ref="CT86:CT87"/>
    <mergeCell ref="BM144:BM145"/>
    <mergeCell ref="BN144:BN145"/>
    <mergeCell ref="BO144:BO145"/>
    <mergeCell ref="BS144:BS145"/>
    <mergeCell ref="BS138:BS139"/>
    <mergeCell ref="BS141:BS142"/>
    <mergeCell ref="CT1:CT2"/>
    <mergeCell ref="CX86:CX87"/>
    <mergeCell ref="CZ86:CZ87"/>
    <mergeCell ref="DA86:DA87"/>
    <mergeCell ref="DB86:DB87"/>
    <mergeCell ref="CU1:CU2"/>
    <mergeCell ref="CV1:CV2"/>
    <mergeCell ref="CW1:CW2"/>
    <mergeCell ref="CX1:CX2"/>
    <mergeCell ref="BZ1:BZ2"/>
    <mergeCell ref="CQ1:CQ2"/>
    <mergeCell ref="CR1:CR2"/>
    <mergeCell ref="CS1:CS2"/>
    <mergeCell ref="AZ86:AZ87"/>
    <mergeCell ref="BG86:BG87"/>
    <mergeCell ref="I136:I137"/>
    <mergeCell ref="CH86:CH87"/>
    <mergeCell ref="BV46:BV47"/>
    <mergeCell ref="CR136:CR137"/>
    <mergeCell ref="CU86:CU87"/>
    <mergeCell ref="DJ86:DJ87"/>
    <mergeCell ref="CY1:CY2"/>
    <mergeCell ref="CZ1:CZ2"/>
    <mergeCell ref="DA1:DM1"/>
    <mergeCell ref="BV1:BV2"/>
    <mergeCell ref="BW1:BW2"/>
    <mergeCell ref="BX1:BX2"/>
    <mergeCell ref="BY1:BY2"/>
    <mergeCell ref="CJ46:CJ47"/>
    <mergeCell ref="CK46:CK47"/>
    <mergeCell ref="CL46:CL47"/>
    <mergeCell ref="A86:A87"/>
    <mergeCell ref="B86:B87"/>
    <mergeCell ref="C86:C87"/>
    <mergeCell ref="G86:G87"/>
    <mergeCell ref="H86:H87"/>
    <mergeCell ref="I86:I87"/>
    <mergeCell ref="BA86:BA87"/>
    <mergeCell ref="BB86:BB87"/>
    <mergeCell ref="BH86:BH87"/>
    <mergeCell ref="BI86:BI87"/>
    <mergeCell ref="BJ86:BJ87"/>
    <mergeCell ref="BK86:BK87"/>
    <mergeCell ref="BL86:BL87"/>
    <mergeCell ref="BM86:BM87"/>
    <mergeCell ref="BN86:BN87"/>
    <mergeCell ref="BO86:BO87"/>
    <mergeCell ref="CB86:CB87"/>
    <mergeCell ref="J86:J87"/>
    <mergeCell ref="K86:K87"/>
    <mergeCell ref="L86:L87"/>
    <mergeCell ref="M86:M87"/>
    <mergeCell ref="N86:N87"/>
    <mergeCell ref="X86:X87"/>
    <mergeCell ref="AA86:AA87"/>
    <mergeCell ref="AG86:AG87"/>
    <mergeCell ref="DL191:DL192"/>
    <mergeCell ref="DM191:DM192"/>
    <mergeCell ref="DK86:DK87"/>
    <mergeCell ref="DL86:DL87"/>
    <mergeCell ref="DM86:DM87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CO86:CO87"/>
    <mergeCell ref="CP86:CP87"/>
    <mergeCell ref="CV86:CV87"/>
    <mergeCell ref="CW86:CW87"/>
    <mergeCell ref="CY86:CY87"/>
    <mergeCell ref="CC86:CC87"/>
    <mergeCell ref="CI86:CI87"/>
    <mergeCell ref="CM86:CM87"/>
    <mergeCell ref="CN86:CN87"/>
    <mergeCell ref="CR86:CR87"/>
    <mergeCell ref="CD154:CD155"/>
    <mergeCell ref="CE154:CE155"/>
    <mergeCell ref="CH154:CH155"/>
    <mergeCell ref="CD156:CD157"/>
    <mergeCell ref="CE156:CE157"/>
    <mergeCell ref="CH156:CH157"/>
    <mergeCell ref="CD158:CD159"/>
    <mergeCell ref="CE158:CE159"/>
    <mergeCell ref="CH158:CH159"/>
    <mergeCell ref="CU193:CU194"/>
    <mergeCell ref="CV193:CV194"/>
    <mergeCell ref="CW193:CW194"/>
    <mergeCell ref="CX193:CX194"/>
    <mergeCell ref="CY193:CY194"/>
    <mergeCell ref="CR156:CR157"/>
    <mergeCell ref="CS156:CS157"/>
    <mergeCell ref="CT156:CT157"/>
    <mergeCell ref="CU156:CU157"/>
    <mergeCell ref="CV156:CV157"/>
    <mergeCell ref="CW156:CW157"/>
    <mergeCell ref="CX156:CX157"/>
    <mergeCell ref="CY156:CY157"/>
    <mergeCell ref="CP187:CP188"/>
    <mergeCell ref="CV187:CV188"/>
    <mergeCell ref="CW187:CW188"/>
    <mergeCell ref="CR154:CR155"/>
    <mergeCell ref="CS154:CS155"/>
    <mergeCell ref="CT154:CT155"/>
    <mergeCell ref="BN193:BN194"/>
    <mergeCell ref="BO193:BO194"/>
    <mergeCell ref="BR193:BR194"/>
    <mergeCell ref="BS193:BS194"/>
    <mergeCell ref="BT193:BT194"/>
    <mergeCell ref="BU193:BU194"/>
    <mergeCell ref="BV193:BV194"/>
    <mergeCell ref="CB193:CB194"/>
    <mergeCell ref="CC193:CC194"/>
    <mergeCell ref="CI193:CI194"/>
    <mergeCell ref="CJ193:CJ194"/>
    <mergeCell ref="CK193:CK194"/>
    <mergeCell ref="CL193:CL194"/>
    <mergeCell ref="CR193:CR194"/>
    <mergeCell ref="CS193:CS194"/>
    <mergeCell ref="CT193:CT194"/>
    <mergeCell ref="DM193:DM194"/>
    <mergeCell ref="CZ193:CZ194"/>
    <mergeCell ref="DA193:DA194"/>
    <mergeCell ref="DC193:DC194"/>
    <mergeCell ref="DD193:DD194"/>
    <mergeCell ref="DE193:DE194"/>
    <mergeCell ref="DF193:DF194"/>
    <mergeCell ref="DG193:DG194"/>
    <mergeCell ref="DH193:DH194"/>
    <mergeCell ref="DI193:DI194"/>
    <mergeCell ref="DJ193:DJ194"/>
    <mergeCell ref="DK193:DK194"/>
    <mergeCell ref="DL193:DL194"/>
    <mergeCell ref="DH191:DH192"/>
    <mergeCell ref="DI191:DI192"/>
    <mergeCell ref="DJ191:DJ192"/>
    <mergeCell ref="DK191:DK192"/>
    <mergeCell ref="CX191:CX192"/>
    <mergeCell ref="CY191:CY192"/>
    <mergeCell ref="CZ191:CZ192"/>
    <mergeCell ref="DA191:DA192"/>
    <mergeCell ref="DC191:DC192"/>
    <mergeCell ref="DD191:DD192"/>
    <mergeCell ref="CM191:CM192"/>
    <mergeCell ref="CN191:CN192"/>
    <mergeCell ref="A193:A194"/>
    <mergeCell ref="B193:B194"/>
    <mergeCell ref="C193:C194"/>
    <mergeCell ref="D193:D194"/>
    <mergeCell ref="E193:E194"/>
    <mergeCell ref="G193:G194"/>
    <mergeCell ref="H193:H194"/>
    <mergeCell ref="I193:I194"/>
    <mergeCell ref="J193:J194"/>
    <mergeCell ref="K193:K194"/>
    <mergeCell ref="L193:L194"/>
    <mergeCell ref="M193:M194"/>
    <mergeCell ref="X193:X194"/>
    <mergeCell ref="Y193:Y194"/>
    <mergeCell ref="AA193:AA194"/>
    <mergeCell ref="AB193:AB194"/>
    <mergeCell ref="AC193:AC194"/>
    <mergeCell ref="BK193:BK194"/>
    <mergeCell ref="BL193:BL194"/>
    <mergeCell ref="AK193:AK194"/>
    <mergeCell ref="AM193:AM194"/>
    <mergeCell ref="AN193:AN194"/>
    <mergeCell ref="AO193:AO194"/>
    <mergeCell ref="AP193:AP194"/>
    <mergeCell ref="AQ193:AQ194"/>
    <mergeCell ref="AT193:AT194"/>
    <mergeCell ref="AU193:AU194"/>
    <mergeCell ref="AV193:AV194"/>
    <mergeCell ref="AW193:AW194"/>
    <mergeCell ref="AX193:AX194"/>
    <mergeCell ref="AY193:AY194"/>
    <mergeCell ref="CT191:CT192"/>
    <mergeCell ref="CU191:CU192"/>
    <mergeCell ref="CV191:CV192"/>
    <mergeCell ref="CW191:CW192"/>
    <mergeCell ref="AU191:AU192"/>
    <mergeCell ref="AV191:AV192"/>
    <mergeCell ref="AW191:AW192"/>
    <mergeCell ref="AX191:AX192"/>
    <mergeCell ref="AY191:AY192"/>
    <mergeCell ref="AZ191:AZ192"/>
    <mergeCell ref="BA191:BA192"/>
    <mergeCell ref="BB191:BB192"/>
    <mergeCell ref="BC191:BC192"/>
    <mergeCell ref="BD191:BD192"/>
    <mergeCell ref="BE191:BE192"/>
    <mergeCell ref="BF191:BF192"/>
    <mergeCell ref="BG191:BG192"/>
    <mergeCell ref="BH191:BH192"/>
    <mergeCell ref="BI191:BI192"/>
    <mergeCell ref="AZ193:AZ194"/>
    <mergeCell ref="BM193:BM194"/>
    <mergeCell ref="BA193:BA194"/>
    <mergeCell ref="BB193:BB194"/>
    <mergeCell ref="BC193:BC194"/>
    <mergeCell ref="BD193:BD194"/>
    <mergeCell ref="BE193:BE194"/>
    <mergeCell ref="BF193:BF194"/>
    <mergeCell ref="BG193:BG194"/>
    <mergeCell ref="BH193:BH194"/>
    <mergeCell ref="BI193:BI194"/>
    <mergeCell ref="BJ193:BJ194"/>
    <mergeCell ref="A191:A192"/>
    <mergeCell ref="B191:B192"/>
    <mergeCell ref="C191:C192"/>
    <mergeCell ref="D191:D192"/>
    <mergeCell ref="E191:E192"/>
    <mergeCell ref="G191:G192"/>
    <mergeCell ref="H191:H192"/>
    <mergeCell ref="I191:I192"/>
    <mergeCell ref="J191:J192"/>
    <mergeCell ref="K191:K192"/>
    <mergeCell ref="L191:L192"/>
    <mergeCell ref="M191:M192"/>
    <mergeCell ref="X191:X192"/>
    <mergeCell ref="AA191:AA192"/>
    <mergeCell ref="AB191:AB192"/>
    <mergeCell ref="AC191:AC192"/>
    <mergeCell ref="AD191:AD192"/>
    <mergeCell ref="AD193:AD194"/>
    <mergeCell ref="AE193:AE194"/>
    <mergeCell ref="AF193:AF194"/>
    <mergeCell ref="AG193:AG194"/>
    <mergeCell ref="AL193:AL194"/>
    <mergeCell ref="DE191:DE192"/>
    <mergeCell ref="CX183:CX184"/>
    <mergeCell ref="AK185:AK186"/>
    <mergeCell ref="AL185:AL186"/>
    <mergeCell ref="AZ185:AZ186"/>
    <mergeCell ref="BJ185:BJ186"/>
    <mergeCell ref="BK185:BK186"/>
    <mergeCell ref="AZ187:AZ188"/>
    <mergeCell ref="AY185:AY186"/>
    <mergeCell ref="AY187:AY188"/>
    <mergeCell ref="BE187:BE188"/>
    <mergeCell ref="BF187:BF188"/>
    <mergeCell ref="BG187:BG188"/>
    <mergeCell ref="AP185:AP186"/>
    <mergeCell ref="AT185:AT186"/>
    <mergeCell ref="BL191:BL192"/>
    <mergeCell ref="BM191:BM192"/>
    <mergeCell ref="BN191:BN192"/>
    <mergeCell ref="BO191:BO192"/>
    <mergeCell ref="BR191:BR192"/>
    <mergeCell ref="BS191:BS192"/>
    <mergeCell ref="BT191:BT192"/>
    <mergeCell ref="BU191:BU192"/>
    <mergeCell ref="BV191:BV192"/>
    <mergeCell ref="CB191:CB192"/>
    <mergeCell ref="CC191:CC192"/>
    <mergeCell ref="CI191:CI192"/>
    <mergeCell ref="CJ191:CJ192"/>
    <mergeCell ref="CK191:CK192"/>
    <mergeCell ref="CL191:CL192"/>
    <mergeCell ref="CR191:CR192"/>
    <mergeCell ref="CS191:CS192"/>
    <mergeCell ref="DJ158:DJ159"/>
    <mergeCell ref="BD158:BD159"/>
    <mergeCell ref="AE191:AE192"/>
    <mergeCell ref="AF191:AF192"/>
    <mergeCell ref="AG191:AG192"/>
    <mergeCell ref="AK191:AK192"/>
    <mergeCell ref="AL191:AL192"/>
    <mergeCell ref="AM191:AM192"/>
    <mergeCell ref="AN191:AN192"/>
    <mergeCell ref="AO191:AO192"/>
    <mergeCell ref="AP191:AP192"/>
    <mergeCell ref="AQ191:AQ192"/>
    <mergeCell ref="AT191:AT192"/>
    <mergeCell ref="DE158:DE159"/>
    <mergeCell ref="DF158:DF159"/>
    <mergeCell ref="DG158:DG159"/>
    <mergeCell ref="DH158:DH159"/>
    <mergeCell ref="DF191:DF192"/>
    <mergeCell ref="DG191:DG192"/>
    <mergeCell ref="BJ191:BJ192"/>
    <mergeCell ref="BK191:BK192"/>
    <mergeCell ref="AG158:AG159"/>
    <mergeCell ref="AK158:AK159"/>
    <mergeCell ref="CN185:CN186"/>
    <mergeCell ref="CR183:CR184"/>
    <mergeCell ref="CR185:CR186"/>
    <mergeCell ref="CZ185:CZ186"/>
    <mergeCell ref="CC187:CC188"/>
    <mergeCell ref="CD187:CD188"/>
    <mergeCell ref="CM187:CM188"/>
    <mergeCell ref="CB185:CB186"/>
    <mergeCell ref="AE187:AE188"/>
    <mergeCell ref="DA158:DA159"/>
    <mergeCell ref="DC158:DC159"/>
    <mergeCell ref="DD158:DD159"/>
    <mergeCell ref="AL158:AL159"/>
    <mergeCell ref="AM158:AM159"/>
    <mergeCell ref="AN158:AN159"/>
    <mergeCell ref="AO158:AO159"/>
    <mergeCell ref="AP158:AP159"/>
    <mergeCell ref="AQ158:AQ159"/>
    <mergeCell ref="AT158:AT159"/>
    <mergeCell ref="AU158:AU159"/>
    <mergeCell ref="AV158:AV159"/>
    <mergeCell ref="AW158:AW159"/>
    <mergeCell ref="AX158:AX159"/>
    <mergeCell ref="AY158:AY159"/>
    <mergeCell ref="AZ158:AZ159"/>
    <mergeCell ref="BA158:BA159"/>
    <mergeCell ref="BB158:BB159"/>
    <mergeCell ref="BC158:BC159"/>
    <mergeCell ref="CB158:CB159"/>
    <mergeCell ref="BU158:BU159"/>
    <mergeCell ref="BJ158:BJ159"/>
    <mergeCell ref="BK158:BK159"/>
    <mergeCell ref="DK156:DK157"/>
    <mergeCell ref="DL156:DL157"/>
    <mergeCell ref="DM156:DM157"/>
    <mergeCell ref="A158:A159"/>
    <mergeCell ref="B158:B159"/>
    <mergeCell ref="C158:C159"/>
    <mergeCell ref="D158:D159"/>
    <mergeCell ref="E158:E159"/>
    <mergeCell ref="G158:G159"/>
    <mergeCell ref="H158:H159"/>
    <mergeCell ref="I158:I159"/>
    <mergeCell ref="J158:J159"/>
    <mergeCell ref="K158:K159"/>
    <mergeCell ref="L158:L159"/>
    <mergeCell ref="M158:M159"/>
    <mergeCell ref="X158:X159"/>
    <mergeCell ref="Y158:Y159"/>
    <mergeCell ref="AA158:AA159"/>
    <mergeCell ref="AB158:AB159"/>
    <mergeCell ref="AC158:AC159"/>
    <mergeCell ref="AD158:AD159"/>
    <mergeCell ref="AE158:AE159"/>
    <mergeCell ref="AF158:AF159"/>
    <mergeCell ref="DK158:DK159"/>
    <mergeCell ref="DL158:DL159"/>
    <mergeCell ref="DM158:DM159"/>
    <mergeCell ref="CC158:CC159"/>
    <mergeCell ref="CR158:CR159"/>
    <mergeCell ref="CS158:CS159"/>
    <mergeCell ref="CT158:CT159"/>
    <mergeCell ref="CU158:CU159"/>
    <mergeCell ref="CZ158:CZ159"/>
    <mergeCell ref="CZ156:CZ157"/>
    <mergeCell ref="DA156:DA157"/>
    <mergeCell ref="DC156:DC157"/>
    <mergeCell ref="BD156:BD157"/>
    <mergeCell ref="BE156:BE157"/>
    <mergeCell ref="BF156:BF157"/>
    <mergeCell ref="BG156:BG157"/>
    <mergeCell ref="BH156:BH157"/>
    <mergeCell ref="BI156:BI157"/>
    <mergeCell ref="BJ156:BJ157"/>
    <mergeCell ref="BK156:BK157"/>
    <mergeCell ref="BL156:BL157"/>
    <mergeCell ref="BM156:BM157"/>
    <mergeCell ref="BN156:BN157"/>
    <mergeCell ref="BO156:BO157"/>
    <mergeCell ref="BR156:BR157"/>
    <mergeCell ref="BS156:BS157"/>
    <mergeCell ref="BT156:BT157"/>
    <mergeCell ref="BU156:BU157"/>
    <mergeCell ref="BV156:BV157"/>
    <mergeCell ref="A156:A157"/>
    <mergeCell ref="B156:B157"/>
    <mergeCell ref="C156:C157"/>
    <mergeCell ref="D156:D157"/>
    <mergeCell ref="E156:E157"/>
    <mergeCell ref="G156:G157"/>
    <mergeCell ref="H156:H157"/>
    <mergeCell ref="I156:I157"/>
    <mergeCell ref="J156:J157"/>
    <mergeCell ref="K156:K157"/>
    <mergeCell ref="L156:L157"/>
    <mergeCell ref="M156:M157"/>
    <mergeCell ref="X156:X157"/>
    <mergeCell ref="Y156:Y157"/>
    <mergeCell ref="AA156:AA157"/>
    <mergeCell ref="AB156:AB157"/>
    <mergeCell ref="AC156:AC157"/>
    <mergeCell ref="C150:C151"/>
    <mergeCell ref="D150:D151"/>
    <mergeCell ref="E150:E151"/>
    <mergeCell ref="F150:F151"/>
    <mergeCell ref="G150:G151"/>
    <mergeCell ref="H150:H151"/>
    <mergeCell ref="I150:I151"/>
    <mergeCell ref="I144:I145"/>
    <mergeCell ref="CS150:CS151"/>
    <mergeCell ref="CT150:CT151"/>
    <mergeCell ref="CP141:CP142"/>
    <mergeCell ref="CP144:CP145"/>
    <mergeCell ref="BR144:BR145"/>
    <mergeCell ref="BS136:BS137"/>
    <mergeCell ref="BR138:BR139"/>
    <mergeCell ref="BR141:BR142"/>
    <mergeCell ref="BG141:BG142"/>
    <mergeCell ref="BK138:BK139"/>
    <mergeCell ref="BL138:BL139"/>
    <mergeCell ref="BG138:BG139"/>
    <mergeCell ref="BL136:BL137"/>
    <mergeCell ref="CH138:CH139"/>
    <mergeCell ref="CH141:CH142"/>
    <mergeCell ref="CH144:CH145"/>
    <mergeCell ref="CC150:CC151"/>
    <mergeCell ref="CD150:CD151"/>
    <mergeCell ref="CE150:CE151"/>
    <mergeCell ref="BM138:BM139"/>
    <mergeCell ref="BJ144:BJ145"/>
    <mergeCell ref="BK144:BK145"/>
    <mergeCell ref="BL144:BL145"/>
    <mergeCell ref="BG144:BG145"/>
    <mergeCell ref="CU152:CU153"/>
    <mergeCell ref="DE152:DE153"/>
    <mergeCell ref="DF152:DF153"/>
    <mergeCell ref="DG152:DG153"/>
    <mergeCell ref="BJ141:BJ142"/>
    <mergeCell ref="BK141:BK142"/>
    <mergeCell ref="BL141:BL142"/>
    <mergeCell ref="BM141:BM142"/>
    <mergeCell ref="BN141:BN142"/>
    <mergeCell ref="BO141:BO142"/>
    <mergeCell ref="BT46:BT47"/>
    <mergeCell ref="BU46:BU47"/>
    <mergeCell ref="BV86:BV87"/>
    <mergeCell ref="CC152:CC153"/>
    <mergeCell ref="BU152:BU153"/>
    <mergeCell ref="BV152:BV153"/>
    <mergeCell ref="CC141:CC142"/>
    <mergeCell ref="CD141:CD142"/>
    <mergeCell ref="CN136:CN137"/>
    <mergeCell ref="CM141:CM142"/>
    <mergeCell ref="CM46:CM47"/>
    <mergeCell ref="CN46:CN47"/>
    <mergeCell ref="CO46:CO47"/>
    <mergeCell ref="CD152:CD153"/>
    <mergeCell ref="CE152:CE153"/>
    <mergeCell ref="CH152:CH153"/>
    <mergeCell ref="CN138:CN139"/>
    <mergeCell ref="CR138:CR139"/>
    <mergeCell ref="CR141:CR142"/>
    <mergeCell ref="CR144:CR145"/>
    <mergeCell ref="DC138:DC139"/>
    <mergeCell ref="DI138:DI139"/>
    <mergeCell ref="DA138:DA139"/>
    <mergeCell ref="DA141:DA142"/>
    <mergeCell ref="DA144:DA145"/>
    <mergeCell ref="CT138:CT139"/>
    <mergeCell ref="CN150:CN151"/>
    <mergeCell ref="DA150:DA151"/>
    <mergeCell ref="CT144:CT145"/>
    <mergeCell ref="CN141:CN142"/>
    <mergeCell ref="BU141:BU142"/>
    <mergeCell ref="BU138:BU139"/>
    <mergeCell ref="BU144:BU145"/>
    <mergeCell ref="BU136:BU137"/>
    <mergeCell ref="DI156:DI157"/>
    <mergeCell ref="CV158:CV159"/>
    <mergeCell ref="CW158:CW159"/>
    <mergeCell ref="CX158:CX159"/>
    <mergeCell ref="CY158:CY159"/>
    <mergeCell ref="DK136:DK137"/>
    <mergeCell ref="DJ156:DJ157"/>
    <mergeCell ref="CS144:CS145"/>
    <mergeCell ref="CR150:CR151"/>
    <mergeCell ref="CY150:CY151"/>
    <mergeCell ref="DC150:DC151"/>
    <mergeCell ref="DD150:DD151"/>
    <mergeCell ref="DE150:DE151"/>
    <mergeCell ref="DF150:DF151"/>
    <mergeCell ref="DH150:DH151"/>
    <mergeCell ref="DI150:DI151"/>
    <mergeCell ref="DM141:DM142"/>
    <mergeCell ref="DI141:DI142"/>
    <mergeCell ref="DK141:DK142"/>
    <mergeCell ref="DJ152:DJ153"/>
    <mergeCell ref="DK152:DK153"/>
    <mergeCell ref="DL152:DL153"/>
    <mergeCell ref="DM152:DM153"/>
    <mergeCell ref="DF154:DF155"/>
    <mergeCell ref="DG154:DG155"/>
    <mergeCell ref="DH154:DH155"/>
    <mergeCell ref="DI154:DI155"/>
    <mergeCell ref="DJ154:DJ155"/>
    <mergeCell ref="DK154:DK155"/>
    <mergeCell ref="DL154:DL155"/>
    <mergeCell ref="DM154:DM155"/>
    <mergeCell ref="CT141:CT142"/>
    <mergeCell ref="DL150:DL151"/>
    <mergeCell ref="DM150:DM151"/>
    <mergeCell ref="CV144:CV145"/>
    <mergeCell ref="CW144:CW145"/>
    <mergeCell ref="CX144:CX145"/>
    <mergeCell ref="CY144:CY145"/>
    <mergeCell ref="DC144:DC145"/>
    <mergeCell ref="DM144:DM145"/>
    <mergeCell ref="CX141:CX142"/>
    <mergeCell ref="CY141:CY142"/>
    <mergeCell ref="DC141:DC142"/>
    <mergeCell ref="CV150:CV151"/>
    <mergeCell ref="CW150:CW151"/>
    <mergeCell ref="CX150:CX151"/>
    <mergeCell ref="DM136:DM137"/>
    <mergeCell ref="DM138:DM139"/>
    <mergeCell ref="DA136:DA137"/>
    <mergeCell ref="CV141:CV142"/>
    <mergeCell ref="CW141:CW142"/>
    <mergeCell ref="CV138:CV139"/>
    <mergeCell ref="DK150:DK151"/>
    <mergeCell ref="CX138:CX139"/>
    <mergeCell ref="CY138:CY139"/>
    <mergeCell ref="DK144:DK145"/>
    <mergeCell ref="DI144:DI145"/>
    <mergeCell ref="CZ141:CZ142"/>
    <mergeCell ref="CZ144:CZ145"/>
    <mergeCell ref="DM185:DM186"/>
    <mergeCell ref="CY185:CY186"/>
    <mergeCell ref="DC185:DC186"/>
    <mergeCell ref="DI185:DI186"/>
    <mergeCell ref="DK185:DK186"/>
    <mergeCell ref="CX187:CX188"/>
    <mergeCell ref="CY187:CY188"/>
    <mergeCell ref="DC187:DC188"/>
    <mergeCell ref="DI187:DI188"/>
    <mergeCell ref="DK187:DK188"/>
    <mergeCell ref="DM187:DM188"/>
    <mergeCell ref="CV185:CV186"/>
    <mergeCell ref="CW185:CW186"/>
    <mergeCell ref="CT187:CT188"/>
    <mergeCell ref="DM183:DM184"/>
    <mergeCell ref="CV154:CV155"/>
    <mergeCell ref="CW154:CW155"/>
    <mergeCell ref="CX154:CX155"/>
    <mergeCell ref="CY154:CY155"/>
    <mergeCell ref="CZ154:CZ155"/>
    <mergeCell ref="DA154:DA155"/>
    <mergeCell ref="DC154:DC155"/>
    <mergeCell ref="DD154:DD155"/>
    <mergeCell ref="DE154:DE155"/>
    <mergeCell ref="CT185:CT186"/>
    <mergeCell ref="DI158:DI159"/>
    <mergeCell ref="CU154:CU155"/>
    <mergeCell ref="DD156:DD157"/>
    <mergeCell ref="DE156:DE157"/>
    <mergeCell ref="DF156:DF157"/>
    <mergeCell ref="DG156:DG157"/>
    <mergeCell ref="DH156:DH157"/>
    <mergeCell ref="A187:A188"/>
    <mergeCell ref="B187:B188"/>
    <mergeCell ref="C187:C188"/>
    <mergeCell ref="D187:D188"/>
    <mergeCell ref="E187:E188"/>
    <mergeCell ref="G187:G188"/>
    <mergeCell ref="H187:H188"/>
    <mergeCell ref="AC187:AC188"/>
    <mergeCell ref="AD187:AD188"/>
    <mergeCell ref="X187:X188"/>
    <mergeCell ref="Y187:Y188"/>
    <mergeCell ref="AA187:AA188"/>
    <mergeCell ref="AB187:AB188"/>
    <mergeCell ref="J187:J188"/>
    <mergeCell ref="K187:K188"/>
    <mergeCell ref="L187:L188"/>
    <mergeCell ref="M187:M188"/>
    <mergeCell ref="M185:M186"/>
    <mergeCell ref="AF185:AF186"/>
    <mergeCell ref="AG185:AG186"/>
    <mergeCell ref="AJ185:AJ186"/>
    <mergeCell ref="AZ183:AZ184"/>
    <mergeCell ref="DA187:DA188"/>
    <mergeCell ref="DK183:DK184"/>
    <mergeCell ref="CT183:CT184"/>
    <mergeCell ref="CV183:CV184"/>
    <mergeCell ref="CW183:CW184"/>
    <mergeCell ref="AB185:AB186"/>
    <mergeCell ref="X185:X186"/>
    <mergeCell ref="CX185:CX186"/>
    <mergeCell ref="DA185:DA186"/>
    <mergeCell ref="AB183:AB184"/>
    <mergeCell ref="AC183:AC184"/>
    <mergeCell ref="Y183:Y184"/>
    <mergeCell ref="AE185:AE186"/>
    <mergeCell ref="AE183:AE184"/>
    <mergeCell ref="AF183:AF184"/>
    <mergeCell ref="AG183:AG184"/>
    <mergeCell ref="AJ183:AJ184"/>
    <mergeCell ref="CH187:CH188"/>
    <mergeCell ref="CB183:CB184"/>
    <mergeCell ref="CD185:CD186"/>
    <mergeCell ref="CM185:CM186"/>
    <mergeCell ref="AP183:AP184"/>
    <mergeCell ref="AT183:AT184"/>
    <mergeCell ref="BR185:BR186"/>
    <mergeCell ref="BS185:BS186"/>
    <mergeCell ref="BL185:BL186"/>
    <mergeCell ref="BM185:BM186"/>
    <mergeCell ref="J183:J184"/>
    <mergeCell ref="K183:K184"/>
    <mergeCell ref="L183:L184"/>
    <mergeCell ref="M183:M184"/>
    <mergeCell ref="AA183:AA184"/>
    <mergeCell ref="X183:X184"/>
    <mergeCell ref="AD183:AD184"/>
    <mergeCell ref="AG187:AG188"/>
    <mergeCell ref="AJ187:AJ188"/>
    <mergeCell ref="AK187:AK188"/>
    <mergeCell ref="AL187:AL188"/>
    <mergeCell ref="DH152:DH153"/>
    <mergeCell ref="DI152:DI153"/>
    <mergeCell ref="CC156:CC157"/>
    <mergeCell ref="CY183:CY184"/>
    <mergeCell ref="DC183:DC184"/>
    <mergeCell ref="DI183:DI184"/>
    <mergeCell ref="DA183:DA184"/>
    <mergeCell ref="CH183:CH184"/>
    <mergeCell ref="CR152:CR153"/>
    <mergeCell ref="CS152:CS153"/>
    <mergeCell ref="CT152:CT153"/>
    <mergeCell ref="CC154:CC155"/>
    <mergeCell ref="CZ183:CZ184"/>
    <mergeCell ref="CM152:CM153"/>
    <mergeCell ref="CN152:CN153"/>
    <mergeCell ref="CM154:CM155"/>
    <mergeCell ref="CN154:CN155"/>
    <mergeCell ref="AU187:AU188"/>
    <mergeCell ref="J185:J186"/>
    <mergeCell ref="K185:K186"/>
    <mergeCell ref="L185:L186"/>
    <mergeCell ref="T174:T180"/>
    <mergeCell ref="AU185:AU186"/>
    <mergeCell ref="CV152:CV153"/>
    <mergeCell ref="CD183:CD184"/>
    <mergeCell ref="CM183:CM184"/>
    <mergeCell ref="CP183:CP184"/>
    <mergeCell ref="CW152:CW153"/>
    <mergeCell ref="CX152:CX153"/>
    <mergeCell ref="CY152:CY153"/>
    <mergeCell ref="CZ152:CZ153"/>
    <mergeCell ref="DA152:DA153"/>
    <mergeCell ref="DC152:DC153"/>
    <mergeCell ref="DD152:DD153"/>
    <mergeCell ref="AW154:AW155"/>
    <mergeCell ref="AX154:AX155"/>
    <mergeCell ref="AY154:AY155"/>
    <mergeCell ref="AZ154:AZ155"/>
    <mergeCell ref="BA154:BA155"/>
    <mergeCell ref="BB154:BB155"/>
    <mergeCell ref="BC154:BC155"/>
    <mergeCell ref="BD154:BD155"/>
    <mergeCell ref="BE154:BE155"/>
    <mergeCell ref="BF154:BF155"/>
    <mergeCell ref="BG154:BG155"/>
    <mergeCell ref="BH154:BH155"/>
    <mergeCell ref="BI154:BI155"/>
    <mergeCell ref="BJ154:BJ155"/>
    <mergeCell ref="BK154:BK155"/>
    <mergeCell ref="BS152:BS153"/>
    <mergeCell ref="BK152:BK153"/>
    <mergeCell ref="BL152:BL153"/>
    <mergeCell ref="BT152:BT153"/>
    <mergeCell ref="AO150:AO151"/>
    <mergeCell ref="AP150:AP151"/>
    <mergeCell ref="AQ150:AQ151"/>
    <mergeCell ref="AT150:AT151"/>
    <mergeCell ref="AU150:AU151"/>
    <mergeCell ref="AV150:AV151"/>
    <mergeCell ref="AW150:AW151"/>
    <mergeCell ref="AY150:AY151"/>
    <mergeCell ref="AE150:AE151"/>
    <mergeCell ref="AP187:AP188"/>
    <mergeCell ref="AT187:AT188"/>
    <mergeCell ref="CB150:CB151"/>
    <mergeCell ref="BO154:BO155"/>
    <mergeCell ref="AW152:AW153"/>
    <mergeCell ref="AX152:AX153"/>
    <mergeCell ref="AY152:AY153"/>
    <mergeCell ref="AZ152:AZ153"/>
    <mergeCell ref="BA152:BA153"/>
    <mergeCell ref="BB152:BB153"/>
    <mergeCell ref="BC152:BC153"/>
    <mergeCell ref="BD152:BD153"/>
    <mergeCell ref="BE152:BE153"/>
    <mergeCell ref="BF152:BF153"/>
    <mergeCell ref="BN150:BN151"/>
    <mergeCell ref="BF150:BF151"/>
    <mergeCell ref="BM150:BM151"/>
    <mergeCell ref="BO150:BO151"/>
    <mergeCell ref="CB156:CB157"/>
    <mergeCell ref="AF187:AF188"/>
    <mergeCell ref="BR150:BR151"/>
    <mergeCell ref="BJ150:BJ151"/>
    <mergeCell ref="BM183:BM184"/>
    <mergeCell ref="AC152:AC153"/>
    <mergeCell ref="AU154:AU155"/>
    <mergeCell ref="BN158:BN159"/>
    <mergeCell ref="AA154:AA155"/>
    <mergeCell ref="AB154:AB155"/>
    <mergeCell ref="AC154:AC155"/>
    <mergeCell ref="AD154:AD155"/>
    <mergeCell ref="AK154:AK155"/>
    <mergeCell ref="AL154:AL155"/>
    <mergeCell ref="AD156:AD157"/>
    <mergeCell ref="AE156:AE157"/>
    <mergeCell ref="AF156:AF157"/>
    <mergeCell ref="AG156:AG157"/>
    <mergeCell ref="AD152:AD153"/>
    <mergeCell ref="AE152:AE153"/>
    <mergeCell ref="AF152:AF153"/>
    <mergeCell ref="AM152:AM153"/>
    <mergeCell ref="AN152:AN153"/>
    <mergeCell ref="AO152:AO153"/>
    <mergeCell ref="AQ152:AQ153"/>
    <mergeCell ref="AT152:AT153"/>
    <mergeCell ref="AU152:AU153"/>
    <mergeCell ref="AT154:AT155"/>
    <mergeCell ref="BC156:BC157"/>
    <mergeCell ref="BG150:BG151"/>
    <mergeCell ref="BE158:BE159"/>
    <mergeCell ref="BF158:BF159"/>
    <mergeCell ref="BE150:BE151"/>
    <mergeCell ref="BK183:BK184"/>
    <mergeCell ref="BL158:BL159"/>
    <mergeCell ref="BM158:BM159"/>
    <mergeCell ref="BO158:BO159"/>
    <mergeCell ref="BR158:BR159"/>
    <mergeCell ref="BS158:BS159"/>
    <mergeCell ref="BT158:BT159"/>
    <mergeCell ref="CB152:CB153"/>
    <mergeCell ref="BO152:BO153"/>
    <mergeCell ref="BR152:BR153"/>
    <mergeCell ref="AV154:AV155"/>
    <mergeCell ref="AY156:AY157"/>
    <mergeCell ref="AZ156:AZ157"/>
    <mergeCell ref="BA156:BA157"/>
    <mergeCell ref="BB156:BB157"/>
    <mergeCell ref="BM152:BM153"/>
    <mergeCell ref="BN152:BN153"/>
    <mergeCell ref="BG183:BG184"/>
    <mergeCell ref="BG158:BG159"/>
    <mergeCell ref="BH158:BH159"/>
    <mergeCell ref="BI158:BI159"/>
    <mergeCell ref="BA150:BA151"/>
    <mergeCell ref="AZ144:AZ145"/>
    <mergeCell ref="AZ150:AZ151"/>
    <mergeCell ref="AA144:AA145"/>
    <mergeCell ref="Y150:Y151"/>
    <mergeCell ref="AA150:AA151"/>
    <mergeCell ref="AE144:AE145"/>
    <mergeCell ref="AF144:AF145"/>
    <mergeCell ref="A185:A186"/>
    <mergeCell ref="B185:B186"/>
    <mergeCell ref="C185:C186"/>
    <mergeCell ref="D185:D186"/>
    <mergeCell ref="E185:E186"/>
    <mergeCell ref="G185:G186"/>
    <mergeCell ref="H185:H186"/>
    <mergeCell ref="AC185:AC186"/>
    <mergeCell ref="AD185:AD186"/>
    <mergeCell ref="AA185:AA186"/>
    <mergeCell ref="Y185:Y186"/>
    <mergeCell ref="AK183:AK184"/>
    <mergeCell ref="AL183:AL184"/>
    <mergeCell ref="A183:A184"/>
    <mergeCell ref="B183:B184"/>
    <mergeCell ref="C183:C184"/>
    <mergeCell ref="D183:D184"/>
    <mergeCell ref="E183:E184"/>
    <mergeCell ref="G183:G184"/>
    <mergeCell ref="H183:H184"/>
    <mergeCell ref="A154:A155"/>
    <mergeCell ref="B154:B155"/>
    <mergeCell ref="C154:C155"/>
    <mergeCell ref="D154:D155"/>
    <mergeCell ref="S174:S180"/>
    <mergeCell ref="E154:E155"/>
    <mergeCell ref="Y144:Y145"/>
    <mergeCell ref="J144:J145"/>
    <mergeCell ref="K144:K145"/>
    <mergeCell ref="L144:L145"/>
    <mergeCell ref="M144:M145"/>
    <mergeCell ref="AP144:AP145"/>
    <mergeCell ref="AT144:AT145"/>
    <mergeCell ref="AM154:AM155"/>
    <mergeCell ref="AN154:AN155"/>
    <mergeCell ref="AO154:AO155"/>
    <mergeCell ref="AK150:AK151"/>
    <mergeCell ref="AL150:AL151"/>
    <mergeCell ref="AM150:AM151"/>
    <mergeCell ref="G154:G155"/>
    <mergeCell ref="H154:H155"/>
    <mergeCell ref="I154:I155"/>
    <mergeCell ref="J154:J155"/>
    <mergeCell ref="K154:K155"/>
    <mergeCell ref="L154:L155"/>
    <mergeCell ref="M154:M155"/>
    <mergeCell ref="X154:X155"/>
    <mergeCell ref="J152:J153"/>
    <mergeCell ref="H152:H153"/>
    <mergeCell ref="K152:K153"/>
    <mergeCell ref="Y152:Y153"/>
    <mergeCell ref="L150:L151"/>
    <mergeCell ref="L152:L153"/>
    <mergeCell ref="M150:M151"/>
    <mergeCell ref="M152:M153"/>
    <mergeCell ref="X152:X153"/>
    <mergeCell ref="AN150:AN151"/>
    <mergeCell ref="A150:A151"/>
    <mergeCell ref="A152:A153"/>
    <mergeCell ref="B152:B153"/>
    <mergeCell ref="C152:C153"/>
    <mergeCell ref="D152:D153"/>
    <mergeCell ref="E152:E153"/>
    <mergeCell ref="G152:G153"/>
    <mergeCell ref="J150:J151"/>
    <mergeCell ref="K150:K151"/>
    <mergeCell ref="A138:A139"/>
    <mergeCell ref="B138:B139"/>
    <mergeCell ref="C138:C139"/>
    <mergeCell ref="D138:D139"/>
    <mergeCell ref="E138:E139"/>
    <mergeCell ref="G138:G139"/>
    <mergeCell ref="H138:H139"/>
    <mergeCell ref="A141:A142"/>
    <mergeCell ref="B141:B142"/>
    <mergeCell ref="C141:C142"/>
    <mergeCell ref="D141:D142"/>
    <mergeCell ref="E141:E142"/>
    <mergeCell ref="G141:G142"/>
    <mergeCell ref="H141:H142"/>
    <mergeCell ref="I152:I153"/>
    <mergeCell ref="A144:A145"/>
    <mergeCell ref="B144:B145"/>
    <mergeCell ref="C144:C145"/>
    <mergeCell ref="D144:D145"/>
    <mergeCell ref="E144:E145"/>
    <mergeCell ref="G144:G145"/>
    <mergeCell ref="H144:H145"/>
    <mergeCell ref="B150:B151"/>
    <mergeCell ref="BE141:BE142"/>
    <mergeCell ref="BK136:BK137"/>
    <mergeCell ref="AI136:AI137"/>
    <mergeCell ref="Z136:Z137"/>
    <mergeCell ref="Y136:Y137"/>
    <mergeCell ref="AY138:AY139"/>
    <mergeCell ref="BE138:BE139"/>
    <mergeCell ref="BF138:BF139"/>
    <mergeCell ref="BJ138:BJ139"/>
    <mergeCell ref="AK141:AK142"/>
    <mergeCell ref="AZ141:AZ142"/>
    <mergeCell ref="CP138:CP139"/>
    <mergeCell ref="CW138:CW139"/>
    <mergeCell ref="CS141:CS142"/>
    <mergeCell ref="BN138:BN139"/>
    <mergeCell ref="BO138:BO139"/>
    <mergeCell ref="AD138:AD139"/>
    <mergeCell ref="AE138:AE139"/>
    <mergeCell ref="AF138:AF139"/>
    <mergeCell ref="AG138:AG139"/>
    <mergeCell ref="AK138:AK139"/>
    <mergeCell ref="AL138:AL139"/>
    <mergeCell ref="AP138:AP139"/>
    <mergeCell ref="AT138:AT139"/>
    <mergeCell ref="AU138:AU139"/>
    <mergeCell ref="AR136:AR137"/>
    <mergeCell ref="AS136:AS137"/>
    <mergeCell ref="AS138:AS139"/>
    <mergeCell ref="AR138:AR139"/>
    <mergeCell ref="BR136:BR137"/>
    <mergeCell ref="CS138:CS139"/>
    <mergeCell ref="CB141:CB142"/>
    <mergeCell ref="A136:A137"/>
    <mergeCell ref="B136:B137"/>
    <mergeCell ref="C136:C137"/>
    <mergeCell ref="D136:D137"/>
    <mergeCell ref="E136:E137"/>
    <mergeCell ref="G136:G137"/>
    <mergeCell ref="H136:H137"/>
    <mergeCell ref="AC136:AC137"/>
    <mergeCell ref="AD136:AD137"/>
    <mergeCell ref="AE136:AE137"/>
    <mergeCell ref="AF136:AF137"/>
    <mergeCell ref="AG136:AG137"/>
    <mergeCell ref="AK136:AK137"/>
    <mergeCell ref="AL136:AL137"/>
    <mergeCell ref="AP136:AP137"/>
    <mergeCell ref="AT136:AT137"/>
    <mergeCell ref="CH136:CH137"/>
    <mergeCell ref="BM136:BM137"/>
    <mergeCell ref="J136:J137"/>
    <mergeCell ref="K136:K137"/>
    <mergeCell ref="L136:L137"/>
    <mergeCell ref="BO136:BO137"/>
    <mergeCell ref="BN136:BN137"/>
    <mergeCell ref="AA138:AA139"/>
    <mergeCell ref="BF136:BF137"/>
    <mergeCell ref="BG136:BG137"/>
    <mergeCell ref="X141:X142"/>
    <mergeCell ref="AB141:AB142"/>
    <mergeCell ref="BV158:BV159"/>
    <mergeCell ref="CZ187:CZ188"/>
    <mergeCell ref="CB136:CB137"/>
    <mergeCell ref="CC136:CC137"/>
    <mergeCell ref="CD136:CD137"/>
    <mergeCell ref="CM136:CM137"/>
    <mergeCell ref="CP136:CP137"/>
    <mergeCell ref="CS136:CS137"/>
    <mergeCell ref="CT136:CT137"/>
    <mergeCell ref="CV136:CV137"/>
    <mergeCell ref="CW136:CW137"/>
    <mergeCell ref="CX136:CX137"/>
    <mergeCell ref="CY136:CY137"/>
    <mergeCell ref="CR187:CR188"/>
    <mergeCell ref="CB138:CB139"/>
    <mergeCell ref="CC138:CC139"/>
    <mergeCell ref="CD138:CD139"/>
    <mergeCell ref="CM138:CM139"/>
    <mergeCell ref="CC185:CC186"/>
    <mergeCell ref="CH185:CH186"/>
    <mergeCell ref="CN187:CN188"/>
    <mergeCell ref="CN183:CN184"/>
    <mergeCell ref="CN144:CN145"/>
    <mergeCell ref="CC183:CC184"/>
    <mergeCell ref="CP185:CP186"/>
    <mergeCell ref="CB144:CB145"/>
    <mergeCell ref="CZ136:CZ137"/>
    <mergeCell ref="BJ187:BJ188"/>
    <mergeCell ref="BR187:BR188"/>
    <mergeCell ref="BS187:BS188"/>
    <mergeCell ref="BU187:BU188"/>
    <mergeCell ref="BU150:BU151"/>
    <mergeCell ref="CB187:CB188"/>
    <mergeCell ref="BN185:BN186"/>
    <mergeCell ref="BO185:BO186"/>
    <mergeCell ref="BU185:BU186"/>
    <mergeCell ref="BK150:BK151"/>
    <mergeCell ref="BL150:BL151"/>
    <mergeCell ref="BS183:BS184"/>
    <mergeCell ref="BM187:BM188"/>
    <mergeCell ref="BN187:BN188"/>
    <mergeCell ref="BO187:BO188"/>
    <mergeCell ref="BR154:BR155"/>
    <mergeCell ref="BS154:BS155"/>
    <mergeCell ref="BT154:BT155"/>
    <mergeCell ref="BU154:BU155"/>
    <mergeCell ref="BV154:BV155"/>
    <mergeCell ref="CB154:CB155"/>
    <mergeCell ref="BL187:BL188"/>
    <mergeCell ref="BU183:BU184"/>
    <mergeCell ref="BJ183:BJ184"/>
    <mergeCell ref="BN183:BN184"/>
    <mergeCell ref="BO183:BO184"/>
    <mergeCell ref="BR183:BR184"/>
    <mergeCell ref="BL154:BL155"/>
    <mergeCell ref="BM154:BM155"/>
    <mergeCell ref="BN154:BN155"/>
    <mergeCell ref="BL183:BL184"/>
    <mergeCell ref="BE185:BE186"/>
    <mergeCell ref="BF185:BF186"/>
    <mergeCell ref="BG185:BG186"/>
    <mergeCell ref="BK187:BK188"/>
    <mergeCell ref="AP154:AP155"/>
    <mergeCell ref="AQ154:AQ155"/>
    <mergeCell ref="AX156:AX157"/>
    <mergeCell ref="BG152:BG153"/>
    <mergeCell ref="BH152:BH153"/>
    <mergeCell ref="BI152:BI153"/>
    <mergeCell ref="BJ152:BJ153"/>
    <mergeCell ref="AU183:AU184"/>
    <mergeCell ref="AY183:AY184"/>
    <mergeCell ref="BE183:BE184"/>
    <mergeCell ref="BF183:BF184"/>
    <mergeCell ref="K141:K142"/>
    <mergeCell ref="L141:L142"/>
    <mergeCell ref="M141:M142"/>
    <mergeCell ref="Y141:Y142"/>
    <mergeCell ref="AK156:AK157"/>
    <mergeCell ref="AL156:AL157"/>
    <mergeCell ref="AM156:AM157"/>
    <mergeCell ref="AN156:AN157"/>
    <mergeCell ref="AO156:AO157"/>
    <mergeCell ref="AP156:AP157"/>
    <mergeCell ref="AQ156:AQ157"/>
    <mergeCell ref="AT156:AT157"/>
    <mergeCell ref="AU156:AU157"/>
    <mergeCell ref="AV156:AV157"/>
    <mergeCell ref="AW156:AW157"/>
    <mergeCell ref="X144:X145"/>
    <mergeCell ref="AB144:AB145"/>
    <mergeCell ref="X150:X151"/>
    <mergeCell ref="AB150:AB151"/>
    <mergeCell ref="AL152:AL153"/>
    <mergeCell ref="AK152:AK153"/>
    <mergeCell ref="AE154:AE155"/>
    <mergeCell ref="AF154:AF155"/>
    <mergeCell ref="AG154:AG155"/>
    <mergeCell ref="AG144:AG145"/>
    <mergeCell ref="AU144:AU145"/>
    <mergeCell ref="AG152:AG153"/>
    <mergeCell ref="AY144:AY145"/>
    <mergeCell ref="AP152:AP153"/>
    <mergeCell ref="AG150:AG151"/>
    <mergeCell ref="AJ144:AJ145"/>
    <mergeCell ref="AK144:AK145"/>
    <mergeCell ref="AL144:AL145"/>
    <mergeCell ref="AA141:AA142"/>
    <mergeCell ref="AL141:AL142"/>
    <mergeCell ref="AP141:AP142"/>
    <mergeCell ref="AT141:AT142"/>
    <mergeCell ref="AU141:AU142"/>
    <mergeCell ref="AY141:AY142"/>
    <mergeCell ref="AD141:AD142"/>
    <mergeCell ref="AE141:AE142"/>
    <mergeCell ref="AF141:AF142"/>
    <mergeCell ref="AG141:AG142"/>
    <mergeCell ref="AJ141:AJ142"/>
    <mergeCell ref="AC150:AC151"/>
    <mergeCell ref="AD150:AD151"/>
    <mergeCell ref="AV152:AV153"/>
    <mergeCell ref="AA152:AA153"/>
    <mergeCell ref="AB152:AB153"/>
    <mergeCell ref="J141:J142"/>
    <mergeCell ref="AC141:AC142"/>
    <mergeCell ref="M136:M137"/>
    <mergeCell ref="J138:J139"/>
    <mergeCell ref="K138:K139"/>
    <mergeCell ref="L138:L139"/>
    <mergeCell ref="M138:M139"/>
    <mergeCell ref="AC144:AC145"/>
    <mergeCell ref="AD144:AD145"/>
    <mergeCell ref="BC1:BF1"/>
    <mergeCell ref="Y138:Y139"/>
    <mergeCell ref="X138:X139"/>
    <mergeCell ref="AB138:AB139"/>
    <mergeCell ref="AJ138:AJ139"/>
    <mergeCell ref="AZ136:AZ137"/>
    <mergeCell ref="AZ138:AZ139"/>
    <mergeCell ref="AU136:AU137"/>
    <mergeCell ref="AY136:AY137"/>
    <mergeCell ref="BE136:BE137"/>
    <mergeCell ref="AI138:AI139"/>
    <mergeCell ref="AJ136:AJ137"/>
    <mergeCell ref="X136:X137"/>
    <mergeCell ref="AA136:AA137"/>
    <mergeCell ref="AB136:AB137"/>
    <mergeCell ref="BJ136:BJ137"/>
    <mergeCell ref="DK138:DK139"/>
    <mergeCell ref="CZ138:CZ139"/>
    <mergeCell ref="DC136:DC137"/>
    <mergeCell ref="DI136:DI137"/>
    <mergeCell ref="CB1:CP1"/>
    <mergeCell ref="AT1:AY1"/>
    <mergeCell ref="CC46:CC47"/>
    <mergeCell ref="CB46:CB47"/>
    <mergeCell ref="AC1:AC2"/>
    <mergeCell ref="AD1:AD2"/>
    <mergeCell ref="AE1:AE2"/>
    <mergeCell ref="AF1:AF2"/>
    <mergeCell ref="AG1:AG2"/>
    <mergeCell ref="AR1:AR2"/>
    <mergeCell ref="AS1:AS2"/>
    <mergeCell ref="BR1:BR2"/>
    <mergeCell ref="BS1:BS2"/>
    <mergeCell ref="BT1:BT2"/>
    <mergeCell ref="BU1:BU2"/>
    <mergeCell ref="AJ1:AJ2"/>
    <mergeCell ref="AI1:AI2"/>
    <mergeCell ref="AQ1:AQ2"/>
    <mergeCell ref="AH1:AH2"/>
    <mergeCell ref="AK1:AP1"/>
    <mergeCell ref="AA1:AA2"/>
    <mergeCell ref="AB1:AB2"/>
    <mergeCell ref="A1:I1"/>
    <mergeCell ref="J46:J47"/>
    <mergeCell ref="K46:K47"/>
    <mergeCell ref="L46:L47"/>
    <mergeCell ref="M46:M47"/>
    <mergeCell ref="CS46:CS47"/>
    <mergeCell ref="CT46:CT47"/>
    <mergeCell ref="CI46:CI47"/>
    <mergeCell ref="CP46:CP47"/>
    <mergeCell ref="CR46:CR47"/>
    <mergeCell ref="CW46:CW47"/>
    <mergeCell ref="CX46:CX47"/>
    <mergeCell ref="CY46:CY47"/>
    <mergeCell ref="CZ46:CZ47"/>
    <mergeCell ref="DA46:DA47"/>
    <mergeCell ref="DC46:DC47"/>
    <mergeCell ref="DD46:DD47"/>
    <mergeCell ref="DE46:DE47"/>
    <mergeCell ref="DF46:DF47"/>
    <mergeCell ref="DG46:DG47"/>
    <mergeCell ref="DH46:DH47"/>
    <mergeCell ref="DI46:DI47"/>
    <mergeCell ref="CU46:CU47"/>
    <mergeCell ref="CV46:CV47"/>
    <mergeCell ref="BR46:BR47"/>
    <mergeCell ref="BS46:BS47"/>
    <mergeCell ref="DJ46:DJ47"/>
    <mergeCell ref="DK46:DK47"/>
    <mergeCell ref="DL46:DL47"/>
    <mergeCell ref="DM46:DM47"/>
    <mergeCell ref="A46:A47"/>
    <mergeCell ref="B46:B47"/>
    <mergeCell ref="C46:C47"/>
    <mergeCell ref="D46:D47"/>
    <mergeCell ref="E46:E47"/>
    <mergeCell ref="G46:G47"/>
    <mergeCell ref="H46:H47"/>
    <mergeCell ref="I46:I47"/>
  </mergeCells>
  <phoneticPr fontId="55" type="noConversion"/>
  <conditionalFormatting sqref="R4:R10">
    <cfRule type="colorScale" priority="21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1:R30 R32:R33">
    <cfRule type="colorScale" priority="98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62:R83">
    <cfRule type="colorScale" priority="86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84:R85">
    <cfRule type="colorScale" priority="53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01:R113">
    <cfRule type="colorScale" priority="85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30:R147 R149">
    <cfRule type="colorScale" priority="82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48">
    <cfRule type="colorScale" priority="81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50:R151">
    <cfRule type="colorScale" priority="80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52:R153">
    <cfRule type="colorScale" priority="77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54:R155">
    <cfRule type="colorScale" priority="79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56:R157">
    <cfRule type="colorScale" priority="76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58:R159">
    <cfRule type="colorScale" priority="78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67:R189">
    <cfRule type="colorScale" priority="71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90">
    <cfRule type="colorScale" priority="70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91:R192">
    <cfRule type="colorScale" priority="69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93:R194">
    <cfRule type="colorScale" priority="68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R195">
    <cfRule type="colorScale" priority="72">
      <colorScale>
        <cfvo type="num" val="-20"/>
        <cfvo type="num" val="0"/>
        <cfvo type="num" val="7"/>
        <color theme="9" tint="0.39997558519241921"/>
        <color theme="9" tint="0.79998168889431442"/>
        <color rgb="FFEC6A80"/>
      </colorScale>
    </cfRule>
  </conditionalFormatting>
  <conditionalFormatting sqref="AL2:AP25">
    <cfRule type="cellIs" dxfId="134" priority="25" operator="lessThan">
      <formula>0</formula>
    </cfRule>
  </conditionalFormatting>
  <conditionalFormatting sqref="AL32:AP34 CD34:CG41 CD42:CH47 DL48:DL54">
    <cfRule type="cellIs" dxfId="133" priority="217" operator="lessThan">
      <formula>0</formula>
    </cfRule>
  </conditionalFormatting>
  <conditionalFormatting sqref="AL36:AP36 AL38:AP38 AL40:AP40 AL42:AP42 AL44:AP44 AL46:AP46">
    <cfRule type="cellIs" dxfId="132" priority="185" operator="lessThan">
      <formula>0</formula>
    </cfRule>
  </conditionalFormatting>
  <conditionalFormatting sqref="AL48:AP120 DL88:DL93 CO88:CP149">
    <cfRule type="cellIs" dxfId="131" priority="36" operator="lessThan">
      <formula>0</formula>
    </cfRule>
  </conditionalFormatting>
  <conditionalFormatting sqref="AL122:AP150 DL125:DL128">
    <cfRule type="cellIs" dxfId="130" priority="228" operator="lessThan">
      <formula>0</formula>
    </cfRule>
  </conditionalFormatting>
  <conditionalFormatting sqref="AL152:AP152 AL154:AP154 AL156:AP156 AL158:AP158">
    <cfRule type="cellIs" dxfId="129" priority="141" operator="lessThan">
      <formula>0</formula>
    </cfRule>
  </conditionalFormatting>
  <conditionalFormatting sqref="AL160:AP191 AL193:AP193">
    <cfRule type="cellIs" dxfId="128" priority="120" operator="lessThan">
      <formula>0</formula>
    </cfRule>
  </conditionalFormatting>
  <conditionalFormatting sqref="AL195:AP202">
    <cfRule type="cellIs" dxfId="127" priority="326" operator="lessThan">
      <formula>0</formula>
    </cfRule>
  </conditionalFormatting>
  <conditionalFormatting sqref="AU151:AX151">
    <cfRule type="cellIs" dxfId="126" priority="318" operator="lessThan">
      <formula>0</formula>
    </cfRule>
  </conditionalFormatting>
  <conditionalFormatting sqref="AU2:AY30">
    <cfRule type="cellIs" dxfId="125" priority="24" operator="lessThan">
      <formula>0</formula>
    </cfRule>
  </conditionalFormatting>
  <conditionalFormatting sqref="AU32:AY34">
    <cfRule type="cellIs" dxfId="124" priority="216" operator="lessThan">
      <formula>0</formula>
    </cfRule>
  </conditionalFormatting>
  <conditionalFormatting sqref="AU36:AY36 AU38:AY38 AU40:AY40 AU42:AY42 AU44:AY44 AU46:AY46">
    <cfRule type="cellIs" dxfId="123" priority="184" operator="lessThan">
      <formula>0</formula>
    </cfRule>
  </conditionalFormatting>
  <conditionalFormatting sqref="AU48:AY150">
    <cfRule type="cellIs" dxfId="122" priority="43" operator="lessThan">
      <formula>0</formula>
    </cfRule>
  </conditionalFormatting>
  <conditionalFormatting sqref="AU152:AY152 AU154:AY154 AU156:AY156 AU158:AY158">
    <cfRule type="cellIs" dxfId="121" priority="140" operator="lessThan">
      <formula>0</formula>
    </cfRule>
  </conditionalFormatting>
  <conditionalFormatting sqref="AU160:AY191 AU193:AY193">
    <cfRule type="cellIs" dxfId="120" priority="119" operator="lessThan">
      <formula>0</formula>
    </cfRule>
  </conditionalFormatting>
  <conditionalFormatting sqref="AU195:AY202">
    <cfRule type="cellIs" dxfId="119" priority="325" operator="lessThan">
      <formula>0</formula>
    </cfRule>
  </conditionalFormatting>
  <conditionalFormatting sqref="BA2:BB2 AL26 AP26 CC26:CD26 CP26 DI27:DL27 AL27:AP28 CC27:CL28 CO27:CP28 AL29 AP29 CC29:CD29 CP29 AL30:AP30 CO30:CP30 CG30:CG31 CC32:CL33 CO32:CP33 DI32:DL33 CO48:CP86 CO150:CO151 CO152:CP161 DL163:DL165 CO163:CP197 CD191:CH194 BC201:BF202 CC201:CL202 CO201:CP202 DL201:DL202 AL205:AP1048576 AU205:AY1048576 BC205:BF1048576 CC205:CL1048576 CO205:CP1048576 DL205:DL1048576">
    <cfRule type="cellIs" dxfId="118" priority="536" operator="lessThan">
      <formula>0</formula>
    </cfRule>
  </conditionalFormatting>
  <conditionalFormatting sqref="BC4:BD25">
    <cfRule type="cellIs" dxfId="117" priority="23" operator="lessThan">
      <formula>0</formula>
    </cfRule>
  </conditionalFormatting>
  <conditionalFormatting sqref="BC27:BD34">
    <cfRule type="cellIs" dxfId="116" priority="95" operator="lessThan">
      <formula>0</formula>
    </cfRule>
  </conditionalFormatting>
  <conditionalFormatting sqref="BC150:BD152">
    <cfRule type="cellIs" dxfId="115" priority="139" operator="lessThan">
      <formula>0</formula>
    </cfRule>
  </conditionalFormatting>
  <conditionalFormatting sqref="BC3:BF3">
    <cfRule type="cellIs" dxfId="114" priority="486" operator="lessThan">
      <formula>0</formula>
    </cfRule>
  </conditionalFormatting>
  <conditionalFormatting sqref="BC36:BF36 BC38:BF38 BC40:BF40">
    <cfRule type="cellIs" dxfId="113" priority="183" operator="lessThan">
      <formula>0</formula>
    </cfRule>
  </conditionalFormatting>
  <conditionalFormatting sqref="BC42:BF42 BC44:BF44 BC46:BF46">
    <cfRule type="cellIs" dxfId="112" priority="182" operator="lessThan">
      <formula>0</formula>
    </cfRule>
  </conditionalFormatting>
  <conditionalFormatting sqref="BC48:BF57">
    <cfRule type="cellIs" dxfId="111" priority="66" operator="lessThan">
      <formula>0</formula>
    </cfRule>
  </conditionalFormatting>
  <conditionalFormatting sqref="BC59:BF96">
    <cfRule type="cellIs" dxfId="110" priority="34" operator="lessThan">
      <formula>0</formula>
    </cfRule>
  </conditionalFormatting>
  <conditionalFormatting sqref="BC98:BF124">
    <cfRule type="cellIs" dxfId="109" priority="146" operator="lessThan">
      <formula>0</formula>
    </cfRule>
  </conditionalFormatting>
  <conditionalFormatting sqref="BC126:BF149">
    <cfRule type="cellIs" dxfId="108" priority="289" operator="lessThan">
      <formula>0</formula>
    </cfRule>
  </conditionalFormatting>
  <conditionalFormatting sqref="BC160:BF161">
    <cfRule type="cellIs" dxfId="107" priority="186" operator="lessThan">
      <formula>0</formula>
    </cfRule>
  </conditionalFormatting>
  <conditionalFormatting sqref="BC163:BF191 BC193:BF193">
    <cfRule type="cellIs" dxfId="106" priority="117" operator="lessThan">
      <formula>0</formula>
    </cfRule>
  </conditionalFormatting>
  <conditionalFormatting sqref="BC195:BF197">
    <cfRule type="cellIs" dxfId="105" priority="324" operator="lessThan">
      <formula>0</formula>
    </cfRule>
  </conditionalFormatting>
  <conditionalFormatting sqref="BE4:BF34">
    <cfRule type="cellIs" dxfId="104" priority="22" operator="lessThan">
      <formula>0</formula>
    </cfRule>
  </conditionalFormatting>
  <conditionalFormatting sqref="BE150:BF150">
    <cfRule type="cellIs" dxfId="103" priority="316" operator="lessThan">
      <formula>0</formula>
    </cfRule>
  </conditionalFormatting>
  <conditionalFormatting sqref="BE152:BF152 BC154:BF154 BC156:BF156 BC158:BF158">
    <cfRule type="cellIs" dxfId="102" priority="138" operator="lessThan">
      <formula>0</formula>
    </cfRule>
  </conditionalFormatting>
  <conditionalFormatting sqref="BH2:BI2">
    <cfRule type="cellIs" dxfId="101" priority="482" operator="lessThan">
      <formula>0</formula>
    </cfRule>
  </conditionalFormatting>
  <conditionalFormatting sqref="CC2">
    <cfRule type="cellIs" dxfId="100" priority="475" operator="lessThan">
      <formula>0</formula>
    </cfRule>
  </conditionalFormatting>
  <conditionalFormatting sqref="CC30:CF30 CC31:CD31">
    <cfRule type="cellIs" dxfId="99" priority="92" operator="lessThan">
      <formula>0</formula>
    </cfRule>
  </conditionalFormatting>
  <conditionalFormatting sqref="CC137:CG137 CI137:CL137">
    <cfRule type="cellIs" dxfId="98" priority="387" operator="lessThan">
      <formula>0</formula>
    </cfRule>
  </conditionalFormatting>
  <conditionalFormatting sqref="CC184:CG184 CI184:CL184 CC185:CL185 CC186:CG186 CI186:CL186 CC187:CL187 CC188:CG188 CI188:CL188">
    <cfRule type="cellIs" dxfId="97" priority="347" operator="lessThan">
      <formula>0</formula>
    </cfRule>
  </conditionalFormatting>
  <conditionalFormatting sqref="CC3:CL21 CO3:CP25 CC22:CG25 CI22:CL25 CH22:CH26">
    <cfRule type="cellIs" dxfId="96" priority="27" operator="lessThan">
      <formula>0</formula>
    </cfRule>
  </conditionalFormatting>
  <conditionalFormatting sqref="CC48:CL85 DL60:DL86">
    <cfRule type="cellIs" dxfId="95" priority="55" operator="lessThan">
      <formula>0</formula>
    </cfRule>
  </conditionalFormatting>
  <conditionalFormatting sqref="CC116:CL136">
    <cfRule type="cellIs" dxfId="94" priority="205" operator="lessThan">
      <formula>0</formula>
    </cfRule>
  </conditionalFormatting>
  <conditionalFormatting sqref="CC138:CL138 CC139:CG139 CI139:CL139">
    <cfRule type="cellIs" dxfId="93" priority="377" operator="lessThan">
      <formula>0</formula>
    </cfRule>
  </conditionalFormatting>
  <conditionalFormatting sqref="CC140:CL141 CC142:CG142 CI142:CL142">
    <cfRule type="cellIs" dxfId="92" priority="367" operator="lessThan">
      <formula>0</formula>
    </cfRule>
  </conditionalFormatting>
  <conditionalFormatting sqref="CC143:CL144 CC145:CG145 CI145:CL145">
    <cfRule type="cellIs" dxfId="91" priority="357" operator="lessThan">
      <formula>0</formula>
    </cfRule>
  </conditionalFormatting>
  <conditionalFormatting sqref="CC152:CL152 CC153:CG153 CI153:CL153">
    <cfRule type="cellIs" dxfId="90" priority="103" operator="lessThan">
      <formula>0</formula>
    </cfRule>
  </conditionalFormatting>
  <conditionalFormatting sqref="CC154:CL154 CC155:CG155 CI155:CL155">
    <cfRule type="cellIs" dxfId="89" priority="102" operator="lessThan">
      <formula>0</formula>
    </cfRule>
  </conditionalFormatting>
  <conditionalFormatting sqref="CC156:CL156 CC157:CG157 CI157:CL157">
    <cfRule type="cellIs" dxfId="88" priority="101" operator="lessThan">
      <formula>0</formula>
    </cfRule>
  </conditionalFormatting>
  <conditionalFormatting sqref="CC158:CL158 CC159:CG159 CI159:CL159">
    <cfRule type="cellIs" dxfId="87" priority="100" operator="lessThan">
      <formula>0</formula>
    </cfRule>
  </conditionalFormatting>
  <conditionalFormatting sqref="CC160:CL161">
    <cfRule type="cellIs" dxfId="86" priority="195" operator="lessThan">
      <formula>0</formula>
    </cfRule>
  </conditionalFormatting>
  <conditionalFormatting sqref="CC163:CL183">
    <cfRule type="cellIs" dxfId="85" priority="232" operator="lessThan">
      <formula>0</formula>
    </cfRule>
  </conditionalFormatting>
  <conditionalFormatting sqref="CC189:CL190 CC195:CL197">
    <cfRule type="cellIs" dxfId="84" priority="333" operator="lessThan">
      <formula>0</formula>
    </cfRule>
  </conditionalFormatting>
  <conditionalFormatting sqref="CD86:CI86 CD87:CG87 CC90:CL113">
    <cfRule type="cellIs" dxfId="83" priority="207" operator="lessThan">
      <formula>0</formula>
    </cfRule>
  </conditionalFormatting>
  <conditionalFormatting sqref="CD114:CL115">
    <cfRule type="cellIs" dxfId="82" priority="147" operator="lessThan">
      <formula>0</formula>
    </cfRule>
  </conditionalFormatting>
  <conditionalFormatting sqref="CH30:CL30">
    <cfRule type="cellIs" dxfId="81" priority="93" operator="lessThan">
      <formula>0</formula>
    </cfRule>
  </conditionalFormatting>
  <conditionalFormatting sqref="CH34:CL34 CH36:CL36 CH38:CL38 CH40:CL40">
    <cfRule type="cellIs" dxfId="80" priority="62" operator="lessThan">
      <formula>0</formula>
    </cfRule>
  </conditionalFormatting>
  <conditionalFormatting sqref="CI42:CL42 CI44:CL44 CI46:CL46">
    <cfRule type="cellIs" dxfId="79" priority="156" operator="lessThan">
      <formula>0</formula>
    </cfRule>
  </conditionalFormatting>
  <conditionalFormatting sqref="CI191:CL191 CI193:CL193">
    <cfRule type="cellIs" dxfId="78" priority="104" operator="lessThan">
      <formula>0</formula>
    </cfRule>
  </conditionalFormatting>
  <conditionalFormatting sqref="CJ86:CL89 CD88:CI89">
    <cfRule type="cellIs" dxfId="77" priority="35" operator="lessThan">
      <formula>0</formula>
    </cfRule>
  </conditionalFormatting>
  <conditionalFormatting sqref="CP2">
    <cfRule type="cellIs" dxfId="76" priority="498" operator="lessThan">
      <formula>0</formula>
    </cfRule>
  </conditionalFormatting>
  <conditionalFormatting sqref="CP31">
    <cfRule type="cellIs" dxfId="75" priority="91" operator="lessThan">
      <formula>0</formula>
    </cfRule>
  </conditionalFormatting>
  <conditionalFormatting sqref="DA4:DA24">
    <cfRule type="cellIs" dxfId="74" priority="20" operator="lessThan">
      <formula>0</formula>
    </cfRule>
    <cfRule type="cellIs" dxfId="73" priority="19" operator="greaterThanOrEqual">
      <formula>0</formula>
    </cfRule>
  </conditionalFormatting>
  <conditionalFormatting sqref="DA26">
    <cfRule type="cellIs" dxfId="72" priority="173" operator="greaterThanOrEqual">
      <formula>0</formula>
    </cfRule>
    <cfRule type="cellIs" dxfId="71" priority="174" operator="lessThan">
      <formula>0</formula>
    </cfRule>
  </conditionalFormatting>
  <conditionalFormatting sqref="DA25:DB25">
    <cfRule type="cellIs" dxfId="70" priority="33" operator="lessThan">
      <formula>0</formula>
    </cfRule>
    <cfRule type="cellIs" dxfId="69" priority="32" operator="greaterThanOrEqual">
      <formula>0</formula>
    </cfRule>
  </conditionalFormatting>
  <conditionalFormatting sqref="DA27:DB28 DA29 DI152:DI159 DK152:DK159 DI191:DI194 DK191:DK194">
    <cfRule type="cellIs" dxfId="68" priority="586" operator="lessThan">
      <formula>0</formula>
    </cfRule>
    <cfRule type="cellIs" dxfId="67" priority="585" operator="greaterThanOrEqual">
      <formula>0</formula>
    </cfRule>
  </conditionalFormatting>
  <conditionalFormatting sqref="DA30:DB30 DA31">
    <cfRule type="cellIs" dxfId="66" priority="90" operator="lessThan">
      <formula>0</formula>
    </cfRule>
    <cfRule type="cellIs" dxfId="65" priority="89" operator="greaterThanOrEqual">
      <formula>0</formula>
    </cfRule>
  </conditionalFormatting>
  <conditionalFormatting sqref="DA32:DB34 DA35">
    <cfRule type="cellIs" dxfId="64" priority="167" operator="greaterThanOrEqual">
      <formula>0</formula>
    </cfRule>
    <cfRule type="cellIs" dxfId="63" priority="168" operator="lessThan">
      <formula>0</formula>
    </cfRule>
  </conditionalFormatting>
  <conditionalFormatting sqref="DA36:DB38 DA39 DA40:DB40 DA41 DA42:DB53">
    <cfRule type="cellIs" dxfId="62" priority="161" operator="greaterThanOrEqual">
      <formula>0</formula>
    </cfRule>
    <cfRule type="cellIs" dxfId="61" priority="162" operator="lessThan">
      <formula>0</formula>
    </cfRule>
  </conditionalFormatting>
  <conditionalFormatting sqref="DA62:DB86">
    <cfRule type="cellIs" dxfId="60" priority="61" operator="lessThan">
      <formula>0</formula>
    </cfRule>
    <cfRule type="cellIs" dxfId="59" priority="60" operator="greaterThanOrEqual">
      <formula>0</formula>
    </cfRule>
  </conditionalFormatting>
  <conditionalFormatting sqref="DA88:DB92">
    <cfRule type="cellIs" dxfId="58" priority="41" operator="greaterThanOrEqual">
      <formula>0</formula>
    </cfRule>
    <cfRule type="cellIs" dxfId="57" priority="42" operator="lessThan">
      <formula>0</formula>
    </cfRule>
  </conditionalFormatting>
  <conditionalFormatting sqref="DA101:DB120">
    <cfRule type="cellIs" dxfId="56" priority="154" operator="lessThan">
      <formula>0</formula>
    </cfRule>
    <cfRule type="cellIs" dxfId="55" priority="153" operator="greaterThanOrEqual">
      <formula>0</formula>
    </cfRule>
  </conditionalFormatting>
  <conditionalFormatting sqref="DA130:DB150 DI130:DK150">
    <cfRule type="cellIs" dxfId="54" priority="323" operator="lessThan">
      <formula>0</formula>
    </cfRule>
    <cfRule type="cellIs" dxfId="53" priority="322" operator="greaterThanOrEqual">
      <formula>0</formula>
    </cfRule>
  </conditionalFormatting>
  <conditionalFormatting sqref="DA152:DB161">
    <cfRule type="cellIs" dxfId="52" priority="194" operator="lessThan">
      <formula>0</formula>
    </cfRule>
    <cfRule type="cellIs" dxfId="51" priority="193" operator="greaterThanOrEqual">
      <formula>0</formula>
    </cfRule>
  </conditionalFormatting>
  <conditionalFormatting sqref="DA167:DB197">
    <cfRule type="cellIs" dxfId="50" priority="332" operator="lessThan">
      <formula>0</formula>
    </cfRule>
    <cfRule type="cellIs" dxfId="49" priority="331" operator="greaterThanOrEqual">
      <formula>0</formula>
    </cfRule>
  </conditionalFormatting>
  <conditionalFormatting sqref="DB4:DB20">
    <cfRule type="cellIs" dxfId="48" priority="13" operator="greaterThanOrEqual">
      <formula>0</formula>
    </cfRule>
    <cfRule type="cellIs" dxfId="47" priority="14" operator="lessThan">
      <formula>0</formula>
    </cfRule>
  </conditionalFormatting>
  <conditionalFormatting sqref="DB22:DB24">
    <cfRule type="cellIs" dxfId="46" priority="11" operator="greaterThanOrEqual">
      <formula>0</formula>
    </cfRule>
    <cfRule type="cellIs" dxfId="45" priority="12" operator="lessThan">
      <formula>0</formula>
    </cfRule>
  </conditionalFormatting>
  <conditionalFormatting sqref="DC4:DC24">
    <cfRule type="cellIs" dxfId="44" priority="2" operator="lessThan">
      <formula>0</formula>
    </cfRule>
    <cfRule type="cellIs" dxfId="43" priority="1" operator="greaterThanOrEqual">
      <formula>0</formula>
    </cfRule>
  </conditionalFormatting>
  <conditionalFormatting sqref="DI25:DI26 DK25:DK26">
    <cfRule type="cellIs" dxfId="42" priority="171" operator="greaterThanOrEqual">
      <formula>0</formula>
    </cfRule>
    <cfRule type="cellIs" dxfId="41" priority="172" operator="lessThan">
      <formula>0</formula>
    </cfRule>
  </conditionalFormatting>
  <conditionalFormatting sqref="DI28:DI31 DK28:DK31">
    <cfRule type="cellIs" dxfId="40" priority="87" operator="greaterThanOrEqual">
      <formula>0</formula>
    </cfRule>
    <cfRule type="cellIs" dxfId="39" priority="88" operator="lessThan">
      <formula>0</formula>
    </cfRule>
  </conditionalFormatting>
  <conditionalFormatting sqref="DI34:DI47 DK34:DK47">
    <cfRule type="cellIs" dxfId="38" priority="160" operator="lessThan">
      <formula>0</formula>
    </cfRule>
    <cfRule type="cellIs" dxfId="37" priority="159" operator="greaterThanOrEqual">
      <formula>0</formula>
    </cfRule>
  </conditionalFormatting>
  <conditionalFormatting sqref="DI4:DK24">
    <cfRule type="cellIs" dxfId="36" priority="31" operator="lessThan">
      <formula>0</formula>
    </cfRule>
    <cfRule type="cellIs" dxfId="35" priority="30" operator="greaterThanOrEqual">
      <formula>0</formula>
    </cfRule>
  </conditionalFormatting>
  <conditionalFormatting sqref="DI27:DK27">
    <cfRule type="cellIs" dxfId="34" priority="583" operator="greaterThanOrEqual">
      <formula>0</formula>
    </cfRule>
  </conditionalFormatting>
  <conditionalFormatting sqref="DI32:DK33">
    <cfRule type="cellIs" dxfId="33" priority="551" operator="greaterThanOrEqual">
      <formula>0</formula>
    </cfRule>
  </conditionalFormatting>
  <conditionalFormatting sqref="DI48:DK53">
    <cfRule type="cellIs" dxfId="32" priority="220" operator="greaterThanOrEqual">
      <formula>0</formula>
    </cfRule>
    <cfRule type="cellIs" dxfId="31" priority="221" operator="lessThan">
      <formula>0</formula>
    </cfRule>
  </conditionalFormatting>
  <conditionalFormatting sqref="DI62:DK86">
    <cfRule type="cellIs" dxfId="30" priority="58" operator="greaterThanOrEqual">
      <formula>0</formula>
    </cfRule>
    <cfRule type="cellIs" dxfId="29" priority="59" operator="lessThan">
      <formula>0</formula>
    </cfRule>
  </conditionalFormatting>
  <conditionalFormatting sqref="DI88:DK92">
    <cfRule type="cellIs" dxfId="28" priority="40" operator="lessThan">
      <formula>0</formula>
    </cfRule>
    <cfRule type="cellIs" dxfId="27" priority="39" operator="greaterThanOrEqual">
      <formula>0</formula>
    </cfRule>
  </conditionalFormatting>
  <conditionalFormatting sqref="DI101:DK120">
    <cfRule type="cellIs" dxfId="26" priority="152" operator="lessThan">
      <formula>0</formula>
    </cfRule>
    <cfRule type="cellIs" dxfId="25" priority="151" operator="greaterThanOrEqual">
      <formula>0</formula>
    </cfRule>
  </conditionalFormatting>
  <conditionalFormatting sqref="DI160:DK161">
    <cfRule type="cellIs" dxfId="24" priority="191" operator="greaterThanOrEqual">
      <formula>0</formula>
    </cfRule>
  </conditionalFormatting>
  <conditionalFormatting sqref="DI167:DK190 DI195:DK197">
    <cfRule type="cellIs" dxfId="23" priority="329" operator="greaterThanOrEqual">
      <formula>0</formula>
    </cfRule>
  </conditionalFormatting>
  <conditionalFormatting sqref="DI160:DL161">
    <cfRule type="cellIs" dxfId="22" priority="192" operator="lessThan">
      <formula>0</formula>
    </cfRule>
  </conditionalFormatting>
  <conditionalFormatting sqref="DI167:DL190 DI195:DL197">
    <cfRule type="cellIs" dxfId="21" priority="330" operator="lessThan">
      <formula>0</formula>
    </cfRule>
  </conditionalFormatting>
  <conditionalFormatting sqref="DL2:DL24">
    <cfRule type="cellIs" dxfId="20" priority="26" operator="lessThan">
      <formula>0</formula>
    </cfRule>
  </conditionalFormatting>
  <conditionalFormatting sqref="DL58">
    <cfRule type="cellIs" dxfId="19" priority="65" operator="lessThan">
      <formula>0</formula>
    </cfRule>
  </conditionalFormatting>
  <conditionalFormatting sqref="DL97:DL121">
    <cfRule type="cellIs" dxfId="18" priority="148" operator="lessThan">
      <formula>0</formula>
    </cfRule>
  </conditionalFormatting>
  <conditionalFormatting sqref="DL130:DL151 CC146:CL150 CP150 AL151:AN151 CC151:CG151 CI151:CL151">
    <cfRule type="cellIs" dxfId="17" priority="319" operator="lessThan">
      <formula>0</formula>
    </cfRule>
  </conditionalFormatting>
  <conditionalFormatting sqref="DM4:DM53">
    <cfRule type="cellIs" dxfId="16" priority="28" operator="greaterThanOrEqual">
      <formula>0</formula>
    </cfRule>
    <cfRule type="cellIs" dxfId="15" priority="29" operator="lessThan">
      <formula>0</formula>
    </cfRule>
  </conditionalFormatting>
  <conditionalFormatting sqref="DM62:DM86">
    <cfRule type="cellIs" dxfId="14" priority="56" operator="greaterThanOrEqual">
      <formula>0</formula>
    </cfRule>
    <cfRule type="cellIs" dxfId="13" priority="57" operator="lessThan">
      <formula>0</formula>
    </cfRule>
  </conditionalFormatting>
  <conditionalFormatting sqref="DM88:DM92">
    <cfRule type="cellIs" dxfId="12" priority="38" operator="lessThan">
      <formula>0</formula>
    </cfRule>
    <cfRule type="cellIs" dxfId="11" priority="37" operator="greaterThanOrEqual">
      <formula>0</formula>
    </cfRule>
  </conditionalFormatting>
  <conditionalFormatting sqref="DM101:DM120">
    <cfRule type="cellIs" dxfId="10" priority="150" operator="lessThan">
      <formula>0</formula>
    </cfRule>
    <cfRule type="cellIs" dxfId="9" priority="149" operator="greaterThanOrEqual">
      <formula>0</formula>
    </cfRule>
  </conditionalFormatting>
  <conditionalFormatting sqref="DM130:DM150">
    <cfRule type="cellIs" dxfId="8" priority="320" operator="greaterThanOrEqual">
      <formula>0</formula>
    </cfRule>
    <cfRule type="cellIs" dxfId="7" priority="321" operator="lessThan">
      <formula>0</formula>
    </cfRule>
  </conditionalFormatting>
  <conditionalFormatting sqref="DM152:DM161">
    <cfRule type="cellIs" dxfId="6" priority="190" operator="lessThan">
      <formula>0</formula>
    </cfRule>
    <cfRule type="cellIs" dxfId="5" priority="189" operator="greaterThanOrEqual">
      <formula>0</formula>
    </cfRule>
  </conditionalFormatting>
  <conditionalFormatting sqref="DM167:DM197">
    <cfRule type="cellIs" dxfId="4" priority="328" operator="lessThan">
      <formula>0</formula>
    </cfRule>
    <cfRule type="cellIs" dxfId="3" priority="327" operator="greaterThanOrEqual">
      <formula>0</formula>
    </cfRule>
  </conditionalFormatting>
  <printOptions horizontalCentered="1" headings="1"/>
  <pageMargins left="0.23622047244094491" right="0.23622047244094491" top="0.35433070866141736" bottom="0.35433070866141736" header="0.11811023622047245" footer="0.11811023622047245"/>
  <pageSetup paperSize="8" scale="33" fitToHeight="0" orientation="landscape" r:id="rId1"/>
  <headerFooter scaleWithDoc="0" alignWithMargins="0"/>
  <colBreaks count="1" manualBreakCount="1">
    <brk id="45" max="1048575" man="1"/>
  </colBreaks>
  <ignoredErrors>
    <ignoredError sqref="AJ142:AJ148 AR32:AS33 BU204:BU205 BU54 AG17:AG22 AS29 BU121 BU93 AS30 AR28" formula="1"/>
    <ignoredError sqref="BW198 BY1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9">
    <pageSetUpPr fitToPage="1"/>
  </sheetPr>
  <dimension ref="A1:BV206"/>
  <sheetViews>
    <sheetView showWhiteSpace="0" topLeftCell="A7" zoomScale="85" zoomScaleNormal="85" workbookViewId="0">
      <pane xSplit="2" ySplit="19" topLeftCell="C35" activePane="bottomRight" state="frozen"/>
      <selection activeCell="L62" sqref="L62"/>
      <selection pane="topRight" activeCell="L62" sqref="L62"/>
      <selection pane="bottomLeft" activeCell="L62" sqref="L62"/>
      <selection pane="bottomRight" activeCell="A14" sqref="A14"/>
    </sheetView>
  </sheetViews>
  <sheetFormatPr defaultColWidth="9" defaultRowHeight="12.75" outlineLevelRow="1" outlineLevelCol="1" x14ac:dyDescent="0.25"/>
  <cols>
    <col min="1" max="1" width="38.7109375" style="655" customWidth="1"/>
    <col min="2" max="2" width="19.42578125" style="655" customWidth="1"/>
    <col min="3" max="3" width="11.7109375" style="655" customWidth="1" outlineLevel="1"/>
    <col min="4" max="4" width="12.28515625" style="655" customWidth="1" outlineLevel="1"/>
    <col min="5" max="5" width="11.85546875" style="655" customWidth="1" outlineLevel="1"/>
    <col min="6" max="6" width="12" style="655" customWidth="1" outlineLevel="1"/>
    <col min="7" max="7" width="11.85546875" style="655" customWidth="1" outlineLevel="1"/>
    <col min="8" max="8" width="12.7109375" style="655" customWidth="1" outlineLevel="1"/>
    <col min="9" max="9" width="11" style="655" customWidth="1" outlineLevel="1"/>
    <col min="10" max="10" width="12.42578125" style="655" customWidth="1" outlineLevel="1"/>
    <col min="11" max="14" width="11" style="655" customWidth="1" outlineLevel="1"/>
    <col min="15" max="18" width="11.42578125" style="655" bestFit="1" customWidth="1"/>
    <col min="19" max="19" width="11.7109375" style="655" bestFit="1" customWidth="1"/>
    <col min="20" max="31" width="11.28515625" style="655" customWidth="1" outlineLevel="1"/>
    <col min="32" max="32" width="13.28515625" style="655" customWidth="1"/>
    <col min="33" max="33" width="15.85546875" style="655" customWidth="1"/>
    <col min="34" max="34" width="12" style="655" bestFit="1" customWidth="1"/>
    <col min="35" max="35" width="10.85546875" style="655" customWidth="1"/>
    <col min="36" max="36" width="14.42578125" style="655" customWidth="1"/>
    <col min="37" max="69" width="9" style="655"/>
    <col min="70" max="70" width="0" style="655" hidden="1" customWidth="1"/>
    <col min="71" max="74" width="9" style="655" hidden="1" customWidth="1"/>
    <col min="75" max="16384" width="9" style="655"/>
  </cols>
  <sheetData>
    <row r="1" spans="1:73" ht="51" hidden="1" customHeight="1" x14ac:dyDescent="0.25">
      <c r="X1" s="1158" t="s">
        <v>136</v>
      </c>
      <c r="Y1" s="1158"/>
      <c r="Z1" s="1158"/>
      <c r="AA1" s="1158"/>
      <c r="AB1" s="1158"/>
      <c r="AC1" s="1158"/>
      <c r="AD1" s="1158"/>
      <c r="AE1" s="1158"/>
    </row>
    <row r="2" spans="1:73" ht="14.25" hidden="1" customHeight="1" x14ac:dyDescent="0.25">
      <c r="X2" s="656"/>
      <c r="Y2" s="656"/>
      <c r="Z2" s="656"/>
      <c r="AA2" s="656"/>
      <c r="AB2" s="656"/>
      <c r="AC2" s="656"/>
      <c r="AD2" s="656"/>
      <c r="AE2" s="656"/>
    </row>
    <row r="3" spans="1:73" ht="14.25" hidden="1" x14ac:dyDescent="0.25">
      <c r="X3" s="657"/>
      <c r="Y3" s="657"/>
      <c r="Z3" s="657"/>
      <c r="AA3" s="657"/>
      <c r="AB3" s="657"/>
      <c r="AC3" s="657"/>
      <c r="AD3" s="657"/>
      <c r="AE3" s="657"/>
    </row>
    <row r="4" spans="1:73" ht="14.25" hidden="1" x14ac:dyDescent="0.25">
      <c r="X4" s="657"/>
      <c r="Y4" s="657"/>
      <c r="Z4" s="657"/>
      <c r="AA4" s="657"/>
      <c r="AB4" s="657"/>
      <c r="AC4" s="657"/>
      <c r="AD4" s="657"/>
      <c r="AE4" s="657"/>
    </row>
    <row r="5" spans="1:73" ht="14.25" hidden="1" x14ac:dyDescent="0.25">
      <c r="X5" s="656"/>
      <c r="AD5" s="656"/>
    </row>
    <row r="6" spans="1:73" hidden="1" x14ac:dyDescent="0.25">
      <c r="BR6" s="658" t="s">
        <v>137</v>
      </c>
      <c r="BS6" s="655">
        <v>1</v>
      </c>
      <c r="BT6" s="658" t="s">
        <v>138</v>
      </c>
    </row>
    <row r="7" spans="1:73" s="659" customFormat="1" ht="14.25" x14ac:dyDescent="0.25">
      <c r="A7" s="659" t="s">
        <v>361</v>
      </c>
      <c r="BR7" s="658" t="s">
        <v>139</v>
      </c>
      <c r="BS7" s="655">
        <v>2</v>
      </c>
      <c r="BT7" s="658" t="s">
        <v>140</v>
      </c>
      <c r="BU7" s="660"/>
    </row>
    <row r="8" spans="1:73" s="659" customFormat="1" ht="14.25" x14ac:dyDescent="0.25">
      <c r="C8" s="659">
        <v>1</v>
      </c>
      <c r="D8" s="659">
        <v>1</v>
      </c>
      <c r="E8" s="659">
        <v>1</v>
      </c>
      <c r="F8" s="659">
        <v>2</v>
      </c>
      <c r="G8" s="659">
        <v>2</v>
      </c>
      <c r="H8" s="659">
        <v>2</v>
      </c>
      <c r="I8" s="659">
        <v>3</v>
      </c>
      <c r="J8" s="659">
        <v>3</v>
      </c>
      <c r="K8" s="659">
        <v>3</v>
      </c>
      <c r="L8" s="659">
        <v>4</v>
      </c>
      <c r="M8" s="659">
        <v>4</v>
      </c>
      <c r="N8" s="659">
        <v>4</v>
      </c>
      <c r="BR8" s="658"/>
      <c r="BS8" s="655"/>
      <c r="BT8" s="658"/>
      <c r="BU8" s="660"/>
    </row>
    <row r="9" spans="1:73" x14ac:dyDescent="0.25">
      <c r="C9" s="655">
        <v>1</v>
      </c>
      <c r="D9" s="655">
        <v>2</v>
      </c>
      <c r="E9" s="655">
        <v>3</v>
      </c>
      <c r="F9" s="655">
        <v>4</v>
      </c>
      <c r="G9" s="655">
        <v>5</v>
      </c>
      <c r="H9" s="655">
        <v>6</v>
      </c>
      <c r="I9" s="655">
        <v>7</v>
      </c>
      <c r="J9" s="655">
        <v>8</v>
      </c>
      <c r="K9" s="655">
        <v>9</v>
      </c>
      <c r="L9" s="655">
        <v>10</v>
      </c>
      <c r="M9" s="655">
        <v>11</v>
      </c>
      <c r="N9" s="655">
        <v>12</v>
      </c>
      <c r="BR9" s="658" t="s">
        <v>141</v>
      </c>
      <c r="BS9" s="655">
        <v>3</v>
      </c>
      <c r="BT9" s="658" t="s">
        <v>142</v>
      </c>
    </row>
    <row r="10" spans="1:73" s="660" customFormat="1" ht="15" customHeight="1" x14ac:dyDescent="0.25">
      <c r="A10" s="1159" t="s">
        <v>362</v>
      </c>
      <c r="B10" s="1160" t="s">
        <v>143</v>
      </c>
      <c r="C10" s="1161">
        <v>2022</v>
      </c>
      <c r="D10" s="1162"/>
      <c r="E10" s="1162"/>
      <c r="F10" s="1162"/>
      <c r="G10" s="1162"/>
      <c r="H10" s="1162"/>
      <c r="I10" s="1162"/>
      <c r="J10" s="1162"/>
      <c r="K10" s="1162"/>
      <c r="L10" s="1162"/>
      <c r="M10" s="1162"/>
      <c r="N10" s="1162"/>
      <c r="O10" s="1162"/>
      <c r="P10" s="1162"/>
      <c r="Q10" s="1162"/>
      <c r="R10" s="1162"/>
      <c r="S10" s="1162"/>
      <c r="T10" s="875"/>
      <c r="U10" s="875"/>
      <c r="V10" s="875"/>
      <c r="W10" s="875"/>
      <c r="X10" s="875"/>
      <c r="Y10" s="876"/>
      <c r="Z10" s="876"/>
      <c r="AA10" s="876"/>
      <c r="AB10" s="876"/>
      <c r="AC10" s="876"/>
      <c r="AD10" s="876"/>
      <c r="AE10" s="876"/>
      <c r="BR10" s="658" t="s">
        <v>144</v>
      </c>
      <c r="BS10" s="655">
        <v>4</v>
      </c>
      <c r="BT10" s="658" t="s">
        <v>145</v>
      </c>
    </row>
    <row r="11" spans="1:73" s="662" customFormat="1" x14ac:dyDescent="0.25">
      <c r="A11" s="1159"/>
      <c r="B11" s="1160"/>
      <c r="C11" s="661" t="s">
        <v>82</v>
      </c>
      <c r="D11" s="661" t="s">
        <v>19</v>
      </c>
      <c r="E11" s="661" t="s">
        <v>30</v>
      </c>
      <c r="F11" s="661" t="s">
        <v>20</v>
      </c>
      <c r="G11" s="661" t="s">
        <v>21</v>
      </c>
      <c r="H11" s="661" t="s">
        <v>22</v>
      </c>
      <c r="I11" s="661" t="s">
        <v>23</v>
      </c>
      <c r="J11" s="661" t="s">
        <v>25</v>
      </c>
      <c r="K11" s="661" t="s">
        <v>24</v>
      </c>
      <c r="L11" s="661" t="s">
        <v>27</v>
      </c>
      <c r="M11" s="661" t="s">
        <v>26</v>
      </c>
      <c r="N11" s="661" t="s">
        <v>28</v>
      </c>
      <c r="O11" s="661" t="s">
        <v>146</v>
      </c>
      <c r="P11" s="661" t="s">
        <v>147</v>
      </c>
      <c r="Q11" s="661" t="s">
        <v>148</v>
      </c>
      <c r="R11" s="661" t="s">
        <v>149</v>
      </c>
      <c r="S11" s="1163">
        <f>C10</f>
        <v>2022</v>
      </c>
      <c r="T11" s="841"/>
      <c r="U11" s="841"/>
      <c r="V11" s="841"/>
      <c r="W11" s="841"/>
      <c r="X11" s="876"/>
      <c r="Y11" s="841"/>
      <c r="Z11" s="841"/>
      <c r="AA11" s="841"/>
      <c r="AB11" s="841"/>
      <c r="AC11" s="876"/>
      <c r="AD11" s="876"/>
      <c r="AE11" s="876"/>
      <c r="BR11" s="658" t="s">
        <v>150</v>
      </c>
      <c r="BT11" s="658" t="s">
        <v>151</v>
      </c>
    </row>
    <row r="12" spans="1:73" s="662" customFormat="1" x14ac:dyDescent="0.25">
      <c r="A12" s="1159"/>
      <c r="B12" s="1160"/>
      <c r="C12" s="661" t="s">
        <v>152</v>
      </c>
      <c r="D12" s="661" t="s">
        <v>152</v>
      </c>
      <c r="E12" s="661" t="s">
        <v>152</v>
      </c>
      <c r="F12" s="661" t="s">
        <v>152</v>
      </c>
      <c r="G12" s="661" t="s">
        <v>152</v>
      </c>
      <c r="H12" s="661" t="s">
        <v>152</v>
      </c>
      <c r="I12" s="661" t="s">
        <v>152</v>
      </c>
      <c r="J12" s="661" t="s">
        <v>152</v>
      </c>
      <c r="K12" s="661" t="s">
        <v>152</v>
      </c>
      <c r="L12" s="661" t="s">
        <v>152</v>
      </c>
      <c r="M12" s="661" t="s">
        <v>152</v>
      </c>
      <c r="N12" s="661" t="s">
        <v>152</v>
      </c>
      <c r="O12" s="661" t="s">
        <v>153</v>
      </c>
      <c r="P12" s="661" t="s">
        <v>153</v>
      </c>
      <c r="Q12" s="661" t="s">
        <v>153</v>
      </c>
      <c r="R12" s="661" t="s">
        <v>153</v>
      </c>
      <c r="S12" s="1164"/>
      <c r="T12" s="841"/>
      <c r="U12" s="841"/>
      <c r="V12" s="841"/>
      <c r="W12" s="841"/>
      <c r="X12" s="876"/>
      <c r="Y12" s="841"/>
      <c r="Z12" s="841"/>
      <c r="AA12" s="841"/>
      <c r="AB12" s="841"/>
      <c r="AC12" s="876"/>
      <c r="AD12" s="876"/>
      <c r="AE12" s="876"/>
      <c r="BR12" s="658"/>
      <c r="BT12" s="658" t="s">
        <v>154</v>
      </c>
    </row>
    <row r="13" spans="1:73" s="658" customFormat="1" ht="12" customHeight="1" x14ac:dyDescent="0.25">
      <c r="A13" s="663" t="s">
        <v>155</v>
      </c>
      <c r="B13" s="664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5"/>
      <c r="N13" s="665"/>
      <c r="O13" s="665"/>
      <c r="P13" s="665"/>
      <c r="Q13" s="665"/>
      <c r="R13" s="665"/>
      <c r="S13" s="666"/>
      <c r="T13" s="706"/>
      <c r="U13" s="706"/>
      <c r="V13" s="706"/>
      <c r="W13" s="706"/>
      <c r="X13" s="706"/>
      <c r="Y13" s="706"/>
      <c r="Z13" s="706"/>
      <c r="AA13" s="706"/>
      <c r="AB13" s="706"/>
      <c r="AC13" s="706"/>
      <c r="AD13" s="706"/>
      <c r="AE13" s="706"/>
      <c r="BT13" s="658" t="s">
        <v>156</v>
      </c>
    </row>
    <row r="14" spans="1:73" s="658" customFormat="1" ht="15" x14ac:dyDescent="0.2">
      <c r="A14" s="667" t="s">
        <v>157</v>
      </c>
      <c r="B14" s="668" t="s">
        <v>158</v>
      </c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69"/>
      <c r="N14" s="669"/>
      <c r="O14" s="670"/>
      <c r="P14" s="670"/>
      <c r="Q14" s="670"/>
      <c r="R14" s="670"/>
      <c r="S14" s="878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BT14" s="658" t="s">
        <v>159</v>
      </c>
    </row>
    <row r="15" spans="1:73" s="658" customFormat="1" x14ac:dyDescent="0.25">
      <c r="A15" s="667" t="s">
        <v>160</v>
      </c>
      <c r="B15" s="671"/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 s="672"/>
      <c r="N15" s="672"/>
      <c r="O15" s="670"/>
      <c r="P15" s="670"/>
      <c r="Q15" s="670"/>
      <c r="R15" s="670"/>
      <c r="S15" s="878"/>
      <c r="T15" s="843"/>
      <c r="U15" s="843"/>
      <c r="V15" s="843"/>
      <c r="W15" s="843"/>
      <c r="X15" s="843"/>
      <c r="Y15" s="843"/>
      <c r="Z15" s="843"/>
      <c r="AA15" s="843"/>
      <c r="AB15" s="843"/>
      <c r="AC15" s="843"/>
      <c r="AD15" s="843"/>
      <c r="AE15" s="843"/>
      <c r="BT15" s="658" t="s">
        <v>161</v>
      </c>
    </row>
    <row r="16" spans="1:73" s="658" customFormat="1" x14ac:dyDescent="0.25">
      <c r="A16" s="667" t="s">
        <v>162</v>
      </c>
      <c r="B16" s="671"/>
      <c r="C16" s="672"/>
      <c r="D16" s="670"/>
      <c r="E16" s="670"/>
      <c r="F16" s="670"/>
      <c r="G16" s="670"/>
      <c r="H16" s="670"/>
      <c r="I16" s="670"/>
      <c r="J16" s="670"/>
      <c r="K16" s="670"/>
      <c r="L16" s="670"/>
      <c r="M16" s="670"/>
      <c r="N16" s="670"/>
      <c r="O16" s="670"/>
      <c r="P16" s="670"/>
      <c r="Q16" s="670"/>
      <c r="R16" s="670"/>
      <c r="S16" s="878"/>
      <c r="T16" s="706"/>
      <c r="U16" s="706"/>
      <c r="V16" s="706"/>
      <c r="W16" s="706"/>
      <c r="X16" s="706"/>
      <c r="Y16" s="706"/>
      <c r="Z16" s="706"/>
      <c r="AA16" s="706"/>
      <c r="AB16" s="706"/>
      <c r="AC16" s="706"/>
      <c r="AD16" s="706"/>
      <c r="AE16" s="706"/>
      <c r="BT16" s="658" t="s">
        <v>163</v>
      </c>
    </row>
    <row r="17" spans="1:72" s="658" customFormat="1" x14ac:dyDescent="0.25">
      <c r="A17" s="667" t="s">
        <v>164</v>
      </c>
      <c r="B17" s="671"/>
      <c r="C17" s="672"/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670"/>
      <c r="R17" s="670"/>
      <c r="S17" s="878"/>
      <c r="T17" s="706"/>
      <c r="U17" s="706"/>
      <c r="V17" s="706"/>
      <c r="W17" s="706"/>
      <c r="X17" s="706"/>
      <c r="Y17" s="706"/>
      <c r="Z17" s="706"/>
      <c r="AA17" s="706"/>
      <c r="AB17" s="706"/>
      <c r="AC17" s="706"/>
      <c r="AD17" s="706"/>
      <c r="AE17" s="706"/>
      <c r="BT17" s="658" t="s">
        <v>165</v>
      </c>
    </row>
    <row r="18" spans="1:72" s="658" customFormat="1" x14ac:dyDescent="0.25">
      <c r="A18" s="667" t="s">
        <v>166</v>
      </c>
      <c r="B18" s="671"/>
      <c r="C18" s="914"/>
      <c r="D18" s="915"/>
      <c r="E18" s="915"/>
      <c r="F18" s="915"/>
      <c r="G18" s="915"/>
      <c r="H18" s="915"/>
      <c r="I18" s="915"/>
      <c r="J18" s="915"/>
      <c r="K18" s="915"/>
      <c r="L18" s="915"/>
      <c r="M18" s="915"/>
      <c r="N18" s="915"/>
      <c r="O18" s="915"/>
      <c r="P18" s="915"/>
      <c r="Q18" s="915"/>
      <c r="R18" s="915"/>
      <c r="S18" s="916"/>
      <c r="T18" s="706"/>
      <c r="U18" s="706"/>
      <c r="V18" s="706"/>
      <c r="W18" s="706"/>
      <c r="X18" s="706"/>
      <c r="Y18" s="706"/>
      <c r="Z18" s="706"/>
      <c r="AA18" s="706"/>
      <c r="AB18" s="706"/>
      <c r="AC18" s="706"/>
      <c r="AD18" s="706"/>
      <c r="AE18" s="706"/>
      <c r="BT18" s="658" t="s">
        <v>167</v>
      </c>
    </row>
    <row r="19" spans="1:72" s="658" customFormat="1" x14ac:dyDescent="0.25">
      <c r="A19" s="667" t="s">
        <v>168</v>
      </c>
      <c r="B19" s="671"/>
      <c r="C19" s="915"/>
      <c r="D19" s="915"/>
      <c r="E19" s="915"/>
      <c r="F19" s="915"/>
      <c r="G19" s="915"/>
      <c r="H19" s="915"/>
      <c r="I19" s="915"/>
      <c r="J19" s="915"/>
      <c r="K19" s="915"/>
      <c r="L19" s="915"/>
      <c r="M19" s="915"/>
      <c r="N19" s="915"/>
      <c r="O19" s="915"/>
      <c r="P19" s="915"/>
      <c r="Q19" s="915"/>
      <c r="R19" s="915"/>
      <c r="S19" s="916"/>
      <c r="T19" s="706"/>
      <c r="U19" s="706"/>
      <c r="V19" s="706"/>
      <c r="W19" s="706"/>
      <c r="X19" s="706"/>
      <c r="Y19" s="706"/>
      <c r="Z19" s="706"/>
      <c r="AA19" s="706"/>
      <c r="AB19" s="706"/>
      <c r="AC19" s="706"/>
      <c r="AD19" s="706"/>
      <c r="AE19" s="706"/>
    </row>
    <row r="20" spans="1:72" s="658" customFormat="1" ht="15" x14ac:dyDescent="0.2">
      <c r="A20" s="667" t="s">
        <v>53</v>
      </c>
      <c r="B20" s="668" t="s">
        <v>169</v>
      </c>
      <c r="C20" s="669"/>
      <c r="D20" s="673"/>
      <c r="E20" s="669"/>
      <c r="F20" s="669"/>
      <c r="G20" s="669"/>
      <c r="H20" s="674"/>
      <c r="I20" s="675"/>
      <c r="J20" s="669"/>
      <c r="K20" s="669"/>
      <c r="L20" s="669"/>
      <c r="M20" s="669"/>
      <c r="N20" s="675"/>
      <c r="O20" s="670"/>
      <c r="P20" s="670"/>
      <c r="Q20" s="670"/>
      <c r="R20" s="670"/>
      <c r="S20" s="878"/>
      <c r="T20" s="842"/>
      <c r="U20" s="842"/>
      <c r="V20" s="842"/>
      <c r="W20" s="842"/>
      <c r="X20" s="842"/>
      <c r="Y20" s="842"/>
      <c r="Z20" s="842"/>
      <c r="AA20" s="842"/>
      <c r="AB20" s="842"/>
      <c r="AC20" s="842"/>
      <c r="AD20" s="842"/>
      <c r="AE20" s="842"/>
      <c r="BT20" s="658" t="s">
        <v>170</v>
      </c>
    </row>
    <row r="21" spans="1:72" s="658" customFormat="1" x14ac:dyDescent="0.25">
      <c r="A21" s="667" t="s">
        <v>171</v>
      </c>
      <c r="B21" s="671"/>
      <c r="C21" s="676" t="e">
        <f>ROUND((C14-C16)/C17*C20,4)</f>
        <v>#DIV/0!</v>
      </c>
      <c r="D21" s="677" t="e">
        <f>ROUND((D14-D16)/D17*D20,4)</f>
        <v>#DIV/0!</v>
      </c>
      <c r="E21" s="678" t="e">
        <f>ROUND((E14-E16)/E17*E20,4)</f>
        <v>#DIV/0!</v>
      </c>
      <c r="F21" s="678" t="e">
        <f t="shared" ref="F21:N21" si="0">ROUND((F14-F16)/F17*F20,4)</f>
        <v>#DIV/0!</v>
      </c>
      <c r="G21" s="677" t="e">
        <f t="shared" si="0"/>
        <v>#DIV/0!</v>
      </c>
      <c r="H21" s="678" t="e">
        <f t="shared" si="0"/>
        <v>#DIV/0!</v>
      </c>
      <c r="I21" s="678" t="e">
        <f t="shared" si="0"/>
        <v>#DIV/0!</v>
      </c>
      <c r="J21" s="678" t="e">
        <f t="shared" si="0"/>
        <v>#DIV/0!</v>
      </c>
      <c r="K21" s="678" t="e">
        <f t="shared" si="0"/>
        <v>#DIV/0!</v>
      </c>
      <c r="L21" s="678" t="e">
        <f t="shared" si="0"/>
        <v>#DIV/0!</v>
      </c>
      <c r="M21" s="678" t="e">
        <f t="shared" si="0"/>
        <v>#DIV/0!</v>
      </c>
      <c r="N21" s="678" t="e">
        <f t="shared" si="0"/>
        <v>#DIV/0!</v>
      </c>
      <c r="O21" s="670" t="e">
        <f t="shared" ref="O21" si="1">AVERAGE(C21:E21)</f>
        <v>#DIV/0!</v>
      </c>
      <c r="P21" s="670" t="e">
        <f t="shared" ref="P21" si="2">AVERAGE(F21:H21)</f>
        <v>#DIV/0!</v>
      </c>
      <c r="Q21" s="670" t="e">
        <f>AVERAGE(I21:K21)</f>
        <v>#DIV/0!</v>
      </c>
      <c r="R21" s="670" t="e">
        <f t="shared" ref="R21" si="3">AVERAGE(L21:N21)</f>
        <v>#DIV/0!</v>
      </c>
      <c r="S21" s="878" t="e">
        <f t="shared" ref="S21" si="4">ROUND((S14-S16)/S17*S20,4)</f>
        <v>#DIV/0!</v>
      </c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BT21" s="658" t="s">
        <v>172</v>
      </c>
    </row>
    <row r="22" spans="1:72" s="681" customFormat="1" x14ac:dyDescent="0.25">
      <c r="A22" s="679" t="s">
        <v>173</v>
      </c>
      <c r="B22" s="680"/>
      <c r="C22" s="917"/>
      <c r="D22" s="917"/>
      <c r="E22" s="917"/>
      <c r="F22" s="917"/>
      <c r="G22" s="917"/>
      <c r="H22" s="917"/>
      <c r="I22" s="917"/>
      <c r="J22" s="917"/>
      <c r="K22" s="917"/>
      <c r="L22" s="917"/>
      <c r="M22" s="917"/>
      <c r="N22" s="917"/>
      <c r="O22" s="917"/>
      <c r="P22" s="917"/>
      <c r="Q22" s="917"/>
      <c r="R22" s="917"/>
      <c r="S22" s="918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</row>
    <row r="23" spans="1:72" s="681" customFormat="1" ht="15" x14ac:dyDescent="0.25">
      <c r="A23" s="679" t="s">
        <v>174</v>
      </c>
      <c r="B23" s="668" t="s">
        <v>175</v>
      </c>
      <c r="C23" s="682">
        <f>+IF(C171*7.3&gt;182.5,ROUNDDOWN((0.3*(C171*7.3-182.5)+29.2),1)*C20*C22,IF(AND(C171*7.3&gt;146,C171*7.3&lt;=182.5),(0.45*(C171*7.3-146)+12.78)*C20*C22,IF(AND(C171*7.3&gt;109.5,C171*7.3&lt;=146),ROUNDDOWN(0.35*(C171*7.3-109.5),1)*C20*C22,0)))</f>
        <v>0</v>
      </c>
      <c r="D23" s="682">
        <f>+IF(D171*7.3&gt;182.5,ROUNDDOWN((0.3*(D171*7.3-182.5)+29.2),1)*D20*D22,IF(AND(D171*7.3&gt;146,D171*7.3&lt;=182.5),(0.45*(D171*7.3-146)+12.78)*D20*D22,IF(AND(D171*7.3&gt;109.5,D171*7.3&lt;=146),ROUNDDOWN(0.35*(D171*7.3-109.5),1)*D20*D22,0)))</f>
        <v>0</v>
      </c>
      <c r="E23" s="682">
        <f t="shared" ref="E23:N23" si="5">+IF(E171*7.3&gt;182.5,ROUNDDOWN((0.3*(E171*7.3-182.5)+29.2),1)*E20*E22,IF(AND(E171*7.3&gt;146,E171*7.3&lt;=182.5),(0.45*(E171*7.3-146)+12.78)*E20*E22,IF(AND(E171*7.3&gt;109.5,E171*7.3&lt;=146),ROUNDDOWN(0.35*(E171*7.3-109.5),1)*E20*E22,0)))</f>
        <v>0</v>
      </c>
      <c r="F23" s="682">
        <f t="shared" si="5"/>
        <v>0</v>
      </c>
      <c r="G23" s="682">
        <f t="shared" si="5"/>
        <v>0</v>
      </c>
      <c r="H23" s="682">
        <f t="shared" si="5"/>
        <v>0</v>
      </c>
      <c r="I23" s="682">
        <f t="shared" si="5"/>
        <v>0</v>
      </c>
      <c r="J23" s="682">
        <f t="shared" si="5"/>
        <v>0</v>
      </c>
      <c r="K23" s="682">
        <f t="shared" si="5"/>
        <v>0</v>
      </c>
      <c r="L23" s="682">
        <f t="shared" si="5"/>
        <v>0</v>
      </c>
      <c r="M23" s="682">
        <f t="shared" si="5"/>
        <v>0</v>
      </c>
      <c r="N23" s="682">
        <f t="shared" si="5"/>
        <v>0</v>
      </c>
      <c r="O23" s="670">
        <f t="shared" ref="O23" si="6">AVERAGE(C23:E23)</f>
        <v>0</v>
      </c>
      <c r="P23" s="670">
        <f t="shared" ref="P23" si="7">AVERAGE(F23:H23)</f>
        <v>0</v>
      </c>
      <c r="Q23" s="670">
        <f>AVERAGE(I23:K23)</f>
        <v>0</v>
      </c>
      <c r="R23" s="670">
        <f t="shared" ref="R23" si="8">AVERAGE(L23:N23)</f>
        <v>0</v>
      </c>
      <c r="S23" s="878">
        <f>+IF(S171*7.3&gt;182.5,ROUNDDOWN((0.3*(S171*7.3-182.5)+29.2),1)*S20*S22,IF(AND(S171*7.3&gt;146,S171*7.3&lt;=182.5),(0.45*(S171*7.3-146)+12.78)*S20*S22,IF(AND(S171*7.3&gt;109.5,S171*7.3&lt;=146),ROUNDDOWN(0.35*(S171*7.3-109.5),1)*S20*S22,0)))</f>
        <v>0</v>
      </c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</row>
    <row r="24" spans="1:72" s="681" customFormat="1" ht="15" x14ac:dyDescent="0.25">
      <c r="A24" s="679" t="s">
        <v>176</v>
      </c>
      <c r="B24" s="668" t="s">
        <v>177</v>
      </c>
      <c r="C24" s="684">
        <f>C203</f>
        <v>23.553699999999999</v>
      </c>
      <c r="D24" s="684">
        <f t="shared" ref="D24:S24" si="9">D203</f>
        <v>23.553699999999999</v>
      </c>
      <c r="E24" s="684">
        <f>E203</f>
        <v>23.553699999999999</v>
      </c>
      <c r="F24" s="684">
        <f t="shared" si="9"/>
        <v>23.553699999999999</v>
      </c>
      <c r="G24" s="684">
        <f t="shared" si="9"/>
        <v>23.553699999999999</v>
      </c>
      <c r="H24" s="684">
        <f t="shared" si="9"/>
        <v>23.553699999999999</v>
      </c>
      <c r="I24" s="684">
        <f t="shared" si="9"/>
        <v>23.553699999999999</v>
      </c>
      <c r="J24" s="684">
        <f t="shared" si="9"/>
        <v>23.553699999999999</v>
      </c>
      <c r="K24" s="684">
        <f t="shared" si="9"/>
        <v>23.553699999999999</v>
      </c>
      <c r="L24" s="684">
        <f t="shared" si="9"/>
        <v>23.553699999999999</v>
      </c>
      <c r="M24" s="684">
        <f t="shared" si="9"/>
        <v>23.553699999999999</v>
      </c>
      <c r="N24" s="684">
        <f t="shared" si="9"/>
        <v>23.553699999999999</v>
      </c>
      <c r="O24" s="684">
        <f>O203</f>
        <v>23.553699999999999</v>
      </c>
      <c r="P24" s="684">
        <f t="shared" ref="P24:R24" si="10">P203</f>
        <v>23.553699999999999</v>
      </c>
      <c r="Q24" s="684">
        <f t="shared" si="10"/>
        <v>23.553699999999999</v>
      </c>
      <c r="R24" s="684">
        <f t="shared" si="10"/>
        <v>23.553699999999999</v>
      </c>
      <c r="S24" s="880">
        <f t="shared" si="9"/>
        <v>23.553699999999999</v>
      </c>
      <c r="T24" s="847"/>
      <c r="U24" s="847"/>
      <c r="V24" s="847"/>
      <c r="W24" s="847"/>
      <c r="X24" s="847"/>
      <c r="Y24" s="847"/>
      <c r="Z24" s="847"/>
      <c r="AA24" s="847"/>
      <c r="AB24" s="847"/>
      <c r="AC24" s="847"/>
      <c r="AD24" s="847"/>
      <c r="AE24" s="847"/>
    </row>
    <row r="25" spans="1:72" s="658" customFormat="1" x14ac:dyDescent="0.25">
      <c r="A25" s="685" t="s">
        <v>178</v>
      </c>
      <c r="B25" s="686" t="s">
        <v>179</v>
      </c>
      <c r="C25" s="687" t="e">
        <f>C21*C15+C19+C23+C24</f>
        <v>#DIV/0!</v>
      </c>
      <c r="D25" s="687" t="e">
        <f t="shared" ref="D25:S25" si="11">D21*D15+D19+D23+D24</f>
        <v>#DIV/0!</v>
      </c>
      <c r="E25" s="687" t="e">
        <f t="shared" si="11"/>
        <v>#DIV/0!</v>
      </c>
      <c r="F25" s="687" t="e">
        <f t="shared" si="11"/>
        <v>#DIV/0!</v>
      </c>
      <c r="G25" s="687" t="e">
        <f t="shared" si="11"/>
        <v>#DIV/0!</v>
      </c>
      <c r="H25" s="687" t="e">
        <f t="shared" si="11"/>
        <v>#DIV/0!</v>
      </c>
      <c r="I25" s="687" t="e">
        <f t="shared" si="11"/>
        <v>#DIV/0!</v>
      </c>
      <c r="J25" s="687" t="e">
        <f t="shared" si="11"/>
        <v>#DIV/0!</v>
      </c>
      <c r="K25" s="687" t="e">
        <f t="shared" si="11"/>
        <v>#DIV/0!</v>
      </c>
      <c r="L25" s="687" t="e">
        <f t="shared" si="11"/>
        <v>#DIV/0!</v>
      </c>
      <c r="M25" s="687" t="e">
        <f t="shared" si="11"/>
        <v>#DIV/0!</v>
      </c>
      <c r="N25" s="687" t="e">
        <f t="shared" si="11"/>
        <v>#DIV/0!</v>
      </c>
      <c r="O25" s="687" t="e">
        <f>O21*O15+O19+O23+O24</f>
        <v>#DIV/0!</v>
      </c>
      <c r="P25" s="687" t="e">
        <f t="shared" si="11"/>
        <v>#DIV/0!</v>
      </c>
      <c r="Q25" s="687" t="e">
        <f t="shared" si="11"/>
        <v>#DIV/0!</v>
      </c>
      <c r="R25" s="687" t="e">
        <f t="shared" si="11"/>
        <v>#DIV/0!</v>
      </c>
      <c r="S25" s="881" t="e">
        <f t="shared" si="11"/>
        <v>#DIV/0!</v>
      </c>
      <c r="T25" s="848"/>
      <c r="U25" s="848"/>
      <c r="V25" s="848"/>
      <c r="W25" s="848"/>
      <c r="X25" s="848"/>
      <c r="Y25" s="848"/>
      <c r="Z25" s="848"/>
      <c r="AA25" s="848"/>
      <c r="AB25" s="848"/>
      <c r="AC25" s="848"/>
      <c r="AD25" s="848"/>
      <c r="AE25" s="848"/>
      <c r="BT25" s="658" t="s">
        <v>180</v>
      </c>
    </row>
    <row r="26" spans="1:72" s="658" customFormat="1" ht="12" customHeight="1" outlineLevel="1" x14ac:dyDescent="0.25">
      <c r="A26" s="663" t="s">
        <v>181</v>
      </c>
      <c r="B26" s="664"/>
      <c r="C26" s="689"/>
      <c r="D26" s="690"/>
      <c r="E26" s="690"/>
      <c r="F26" s="690"/>
      <c r="G26" s="690"/>
      <c r="H26" s="690"/>
      <c r="I26" s="690"/>
      <c r="J26" s="689"/>
      <c r="K26" s="689"/>
      <c r="L26" s="690"/>
      <c r="M26" s="690"/>
      <c r="N26" s="690"/>
      <c r="O26" s="690"/>
      <c r="P26" s="690"/>
      <c r="Q26" s="690"/>
      <c r="R26" s="690"/>
      <c r="S26" s="691"/>
      <c r="T26" s="706"/>
      <c r="U26" s="706"/>
      <c r="V26" s="706"/>
      <c r="W26" s="706"/>
      <c r="X26" s="706"/>
      <c r="Y26" s="706"/>
      <c r="Z26" s="706"/>
      <c r="AA26" s="706"/>
      <c r="AB26" s="706"/>
      <c r="AC26" s="706"/>
      <c r="AD26" s="706"/>
      <c r="AE26" s="706"/>
      <c r="BT26" s="658" t="s">
        <v>182</v>
      </c>
    </row>
    <row r="27" spans="1:72" s="658" customFormat="1" ht="12.75" customHeight="1" outlineLevel="1" x14ac:dyDescent="0.25">
      <c r="A27" s="671" t="s">
        <v>363</v>
      </c>
      <c r="B27" s="692" t="s">
        <v>183</v>
      </c>
      <c r="C27" s="693"/>
      <c r="D27" s="693"/>
      <c r="E27" s="693"/>
      <c r="F27" s="693"/>
      <c r="G27" s="693"/>
      <c r="H27" s="693"/>
      <c r="I27" s="693"/>
      <c r="J27" s="693"/>
      <c r="K27" s="693"/>
      <c r="L27" s="693"/>
      <c r="M27" s="693"/>
      <c r="N27" s="693"/>
      <c r="O27" s="693"/>
      <c r="P27" s="693"/>
      <c r="Q27" s="693"/>
      <c r="R27" s="693"/>
      <c r="S27" s="882"/>
      <c r="T27" s="849"/>
      <c r="U27" s="849"/>
      <c r="V27" s="849"/>
      <c r="W27" s="849"/>
      <c r="X27" s="849"/>
      <c r="Y27" s="849"/>
      <c r="Z27" s="849"/>
      <c r="AA27" s="849"/>
      <c r="AB27" s="849"/>
      <c r="AC27" s="849"/>
      <c r="AD27" s="849"/>
      <c r="AE27" s="849"/>
      <c r="BT27" s="658" t="s">
        <v>184</v>
      </c>
    </row>
    <row r="28" spans="1:72" s="658" customFormat="1" ht="12.75" customHeight="1" outlineLevel="1" x14ac:dyDescent="0.25">
      <c r="A28" s="671" t="s">
        <v>364</v>
      </c>
      <c r="B28" s="692" t="s">
        <v>183</v>
      </c>
      <c r="C28" s="693"/>
      <c r="D28" s="693"/>
      <c r="E28" s="693"/>
      <c r="F28" s="693"/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882"/>
      <c r="T28" s="849"/>
      <c r="U28" s="849"/>
      <c r="V28" s="849"/>
      <c r="W28" s="849"/>
      <c r="X28" s="849"/>
      <c r="Y28" s="849"/>
      <c r="Z28" s="849"/>
      <c r="AA28" s="849"/>
      <c r="AB28" s="849"/>
      <c r="AC28" s="849"/>
      <c r="AD28" s="849"/>
      <c r="AE28" s="849"/>
      <c r="BT28" s="658" t="s">
        <v>185</v>
      </c>
    </row>
    <row r="29" spans="1:72" s="658" customFormat="1" ht="12.75" customHeight="1" outlineLevel="1" x14ac:dyDescent="0.25">
      <c r="A29" s="671" t="s">
        <v>365</v>
      </c>
      <c r="B29" s="692" t="s">
        <v>141</v>
      </c>
      <c r="C29" s="693"/>
      <c r="D29" s="693"/>
      <c r="E29" s="693"/>
      <c r="F29" s="693"/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882"/>
      <c r="T29" s="849"/>
      <c r="U29" s="849"/>
      <c r="V29" s="849"/>
      <c r="W29" s="849"/>
      <c r="X29" s="849"/>
      <c r="Y29" s="849"/>
      <c r="Z29" s="849"/>
      <c r="AA29" s="849"/>
      <c r="AB29" s="849"/>
      <c r="AC29" s="849"/>
      <c r="AD29" s="849"/>
      <c r="AE29" s="849"/>
      <c r="BT29" s="658" t="s">
        <v>186</v>
      </c>
    </row>
    <row r="30" spans="1:72" s="658" customFormat="1" ht="12.75" customHeight="1" outlineLevel="1" x14ac:dyDescent="0.25">
      <c r="A30" s="671" t="s">
        <v>367</v>
      </c>
      <c r="B30" s="692" t="s">
        <v>141</v>
      </c>
      <c r="C30" s="693"/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693"/>
      <c r="S30" s="882"/>
      <c r="T30" s="849"/>
      <c r="U30" s="849"/>
      <c r="V30" s="849"/>
      <c r="W30" s="849"/>
      <c r="X30" s="849"/>
      <c r="Y30" s="849"/>
      <c r="Z30" s="849"/>
      <c r="AA30" s="849"/>
      <c r="AB30" s="849"/>
      <c r="AC30" s="849"/>
      <c r="AD30" s="849"/>
      <c r="AE30" s="849"/>
      <c r="BT30" s="658" t="s">
        <v>187</v>
      </c>
    </row>
    <row r="31" spans="1:72" s="658" customFormat="1" ht="12.75" customHeight="1" outlineLevel="1" x14ac:dyDescent="0.25">
      <c r="A31" s="671" t="s">
        <v>368</v>
      </c>
      <c r="B31" s="692" t="s">
        <v>141</v>
      </c>
      <c r="C31" s="693"/>
      <c r="D31" s="693"/>
      <c r="E31" s="693"/>
      <c r="F31" s="693"/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882"/>
      <c r="T31" s="849"/>
      <c r="U31" s="849"/>
      <c r="V31" s="849"/>
      <c r="W31" s="849"/>
      <c r="X31" s="849"/>
      <c r="Y31" s="849"/>
      <c r="Z31" s="849"/>
      <c r="AA31" s="849"/>
      <c r="AB31" s="849"/>
      <c r="AC31" s="849"/>
      <c r="AD31" s="849"/>
      <c r="AE31" s="849"/>
      <c r="BT31" s="658" t="s">
        <v>188</v>
      </c>
    </row>
    <row r="32" spans="1:72" s="658" customFormat="1" ht="12.75" customHeight="1" outlineLevel="1" x14ac:dyDescent="0.25">
      <c r="A32" s="671" t="s">
        <v>369</v>
      </c>
      <c r="B32" s="692" t="s">
        <v>141</v>
      </c>
      <c r="C32" s="693"/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882"/>
      <c r="T32" s="849"/>
      <c r="U32" s="849"/>
      <c r="V32" s="849"/>
      <c r="W32" s="849"/>
      <c r="X32" s="849"/>
      <c r="Y32" s="849"/>
      <c r="Z32" s="849"/>
      <c r="AA32" s="849"/>
      <c r="AB32" s="849"/>
      <c r="AC32" s="849"/>
      <c r="AD32" s="849"/>
      <c r="AE32" s="849"/>
      <c r="BT32" s="658" t="s">
        <v>189</v>
      </c>
    </row>
    <row r="33" spans="1:31" s="658" customFormat="1" ht="12.75" customHeight="1" outlineLevel="1" x14ac:dyDescent="0.25">
      <c r="A33" s="671" t="s">
        <v>370</v>
      </c>
      <c r="B33" s="692" t="s">
        <v>141</v>
      </c>
      <c r="C33" s="693"/>
      <c r="D33" s="693"/>
      <c r="E33" s="693"/>
      <c r="F33" s="693"/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882"/>
      <c r="T33" s="849"/>
      <c r="U33" s="849"/>
      <c r="V33" s="849"/>
      <c r="W33" s="849"/>
      <c r="X33" s="849"/>
      <c r="Y33" s="849"/>
      <c r="Z33" s="849"/>
      <c r="AA33" s="849"/>
      <c r="AB33" s="849"/>
      <c r="AC33" s="849"/>
      <c r="AD33" s="849"/>
      <c r="AE33" s="849"/>
    </row>
    <row r="34" spans="1:31" s="658" customFormat="1" ht="12.75" customHeight="1" outlineLevel="1" x14ac:dyDescent="0.25">
      <c r="A34" s="671" t="s">
        <v>371</v>
      </c>
      <c r="B34" s="692" t="s">
        <v>141</v>
      </c>
      <c r="C34" s="693"/>
      <c r="D34" s="693"/>
      <c r="E34" s="693"/>
      <c r="F34" s="693"/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882"/>
      <c r="T34" s="849"/>
      <c r="U34" s="849"/>
      <c r="V34" s="849"/>
      <c r="W34" s="849"/>
      <c r="X34" s="849"/>
      <c r="Y34" s="849"/>
      <c r="Z34" s="849"/>
      <c r="AA34" s="849"/>
      <c r="AB34" s="849"/>
      <c r="AC34" s="849"/>
      <c r="AD34" s="849"/>
      <c r="AE34" s="849"/>
    </row>
    <row r="35" spans="1:31" s="658" customFormat="1" ht="12.75" customHeight="1" outlineLevel="1" x14ac:dyDescent="0.25">
      <c r="A35" s="671" t="s">
        <v>372</v>
      </c>
      <c r="B35" s="692" t="s">
        <v>141</v>
      </c>
      <c r="C35" s="693"/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882"/>
      <c r="T35" s="849"/>
      <c r="U35" s="849"/>
      <c r="V35" s="849"/>
      <c r="W35" s="849"/>
      <c r="X35" s="849"/>
      <c r="Y35" s="849"/>
      <c r="Z35" s="849"/>
      <c r="AA35" s="849"/>
      <c r="AB35" s="849"/>
      <c r="AC35" s="849"/>
      <c r="AD35" s="849"/>
      <c r="AE35" s="849"/>
    </row>
    <row r="36" spans="1:31" s="658" customFormat="1" ht="12.75" customHeight="1" outlineLevel="1" x14ac:dyDescent="0.25">
      <c r="A36" s="671" t="s">
        <v>373</v>
      </c>
      <c r="B36" s="692" t="s">
        <v>141</v>
      </c>
      <c r="C36" s="693"/>
      <c r="D36" s="693"/>
      <c r="E36" s="693"/>
      <c r="F36" s="693"/>
      <c r="G36" s="693"/>
      <c r="H36" s="693"/>
      <c r="I36" s="693"/>
      <c r="J36" s="693"/>
      <c r="K36" s="693"/>
      <c r="L36" s="693"/>
      <c r="M36" s="693"/>
      <c r="N36" s="693"/>
      <c r="O36" s="693"/>
      <c r="P36" s="693"/>
      <c r="Q36" s="693"/>
      <c r="R36" s="693"/>
      <c r="S36" s="882"/>
      <c r="T36" s="849"/>
      <c r="U36" s="849"/>
      <c r="V36" s="849"/>
      <c r="W36" s="849"/>
      <c r="X36" s="849"/>
      <c r="Y36" s="849"/>
      <c r="Z36" s="849"/>
      <c r="AA36" s="849"/>
      <c r="AB36" s="849"/>
      <c r="AC36" s="849"/>
      <c r="AD36" s="849"/>
      <c r="AE36" s="849"/>
    </row>
    <row r="37" spans="1:31" s="658" customFormat="1" ht="12.75" customHeight="1" outlineLevel="1" x14ac:dyDescent="0.25">
      <c r="A37" s="671" t="s">
        <v>374</v>
      </c>
      <c r="B37" s="692" t="s">
        <v>141</v>
      </c>
      <c r="C37" s="693"/>
      <c r="D37" s="693"/>
      <c r="E37" s="693"/>
      <c r="F37" s="693"/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882"/>
      <c r="T37" s="849"/>
      <c r="U37" s="849"/>
      <c r="V37" s="849"/>
      <c r="W37" s="849"/>
      <c r="X37" s="849"/>
      <c r="Y37" s="849"/>
      <c r="Z37" s="849"/>
      <c r="AA37" s="849"/>
      <c r="AB37" s="849"/>
      <c r="AC37" s="849"/>
      <c r="AD37" s="849"/>
      <c r="AE37" s="849"/>
    </row>
    <row r="38" spans="1:31" s="658" customFormat="1" ht="12.75" customHeight="1" outlineLevel="1" x14ac:dyDescent="0.25">
      <c r="A38" s="671" t="s">
        <v>375</v>
      </c>
      <c r="B38" s="692" t="s">
        <v>141</v>
      </c>
      <c r="C38" s="693"/>
      <c r="D38" s="693"/>
      <c r="E38" s="693"/>
      <c r="F38" s="693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3"/>
      <c r="R38" s="693"/>
      <c r="S38" s="882"/>
      <c r="T38" s="849"/>
      <c r="U38" s="849"/>
      <c r="V38" s="849"/>
      <c r="W38" s="849"/>
      <c r="X38" s="849"/>
      <c r="Y38" s="849"/>
      <c r="Z38" s="849"/>
      <c r="AA38" s="849"/>
      <c r="AB38" s="849"/>
      <c r="AC38" s="849"/>
      <c r="AD38" s="849"/>
      <c r="AE38" s="849"/>
    </row>
    <row r="39" spans="1:31" s="658" customFormat="1" ht="12.75" customHeight="1" outlineLevel="1" x14ac:dyDescent="0.25">
      <c r="A39" s="671" t="s">
        <v>376</v>
      </c>
      <c r="B39" s="692" t="s">
        <v>183</v>
      </c>
      <c r="C39" s="693"/>
      <c r="D39" s="693"/>
      <c r="E39" s="693"/>
      <c r="F39" s="693"/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882"/>
      <c r="T39" s="849"/>
      <c r="U39" s="849"/>
      <c r="V39" s="849"/>
      <c r="W39" s="849"/>
      <c r="X39" s="849"/>
      <c r="Y39" s="849"/>
      <c r="Z39" s="849"/>
      <c r="AA39" s="849"/>
      <c r="AB39" s="849"/>
      <c r="AC39" s="849"/>
      <c r="AD39" s="849"/>
      <c r="AE39" s="849"/>
    </row>
    <row r="40" spans="1:31" s="658" customFormat="1" ht="12.75" customHeight="1" outlineLevel="1" x14ac:dyDescent="0.25">
      <c r="A40" s="671" t="s">
        <v>366</v>
      </c>
      <c r="B40" s="692" t="s">
        <v>190</v>
      </c>
      <c r="C40" s="693"/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693"/>
      <c r="S40" s="882"/>
      <c r="T40" s="849"/>
      <c r="U40" s="849"/>
      <c r="V40" s="849"/>
      <c r="W40" s="849"/>
      <c r="X40" s="849"/>
      <c r="Y40" s="849"/>
      <c r="Z40" s="849"/>
      <c r="AA40" s="849"/>
      <c r="AB40" s="849"/>
      <c r="AC40" s="849"/>
      <c r="AD40" s="849"/>
      <c r="AE40" s="849"/>
    </row>
    <row r="41" spans="1:31" s="658" customFormat="1" ht="15.75" customHeight="1" x14ac:dyDescent="0.25">
      <c r="A41" s="694" t="s">
        <v>191</v>
      </c>
      <c r="B41" s="664"/>
      <c r="C41" s="695" t="e">
        <f>+SUMPRODUCT(C42:C55,C57:C70)/C71</f>
        <v>#DIV/0!</v>
      </c>
      <c r="D41" s="695" t="e">
        <f t="shared" ref="D41:H41" si="12">+SUMPRODUCT(D42:D55,D57:D70)/D71</f>
        <v>#DIV/0!</v>
      </c>
      <c r="E41" s="695" t="e">
        <f t="shared" si="12"/>
        <v>#DIV/0!</v>
      </c>
      <c r="F41" s="695" t="e">
        <f t="shared" si="12"/>
        <v>#DIV/0!</v>
      </c>
      <c r="G41" s="695" t="e">
        <f t="shared" si="12"/>
        <v>#DIV/0!</v>
      </c>
      <c r="H41" s="695" t="e">
        <f t="shared" si="12"/>
        <v>#DIV/0!</v>
      </c>
      <c r="I41" s="695" t="e">
        <f>+SUMPRODUCT(I42:I55,I57:I70)/I71</f>
        <v>#DIV/0!</v>
      </c>
      <c r="J41" s="695" t="e">
        <f t="shared" ref="J41:N41" si="13">+SUMPRODUCT(J42:J55,J57:J70)/J71</f>
        <v>#DIV/0!</v>
      </c>
      <c r="K41" s="695" t="e">
        <f t="shared" si="13"/>
        <v>#DIV/0!</v>
      </c>
      <c r="L41" s="695" t="e">
        <f t="shared" si="13"/>
        <v>#DIV/0!</v>
      </c>
      <c r="M41" s="695" t="e">
        <f t="shared" si="13"/>
        <v>#DIV/0!</v>
      </c>
      <c r="N41" s="695" t="e">
        <f t="shared" si="13"/>
        <v>#DIV/0!</v>
      </c>
      <c r="O41" s="690"/>
      <c r="P41" s="690"/>
      <c r="Q41" s="690"/>
      <c r="R41" s="690"/>
      <c r="S41" s="691"/>
      <c r="T41" s="706"/>
      <c r="U41" s="706"/>
      <c r="V41" s="706"/>
      <c r="W41" s="706"/>
      <c r="X41" s="706"/>
      <c r="Y41" s="706"/>
      <c r="Z41" s="706"/>
      <c r="AA41" s="706"/>
      <c r="AB41" s="706"/>
      <c r="AC41" s="706"/>
      <c r="AD41" s="706"/>
      <c r="AE41" s="706"/>
    </row>
    <row r="42" spans="1:31" s="658" customFormat="1" ht="12.75" customHeight="1" outlineLevel="1" x14ac:dyDescent="0.25">
      <c r="A42" s="671" t="s">
        <v>363</v>
      </c>
      <c r="B42" s="671" t="s">
        <v>179</v>
      </c>
      <c r="C42" s="696" t="e">
        <f>C$25*C27</f>
        <v>#DIV/0!</v>
      </c>
      <c r="D42" s="696" t="e">
        <f t="shared" ref="C42:S54" si="14">D$25*D27</f>
        <v>#DIV/0!</v>
      </c>
      <c r="E42" s="696" t="e">
        <f t="shared" si="14"/>
        <v>#DIV/0!</v>
      </c>
      <c r="F42" s="696" t="e">
        <f t="shared" si="14"/>
        <v>#DIV/0!</v>
      </c>
      <c r="G42" s="696" t="e">
        <f t="shared" si="14"/>
        <v>#DIV/0!</v>
      </c>
      <c r="H42" s="696" t="e">
        <f t="shared" si="14"/>
        <v>#DIV/0!</v>
      </c>
      <c r="I42" s="696" t="e">
        <f t="shared" si="14"/>
        <v>#DIV/0!</v>
      </c>
      <c r="J42" s="696" t="e">
        <f t="shared" si="14"/>
        <v>#DIV/0!</v>
      </c>
      <c r="K42" s="696" t="e">
        <f t="shared" si="14"/>
        <v>#DIV/0!</v>
      </c>
      <c r="L42" s="696" t="e">
        <f t="shared" si="14"/>
        <v>#DIV/0!</v>
      </c>
      <c r="M42" s="696" t="e">
        <f t="shared" si="14"/>
        <v>#DIV/0!</v>
      </c>
      <c r="N42" s="696" t="e">
        <f t="shared" si="14"/>
        <v>#DIV/0!</v>
      </c>
      <c r="O42" s="696" t="e">
        <f t="shared" si="14"/>
        <v>#DIV/0!</v>
      </c>
      <c r="P42" s="696" t="e">
        <f t="shared" si="14"/>
        <v>#DIV/0!</v>
      </c>
      <c r="Q42" s="696" t="e">
        <f t="shared" si="14"/>
        <v>#DIV/0!</v>
      </c>
      <c r="R42" s="696" t="e">
        <f t="shared" si="14"/>
        <v>#DIV/0!</v>
      </c>
      <c r="S42" s="883" t="e">
        <f t="shared" si="14"/>
        <v>#DIV/0!</v>
      </c>
      <c r="T42" s="850"/>
      <c r="U42" s="850"/>
      <c r="V42" s="850"/>
      <c r="W42" s="850"/>
      <c r="X42" s="850"/>
      <c r="Y42" s="850"/>
      <c r="Z42" s="850"/>
      <c r="AA42" s="850"/>
      <c r="AB42" s="850"/>
      <c r="AC42" s="850"/>
      <c r="AD42" s="850"/>
      <c r="AE42" s="850"/>
    </row>
    <row r="43" spans="1:31" s="658" customFormat="1" ht="12.75" customHeight="1" outlineLevel="1" x14ac:dyDescent="0.25">
      <c r="A43" s="671" t="s">
        <v>364</v>
      </c>
      <c r="B43" s="671" t="s">
        <v>179</v>
      </c>
      <c r="C43" s="696" t="e">
        <f t="shared" si="14"/>
        <v>#DIV/0!</v>
      </c>
      <c r="D43" s="696" t="e">
        <f t="shared" si="14"/>
        <v>#DIV/0!</v>
      </c>
      <c r="E43" s="696" t="e">
        <f t="shared" si="14"/>
        <v>#DIV/0!</v>
      </c>
      <c r="F43" s="696" t="e">
        <f t="shared" si="14"/>
        <v>#DIV/0!</v>
      </c>
      <c r="G43" s="696" t="e">
        <f t="shared" si="14"/>
        <v>#DIV/0!</v>
      </c>
      <c r="H43" s="696" t="e">
        <f t="shared" si="14"/>
        <v>#DIV/0!</v>
      </c>
      <c r="I43" s="696" t="e">
        <f t="shared" si="14"/>
        <v>#DIV/0!</v>
      </c>
      <c r="J43" s="696" t="e">
        <f t="shared" si="14"/>
        <v>#DIV/0!</v>
      </c>
      <c r="K43" s="696" t="e">
        <f t="shared" si="14"/>
        <v>#DIV/0!</v>
      </c>
      <c r="L43" s="696" t="e">
        <f t="shared" si="14"/>
        <v>#DIV/0!</v>
      </c>
      <c r="M43" s="696" t="e">
        <f t="shared" si="14"/>
        <v>#DIV/0!</v>
      </c>
      <c r="N43" s="696" t="e">
        <f t="shared" si="14"/>
        <v>#DIV/0!</v>
      </c>
      <c r="O43" s="696" t="e">
        <f t="shared" si="14"/>
        <v>#DIV/0!</v>
      </c>
      <c r="P43" s="696" t="e">
        <f t="shared" si="14"/>
        <v>#DIV/0!</v>
      </c>
      <c r="Q43" s="696" t="e">
        <f t="shared" si="14"/>
        <v>#DIV/0!</v>
      </c>
      <c r="R43" s="696" t="e">
        <f t="shared" si="14"/>
        <v>#DIV/0!</v>
      </c>
      <c r="S43" s="883" t="e">
        <f t="shared" si="14"/>
        <v>#DIV/0!</v>
      </c>
      <c r="T43" s="850"/>
      <c r="U43" s="850"/>
      <c r="V43" s="850"/>
      <c r="W43" s="850"/>
      <c r="X43" s="850"/>
      <c r="Y43" s="850"/>
      <c r="Z43" s="850"/>
      <c r="AA43" s="850"/>
      <c r="AB43" s="850"/>
      <c r="AC43" s="850"/>
      <c r="AD43" s="850"/>
      <c r="AE43" s="850"/>
    </row>
    <row r="44" spans="1:31" s="658" customFormat="1" ht="12.75" customHeight="1" outlineLevel="1" x14ac:dyDescent="0.25">
      <c r="A44" s="671" t="s">
        <v>365</v>
      </c>
      <c r="B44" s="671" t="s">
        <v>179</v>
      </c>
      <c r="C44" s="696" t="e">
        <f t="shared" si="14"/>
        <v>#DIV/0!</v>
      </c>
      <c r="D44" s="696" t="e">
        <f t="shared" si="14"/>
        <v>#DIV/0!</v>
      </c>
      <c r="E44" s="696" t="e">
        <f t="shared" si="14"/>
        <v>#DIV/0!</v>
      </c>
      <c r="F44" s="696" t="e">
        <f t="shared" si="14"/>
        <v>#DIV/0!</v>
      </c>
      <c r="G44" s="696" t="e">
        <f t="shared" si="14"/>
        <v>#DIV/0!</v>
      </c>
      <c r="H44" s="696" t="e">
        <f t="shared" si="14"/>
        <v>#DIV/0!</v>
      </c>
      <c r="I44" s="696" t="e">
        <f t="shared" si="14"/>
        <v>#DIV/0!</v>
      </c>
      <c r="J44" s="696" t="e">
        <f t="shared" si="14"/>
        <v>#DIV/0!</v>
      </c>
      <c r="K44" s="696" t="e">
        <f t="shared" si="14"/>
        <v>#DIV/0!</v>
      </c>
      <c r="L44" s="696" t="e">
        <f t="shared" si="14"/>
        <v>#DIV/0!</v>
      </c>
      <c r="M44" s="696" t="e">
        <f t="shared" si="14"/>
        <v>#DIV/0!</v>
      </c>
      <c r="N44" s="696" t="e">
        <f t="shared" si="14"/>
        <v>#DIV/0!</v>
      </c>
      <c r="O44" s="696" t="e">
        <f t="shared" si="14"/>
        <v>#DIV/0!</v>
      </c>
      <c r="P44" s="696" t="e">
        <f t="shared" si="14"/>
        <v>#DIV/0!</v>
      </c>
      <c r="Q44" s="696" t="e">
        <f t="shared" si="14"/>
        <v>#DIV/0!</v>
      </c>
      <c r="R44" s="696" t="e">
        <f t="shared" si="14"/>
        <v>#DIV/0!</v>
      </c>
      <c r="S44" s="883" t="e">
        <f t="shared" si="14"/>
        <v>#DIV/0!</v>
      </c>
      <c r="T44" s="850"/>
      <c r="U44" s="850"/>
      <c r="V44" s="850"/>
      <c r="W44" s="850"/>
      <c r="X44" s="850"/>
      <c r="Y44" s="850"/>
      <c r="Z44" s="850"/>
      <c r="AA44" s="850"/>
      <c r="AB44" s="850"/>
      <c r="AC44" s="850"/>
      <c r="AD44" s="850"/>
      <c r="AE44" s="850"/>
    </row>
    <row r="45" spans="1:31" s="658" customFormat="1" ht="12.75" customHeight="1" outlineLevel="1" x14ac:dyDescent="0.25">
      <c r="A45" s="671" t="s">
        <v>367</v>
      </c>
      <c r="B45" s="671" t="s">
        <v>179</v>
      </c>
      <c r="C45" s="696" t="e">
        <f>C$25*C30</f>
        <v>#DIV/0!</v>
      </c>
      <c r="D45" s="696" t="e">
        <f t="shared" si="14"/>
        <v>#DIV/0!</v>
      </c>
      <c r="E45" s="696" t="e">
        <f t="shared" si="14"/>
        <v>#DIV/0!</v>
      </c>
      <c r="F45" s="696" t="e">
        <f t="shared" si="14"/>
        <v>#DIV/0!</v>
      </c>
      <c r="G45" s="696" t="e">
        <f t="shared" si="14"/>
        <v>#DIV/0!</v>
      </c>
      <c r="H45" s="696" t="e">
        <f t="shared" si="14"/>
        <v>#DIV/0!</v>
      </c>
      <c r="I45" s="696" t="e">
        <f t="shared" si="14"/>
        <v>#DIV/0!</v>
      </c>
      <c r="J45" s="696" t="e">
        <f t="shared" si="14"/>
        <v>#DIV/0!</v>
      </c>
      <c r="K45" s="696" t="e">
        <f t="shared" si="14"/>
        <v>#DIV/0!</v>
      </c>
      <c r="L45" s="696" t="e">
        <f t="shared" si="14"/>
        <v>#DIV/0!</v>
      </c>
      <c r="M45" s="696" t="e">
        <f t="shared" si="14"/>
        <v>#DIV/0!</v>
      </c>
      <c r="N45" s="696" t="e">
        <f t="shared" si="14"/>
        <v>#DIV/0!</v>
      </c>
      <c r="O45" s="696" t="e">
        <f t="shared" si="14"/>
        <v>#DIV/0!</v>
      </c>
      <c r="P45" s="696" t="e">
        <f t="shared" si="14"/>
        <v>#DIV/0!</v>
      </c>
      <c r="Q45" s="696" t="e">
        <f t="shared" si="14"/>
        <v>#DIV/0!</v>
      </c>
      <c r="R45" s="696" t="e">
        <f t="shared" si="14"/>
        <v>#DIV/0!</v>
      </c>
      <c r="S45" s="883" t="e">
        <f t="shared" si="14"/>
        <v>#DIV/0!</v>
      </c>
      <c r="T45" s="850"/>
      <c r="U45" s="850"/>
      <c r="V45" s="850"/>
      <c r="W45" s="850"/>
      <c r="X45" s="850"/>
      <c r="Y45" s="850"/>
      <c r="Z45" s="850"/>
      <c r="AA45" s="850"/>
      <c r="AB45" s="850"/>
      <c r="AC45" s="850"/>
      <c r="AD45" s="850"/>
      <c r="AE45" s="850"/>
    </row>
    <row r="46" spans="1:31" s="658" customFormat="1" ht="12.75" customHeight="1" outlineLevel="1" x14ac:dyDescent="0.25">
      <c r="A46" s="671" t="s">
        <v>368</v>
      </c>
      <c r="B46" s="671" t="s">
        <v>179</v>
      </c>
      <c r="C46" s="696" t="e">
        <f t="shared" si="14"/>
        <v>#DIV/0!</v>
      </c>
      <c r="D46" s="696" t="e">
        <f t="shared" si="14"/>
        <v>#DIV/0!</v>
      </c>
      <c r="E46" s="696" t="e">
        <f t="shared" si="14"/>
        <v>#DIV/0!</v>
      </c>
      <c r="F46" s="696" t="e">
        <f t="shared" si="14"/>
        <v>#DIV/0!</v>
      </c>
      <c r="G46" s="696" t="e">
        <f t="shared" si="14"/>
        <v>#DIV/0!</v>
      </c>
      <c r="H46" s="696" t="e">
        <f t="shared" si="14"/>
        <v>#DIV/0!</v>
      </c>
      <c r="I46" s="696" t="e">
        <f t="shared" si="14"/>
        <v>#DIV/0!</v>
      </c>
      <c r="J46" s="696" t="e">
        <f t="shared" si="14"/>
        <v>#DIV/0!</v>
      </c>
      <c r="K46" s="696" t="e">
        <f t="shared" si="14"/>
        <v>#DIV/0!</v>
      </c>
      <c r="L46" s="696" t="e">
        <f t="shared" si="14"/>
        <v>#DIV/0!</v>
      </c>
      <c r="M46" s="696" t="e">
        <f t="shared" si="14"/>
        <v>#DIV/0!</v>
      </c>
      <c r="N46" s="696" t="e">
        <f t="shared" si="14"/>
        <v>#DIV/0!</v>
      </c>
      <c r="O46" s="696" t="e">
        <f t="shared" si="14"/>
        <v>#DIV/0!</v>
      </c>
      <c r="P46" s="696" t="e">
        <f t="shared" si="14"/>
        <v>#DIV/0!</v>
      </c>
      <c r="Q46" s="696" t="e">
        <f t="shared" si="14"/>
        <v>#DIV/0!</v>
      </c>
      <c r="R46" s="696" t="e">
        <f t="shared" si="14"/>
        <v>#DIV/0!</v>
      </c>
      <c r="S46" s="883" t="e">
        <f t="shared" si="14"/>
        <v>#DIV/0!</v>
      </c>
      <c r="T46" s="850"/>
      <c r="U46" s="850"/>
      <c r="V46" s="850"/>
      <c r="W46" s="850"/>
      <c r="X46" s="850"/>
      <c r="Y46" s="850"/>
      <c r="Z46" s="850"/>
      <c r="AA46" s="850"/>
      <c r="AB46" s="850"/>
      <c r="AC46" s="850"/>
      <c r="AD46" s="850"/>
      <c r="AE46" s="850"/>
    </row>
    <row r="47" spans="1:31" s="658" customFormat="1" ht="12.75" customHeight="1" outlineLevel="1" x14ac:dyDescent="0.25">
      <c r="A47" s="671" t="s">
        <v>369</v>
      </c>
      <c r="B47" s="671" t="s">
        <v>179</v>
      </c>
      <c r="C47" s="696" t="e">
        <f t="shared" si="14"/>
        <v>#DIV/0!</v>
      </c>
      <c r="D47" s="696" t="e">
        <f t="shared" si="14"/>
        <v>#DIV/0!</v>
      </c>
      <c r="E47" s="696" t="e">
        <f t="shared" si="14"/>
        <v>#DIV/0!</v>
      </c>
      <c r="F47" s="696" t="e">
        <f t="shared" si="14"/>
        <v>#DIV/0!</v>
      </c>
      <c r="G47" s="696" t="e">
        <f t="shared" si="14"/>
        <v>#DIV/0!</v>
      </c>
      <c r="H47" s="696" t="e">
        <f t="shared" si="14"/>
        <v>#DIV/0!</v>
      </c>
      <c r="I47" s="696" t="e">
        <f t="shared" si="14"/>
        <v>#DIV/0!</v>
      </c>
      <c r="J47" s="696" t="e">
        <f t="shared" si="14"/>
        <v>#DIV/0!</v>
      </c>
      <c r="K47" s="696" t="e">
        <f t="shared" si="14"/>
        <v>#DIV/0!</v>
      </c>
      <c r="L47" s="696" t="e">
        <f t="shared" si="14"/>
        <v>#DIV/0!</v>
      </c>
      <c r="M47" s="696" t="e">
        <f t="shared" si="14"/>
        <v>#DIV/0!</v>
      </c>
      <c r="N47" s="696" t="e">
        <f t="shared" si="14"/>
        <v>#DIV/0!</v>
      </c>
      <c r="O47" s="696" t="e">
        <f t="shared" si="14"/>
        <v>#DIV/0!</v>
      </c>
      <c r="P47" s="696" t="e">
        <f t="shared" si="14"/>
        <v>#DIV/0!</v>
      </c>
      <c r="Q47" s="696" t="e">
        <f t="shared" si="14"/>
        <v>#DIV/0!</v>
      </c>
      <c r="R47" s="696" t="e">
        <f t="shared" si="14"/>
        <v>#DIV/0!</v>
      </c>
      <c r="S47" s="883" t="e">
        <f t="shared" si="14"/>
        <v>#DIV/0!</v>
      </c>
      <c r="T47" s="850"/>
      <c r="U47" s="850"/>
      <c r="V47" s="850"/>
      <c r="W47" s="850"/>
      <c r="X47" s="850"/>
      <c r="Y47" s="850"/>
      <c r="Z47" s="850"/>
      <c r="AA47" s="850"/>
      <c r="AB47" s="850"/>
      <c r="AC47" s="850"/>
      <c r="AD47" s="850"/>
      <c r="AE47" s="850"/>
    </row>
    <row r="48" spans="1:31" s="658" customFormat="1" ht="12.75" customHeight="1" outlineLevel="1" x14ac:dyDescent="0.25">
      <c r="A48" s="671" t="s">
        <v>370</v>
      </c>
      <c r="B48" s="671" t="s">
        <v>179</v>
      </c>
      <c r="C48" s="696" t="e">
        <f t="shared" si="14"/>
        <v>#DIV/0!</v>
      </c>
      <c r="D48" s="696" t="e">
        <f t="shared" si="14"/>
        <v>#DIV/0!</v>
      </c>
      <c r="E48" s="696" t="e">
        <f t="shared" si="14"/>
        <v>#DIV/0!</v>
      </c>
      <c r="F48" s="696" t="e">
        <f t="shared" si="14"/>
        <v>#DIV/0!</v>
      </c>
      <c r="G48" s="696" t="e">
        <f t="shared" si="14"/>
        <v>#DIV/0!</v>
      </c>
      <c r="H48" s="696" t="e">
        <f t="shared" si="14"/>
        <v>#DIV/0!</v>
      </c>
      <c r="I48" s="696" t="e">
        <f t="shared" si="14"/>
        <v>#DIV/0!</v>
      </c>
      <c r="J48" s="696" t="e">
        <f t="shared" si="14"/>
        <v>#DIV/0!</v>
      </c>
      <c r="K48" s="696" t="e">
        <f t="shared" si="14"/>
        <v>#DIV/0!</v>
      </c>
      <c r="L48" s="696" t="e">
        <f t="shared" si="14"/>
        <v>#DIV/0!</v>
      </c>
      <c r="M48" s="696" t="e">
        <f t="shared" si="14"/>
        <v>#DIV/0!</v>
      </c>
      <c r="N48" s="696" t="e">
        <f t="shared" si="14"/>
        <v>#DIV/0!</v>
      </c>
      <c r="O48" s="696" t="e">
        <f t="shared" si="14"/>
        <v>#DIV/0!</v>
      </c>
      <c r="P48" s="696" t="e">
        <f t="shared" si="14"/>
        <v>#DIV/0!</v>
      </c>
      <c r="Q48" s="696" t="e">
        <f t="shared" si="14"/>
        <v>#DIV/0!</v>
      </c>
      <c r="R48" s="696" t="e">
        <f t="shared" si="14"/>
        <v>#DIV/0!</v>
      </c>
      <c r="S48" s="883" t="e">
        <f t="shared" si="14"/>
        <v>#DIV/0!</v>
      </c>
      <c r="T48" s="850"/>
      <c r="U48" s="850"/>
      <c r="V48" s="850"/>
      <c r="W48" s="850"/>
      <c r="X48" s="850"/>
      <c r="Y48" s="850"/>
      <c r="Z48" s="850"/>
      <c r="AA48" s="850"/>
      <c r="AB48" s="850"/>
      <c r="AC48" s="850"/>
      <c r="AD48" s="850"/>
      <c r="AE48" s="850"/>
    </row>
    <row r="49" spans="1:34" s="658" customFormat="1" ht="12.75" customHeight="1" outlineLevel="1" x14ac:dyDescent="0.25">
      <c r="A49" s="671" t="s">
        <v>371</v>
      </c>
      <c r="B49" s="671" t="s">
        <v>179</v>
      </c>
      <c r="C49" s="696" t="e">
        <f t="shared" si="14"/>
        <v>#DIV/0!</v>
      </c>
      <c r="D49" s="696" t="e">
        <f t="shared" si="14"/>
        <v>#DIV/0!</v>
      </c>
      <c r="E49" s="696" t="e">
        <f t="shared" si="14"/>
        <v>#DIV/0!</v>
      </c>
      <c r="F49" s="696" t="e">
        <f t="shared" si="14"/>
        <v>#DIV/0!</v>
      </c>
      <c r="G49" s="696" t="e">
        <f t="shared" si="14"/>
        <v>#DIV/0!</v>
      </c>
      <c r="H49" s="696" t="e">
        <f t="shared" si="14"/>
        <v>#DIV/0!</v>
      </c>
      <c r="I49" s="696" t="e">
        <f t="shared" si="14"/>
        <v>#DIV/0!</v>
      </c>
      <c r="J49" s="696" t="e">
        <f t="shared" si="14"/>
        <v>#DIV/0!</v>
      </c>
      <c r="K49" s="696" t="e">
        <f t="shared" si="14"/>
        <v>#DIV/0!</v>
      </c>
      <c r="L49" s="696" t="e">
        <f t="shared" si="14"/>
        <v>#DIV/0!</v>
      </c>
      <c r="M49" s="696" t="e">
        <f t="shared" si="14"/>
        <v>#DIV/0!</v>
      </c>
      <c r="N49" s="696" t="e">
        <f t="shared" si="14"/>
        <v>#DIV/0!</v>
      </c>
      <c r="O49" s="696" t="e">
        <f t="shared" si="14"/>
        <v>#DIV/0!</v>
      </c>
      <c r="P49" s="696" t="e">
        <f t="shared" si="14"/>
        <v>#DIV/0!</v>
      </c>
      <c r="Q49" s="696" t="e">
        <f t="shared" si="14"/>
        <v>#DIV/0!</v>
      </c>
      <c r="R49" s="696" t="e">
        <f t="shared" si="14"/>
        <v>#DIV/0!</v>
      </c>
      <c r="S49" s="883" t="e">
        <f t="shared" si="14"/>
        <v>#DIV/0!</v>
      </c>
      <c r="T49" s="850"/>
      <c r="U49" s="850"/>
      <c r="V49" s="850"/>
      <c r="W49" s="850"/>
      <c r="X49" s="850"/>
      <c r="Y49" s="850"/>
      <c r="Z49" s="850"/>
      <c r="AA49" s="850"/>
      <c r="AB49" s="850"/>
      <c r="AC49" s="850"/>
      <c r="AD49" s="850"/>
      <c r="AE49" s="850"/>
    </row>
    <row r="50" spans="1:34" s="658" customFormat="1" ht="12.75" customHeight="1" outlineLevel="1" x14ac:dyDescent="0.25">
      <c r="A50" s="671" t="s">
        <v>372</v>
      </c>
      <c r="B50" s="671" t="s">
        <v>179</v>
      </c>
      <c r="C50" s="696" t="e">
        <f t="shared" si="14"/>
        <v>#DIV/0!</v>
      </c>
      <c r="D50" s="696" t="e">
        <f t="shared" si="14"/>
        <v>#DIV/0!</v>
      </c>
      <c r="E50" s="696" t="e">
        <f t="shared" si="14"/>
        <v>#DIV/0!</v>
      </c>
      <c r="F50" s="696" t="e">
        <f t="shared" si="14"/>
        <v>#DIV/0!</v>
      </c>
      <c r="G50" s="696" t="e">
        <f t="shared" si="14"/>
        <v>#DIV/0!</v>
      </c>
      <c r="H50" s="696" t="e">
        <f t="shared" si="14"/>
        <v>#DIV/0!</v>
      </c>
      <c r="I50" s="696" t="e">
        <f t="shared" si="14"/>
        <v>#DIV/0!</v>
      </c>
      <c r="J50" s="696" t="e">
        <f t="shared" si="14"/>
        <v>#DIV/0!</v>
      </c>
      <c r="K50" s="696" t="e">
        <f t="shared" si="14"/>
        <v>#DIV/0!</v>
      </c>
      <c r="L50" s="696" t="e">
        <f t="shared" si="14"/>
        <v>#DIV/0!</v>
      </c>
      <c r="M50" s="696" t="e">
        <f t="shared" si="14"/>
        <v>#DIV/0!</v>
      </c>
      <c r="N50" s="696" t="e">
        <f t="shared" si="14"/>
        <v>#DIV/0!</v>
      </c>
      <c r="O50" s="696" t="e">
        <f t="shared" si="14"/>
        <v>#DIV/0!</v>
      </c>
      <c r="P50" s="696" t="e">
        <f t="shared" si="14"/>
        <v>#DIV/0!</v>
      </c>
      <c r="Q50" s="696" t="e">
        <f t="shared" si="14"/>
        <v>#DIV/0!</v>
      </c>
      <c r="R50" s="696" t="e">
        <f t="shared" si="14"/>
        <v>#DIV/0!</v>
      </c>
      <c r="S50" s="883" t="e">
        <f t="shared" si="14"/>
        <v>#DIV/0!</v>
      </c>
      <c r="T50" s="850"/>
      <c r="U50" s="850"/>
      <c r="V50" s="850"/>
      <c r="W50" s="850"/>
      <c r="X50" s="850"/>
      <c r="Y50" s="850"/>
      <c r="Z50" s="850"/>
      <c r="AA50" s="850"/>
      <c r="AB50" s="850"/>
      <c r="AC50" s="850"/>
      <c r="AD50" s="850"/>
      <c r="AE50" s="850"/>
    </row>
    <row r="51" spans="1:34" s="658" customFormat="1" ht="12.75" customHeight="1" outlineLevel="1" x14ac:dyDescent="0.25">
      <c r="A51" s="671" t="s">
        <v>373</v>
      </c>
      <c r="B51" s="671" t="s">
        <v>179</v>
      </c>
      <c r="C51" s="696" t="e">
        <f t="shared" si="14"/>
        <v>#DIV/0!</v>
      </c>
      <c r="D51" s="696" t="e">
        <f t="shared" si="14"/>
        <v>#DIV/0!</v>
      </c>
      <c r="E51" s="696" t="e">
        <f t="shared" si="14"/>
        <v>#DIV/0!</v>
      </c>
      <c r="F51" s="696" t="e">
        <f t="shared" si="14"/>
        <v>#DIV/0!</v>
      </c>
      <c r="G51" s="696" t="e">
        <f t="shared" si="14"/>
        <v>#DIV/0!</v>
      </c>
      <c r="H51" s="696" t="e">
        <f t="shared" si="14"/>
        <v>#DIV/0!</v>
      </c>
      <c r="I51" s="696" t="e">
        <f t="shared" si="14"/>
        <v>#DIV/0!</v>
      </c>
      <c r="J51" s="696" t="e">
        <f t="shared" si="14"/>
        <v>#DIV/0!</v>
      </c>
      <c r="K51" s="696" t="e">
        <f t="shared" si="14"/>
        <v>#DIV/0!</v>
      </c>
      <c r="L51" s="696" t="e">
        <f t="shared" si="14"/>
        <v>#DIV/0!</v>
      </c>
      <c r="M51" s="696" t="e">
        <f t="shared" si="14"/>
        <v>#DIV/0!</v>
      </c>
      <c r="N51" s="696" t="e">
        <f t="shared" si="14"/>
        <v>#DIV/0!</v>
      </c>
      <c r="O51" s="696" t="e">
        <f t="shared" si="14"/>
        <v>#DIV/0!</v>
      </c>
      <c r="P51" s="696" t="e">
        <f t="shared" si="14"/>
        <v>#DIV/0!</v>
      </c>
      <c r="Q51" s="696" t="e">
        <f t="shared" si="14"/>
        <v>#DIV/0!</v>
      </c>
      <c r="R51" s="696" t="e">
        <f t="shared" si="14"/>
        <v>#DIV/0!</v>
      </c>
      <c r="S51" s="883" t="e">
        <f t="shared" si="14"/>
        <v>#DIV/0!</v>
      </c>
      <c r="T51" s="850"/>
      <c r="U51" s="850"/>
      <c r="V51" s="850"/>
      <c r="W51" s="850"/>
      <c r="X51" s="850"/>
      <c r="Y51" s="850"/>
      <c r="Z51" s="850"/>
      <c r="AA51" s="850"/>
      <c r="AB51" s="850"/>
      <c r="AC51" s="850"/>
      <c r="AD51" s="850"/>
      <c r="AE51" s="850"/>
    </row>
    <row r="52" spans="1:34" s="658" customFormat="1" ht="12.75" customHeight="1" outlineLevel="1" x14ac:dyDescent="0.25">
      <c r="A52" s="671" t="s">
        <v>374</v>
      </c>
      <c r="B52" s="671" t="s">
        <v>179</v>
      </c>
      <c r="C52" s="696" t="e">
        <f t="shared" si="14"/>
        <v>#DIV/0!</v>
      </c>
      <c r="D52" s="696" t="e">
        <f t="shared" si="14"/>
        <v>#DIV/0!</v>
      </c>
      <c r="E52" s="696" t="e">
        <f t="shared" si="14"/>
        <v>#DIV/0!</v>
      </c>
      <c r="F52" s="696" t="e">
        <f t="shared" si="14"/>
        <v>#DIV/0!</v>
      </c>
      <c r="G52" s="696" t="e">
        <f t="shared" si="14"/>
        <v>#DIV/0!</v>
      </c>
      <c r="H52" s="696" t="e">
        <f t="shared" si="14"/>
        <v>#DIV/0!</v>
      </c>
      <c r="I52" s="696" t="e">
        <f t="shared" si="14"/>
        <v>#DIV/0!</v>
      </c>
      <c r="J52" s="696" t="e">
        <f t="shared" si="14"/>
        <v>#DIV/0!</v>
      </c>
      <c r="K52" s="696" t="e">
        <f t="shared" si="14"/>
        <v>#DIV/0!</v>
      </c>
      <c r="L52" s="696" t="e">
        <f t="shared" si="14"/>
        <v>#DIV/0!</v>
      </c>
      <c r="M52" s="696" t="e">
        <f t="shared" si="14"/>
        <v>#DIV/0!</v>
      </c>
      <c r="N52" s="696" t="e">
        <f t="shared" si="14"/>
        <v>#DIV/0!</v>
      </c>
      <c r="O52" s="696" t="e">
        <f t="shared" si="14"/>
        <v>#DIV/0!</v>
      </c>
      <c r="P52" s="696" t="e">
        <f t="shared" si="14"/>
        <v>#DIV/0!</v>
      </c>
      <c r="Q52" s="696" t="e">
        <f t="shared" si="14"/>
        <v>#DIV/0!</v>
      </c>
      <c r="R52" s="696" t="e">
        <f t="shared" si="14"/>
        <v>#DIV/0!</v>
      </c>
      <c r="S52" s="883" t="e">
        <f t="shared" si="14"/>
        <v>#DIV/0!</v>
      </c>
      <c r="T52" s="850"/>
      <c r="U52" s="850"/>
      <c r="V52" s="850"/>
      <c r="W52" s="850"/>
      <c r="X52" s="850"/>
      <c r="Y52" s="850"/>
      <c r="Z52" s="850"/>
      <c r="AA52" s="850"/>
      <c r="AB52" s="850"/>
      <c r="AC52" s="850"/>
      <c r="AD52" s="850"/>
      <c r="AE52" s="850"/>
    </row>
    <row r="53" spans="1:34" s="658" customFormat="1" ht="12.75" customHeight="1" outlineLevel="1" x14ac:dyDescent="0.25">
      <c r="A53" s="671" t="s">
        <v>375</v>
      </c>
      <c r="B53" s="671" t="s">
        <v>179</v>
      </c>
      <c r="C53" s="696" t="e">
        <f t="shared" si="14"/>
        <v>#DIV/0!</v>
      </c>
      <c r="D53" s="696" t="e">
        <f t="shared" si="14"/>
        <v>#DIV/0!</v>
      </c>
      <c r="E53" s="696" t="e">
        <f t="shared" si="14"/>
        <v>#DIV/0!</v>
      </c>
      <c r="F53" s="696" t="e">
        <f t="shared" si="14"/>
        <v>#DIV/0!</v>
      </c>
      <c r="G53" s="696" t="e">
        <f>G$25*G38</f>
        <v>#DIV/0!</v>
      </c>
      <c r="H53" s="696" t="e">
        <f t="shared" si="14"/>
        <v>#DIV/0!</v>
      </c>
      <c r="I53" s="696" t="e">
        <f t="shared" si="14"/>
        <v>#DIV/0!</v>
      </c>
      <c r="J53" s="696" t="e">
        <f t="shared" si="14"/>
        <v>#DIV/0!</v>
      </c>
      <c r="K53" s="696" t="e">
        <f t="shared" si="14"/>
        <v>#DIV/0!</v>
      </c>
      <c r="L53" s="696" t="e">
        <f t="shared" si="14"/>
        <v>#DIV/0!</v>
      </c>
      <c r="M53" s="696" t="e">
        <f t="shared" si="14"/>
        <v>#DIV/0!</v>
      </c>
      <c r="N53" s="696" t="e">
        <f t="shared" si="14"/>
        <v>#DIV/0!</v>
      </c>
      <c r="O53" s="696" t="e">
        <f t="shared" si="14"/>
        <v>#DIV/0!</v>
      </c>
      <c r="P53" s="696" t="e">
        <f t="shared" si="14"/>
        <v>#DIV/0!</v>
      </c>
      <c r="Q53" s="696" t="e">
        <f t="shared" si="14"/>
        <v>#DIV/0!</v>
      </c>
      <c r="R53" s="696" t="e">
        <f t="shared" si="14"/>
        <v>#DIV/0!</v>
      </c>
      <c r="S53" s="883" t="e">
        <f t="shared" si="14"/>
        <v>#DIV/0!</v>
      </c>
      <c r="T53" s="850"/>
      <c r="U53" s="850"/>
      <c r="V53" s="850"/>
      <c r="W53" s="850"/>
      <c r="X53" s="850"/>
      <c r="Y53" s="850"/>
      <c r="Z53" s="850"/>
      <c r="AA53" s="850"/>
      <c r="AB53" s="850"/>
      <c r="AC53" s="850"/>
      <c r="AD53" s="850"/>
      <c r="AE53" s="850"/>
    </row>
    <row r="54" spans="1:34" s="658" customFormat="1" ht="12.75" customHeight="1" outlineLevel="1" x14ac:dyDescent="0.25">
      <c r="A54" s="671" t="s">
        <v>376</v>
      </c>
      <c r="B54" s="671" t="s">
        <v>179</v>
      </c>
      <c r="C54" s="696" t="e">
        <f t="shared" si="14"/>
        <v>#DIV/0!</v>
      </c>
      <c r="D54" s="696" t="e">
        <f t="shared" si="14"/>
        <v>#DIV/0!</v>
      </c>
      <c r="E54" s="696" t="e">
        <f t="shared" si="14"/>
        <v>#DIV/0!</v>
      </c>
      <c r="F54" s="696" t="e">
        <f t="shared" si="14"/>
        <v>#DIV/0!</v>
      </c>
      <c r="G54" s="696" t="e">
        <f t="shared" si="14"/>
        <v>#DIV/0!</v>
      </c>
      <c r="H54" s="696" t="e">
        <f t="shared" si="14"/>
        <v>#DIV/0!</v>
      </c>
      <c r="I54" s="696" t="e">
        <f t="shared" si="14"/>
        <v>#DIV/0!</v>
      </c>
      <c r="J54" s="696" t="e">
        <f t="shared" si="14"/>
        <v>#DIV/0!</v>
      </c>
      <c r="K54" s="696" t="e">
        <f t="shared" si="14"/>
        <v>#DIV/0!</v>
      </c>
      <c r="L54" s="696" t="e">
        <f t="shared" si="14"/>
        <v>#DIV/0!</v>
      </c>
      <c r="M54" s="696" t="e">
        <f t="shared" si="14"/>
        <v>#DIV/0!</v>
      </c>
      <c r="N54" s="696" t="e">
        <f t="shared" si="14"/>
        <v>#DIV/0!</v>
      </c>
      <c r="O54" s="696" t="e">
        <f t="shared" si="14"/>
        <v>#DIV/0!</v>
      </c>
      <c r="P54" s="696" t="e">
        <f t="shared" si="14"/>
        <v>#DIV/0!</v>
      </c>
      <c r="Q54" s="696" t="e">
        <f t="shared" si="14"/>
        <v>#DIV/0!</v>
      </c>
      <c r="R54" s="696" t="e">
        <f t="shared" si="14"/>
        <v>#DIV/0!</v>
      </c>
      <c r="S54" s="883" t="e">
        <f t="shared" si="14"/>
        <v>#DIV/0!</v>
      </c>
      <c r="T54" s="850"/>
      <c r="U54" s="850"/>
      <c r="V54" s="850"/>
      <c r="W54" s="850"/>
      <c r="X54" s="850"/>
      <c r="Y54" s="850"/>
      <c r="Z54" s="850"/>
      <c r="AA54" s="850"/>
      <c r="AB54" s="850"/>
      <c r="AC54" s="850"/>
      <c r="AD54" s="850"/>
      <c r="AE54" s="850"/>
    </row>
    <row r="55" spans="1:34" s="658" customFormat="1" ht="12.75" customHeight="1" outlineLevel="1" x14ac:dyDescent="0.25">
      <c r="A55" s="671" t="s">
        <v>366</v>
      </c>
      <c r="B55" s="671" t="s">
        <v>179</v>
      </c>
      <c r="C55" s="696">
        <f>(C14*7.3-109.5)*0.5*0.4*C20+C24</f>
        <v>23.553699999999999</v>
      </c>
      <c r="D55" s="696">
        <f t="shared" ref="D55:N55" si="15">(D14*7.3-109.5)*0.5*0.4*D20+D24</f>
        <v>23.553699999999999</v>
      </c>
      <c r="E55" s="696">
        <f t="shared" si="15"/>
        <v>23.553699999999999</v>
      </c>
      <c r="F55" s="696">
        <f t="shared" si="15"/>
        <v>23.553699999999999</v>
      </c>
      <c r="G55" s="696">
        <f t="shared" si="15"/>
        <v>23.553699999999999</v>
      </c>
      <c r="H55" s="696">
        <f t="shared" si="15"/>
        <v>23.553699999999999</v>
      </c>
      <c r="I55" s="696">
        <f t="shared" si="15"/>
        <v>23.553699999999999</v>
      </c>
      <c r="J55" s="696">
        <f t="shared" si="15"/>
        <v>23.553699999999999</v>
      </c>
      <c r="K55" s="696">
        <f t="shared" si="15"/>
        <v>23.553699999999999</v>
      </c>
      <c r="L55" s="696">
        <f t="shared" si="15"/>
        <v>23.553699999999999</v>
      </c>
      <c r="M55" s="696">
        <f t="shared" si="15"/>
        <v>23.553699999999999</v>
      </c>
      <c r="N55" s="696">
        <f t="shared" si="15"/>
        <v>23.553699999999999</v>
      </c>
      <c r="O55" s="696">
        <f t="shared" ref="O55" si="16">AVERAGE(C55:E55)</f>
        <v>23.553700000000003</v>
      </c>
      <c r="P55" s="696">
        <f t="shared" ref="P55" si="17">AVERAGE(F55:H55)</f>
        <v>23.553700000000003</v>
      </c>
      <c r="Q55" s="696">
        <f t="shared" ref="Q55" si="18">AVERAGE(I55:K55)</f>
        <v>23.553700000000003</v>
      </c>
      <c r="R55" s="696">
        <f t="shared" ref="R55" si="19">AVERAGE(L55:N55)</f>
        <v>23.553700000000003</v>
      </c>
      <c r="S55" s="883">
        <f t="shared" ref="S55" si="20">AVERAGE(C55:N55)</f>
        <v>23.553699999999996</v>
      </c>
      <c r="T55" s="850"/>
      <c r="U55" s="850"/>
      <c r="V55" s="850"/>
      <c r="W55" s="850"/>
      <c r="X55" s="850"/>
      <c r="Y55" s="850"/>
      <c r="Z55" s="850"/>
      <c r="AA55" s="850"/>
      <c r="AB55" s="850"/>
      <c r="AC55" s="850"/>
      <c r="AD55" s="850"/>
      <c r="AE55" s="850"/>
    </row>
    <row r="56" spans="1:34" s="662" customFormat="1" x14ac:dyDescent="0.25">
      <c r="A56" s="698" t="s">
        <v>192</v>
      </c>
      <c r="B56" s="661" t="s">
        <v>193</v>
      </c>
      <c r="C56" s="699" t="s">
        <v>194</v>
      </c>
      <c r="D56" s="699" t="s">
        <v>195</v>
      </c>
      <c r="E56" s="699" t="s">
        <v>196</v>
      </c>
      <c r="F56" s="699" t="s">
        <v>197</v>
      </c>
      <c r="G56" s="699" t="s">
        <v>21</v>
      </c>
      <c r="H56" s="699" t="s">
        <v>198</v>
      </c>
      <c r="I56" s="699" t="s">
        <v>199</v>
      </c>
      <c r="J56" s="699" t="s">
        <v>200</v>
      </c>
      <c r="K56" s="699" t="s">
        <v>201</v>
      </c>
      <c r="L56" s="699" t="s">
        <v>202</v>
      </c>
      <c r="M56" s="699" t="s">
        <v>203</v>
      </c>
      <c r="N56" s="699" t="s">
        <v>204</v>
      </c>
      <c r="O56" s="699" t="s">
        <v>146</v>
      </c>
      <c r="P56" s="699" t="s">
        <v>147</v>
      </c>
      <c r="Q56" s="699" t="s">
        <v>148</v>
      </c>
      <c r="R56" s="699" t="s">
        <v>149</v>
      </c>
      <c r="S56" s="884">
        <f>$S$11</f>
        <v>2022</v>
      </c>
      <c r="T56" s="841"/>
      <c r="U56" s="841"/>
      <c r="V56" s="841"/>
      <c r="W56" s="841"/>
      <c r="X56" s="851"/>
      <c r="Y56" s="851"/>
      <c r="Z56" s="851"/>
      <c r="AA56" s="851"/>
      <c r="AB56" s="851"/>
      <c r="AC56" s="851"/>
      <c r="AD56" s="851"/>
      <c r="AE56" s="851"/>
      <c r="AH56" s="658"/>
    </row>
    <row r="57" spans="1:34" s="658" customFormat="1" x14ac:dyDescent="0.25">
      <c r="A57" s="671" t="s">
        <v>363</v>
      </c>
      <c r="B57" s="671" t="s">
        <v>363</v>
      </c>
      <c r="C57" s="700"/>
      <c r="D57" s="700"/>
      <c r="E57" s="700"/>
      <c r="F57" s="700"/>
      <c r="G57" s="700"/>
      <c r="H57" s="700"/>
      <c r="I57" s="700"/>
      <c r="J57" s="700"/>
      <c r="K57" s="700"/>
      <c r="L57" s="700"/>
      <c r="M57" s="700"/>
      <c r="N57" s="700"/>
      <c r="O57" s="701"/>
      <c r="P57" s="701"/>
      <c r="Q57" s="701"/>
      <c r="R57" s="701"/>
      <c r="S57" s="878"/>
      <c r="T57" s="852"/>
      <c r="U57" s="852"/>
      <c r="V57" s="852"/>
      <c r="W57" s="852"/>
      <c r="X57" s="846"/>
      <c r="Y57" s="852"/>
      <c r="Z57" s="852"/>
      <c r="AA57" s="852"/>
      <c r="AB57" s="852"/>
      <c r="AC57" s="706"/>
      <c r="AD57" s="852"/>
      <c r="AE57" s="852"/>
      <c r="AG57" s="658" t="b">
        <f>ROUND(S57,2)=ROUND(SUM(O57:R57),2)</f>
        <v>1</v>
      </c>
    </row>
    <row r="58" spans="1:34" s="658" customFormat="1" x14ac:dyDescent="0.25">
      <c r="A58" s="671" t="s">
        <v>364</v>
      </c>
      <c r="B58" s="671" t="s">
        <v>364</v>
      </c>
      <c r="C58" s="700"/>
      <c r="D58" s="700"/>
      <c r="E58" s="700"/>
      <c r="F58" s="700"/>
      <c r="G58" s="700"/>
      <c r="H58" s="700"/>
      <c r="I58" s="700"/>
      <c r="J58" s="700"/>
      <c r="K58" s="700"/>
      <c r="L58" s="700"/>
      <c r="M58" s="700"/>
      <c r="N58" s="700"/>
      <c r="O58" s="701"/>
      <c r="P58" s="701"/>
      <c r="Q58" s="701"/>
      <c r="R58" s="701"/>
      <c r="S58" s="878"/>
      <c r="T58" s="852"/>
      <c r="U58" s="852"/>
      <c r="V58" s="852"/>
      <c r="W58" s="852"/>
      <c r="X58" s="846"/>
      <c r="Y58" s="852"/>
      <c r="Z58" s="852"/>
      <c r="AA58" s="852"/>
      <c r="AB58" s="852"/>
      <c r="AC58" s="706"/>
      <c r="AD58" s="852"/>
      <c r="AE58" s="852"/>
      <c r="AG58" s="658" t="b">
        <f t="shared" ref="AG58:AG71" si="21">ROUND(S58,2)=ROUND(SUM(O58:R58),2)</f>
        <v>1</v>
      </c>
    </row>
    <row r="59" spans="1:34" s="658" customFormat="1" x14ac:dyDescent="0.25">
      <c r="A59" s="671" t="s">
        <v>365</v>
      </c>
      <c r="B59" s="671" t="s">
        <v>365</v>
      </c>
      <c r="C59" s="700"/>
      <c r="D59" s="700"/>
      <c r="E59" s="700"/>
      <c r="F59" s="700"/>
      <c r="G59" s="700"/>
      <c r="H59" s="700"/>
      <c r="I59" s="700"/>
      <c r="J59" s="700"/>
      <c r="K59" s="700"/>
      <c r="L59" s="700"/>
      <c r="M59" s="700"/>
      <c r="N59" s="700"/>
      <c r="O59" s="701"/>
      <c r="P59" s="701"/>
      <c r="Q59" s="701"/>
      <c r="R59" s="701"/>
      <c r="S59" s="878"/>
      <c r="T59" s="852"/>
      <c r="U59" s="852"/>
      <c r="V59" s="852"/>
      <c r="W59" s="852"/>
      <c r="X59" s="846"/>
      <c r="Y59" s="852"/>
      <c r="Z59" s="852"/>
      <c r="AA59" s="852"/>
      <c r="AB59" s="852"/>
      <c r="AC59" s="706"/>
      <c r="AD59" s="852"/>
      <c r="AE59" s="852"/>
      <c r="AG59" s="658" t="b">
        <f t="shared" si="21"/>
        <v>1</v>
      </c>
    </row>
    <row r="60" spans="1:34" s="658" customFormat="1" x14ac:dyDescent="0.25">
      <c r="A60" s="671" t="s">
        <v>367</v>
      </c>
      <c r="B60" s="671" t="s">
        <v>365</v>
      </c>
      <c r="C60" s="700"/>
      <c r="D60" s="700"/>
      <c r="E60" s="700"/>
      <c r="F60" s="700"/>
      <c r="G60" s="700"/>
      <c r="H60" s="700"/>
      <c r="I60" s="700"/>
      <c r="J60" s="700"/>
      <c r="K60" s="700"/>
      <c r="L60" s="700"/>
      <c r="M60" s="700"/>
      <c r="N60" s="700"/>
      <c r="O60" s="701"/>
      <c r="P60" s="701"/>
      <c r="Q60" s="701"/>
      <c r="R60" s="701"/>
      <c r="S60" s="878"/>
      <c r="T60" s="852"/>
      <c r="U60" s="852"/>
      <c r="V60" s="852"/>
      <c r="W60" s="852"/>
      <c r="X60" s="846"/>
      <c r="Y60" s="852"/>
      <c r="Z60" s="852"/>
      <c r="AA60" s="852"/>
      <c r="AB60" s="852"/>
      <c r="AC60" s="706"/>
      <c r="AD60" s="852"/>
      <c r="AE60" s="852"/>
      <c r="AG60" s="658" t="b">
        <f t="shared" si="21"/>
        <v>1</v>
      </c>
    </row>
    <row r="61" spans="1:34" s="658" customFormat="1" x14ac:dyDescent="0.25">
      <c r="A61" s="671" t="s">
        <v>368</v>
      </c>
      <c r="B61" s="671" t="s">
        <v>367</v>
      </c>
      <c r="C61" s="700"/>
      <c r="D61" s="700"/>
      <c r="E61" s="700"/>
      <c r="F61" s="700"/>
      <c r="G61" s="700"/>
      <c r="H61" s="700"/>
      <c r="I61" s="700"/>
      <c r="J61" s="700"/>
      <c r="K61" s="700"/>
      <c r="L61" s="700"/>
      <c r="M61" s="700"/>
      <c r="N61" s="700"/>
      <c r="O61" s="701"/>
      <c r="P61" s="701"/>
      <c r="Q61" s="701"/>
      <c r="R61" s="701"/>
      <c r="S61" s="878"/>
      <c r="T61" s="852"/>
      <c r="U61" s="852"/>
      <c r="V61" s="852"/>
      <c r="W61" s="852"/>
      <c r="X61" s="846"/>
      <c r="Y61" s="852"/>
      <c r="Z61" s="852"/>
      <c r="AA61" s="852"/>
      <c r="AB61" s="852"/>
      <c r="AC61" s="706"/>
      <c r="AD61" s="852"/>
      <c r="AE61" s="852"/>
      <c r="AG61" s="658" t="b">
        <f t="shared" si="21"/>
        <v>1</v>
      </c>
    </row>
    <row r="62" spans="1:34" s="658" customFormat="1" x14ac:dyDescent="0.25">
      <c r="A62" s="671" t="s">
        <v>369</v>
      </c>
      <c r="B62" s="671" t="s">
        <v>367</v>
      </c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701"/>
      <c r="Q62" s="701"/>
      <c r="R62" s="701"/>
      <c r="S62" s="878"/>
      <c r="T62" s="852"/>
      <c r="U62" s="852"/>
      <c r="V62" s="852"/>
      <c r="W62" s="852"/>
      <c r="X62" s="846"/>
      <c r="Y62" s="852"/>
      <c r="Z62" s="852"/>
      <c r="AA62" s="852"/>
      <c r="AB62" s="852"/>
      <c r="AC62" s="706"/>
      <c r="AD62" s="852"/>
      <c r="AE62" s="852"/>
      <c r="AG62" s="658" t="b">
        <f t="shared" si="21"/>
        <v>1</v>
      </c>
    </row>
    <row r="63" spans="1:34" s="658" customFormat="1" x14ac:dyDescent="0.25">
      <c r="A63" s="671" t="s">
        <v>370</v>
      </c>
      <c r="B63" s="671" t="s">
        <v>367</v>
      </c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701"/>
      <c r="Q63" s="701"/>
      <c r="R63" s="701"/>
      <c r="S63" s="878"/>
      <c r="T63" s="852"/>
      <c r="U63" s="852"/>
      <c r="V63" s="852"/>
      <c r="W63" s="852"/>
      <c r="X63" s="846"/>
      <c r="Y63" s="852"/>
      <c r="Z63" s="852"/>
      <c r="AA63" s="852"/>
      <c r="AB63" s="852"/>
      <c r="AC63" s="706"/>
      <c r="AD63" s="852"/>
      <c r="AE63" s="852"/>
      <c r="AG63" s="658" t="b">
        <f t="shared" si="21"/>
        <v>1</v>
      </c>
    </row>
    <row r="64" spans="1:34" s="658" customFormat="1" x14ac:dyDescent="0.25">
      <c r="A64" s="671" t="s">
        <v>371</v>
      </c>
      <c r="B64" s="671" t="s">
        <v>367</v>
      </c>
      <c r="C64" s="700"/>
      <c r="D64" s="700"/>
      <c r="E64" s="700"/>
      <c r="F64" s="700"/>
      <c r="G64" s="700"/>
      <c r="H64" s="700"/>
      <c r="I64" s="700"/>
      <c r="J64" s="700"/>
      <c r="K64" s="700"/>
      <c r="L64" s="700"/>
      <c r="M64" s="700"/>
      <c r="N64" s="700"/>
      <c r="O64" s="701"/>
      <c r="P64" s="701"/>
      <c r="Q64" s="701"/>
      <c r="R64" s="701"/>
      <c r="S64" s="878"/>
      <c r="T64" s="852"/>
      <c r="U64" s="852"/>
      <c r="V64" s="852"/>
      <c r="W64" s="852"/>
      <c r="X64" s="846"/>
      <c r="Y64" s="852"/>
      <c r="Z64" s="852"/>
      <c r="AA64" s="852"/>
      <c r="AB64" s="852"/>
      <c r="AC64" s="706"/>
      <c r="AD64" s="852"/>
      <c r="AE64" s="852"/>
      <c r="AG64" s="658" t="b">
        <f t="shared" si="21"/>
        <v>1</v>
      </c>
    </row>
    <row r="65" spans="1:33" s="658" customFormat="1" x14ac:dyDescent="0.25">
      <c r="A65" s="671" t="s">
        <v>372</v>
      </c>
      <c r="B65" s="671" t="s">
        <v>365</v>
      </c>
      <c r="C65" s="700"/>
      <c r="D65" s="700"/>
      <c r="E65" s="700"/>
      <c r="F65" s="700"/>
      <c r="G65" s="700"/>
      <c r="H65" s="700"/>
      <c r="I65" s="700"/>
      <c r="J65" s="700"/>
      <c r="K65" s="700"/>
      <c r="L65" s="700"/>
      <c r="M65" s="700"/>
      <c r="N65" s="700"/>
      <c r="O65" s="701"/>
      <c r="P65" s="701"/>
      <c r="Q65" s="701"/>
      <c r="R65" s="701"/>
      <c r="S65" s="878"/>
      <c r="T65" s="852"/>
      <c r="U65" s="852"/>
      <c r="V65" s="852"/>
      <c r="W65" s="852"/>
      <c r="X65" s="846"/>
      <c r="Y65" s="852"/>
      <c r="Z65" s="852"/>
      <c r="AA65" s="852"/>
      <c r="AB65" s="852"/>
      <c r="AC65" s="706"/>
      <c r="AD65" s="852"/>
      <c r="AE65" s="852"/>
      <c r="AG65" s="658" t="b">
        <f t="shared" si="21"/>
        <v>1</v>
      </c>
    </row>
    <row r="66" spans="1:33" s="658" customFormat="1" x14ac:dyDescent="0.25">
      <c r="A66" s="671" t="s">
        <v>373</v>
      </c>
      <c r="B66" s="671" t="s">
        <v>367</v>
      </c>
      <c r="C66" s="700"/>
      <c r="D66" s="700"/>
      <c r="E66" s="700"/>
      <c r="F66" s="700"/>
      <c r="G66" s="700"/>
      <c r="H66" s="700"/>
      <c r="I66" s="700"/>
      <c r="J66" s="700"/>
      <c r="K66" s="700"/>
      <c r="L66" s="700"/>
      <c r="M66" s="700"/>
      <c r="N66" s="700"/>
      <c r="O66" s="701"/>
      <c r="P66" s="701"/>
      <c r="Q66" s="701"/>
      <c r="R66" s="701"/>
      <c r="S66" s="878"/>
      <c r="T66" s="852"/>
      <c r="U66" s="852"/>
      <c r="V66" s="852"/>
      <c r="W66" s="852"/>
      <c r="X66" s="846"/>
      <c r="Y66" s="852"/>
      <c r="Z66" s="852"/>
      <c r="AA66" s="852"/>
      <c r="AB66" s="852"/>
      <c r="AC66" s="706"/>
      <c r="AD66" s="852"/>
      <c r="AE66" s="852"/>
      <c r="AG66" s="658" t="b">
        <f t="shared" si="21"/>
        <v>1</v>
      </c>
    </row>
    <row r="67" spans="1:33" s="658" customFormat="1" x14ac:dyDescent="0.25">
      <c r="A67" s="671" t="s">
        <v>374</v>
      </c>
      <c r="B67" s="671" t="s">
        <v>365</v>
      </c>
      <c r="C67" s="700"/>
      <c r="D67" s="700"/>
      <c r="E67" s="700"/>
      <c r="F67" s="700"/>
      <c r="G67" s="700"/>
      <c r="H67" s="700"/>
      <c r="I67" s="700"/>
      <c r="J67" s="700"/>
      <c r="K67" s="700"/>
      <c r="L67" s="700"/>
      <c r="M67" s="700"/>
      <c r="N67" s="700"/>
      <c r="O67" s="701"/>
      <c r="P67" s="701"/>
      <c r="Q67" s="701"/>
      <c r="R67" s="701"/>
      <c r="S67" s="878"/>
      <c r="T67" s="852"/>
      <c r="U67" s="852"/>
      <c r="V67" s="852"/>
      <c r="W67" s="852"/>
      <c r="X67" s="846"/>
      <c r="Y67" s="852"/>
      <c r="Z67" s="852"/>
      <c r="AA67" s="852"/>
      <c r="AB67" s="852"/>
      <c r="AC67" s="706"/>
      <c r="AD67" s="852"/>
      <c r="AE67" s="852"/>
      <c r="AG67" s="658" t="b">
        <f t="shared" si="21"/>
        <v>1</v>
      </c>
    </row>
    <row r="68" spans="1:33" s="658" customFormat="1" x14ac:dyDescent="0.25">
      <c r="A68" s="671" t="s">
        <v>375</v>
      </c>
      <c r="B68" s="671" t="s">
        <v>367</v>
      </c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701"/>
      <c r="Q68" s="701"/>
      <c r="R68" s="701"/>
      <c r="S68" s="878"/>
      <c r="T68" s="852"/>
      <c r="U68" s="852"/>
      <c r="V68" s="852"/>
      <c r="W68" s="852"/>
      <c r="X68" s="846"/>
      <c r="Y68" s="852"/>
      <c r="Z68" s="852"/>
      <c r="AA68" s="852"/>
      <c r="AB68" s="852"/>
      <c r="AC68" s="706"/>
      <c r="AD68" s="852"/>
      <c r="AE68" s="852"/>
      <c r="AG68" s="658" t="b">
        <f t="shared" si="21"/>
        <v>1</v>
      </c>
    </row>
    <row r="69" spans="1:33" s="658" customFormat="1" x14ac:dyDescent="0.25">
      <c r="A69" s="671" t="s">
        <v>376</v>
      </c>
      <c r="B69" s="671" t="s">
        <v>364</v>
      </c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701"/>
      <c r="Q69" s="701"/>
      <c r="R69" s="701"/>
      <c r="S69" s="878"/>
      <c r="T69" s="852"/>
      <c r="U69" s="852"/>
      <c r="V69" s="852"/>
      <c r="W69" s="852"/>
      <c r="X69" s="846"/>
      <c r="Y69" s="852"/>
      <c r="Z69" s="852"/>
      <c r="AA69" s="852"/>
      <c r="AB69" s="852"/>
      <c r="AC69" s="706"/>
      <c r="AD69" s="852"/>
      <c r="AE69" s="852"/>
      <c r="AG69" s="658" t="b">
        <f t="shared" si="21"/>
        <v>1</v>
      </c>
    </row>
    <row r="70" spans="1:33" s="658" customFormat="1" x14ac:dyDescent="0.25">
      <c r="A70" s="671" t="s">
        <v>366</v>
      </c>
      <c r="B70" s="671"/>
      <c r="C70" s="700"/>
      <c r="D70" s="700"/>
      <c r="E70" s="700"/>
      <c r="F70" s="700"/>
      <c r="G70" s="700"/>
      <c r="H70" s="700"/>
      <c r="I70" s="700"/>
      <c r="J70" s="700"/>
      <c r="K70" s="700"/>
      <c r="L70" s="700"/>
      <c r="M70" s="700"/>
      <c r="N70" s="700"/>
      <c r="O70" s="701"/>
      <c r="P70" s="701"/>
      <c r="Q70" s="701"/>
      <c r="R70" s="701"/>
      <c r="S70" s="878"/>
      <c r="T70" s="852"/>
      <c r="U70" s="852"/>
      <c r="V70" s="852"/>
      <c r="W70" s="852"/>
      <c r="X70" s="846"/>
      <c r="Y70" s="852"/>
      <c r="Z70" s="852"/>
      <c r="AA70" s="852"/>
      <c r="AB70" s="852"/>
      <c r="AC70" s="706"/>
      <c r="AD70" s="852"/>
      <c r="AE70" s="852"/>
      <c r="AG70" s="658" t="b">
        <f t="shared" si="21"/>
        <v>1</v>
      </c>
    </row>
    <row r="71" spans="1:33" s="658" customFormat="1" x14ac:dyDescent="0.25">
      <c r="A71" s="685" t="s">
        <v>77</v>
      </c>
      <c r="B71" s="686" t="s">
        <v>205</v>
      </c>
      <c r="C71" s="702">
        <f>SUM(C57:C70)</f>
        <v>0</v>
      </c>
      <c r="D71" s="702">
        <f t="shared" ref="D71:S71" si="22">SUM(D57:D70)</f>
        <v>0</v>
      </c>
      <c r="E71" s="702">
        <f t="shared" si="22"/>
        <v>0</v>
      </c>
      <c r="F71" s="702">
        <f t="shared" si="22"/>
        <v>0</v>
      </c>
      <c r="G71" s="702">
        <f t="shared" si="22"/>
        <v>0</v>
      </c>
      <c r="H71" s="702">
        <f t="shared" si="22"/>
        <v>0</v>
      </c>
      <c r="I71" s="702">
        <f t="shared" si="22"/>
        <v>0</v>
      </c>
      <c r="J71" s="702">
        <f t="shared" si="22"/>
        <v>0</v>
      </c>
      <c r="K71" s="702">
        <f t="shared" si="22"/>
        <v>0</v>
      </c>
      <c r="L71" s="702">
        <f t="shared" si="22"/>
        <v>0</v>
      </c>
      <c r="M71" s="702">
        <f t="shared" si="22"/>
        <v>0</v>
      </c>
      <c r="N71" s="702">
        <f t="shared" si="22"/>
        <v>0</v>
      </c>
      <c r="O71" s="702">
        <f t="shared" si="22"/>
        <v>0</v>
      </c>
      <c r="P71" s="702">
        <f t="shared" si="22"/>
        <v>0</v>
      </c>
      <c r="Q71" s="702">
        <f t="shared" si="22"/>
        <v>0</v>
      </c>
      <c r="R71" s="702">
        <f t="shared" si="22"/>
        <v>0</v>
      </c>
      <c r="S71" s="885">
        <f t="shared" si="22"/>
        <v>0</v>
      </c>
      <c r="T71" s="853"/>
      <c r="U71" s="853"/>
      <c r="V71" s="853"/>
      <c r="W71" s="853"/>
      <c r="X71" s="853"/>
      <c r="Y71" s="853"/>
      <c r="Z71" s="853"/>
      <c r="AA71" s="853"/>
      <c r="AB71" s="853"/>
      <c r="AC71" s="853"/>
      <c r="AD71" s="853"/>
      <c r="AE71" s="853"/>
      <c r="AG71" s="658" t="b">
        <f t="shared" si="21"/>
        <v>1</v>
      </c>
    </row>
    <row r="72" spans="1:33" s="662" customFormat="1" ht="12.75" customHeight="1" outlineLevel="1" x14ac:dyDescent="0.25">
      <c r="A72" s="704"/>
      <c r="B72" s="704"/>
      <c r="C72" s="705"/>
      <c r="D72" s="706"/>
      <c r="E72" s="706"/>
      <c r="F72" s="706"/>
      <c r="G72" s="706"/>
      <c r="H72" s="706"/>
      <c r="I72" s="706"/>
      <c r="J72" s="706"/>
      <c r="K72" s="706"/>
      <c r="L72" s="706"/>
      <c r="M72" s="706"/>
      <c r="N72" s="706"/>
      <c r="O72" s="707"/>
      <c r="P72" s="707"/>
      <c r="Q72" s="707"/>
      <c r="R72" s="707"/>
      <c r="S72" s="708" t="e">
        <f>S71*S25</f>
        <v>#DIV/0!</v>
      </c>
      <c r="T72" s="707"/>
      <c r="U72" s="707"/>
      <c r="V72" s="707"/>
      <c r="W72" s="707"/>
      <c r="X72" s="707"/>
      <c r="Y72" s="707"/>
      <c r="Z72" s="707"/>
      <c r="AA72" s="709"/>
      <c r="AB72" s="709"/>
      <c r="AC72" s="709"/>
      <c r="AD72" s="709"/>
      <c r="AE72" s="710"/>
    </row>
    <row r="73" spans="1:33" s="662" customFormat="1" ht="12.75" customHeight="1" outlineLevel="1" x14ac:dyDescent="0.25">
      <c r="A73" s="698" t="s">
        <v>206</v>
      </c>
      <c r="B73" s="661" t="s">
        <v>193</v>
      </c>
      <c r="C73" s="661" t="s">
        <v>194</v>
      </c>
      <c r="D73" s="661" t="s">
        <v>195</v>
      </c>
      <c r="E73" s="661" t="s">
        <v>196</v>
      </c>
      <c r="F73" s="661" t="s">
        <v>197</v>
      </c>
      <c r="G73" s="661" t="s">
        <v>21</v>
      </c>
      <c r="H73" s="661" t="s">
        <v>198</v>
      </c>
      <c r="I73" s="661" t="s">
        <v>199</v>
      </c>
      <c r="J73" s="661" t="s">
        <v>200</v>
      </c>
      <c r="K73" s="661" t="s">
        <v>201</v>
      </c>
      <c r="L73" s="661" t="s">
        <v>202</v>
      </c>
      <c r="M73" s="661" t="s">
        <v>203</v>
      </c>
      <c r="N73" s="661" t="s">
        <v>204</v>
      </c>
      <c r="O73" s="661" t="s">
        <v>146</v>
      </c>
      <c r="P73" s="661" t="s">
        <v>147</v>
      </c>
      <c r="Q73" s="661" t="s">
        <v>148</v>
      </c>
      <c r="R73" s="661" t="s">
        <v>149</v>
      </c>
      <c r="S73" s="886">
        <f>$S$11</f>
        <v>2022</v>
      </c>
      <c r="T73" s="841"/>
      <c r="U73" s="841"/>
      <c r="V73" s="841"/>
      <c r="W73" s="841"/>
      <c r="X73" s="851"/>
      <c r="Y73" s="851"/>
      <c r="Z73" s="851"/>
      <c r="AA73" s="851"/>
      <c r="AB73" s="851"/>
      <c r="AC73" s="851"/>
      <c r="AD73" s="851"/>
      <c r="AE73" s="851"/>
    </row>
    <row r="74" spans="1:33" s="658" customFormat="1" ht="12.75" customHeight="1" outlineLevel="1" x14ac:dyDescent="0.25">
      <c r="A74" s="671" t="s">
        <v>363</v>
      </c>
      <c r="B74" s="671" t="s">
        <v>363</v>
      </c>
      <c r="C74" s="711">
        <v>0</v>
      </c>
      <c r="D74" s="711">
        <v>0</v>
      </c>
      <c r="E74" s="711">
        <v>0</v>
      </c>
      <c r="F74" s="711">
        <v>0</v>
      </c>
      <c r="G74" s="711">
        <v>0</v>
      </c>
      <c r="H74" s="711">
        <v>0</v>
      </c>
      <c r="I74" s="711">
        <v>0</v>
      </c>
      <c r="J74" s="711">
        <v>0</v>
      </c>
      <c r="K74" s="711">
        <v>0</v>
      </c>
      <c r="L74" s="711">
        <v>0</v>
      </c>
      <c r="M74" s="711">
        <v>0</v>
      </c>
      <c r="N74" s="711">
        <v>0</v>
      </c>
      <c r="O74" s="712">
        <v>0</v>
      </c>
      <c r="P74" s="712">
        <v>0</v>
      </c>
      <c r="Q74" s="712">
        <v>0</v>
      </c>
      <c r="R74" s="712">
        <v>0</v>
      </c>
      <c r="S74" s="887">
        <v>0</v>
      </c>
      <c r="T74" s="854"/>
      <c r="U74" s="854"/>
      <c r="V74" s="854"/>
      <c r="W74" s="854"/>
      <c r="X74" s="854"/>
      <c r="Y74" s="854"/>
      <c r="Z74" s="854"/>
      <c r="AA74" s="854"/>
      <c r="AB74" s="854"/>
      <c r="AC74" s="854"/>
      <c r="AD74" s="854"/>
      <c r="AE74" s="854"/>
    </row>
    <row r="75" spans="1:33" s="658" customFormat="1" ht="12.75" customHeight="1" outlineLevel="1" x14ac:dyDescent="0.25">
      <c r="A75" s="671" t="s">
        <v>364</v>
      </c>
      <c r="B75" s="671" t="s">
        <v>364</v>
      </c>
      <c r="C75" s="711">
        <v>0</v>
      </c>
      <c r="D75" s="711">
        <v>0</v>
      </c>
      <c r="E75" s="711">
        <v>0</v>
      </c>
      <c r="F75" s="711">
        <v>0</v>
      </c>
      <c r="G75" s="711">
        <v>0</v>
      </c>
      <c r="H75" s="711">
        <v>0</v>
      </c>
      <c r="I75" s="711">
        <v>0</v>
      </c>
      <c r="J75" s="711">
        <v>0</v>
      </c>
      <c r="K75" s="711">
        <v>0</v>
      </c>
      <c r="L75" s="711">
        <v>0</v>
      </c>
      <c r="M75" s="711">
        <v>0</v>
      </c>
      <c r="N75" s="711">
        <v>0</v>
      </c>
      <c r="O75" s="712">
        <v>0</v>
      </c>
      <c r="P75" s="712">
        <v>0</v>
      </c>
      <c r="Q75" s="712">
        <v>0</v>
      </c>
      <c r="R75" s="712">
        <v>0</v>
      </c>
      <c r="S75" s="887">
        <v>0</v>
      </c>
      <c r="T75" s="854"/>
      <c r="U75" s="854"/>
      <c r="V75" s="854"/>
      <c r="W75" s="854"/>
      <c r="X75" s="854"/>
      <c r="Y75" s="854"/>
      <c r="Z75" s="854"/>
      <c r="AA75" s="854"/>
      <c r="AB75" s="854"/>
      <c r="AC75" s="854"/>
      <c r="AD75" s="854"/>
      <c r="AE75" s="854"/>
    </row>
    <row r="76" spans="1:33" s="658" customFormat="1" ht="12.75" customHeight="1" outlineLevel="1" x14ac:dyDescent="0.25">
      <c r="A76" s="671" t="s">
        <v>365</v>
      </c>
      <c r="B76" s="671" t="s">
        <v>365</v>
      </c>
      <c r="C76" s="711">
        <v>0</v>
      </c>
      <c r="D76" s="711">
        <v>0</v>
      </c>
      <c r="E76" s="711">
        <v>0</v>
      </c>
      <c r="F76" s="711">
        <v>0</v>
      </c>
      <c r="G76" s="711">
        <v>0</v>
      </c>
      <c r="H76" s="711">
        <v>0</v>
      </c>
      <c r="I76" s="711">
        <v>0</v>
      </c>
      <c r="J76" s="711">
        <v>0</v>
      </c>
      <c r="K76" s="711">
        <v>0</v>
      </c>
      <c r="L76" s="711">
        <v>0</v>
      </c>
      <c r="M76" s="711">
        <v>0</v>
      </c>
      <c r="N76" s="711">
        <v>0</v>
      </c>
      <c r="O76" s="712">
        <v>0</v>
      </c>
      <c r="P76" s="712">
        <v>0</v>
      </c>
      <c r="Q76" s="712">
        <v>0</v>
      </c>
      <c r="R76" s="712">
        <v>0</v>
      </c>
      <c r="S76" s="887">
        <v>0</v>
      </c>
      <c r="T76" s="854"/>
      <c r="U76" s="854"/>
      <c r="V76" s="854"/>
      <c r="W76" s="854"/>
      <c r="X76" s="854"/>
      <c r="Y76" s="854"/>
      <c r="Z76" s="854"/>
      <c r="AA76" s="854"/>
      <c r="AB76" s="854"/>
      <c r="AC76" s="854"/>
      <c r="AD76" s="854"/>
      <c r="AE76" s="854"/>
    </row>
    <row r="77" spans="1:33" s="658" customFormat="1" ht="12.75" customHeight="1" outlineLevel="1" x14ac:dyDescent="0.25">
      <c r="A77" s="671" t="s">
        <v>367</v>
      </c>
      <c r="B77" s="671" t="s">
        <v>365</v>
      </c>
      <c r="C77" s="711">
        <v>0</v>
      </c>
      <c r="D77" s="711">
        <v>0</v>
      </c>
      <c r="E77" s="711">
        <v>0</v>
      </c>
      <c r="F77" s="711">
        <v>0</v>
      </c>
      <c r="G77" s="711">
        <v>0</v>
      </c>
      <c r="H77" s="711">
        <v>0</v>
      </c>
      <c r="I77" s="711">
        <v>0</v>
      </c>
      <c r="J77" s="711">
        <v>0</v>
      </c>
      <c r="K77" s="711">
        <v>0</v>
      </c>
      <c r="L77" s="711">
        <v>0</v>
      </c>
      <c r="M77" s="711">
        <v>0</v>
      </c>
      <c r="N77" s="711">
        <v>0</v>
      </c>
      <c r="O77" s="712">
        <v>0</v>
      </c>
      <c r="P77" s="712">
        <v>0</v>
      </c>
      <c r="Q77" s="712">
        <v>0</v>
      </c>
      <c r="R77" s="712">
        <v>0</v>
      </c>
      <c r="S77" s="887">
        <v>0</v>
      </c>
      <c r="T77" s="854"/>
      <c r="U77" s="854"/>
      <c r="V77" s="854"/>
      <c r="W77" s="854"/>
      <c r="X77" s="854"/>
      <c r="Y77" s="854"/>
      <c r="Z77" s="854"/>
      <c r="AA77" s="854"/>
      <c r="AB77" s="854"/>
      <c r="AC77" s="854"/>
      <c r="AD77" s="854"/>
      <c r="AE77" s="854"/>
    </row>
    <row r="78" spans="1:33" s="658" customFormat="1" ht="12.75" customHeight="1" outlineLevel="1" x14ac:dyDescent="0.25">
      <c r="A78" s="671" t="s">
        <v>368</v>
      </c>
      <c r="B78" s="671" t="s">
        <v>367</v>
      </c>
      <c r="C78" s="711">
        <v>0</v>
      </c>
      <c r="D78" s="711">
        <v>0</v>
      </c>
      <c r="E78" s="711">
        <v>0</v>
      </c>
      <c r="F78" s="711">
        <v>0</v>
      </c>
      <c r="G78" s="711">
        <v>0</v>
      </c>
      <c r="H78" s="711">
        <v>0</v>
      </c>
      <c r="I78" s="711">
        <v>0</v>
      </c>
      <c r="J78" s="711">
        <v>0</v>
      </c>
      <c r="K78" s="711">
        <v>0</v>
      </c>
      <c r="L78" s="711">
        <v>0</v>
      </c>
      <c r="M78" s="711">
        <v>0</v>
      </c>
      <c r="N78" s="711">
        <v>0</v>
      </c>
      <c r="O78" s="712">
        <v>0</v>
      </c>
      <c r="P78" s="712">
        <v>0</v>
      </c>
      <c r="Q78" s="712">
        <v>0</v>
      </c>
      <c r="R78" s="712">
        <v>0</v>
      </c>
      <c r="S78" s="887">
        <v>0</v>
      </c>
      <c r="T78" s="854"/>
      <c r="U78" s="854"/>
      <c r="V78" s="854"/>
      <c r="W78" s="854"/>
      <c r="X78" s="854"/>
      <c r="Y78" s="854"/>
      <c r="Z78" s="854"/>
      <c r="AA78" s="854"/>
      <c r="AB78" s="854"/>
      <c r="AC78" s="854"/>
      <c r="AD78" s="854"/>
      <c r="AE78" s="854"/>
    </row>
    <row r="79" spans="1:33" s="658" customFormat="1" ht="12.75" customHeight="1" outlineLevel="1" x14ac:dyDescent="0.25">
      <c r="A79" s="671" t="s">
        <v>369</v>
      </c>
      <c r="B79" s="671" t="s">
        <v>367</v>
      </c>
      <c r="C79" s="711">
        <v>0</v>
      </c>
      <c r="D79" s="711">
        <v>0</v>
      </c>
      <c r="E79" s="711">
        <v>0</v>
      </c>
      <c r="F79" s="711">
        <v>0</v>
      </c>
      <c r="G79" s="711">
        <v>0</v>
      </c>
      <c r="H79" s="711">
        <v>0</v>
      </c>
      <c r="I79" s="711">
        <v>0</v>
      </c>
      <c r="J79" s="711">
        <v>0</v>
      </c>
      <c r="K79" s="711">
        <v>0</v>
      </c>
      <c r="L79" s="711">
        <v>0</v>
      </c>
      <c r="M79" s="711">
        <v>0</v>
      </c>
      <c r="N79" s="711">
        <v>0</v>
      </c>
      <c r="O79" s="712">
        <v>0</v>
      </c>
      <c r="P79" s="712">
        <v>0</v>
      </c>
      <c r="Q79" s="712">
        <v>0</v>
      </c>
      <c r="R79" s="712">
        <v>0</v>
      </c>
      <c r="S79" s="887">
        <v>0</v>
      </c>
      <c r="T79" s="854"/>
      <c r="U79" s="854"/>
      <c r="V79" s="854"/>
      <c r="W79" s="854"/>
      <c r="X79" s="854"/>
      <c r="Y79" s="854"/>
      <c r="Z79" s="854"/>
      <c r="AA79" s="854"/>
      <c r="AB79" s="854"/>
      <c r="AC79" s="854"/>
      <c r="AD79" s="854"/>
      <c r="AE79" s="854"/>
    </row>
    <row r="80" spans="1:33" s="658" customFormat="1" ht="12.75" customHeight="1" outlineLevel="1" x14ac:dyDescent="0.25">
      <c r="A80" s="671" t="s">
        <v>370</v>
      </c>
      <c r="B80" s="671" t="s">
        <v>367</v>
      </c>
      <c r="C80" s="711">
        <v>0</v>
      </c>
      <c r="D80" s="711">
        <v>0</v>
      </c>
      <c r="E80" s="711">
        <v>0</v>
      </c>
      <c r="F80" s="711">
        <v>0</v>
      </c>
      <c r="G80" s="711">
        <v>0</v>
      </c>
      <c r="H80" s="711">
        <v>0</v>
      </c>
      <c r="I80" s="711">
        <v>0</v>
      </c>
      <c r="J80" s="711">
        <v>0</v>
      </c>
      <c r="K80" s="711">
        <v>0</v>
      </c>
      <c r="L80" s="711">
        <v>0</v>
      </c>
      <c r="M80" s="711">
        <v>0</v>
      </c>
      <c r="N80" s="711">
        <v>0</v>
      </c>
      <c r="O80" s="712">
        <v>0</v>
      </c>
      <c r="P80" s="712">
        <v>0</v>
      </c>
      <c r="Q80" s="712">
        <v>0</v>
      </c>
      <c r="R80" s="712">
        <v>0</v>
      </c>
      <c r="S80" s="887">
        <v>0</v>
      </c>
      <c r="T80" s="854"/>
      <c r="U80" s="854"/>
      <c r="V80" s="854"/>
      <c r="W80" s="854"/>
      <c r="X80" s="854"/>
      <c r="Y80" s="854"/>
      <c r="Z80" s="854"/>
      <c r="AA80" s="854"/>
      <c r="AB80" s="854"/>
      <c r="AC80" s="854"/>
      <c r="AD80" s="854"/>
      <c r="AE80" s="854"/>
    </row>
    <row r="81" spans="1:31" s="658" customFormat="1" ht="12.75" customHeight="1" outlineLevel="1" x14ac:dyDescent="0.25">
      <c r="A81" s="671" t="s">
        <v>371</v>
      </c>
      <c r="B81" s="671" t="s">
        <v>367</v>
      </c>
      <c r="C81" s="711">
        <v>0</v>
      </c>
      <c r="D81" s="711">
        <v>0</v>
      </c>
      <c r="E81" s="711">
        <v>0</v>
      </c>
      <c r="F81" s="711">
        <v>0</v>
      </c>
      <c r="G81" s="711">
        <v>0</v>
      </c>
      <c r="H81" s="711">
        <v>0</v>
      </c>
      <c r="I81" s="711">
        <v>0</v>
      </c>
      <c r="J81" s="711">
        <v>0</v>
      </c>
      <c r="K81" s="711">
        <v>0</v>
      </c>
      <c r="L81" s="711">
        <v>0</v>
      </c>
      <c r="M81" s="711">
        <v>0</v>
      </c>
      <c r="N81" s="711">
        <v>0</v>
      </c>
      <c r="O81" s="712">
        <v>0</v>
      </c>
      <c r="P81" s="712">
        <v>0</v>
      </c>
      <c r="Q81" s="712">
        <v>0</v>
      </c>
      <c r="R81" s="712">
        <v>0</v>
      </c>
      <c r="S81" s="887">
        <v>0</v>
      </c>
      <c r="T81" s="854"/>
      <c r="U81" s="854"/>
      <c r="V81" s="854"/>
      <c r="W81" s="854"/>
      <c r="X81" s="854"/>
      <c r="Y81" s="854"/>
      <c r="Z81" s="854"/>
      <c r="AA81" s="854"/>
      <c r="AB81" s="854"/>
      <c r="AC81" s="854"/>
      <c r="AD81" s="854"/>
      <c r="AE81" s="854"/>
    </row>
    <row r="82" spans="1:31" s="658" customFormat="1" ht="12.75" customHeight="1" outlineLevel="1" x14ac:dyDescent="0.25">
      <c r="A82" s="671" t="s">
        <v>372</v>
      </c>
      <c r="B82" s="671" t="s">
        <v>365</v>
      </c>
      <c r="C82" s="711">
        <v>0</v>
      </c>
      <c r="D82" s="711">
        <v>0</v>
      </c>
      <c r="E82" s="711">
        <v>0</v>
      </c>
      <c r="F82" s="711">
        <v>0</v>
      </c>
      <c r="G82" s="711">
        <v>0</v>
      </c>
      <c r="H82" s="711">
        <v>0</v>
      </c>
      <c r="I82" s="711">
        <v>0</v>
      </c>
      <c r="J82" s="711">
        <v>0</v>
      </c>
      <c r="K82" s="711">
        <v>0</v>
      </c>
      <c r="L82" s="711">
        <v>0</v>
      </c>
      <c r="M82" s="711">
        <v>0</v>
      </c>
      <c r="N82" s="711">
        <v>0</v>
      </c>
      <c r="O82" s="712">
        <v>0</v>
      </c>
      <c r="P82" s="712">
        <v>0</v>
      </c>
      <c r="Q82" s="712">
        <v>0</v>
      </c>
      <c r="R82" s="712">
        <v>0</v>
      </c>
      <c r="S82" s="887">
        <v>0</v>
      </c>
      <c r="T82" s="854"/>
      <c r="U82" s="854"/>
      <c r="V82" s="854"/>
      <c r="W82" s="854"/>
      <c r="X82" s="854"/>
      <c r="Y82" s="854"/>
      <c r="Z82" s="854"/>
      <c r="AA82" s="854"/>
      <c r="AB82" s="854"/>
      <c r="AC82" s="854"/>
      <c r="AD82" s="854"/>
      <c r="AE82" s="854"/>
    </row>
    <row r="83" spans="1:31" s="658" customFormat="1" ht="12.75" customHeight="1" outlineLevel="1" x14ac:dyDescent="0.25">
      <c r="A83" s="671" t="s">
        <v>373</v>
      </c>
      <c r="B83" s="671" t="s">
        <v>367</v>
      </c>
      <c r="C83" s="711">
        <v>0</v>
      </c>
      <c r="D83" s="711">
        <v>0</v>
      </c>
      <c r="E83" s="711">
        <v>0</v>
      </c>
      <c r="F83" s="711">
        <v>0</v>
      </c>
      <c r="G83" s="711">
        <v>0</v>
      </c>
      <c r="H83" s="711">
        <v>0</v>
      </c>
      <c r="I83" s="711">
        <v>0</v>
      </c>
      <c r="J83" s="711">
        <v>0</v>
      </c>
      <c r="K83" s="711">
        <v>0</v>
      </c>
      <c r="L83" s="711">
        <v>0</v>
      </c>
      <c r="M83" s="711">
        <v>0</v>
      </c>
      <c r="N83" s="711">
        <v>0</v>
      </c>
      <c r="O83" s="712">
        <v>0</v>
      </c>
      <c r="P83" s="712">
        <v>0</v>
      </c>
      <c r="Q83" s="712">
        <v>0</v>
      </c>
      <c r="R83" s="712">
        <v>0</v>
      </c>
      <c r="S83" s="887">
        <v>0</v>
      </c>
      <c r="T83" s="854"/>
      <c r="U83" s="854"/>
      <c r="V83" s="854"/>
      <c r="W83" s="854"/>
      <c r="X83" s="854"/>
      <c r="Y83" s="854"/>
      <c r="Z83" s="854"/>
      <c r="AA83" s="854"/>
      <c r="AB83" s="854"/>
      <c r="AC83" s="854"/>
      <c r="AD83" s="854"/>
      <c r="AE83" s="854"/>
    </row>
    <row r="84" spans="1:31" s="658" customFormat="1" ht="12.75" customHeight="1" outlineLevel="1" x14ac:dyDescent="0.25">
      <c r="A84" s="671" t="s">
        <v>374</v>
      </c>
      <c r="B84" s="671" t="s">
        <v>365</v>
      </c>
      <c r="C84" s="711"/>
      <c r="D84" s="711"/>
      <c r="E84" s="711"/>
      <c r="F84" s="711"/>
      <c r="G84" s="711"/>
      <c r="H84" s="711"/>
      <c r="I84" s="711"/>
      <c r="J84" s="711"/>
      <c r="K84" s="711"/>
      <c r="L84" s="711"/>
      <c r="M84" s="711"/>
      <c r="N84" s="711"/>
      <c r="O84" s="712"/>
      <c r="P84" s="712"/>
      <c r="Q84" s="712"/>
      <c r="R84" s="712"/>
      <c r="S84" s="887"/>
      <c r="T84" s="854"/>
      <c r="U84" s="854"/>
      <c r="V84" s="854"/>
      <c r="W84" s="854"/>
      <c r="X84" s="854"/>
      <c r="Y84" s="854"/>
      <c r="Z84" s="854"/>
      <c r="AA84" s="854"/>
      <c r="AB84" s="854"/>
      <c r="AC84" s="854"/>
      <c r="AD84" s="854"/>
      <c r="AE84" s="854"/>
    </row>
    <row r="85" spans="1:31" s="658" customFormat="1" ht="12.75" customHeight="1" outlineLevel="1" x14ac:dyDescent="0.25">
      <c r="A85" s="671" t="s">
        <v>375</v>
      </c>
      <c r="B85" s="671" t="s">
        <v>367</v>
      </c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2"/>
      <c r="Q85" s="712"/>
      <c r="R85" s="712"/>
      <c r="S85" s="887"/>
      <c r="T85" s="854"/>
      <c r="U85" s="854"/>
      <c r="V85" s="854"/>
      <c r="W85" s="854"/>
      <c r="X85" s="854"/>
      <c r="Y85" s="854"/>
      <c r="Z85" s="854"/>
      <c r="AA85" s="854"/>
      <c r="AB85" s="854"/>
      <c r="AC85" s="854"/>
      <c r="AD85" s="854"/>
      <c r="AE85" s="854"/>
    </row>
    <row r="86" spans="1:31" s="658" customFormat="1" ht="12.75" customHeight="1" outlineLevel="1" x14ac:dyDescent="0.25">
      <c r="A86" s="671" t="s">
        <v>376</v>
      </c>
      <c r="B86" s="671" t="s">
        <v>364</v>
      </c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2"/>
      <c r="Q86" s="712"/>
      <c r="R86" s="712"/>
      <c r="S86" s="887"/>
      <c r="T86" s="854"/>
      <c r="U86" s="854"/>
      <c r="V86" s="854"/>
      <c r="W86" s="854"/>
      <c r="X86" s="854"/>
      <c r="Y86" s="854"/>
      <c r="Z86" s="854"/>
      <c r="AA86" s="854"/>
      <c r="AB86" s="854"/>
      <c r="AC86" s="854"/>
      <c r="AD86" s="854"/>
      <c r="AE86" s="854"/>
    </row>
    <row r="87" spans="1:31" ht="12.75" customHeight="1" outlineLevel="1" x14ac:dyDescent="0.25">
      <c r="A87" s="671" t="s">
        <v>366</v>
      </c>
      <c r="B87" s="713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2"/>
      <c r="P87" s="712"/>
      <c r="Q87" s="712"/>
      <c r="R87" s="712"/>
      <c r="S87" s="887"/>
      <c r="T87" s="709"/>
      <c r="U87" s="709"/>
      <c r="V87" s="709"/>
      <c r="W87" s="709"/>
      <c r="X87" s="854"/>
      <c r="Y87" s="709"/>
      <c r="Z87" s="709"/>
      <c r="AA87" s="709"/>
      <c r="AB87" s="709"/>
      <c r="AC87" s="854"/>
      <c r="AD87" s="854"/>
      <c r="AE87" s="854"/>
    </row>
    <row r="88" spans="1:31" s="658" customFormat="1" ht="12.75" customHeight="1" outlineLevel="1" x14ac:dyDescent="0.25">
      <c r="A88" s="685" t="s">
        <v>77</v>
      </c>
      <c r="B88" s="714" t="s">
        <v>207</v>
      </c>
      <c r="C88" s="714">
        <f>+AVERAGE(C74:C87)</f>
        <v>0</v>
      </c>
      <c r="D88" s="715">
        <f t="shared" ref="D88:S88" si="23">+AVERAGE(D74:D87)</f>
        <v>0</v>
      </c>
      <c r="E88" s="715">
        <f t="shared" si="23"/>
        <v>0</v>
      </c>
      <c r="F88" s="715">
        <f t="shared" si="23"/>
        <v>0</v>
      </c>
      <c r="G88" s="715">
        <f t="shared" si="23"/>
        <v>0</v>
      </c>
      <c r="H88" s="715">
        <f t="shared" si="23"/>
        <v>0</v>
      </c>
      <c r="I88" s="715">
        <f t="shared" si="23"/>
        <v>0</v>
      </c>
      <c r="J88" s="715">
        <f t="shared" si="23"/>
        <v>0</v>
      </c>
      <c r="K88" s="715">
        <f t="shared" si="23"/>
        <v>0</v>
      </c>
      <c r="L88" s="715">
        <f t="shared" si="23"/>
        <v>0</v>
      </c>
      <c r="M88" s="715">
        <f t="shared" si="23"/>
        <v>0</v>
      </c>
      <c r="N88" s="715">
        <f t="shared" si="23"/>
        <v>0</v>
      </c>
      <c r="O88" s="715">
        <f t="shared" si="23"/>
        <v>0</v>
      </c>
      <c r="P88" s="715">
        <f t="shared" si="23"/>
        <v>0</v>
      </c>
      <c r="Q88" s="715">
        <f t="shared" si="23"/>
        <v>0</v>
      </c>
      <c r="R88" s="715">
        <f t="shared" si="23"/>
        <v>0</v>
      </c>
      <c r="S88" s="888">
        <f t="shared" si="23"/>
        <v>0</v>
      </c>
      <c r="T88" s="855"/>
      <c r="U88" s="855"/>
      <c r="V88" s="855"/>
      <c r="W88" s="855"/>
      <c r="X88" s="855"/>
      <c r="Y88" s="855"/>
      <c r="Z88" s="855"/>
      <c r="AA88" s="855"/>
      <c r="AB88" s="855"/>
      <c r="AC88" s="855"/>
      <c r="AD88" s="855"/>
      <c r="AE88" s="855"/>
    </row>
    <row r="89" spans="1:31" ht="12.75" customHeight="1" outlineLevel="1" x14ac:dyDescent="0.25"/>
    <row r="90" spans="1:31" s="662" customFormat="1" ht="12.75" customHeight="1" outlineLevel="1" x14ac:dyDescent="0.25">
      <c r="A90" s="698" t="s">
        <v>208</v>
      </c>
      <c r="B90" s="661" t="s">
        <v>193</v>
      </c>
      <c r="C90" s="661" t="s">
        <v>194</v>
      </c>
      <c r="D90" s="661" t="s">
        <v>195</v>
      </c>
      <c r="E90" s="661" t="s">
        <v>196</v>
      </c>
      <c r="F90" s="661" t="s">
        <v>197</v>
      </c>
      <c r="G90" s="661" t="s">
        <v>21</v>
      </c>
      <c r="H90" s="661" t="s">
        <v>198</v>
      </c>
      <c r="I90" s="661" t="s">
        <v>199</v>
      </c>
      <c r="J90" s="661" t="s">
        <v>200</v>
      </c>
      <c r="K90" s="661" t="s">
        <v>201</v>
      </c>
      <c r="L90" s="661" t="s">
        <v>202</v>
      </c>
      <c r="M90" s="661" t="s">
        <v>203</v>
      </c>
      <c r="N90" s="661" t="s">
        <v>204</v>
      </c>
      <c r="O90" s="661" t="s">
        <v>146</v>
      </c>
      <c r="P90" s="661" t="s">
        <v>147</v>
      </c>
      <c r="Q90" s="661" t="s">
        <v>148</v>
      </c>
      <c r="R90" s="661" t="s">
        <v>149</v>
      </c>
      <c r="S90" s="886">
        <f>$S$11</f>
        <v>2022</v>
      </c>
      <c r="T90" s="841"/>
      <c r="U90" s="841"/>
      <c r="V90" s="841"/>
      <c r="W90" s="841"/>
      <c r="X90" s="851"/>
      <c r="Y90" s="851"/>
      <c r="Z90" s="851"/>
      <c r="AA90" s="851"/>
      <c r="AB90" s="851"/>
      <c r="AC90" s="851"/>
      <c r="AD90" s="851"/>
      <c r="AE90" s="851"/>
    </row>
    <row r="91" spans="1:31" s="658" customFormat="1" ht="12.75" customHeight="1" outlineLevel="1" x14ac:dyDescent="0.25">
      <c r="A91" s="671" t="s">
        <v>363</v>
      </c>
      <c r="B91" s="671" t="s">
        <v>363</v>
      </c>
      <c r="C91" s="716">
        <f t="shared" ref="C91:N104" si="24">C57*C74</f>
        <v>0</v>
      </c>
      <c r="D91" s="716">
        <f t="shared" si="24"/>
        <v>0</v>
      </c>
      <c r="E91" s="716">
        <f t="shared" si="24"/>
        <v>0</v>
      </c>
      <c r="F91" s="716">
        <f t="shared" si="24"/>
        <v>0</v>
      </c>
      <c r="G91" s="716">
        <f t="shared" si="24"/>
        <v>0</v>
      </c>
      <c r="H91" s="716">
        <f t="shared" si="24"/>
        <v>0</v>
      </c>
      <c r="I91" s="716">
        <f t="shared" si="24"/>
        <v>0</v>
      </c>
      <c r="J91" s="716">
        <f t="shared" si="24"/>
        <v>0</v>
      </c>
      <c r="K91" s="716">
        <f t="shared" si="24"/>
        <v>0</v>
      </c>
      <c r="L91" s="716">
        <f t="shared" si="24"/>
        <v>0</v>
      </c>
      <c r="M91" s="716">
        <f t="shared" si="24"/>
        <v>0</v>
      </c>
      <c r="N91" s="716">
        <f t="shared" si="24"/>
        <v>0</v>
      </c>
      <c r="O91" s="717">
        <f>SUM(C91:E91)</f>
        <v>0</v>
      </c>
      <c r="P91" s="717">
        <f>SUM(F91:H91)</f>
        <v>0</v>
      </c>
      <c r="Q91" s="717">
        <f>SUM(I91:K91)</f>
        <v>0</v>
      </c>
      <c r="R91" s="717">
        <f>SUM(L91:N91)</f>
        <v>0</v>
      </c>
      <c r="S91" s="889">
        <f>SUM(O91:R91)</f>
        <v>0</v>
      </c>
      <c r="T91" s="856"/>
      <c r="U91" s="856"/>
      <c r="V91" s="856"/>
      <c r="W91" s="856"/>
      <c r="X91" s="856"/>
      <c r="Y91" s="856"/>
      <c r="Z91" s="856"/>
      <c r="AA91" s="856"/>
      <c r="AB91" s="856"/>
      <c r="AC91" s="856"/>
      <c r="AD91" s="856"/>
      <c r="AE91" s="856"/>
    </row>
    <row r="92" spans="1:31" s="658" customFormat="1" ht="12.75" customHeight="1" outlineLevel="1" x14ac:dyDescent="0.25">
      <c r="A92" s="671" t="s">
        <v>364</v>
      </c>
      <c r="B92" s="671" t="s">
        <v>364</v>
      </c>
      <c r="C92" s="716">
        <f t="shared" si="24"/>
        <v>0</v>
      </c>
      <c r="D92" s="716">
        <f t="shared" si="24"/>
        <v>0</v>
      </c>
      <c r="E92" s="716">
        <f t="shared" si="24"/>
        <v>0</v>
      </c>
      <c r="F92" s="716">
        <f t="shared" si="24"/>
        <v>0</v>
      </c>
      <c r="G92" s="716">
        <f t="shared" si="24"/>
        <v>0</v>
      </c>
      <c r="H92" s="716">
        <f t="shared" si="24"/>
        <v>0</v>
      </c>
      <c r="I92" s="716">
        <f t="shared" si="24"/>
        <v>0</v>
      </c>
      <c r="J92" s="716">
        <f t="shared" si="24"/>
        <v>0</v>
      </c>
      <c r="K92" s="716">
        <f t="shared" si="24"/>
        <v>0</v>
      </c>
      <c r="L92" s="716">
        <f t="shared" si="24"/>
        <v>0</v>
      </c>
      <c r="M92" s="716">
        <f t="shared" si="24"/>
        <v>0</v>
      </c>
      <c r="N92" s="716">
        <f t="shared" si="24"/>
        <v>0</v>
      </c>
      <c r="O92" s="717">
        <f t="shared" ref="O92:O105" si="25">SUM(C92:E92)</f>
        <v>0</v>
      </c>
      <c r="P92" s="717">
        <f t="shared" ref="P92:P105" si="26">SUM(F92:H92)</f>
        <v>0</v>
      </c>
      <c r="Q92" s="717">
        <f t="shared" ref="Q92:Q105" si="27">SUM(I92:K92)</f>
        <v>0</v>
      </c>
      <c r="R92" s="717">
        <f t="shared" ref="R92:R105" si="28">SUM(L92:N92)</f>
        <v>0</v>
      </c>
      <c r="S92" s="889">
        <f t="shared" ref="S92:S105" si="29">SUM(O92:R92)</f>
        <v>0</v>
      </c>
      <c r="T92" s="856"/>
      <c r="U92" s="856"/>
      <c r="V92" s="856"/>
      <c r="W92" s="856"/>
      <c r="X92" s="856"/>
      <c r="Y92" s="856"/>
      <c r="Z92" s="856"/>
      <c r="AA92" s="856"/>
      <c r="AB92" s="856"/>
      <c r="AC92" s="856"/>
      <c r="AD92" s="856"/>
      <c r="AE92" s="856"/>
    </row>
    <row r="93" spans="1:31" s="658" customFormat="1" ht="12.75" customHeight="1" outlineLevel="1" x14ac:dyDescent="0.25">
      <c r="A93" s="671" t="s">
        <v>365</v>
      </c>
      <c r="B93" s="671" t="s">
        <v>365</v>
      </c>
      <c r="C93" s="716">
        <f t="shared" si="24"/>
        <v>0</v>
      </c>
      <c r="D93" s="716">
        <f t="shared" si="24"/>
        <v>0</v>
      </c>
      <c r="E93" s="716">
        <f t="shared" si="24"/>
        <v>0</v>
      </c>
      <c r="F93" s="716">
        <f t="shared" si="24"/>
        <v>0</v>
      </c>
      <c r="G93" s="716">
        <f t="shared" si="24"/>
        <v>0</v>
      </c>
      <c r="H93" s="716">
        <f t="shared" si="24"/>
        <v>0</v>
      </c>
      <c r="I93" s="716">
        <f t="shared" si="24"/>
        <v>0</v>
      </c>
      <c r="J93" s="716">
        <f t="shared" si="24"/>
        <v>0</v>
      </c>
      <c r="K93" s="716">
        <f t="shared" si="24"/>
        <v>0</v>
      </c>
      <c r="L93" s="716">
        <f t="shared" si="24"/>
        <v>0</v>
      </c>
      <c r="M93" s="716">
        <f t="shared" si="24"/>
        <v>0</v>
      </c>
      <c r="N93" s="716">
        <f t="shared" si="24"/>
        <v>0</v>
      </c>
      <c r="O93" s="717">
        <f t="shared" si="25"/>
        <v>0</v>
      </c>
      <c r="P93" s="717">
        <f t="shared" si="26"/>
        <v>0</v>
      </c>
      <c r="Q93" s="717">
        <f t="shared" si="27"/>
        <v>0</v>
      </c>
      <c r="R93" s="717">
        <f t="shared" si="28"/>
        <v>0</v>
      </c>
      <c r="S93" s="889">
        <f t="shared" si="29"/>
        <v>0</v>
      </c>
      <c r="T93" s="856"/>
      <c r="U93" s="856"/>
      <c r="V93" s="856"/>
      <c r="W93" s="856"/>
      <c r="X93" s="856"/>
      <c r="Y93" s="856"/>
      <c r="Z93" s="856"/>
      <c r="AA93" s="856"/>
      <c r="AB93" s="856"/>
      <c r="AC93" s="856"/>
      <c r="AD93" s="856"/>
      <c r="AE93" s="856"/>
    </row>
    <row r="94" spans="1:31" s="658" customFormat="1" ht="12.75" customHeight="1" outlineLevel="1" x14ac:dyDescent="0.25">
      <c r="A94" s="671" t="s">
        <v>367</v>
      </c>
      <c r="B94" s="671" t="s">
        <v>365</v>
      </c>
      <c r="C94" s="716">
        <f t="shared" si="24"/>
        <v>0</v>
      </c>
      <c r="D94" s="716">
        <f t="shared" si="24"/>
        <v>0</v>
      </c>
      <c r="E94" s="716">
        <f t="shared" si="24"/>
        <v>0</v>
      </c>
      <c r="F94" s="716">
        <f t="shared" si="24"/>
        <v>0</v>
      </c>
      <c r="G94" s="716">
        <f t="shared" si="24"/>
        <v>0</v>
      </c>
      <c r="H94" s="716">
        <f t="shared" si="24"/>
        <v>0</v>
      </c>
      <c r="I94" s="716">
        <f t="shared" si="24"/>
        <v>0</v>
      </c>
      <c r="J94" s="716">
        <f t="shared" si="24"/>
        <v>0</v>
      </c>
      <c r="K94" s="716">
        <f t="shared" si="24"/>
        <v>0</v>
      </c>
      <c r="L94" s="716">
        <f t="shared" si="24"/>
        <v>0</v>
      </c>
      <c r="M94" s="716">
        <f t="shared" si="24"/>
        <v>0</v>
      </c>
      <c r="N94" s="716">
        <f t="shared" si="24"/>
        <v>0</v>
      </c>
      <c r="O94" s="717">
        <f t="shared" si="25"/>
        <v>0</v>
      </c>
      <c r="P94" s="717">
        <f t="shared" si="26"/>
        <v>0</v>
      </c>
      <c r="Q94" s="717">
        <f t="shared" si="27"/>
        <v>0</v>
      </c>
      <c r="R94" s="717">
        <f t="shared" si="28"/>
        <v>0</v>
      </c>
      <c r="S94" s="889">
        <f t="shared" si="29"/>
        <v>0</v>
      </c>
      <c r="T94" s="856"/>
      <c r="U94" s="856"/>
      <c r="V94" s="856"/>
      <c r="W94" s="856"/>
      <c r="X94" s="856"/>
      <c r="Y94" s="856"/>
      <c r="Z94" s="856"/>
      <c r="AA94" s="856"/>
      <c r="AB94" s="856"/>
      <c r="AC94" s="856"/>
      <c r="AD94" s="856"/>
      <c r="AE94" s="856"/>
    </row>
    <row r="95" spans="1:31" s="658" customFormat="1" ht="12.75" customHeight="1" outlineLevel="1" x14ac:dyDescent="0.25">
      <c r="A95" s="671" t="s">
        <v>368</v>
      </c>
      <c r="B95" s="671" t="s">
        <v>367</v>
      </c>
      <c r="C95" s="716">
        <f t="shared" si="24"/>
        <v>0</v>
      </c>
      <c r="D95" s="716">
        <f t="shared" si="24"/>
        <v>0</v>
      </c>
      <c r="E95" s="716">
        <f t="shared" si="24"/>
        <v>0</v>
      </c>
      <c r="F95" s="716">
        <f t="shared" si="24"/>
        <v>0</v>
      </c>
      <c r="G95" s="716">
        <f t="shared" si="24"/>
        <v>0</v>
      </c>
      <c r="H95" s="716">
        <f t="shared" si="24"/>
        <v>0</v>
      </c>
      <c r="I95" s="716">
        <f t="shared" si="24"/>
        <v>0</v>
      </c>
      <c r="J95" s="716">
        <f t="shared" si="24"/>
        <v>0</v>
      </c>
      <c r="K95" s="716">
        <f t="shared" si="24"/>
        <v>0</v>
      </c>
      <c r="L95" s="716">
        <f t="shared" si="24"/>
        <v>0</v>
      </c>
      <c r="M95" s="716">
        <f t="shared" si="24"/>
        <v>0</v>
      </c>
      <c r="N95" s="716">
        <f t="shared" si="24"/>
        <v>0</v>
      </c>
      <c r="O95" s="717">
        <f t="shared" si="25"/>
        <v>0</v>
      </c>
      <c r="P95" s="717">
        <f t="shared" si="26"/>
        <v>0</v>
      </c>
      <c r="Q95" s="717">
        <f t="shared" si="27"/>
        <v>0</v>
      </c>
      <c r="R95" s="717">
        <f t="shared" si="28"/>
        <v>0</v>
      </c>
      <c r="S95" s="889">
        <f t="shared" si="29"/>
        <v>0</v>
      </c>
      <c r="T95" s="856"/>
      <c r="U95" s="856"/>
      <c r="V95" s="856"/>
      <c r="W95" s="856"/>
      <c r="X95" s="856"/>
      <c r="Y95" s="856"/>
      <c r="Z95" s="856"/>
      <c r="AA95" s="856"/>
      <c r="AB95" s="856"/>
      <c r="AC95" s="856"/>
      <c r="AD95" s="856"/>
      <c r="AE95" s="856"/>
    </row>
    <row r="96" spans="1:31" s="658" customFormat="1" ht="12.75" customHeight="1" outlineLevel="1" x14ac:dyDescent="0.25">
      <c r="A96" s="671" t="s">
        <v>369</v>
      </c>
      <c r="B96" s="671" t="s">
        <v>367</v>
      </c>
      <c r="C96" s="716">
        <f t="shared" si="24"/>
        <v>0</v>
      </c>
      <c r="D96" s="716">
        <f t="shared" si="24"/>
        <v>0</v>
      </c>
      <c r="E96" s="716">
        <f t="shared" si="24"/>
        <v>0</v>
      </c>
      <c r="F96" s="716">
        <f t="shared" si="24"/>
        <v>0</v>
      </c>
      <c r="G96" s="716">
        <f t="shared" si="24"/>
        <v>0</v>
      </c>
      <c r="H96" s="716">
        <f t="shared" si="24"/>
        <v>0</v>
      </c>
      <c r="I96" s="716">
        <f t="shared" si="24"/>
        <v>0</v>
      </c>
      <c r="J96" s="716">
        <f t="shared" si="24"/>
        <v>0</v>
      </c>
      <c r="K96" s="716">
        <f t="shared" si="24"/>
        <v>0</v>
      </c>
      <c r="L96" s="716">
        <f t="shared" si="24"/>
        <v>0</v>
      </c>
      <c r="M96" s="716">
        <f t="shared" si="24"/>
        <v>0</v>
      </c>
      <c r="N96" s="716">
        <f t="shared" si="24"/>
        <v>0</v>
      </c>
      <c r="O96" s="717">
        <f t="shared" si="25"/>
        <v>0</v>
      </c>
      <c r="P96" s="717">
        <f t="shared" si="26"/>
        <v>0</v>
      </c>
      <c r="Q96" s="717">
        <f t="shared" si="27"/>
        <v>0</v>
      </c>
      <c r="R96" s="717">
        <f t="shared" si="28"/>
        <v>0</v>
      </c>
      <c r="S96" s="889">
        <f t="shared" si="29"/>
        <v>0</v>
      </c>
      <c r="T96" s="856"/>
      <c r="U96" s="856"/>
      <c r="V96" s="856"/>
      <c r="W96" s="856"/>
      <c r="X96" s="856"/>
      <c r="Y96" s="856"/>
      <c r="Z96" s="856"/>
      <c r="AA96" s="856"/>
      <c r="AB96" s="856"/>
      <c r="AC96" s="856"/>
      <c r="AD96" s="856"/>
      <c r="AE96" s="856"/>
    </row>
    <row r="97" spans="1:33" s="658" customFormat="1" ht="12.75" customHeight="1" outlineLevel="1" x14ac:dyDescent="0.25">
      <c r="A97" s="671" t="s">
        <v>370</v>
      </c>
      <c r="B97" s="671" t="s">
        <v>367</v>
      </c>
      <c r="C97" s="716">
        <f t="shared" si="24"/>
        <v>0</v>
      </c>
      <c r="D97" s="716">
        <f t="shared" si="24"/>
        <v>0</v>
      </c>
      <c r="E97" s="716">
        <f t="shared" si="24"/>
        <v>0</v>
      </c>
      <c r="F97" s="716">
        <f t="shared" si="24"/>
        <v>0</v>
      </c>
      <c r="G97" s="716">
        <f t="shared" si="24"/>
        <v>0</v>
      </c>
      <c r="H97" s="716">
        <f t="shared" si="24"/>
        <v>0</v>
      </c>
      <c r="I97" s="716">
        <f t="shared" si="24"/>
        <v>0</v>
      </c>
      <c r="J97" s="716">
        <f t="shared" si="24"/>
        <v>0</v>
      </c>
      <c r="K97" s="716">
        <f t="shared" si="24"/>
        <v>0</v>
      </c>
      <c r="L97" s="716">
        <f t="shared" si="24"/>
        <v>0</v>
      </c>
      <c r="M97" s="716">
        <f t="shared" si="24"/>
        <v>0</v>
      </c>
      <c r="N97" s="716">
        <f t="shared" si="24"/>
        <v>0</v>
      </c>
      <c r="O97" s="717">
        <f t="shared" si="25"/>
        <v>0</v>
      </c>
      <c r="P97" s="717">
        <f t="shared" si="26"/>
        <v>0</v>
      </c>
      <c r="Q97" s="717">
        <f t="shared" si="27"/>
        <v>0</v>
      </c>
      <c r="R97" s="717">
        <f t="shared" si="28"/>
        <v>0</v>
      </c>
      <c r="S97" s="889">
        <f t="shared" si="29"/>
        <v>0</v>
      </c>
      <c r="T97" s="856"/>
      <c r="U97" s="856"/>
      <c r="V97" s="856"/>
      <c r="W97" s="856"/>
      <c r="X97" s="856"/>
      <c r="Y97" s="856"/>
      <c r="Z97" s="856"/>
      <c r="AA97" s="856"/>
      <c r="AB97" s="856"/>
      <c r="AC97" s="856"/>
      <c r="AD97" s="856"/>
      <c r="AE97" s="856"/>
    </row>
    <row r="98" spans="1:33" s="658" customFormat="1" ht="12.75" customHeight="1" outlineLevel="1" x14ac:dyDescent="0.25">
      <c r="A98" s="671" t="s">
        <v>371</v>
      </c>
      <c r="B98" s="671" t="s">
        <v>367</v>
      </c>
      <c r="C98" s="716">
        <f t="shared" si="24"/>
        <v>0</v>
      </c>
      <c r="D98" s="716">
        <f t="shared" si="24"/>
        <v>0</v>
      </c>
      <c r="E98" s="716">
        <f t="shared" si="24"/>
        <v>0</v>
      </c>
      <c r="F98" s="716">
        <f t="shared" si="24"/>
        <v>0</v>
      </c>
      <c r="G98" s="716">
        <f t="shared" si="24"/>
        <v>0</v>
      </c>
      <c r="H98" s="716">
        <f t="shared" si="24"/>
        <v>0</v>
      </c>
      <c r="I98" s="716">
        <f t="shared" si="24"/>
        <v>0</v>
      </c>
      <c r="J98" s="716">
        <f t="shared" si="24"/>
        <v>0</v>
      </c>
      <c r="K98" s="716">
        <f t="shared" si="24"/>
        <v>0</v>
      </c>
      <c r="L98" s="716">
        <f t="shared" si="24"/>
        <v>0</v>
      </c>
      <c r="M98" s="716">
        <f t="shared" si="24"/>
        <v>0</v>
      </c>
      <c r="N98" s="716">
        <f t="shared" si="24"/>
        <v>0</v>
      </c>
      <c r="O98" s="717">
        <f t="shared" si="25"/>
        <v>0</v>
      </c>
      <c r="P98" s="717">
        <f t="shared" si="26"/>
        <v>0</v>
      </c>
      <c r="Q98" s="717">
        <f t="shared" si="27"/>
        <v>0</v>
      </c>
      <c r="R98" s="717">
        <f t="shared" si="28"/>
        <v>0</v>
      </c>
      <c r="S98" s="889">
        <f t="shared" si="29"/>
        <v>0</v>
      </c>
      <c r="T98" s="856"/>
      <c r="U98" s="856"/>
      <c r="V98" s="856"/>
      <c r="W98" s="856"/>
      <c r="X98" s="856"/>
      <c r="Y98" s="856"/>
      <c r="Z98" s="856"/>
      <c r="AA98" s="856"/>
      <c r="AB98" s="856"/>
      <c r="AC98" s="856"/>
      <c r="AD98" s="856"/>
      <c r="AE98" s="856"/>
    </row>
    <row r="99" spans="1:33" s="658" customFormat="1" ht="12.75" customHeight="1" outlineLevel="1" x14ac:dyDescent="0.25">
      <c r="A99" s="671" t="s">
        <v>372</v>
      </c>
      <c r="B99" s="671" t="s">
        <v>365</v>
      </c>
      <c r="C99" s="716">
        <f t="shared" si="24"/>
        <v>0</v>
      </c>
      <c r="D99" s="716">
        <f t="shared" si="24"/>
        <v>0</v>
      </c>
      <c r="E99" s="716">
        <f t="shared" si="24"/>
        <v>0</v>
      </c>
      <c r="F99" s="716">
        <f t="shared" si="24"/>
        <v>0</v>
      </c>
      <c r="G99" s="716">
        <f>G65*G82</f>
        <v>0</v>
      </c>
      <c r="H99" s="716">
        <f t="shared" si="24"/>
        <v>0</v>
      </c>
      <c r="I99" s="716">
        <f t="shared" si="24"/>
        <v>0</v>
      </c>
      <c r="J99" s="716">
        <f t="shared" si="24"/>
        <v>0</v>
      </c>
      <c r="K99" s="716">
        <f t="shared" si="24"/>
        <v>0</v>
      </c>
      <c r="L99" s="716">
        <f t="shared" si="24"/>
        <v>0</v>
      </c>
      <c r="M99" s="716">
        <f t="shared" si="24"/>
        <v>0</v>
      </c>
      <c r="N99" s="716">
        <f t="shared" si="24"/>
        <v>0</v>
      </c>
      <c r="O99" s="717">
        <f t="shared" si="25"/>
        <v>0</v>
      </c>
      <c r="P99" s="717">
        <f t="shared" si="26"/>
        <v>0</v>
      </c>
      <c r="Q99" s="717">
        <f t="shared" si="27"/>
        <v>0</v>
      </c>
      <c r="R99" s="717">
        <f t="shared" si="28"/>
        <v>0</v>
      </c>
      <c r="S99" s="889">
        <f t="shared" si="29"/>
        <v>0</v>
      </c>
      <c r="T99" s="856"/>
      <c r="U99" s="856"/>
      <c r="V99" s="856"/>
      <c r="W99" s="856"/>
      <c r="X99" s="856"/>
      <c r="Y99" s="856"/>
      <c r="Z99" s="856"/>
      <c r="AA99" s="856"/>
      <c r="AB99" s="856"/>
      <c r="AC99" s="856"/>
      <c r="AD99" s="856"/>
      <c r="AE99" s="856"/>
    </row>
    <row r="100" spans="1:33" s="658" customFormat="1" ht="12.75" customHeight="1" outlineLevel="1" x14ac:dyDescent="0.25">
      <c r="A100" s="671" t="s">
        <v>373</v>
      </c>
      <c r="B100" s="671" t="s">
        <v>367</v>
      </c>
      <c r="C100" s="716">
        <f t="shared" si="24"/>
        <v>0</v>
      </c>
      <c r="D100" s="716">
        <f t="shared" si="24"/>
        <v>0</v>
      </c>
      <c r="E100" s="716">
        <f t="shared" si="24"/>
        <v>0</v>
      </c>
      <c r="F100" s="716">
        <f t="shared" si="24"/>
        <v>0</v>
      </c>
      <c r="G100" s="716">
        <f t="shared" si="24"/>
        <v>0</v>
      </c>
      <c r="H100" s="716">
        <f t="shared" si="24"/>
        <v>0</v>
      </c>
      <c r="I100" s="716">
        <f t="shared" si="24"/>
        <v>0</v>
      </c>
      <c r="J100" s="716">
        <f t="shared" si="24"/>
        <v>0</v>
      </c>
      <c r="K100" s="716">
        <f t="shared" si="24"/>
        <v>0</v>
      </c>
      <c r="L100" s="716">
        <f t="shared" si="24"/>
        <v>0</v>
      </c>
      <c r="M100" s="716">
        <f t="shared" si="24"/>
        <v>0</v>
      </c>
      <c r="N100" s="716">
        <f t="shared" si="24"/>
        <v>0</v>
      </c>
      <c r="O100" s="717">
        <f t="shared" si="25"/>
        <v>0</v>
      </c>
      <c r="P100" s="717">
        <f t="shared" si="26"/>
        <v>0</v>
      </c>
      <c r="Q100" s="717">
        <f t="shared" si="27"/>
        <v>0</v>
      </c>
      <c r="R100" s="717">
        <f t="shared" si="28"/>
        <v>0</v>
      </c>
      <c r="S100" s="889">
        <f t="shared" si="29"/>
        <v>0</v>
      </c>
      <c r="T100" s="856"/>
      <c r="U100" s="856"/>
      <c r="V100" s="856"/>
      <c r="W100" s="856"/>
      <c r="X100" s="856"/>
      <c r="Y100" s="856"/>
      <c r="Z100" s="856"/>
      <c r="AA100" s="856"/>
      <c r="AB100" s="856"/>
      <c r="AC100" s="856"/>
      <c r="AD100" s="856"/>
      <c r="AE100" s="856"/>
    </row>
    <row r="101" spans="1:33" s="658" customFormat="1" ht="12.75" customHeight="1" outlineLevel="1" x14ac:dyDescent="0.25">
      <c r="A101" s="671" t="s">
        <v>374</v>
      </c>
      <c r="B101" s="671" t="s">
        <v>365</v>
      </c>
      <c r="C101" s="716">
        <f t="shared" si="24"/>
        <v>0</v>
      </c>
      <c r="D101" s="716">
        <f t="shared" si="24"/>
        <v>0</v>
      </c>
      <c r="E101" s="716">
        <f t="shared" si="24"/>
        <v>0</v>
      </c>
      <c r="F101" s="716">
        <f t="shared" si="24"/>
        <v>0</v>
      </c>
      <c r="G101" s="716">
        <f t="shared" si="24"/>
        <v>0</v>
      </c>
      <c r="H101" s="716">
        <f t="shared" si="24"/>
        <v>0</v>
      </c>
      <c r="I101" s="716">
        <f t="shared" si="24"/>
        <v>0</v>
      </c>
      <c r="J101" s="716">
        <f t="shared" si="24"/>
        <v>0</v>
      </c>
      <c r="K101" s="716">
        <f t="shared" si="24"/>
        <v>0</v>
      </c>
      <c r="L101" s="716">
        <f t="shared" si="24"/>
        <v>0</v>
      </c>
      <c r="M101" s="716">
        <f t="shared" si="24"/>
        <v>0</v>
      </c>
      <c r="N101" s="716">
        <f t="shared" si="24"/>
        <v>0</v>
      </c>
      <c r="O101" s="717">
        <f t="shared" si="25"/>
        <v>0</v>
      </c>
      <c r="P101" s="717">
        <f t="shared" si="26"/>
        <v>0</v>
      </c>
      <c r="Q101" s="717">
        <f t="shared" si="27"/>
        <v>0</v>
      </c>
      <c r="R101" s="717">
        <f t="shared" si="28"/>
        <v>0</v>
      </c>
      <c r="S101" s="889">
        <f t="shared" si="29"/>
        <v>0</v>
      </c>
      <c r="T101" s="856"/>
      <c r="U101" s="856"/>
      <c r="V101" s="856"/>
      <c r="W101" s="856"/>
      <c r="X101" s="856"/>
      <c r="Y101" s="856"/>
      <c r="Z101" s="856"/>
      <c r="AA101" s="856"/>
      <c r="AB101" s="856"/>
      <c r="AC101" s="856"/>
      <c r="AD101" s="856"/>
      <c r="AE101" s="856"/>
    </row>
    <row r="102" spans="1:33" s="658" customFormat="1" ht="12.75" customHeight="1" outlineLevel="1" x14ac:dyDescent="0.25">
      <c r="A102" s="671" t="s">
        <v>375</v>
      </c>
      <c r="B102" s="671" t="s">
        <v>367</v>
      </c>
      <c r="C102" s="716">
        <f t="shared" si="24"/>
        <v>0</v>
      </c>
      <c r="D102" s="716">
        <f t="shared" si="24"/>
        <v>0</v>
      </c>
      <c r="E102" s="716">
        <f t="shared" si="24"/>
        <v>0</v>
      </c>
      <c r="F102" s="716">
        <f t="shared" si="24"/>
        <v>0</v>
      </c>
      <c r="G102" s="716">
        <f t="shared" si="24"/>
        <v>0</v>
      </c>
      <c r="H102" s="716">
        <f t="shared" si="24"/>
        <v>0</v>
      </c>
      <c r="I102" s="716">
        <f t="shared" si="24"/>
        <v>0</v>
      </c>
      <c r="J102" s="716">
        <f t="shared" si="24"/>
        <v>0</v>
      </c>
      <c r="K102" s="716">
        <f t="shared" si="24"/>
        <v>0</v>
      </c>
      <c r="L102" s="716">
        <f t="shared" si="24"/>
        <v>0</v>
      </c>
      <c r="M102" s="716">
        <f t="shared" si="24"/>
        <v>0</v>
      </c>
      <c r="N102" s="716">
        <f t="shared" si="24"/>
        <v>0</v>
      </c>
      <c r="O102" s="717">
        <f t="shared" si="25"/>
        <v>0</v>
      </c>
      <c r="P102" s="717">
        <f t="shared" si="26"/>
        <v>0</v>
      </c>
      <c r="Q102" s="717">
        <f t="shared" si="27"/>
        <v>0</v>
      </c>
      <c r="R102" s="717">
        <f t="shared" si="28"/>
        <v>0</v>
      </c>
      <c r="S102" s="889">
        <f t="shared" si="29"/>
        <v>0</v>
      </c>
      <c r="T102" s="856"/>
      <c r="U102" s="856"/>
      <c r="V102" s="856"/>
      <c r="W102" s="856"/>
      <c r="X102" s="856"/>
      <c r="Y102" s="856"/>
      <c r="Z102" s="856"/>
      <c r="AA102" s="856"/>
      <c r="AB102" s="856"/>
      <c r="AC102" s="856"/>
      <c r="AD102" s="856"/>
      <c r="AE102" s="856"/>
    </row>
    <row r="103" spans="1:33" s="658" customFormat="1" ht="12.75" customHeight="1" outlineLevel="1" x14ac:dyDescent="0.25">
      <c r="A103" s="671" t="s">
        <v>376</v>
      </c>
      <c r="B103" s="671" t="s">
        <v>364</v>
      </c>
      <c r="C103" s="716">
        <f t="shared" si="24"/>
        <v>0</v>
      </c>
      <c r="D103" s="716">
        <f t="shared" si="24"/>
        <v>0</v>
      </c>
      <c r="E103" s="716">
        <f t="shared" si="24"/>
        <v>0</v>
      </c>
      <c r="F103" s="716">
        <f t="shared" si="24"/>
        <v>0</v>
      </c>
      <c r="G103" s="716">
        <f t="shared" si="24"/>
        <v>0</v>
      </c>
      <c r="H103" s="716">
        <f t="shared" si="24"/>
        <v>0</v>
      </c>
      <c r="I103" s="716">
        <f t="shared" si="24"/>
        <v>0</v>
      </c>
      <c r="J103" s="716">
        <f t="shared" si="24"/>
        <v>0</v>
      </c>
      <c r="K103" s="716">
        <f t="shared" si="24"/>
        <v>0</v>
      </c>
      <c r="L103" s="716">
        <f t="shared" si="24"/>
        <v>0</v>
      </c>
      <c r="M103" s="716">
        <f t="shared" si="24"/>
        <v>0</v>
      </c>
      <c r="N103" s="716">
        <f t="shared" si="24"/>
        <v>0</v>
      </c>
      <c r="O103" s="717">
        <f t="shared" si="25"/>
        <v>0</v>
      </c>
      <c r="P103" s="717">
        <f t="shared" si="26"/>
        <v>0</v>
      </c>
      <c r="Q103" s="717">
        <f t="shared" si="27"/>
        <v>0</v>
      </c>
      <c r="R103" s="717">
        <f t="shared" si="28"/>
        <v>0</v>
      </c>
      <c r="S103" s="889">
        <f t="shared" si="29"/>
        <v>0</v>
      </c>
      <c r="T103" s="856"/>
      <c r="U103" s="856"/>
      <c r="V103" s="856"/>
      <c r="W103" s="856"/>
      <c r="X103" s="856"/>
      <c r="Y103" s="856"/>
      <c r="Z103" s="856"/>
      <c r="AA103" s="856"/>
      <c r="AB103" s="856"/>
      <c r="AC103" s="856"/>
      <c r="AD103" s="856"/>
      <c r="AE103" s="856"/>
    </row>
    <row r="104" spans="1:33" ht="12.75" customHeight="1" outlineLevel="1" x14ac:dyDescent="0.25">
      <c r="A104" s="671" t="s">
        <v>366</v>
      </c>
      <c r="B104" s="713"/>
      <c r="C104" s="716">
        <f t="shared" si="24"/>
        <v>0</v>
      </c>
      <c r="D104" s="716">
        <f t="shared" si="24"/>
        <v>0</v>
      </c>
      <c r="E104" s="716">
        <f t="shared" si="24"/>
        <v>0</v>
      </c>
      <c r="F104" s="716">
        <f t="shared" si="24"/>
        <v>0</v>
      </c>
      <c r="G104" s="716">
        <f t="shared" si="24"/>
        <v>0</v>
      </c>
      <c r="H104" s="716">
        <f t="shared" si="24"/>
        <v>0</v>
      </c>
      <c r="I104" s="716">
        <f t="shared" si="24"/>
        <v>0</v>
      </c>
      <c r="J104" s="716">
        <f t="shared" si="24"/>
        <v>0</v>
      </c>
      <c r="K104" s="716">
        <f t="shared" si="24"/>
        <v>0</v>
      </c>
      <c r="L104" s="716">
        <f t="shared" si="24"/>
        <v>0</v>
      </c>
      <c r="M104" s="716">
        <f t="shared" si="24"/>
        <v>0</v>
      </c>
      <c r="N104" s="716">
        <f t="shared" si="24"/>
        <v>0</v>
      </c>
      <c r="O104" s="717">
        <f t="shared" si="25"/>
        <v>0</v>
      </c>
      <c r="P104" s="717">
        <f t="shared" si="26"/>
        <v>0</v>
      </c>
      <c r="Q104" s="717">
        <f t="shared" si="27"/>
        <v>0</v>
      </c>
      <c r="R104" s="717">
        <f t="shared" si="28"/>
        <v>0</v>
      </c>
      <c r="S104" s="889">
        <f t="shared" si="29"/>
        <v>0</v>
      </c>
      <c r="T104" s="856"/>
      <c r="U104" s="856"/>
      <c r="V104" s="856"/>
      <c r="W104" s="856"/>
      <c r="X104" s="856"/>
      <c r="Y104" s="856"/>
      <c r="Z104" s="856"/>
      <c r="AA104" s="856"/>
      <c r="AB104" s="856"/>
      <c r="AC104" s="856"/>
      <c r="AD104" s="856"/>
      <c r="AE104" s="856"/>
    </row>
    <row r="105" spans="1:33" s="658" customFormat="1" ht="12.75" customHeight="1" outlineLevel="1" x14ac:dyDescent="0.25">
      <c r="A105" s="685" t="s">
        <v>77</v>
      </c>
      <c r="B105" s="686" t="s">
        <v>205</v>
      </c>
      <c r="C105" s="703">
        <f t="shared" ref="C105:N105" si="30">SUM(C91:C103)</f>
        <v>0</v>
      </c>
      <c r="D105" s="718">
        <f t="shared" si="30"/>
        <v>0</v>
      </c>
      <c r="E105" s="718">
        <f t="shared" si="30"/>
        <v>0</v>
      </c>
      <c r="F105" s="718">
        <f t="shared" si="30"/>
        <v>0</v>
      </c>
      <c r="G105" s="718">
        <f t="shared" si="30"/>
        <v>0</v>
      </c>
      <c r="H105" s="718">
        <f t="shared" si="30"/>
        <v>0</v>
      </c>
      <c r="I105" s="718">
        <f t="shared" si="30"/>
        <v>0</v>
      </c>
      <c r="J105" s="718">
        <f t="shared" si="30"/>
        <v>0</v>
      </c>
      <c r="K105" s="718">
        <f t="shared" si="30"/>
        <v>0</v>
      </c>
      <c r="L105" s="718">
        <f t="shared" si="30"/>
        <v>0</v>
      </c>
      <c r="M105" s="718">
        <f t="shared" si="30"/>
        <v>0</v>
      </c>
      <c r="N105" s="718">
        <f t="shared" si="30"/>
        <v>0</v>
      </c>
      <c r="O105" s="718">
        <f t="shared" si="25"/>
        <v>0</v>
      </c>
      <c r="P105" s="718">
        <f t="shared" si="26"/>
        <v>0</v>
      </c>
      <c r="Q105" s="718">
        <f t="shared" si="27"/>
        <v>0</v>
      </c>
      <c r="R105" s="718">
        <f t="shared" si="28"/>
        <v>0</v>
      </c>
      <c r="S105" s="890">
        <f t="shared" si="29"/>
        <v>0</v>
      </c>
      <c r="T105" s="857"/>
      <c r="U105" s="857"/>
      <c r="V105" s="857"/>
      <c r="W105" s="857"/>
      <c r="X105" s="857"/>
      <c r="Y105" s="857"/>
      <c r="Z105" s="857"/>
      <c r="AA105" s="857"/>
      <c r="AB105" s="857"/>
      <c r="AC105" s="857"/>
      <c r="AD105" s="857"/>
      <c r="AE105" s="858"/>
    </row>
    <row r="106" spans="1:33" ht="12.75" customHeight="1" outlineLevel="1" x14ac:dyDescent="0.25"/>
    <row r="107" spans="1:33" x14ac:dyDescent="0.25">
      <c r="A107" s="1168" t="s">
        <v>209</v>
      </c>
      <c r="B107" s="1168" t="s">
        <v>193</v>
      </c>
      <c r="C107" s="661" t="s">
        <v>194</v>
      </c>
      <c r="D107" s="661" t="s">
        <v>195</v>
      </c>
      <c r="E107" s="661" t="s">
        <v>196</v>
      </c>
      <c r="F107" s="661" t="s">
        <v>197</v>
      </c>
      <c r="G107" s="661" t="s">
        <v>21</v>
      </c>
      <c r="H107" s="661" t="s">
        <v>198</v>
      </c>
      <c r="I107" s="661" t="s">
        <v>199</v>
      </c>
      <c r="J107" s="661" t="s">
        <v>200</v>
      </c>
      <c r="K107" s="661" t="s">
        <v>201</v>
      </c>
      <c r="L107" s="661" t="s">
        <v>202</v>
      </c>
      <c r="M107" s="661" t="s">
        <v>203</v>
      </c>
      <c r="N107" s="661" t="s">
        <v>204</v>
      </c>
      <c r="O107" s="661" t="s">
        <v>146</v>
      </c>
      <c r="P107" s="661" t="s">
        <v>147</v>
      </c>
      <c r="Q107" s="661" t="s">
        <v>148</v>
      </c>
      <c r="R107" s="661" t="s">
        <v>149</v>
      </c>
      <c r="S107" s="1163">
        <f t="shared" ref="S107" si="31">S11</f>
        <v>2022</v>
      </c>
      <c r="T107" s="841"/>
      <c r="U107" s="841"/>
      <c r="V107" s="841"/>
      <c r="W107" s="841"/>
      <c r="X107" s="876"/>
      <c r="Y107" s="841"/>
      <c r="Z107" s="841"/>
      <c r="AA107" s="841"/>
      <c r="AB107" s="841"/>
      <c r="AC107" s="876"/>
      <c r="AD107" s="876"/>
      <c r="AE107" s="876"/>
    </row>
    <row r="108" spans="1:33" s="662" customFormat="1" x14ac:dyDescent="0.25">
      <c r="A108" s="1169"/>
      <c r="B108" s="1169"/>
      <c r="C108" s="661" t="str">
        <f t="shared" ref="C108:R108" si="32">C12</f>
        <v>факт</v>
      </c>
      <c r="D108" s="661" t="str">
        <f t="shared" si="32"/>
        <v>факт</v>
      </c>
      <c r="E108" s="661" t="str">
        <f t="shared" si="32"/>
        <v>факт</v>
      </c>
      <c r="F108" s="661" t="str">
        <f t="shared" si="32"/>
        <v>факт</v>
      </c>
      <c r="G108" s="661" t="str">
        <f t="shared" si="32"/>
        <v>факт</v>
      </c>
      <c r="H108" s="661" t="str">
        <f t="shared" si="32"/>
        <v>факт</v>
      </c>
      <c r="I108" s="661" t="str">
        <f t="shared" si="32"/>
        <v>факт</v>
      </c>
      <c r="J108" s="661" t="str">
        <f t="shared" si="32"/>
        <v>факт</v>
      </c>
      <c r="K108" s="661" t="str">
        <f t="shared" si="32"/>
        <v>факт</v>
      </c>
      <c r="L108" s="661" t="str">
        <f t="shared" si="32"/>
        <v>факт</v>
      </c>
      <c r="M108" s="661" t="str">
        <f t="shared" si="32"/>
        <v>факт</v>
      </c>
      <c r="N108" s="661" t="str">
        <f t="shared" si="32"/>
        <v>факт</v>
      </c>
      <c r="O108" s="661" t="str">
        <f t="shared" si="32"/>
        <v>план</v>
      </c>
      <c r="P108" s="661" t="str">
        <f t="shared" si="32"/>
        <v>план</v>
      </c>
      <c r="Q108" s="661" t="str">
        <f t="shared" si="32"/>
        <v>план</v>
      </c>
      <c r="R108" s="661" t="str">
        <f t="shared" si="32"/>
        <v>план</v>
      </c>
      <c r="S108" s="1164"/>
      <c r="T108" s="841"/>
      <c r="U108" s="841"/>
      <c r="V108" s="841"/>
      <c r="W108" s="841"/>
      <c r="X108" s="876"/>
      <c r="Y108" s="841"/>
      <c r="Z108" s="841"/>
      <c r="AA108" s="841"/>
      <c r="AB108" s="841"/>
      <c r="AC108" s="876"/>
      <c r="AD108" s="876"/>
      <c r="AE108" s="876"/>
    </row>
    <row r="109" spans="1:33" ht="12.75" customHeight="1" outlineLevel="1" x14ac:dyDescent="0.25">
      <c r="A109" s="671" t="s">
        <v>363</v>
      </c>
      <c r="B109" s="671" t="s">
        <v>363</v>
      </c>
      <c r="C109" s="683" t="e">
        <f>(C57-C91)*C42</f>
        <v>#DIV/0!</v>
      </c>
      <c r="D109" s="683" t="e">
        <f t="shared" ref="C109:N111" si="33">(D57-D91)*D42</f>
        <v>#DIV/0!</v>
      </c>
      <c r="E109" s="683" t="e">
        <f t="shared" si="33"/>
        <v>#DIV/0!</v>
      </c>
      <c r="F109" s="683" t="e">
        <f t="shared" si="33"/>
        <v>#DIV/0!</v>
      </c>
      <c r="G109" s="683" t="e">
        <f t="shared" si="33"/>
        <v>#DIV/0!</v>
      </c>
      <c r="H109" s="683" t="e">
        <f t="shared" si="33"/>
        <v>#DIV/0!</v>
      </c>
      <c r="I109" s="683" t="e">
        <f t="shared" si="33"/>
        <v>#DIV/0!</v>
      </c>
      <c r="J109" s="683" t="e">
        <f t="shared" si="33"/>
        <v>#DIV/0!</v>
      </c>
      <c r="K109" s="683" t="e">
        <f t="shared" si="33"/>
        <v>#DIV/0!</v>
      </c>
      <c r="L109" s="683" t="e">
        <f t="shared" si="33"/>
        <v>#DIV/0!</v>
      </c>
      <c r="M109" s="683" t="e">
        <f t="shared" si="33"/>
        <v>#DIV/0!</v>
      </c>
      <c r="N109" s="683" t="e">
        <f t="shared" si="33"/>
        <v>#DIV/0!</v>
      </c>
      <c r="O109" s="697" t="e">
        <f>SUM(C109:E109)</f>
        <v>#DIV/0!</v>
      </c>
      <c r="P109" s="697" t="e">
        <f>SUM(F109:H109)</f>
        <v>#DIV/0!</v>
      </c>
      <c r="Q109" s="697" t="e">
        <f>SUM(I109:K109)</f>
        <v>#DIV/0!</v>
      </c>
      <c r="R109" s="697" t="e">
        <f>SUM(L109:N109)</f>
        <v>#DIV/0!</v>
      </c>
      <c r="S109" s="891" t="e">
        <f>SUM(O109:R109)</f>
        <v>#DIV/0!</v>
      </c>
      <c r="T109" s="846"/>
      <c r="U109" s="846"/>
      <c r="V109" s="846"/>
      <c r="W109" s="846"/>
      <c r="X109" s="846"/>
      <c r="Y109" s="846"/>
      <c r="Z109" s="846"/>
      <c r="AA109" s="846"/>
      <c r="AB109" s="846"/>
      <c r="AC109" s="846"/>
      <c r="AD109" s="846"/>
      <c r="AE109" s="846"/>
      <c r="AF109" s="658"/>
      <c r="AG109" s="658" t="e">
        <f t="shared" ref="AG109:AG123" si="34">ROUND(S109,2)=ROUND(SUM(O109:R109),2)</f>
        <v>#DIV/0!</v>
      </c>
    </row>
    <row r="110" spans="1:33" ht="12.75" customHeight="1" outlineLevel="1" x14ac:dyDescent="0.25">
      <c r="A110" s="671" t="s">
        <v>364</v>
      </c>
      <c r="B110" s="671" t="s">
        <v>364</v>
      </c>
      <c r="C110" s="683" t="e">
        <f t="shared" si="33"/>
        <v>#DIV/0!</v>
      </c>
      <c r="D110" s="683" t="e">
        <f t="shared" si="33"/>
        <v>#DIV/0!</v>
      </c>
      <c r="E110" s="683" t="e">
        <f t="shared" si="33"/>
        <v>#DIV/0!</v>
      </c>
      <c r="F110" s="683" t="e">
        <f t="shared" si="33"/>
        <v>#DIV/0!</v>
      </c>
      <c r="G110" s="683" t="e">
        <f t="shared" si="33"/>
        <v>#DIV/0!</v>
      </c>
      <c r="H110" s="683" t="e">
        <f t="shared" si="33"/>
        <v>#DIV/0!</v>
      </c>
      <c r="I110" s="683" t="e">
        <f t="shared" si="33"/>
        <v>#DIV/0!</v>
      </c>
      <c r="J110" s="683" t="e">
        <f t="shared" si="33"/>
        <v>#DIV/0!</v>
      </c>
      <c r="K110" s="683" t="e">
        <f t="shared" si="33"/>
        <v>#DIV/0!</v>
      </c>
      <c r="L110" s="683" t="e">
        <f t="shared" si="33"/>
        <v>#DIV/0!</v>
      </c>
      <c r="M110" s="683" t="e">
        <f t="shared" si="33"/>
        <v>#DIV/0!</v>
      </c>
      <c r="N110" s="683" t="e">
        <f t="shared" si="33"/>
        <v>#DIV/0!</v>
      </c>
      <c r="O110" s="697" t="e">
        <f t="shared" ref="O110:O122" si="35">SUM(C110:E110)</f>
        <v>#DIV/0!</v>
      </c>
      <c r="P110" s="697" t="e">
        <f t="shared" ref="P110:P122" si="36">SUM(F110:H110)</f>
        <v>#DIV/0!</v>
      </c>
      <c r="Q110" s="697" t="e">
        <f t="shared" ref="Q110:Q122" si="37">SUM(I110:K110)</f>
        <v>#DIV/0!</v>
      </c>
      <c r="R110" s="697" t="e">
        <f t="shared" ref="R110:R122" si="38">SUM(L110:N110)</f>
        <v>#DIV/0!</v>
      </c>
      <c r="S110" s="891" t="e">
        <f t="shared" ref="S110:S122" si="39">SUM(O110:R110)</f>
        <v>#DIV/0!</v>
      </c>
      <c r="T110" s="846"/>
      <c r="U110" s="846"/>
      <c r="V110" s="846"/>
      <c r="W110" s="846"/>
      <c r="X110" s="846"/>
      <c r="Y110" s="846"/>
      <c r="Z110" s="846"/>
      <c r="AA110" s="846"/>
      <c r="AB110" s="846"/>
      <c r="AC110" s="846"/>
      <c r="AD110" s="846"/>
      <c r="AE110" s="846"/>
      <c r="AF110" s="658"/>
      <c r="AG110" s="658" t="e">
        <f t="shared" si="34"/>
        <v>#DIV/0!</v>
      </c>
    </row>
    <row r="111" spans="1:33" ht="12.75" customHeight="1" outlineLevel="1" x14ac:dyDescent="0.25">
      <c r="A111" s="671" t="s">
        <v>365</v>
      </c>
      <c r="B111" s="671" t="s">
        <v>365</v>
      </c>
      <c r="C111" s="683" t="e">
        <f>(C59-C93)*C44</f>
        <v>#DIV/0!</v>
      </c>
      <c r="D111" s="683" t="e">
        <f t="shared" si="33"/>
        <v>#DIV/0!</v>
      </c>
      <c r="E111" s="683" t="e">
        <f>(E59-E93)*E44</f>
        <v>#DIV/0!</v>
      </c>
      <c r="F111" s="683" t="e">
        <f t="shared" si="33"/>
        <v>#DIV/0!</v>
      </c>
      <c r="G111" s="683" t="e">
        <f t="shared" si="33"/>
        <v>#DIV/0!</v>
      </c>
      <c r="H111" s="683" t="e">
        <f t="shared" si="33"/>
        <v>#DIV/0!</v>
      </c>
      <c r="I111" s="683" t="e">
        <f t="shared" si="33"/>
        <v>#DIV/0!</v>
      </c>
      <c r="J111" s="683" t="e">
        <f t="shared" si="33"/>
        <v>#DIV/0!</v>
      </c>
      <c r="K111" s="683" t="e">
        <f t="shared" si="33"/>
        <v>#DIV/0!</v>
      </c>
      <c r="L111" s="683" t="e">
        <f t="shared" si="33"/>
        <v>#DIV/0!</v>
      </c>
      <c r="M111" s="683" t="e">
        <f t="shared" si="33"/>
        <v>#DIV/0!</v>
      </c>
      <c r="N111" s="683" t="e">
        <f>(N59-N93)*N44</f>
        <v>#DIV/0!</v>
      </c>
      <c r="O111" s="697" t="e">
        <f t="shared" si="35"/>
        <v>#DIV/0!</v>
      </c>
      <c r="P111" s="697" t="e">
        <f t="shared" si="36"/>
        <v>#DIV/0!</v>
      </c>
      <c r="Q111" s="697" t="e">
        <f t="shared" si="37"/>
        <v>#DIV/0!</v>
      </c>
      <c r="R111" s="697" t="e">
        <f t="shared" si="38"/>
        <v>#DIV/0!</v>
      </c>
      <c r="S111" s="891" t="e">
        <f t="shared" si="39"/>
        <v>#DIV/0!</v>
      </c>
      <c r="T111" s="846"/>
      <c r="U111" s="846"/>
      <c r="V111" s="846"/>
      <c r="W111" s="846"/>
      <c r="X111" s="846"/>
      <c r="Y111" s="846"/>
      <c r="Z111" s="846"/>
      <c r="AA111" s="846"/>
      <c r="AB111" s="846"/>
      <c r="AC111" s="846"/>
      <c r="AD111" s="846"/>
      <c r="AE111" s="846"/>
      <c r="AF111" s="658"/>
      <c r="AG111" s="658" t="e">
        <f t="shared" si="34"/>
        <v>#DIV/0!</v>
      </c>
    </row>
    <row r="112" spans="1:33" ht="12.75" customHeight="1" outlineLevel="1" x14ac:dyDescent="0.25">
      <c r="A112" s="671" t="s">
        <v>367</v>
      </c>
      <c r="B112" s="671" t="s">
        <v>365</v>
      </c>
      <c r="C112" s="683" t="e">
        <f t="shared" ref="C112:N122" si="40">(C60-C94)*C45</f>
        <v>#DIV/0!</v>
      </c>
      <c r="D112" s="683" t="e">
        <f t="shared" si="40"/>
        <v>#DIV/0!</v>
      </c>
      <c r="E112" s="683" t="e">
        <f t="shared" si="40"/>
        <v>#DIV/0!</v>
      </c>
      <c r="F112" s="683" t="e">
        <f t="shared" si="40"/>
        <v>#DIV/0!</v>
      </c>
      <c r="G112" s="683" t="e">
        <f t="shared" si="40"/>
        <v>#DIV/0!</v>
      </c>
      <c r="H112" s="683" t="e">
        <f t="shared" si="40"/>
        <v>#DIV/0!</v>
      </c>
      <c r="I112" s="683" t="e">
        <f t="shared" si="40"/>
        <v>#DIV/0!</v>
      </c>
      <c r="J112" s="683" t="e">
        <f t="shared" si="40"/>
        <v>#DIV/0!</v>
      </c>
      <c r="K112" s="683" t="e">
        <f t="shared" si="40"/>
        <v>#DIV/0!</v>
      </c>
      <c r="L112" s="683" t="e">
        <f t="shared" si="40"/>
        <v>#DIV/0!</v>
      </c>
      <c r="M112" s="683" t="e">
        <f t="shared" si="40"/>
        <v>#DIV/0!</v>
      </c>
      <c r="N112" s="683" t="e">
        <f t="shared" si="40"/>
        <v>#DIV/0!</v>
      </c>
      <c r="O112" s="697" t="e">
        <f t="shared" si="35"/>
        <v>#DIV/0!</v>
      </c>
      <c r="P112" s="697" t="e">
        <f t="shared" si="36"/>
        <v>#DIV/0!</v>
      </c>
      <c r="Q112" s="697" t="e">
        <f t="shared" si="37"/>
        <v>#DIV/0!</v>
      </c>
      <c r="R112" s="697" t="e">
        <f t="shared" si="38"/>
        <v>#DIV/0!</v>
      </c>
      <c r="S112" s="891" t="e">
        <f t="shared" si="39"/>
        <v>#DIV/0!</v>
      </c>
      <c r="T112" s="846"/>
      <c r="U112" s="846"/>
      <c r="V112" s="846"/>
      <c r="W112" s="846"/>
      <c r="X112" s="846"/>
      <c r="Y112" s="846"/>
      <c r="Z112" s="846"/>
      <c r="AA112" s="846"/>
      <c r="AB112" s="846"/>
      <c r="AC112" s="846"/>
      <c r="AD112" s="846"/>
      <c r="AE112" s="846"/>
      <c r="AF112" s="658"/>
      <c r="AG112" s="658" t="e">
        <f t="shared" si="34"/>
        <v>#DIV/0!</v>
      </c>
    </row>
    <row r="113" spans="1:35" ht="12.75" customHeight="1" outlineLevel="1" x14ac:dyDescent="0.25">
      <c r="A113" s="671" t="s">
        <v>368</v>
      </c>
      <c r="B113" s="671" t="s">
        <v>367</v>
      </c>
      <c r="C113" s="683" t="e">
        <f t="shared" si="40"/>
        <v>#DIV/0!</v>
      </c>
      <c r="D113" s="683" t="e">
        <f t="shared" si="40"/>
        <v>#DIV/0!</v>
      </c>
      <c r="E113" s="683" t="e">
        <f t="shared" si="40"/>
        <v>#DIV/0!</v>
      </c>
      <c r="F113" s="683" t="e">
        <f t="shared" si="40"/>
        <v>#DIV/0!</v>
      </c>
      <c r="G113" s="683" t="e">
        <f t="shared" si="40"/>
        <v>#DIV/0!</v>
      </c>
      <c r="H113" s="683" t="e">
        <f t="shared" si="40"/>
        <v>#DIV/0!</v>
      </c>
      <c r="I113" s="683" t="e">
        <f t="shared" si="40"/>
        <v>#DIV/0!</v>
      </c>
      <c r="J113" s="683" t="e">
        <f t="shared" si="40"/>
        <v>#DIV/0!</v>
      </c>
      <c r="K113" s="683" t="e">
        <f t="shared" si="40"/>
        <v>#DIV/0!</v>
      </c>
      <c r="L113" s="683" t="e">
        <f t="shared" si="40"/>
        <v>#DIV/0!</v>
      </c>
      <c r="M113" s="683" t="e">
        <f t="shared" si="40"/>
        <v>#DIV/0!</v>
      </c>
      <c r="N113" s="683" t="e">
        <f t="shared" si="40"/>
        <v>#DIV/0!</v>
      </c>
      <c r="O113" s="697" t="e">
        <f t="shared" si="35"/>
        <v>#DIV/0!</v>
      </c>
      <c r="P113" s="697" t="e">
        <f t="shared" si="36"/>
        <v>#DIV/0!</v>
      </c>
      <c r="Q113" s="697" t="e">
        <f t="shared" si="37"/>
        <v>#DIV/0!</v>
      </c>
      <c r="R113" s="697" t="e">
        <f t="shared" si="38"/>
        <v>#DIV/0!</v>
      </c>
      <c r="S113" s="891" t="e">
        <f t="shared" si="39"/>
        <v>#DIV/0!</v>
      </c>
      <c r="T113" s="846"/>
      <c r="U113" s="846"/>
      <c r="V113" s="846"/>
      <c r="W113" s="846"/>
      <c r="X113" s="846"/>
      <c r="Y113" s="846"/>
      <c r="Z113" s="846"/>
      <c r="AA113" s="846"/>
      <c r="AB113" s="846"/>
      <c r="AC113" s="846"/>
      <c r="AD113" s="846"/>
      <c r="AE113" s="846"/>
      <c r="AF113" s="658"/>
      <c r="AG113" s="658" t="e">
        <f t="shared" si="34"/>
        <v>#DIV/0!</v>
      </c>
    </row>
    <row r="114" spans="1:35" ht="12.75" customHeight="1" outlineLevel="1" x14ac:dyDescent="0.25">
      <c r="A114" s="671" t="s">
        <v>369</v>
      </c>
      <c r="B114" s="671" t="s">
        <v>367</v>
      </c>
      <c r="C114" s="683" t="e">
        <f t="shared" si="40"/>
        <v>#DIV/0!</v>
      </c>
      <c r="D114" s="683" t="e">
        <f t="shared" si="40"/>
        <v>#DIV/0!</v>
      </c>
      <c r="E114" s="683" t="e">
        <f t="shared" si="40"/>
        <v>#DIV/0!</v>
      </c>
      <c r="F114" s="683" t="e">
        <f t="shared" si="40"/>
        <v>#DIV/0!</v>
      </c>
      <c r="G114" s="683" t="e">
        <f t="shared" si="40"/>
        <v>#DIV/0!</v>
      </c>
      <c r="H114" s="683" t="e">
        <f t="shared" si="40"/>
        <v>#DIV/0!</v>
      </c>
      <c r="I114" s="683" t="e">
        <f t="shared" si="40"/>
        <v>#DIV/0!</v>
      </c>
      <c r="J114" s="683" t="e">
        <f t="shared" si="40"/>
        <v>#DIV/0!</v>
      </c>
      <c r="K114" s="683" t="e">
        <f t="shared" si="40"/>
        <v>#DIV/0!</v>
      </c>
      <c r="L114" s="683" t="e">
        <f t="shared" si="40"/>
        <v>#DIV/0!</v>
      </c>
      <c r="M114" s="683" t="e">
        <f t="shared" si="40"/>
        <v>#DIV/0!</v>
      </c>
      <c r="N114" s="683" t="e">
        <f t="shared" si="40"/>
        <v>#DIV/0!</v>
      </c>
      <c r="O114" s="697" t="e">
        <f t="shared" si="35"/>
        <v>#DIV/0!</v>
      </c>
      <c r="P114" s="697" t="e">
        <f t="shared" si="36"/>
        <v>#DIV/0!</v>
      </c>
      <c r="Q114" s="697" t="e">
        <f t="shared" si="37"/>
        <v>#DIV/0!</v>
      </c>
      <c r="R114" s="697" t="e">
        <f t="shared" si="38"/>
        <v>#DIV/0!</v>
      </c>
      <c r="S114" s="891" t="e">
        <f t="shared" si="39"/>
        <v>#DIV/0!</v>
      </c>
      <c r="T114" s="846"/>
      <c r="U114" s="846"/>
      <c r="V114" s="846"/>
      <c r="W114" s="846"/>
      <c r="X114" s="846"/>
      <c r="Y114" s="846"/>
      <c r="Z114" s="846"/>
      <c r="AA114" s="846"/>
      <c r="AB114" s="846"/>
      <c r="AC114" s="846"/>
      <c r="AD114" s="846"/>
      <c r="AE114" s="846"/>
      <c r="AF114" s="658"/>
      <c r="AG114" s="658" t="e">
        <f t="shared" si="34"/>
        <v>#DIV/0!</v>
      </c>
    </row>
    <row r="115" spans="1:35" ht="12.75" customHeight="1" outlineLevel="1" x14ac:dyDescent="0.25">
      <c r="A115" s="671" t="s">
        <v>370</v>
      </c>
      <c r="B115" s="671" t="s">
        <v>367</v>
      </c>
      <c r="C115" s="683" t="e">
        <f t="shared" si="40"/>
        <v>#DIV/0!</v>
      </c>
      <c r="D115" s="683" t="e">
        <f t="shared" si="40"/>
        <v>#DIV/0!</v>
      </c>
      <c r="E115" s="683" t="e">
        <f t="shared" si="40"/>
        <v>#DIV/0!</v>
      </c>
      <c r="F115" s="683" t="e">
        <f t="shared" si="40"/>
        <v>#DIV/0!</v>
      </c>
      <c r="G115" s="683" t="e">
        <f t="shared" si="40"/>
        <v>#DIV/0!</v>
      </c>
      <c r="H115" s="683" t="e">
        <f t="shared" si="40"/>
        <v>#DIV/0!</v>
      </c>
      <c r="I115" s="683" t="e">
        <f t="shared" si="40"/>
        <v>#DIV/0!</v>
      </c>
      <c r="J115" s="683" t="e">
        <f t="shared" si="40"/>
        <v>#DIV/0!</v>
      </c>
      <c r="K115" s="683" t="e">
        <f t="shared" si="40"/>
        <v>#DIV/0!</v>
      </c>
      <c r="L115" s="683" t="e">
        <f t="shared" si="40"/>
        <v>#DIV/0!</v>
      </c>
      <c r="M115" s="683" t="e">
        <f t="shared" si="40"/>
        <v>#DIV/0!</v>
      </c>
      <c r="N115" s="683" t="e">
        <f t="shared" si="40"/>
        <v>#DIV/0!</v>
      </c>
      <c r="O115" s="697" t="e">
        <f t="shared" si="35"/>
        <v>#DIV/0!</v>
      </c>
      <c r="P115" s="697" t="e">
        <f t="shared" si="36"/>
        <v>#DIV/0!</v>
      </c>
      <c r="Q115" s="697" t="e">
        <f t="shared" si="37"/>
        <v>#DIV/0!</v>
      </c>
      <c r="R115" s="697" t="e">
        <f t="shared" si="38"/>
        <v>#DIV/0!</v>
      </c>
      <c r="S115" s="891" t="e">
        <f t="shared" si="39"/>
        <v>#DIV/0!</v>
      </c>
      <c r="T115" s="846"/>
      <c r="U115" s="846"/>
      <c r="V115" s="846"/>
      <c r="W115" s="846"/>
      <c r="X115" s="846"/>
      <c r="Y115" s="846"/>
      <c r="Z115" s="846"/>
      <c r="AA115" s="846"/>
      <c r="AB115" s="846"/>
      <c r="AC115" s="846"/>
      <c r="AD115" s="846"/>
      <c r="AE115" s="846"/>
      <c r="AF115" s="658"/>
      <c r="AG115" s="658" t="e">
        <f t="shared" si="34"/>
        <v>#DIV/0!</v>
      </c>
    </row>
    <row r="116" spans="1:35" ht="12.75" customHeight="1" outlineLevel="1" x14ac:dyDescent="0.25">
      <c r="A116" s="671" t="s">
        <v>371</v>
      </c>
      <c r="B116" s="671" t="s">
        <v>367</v>
      </c>
      <c r="C116" s="683" t="e">
        <f t="shared" si="40"/>
        <v>#DIV/0!</v>
      </c>
      <c r="D116" s="683" t="e">
        <f t="shared" si="40"/>
        <v>#DIV/0!</v>
      </c>
      <c r="E116" s="683" t="e">
        <f t="shared" si="40"/>
        <v>#DIV/0!</v>
      </c>
      <c r="F116" s="683" t="e">
        <f t="shared" si="40"/>
        <v>#DIV/0!</v>
      </c>
      <c r="G116" s="683" t="e">
        <f t="shared" si="40"/>
        <v>#DIV/0!</v>
      </c>
      <c r="H116" s="683" t="e">
        <f t="shared" si="40"/>
        <v>#DIV/0!</v>
      </c>
      <c r="I116" s="683" t="e">
        <f t="shared" si="40"/>
        <v>#DIV/0!</v>
      </c>
      <c r="J116" s="683" t="e">
        <f t="shared" si="40"/>
        <v>#DIV/0!</v>
      </c>
      <c r="K116" s="683" t="e">
        <f t="shared" si="40"/>
        <v>#DIV/0!</v>
      </c>
      <c r="L116" s="683" t="e">
        <f t="shared" si="40"/>
        <v>#DIV/0!</v>
      </c>
      <c r="M116" s="683" t="e">
        <f t="shared" si="40"/>
        <v>#DIV/0!</v>
      </c>
      <c r="N116" s="683" t="e">
        <f t="shared" si="40"/>
        <v>#DIV/0!</v>
      </c>
      <c r="O116" s="697" t="e">
        <f t="shared" si="35"/>
        <v>#DIV/0!</v>
      </c>
      <c r="P116" s="697" t="e">
        <f t="shared" si="36"/>
        <v>#DIV/0!</v>
      </c>
      <c r="Q116" s="697" t="e">
        <f t="shared" si="37"/>
        <v>#DIV/0!</v>
      </c>
      <c r="R116" s="697" t="e">
        <f t="shared" si="38"/>
        <v>#DIV/0!</v>
      </c>
      <c r="S116" s="891" t="e">
        <f t="shared" si="39"/>
        <v>#DIV/0!</v>
      </c>
      <c r="T116" s="846"/>
      <c r="U116" s="846"/>
      <c r="V116" s="846"/>
      <c r="W116" s="846"/>
      <c r="X116" s="846"/>
      <c r="Y116" s="846"/>
      <c r="Z116" s="846"/>
      <c r="AA116" s="846"/>
      <c r="AB116" s="846"/>
      <c r="AC116" s="846"/>
      <c r="AD116" s="846"/>
      <c r="AE116" s="846"/>
      <c r="AF116" s="658"/>
      <c r="AG116" s="658" t="e">
        <f t="shared" si="34"/>
        <v>#DIV/0!</v>
      </c>
    </row>
    <row r="117" spans="1:35" ht="12.75" customHeight="1" outlineLevel="1" x14ac:dyDescent="0.25">
      <c r="A117" s="671" t="s">
        <v>372</v>
      </c>
      <c r="B117" s="671" t="s">
        <v>365</v>
      </c>
      <c r="C117" s="683" t="e">
        <f t="shared" si="40"/>
        <v>#DIV/0!</v>
      </c>
      <c r="D117" s="683" t="e">
        <f t="shared" si="40"/>
        <v>#DIV/0!</v>
      </c>
      <c r="E117" s="683" t="e">
        <f t="shared" si="40"/>
        <v>#DIV/0!</v>
      </c>
      <c r="F117" s="683" t="e">
        <f t="shared" si="40"/>
        <v>#DIV/0!</v>
      </c>
      <c r="G117" s="683" t="e">
        <f t="shared" si="40"/>
        <v>#DIV/0!</v>
      </c>
      <c r="H117" s="683" t="e">
        <f t="shared" si="40"/>
        <v>#DIV/0!</v>
      </c>
      <c r="I117" s="683" t="e">
        <f t="shared" si="40"/>
        <v>#DIV/0!</v>
      </c>
      <c r="J117" s="683" t="e">
        <f t="shared" si="40"/>
        <v>#DIV/0!</v>
      </c>
      <c r="K117" s="683" t="e">
        <f t="shared" si="40"/>
        <v>#DIV/0!</v>
      </c>
      <c r="L117" s="683" t="e">
        <f t="shared" si="40"/>
        <v>#DIV/0!</v>
      </c>
      <c r="M117" s="683" t="e">
        <f t="shared" si="40"/>
        <v>#DIV/0!</v>
      </c>
      <c r="N117" s="683" t="e">
        <f t="shared" si="40"/>
        <v>#DIV/0!</v>
      </c>
      <c r="O117" s="697" t="e">
        <f t="shared" si="35"/>
        <v>#DIV/0!</v>
      </c>
      <c r="P117" s="697" t="e">
        <f t="shared" si="36"/>
        <v>#DIV/0!</v>
      </c>
      <c r="Q117" s="697" t="e">
        <f t="shared" si="37"/>
        <v>#DIV/0!</v>
      </c>
      <c r="R117" s="697" t="e">
        <f t="shared" si="38"/>
        <v>#DIV/0!</v>
      </c>
      <c r="S117" s="891" t="e">
        <f t="shared" si="39"/>
        <v>#DIV/0!</v>
      </c>
      <c r="T117" s="846"/>
      <c r="U117" s="846"/>
      <c r="V117" s="846"/>
      <c r="W117" s="846"/>
      <c r="X117" s="846"/>
      <c r="Y117" s="846"/>
      <c r="Z117" s="846"/>
      <c r="AA117" s="846"/>
      <c r="AB117" s="846"/>
      <c r="AC117" s="846"/>
      <c r="AD117" s="846"/>
      <c r="AE117" s="846"/>
      <c r="AF117" s="658"/>
      <c r="AG117" s="658" t="e">
        <f t="shared" si="34"/>
        <v>#DIV/0!</v>
      </c>
    </row>
    <row r="118" spans="1:35" ht="12.75" customHeight="1" outlineLevel="1" x14ac:dyDescent="0.25">
      <c r="A118" s="671" t="s">
        <v>373</v>
      </c>
      <c r="B118" s="671" t="s">
        <v>367</v>
      </c>
      <c r="C118" s="683" t="e">
        <f t="shared" si="40"/>
        <v>#DIV/0!</v>
      </c>
      <c r="D118" s="683" t="e">
        <f t="shared" si="40"/>
        <v>#DIV/0!</v>
      </c>
      <c r="E118" s="683" t="e">
        <f t="shared" si="40"/>
        <v>#DIV/0!</v>
      </c>
      <c r="F118" s="683" t="e">
        <f t="shared" si="40"/>
        <v>#DIV/0!</v>
      </c>
      <c r="G118" s="683" t="e">
        <f t="shared" si="40"/>
        <v>#DIV/0!</v>
      </c>
      <c r="H118" s="683" t="e">
        <f t="shared" si="40"/>
        <v>#DIV/0!</v>
      </c>
      <c r="I118" s="683" t="e">
        <f t="shared" si="40"/>
        <v>#DIV/0!</v>
      </c>
      <c r="J118" s="683" t="e">
        <f t="shared" si="40"/>
        <v>#DIV/0!</v>
      </c>
      <c r="K118" s="683" t="e">
        <f t="shared" si="40"/>
        <v>#DIV/0!</v>
      </c>
      <c r="L118" s="683" t="e">
        <f t="shared" si="40"/>
        <v>#DIV/0!</v>
      </c>
      <c r="M118" s="683" t="e">
        <f t="shared" si="40"/>
        <v>#DIV/0!</v>
      </c>
      <c r="N118" s="683" t="e">
        <f t="shared" si="40"/>
        <v>#DIV/0!</v>
      </c>
      <c r="O118" s="697" t="e">
        <f t="shared" si="35"/>
        <v>#DIV/0!</v>
      </c>
      <c r="P118" s="697" t="e">
        <f t="shared" si="36"/>
        <v>#DIV/0!</v>
      </c>
      <c r="Q118" s="697" t="e">
        <f t="shared" si="37"/>
        <v>#DIV/0!</v>
      </c>
      <c r="R118" s="697" t="e">
        <f t="shared" si="38"/>
        <v>#DIV/0!</v>
      </c>
      <c r="S118" s="891" t="e">
        <f t="shared" si="39"/>
        <v>#DIV/0!</v>
      </c>
      <c r="T118" s="846"/>
      <c r="U118" s="846"/>
      <c r="V118" s="846"/>
      <c r="W118" s="846"/>
      <c r="X118" s="846"/>
      <c r="Y118" s="846"/>
      <c r="Z118" s="846"/>
      <c r="AA118" s="846"/>
      <c r="AB118" s="846"/>
      <c r="AC118" s="846"/>
      <c r="AD118" s="846"/>
      <c r="AE118" s="846"/>
      <c r="AF118" s="658"/>
      <c r="AG118" s="658" t="e">
        <f t="shared" si="34"/>
        <v>#DIV/0!</v>
      </c>
    </row>
    <row r="119" spans="1:35" ht="12.75" customHeight="1" outlineLevel="1" x14ac:dyDescent="0.25">
      <c r="A119" s="671" t="s">
        <v>374</v>
      </c>
      <c r="B119" s="671" t="s">
        <v>365</v>
      </c>
      <c r="C119" s="683" t="e">
        <f t="shared" si="40"/>
        <v>#DIV/0!</v>
      </c>
      <c r="D119" s="683" t="e">
        <f t="shared" si="40"/>
        <v>#DIV/0!</v>
      </c>
      <c r="E119" s="683" t="e">
        <f t="shared" si="40"/>
        <v>#DIV/0!</v>
      </c>
      <c r="F119" s="683" t="e">
        <f t="shared" si="40"/>
        <v>#DIV/0!</v>
      </c>
      <c r="G119" s="683" t="e">
        <f t="shared" si="40"/>
        <v>#DIV/0!</v>
      </c>
      <c r="H119" s="683" t="e">
        <f t="shared" si="40"/>
        <v>#DIV/0!</v>
      </c>
      <c r="I119" s="683" t="e">
        <f t="shared" si="40"/>
        <v>#DIV/0!</v>
      </c>
      <c r="J119" s="683" t="e">
        <f t="shared" si="40"/>
        <v>#DIV/0!</v>
      </c>
      <c r="K119" s="683" t="e">
        <f t="shared" si="40"/>
        <v>#DIV/0!</v>
      </c>
      <c r="L119" s="683" t="e">
        <f t="shared" si="40"/>
        <v>#DIV/0!</v>
      </c>
      <c r="M119" s="683" t="e">
        <f t="shared" si="40"/>
        <v>#DIV/0!</v>
      </c>
      <c r="N119" s="683" t="e">
        <f t="shared" si="40"/>
        <v>#DIV/0!</v>
      </c>
      <c r="O119" s="697" t="e">
        <f t="shared" si="35"/>
        <v>#DIV/0!</v>
      </c>
      <c r="P119" s="697" t="e">
        <f t="shared" si="36"/>
        <v>#DIV/0!</v>
      </c>
      <c r="Q119" s="697" t="e">
        <f t="shared" si="37"/>
        <v>#DIV/0!</v>
      </c>
      <c r="R119" s="697" t="e">
        <f t="shared" si="38"/>
        <v>#DIV/0!</v>
      </c>
      <c r="S119" s="891" t="e">
        <f t="shared" si="39"/>
        <v>#DIV/0!</v>
      </c>
      <c r="T119" s="846"/>
      <c r="U119" s="846"/>
      <c r="V119" s="846"/>
      <c r="W119" s="846"/>
      <c r="X119" s="846"/>
      <c r="Y119" s="846"/>
      <c r="Z119" s="846"/>
      <c r="AA119" s="846"/>
      <c r="AB119" s="846"/>
      <c r="AC119" s="846"/>
      <c r="AD119" s="846"/>
      <c r="AE119" s="846"/>
      <c r="AF119" s="658"/>
      <c r="AG119" s="658" t="e">
        <f t="shared" si="34"/>
        <v>#DIV/0!</v>
      </c>
    </row>
    <row r="120" spans="1:35" ht="12.75" customHeight="1" outlineLevel="1" x14ac:dyDescent="0.25">
      <c r="A120" s="671" t="s">
        <v>375</v>
      </c>
      <c r="B120" s="671" t="s">
        <v>367</v>
      </c>
      <c r="C120" s="683" t="e">
        <f t="shared" si="40"/>
        <v>#DIV/0!</v>
      </c>
      <c r="D120" s="683" t="e">
        <f t="shared" si="40"/>
        <v>#DIV/0!</v>
      </c>
      <c r="E120" s="683" t="e">
        <f t="shared" si="40"/>
        <v>#DIV/0!</v>
      </c>
      <c r="F120" s="683" t="e">
        <f t="shared" si="40"/>
        <v>#DIV/0!</v>
      </c>
      <c r="G120" s="683" t="e">
        <f t="shared" si="40"/>
        <v>#DIV/0!</v>
      </c>
      <c r="H120" s="683" t="e">
        <f t="shared" si="40"/>
        <v>#DIV/0!</v>
      </c>
      <c r="I120" s="683" t="e">
        <f t="shared" si="40"/>
        <v>#DIV/0!</v>
      </c>
      <c r="J120" s="683" t="e">
        <f t="shared" si="40"/>
        <v>#DIV/0!</v>
      </c>
      <c r="K120" s="683" t="e">
        <f t="shared" si="40"/>
        <v>#DIV/0!</v>
      </c>
      <c r="L120" s="683" t="e">
        <f t="shared" si="40"/>
        <v>#DIV/0!</v>
      </c>
      <c r="M120" s="683" t="e">
        <f t="shared" si="40"/>
        <v>#DIV/0!</v>
      </c>
      <c r="N120" s="683" t="e">
        <f t="shared" si="40"/>
        <v>#DIV/0!</v>
      </c>
      <c r="O120" s="697" t="e">
        <f t="shared" si="35"/>
        <v>#DIV/0!</v>
      </c>
      <c r="P120" s="697" t="e">
        <f t="shared" si="36"/>
        <v>#DIV/0!</v>
      </c>
      <c r="Q120" s="697" t="e">
        <f t="shared" si="37"/>
        <v>#DIV/0!</v>
      </c>
      <c r="R120" s="697" t="e">
        <f t="shared" si="38"/>
        <v>#DIV/0!</v>
      </c>
      <c r="S120" s="891" t="e">
        <f t="shared" si="39"/>
        <v>#DIV/0!</v>
      </c>
      <c r="T120" s="846"/>
      <c r="U120" s="846"/>
      <c r="V120" s="846"/>
      <c r="W120" s="846"/>
      <c r="X120" s="846"/>
      <c r="Y120" s="846"/>
      <c r="Z120" s="846"/>
      <c r="AA120" s="846"/>
      <c r="AB120" s="846"/>
      <c r="AC120" s="846"/>
      <c r="AD120" s="846"/>
      <c r="AE120" s="846"/>
      <c r="AF120" s="658"/>
      <c r="AG120" s="658" t="e">
        <f t="shared" si="34"/>
        <v>#DIV/0!</v>
      </c>
    </row>
    <row r="121" spans="1:35" ht="12.75" customHeight="1" outlineLevel="1" x14ac:dyDescent="0.25">
      <c r="A121" s="671" t="s">
        <v>376</v>
      </c>
      <c r="B121" s="671" t="s">
        <v>364</v>
      </c>
      <c r="C121" s="683" t="e">
        <f t="shared" si="40"/>
        <v>#DIV/0!</v>
      </c>
      <c r="D121" s="683" t="e">
        <f t="shared" si="40"/>
        <v>#DIV/0!</v>
      </c>
      <c r="E121" s="683" t="e">
        <f t="shared" si="40"/>
        <v>#DIV/0!</v>
      </c>
      <c r="F121" s="683" t="e">
        <f t="shared" si="40"/>
        <v>#DIV/0!</v>
      </c>
      <c r="G121" s="683" t="e">
        <f t="shared" si="40"/>
        <v>#DIV/0!</v>
      </c>
      <c r="H121" s="683" t="e">
        <f t="shared" si="40"/>
        <v>#DIV/0!</v>
      </c>
      <c r="I121" s="683" t="e">
        <f t="shared" si="40"/>
        <v>#DIV/0!</v>
      </c>
      <c r="J121" s="683" t="e">
        <f t="shared" si="40"/>
        <v>#DIV/0!</v>
      </c>
      <c r="K121" s="683" t="e">
        <f t="shared" si="40"/>
        <v>#DIV/0!</v>
      </c>
      <c r="L121" s="683" t="e">
        <f t="shared" si="40"/>
        <v>#DIV/0!</v>
      </c>
      <c r="M121" s="683" t="e">
        <f t="shared" si="40"/>
        <v>#DIV/0!</v>
      </c>
      <c r="N121" s="683" t="e">
        <f t="shared" si="40"/>
        <v>#DIV/0!</v>
      </c>
      <c r="O121" s="697" t="e">
        <f t="shared" si="35"/>
        <v>#DIV/0!</v>
      </c>
      <c r="P121" s="697" t="e">
        <f t="shared" si="36"/>
        <v>#DIV/0!</v>
      </c>
      <c r="Q121" s="697" t="e">
        <f t="shared" si="37"/>
        <v>#DIV/0!</v>
      </c>
      <c r="R121" s="697" t="e">
        <f t="shared" si="38"/>
        <v>#DIV/0!</v>
      </c>
      <c r="S121" s="891" t="e">
        <f t="shared" si="39"/>
        <v>#DIV/0!</v>
      </c>
      <c r="T121" s="846"/>
      <c r="U121" s="846"/>
      <c r="V121" s="846"/>
      <c r="W121" s="846"/>
      <c r="X121" s="846"/>
      <c r="Y121" s="846"/>
      <c r="Z121" s="846"/>
      <c r="AA121" s="846"/>
      <c r="AB121" s="846"/>
      <c r="AC121" s="846"/>
      <c r="AD121" s="846"/>
      <c r="AE121" s="846"/>
      <c r="AF121" s="658"/>
      <c r="AG121" s="658" t="e">
        <f t="shared" si="34"/>
        <v>#DIV/0!</v>
      </c>
    </row>
    <row r="122" spans="1:35" ht="12.75" customHeight="1" outlineLevel="1" x14ac:dyDescent="0.25">
      <c r="A122" s="671" t="s">
        <v>366</v>
      </c>
      <c r="B122" s="713"/>
      <c r="C122" s="683">
        <f>(C70-C104)*C55</f>
        <v>0</v>
      </c>
      <c r="D122" s="683">
        <f t="shared" si="40"/>
        <v>0</v>
      </c>
      <c r="E122" s="683">
        <f t="shared" si="40"/>
        <v>0</v>
      </c>
      <c r="F122" s="683">
        <f t="shared" si="40"/>
        <v>0</v>
      </c>
      <c r="G122" s="683">
        <f t="shared" si="40"/>
        <v>0</v>
      </c>
      <c r="H122" s="683">
        <f t="shared" si="40"/>
        <v>0</v>
      </c>
      <c r="I122" s="683">
        <f t="shared" si="40"/>
        <v>0</v>
      </c>
      <c r="J122" s="683">
        <f t="shared" si="40"/>
        <v>0</v>
      </c>
      <c r="K122" s="683">
        <f t="shared" si="40"/>
        <v>0</v>
      </c>
      <c r="L122" s="683">
        <f t="shared" si="40"/>
        <v>0</v>
      </c>
      <c r="M122" s="683">
        <f t="shared" si="40"/>
        <v>0</v>
      </c>
      <c r="N122" s="683">
        <f t="shared" si="40"/>
        <v>0</v>
      </c>
      <c r="O122" s="697">
        <f t="shared" si="35"/>
        <v>0</v>
      </c>
      <c r="P122" s="697">
        <f t="shared" si="36"/>
        <v>0</v>
      </c>
      <c r="Q122" s="697">
        <f t="shared" si="37"/>
        <v>0</v>
      </c>
      <c r="R122" s="697">
        <f t="shared" si="38"/>
        <v>0</v>
      </c>
      <c r="S122" s="891">
        <f t="shared" si="39"/>
        <v>0</v>
      </c>
      <c r="T122" s="846"/>
      <c r="U122" s="846"/>
      <c r="V122" s="846"/>
      <c r="W122" s="846"/>
      <c r="X122" s="846"/>
      <c r="Y122" s="846"/>
      <c r="Z122" s="846"/>
      <c r="AA122" s="846"/>
      <c r="AB122" s="846"/>
      <c r="AC122" s="846"/>
      <c r="AD122" s="846"/>
      <c r="AE122" s="846"/>
      <c r="AF122" s="658"/>
      <c r="AG122" s="658" t="b">
        <f t="shared" si="34"/>
        <v>1</v>
      </c>
    </row>
    <row r="123" spans="1:35" x14ac:dyDescent="0.25">
      <c r="A123" s="685" t="s">
        <v>77</v>
      </c>
      <c r="B123" s="686" t="s">
        <v>210</v>
      </c>
      <c r="C123" s="688" t="e">
        <f>SUM(C109:C122)</f>
        <v>#DIV/0!</v>
      </c>
      <c r="D123" s="688" t="e">
        <f t="shared" ref="D123:S123" si="41">SUM(D109:D122)</f>
        <v>#DIV/0!</v>
      </c>
      <c r="E123" s="688" t="e">
        <f t="shared" si="41"/>
        <v>#DIV/0!</v>
      </c>
      <c r="F123" s="688" t="e">
        <f t="shared" si="41"/>
        <v>#DIV/0!</v>
      </c>
      <c r="G123" s="688" t="e">
        <f t="shared" si="41"/>
        <v>#DIV/0!</v>
      </c>
      <c r="H123" s="688" t="e">
        <f t="shared" si="41"/>
        <v>#DIV/0!</v>
      </c>
      <c r="I123" s="688" t="e">
        <f t="shared" si="41"/>
        <v>#DIV/0!</v>
      </c>
      <c r="J123" s="688" t="e">
        <f t="shared" si="41"/>
        <v>#DIV/0!</v>
      </c>
      <c r="K123" s="688" t="e">
        <f t="shared" si="41"/>
        <v>#DIV/0!</v>
      </c>
      <c r="L123" s="688" t="e">
        <f t="shared" si="41"/>
        <v>#DIV/0!</v>
      </c>
      <c r="M123" s="688" t="e">
        <f t="shared" si="41"/>
        <v>#DIV/0!</v>
      </c>
      <c r="N123" s="688" t="e">
        <f t="shared" si="41"/>
        <v>#DIV/0!</v>
      </c>
      <c r="O123" s="688" t="e">
        <f t="shared" si="41"/>
        <v>#DIV/0!</v>
      </c>
      <c r="P123" s="688" t="e">
        <f t="shared" si="41"/>
        <v>#DIV/0!</v>
      </c>
      <c r="Q123" s="688" t="e">
        <f t="shared" si="41"/>
        <v>#DIV/0!</v>
      </c>
      <c r="R123" s="688" t="e">
        <f t="shared" si="41"/>
        <v>#DIV/0!</v>
      </c>
      <c r="S123" s="892" t="e">
        <f t="shared" si="41"/>
        <v>#DIV/0!</v>
      </c>
      <c r="T123" s="848"/>
      <c r="U123" s="848"/>
      <c r="V123" s="848"/>
      <c r="W123" s="848"/>
      <c r="X123" s="848"/>
      <c r="Y123" s="848"/>
      <c r="Z123" s="848"/>
      <c r="AA123" s="848"/>
      <c r="AB123" s="848"/>
      <c r="AC123" s="848"/>
      <c r="AD123" s="848"/>
      <c r="AE123" s="848"/>
      <c r="AF123" s="658"/>
      <c r="AG123" s="658" t="e">
        <f t="shared" si="34"/>
        <v>#DIV/0!</v>
      </c>
      <c r="AI123" s="719"/>
    </row>
    <row r="124" spans="1:35" ht="12.75" customHeight="1" outlineLevel="1" x14ac:dyDescent="0.25">
      <c r="H124" s="720"/>
      <c r="Q124" s="720"/>
      <c r="R124" s="721"/>
      <c r="S124" s="721"/>
    </row>
    <row r="125" spans="1:35" ht="12.75" customHeight="1" outlineLevel="1" x14ac:dyDescent="0.25">
      <c r="A125" s="1165" t="s">
        <v>211</v>
      </c>
      <c r="B125" s="1166" t="s">
        <v>193</v>
      </c>
      <c r="C125" s="661" t="s">
        <v>194</v>
      </c>
      <c r="D125" s="661" t="s">
        <v>195</v>
      </c>
      <c r="E125" s="661" t="s">
        <v>196</v>
      </c>
      <c r="F125" s="661" t="s">
        <v>197</v>
      </c>
      <c r="G125" s="661" t="s">
        <v>21</v>
      </c>
      <c r="H125" s="661" t="s">
        <v>198</v>
      </c>
      <c r="I125" s="661" t="s">
        <v>199</v>
      </c>
      <c r="J125" s="661" t="s">
        <v>200</v>
      </c>
      <c r="K125" s="661" t="s">
        <v>201</v>
      </c>
      <c r="L125" s="661" t="s">
        <v>202</v>
      </c>
      <c r="M125" s="661" t="s">
        <v>203</v>
      </c>
      <c r="N125" s="661" t="s">
        <v>204</v>
      </c>
      <c r="O125" s="661" t="s">
        <v>146</v>
      </c>
      <c r="P125" s="661" t="s">
        <v>147</v>
      </c>
      <c r="Q125" s="661" t="s">
        <v>148</v>
      </c>
      <c r="R125" s="661" t="s">
        <v>149</v>
      </c>
      <c r="S125" s="1167">
        <f t="shared" ref="S125" si="42">S11</f>
        <v>2022</v>
      </c>
      <c r="T125" s="841"/>
      <c r="U125" s="841"/>
      <c r="V125" s="841"/>
      <c r="W125" s="841"/>
      <c r="X125" s="877"/>
      <c r="Y125" s="841"/>
      <c r="Z125" s="841"/>
      <c r="AA125" s="841"/>
      <c r="AB125" s="841"/>
      <c r="AC125" s="877"/>
      <c r="AD125" s="876"/>
      <c r="AE125" s="876"/>
    </row>
    <row r="126" spans="1:35" s="662" customFormat="1" ht="12.75" customHeight="1" outlineLevel="1" x14ac:dyDescent="0.25">
      <c r="A126" s="1165"/>
      <c r="B126" s="1166"/>
      <c r="C126" s="661" t="str">
        <f t="shared" ref="C126:R126" si="43">C12</f>
        <v>факт</v>
      </c>
      <c r="D126" s="661" t="str">
        <f t="shared" si="43"/>
        <v>факт</v>
      </c>
      <c r="E126" s="661" t="str">
        <f t="shared" si="43"/>
        <v>факт</v>
      </c>
      <c r="F126" s="661" t="str">
        <f t="shared" si="43"/>
        <v>факт</v>
      </c>
      <c r="G126" s="661" t="str">
        <f t="shared" si="43"/>
        <v>факт</v>
      </c>
      <c r="H126" s="661" t="str">
        <f t="shared" si="43"/>
        <v>факт</v>
      </c>
      <c r="I126" s="661" t="str">
        <f t="shared" si="43"/>
        <v>факт</v>
      </c>
      <c r="J126" s="661" t="str">
        <f t="shared" si="43"/>
        <v>факт</v>
      </c>
      <c r="K126" s="661" t="str">
        <f t="shared" si="43"/>
        <v>факт</v>
      </c>
      <c r="L126" s="661" t="str">
        <f t="shared" si="43"/>
        <v>факт</v>
      </c>
      <c r="M126" s="661" t="str">
        <f t="shared" si="43"/>
        <v>факт</v>
      </c>
      <c r="N126" s="661" t="str">
        <f t="shared" si="43"/>
        <v>факт</v>
      </c>
      <c r="O126" s="661" t="str">
        <f t="shared" si="43"/>
        <v>план</v>
      </c>
      <c r="P126" s="661" t="str">
        <f t="shared" si="43"/>
        <v>план</v>
      </c>
      <c r="Q126" s="661" t="str">
        <f t="shared" si="43"/>
        <v>план</v>
      </c>
      <c r="R126" s="661" t="str">
        <f t="shared" si="43"/>
        <v>план</v>
      </c>
      <c r="S126" s="1167"/>
      <c r="T126" s="841"/>
      <c r="U126" s="841"/>
      <c r="V126" s="841"/>
      <c r="W126" s="841"/>
      <c r="X126" s="877"/>
      <c r="Y126" s="841"/>
      <c r="Z126" s="841"/>
      <c r="AA126" s="841"/>
      <c r="AB126" s="841"/>
      <c r="AC126" s="877"/>
      <c r="AD126" s="876"/>
      <c r="AE126" s="876"/>
    </row>
    <row r="127" spans="1:35" ht="12.75" customHeight="1" outlineLevel="1" x14ac:dyDescent="0.25">
      <c r="A127" s="671" t="s">
        <v>363</v>
      </c>
      <c r="B127" s="671" t="s">
        <v>363</v>
      </c>
      <c r="C127" s="683" t="e">
        <f t="shared" ref="C127:N140" si="44">(C57-C91)*C$25-C109</f>
        <v>#DIV/0!</v>
      </c>
      <c r="D127" s="683" t="e">
        <f t="shared" si="44"/>
        <v>#DIV/0!</v>
      </c>
      <c r="E127" s="683" t="e">
        <f t="shared" si="44"/>
        <v>#DIV/0!</v>
      </c>
      <c r="F127" s="683" t="e">
        <f t="shared" si="44"/>
        <v>#DIV/0!</v>
      </c>
      <c r="G127" s="683" t="e">
        <f t="shared" si="44"/>
        <v>#DIV/0!</v>
      </c>
      <c r="H127" s="683" t="e">
        <f t="shared" si="44"/>
        <v>#DIV/0!</v>
      </c>
      <c r="I127" s="683" t="e">
        <f t="shared" si="44"/>
        <v>#DIV/0!</v>
      </c>
      <c r="J127" s="683" t="e">
        <f t="shared" si="44"/>
        <v>#DIV/0!</v>
      </c>
      <c r="K127" s="683" t="e">
        <f t="shared" si="44"/>
        <v>#DIV/0!</v>
      </c>
      <c r="L127" s="683" t="e">
        <f t="shared" si="44"/>
        <v>#DIV/0!</v>
      </c>
      <c r="M127" s="683" t="e">
        <f t="shared" si="44"/>
        <v>#DIV/0!</v>
      </c>
      <c r="N127" s="683" t="e">
        <f t="shared" si="44"/>
        <v>#DIV/0!</v>
      </c>
      <c r="O127" s="697" t="e">
        <f>SUM(C127:E127)</f>
        <v>#DIV/0!</v>
      </c>
      <c r="P127" s="697" t="e">
        <f>SUM(F127:H127)</f>
        <v>#DIV/0!</v>
      </c>
      <c r="Q127" s="697" t="e">
        <f>SUM(I127:K127)</f>
        <v>#DIV/0!</v>
      </c>
      <c r="R127" s="697" t="e">
        <f>SUM(L127:N127)</f>
        <v>#DIV/0!</v>
      </c>
      <c r="S127" s="891" t="e">
        <f>SUM(O127:R127)</f>
        <v>#DIV/0!</v>
      </c>
      <c r="T127" s="846"/>
      <c r="U127" s="846"/>
      <c r="V127" s="846"/>
      <c r="W127" s="846"/>
      <c r="X127" s="846"/>
      <c r="Y127" s="846"/>
      <c r="Z127" s="846"/>
      <c r="AA127" s="846"/>
      <c r="AB127" s="846"/>
      <c r="AC127" s="846"/>
      <c r="AD127" s="846"/>
      <c r="AE127" s="846"/>
      <c r="AF127" s="658"/>
      <c r="AG127" s="658" t="e">
        <f t="shared" ref="AG127:AG141" si="45">ROUND(S127,2)=ROUND(SUM(O127:R127),2)</f>
        <v>#DIV/0!</v>
      </c>
    </row>
    <row r="128" spans="1:35" ht="12.75" customHeight="1" outlineLevel="1" x14ac:dyDescent="0.25">
      <c r="A128" s="671" t="s">
        <v>364</v>
      </c>
      <c r="B128" s="671" t="s">
        <v>364</v>
      </c>
      <c r="C128" s="683" t="e">
        <f t="shared" si="44"/>
        <v>#DIV/0!</v>
      </c>
      <c r="D128" s="683" t="e">
        <f t="shared" si="44"/>
        <v>#DIV/0!</v>
      </c>
      <c r="E128" s="683" t="e">
        <f t="shared" si="44"/>
        <v>#DIV/0!</v>
      </c>
      <c r="F128" s="683" t="e">
        <f t="shared" si="44"/>
        <v>#DIV/0!</v>
      </c>
      <c r="G128" s="683" t="e">
        <f t="shared" si="44"/>
        <v>#DIV/0!</v>
      </c>
      <c r="H128" s="683" t="e">
        <f t="shared" si="44"/>
        <v>#DIV/0!</v>
      </c>
      <c r="I128" s="683" t="e">
        <f t="shared" si="44"/>
        <v>#DIV/0!</v>
      </c>
      <c r="J128" s="683" t="e">
        <f t="shared" si="44"/>
        <v>#DIV/0!</v>
      </c>
      <c r="K128" s="683" t="e">
        <f t="shared" si="44"/>
        <v>#DIV/0!</v>
      </c>
      <c r="L128" s="683" t="e">
        <f t="shared" si="44"/>
        <v>#DIV/0!</v>
      </c>
      <c r="M128" s="683" t="e">
        <f t="shared" si="44"/>
        <v>#DIV/0!</v>
      </c>
      <c r="N128" s="683" t="e">
        <f t="shared" si="44"/>
        <v>#DIV/0!</v>
      </c>
      <c r="O128" s="697" t="e">
        <f t="shared" ref="O128:O140" si="46">SUM(C128:E128)</f>
        <v>#DIV/0!</v>
      </c>
      <c r="P128" s="697" t="e">
        <f t="shared" ref="P128:P140" si="47">SUM(F128:H128)</f>
        <v>#DIV/0!</v>
      </c>
      <c r="Q128" s="697" t="e">
        <f t="shared" ref="Q128:Q140" si="48">SUM(I128:K128)</f>
        <v>#DIV/0!</v>
      </c>
      <c r="R128" s="697" t="e">
        <f t="shared" ref="R128:R140" si="49">SUM(L128:N128)</f>
        <v>#DIV/0!</v>
      </c>
      <c r="S128" s="891" t="e">
        <f t="shared" ref="S128:S140" si="50">SUM(O128:R128)</f>
        <v>#DIV/0!</v>
      </c>
      <c r="T128" s="846"/>
      <c r="U128" s="846"/>
      <c r="V128" s="846"/>
      <c r="W128" s="846"/>
      <c r="X128" s="846"/>
      <c r="Y128" s="846"/>
      <c r="Z128" s="846"/>
      <c r="AA128" s="846"/>
      <c r="AB128" s="846"/>
      <c r="AC128" s="846"/>
      <c r="AD128" s="846"/>
      <c r="AE128" s="846"/>
      <c r="AF128" s="658"/>
      <c r="AG128" s="658" t="e">
        <f t="shared" si="45"/>
        <v>#DIV/0!</v>
      </c>
    </row>
    <row r="129" spans="1:33" ht="12.75" customHeight="1" outlineLevel="1" x14ac:dyDescent="0.25">
      <c r="A129" s="671" t="s">
        <v>365</v>
      </c>
      <c r="B129" s="671" t="s">
        <v>365</v>
      </c>
      <c r="C129" s="683" t="e">
        <f t="shared" si="44"/>
        <v>#DIV/0!</v>
      </c>
      <c r="D129" s="683" t="e">
        <f t="shared" si="44"/>
        <v>#DIV/0!</v>
      </c>
      <c r="E129" s="683" t="e">
        <f t="shared" si="44"/>
        <v>#DIV/0!</v>
      </c>
      <c r="F129" s="683" t="e">
        <f t="shared" si="44"/>
        <v>#DIV/0!</v>
      </c>
      <c r="G129" s="683" t="e">
        <f t="shared" si="44"/>
        <v>#DIV/0!</v>
      </c>
      <c r="H129" s="683" t="e">
        <f t="shared" si="44"/>
        <v>#DIV/0!</v>
      </c>
      <c r="I129" s="683" t="e">
        <f t="shared" si="44"/>
        <v>#DIV/0!</v>
      </c>
      <c r="J129" s="683" t="e">
        <f t="shared" si="44"/>
        <v>#DIV/0!</v>
      </c>
      <c r="K129" s="683" t="e">
        <f t="shared" si="44"/>
        <v>#DIV/0!</v>
      </c>
      <c r="L129" s="683" t="e">
        <f t="shared" si="44"/>
        <v>#DIV/0!</v>
      </c>
      <c r="M129" s="683" t="e">
        <f t="shared" si="44"/>
        <v>#DIV/0!</v>
      </c>
      <c r="N129" s="683" t="e">
        <f t="shared" si="44"/>
        <v>#DIV/0!</v>
      </c>
      <c r="O129" s="697" t="e">
        <f t="shared" si="46"/>
        <v>#DIV/0!</v>
      </c>
      <c r="P129" s="697" t="e">
        <f t="shared" si="47"/>
        <v>#DIV/0!</v>
      </c>
      <c r="Q129" s="697" t="e">
        <f t="shared" si="48"/>
        <v>#DIV/0!</v>
      </c>
      <c r="R129" s="697" t="e">
        <f t="shared" si="49"/>
        <v>#DIV/0!</v>
      </c>
      <c r="S129" s="891" t="e">
        <f t="shared" si="50"/>
        <v>#DIV/0!</v>
      </c>
      <c r="T129" s="846"/>
      <c r="U129" s="846"/>
      <c r="V129" s="846"/>
      <c r="W129" s="846"/>
      <c r="X129" s="846"/>
      <c r="Y129" s="846"/>
      <c r="Z129" s="846"/>
      <c r="AA129" s="846"/>
      <c r="AB129" s="846"/>
      <c r="AC129" s="846"/>
      <c r="AD129" s="846"/>
      <c r="AE129" s="846"/>
      <c r="AF129" s="658"/>
      <c r="AG129" s="658" t="e">
        <f t="shared" si="45"/>
        <v>#DIV/0!</v>
      </c>
    </row>
    <row r="130" spans="1:33" ht="12.75" customHeight="1" outlineLevel="1" x14ac:dyDescent="0.25">
      <c r="A130" s="671" t="s">
        <v>367</v>
      </c>
      <c r="B130" s="671" t="s">
        <v>365</v>
      </c>
      <c r="C130" s="683" t="e">
        <f t="shared" si="44"/>
        <v>#DIV/0!</v>
      </c>
      <c r="D130" s="683" t="e">
        <f t="shared" si="44"/>
        <v>#DIV/0!</v>
      </c>
      <c r="E130" s="683" t="e">
        <f t="shared" si="44"/>
        <v>#DIV/0!</v>
      </c>
      <c r="F130" s="683" t="e">
        <f t="shared" si="44"/>
        <v>#DIV/0!</v>
      </c>
      <c r="G130" s="683" t="e">
        <f t="shared" si="44"/>
        <v>#DIV/0!</v>
      </c>
      <c r="H130" s="683" t="e">
        <f t="shared" si="44"/>
        <v>#DIV/0!</v>
      </c>
      <c r="I130" s="683" t="e">
        <f t="shared" si="44"/>
        <v>#DIV/0!</v>
      </c>
      <c r="J130" s="683" t="e">
        <f t="shared" si="44"/>
        <v>#DIV/0!</v>
      </c>
      <c r="K130" s="683" t="e">
        <f t="shared" si="44"/>
        <v>#DIV/0!</v>
      </c>
      <c r="L130" s="683" t="e">
        <f t="shared" si="44"/>
        <v>#DIV/0!</v>
      </c>
      <c r="M130" s="683" t="e">
        <f t="shared" si="44"/>
        <v>#DIV/0!</v>
      </c>
      <c r="N130" s="683" t="e">
        <f t="shared" si="44"/>
        <v>#DIV/0!</v>
      </c>
      <c r="O130" s="697" t="e">
        <f t="shared" si="46"/>
        <v>#DIV/0!</v>
      </c>
      <c r="P130" s="697" t="e">
        <f t="shared" si="47"/>
        <v>#DIV/0!</v>
      </c>
      <c r="Q130" s="697" t="e">
        <f t="shared" si="48"/>
        <v>#DIV/0!</v>
      </c>
      <c r="R130" s="697" t="e">
        <f t="shared" si="49"/>
        <v>#DIV/0!</v>
      </c>
      <c r="S130" s="891" t="e">
        <f t="shared" si="50"/>
        <v>#DIV/0!</v>
      </c>
      <c r="T130" s="846"/>
      <c r="U130" s="846"/>
      <c r="V130" s="846"/>
      <c r="W130" s="846"/>
      <c r="X130" s="846"/>
      <c r="Y130" s="846"/>
      <c r="Z130" s="846"/>
      <c r="AA130" s="846"/>
      <c r="AB130" s="846"/>
      <c r="AC130" s="846"/>
      <c r="AD130" s="846"/>
      <c r="AE130" s="846"/>
      <c r="AF130" s="658"/>
      <c r="AG130" s="658" t="e">
        <f t="shared" si="45"/>
        <v>#DIV/0!</v>
      </c>
    </row>
    <row r="131" spans="1:33" ht="12.75" customHeight="1" outlineLevel="1" x14ac:dyDescent="0.25">
      <c r="A131" s="671" t="s">
        <v>368</v>
      </c>
      <c r="B131" s="671" t="s">
        <v>367</v>
      </c>
      <c r="C131" s="683" t="e">
        <f t="shared" si="44"/>
        <v>#DIV/0!</v>
      </c>
      <c r="D131" s="683" t="e">
        <f t="shared" si="44"/>
        <v>#DIV/0!</v>
      </c>
      <c r="E131" s="683" t="e">
        <f t="shared" si="44"/>
        <v>#DIV/0!</v>
      </c>
      <c r="F131" s="683" t="e">
        <f t="shared" si="44"/>
        <v>#DIV/0!</v>
      </c>
      <c r="G131" s="683" t="e">
        <f t="shared" si="44"/>
        <v>#DIV/0!</v>
      </c>
      <c r="H131" s="683" t="e">
        <f t="shared" si="44"/>
        <v>#DIV/0!</v>
      </c>
      <c r="I131" s="683" t="e">
        <f t="shared" si="44"/>
        <v>#DIV/0!</v>
      </c>
      <c r="J131" s="683" t="e">
        <f t="shared" si="44"/>
        <v>#DIV/0!</v>
      </c>
      <c r="K131" s="683" t="e">
        <f t="shared" si="44"/>
        <v>#DIV/0!</v>
      </c>
      <c r="L131" s="683" t="e">
        <f t="shared" si="44"/>
        <v>#DIV/0!</v>
      </c>
      <c r="M131" s="683" t="e">
        <f t="shared" si="44"/>
        <v>#DIV/0!</v>
      </c>
      <c r="N131" s="683" t="e">
        <f t="shared" si="44"/>
        <v>#DIV/0!</v>
      </c>
      <c r="O131" s="697" t="e">
        <f t="shared" si="46"/>
        <v>#DIV/0!</v>
      </c>
      <c r="P131" s="697" t="e">
        <f t="shared" si="47"/>
        <v>#DIV/0!</v>
      </c>
      <c r="Q131" s="697" t="e">
        <f t="shared" si="48"/>
        <v>#DIV/0!</v>
      </c>
      <c r="R131" s="697" t="e">
        <f t="shared" si="49"/>
        <v>#DIV/0!</v>
      </c>
      <c r="S131" s="891" t="e">
        <f t="shared" si="50"/>
        <v>#DIV/0!</v>
      </c>
      <c r="T131" s="846"/>
      <c r="U131" s="846"/>
      <c r="V131" s="846"/>
      <c r="W131" s="846"/>
      <c r="X131" s="846"/>
      <c r="Y131" s="846"/>
      <c r="Z131" s="846"/>
      <c r="AA131" s="846"/>
      <c r="AB131" s="846"/>
      <c r="AC131" s="846"/>
      <c r="AD131" s="846"/>
      <c r="AE131" s="846"/>
      <c r="AF131" s="658"/>
      <c r="AG131" s="658" t="e">
        <f t="shared" si="45"/>
        <v>#DIV/0!</v>
      </c>
    </row>
    <row r="132" spans="1:33" ht="12.75" customHeight="1" outlineLevel="1" x14ac:dyDescent="0.25">
      <c r="A132" s="671" t="s">
        <v>369</v>
      </c>
      <c r="B132" s="671" t="s">
        <v>367</v>
      </c>
      <c r="C132" s="683" t="e">
        <f t="shared" si="44"/>
        <v>#DIV/0!</v>
      </c>
      <c r="D132" s="683" t="e">
        <f t="shared" si="44"/>
        <v>#DIV/0!</v>
      </c>
      <c r="E132" s="683" t="e">
        <f t="shared" si="44"/>
        <v>#DIV/0!</v>
      </c>
      <c r="F132" s="683" t="e">
        <f t="shared" si="44"/>
        <v>#DIV/0!</v>
      </c>
      <c r="G132" s="683" t="e">
        <f t="shared" si="44"/>
        <v>#DIV/0!</v>
      </c>
      <c r="H132" s="683" t="e">
        <f t="shared" si="44"/>
        <v>#DIV/0!</v>
      </c>
      <c r="I132" s="683" t="e">
        <f t="shared" si="44"/>
        <v>#DIV/0!</v>
      </c>
      <c r="J132" s="683" t="e">
        <f t="shared" si="44"/>
        <v>#DIV/0!</v>
      </c>
      <c r="K132" s="683" t="e">
        <f t="shared" si="44"/>
        <v>#DIV/0!</v>
      </c>
      <c r="L132" s="683" t="e">
        <f t="shared" si="44"/>
        <v>#DIV/0!</v>
      </c>
      <c r="M132" s="683" t="e">
        <f t="shared" si="44"/>
        <v>#DIV/0!</v>
      </c>
      <c r="N132" s="683" t="e">
        <f t="shared" si="44"/>
        <v>#DIV/0!</v>
      </c>
      <c r="O132" s="697" t="e">
        <f t="shared" si="46"/>
        <v>#DIV/0!</v>
      </c>
      <c r="P132" s="697" t="e">
        <f t="shared" si="47"/>
        <v>#DIV/0!</v>
      </c>
      <c r="Q132" s="697" t="e">
        <f t="shared" si="48"/>
        <v>#DIV/0!</v>
      </c>
      <c r="R132" s="697" t="e">
        <f t="shared" si="49"/>
        <v>#DIV/0!</v>
      </c>
      <c r="S132" s="891" t="e">
        <f t="shared" si="50"/>
        <v>#DIV/0!</v>
      </c>
      <c r="T132" s="846"/>
      <c r="U132" s="846"/>
      <c r="V132" s="846"/>
      <c r="W132" s="846"/>
      <c r="X132" s="846"/>
      <c r="Y132" s="846"/>
      <c r="Z132" s="846"/>
      <c r="AA132" s="846"/>
      <c r="AB132" s="846"/>
      <c r="AC132" s="846"/>
      <c r="AD132" s="846"/>
      <c r="AE132" s="846"/>
      <c r="AF132" s="658"/>
      <c r="AG132" s="658" t="e">
        <f t="shared" si="45"/>
        <v>#DIV/0!</v>
      </c>
    </row>
    <row r="133" spans="1:33" ht="12.75" customHeight="1" outlineLevel="1" x14ac:dyDescent="0.25">
      <c r="A133" s="671" t="s">
        <v>370</v>
      </c>
      <c r="B133" s="671" t="s">
        <v>367</v>
      </c>
      <c r="C133" s="683" t="e">
        <f t="shared" si="44"/>
        <v>#DIV/0!</v>
      </c>
      <c r="D133" s="683" t="e">
        <f t="shared" si="44"/>
        <v>#DIV/0!</v>
      </c>
      <c r="E133" s="683" t="e">
        <f t="shared" si="44"/>
        <v>#DIV/0!</v>
      </c>
      <c r="F133" s="683" t="e">
        <f t="shared" si="44"/>
        <v>#DIV/0!</v>
      </c>
      <c r="G133" s="683" t="e">
        <f t="shared" si="44"/>
        <v>#DIV/0!</v>
      </c>
      <c r="H133" s="683" t="e">
        <f t="shared" si="44"/>
        <v>#DIV/0!</v>
      </c>
      <c r="I133" s="683" t="e">
        <f t="shared" si="44"/>
        <v>#DIV/0!</v>
      </c>
      <c r="J133" s="683" t="e">
        <f t="shared" si="44"/>
        <v>#DIV/0!</v>
      </c>
      <c r="K133" s="683" t="e">
        <f t="shared" si="44"/>
        <v>#DIV/0!</v>
      </c>
      <c r="L133" s="683" t="e">
        <f t="shared" si="44"/>
        <v>#DIV/0!</v>
      </c>
      <c r="M133" s="683" t="e">
        <f t="shared" si="44"/>
        <v>#DIV/0!</v>
      </c>
      <c r="N133" s="683" t="e">
        <f t="shared" si="44"/>
        <v>#DIV/0!</v>
      </c>
      <c r="O133" s="697" t="e">
        <f t="shared" si="46"/>
        <v>#DIV/0!</v>
      </c>
      <c r="P133" s="697" t="e">
        <f t="shared" si="47"/>
        <v>#DIV/0!</v>
      </c>
      <c r="Q133" s="697" t="e">
        <f t="shared" si="48"/>
        <v>#DIV/0!</v>
      </c>
      <c r="R133" s="697" t="e">
        <f t="shared" si="49"/>
        <v>#DIV/0!</v>
      </c>
      <c r="S133" s="891" t="e">
        <f t="shared" si="50"/>
        <v>#DIV/0!</v>
      </c>
      <c r="T133" s="846"/>
      <c r="U133" s="846"/>
      <c r="V133" s="846"/>
      <c r="W133" s="846"/>
      <c r="X133" s="846"/>
      <c r="Y133" s="846"/>
      <c r="Z133" s="846"/>
      <c r="AA133" s="846"/>
      <c r="AB133" s="846"/>
      <c r="AC133" s="846"/>
      <c r="AD133" s="846"/>
      <c r="AE133" s="846"/>
      <c r="AF133" s="658"/>
      <c r="AG133" s="658" t="e">
        <f t="shared" si="45"/>
        <v>#DIV/0!</v>
      </c>
    </row>
    <row r="134" spans="1:33" ht="12.75" customHeight="1" outlineLevel="1" x14ac:dyDescent="0.25">
      <c r="A134" s="671" t="s">
        <v>371</v>
      </c>
      <c r="B134" s="671" t="s">
        <v>367</v>
      </c>
      <c r="C134" s="683" t="e">
        <f t="shared" si="44"/>
        <v>#DIV/0!</v>
      </c>
      <c r="D134" s="683" t="e">
        <f t="shared" si="44"/>
        <v>#DIV/0!</v>
      </c>
      <c r="E134" s="683" t="e">
        <f t="shared" si="44"/>
        <v>#DIV/0!</v>
      </c>
      <c r="F134" s="683" t="e">
        <f t="shared" si="44"/>
        <v>#DIV/0!</v>
      </c>
      <c r="G134" s="683" t="e">
        <f t="shared" si="44"/>
        <v>#DIV/0!</v>
      </c>
      <c r="H134" s="683" t="e">
        <f t="shared" si="44"/>
        <v>#DIV/0!</v>
      </c>
      <c r="I134" s="683" t="e">
        <f t="shared" si="44"/>
        <v>#DIV/0!</v>
      </c>
      <c r="J134" s="683" t="e">
        <f t="shared" si="44"/>
        <v>#DIV/0!</v>
      </c>
      <c r="K134" s="683" t="e">
        <f t="shared" si="44"/>
        <v>#DIV/0!</v>
      </c>
      <c r="L134" s="683" t="e">
        <f t="shared" si="44"/>
        <v>#DIV/0!</v>
      </c>
      <c r="M134" s="683" t="e">
        <f t="shared" si="44"/>
        <v>#DIV/0!</v>
      </c>
      <c r="N134" s="683" t="e">
        <f t="shared" si="44"/>
        <v>#DIV/0!</v>
      </c>
      <c r="O134" s="697" t="e">
        <f t="shared" si="46"/>
        <v>#DIV/0!</v>
      </c>
      <c r="P134" s="697" t="e">
        <f t="shared" si="47"/>
        <v>#DIV/0!</v>
      </c>
      <c r="Q134" s="697" t="e">
        <f t="shared" si="48"/>
        <v>#DIV/0!</v>
      </c>
      <c r="R134" s="697" t="e">
        <f t="shared" si="49"/>
        <v>#DIV/0!</v>
      </c>
      <c r="S134" s="891" t="e">
        <f t="shared" si="50"/>
        <v>#DIV/0!</v>
      </c>
      <c r="T134" s="846"/>
      <c r="U134" s="846"/>
      <c r="V134" s="846"/>
      <c r="W134" s="846"/>
      <c r="X134" s="846"/>
      <c r="Y134" s="846"/>
      <c r="Z134" s="846"/>
      <c r="AA134" s="846"/>
      <c r="AB134" s="846"/>
      <c r="AC134" s="846"/>
      <c r="AD134" s="846"/>
      <c r="AE134" s="846"/>
      <c r="AF134" s="658"/>
      <c r="AG134" s="658" t="e">
        <f t="shared" si="45"/>
        <v>#DIV/0!</v>
      </c>
    </row>
    <row r="135" spans="1:33" ht="12.75" customHeight="1" outlineLevel="1" x14ac:dyDescent="0.25">
      <c r="A135" s="671" t="s">
        <v>372</v>
      </c>
      <c r="B135" s="671" t="s">
        <v>365</v>
      </c>
      <c r="C135" s="683" t="e">
        <f t="shared" si="44"/>
        <v>#DIV/0!</v>
      </c>
      <c r="D135" s="683" t="e">
        <f t="shared" si="44"/>
        <v>#DIV/0!</v>
      </c>
      <c r="E135" s="683" t="e">
        <f t="shared" si="44"/>
        <v>#DIV/0!</v>
      </c>
      <c r="F135" s="683" t="e">
        <f t="shared" si="44"/>
        <v>#DIV/0!</v>
      </c>
      <c r="G135" s="683" t="e">
        <f t="shared" si="44"/>
        <v>#DIV/0!</v>
      </c>
      <c r="H135" s="683" t="e">
        <f t="shared" si="44"/>
        <v>#DIV/0!</v>
      </c>
      <c r="I135" s="683" t="e">
        <f t="shared" si="44"/>
        <v>#DIV/0!</v>
      </c>
      <c r="J135" s="683" t="e">
        <f t="shared" si="44"/>
        <v>#DIV/0!</v>
      </c>
      <c r="K135" s="683" t="e">
        <f t="shared" si="44"/>
        <v>#DIV/0!</v>
      </c>
      <c r="L135" s="683" t="e">
        <f t="shared" si="44"/>
        <v>#DIV/0!</v>
      </c>
      <c r="M135" s="683" t="e">
        <f t="shared" si="44"/>
        <v>#DIV/0!</v>
      </c>
      <c r="N135" s="683" t="e">
        <f t="shared" si="44"/>
        <v>#DIV/0!</v>
      </c>
      <c r="O135" s="697" t="e">
        <f t="shared" si="46"/>
        <v>#DIV/0!</v>
      </c>
      <c r="P135" s="697" t="e">
        <f t="shared" si="47"/>
        <v>#DIV/0!</v>
      </c>
      <c r="Q135" s="697" t="e">
        <f t="shared" si="48"/>
        <v>#DIV/0!</v>
      </c>
      <c r="R135" s="697" t="e">
        <f t="shared" si="49"/>
        <v>#DIV/0!</v>
      </c>
      <c r="S135" s="891" t="e">
        <f t="shared" si="50"/>
        <v>#DIV/0!</v>
      </c>
      <c r="T135" s="846"/>
      <c r="U135" s="846"/>
      <c r="V135" s="846"/>
      <c r="W135" s="846"/>
      <c r="X135" s="846"/>
      <c r="Y135" s="846"/>
      <c r="Z135" s="846"/>
      <c r="AA135" s="846"/>
      <c r="AB135" s="846"/>
      <c r="AC135" s="846"/>
      <c r="AD135" s="846"/>
      <c r="AE135" s="846"/>
      <c r="AF135" s="658"/>
      <c r="AG135" s="658" t="e">
        <f t="shared" si="45"/>
        <v>#DIV/0!</v>
      </c>
    </row>
    <row r="136" spans="1:33" ht="12.75" customHeight="1" outlineLevel="1" x14ac:dyDescent="0.25">
      <c r="A136" s="671" t="s">
        <v>373</v>
      </c>
      <c r="B136" s="671" t="s">
        <v>367</v>
      </c>
      <c r="C136" s="683" t="e">
        <f t="shared" si="44"/>
        <v>#DIV/0!</v>
      </c>
      <c r="D136" s="683" t="e">
        <f t="shared" si="44"/>
        <v>#DIV/0!</v>
      </c>
      <c r="E136" s="683" t="e">
        <f t="shared" si="44"/>
        <v>#DIV/0!</v>
      </c>
      <c r="F136" s="683" t="e">
        <f t="shared" si="44"/>
        <v>#DIV/0!</v>
      </c>
      <c r="G136" s="683" t="e">
        <f t="shared" si="44"/>
        <v>#DIV/0!</v>
      </c>
      <c r="H136" s="683" t="e">
        <f t="shared" si="44"/>
        <v>#DIV/0!</v>
      </c>
      <c r="I136" s="683" t="e">
        <f t="shared" si="44"/>
        <v>#DIV/0!</v>
      </c>
      <c r="J136" s="683" t="e">
        <f t="shared" si="44"/>
        <v>#DIV/0!</v>
      </c>
      <c r="K136" s="683" t="e">
        <f t="shared" si="44"/>
        <v>#DIV/0!</v>
      </c>
      <c r="L136" s="683" t="e">
        <f t="shared" si="44"/>
        <v>#DIV/0!</v>
      </c>
      <c r="M136" s="683" t="e">
        <f t="shared" si="44"/>
        <v>#DIV/0!</v>
      </c>
      <c r="N136" s="683" t="e">
        <f t="shared" si="44"/>
        <v>#DIV/0!</v>
      </c>
      <c r="O136" s="697" t="e">
        <f t="shared" si="46"/>
        <v>#DIV/0!</v>
      </c>
      <c r="P136" s="697" t="e">
        <f t="shared" si="47"/>
        <v>#DIV/0!</v>
      </c>
      <c r="Q136" s="697" t="e">
        <f t="shared" si="48"/>
        <v>#DIV/0!</v>
      </c>
      <c r="R136" s="697" t="e">
        <f t="shared" si="49"/>
        <v>#DIV/0!</v>
      </c>
      <c r="S136" s="891" t="e">
        <f t="shared" si="50"/>
        <v>#DIV/0!</v>
      </c>
      <c r="T136" s="846"/>
      <c r="U136" s="846"/>
      <c r="V136" s="846"/>
      <c r="W136" s="846"/>
      <c r="X136" s="846"/>
      <c r="Y136" s="846"/>
      <c r="Z136" s="846"/>
      <c r="AA136" s="846"/>
      <c r="AB136" s="846"/>
      <c r="AC136" s="846"/>
      <c r="AD136" s="846"/>
      <c r="AE136" s="846"/>
      <c r="AF136" s="658"/>
      <c r="AG136" s="658" t="e">
        <f t="shared" si="45"/>
        <v>#DIV/0!</v>
      </c>
    </row>
    <row r="137" spans="1:33" ht="12.75" customHeight="1" outlineLevel="1" x14ac:dyDescent="0.25">
      <c r="A137" s="671" t="s">
        <v>374</v>
      </c>
      <c r="B137" s="671" t="s">
        <v>365</v>
      </c>
      <c r="C137" s="683" t="e">
        <f t="shared" si="44"/>
        <v>#DIV/0!</v>
      </c>
      <c r="D137" s="683" t="e">
        <f t="shared" si="44"/>
        <v>#DIV/0!</v>
      </c>
      <c r="E137" s="683" t="e">
        <f t="shared" si="44"/>
        <v>#DIV/0!</v>
      </c>
      <c r="F137" s="683" t="e">
        <f t="shared" si="44"/>
        <v>#DIV/0!</v>
      </c>
      <c r="G137" s="683" t="e">
        <f t="shared" si="44"/>
        <v>#DIV/0!</v>
      </c>
      <c r="H137" s="683" t="e">
        <f t="shared" si="44"/>
        <v>#DIV/0!</v>
      </c>
      <c r="I137" s="683" t="e">
        <f t="shared" si="44"/>
        <v>#DIV/0!</v>
      </c>
      <c r="J137" s="683" t="e">
        <f t="shared" si="44"/>
        <v>#DIV/0!</v>
      </c>
      <c r="K137" s="683" t="e">
        <f t="shared" si="44"/>
        <v>#DIV/0!</v>
      </c>
      <c r="L137" s="683" t="e">
        <f t="shared" si="44"/>
        <v>#DIV/0!</v>
      </c>
      <c r="M137" s="683" t="e">
        <f t="shared" si="44"/>
        <v>#DIV/0!</v>
      </c>
      <c r="N137" s="683" t="e">
        <f t="shared" si="44"/>
        <v>#DIV/0!</v>
      </c>
      <c r="O137" s="697" t="e">
        <f t="shared" si="46"/>
        <v>#DIV/0!</v>
      </c>
      <c r="P137" s="697" t="e">
        <f t="shared" si="47"/>
        <v>#DIV/0!</v>
      </c>
      <c r="Q137" s="697" t="e">
        <f t="shared" si="48"/>
        <v>#DIV/0!</v>
      </c>
      <c r="R137" s="697" t="e">
        <f t="shared" si="49"/>
        <v>#DIV/0!</v>
      </c>
      <c r="S137" s="891" t="e">
        <f t="shared" si="50"/>
        <v>#DIV/0!</v>
      </c>
      <c r="T137" s="846"/>
      <c r="U137" s="846"/>
      <c r="V137" s="846"/>
      <c r="W137" s="846"/>
      <c r="X137" s="846"/>
      <c r="Y137" s="846"/>
      <c r="Z137" s="846"/>
      <c r="AA137" s="846"/>
      <c r="AB137" s="846"/>
      <c r="AC137" s="846"/>
      <c r="AD137" s="846"/>
      <c r="AE137" s="846"/>
      <c r="AF137" s="658"/>
      <c r="AG137" s="658" t="e">
        <f t="shared" si="45"/>
        <v>#DIV/0!</v>
      </c>
    </row>
    <row r="138" spans="1:33" ht="12.75" customHeight="1" outlineLevel="1" x14ac:dyDescent="0.25">
      <c r="A138" s="671" t="s">
        <v>375</v>
      </c>
      <c r="B138" s="671" t="s">
        <v>367</v>
      </c>
      <c r="C138" s="683" t="e">
        <f t="shared" si="44"/>
        <v>#DIV/0!</v>
      </c>
      <c r="D138" s="683" t="e">
        <f t="shared" si="44"/>
        <v>#DIV/0!</v>
      </c>
      <c r="E138" s="683" t="e">
        <f t="shared" si="44"/>
        <v>#DIV/0!</v>
      </c>
      <c r="F138" s="683" t="e">
        <f t="shared" si="44"/>
        <v>#DIV/0!</v>
      </c>
      <c r="G138" s="683" t="e">
        <f t="shared" si="44"/>
        <v>#DIV/0!</v>
      </c>
      <c r="H138" s="683" t="e">
        <f t="shared" si="44"/>
        <v>#DIV/0!</v>
      </c>
      <c r="I138" s="683" t="e">
        <f t="shared" si="44"/>
        <v>#DIV/0!</v>
      </c>
      <c r="J138" s="683" t="e">
        <f t="shared" si="44"/>
        <v>#DIV/0!</v>
      </c>
      <c r="K138" s="683" t="e">
        <f t="shared" si="44"/>
        <v>#DIV/0!</v>
      </c>
      <c r="L138" s="683" t="e">
        <f t="shared" si="44"/>
        <v>#DIV/0!</v>
      </c>
      <c r="M138" s="683" t="e">
        <f t="shared" si="44"/>
        <v>#DIV/0!</v>
      </c>
      <c r="N138" s="683" t="e">
        <f t="shared" si="44"/>
        <v>#DIV/0!</v>
      </c>
      <c r="O138" s="697" t="e">
        <f t="shared" si="46"/>
        <v>#DIV/0!</v>
      </c>
      <c r="P138" s="697" t="e">
        <f t="shared" si="47"/>
        <v>#DIV/0!</v>
      </c>
      <c r="Q138" s="697" t="e">
        <f t="shared" si="48"/>
        <v>#DIV/0!</v>
      </c>
      <c r="R138" s="697" t="e">
        <f t="shared" si="49"/>
        <v>#DIV/0!</v>
      </c>
      <c r="S138" s="891" t="e">
        <f t="shared" si="50"/>
        <v>#DIV/0!</v>
      </c>
      <c r="T138" s="846"/>
      <c r="U138" s="846"/>
      <c r="V138" s="846"/>
      <c r="W138" s="846"/>
      <c r="X138" s="846"/>
      <c r="Y138" s="846"/>
      <c r="Z138" s="846"/>
      <c r="AA138" s="846"/>
      <c r="AB138" s="846"/>
      <c r="AC138" s="846"/>
      <c r="AD138" s="846"/>
      <c r="AE138" s="846"/>
      <c r="AF138" s="658"/>
      <c r="AG138" s="658" t="e">
        <f t="shared" si="45"/>
        <v>#DIV/0!</v>
      </c>
    </row>
    <row r="139" spans="1:33" ht="12.75" customHeight="1" outlineLevel="1" x14ac:dyDescent="0.25">
      <c r="A139" s="671" t="s">
        <v>376</v>
      </c>
      <c r="B139" s="671" t="s">
        <v>364</v>
      </c>
      <c r="C139" s="683" t="e">
        <f t="shared" si="44"/>
        <v>#DIV/0!</v>
      </c>
      <c r="D139" s="683" t="e">
        <f t="shared" si="44"/>
        <v>#DIV/0!</v>
      </c>
      <c r="E139" s="683" t="e">
        <f t="shared" si="44"/>
        <v>#DIV/0!</v>
      </c>
      <c r="F139" s="683" t="e">
        <f t="shared" si="44"/>
        <v>#DIV/0!</v>
      </c>
      <c r="G139" s="683" t="e">
        <f t="shared" si="44"/>
        <v>#DIV/0!</v>
      </c>
      <c r="H139" s="683" t="e">
        <f t="shared" si="44"/>
        <v>#DIV/0!</v>
      </c>
      <c r="I139" s="683" t="e">
        <f t="shared" si="44"/>
        <v>#DIV/0!</v>
      </c>
      <c r="J139" s="683" t="e">
        <f t="shared" si="44"/>
        <v>#DIV/0!</v>
      </c>
      <c r="K139" s="683" t="e">
        <f t="shared" si="44"/>
        <v>#DIV/0!</v>
      </c>
      <c r="L139" s="683" t="e">
        <f t="shared" si="44"/>
        <v>#DIV/0!</v>
      </c>
      <c r="M139" s="683" t="e">
        <f t="shared" si="44"/>
        <v>#DIV/0!</v>
      </c>
      <c r="N139" s="683" t="e">
        <f t="shared" si="44"/>
        <v>#DIV/0!</v>
      </c>
      <c r="O139" s="697" t="e">
        <f t="shared" si="46"/>
        <v>#DIV/0!</v>
      </c>
      <c r="P139" s="697" t="e">
        <f t="shared" si="47"/>
        <v>#DIV/0!</v>
      </c>
      <c r="Q139" s="697" t="e">
        <f t="shared" si="48"/>
        <v>#DIV/0!</v>
      </c>
      <c r="R139" s="697" t="e">
        <f t="shared" si="49"/>
        <v>#DIV/0!</v>
      </c>
      <c r="S139" s="891" t="e">
        <f t="shared" si="50"/>
        <v>#DIV/0!</v>
      </c>
      <c r="T139" s="846"/>
      <c r="U139" s="846"/>
      <c r="V139" s="846"/>
      <c r="W139" s="846"/>
      <c r="X139" s="846"/>
      <c r="Y139" s="846"/>
      <c r="Z139" s="846"/>
      <c r="AA139" s="846"/>
      <c r="AB139" s="846"/>
      <c r="AC139" s="846"/>
      <c r="AD139" s="846"/>
      <c r="AE139" s="846"/>
      <c r="AF139" s="658"/>
      <c r="AG139" s="658" t="e">
        <f t="shared" si="45"/>
        <v>#DIV/0!</v>
      </c>
    </row>
    <row r="140" spans="1:33" ht="12.75" customHeight="1" outlineLevel="1" x14ac:dyDescent="0.25">
      <c r="A140" s="671" t="s">
        <v>366</v>
      </c>
      <c r="B140" s="713"/>
      <c r="C140" s="683" t="e">
        <f>(C70-C104)*C$25-C122</f>
        <v>#DIV/0!</v>
      </c>
      <c r="D140" s="683" t="e">
        <f t="shared" si="44"/>
        <v>#DIV/0!</v>
      </c>
      <c r="E140" s="683" t="e">
        <f t="shared" si="44"/>
        <v>#DIV/0!</v>
      </c>
      <c r="F140" s="683" t="e">
        <f t="shared" si="44"/>
        <v>#DIV/0!</v>
      </c>
      <c r="G140" s="683" t="e">
        <f t="shared" si="44"/>
        <v>#DIV/0!</v>
      </c>
      <c r="H140" s="683" t="e">
        <f t="shared" si="44"/>
        <v>#DIV/0!</v>
      </c>
      <c r="I140" s="683" t="e">
        <f t="shared" si="44"/>
        <v>#DIV/0!</v>
      </c>
      <c r="J140" s="683" t="e">
        <f t="shared" si="44"/>
        <v>#DIV/0!</v>
      </c>
      <c r="K140" s="683" t="e">
        <f t="shared" si="44"/>
        <v>#DIV/0!</v>
      </c>
      <c r="L140" s="683" t="e">
        <f t="shared" si="44"/>
        <v>#DIV/0!</v>
      </c>
      <c r="M140" s="683" t="e">
        <f t="shared" si="44"/>
        <v>#DIV/0!</v>
      </c>
      <c r="N140" s="683" t="e">
        <f t="shared" si="44"/>
        <v>#DIV/0!</v>
      </c>
      <c r="O140" s="697" t="e">
        <f t="shared" si="46"/>
        <v>#DIV/0!</v>
      </c>
      <c r="P140" s="697" t="e">
        <f t="shared" si="47"/>
        <v>#DIV/0!</v>
      </c>
      <c r="Q140" s="697" t="e">
        <f t="shared" si="48"/>
        <v>#DIV/0!</v>
      </c>
      <c r="R140" s="697" t="e">
        <f t="shared" si="49"/>
        <v>#DIV/0!</v>
      </c>
      <c r="S140" s="891" t="e">
        <f t="shared" si="50"/>
        <v>#DIV/0!</v>
      </c>
      <c r="T140" s="846"/>
      <c r="U140" s="846"/>
      <c r="V140" s="846"/>
      <c r="W140" s="846"/>
      <c r="X140" s="846"/>
      <c r="Y140" s="846"/>
      <c r="Z140" s="846"/>
      <c r="AA140" s="846"/>
      <c r="AB140" s="846"/>
      <c r="AC140" s="846"/>
      <c r="AD140" s="846"/>
      <c r="AE140" s="846"/>
      <c r="AF140" s="658"/>
      <c r="AG140" s="658" t="e">
        <f t="shared" si="45"/>
        <v>#DIV/0!</v>
      </c>
    </row>
    <row r="141" spans="1:33" ht="12.75" customHeight="1" outlineLevel="1" x14ac:dyDescent="0.25">
      <c r="A141" s="685" t="s">
        <v>77</v>
      </c>
      <c r="B141" s="686"/>
      <c r="C141" s="688" t="e">
        <f>SUM(C127:C140)</f>
        <v>#DIV/0!</v>
      </c>
      <c r="D141" s="688" t="e">
        <f t="shared" ref="D141:S141" si="51">SUM(D127:D140)</f>
        <v>#DIV/0!</v>
      </c>
      <c r="E141" s="688" t="e">
        <f t="shared" si="51"/>
        <v>#DIV/0!</v>
      </c>
      <c r="F141" s="688" t="e">
        <f t="shared" si="51"/>
        <v>#DIV/0!</v>
      </c>
      <c r="G141" s="688" t="e">
        <f t="shared" si="51"/>
        <v>#DIV/0!</v>
      </c>
      <c r="H141" s="688" t="e">
        <f t="shared" si="51"/>
        <v>#DIV/0!</v>
      </c>
      <c r="I141" s="688" t="e">
        <f t="shared" si="51"/>
        <v>#DIV/0!</v>
      </c>
      <c r="J141" s="688" t="e">
        <f t="shared" si="51"/>
        <v>#DIV/0!</v>
      </c>
      <c r="K141" s="688" t="e">
        <f t="shared" si="51"/>
        <v>#DIV/0!</v>
      </c>
      <c r="L141" s="688" t="e">
        <f t="shared" si="51"/>
        <v>#DIV/0!</v>
      </c>
      <c r="M141" s="688" t="e">
        <f t="shared" si="51"/>
        <v>#DIV/0!</v>
      </c>
      <c r="N141" s="688" t="e">
        <f t="shared" si="51"/>
        <v>#DIV/0!</v>
      </c>
      <c r="O141" s="688" t="e">
        <f t="shared" si="51"/>
        <v>#DIV/0!</v>
      </c>
      <c r="P141" s="688" t="e">
        <f t="shared" si="51"/>
        <v>#DIV/0!</v>
      </c>
      <c r="Q141" s="688" t="e">
        <f t="shared" si="51"/>
        <v>#DIV/0!</v>
      </c>
      <c r="R141" s="688" t="e">
        <f t="shared" si="51"/>
        <v>#DIV/0!</v>
      </c>
      <c r="S141" s="892" t="e">
        <f t="shared" si="51"/>
        <v>#DIV/0!</v>
      </c>
      <c r="T141" s="848"/>
      <c r="U141" s="848"/>
      <c r="V141" s="848"/>
      <c r="W141" s="848"/>
      <c r="X141" s="848"/>
      <c r="Y141" s="848"/>
      <c r="Z141" s="848"/>
      <c r="AA141" s="848"/>
      <c r="AB141" s="848"/>
      <c r="AC141" s="848"/>
      <c r="AD141" s="848"/>
      <c r="AE141" s="848"/>
      <c r="AF141" s="658"/>
      <c r="AG141" s="658" t="e">
        <f t="shared" si="45"/>
        <v>#DIV/0!</v>
      </c>
    </row>
    <row r="142" spans="1:33" ht="12.75" customHeight="1" outlineLevel="1" x14ac:dyDescent="0.25"/>
    <row r="143" spans="1:33" ht="15" x14ac:dyDescent="0.25">
      <c r="L143"/>
      <c r="M143"/>
      <c r="N143"/>
      <c r="S143" s="719"/>
      <c r="T143" s="719"/>
      <c r="U143" s="719"/>
      <c r="V143" s="719"/>
      <c r="W143" s="719"/>
      <c r="X143" s="719"/>
      <c r="Y143" s="719"/>
      <c r="Z143" s="719"/>
      <c r="AA143" s="719"/>
      <c r="AB143" s="719"/>
      <c r="AC143" s="719"/>
      <c r="AD143" s="719"/>
      <c r="AE143" s="719"/>
    </row>
    <row r="145" spans="1:31" x14ac:dyDescent="0.25">
      <c r="F145" s="720"/>
    </row>
    <row r="146" spans="1:31" x14ac:dyDescent="0.25">
      <c r="C146" s="722"/>
      <c r="S146" s="719"/>
    </row>
    <row r="147" spans="1:31" x14ac:dyDescent="0.25">
      <c r="D147" s="723"/>
    </row>
    <row r="149" spans="1:31" ht="15" x14ac:dyDescent="0.25">
      <c r="A149" s="724" t="s">
        <v>212</v>
      </c>
      <c r="B149" s="725"/>
      <c r="C149" s="726"/>
      <c r="D149" s="726"/>
      <c r="E149" s="726"/>
      <c r="F149" s="726"/>
      <c r="G149" s="726"/>
      <c r="H149" s="726"/>
      <c r="I149" s="726"/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859"/>
      <c r="U149" s="859"/>
      <c r="V149" s="859"/>
      <c r="W149" s="859"/>
      <c r="X149" s="859"/>
      <c r="Y149" s="859"/>
      <c r="Z149" s="859"/>
      <c r="AA149" s="859"/>
      <c r="AB149" s="859"/>
      <c r="AC149" s="859"/>
      <c r="AD149" s="859"/>
      <c r="AE149" s="859"/>
    </row>
    <row r="150" spans="1:31" ht="15" x14ac:dyDescent="0.25">
      <c r="A150" s="727" t="s">
        <v>213</v>
      </c>
      <c r="B150" s="725"/>
      <c r="C150" s="728"/>
      <c r="D150" s="728"/>
      <c r="E150" s="728"/>
      <c r="F150" s="728"/>
      <c r="G150" s="728"/>
      <c r="H150" s="728"/>
      <c r="I150" s="728"/>
      <c r="J150" s="728"/>
      <c r="K150" s="728"/>
      <c r="L150" s="728"/>
      <c r="M150" s="728"/>
      <c r="N150" s="728"/>
      <c r="O150" s="728"/>
      <c r="P150" s="728"/>
      <c r="Q150" s="728"/>
      <c r="R150" s="728"/>
      <c r="S150" s="893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5" x14ac:dyDescent="0.25">
      <c r="A151" s="729" t="s">
        <v>214</v>
      </c>
      <c r="B151" s="725"/>
      <c r="C151" s="730">
        <f t="shared" ref="C151:S151" si="52">C14</f>
        <v>0</v>
      </c>
      <c r="D151" s="730">
        <f t="shared" si="52"/>
        <v>0</v>
      </c>
      <c r="E151" s="730">
        <f t="shared" si="52"/>
        <v>0</v>
      </c>
      <c r="F151" s="730">
        <f t="shared" si="52"/>
        <v>0</v>
      </c>
      <c r="G151" s="730">
        <f t="shared" si="52"/>
        <v>0</v>
      </c>
      <c r="H151" s="730">
        <f t="shared" si="52"/>
        <v>0</v>
      </c>
      <c r="I151" s="730">
        <f t="shared" si="52"/>
        <v>0</v>
      </c>
      <c r="J151" s="730">
        <f t="shared" si="52"/>
        <v>0</v>
      </c>
      <c r="K151" s="730">
        <f t="shared" si="52"/>
        <v>0</v>
      </c>
      <c r="L151" s="730">
        <f t="shared" si="52"/>
        <v>0</v>
      </c>
      <c r="M151" s="730">
        <f t="shared" si="52"/>
        <v>0</v>
      </c>
      <c r="N151" s="730">
        <f t="shared" si="52"/>
        <v>0</v>
      </c>
      <c r="O151" s="730">
        <f t="shared" si="52"/>
        <v>0</v>
      </c>
      <c r="P151" s="730">
        <f t="shared" si="52"/>
        <v>0</v>
      </c>
      <c r="Q151" s="730">
        <f t="shared" si="52"/>
        <v>0</v>
      </c>
      <c r="R151" s="730">
        <f t="shared" si="52"/>
        <v>0</v>
      </c>
      <c r="S151" s="894">
        <f t="shared" si="52"/>
        <v>0</v>
      </c>
      <c r="T151" s="860"/>
      <c r="U151" s="860"/>
      <c r="V151" s="860"/>
      <c r="W151" s="860"/>
      <c r="X151" s="860"/>
      <c r="Y151" s="860"/>
      <c r="Z151" s="860"/>
      <c r="AA151" s="860"/>
      <c r="AB151" s="860"/>
      <c r="AC151" s="861"/>
      <c r="AD151" s="860"/>
      <c r="AE151" s="860"/>
    </row>
    <row r="152" spans="1:31" ht="15" x14ac:dyDescent="0.25">
      <c r="A152" s="729" t="s">
        <v>215</v>
      </c>
      <c r="B152" s="725"/>
      <c r="C152" s="731">
        <f t="shared" ref="C152:S152" si="53">C20</f>
        <v>0</v>
      </c>
      <c r="D152" s="731">
        <f t="shared" si="53"/>
        <v>0</v>
      </c>
      <c r="E152" s="731">
        <f t="shared" si="53"/>
        <v>0</v>
      </c>
      <c r="F152" s="731">
        <f t="shared" si="53"/>
        <v>0</v>
      </c>
      <c r="G152" s="731">
        <f t="shared" si="53"/>
        <v>0</v>
      </c>
      <c r="H152" s="731">
        <f t="shared" si="53"/>
        <v>0</v>
      </c>
      <c r="I152" s="731">
        <f t="shared" si="53"/>
        <v>0</v>
      </c>
      <c r="J152" s="731">
        <f t="shared" si="53"/>
        <v>0</v>
      </c>
      <c r="K152" s="731">
        <f t="shared" si="53"/>
        <v>0</v>
      </c>
      <c r="L152" s="731">
        <f t="shared" si="53"/>
        <v>0</v>
      </c>
      <c r="M152" s="731">
        <f t="shared" si="53"/>
        <v>0</v>
      </c>
      <c r="N152" s="731">
        <f t="shared" si="53"/>
        <v>0</v>
      </c>
      <c r="O152" s="731">
        <f t="shared" si="53"/>
        <v>0</v>
      </c>
      <c r="P152" s="731">
        <f t="shared" si="53"/>
        <v>0</v>
      </c>
      <c r="Q152" s="731">
        <f t="shared" si="53"/>
        <v>0</v>
      </c>
      <c r="R152" s="731">
        <f t="shared" si="53"/>
        <v>0</v>
      </c>
      <c r="S152" s="895">
        <f t="shared" si="53"/>
        <v>0</v>
      </c>
      <c r="T152" s="862"/>
      <c r="U152" s="863"/>
      <c r="V152" s="863"/>
      <c r="W152" s="863"/>
      <c r="X152" s="863"/>
      <c r="Y152" s="863"/>
      <c r="Z152" s="863"/>
      <c r="AA152" s="863"/>
      <c r="AB152" s="863"/>
      <c r="AC152" s="862"/>
      <c r="AD152" s="863"/>
      <c r="AE152" s="863"/>
    </row>
    <row r="153" spans="1:31" ht="15" x14ac:dyDescent="0.25">
      <c r="A153" s="732" t="s">
        <v>216</v>
      </c>
      <c r="B153" s="725"/>
      <c r="C153" s="733"/>
      <c r="D153" s="733"/>
      <c r="E153" s="733"/>
      <c r="F153" s="733"/>
      <c r="G153" s="733"/>
      <c r="H153" s="733"/>
      <c r="I153" s="733"/>
      <c r="J153" s="733"/>
      <c r="K153" s="733"/>
      <c r="L153" s="733"/>
      <c r="M153" s="733"/>
      <c r="N153" s="733"/>
      <c r="O153" s="733"/>
      <c r="P153" s="733"/>
      <c r="Q153" s="733"/>
      <c r="R153" s="733"/>
      <c r="S153" s="896"/>
      <c r="T153" s="864"/>
      <c r="U153" s="864"/>
      <c r="V153" s="864"/>
      <c r="W153" s="864"/>
      <c r="X153" s="864"/>
      <c r="Y153" s="864"/>
      <c r="Z153" s="864"/>
      <c r="AA153" s="864"/>
      <c r="AB153" s="864"/>
      <c r="AC153" s="864"/>
      <c r="AD153" s="864"/>
      <c r="AE153" s="864"/>
    </row>
    <row r="154" spans="1:31" ht="15" x14ac:dyDescent="0.25">
      <c r="A154" s="734" t="s">
        <v>217</v>
      </c>
      <c r="B154" s="725"/>
      <c r="C154" s="923"/>
      <c r="D154" s="923"/>
      <c r="E154" s="923"/>
      <c r="F154" s="923"/>
      <c r="G154" s="923"/>
      <c r="H154" s="923"/>
      <c r="I154" s="923"/>
      <c r="J154" s="923"/>
      <c r="K154" s="923"/>
      <c r="L154" s="923"/>
      <c r="M154" s="923"/>
      <c r="N154" s="923"/>
      <c r="O154" s="923"/>
      <c r="P154" s="923"/>
      <c r="Q154" s="923"/>
      <c r="R154" s="923"/>
      <c r="S154" s="924"/>
      <c r="T154" s="865"/>
      <c r="U154" s="865"/>
      <c r="V154" s="865"/>
      <c r="W154" s="865"/>
      <c r="X154" s="865"/>
      <c r="Y154" s="865"/>
      <c r="Z154" s="865"/>
      <c r="AA154" s="865"/>
      <c r="AB154" s="865"/>
      <c r="AC154" s="865"/>
      <c r="AD154" s="865"/>
      <c r="AE154" s="865"/>
    </row>
    <row r="155" spans="1:31" ht="15" x14ac:dyDescent="0.25">
      <c r="A155" s="734" t="s">
        <v>218</v>
      </c>
      <c r="B155" s="725"/>
      <c r="C155" s="923"/>
      <c r="D155" s="923"/>
      <c r="E155" s="923"/>
      <c r="F155" s="923"/>
      <c r="G155" s="923"/>
      <c r="H155" s="923"/>
      <c r="I155" s="923"/>
      <c r="J155" s="923"/>
      <c r="K155" s="923"/>
      <c r="L155" s="923"/>
      <c r="M155" s="923"/>
      <c r="N155" s="923"/>
      <c r="O155" s="923"/>
      <c r="P155" s="923"/>
      <c r="Q155" s="923"/>
      <c r="R155" s="923"/>
      <c r="S155" s="924"/>
      <c r="T155" s="865"/>
      <c r="U155" s="865"/>
      <c r="V155" s="865"/>
      <c r="W155" s="865"/>
      <c r="X155" s="865"/>
      <c r="Y155" s="865"/>
      <c r="Z155" s="865"/>
      <c r="AA155" s="865"/>
      <c r="AB155" s="865"/>
      <c r="AC155" s="865"/>
      <c r="AD155" s="865"/>
      <c r="AE155" s="865"/>
    </row>
    <row r="156" spans="1:31" x14ac:dyDescent="0.2">
      <c r="A156" s="736"/>
      <c r="B156" s="725"/>
      <c r="C156" s="737"/>
      <c r="D156" s="737"/>
      <c r="E156" s="737"/>
      <c r="F156" s="737"/>
      <c r="G156" s="737"/>
      <c r="H156" s="737"/>
      <c r="I156" s="737"/>
      <c r="J156" s="737"/>
      <c r="K156" s="737"/>
      <c r="L156" s="737"/>
      <c r="M156" s="737"/>
      <c r="N156" s="737"/>
      <c r="O156" s="737"/>
      <c r="P156" s="737"/>
      <c r="Q156" s="737"/>
      <c r="R156" s="737"/>
      <c r="S156" s="898"/>
      <c r="T156" s="753"/>
      <c r="U156" s="753"/>
      <c r="V156" s="753"/>
      <c r="W156" s="753"/>
      <c r="X156" s="753"/>
      <c r="Y156" s="753"/>
      <c r="Z156" s="753"/>
      <c r="AA156" s="753"/>
      <c r="AB156" s="753"/>
      <c r="AC156" s="753"/>
      <c r="AD156" s="753"/>
      <c r="AE156" s="753"/>
    </row>
    <row r="157" spans="1:31" x14ac:dyDescent="0.2">
      <c r="A157" s="738" t="s">
        <v>219</v>
      </c>
      <c r="B157" s="725"/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7"/>
      <c r="S157" s="898"/>
      <c r="T157" s="753"/>
      <c r="U157" s="753"/>
      <c r="V157" s="753"/>
      <c r="W157" s="753"/>
      <c r="X157" s="753"/>
      <c r="Y157" s="753"/>
      <c r="Z157" s="753"/>
      <c r="AA157" s="753"/>
      <c r="AB157" s="753"/>
      <c r="AC157" s="753"/>
      <c r="AD157" s="753"/>
      <c r="AE157" s="753"/>
    </row>
    <row r="158" spans="1:31" x14ac:dyDescent="0.2">
      <c r="A158" s="739" t="s">
        <v>220</v>
      </c>
      <c r="B158" s="725"/>
      <c r="C158" s="740"/>
      <c r="D158" s="740"/>
      <c r="E158" s="740"/>
      <c r="F158" s="740"/>
      <c r="G158" s="740"/>
      <c r="H158" s="740"/>
      <c r="I158" s="740"/>
      <c r="J158" s="740"/>
      <c r="K158" s="740"/>
      <c r="L158" s="740"/>
      <c r="M158" s="740"/>
      <c r="N158" s="740"/>
      <c r="O158" s="740"/>
      <c r="P158" s="740"/>
      <c r="Q158" s="740"/>
      <c r="R158" s="740"/>
      <c r="S158" s="899"/>
      <c r="T158" s="860"/>
      <c r="U158" s="860"/>
      <c r="V158" s="860"/>
      <c r="W158" s="860"/>
      <c r="X158" s="860"/>
      <c r="Y158" s="860"/>
      <c r="Z158" s="860"/>
      <c r="AA158" s="860"/>
      <c r="AB158" s="860"/>
      <c r="AC158" s="860"/>
      <c r="AD158" s="860"/>
      <c r="AE158" s="860"/>
    </row>
    <row r="159" spans="1:31" x14ac:dyDescent="0.2">
      <c r="A159" s="741" t="s">
        <v>221</v>
      </c>
      <c r="B159" s="725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43"/>
      <c r="Q159" s="743"/>
      <c r="R159" s="743"/>
      <c r="S159" s="900"/>
      <c r="T159" s="860"/>
      <c r="U159" s="860"/>
      <c r="V159" s="860"/>
      <c r="W159" s="860"/>
      <c r="X159" s="860"/>
      <c r="Y159" s="860"/>
      <c r="Z159" s="860"/>
      <c r="AA159" s="860"/>
      <c r="AB159" s="860"/>
      <c r="AC159" s="860"/>
      <c r="AD159" s="860"/>
      <c r="AE159" s="860"/>
    </row>
    <row r="160" spans="1:31" x14ac:dyDescent="0.2">
      <c r="A160" s="741" t="s">
        <v>222</v>
      </c>
      <c r="B160" s="725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43"/>
      <c r="Q160" s="743"/>
      <c r="R160" s="743"/>
      <c r="S160" s="900"/>
      <c r="T160" s="860"/>
      <c r="U160" s="860"/>
      <c r="V160" s="860"/>
      <c r="W160" s="860"/>
      <c r="X160" s="860"/>
      <c r="Y160" s="860"/>
      <c r="Z160" s="860"/>
      <c r="AA160" s="860"/>
      <c r="AB160" s="860"/>
      <c r="AC160" s="860"/>
      <c r="AD160" s="860"/>
      <c r="AE160" s="860"/>
    </row>
    <row r="161" spans="1:31" x14ac:dyDescent="0.2">
      <c r="A161" s="744" t="s">
        <v>223</v>
      </c>
      <c r="B161" s="725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30"/>
      <c r="P161" s="730"/>
      <c r="Q161" s="730"/>
      <c r="R161" s="730"/>
      <c r="S161" s="894"/>
      <c r="T161" s="860"/>
      <c r="U161" s="860"/>
      <c r="V161" s="860"/>
      <c r="W161" s="860"/>
      <c r="X161" s="860"/>
      <c r="Y161" s="860"/>
      <c r="Z161" s="860"/>
      <c r="AA161" s="860"/>
      <c r="AB161" s="860"/>
      <c r="AC161" s="860"/>
      <c r="AD161" s="860"/>
      <c r="AE161" s="860"/>
    </row>
    <row r="162" spans="1:31" x14ac:dyDescent="0.2">
      <c r="A162" s="741"/>
      <c r="B162" s="725"/>
      <c r="C162" s="743"/>
      <c r="D162" s="743"/>
      <c r="E162" s="743"/>
      <c r="F162" s="743"/>
      <c r="G162" s="743"/>
      <c r="H162" s="743"/>
      <c r="I162" s="743"/>
      <c r="J162" s="743"/>
      <c r="K162" s="743"/>
      <c r="L162" s="743"/>
      <c r="M162" s="743"/>
      <c r="N162" s="743"/>
      <c r="O162" s="743"/>
      <c r="P162" s="743"/>
      <c r="Q162" s="743"/>
      <c r="R162" s="743"/>
      <c r="S162" s="900"/>
      <c r="T162" s="860"/>
      <c r="U162" s="860"/>
      <c r="V162" s="860"/>
      <c r="W162" s="860"/>
      <c r="X162" s="860"/>
      <c r="Y162" s="860"/>
      <c r="Z162" s="860"/>
      <c r="AA162" s="860"/>
      <c r="AB162" s="860"/>
      <c r="AC162" s="860"/>
      <c r="AD162" s="860"/>
      <c r="AE162" s="860"/>
    </row>
    <row r="163" spans="1:31" x14ac:dyDescent="0.2">
      <c r="A163" s="739" t="s">
        <v>224</v>
      </c>
      <c r="B163" s="725"/>
      <c r="C163" s="740">
        <f t="shared" ref="C163:S163" si="54">((C164-C165-C170)*C152+C155)*(1+C168)</f>
        <v>0</v>
      </c>
      <c r="D163" s="740">
        <f t="shared" si="54"/>
        <v>0</v>
      </c>
      <c r="E163" s="740">
        <f t="shared" si="54"/>
        <v>0</v>
      </c>
      <c r="F163" s="740">
        <f t="shared" si="54"/>
        <v>0</v>
      </c>
      <c r="G163" s="740">
        <f t="shared" si="54"/>
        <v>0</v>
      </c>
      <c r="H163" s="740">
        <f t="shared" si="54"/>
        <v>0</v>
      </c>
      <c r="I163" s="740">
        <f t="shared" si="54"/>
        <v>0</v>
      </c>
      <c r="J163" s="740">
        <f t="shared" si="54"/>
        <v>0</v>
      </c>
      <c r="K163" s="740">
        <f t="shared" si="54"/>
        <v>0</v>
      </c>
      <c r="L163" s="740">
        <f t="shared" si="54"/>
        <v>0</v>
      </c>
      <c r="M163" s="740">
        <f t="shared" si="54"/>
        <v>0</v>
      </c>
      <c r="N163" s="740">
        <f t="shared" si="54"/>
        <v>0</v>
      </c>
      <c r="O163" s="740">
        <f t="shared" si="54"/>
        <v>0</v>
      </c>
      <c r="P163" s="740">
        <f t="shared" si="54"/>
        <v>0</v>
      </c>
      <c r="Q163" s="740">
        <f t="shared" si="54"/>
        <v>0</v>
      </c>
      <c r="R163" s="740">
        <f t="shared" si="54"/>
        <v>0</v>
      </c>
      <c r="S163" s="899">
        <f t="shared" si="54"/>
        <v>0</v>
      </c>
      <c r="T163" s="860"/>
      <c r="U163" s="860"/>
      <c r="V163" s="860"/>
      <c r="W163" s="860"/>
      <c r="X163" s="860"/>
      <c r="Y163" s="860"/>
      <c r="Z163" s="860"/>
      <c r="AA163" s="860"/>
      <c r="AB163" s="860"/>
      <c r="AC163" s="860"/>
      <c r="AD163" s="860"/>
      <c r="AE163" s="860"/>
    </row>
    <row r="164" spans="1:31" x14ac:dyDescent="0.2">
      <c r="A164" s="741" t="s">
        <v>225</v>
      </c>
      <c r="B164" s="725"/>
      <c r="C164" s="742"/>
      <c r="D164" s="742"/>
      <c r="E164" s="742"/>
      <c r="F164" s="742"/>
      <c r="G164" s="742"/>
      <c r="H164" s="742"/>
      <c r="I164" s="742"/>
      <c r="J164" s="742"/>
      <c r="K164" s="742"/>
      <c r="L164" s="742"/>
      <c r="M164" s="742"/>
      <c r="N164" s="742"/>
      <c r="O164" s="743"/>
      <c r="P164" s="743"/>
      <c r="Q164" s="743"/>
      <c r="R164" s="743"/>
      <c r="S164" s="900"/>
      <c r="T164" s="860"/>
      <c r="U164" s="860"/>
      <c r="V164" s="860"/>
      <c r="W164" s="860"/>
      <c r="X164" s="860"/>
      <c r="Y164" s="860"/>
      <c r="Z164" s="860"/>
      <c r="AA164" s="860"/>
      <c r="AB164" s="860"/>
      <c r="AC164" s="860"/>
      <c r="AD164" s="860"/>
      <c r="AE164" s="860"/>
    </row>
    <row r="165" spans="1:31" x14ac:dyDescent="0.2">
      <c r="A165" s="741" t="s">
        <v>226</v>
      </c>
      <c r="B165" s="725"/>
      <c r="C165" s="742"/>
      <c r="D165" s="742"/>
      <c r="E165" s="742"/>
      <c r="F165" s="742"/>
      <c r="G165" s="742"/>
      <c r="H165" s="742"/>
      <c r="I165" s="742"/>
      <c r="J165" s="742"/>
      <c r="K165" s="742"/>
      <c r="L165" s="742"/>
      <c r="M165" s="742"/>
      <c r="N165" s="742"/>
      <c r="O165" s="743"/>
      <c r="P165" s="743"/>
      <c r="Q165" s="743"/>
      <c r="R165" s="743"/>
      <c r="S165" s="900"/>
      <c r="T165" s="860"/>
      <c r="U165" s="860"/>
      <c r="V165" s="860"/>
      <c r="W165" s="860"/>
      <c r="X165" s="860"/>
      <c r="Y165" s="860"/>
      <c r="Z165" s="860"/>
      <c r="AA165" s="860"/>
      <c r="AB165" s="860"/>
      <c r="AC165" s="860"/>
      <c r="AD165" s="860"/>
      <c r="AE165" s="860"/>
    </row>
    <row r="166" spans="1:31" x14ac:dyDescent="0.2">
      <c r="A166" s="744" t="s">
        <v>227</v>
      </c>
      <c r="B166" s="725"/>
      <c r="C166" s="742"/>
      <c r="D166" s="742"/>
      <c r="E166" s="742"/>
      <c r="F166" s="742"/>
      <c r="G166" s="742"/>
      <c r="H166" s="742"/>
      <c r="I166" s="742"/>
      <c r="J166" s="742"/>
      <c r="K166" s="742"/>
      <c r="L166" s="742"/>
      <c r="M166" s="742"/>
      <c r="N166" s="742"/>
      <c r="O166" s="730"/>
      <c r="P166" s="730"/>
      <c r="Q166" s="730"/>
      <c r="R166" s="730"/>
      <c r="S166" s="894"/>
      <c r="T166" s="860"/>
      <c r="U166" s="860"/>
      <c r="V166" s="860"/>
      <c r="W166" s="860"/>
      <c r="X166" s="860"/>
      <c r="Y166" s="860"/>
      <c r="Z166" s="860"/>
      <c r="AA166" s="860"/>
      <c r="AB166" s="860"/>
      <c r="AC166" s="860"/>
      <c r="AD166" s="860"/>
      <c r="AE166" s="860"/>
    </row>
    <row r="167" spans="1:31" x14ac:dyDescent="0.2">
      <c r="A167" s="741"/>
      <c r="B167" s="725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3"/>
      <c r="P167" s="743"/>
      <c r="Q167" s="743"/>
      <c r="R167" s="743"/>
      <c r="S167" s="900"/>
      <c r="T167" s="860"/>
      <c r="U167" s="860"/>
      <c r="V167" s="860"/>
      <c r="W167" s="860"/>
      <c r="X167" s="860"/>
      <c r="Y167" s="860"/>
      <c r="Z167" s="860"/>
      <c r="AA167" s="860"/>
      <c r="AB167" s="860"/>
      <c r="AC167" s="860"/>
      <c r="AD167" s="860"/>
      <c r="AE167" s="860"/>
    </row>
    <row r="168" spans="1:31" ht="15" x14ac:dyDescent="0.25">
      <c r="A168" s="732" t="s">
        <v>228</v>
      </c>
      <c r="B168" s="725"/>
      <c r="C168" s="745"/>
      <c r="D168" s="745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901"/>
      <c r="T168" s="866"/>
      <c r="U168" s="866"/>
      <c r="V168" s="866"/>
      <c r="W168" s="866"/>
      <c r="X168" s="866"/>
      <c r="Y168" s="866"/>
      <c r="Z168" s="866"/>
      <c r="AA168" s="866"/>
      <c r="AB168" s="866"/>
      <c r="AC168" s="866"/>
      <c r="AD168" s="866"/>
      <c r="AE168" s="866"/>
    </row>
    <row r="169" spans="1:31" ht="15" x14ac:dyDescent="0.25">
      <c r="A169" s="746" t="s">
        <v>229</v>
      </c>
      <c r="B169" s="725"/>
      <c r="C169" s="747">
        <f>IF(C171&lt;=15,0,IF(AND(C171&gt;15,C171&lt;=20),ROUNDDOWN((C171*7.3-109.5)*35%,1),IF(AND(C171&gt;20,C171&lt;=25),ROUNDDOWN((C171*7.3-146)*45%+12.78,1),(ROUNDDOWN((C171*7.3-182.5)*30%+29.2,1)))))*(1-C22)*30%</f>
        <v>0</v>
      </c>
      <c r="D169" s="747">
        <f t="shared" ref="D169:S169" si="55">IF(D171&lt;=15,0,IF(AND(D171&gt;15,D171&lt;=20),ROUNDDOWN((D171*7.3-109.5)*35%,1),IF(AND(D171&gt;20,D171&lt;=25),ROUNDDOWN((D171*7.3-146)*45%+12.78,1),(ROUNDDOWN((D171*7.3-182.5)*30%+29.2,1)))))*(1-D22)*30%</f>
        <v>0</v>
      </c>
      <c r="E169" s="747">
        <f t="shared" si="55"/>
        <v>0</v>
      </c>
      <c r="F169" s="747">
        <f t="shared" si="55"/>
        <v>0</v>
      </c>
      <c r="G169" s="747">
        <f t="shared" si="55"/>
        <v>0</v>
      </c>
      <c r="H169" s="747">
        <f t="shared" si="55"/>
        <v>0</v>
      </c>
      <c r="I169" s="747">
        <f t="shared" si="55"/>
        <v>0</v>
      </c>
      <c r="J169" s="747">
        <f t="shared" si="55"/>
        <v>0</v>
      </c>
      <c r="K169" s="747">
        <f t="shared" si="55"/>
        <v>0</v>
      </c>
      <c r="L169" s="747">
        <f t="shared" si="55"/>
        <v>0</v>
      </c>
      <c r="M169" s="747">
        <f t="shared" si="55"/>
        <v>0</v>
      </c>
      <c r="N169" s="747">
        <f t="shared" si="55"/>
        <v>0</v>
      </c>
      <c r="O169" s="747">
        <f t="shared" si="55"/>
        <v>0</v>
      </c>
      <c r="P169" s="747">
        <f t="shared" si="55"/>
        <v>0</v>
      </c>
      <c r="Q169" s="747">
        <f t="shared" si="55"/>
        <v>0</v>
      </c>
      <c r="R169" s="747">
        <f t="shared" si="55"/>
        <v>0</v>
      </c>
      <c r="S169" s="902">
        <f t="shared" si="55"/>
        <v>0</v>
      </c>
      <c r="T169" s="867"/>
      <c r="U169" s="867"/>
      <c r="V169" s="867"/>
      <c r="W169" s="867"/>
      <c r="X169" s="867"/>
      <c r="Y169" s="867"/>
      <c r="Z169" s="867"/>
      <c r="AA169" s="867"/>
      <c r="AB169" s="867"/>
      <c r="AC169" s="867"/>
      <c r="AD169" s="867"/>
      <c r="AE169" s="867"/>
    </row>
    <row r="170" spans="1:31" ht="15" x14ac:dyDescent="0.25">
      <c r="A170" s="748" t="s">
        <v>230</v>
      </c>
      <c r="B170" s="725"/>
      <c r="C170" s="749">
        <f t="shared" ref="C170:S170" si="56">C169</f>
        <v>0</v>
      </c>
      <c r="D170" s="749">
        <f t="shared" si="56"/>
        <v>0</v>
      </c>
      <c r="E170" s="749">
        <f t="shared" si="56"/>
        <v>0</v>
      </c>
      <c r="F170" s="749">
        <f t="shared" si="56"/>
        <v>0</v>
      </c>
      <c r="G170" s="749">
        <f t="shared" si="56"/>
        <v>0</v>
      </c>
      <c r="H170" s="749">
        <f t="shared" si="56"/>
        <v>0</v>
      </c>
      <c r="I170" s="749">
        <f t="shared" si="56"/>
        <v>0</v>
      </c>
      <c r="J170" s="749">
        <f t="shared" si="56"/>
        <v>0</v>
      </c>
      <c r="K170" s="749">
        <f t="shared" si="56"/>
        <v>0</v>
      </c>
      <c r="L170" s="749">
        <f t="shared" si="56"/>
        <v>0</v>
      </c>
      <c r="M170" s="749">
        <f t="shared" si="56"/>
        <v>0</v>
      </c>
      <c r="N170" s="749">
        <f t="shared" si="56"/>
        <v>0</v>
      </c>
      <c r="O170" s="749">
        <f t="shared" si="56"/>
        <v>0</v>
      </c>
      <c r="P170" s="749">
        <f t="shared" si="56"/>
        <v>0</v>
      </c>
      <c r="Q170" s="749">
        <f t="shared" si="56"/>
        <v>0</v>
      </c>
      <c r="R170" s="749">
        <f t="shared" si="56"/>
        <v>0</v>
      </c>
      <c r="S170" s="903">
        <f t="shared" si="56"/>
        <v>0</v>
      </c>
      <c r="T170" s="867"/>
      <c r="U170" s="867"/>
      <c r="V170" s="867"/>
      <c r="W170" s="867"/>
      <c r="X170" s="867"/>
      <c r="Y170" s="867"/>
      <c r="Z170" s="867"/>
      <c r="AA170" s="867"/>
      <c r="AB170" s="867"/>
      <c r="AC170" s="867"/>
      <c r="AD170" s="867"/>
      <c r="AE170" s="867"/>
    </row>
    <row r="171" spans="1:31" ht="15" x14ac:dyDescent="0.25">
      <c r="A171" s="750" t="s">
        <v>231</v>
      </c>
      <c r="B171" s="751" t="s">
        <v>232</v>
      </c>
      <c r="C171" s="752"/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49"/>
      <c r="P171" s="749"/>
      <c r="Q171" s="749"/>
      <c r="R171" s="749"/>
      <c r="S171" s="903"/>
      <c r="T171" s="753"/>
      <c r="U171" s="753"/>
      <c r="V171" s="753"/>
      <c r="W171" s="753"/>
      <c r="X171" s="753"/>
      <c r="Y171" s="753"/>
      <c r="Z171" s="753"/>
      <c r="AA171" s="753"/>
      <c r="AB171" s="753"/>
      <c r="AC171" s="753"/>
      <c r="AD171" s="753"/>
      <c r="AE171" s="753"/>
    </row>
    <row r="172" spans="1:31" ht="15" x14ac:dyDescent="0.25">
      <c r="A172" s="754"/>
      <c r="B172" s="725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5" x14ac:dyDescent="0.25">
      <c r="A173" s="755" t="s">
        <v>233</v>
      </c>
      <c r="B173" s="725"/>
      <c r="C173" s="756">
        <f>+DATE(C10,1,1)</f>
        <v>44562</v>
      </c>
      <c r="D173" s="756">
        <f>C173</f>
        <v>44562</v>
      </c>
      <c r="E173" s="756">
        <f t="shared" ref="E173:S173" si="57">D173</f>
        <v>44562</v>
      </c>
      <c r="F173" s="756">
        <f t="shared" si="57"/>
        <v>44562</v>
      </c>
      <c r="G173" s="756">
        <f t="shared" si="57"/>
        <v>44562</v>
      </c>
      <c r="H173" s="756">
        <f t="shared" si="57"/>
        <v>44562</v>
      </c>
      <c r="I173" s="756">
        <f t="shared" si="57"/>
        <v>44562</v>
      </c>
      <c r="J173" s="756">
        <f t="shared" si="57"/>
        <v>44562</v>
      </c>
      <c r="K173" s="756">
        <f t="shared" si="57"/>
        <v>44562</v>
      </c>
      <c r="L173" s="756">
        <f t="shared" si="57"/>
        <v>44562</v>
      </c>
      <c r="M173" s="756">
        <f t="shared" si="57"/>
        <v>44562</v>
      </c>
      <c r="N173" s="756">
        <f t="shared" si="57"/>
        <v>44562</v>
      </c>
      <c r="O173" s="756">
        <f t="shared" si="57"/>
        <v>44562</v>
      </c>
      <c r="P173" s="756">
        <f t="shared" si="57"/>
        <v>44562</v>
      </c>
      <c r="Q173" s="756">
        <f t="shared" si="57"/>
        <v>44562</v>
      </c>
      <c r="R173" s="756">
        <f t="shared" si="57"/>
        <v>44562</v>
      </c>
      <c r="S173" s="756">
        <f t="shared" si="57"/>
        <v>44562</v>
      </c>
      <c r="T173" s="859"/>
      <c r="U173" s="859"/>
      <c r="V173" s="859"/>
      <c r="W173" s="859"/>
      <c r="X173" s="859"/>
      <c r="Y173" s="859"/>
      <c r="Z173" s="859"/>
      <c r="AA173" s="859"/>
      <c r="AB173" s="859"/>
      <c r="AC173" s="859"/>
      <c r="AD173" s="859"/>
      <c r="AE173" s="859"/>
    </row>
    <row r="174" spans="1:31" ht="25.5" x14ac:dyDescent="0.25">
      <c r="A174" s="757" t="s">
        <v>234</v>
      </c>
      <c r="B174" s="725"/>
      <c r="C174" s="758"/>
      <c r="D174" s="758"/>
      <c r="E174" s="758"/>
      <c r="F174" s="758"/>
      <c r="G174" s="758"/>
      <c r="H174" s="758"/>
      <c r="I174" s="758"/>
      <c r="J174" s="758"/>
      <c r="K174" s="758"/>
      <c r="L174" s="758"/>
      <c r="M174" s="758"/>
      <c r="N174" s="758"/>
      <c r="O174" s="758"/>
      <c r="P174" s="758"/>
      <c r="Q174" s="758"/>
      <c r="R174" s="758"/>
      <c r="S174" s="904"/>
      <c r="T174" s="868"/>
      <c r="U174" s="868"/>
      <c r="V174" s="868"/>
      <c r="W174" s="868"/>
      <c r="X174" s="868"/>
      <c r="Y174" s="868"/>
      <c r="Z174" s="868"/>
      <c r="AA174" s="868"/>
      <c r="AB174" s="868"/>
      <c r="AC174" s="868"/>
      <c r="AD174" s="868"/>
      <c r="AE174" s="868"/>
    </row>
    <row r="175" spans="1:31" x14ac:dyDescent="0.25">
      <c r="A175" s="759" t="s">
        <v>235</v>
      </c>
      <c r="B175" s="760"/>
      <c r="C175" s="761">
        <f>C179-C181</f>
        <v>0</v>
      </c>
      <c r="D175" s="761">
        <f t="shared" ref="C175:S176" si="58">D179-D181</f>
        <v>0</v>
      </c>
      <c r="E175" s="761">
        <f t="shared" si="58"/>
        <v>0</v>
      </c>
      <c r="F175" s="761">
        <f t="shared" si="58"/>
        <v>0</v>
      </c>
      <c r="G175" s="761">
        <f t="shared" si="58"/>
        <v>0</v>
      </c>
      <c r="H175" s="761">
        <f t="shared" si="58"/>
        <v>0</v>
      </c>
      <c r="I175" s="761">
        <f t="shared" si="58"/>
        <v>0</v>
      </c>
      <c r="J175" s="761">
        <f t="shared" si="58"/>
        <v>0</v>
      </c>
      <c r="K175" s="761">
        <f t="shared" si="58"/>
        <v>0</v>
      </c>
      <c r="L175" s="761">
        <f t="shared" si="58"/>
        <v>0</v>
      </c>
      <c r="M175" s="761">
        <f t="shared" si="58"/>
        <v>0</v>
      </c>
      <c r="N175" s="761">
        <f t="shared" si="58"/>
        <v>0</v>
      </c>
      <c r="O175" s="761">
        <f t="shared" si="58"/>
        <v>0</v>
      </c>
      <c r="P175" s="761">
        <f t="shared" si="58"/>
        <v>0</v>
      </c>
      <c r="Q175" s="761">
        <f t="shared" si="58"/>
        <v>0</v>
      </c>
      <c r="R175" s="761">
        <f t="shared" si="58"/>
        <v>0</v>
      </c>
      <c r="S175" s="905">
        <f t="shared" si="58"/>
        <v>0</v>
      </c>
      <c r="T175" s="868"/>
      <c r="U175" s="868"/>
      <c r="V175" s="868"/>
      <c r="W175" s="868"/>
      <c r="X175" s="868"/>
      <c r="Y175" s="868"/>
      <c r="Z175" s="868"/>
      <c r="AA175" s="868"/>
      <c r="AB175" s="868"/>
      <c r="AC175" s="868"/>
      <c r="AD175" s="868"/>
      <c r="AE175" s="868"/>
    </row>
    <row r="176" spans="1:31" x14ac:dyDescent="0.25">
      <c r="A176" s="759" t="s">
        <v>236</v>
      </c>
      <c r="B176" s="760"/>
      <c r="C176" s="761">
        <f t="shared" si="58"/>
        <v>0</v>
      </c>
      <c r="D176" s="761">
        <f t="shared" si="58"/>
        <v>0</v>
      </c>
      <c r="E176" s="761">
        <f t="shared" si="58"/>
        <v>0</v>
      </c>
      <c r="F176" s="761">
        <f t="shared" si="58"/>
        <v>0</v>
      </c>
      <c r="G176" s="761">
        <f t="shared" si="58"/>
        <v>0</v>
      </c>
      <c r="H176" s="761">
        <f t="shared" si="58"/>
        <v>0</v>
      </c>
      <c r="I176" s="761">
        <f t="shared" si="58"/>
        <v>0</v>
      </c>
      <c r="J176" s="761">
        <f t="shared" si="58"/>
        <v>0</v>
      </c>
      <c r="K176" s="761">
        <f t="shared" si="58"/>
        <v>0</v>
      </c>
      <c r="L176" s="761">
        <f t="shared" si="58"/>
        <v>0</v>
      </c>
      <c r="M176" s="761">
        <f t="shared" si="58"/>
        <v>0</v>
      </c>
      <c r="N176" s="761">
        <f t="shared" si="58"/>
        <v>0</v>
      </c>
      <c r="O176" s="761">
        <f t="shared" si="58"/>
        <v>0</v>
      </c>
      <c r="P176" s="761">
        <f t="shared" si="58"/>
        <v>0</v>
      </c>
      <c r="Q176" s="761">
        <f t="shared" si="58"/>
        <v>0</v>
      </c>
      <c r="R176" s="761">
        <f t="shared" si="58"/>
        <v>0</v>
      </c>
      <c r="S176" s="905">
        <f t="shared" si="58"/>
        <v>0</v>
      </c>
      <c r="T176" s="868"/>
      <c r="U176" s="868"/>
      <c r="V176" s="868"/>
      <c r="W176" s="868"/>
      <c r="X176" s="868"/>
      <c r="Y176" s="868"/>
      <c r="Z176" s="868"/>
      <c r="AA176" s="868"/>
      <c r="AB176" s="868"/>
      <c r="AC176" s="868"/>
      <c r="AD176" s="868"/>
      <c r="AE176" s="868"/>
    </row>
    <row r="177" spans="1:31" x14ac:dyDescent="0.25">
      <c r="A177" s="762" t="s">
        <v>237</v>
      </c>
      <c r="B177" s="760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9"/>
      <c r="P177" s="919"/>
      <c r="Q177" s="919"/>
      <c r="R177" s="919"/>
      <c r="S177" s="920"/>
      <c r="T177" s="869"/>
      <c r="U177" s="869"/>
      <c r="V177" s="869"/>
      <c r="W177" s="869"/>
      <c r="X177" s="869"/>
      <c r="Y177" s="869"/>
      <c r="Z177" s="869"/>
      <c r="AA177" s="869"/>
      <c r="AB177" s="869"/>
      <c r="AC177" s="869"/>
      <c r="AD177" s="869"/>
      <c r="AE177" s="869"/>
    </row>
    <row r="178" spans="1:31" x14ac:dyDescent="0.25">
      <c r="A178" s="762" t="s">
        <v>238</v>
      </c>
      <c r="B178" s="760"/>
      <c r="C178" s="919"/>
      <c r="D178" s="919"/>
      <c r="E178" s="919"/>
      <c r="F178" s="919"/>
      <c r="G178" s="919"/>
      <c r="H178" s="919"/>
      <c r="I178" s="919"/>
      <c r="J178" s="919"/>
      <c r="K178" s="919"/>
      <c r="L178" s="919"/>
      <c r="M178" s="919"/>
      <c r="N178" s="919"/>
      <c r="O178" s="919"/>
      <c r="P178" s="919"/>
      <c r="Q178" s="919"/>
      <c r="R178" s="919"/>
      <c r="S178" s="920"/>
      <c r="T178" s="869"/>
      <c r="U178" s="869"/>
      <c r="V178" s="869"/>
      <c r="W178" s="869"/>
      <c r="X178" s="869"/>
      <c r="Y178" s="869"/>
      <c r="Z178" s="869"/>
      <c r="AA178" s="869"/>
      <c r="AB178" s="869"/>
      <c r="AC178" s="869"/>
      <c r="AD178" s="869"/>
      <c r="AE178" s="869"/>
    </row>
    <row r="179" spans="1:31" x14ac:dyDescent="0.25">
      <c r="A179" s="762" t="s">
        <v>220</v>
      </c>
      <c r="B179" s="760"/>
      <c r="C179" s="764"/>
      <c r="D179" s="764"/>
      <c r="E179" s="764"/>
      <c r="F179" s="764"/>
      <c r="G179" s="764"/>
      <c r="H179" s="764"/>
      <c r="I179" s="764"/>
      <c r="J179" s="764"/>
      <c r="K179" s="764"/>
      <c r="L179" s="764"/>
      <c r="M179" s="764"/>
      <c r="N179" s="764"/>
      <c r="O179" s="764"/>
      <c r="P179" s="764"/>
      <c r="Q179" s="764"/>
      <c r="R179" s="764"/>
      <c r="S179" s="907"/>
      <c r="T179" s="870"/>
      <c r="U179" s="870"/>
      <c r="V179" s="870"/>
      <c r="W179" s="870"/>
      <c r="X179" s="870"/>
      <c r="Y179" s="870"/>
      <c r="Z179" s="870"/>
      <c r="AA179" s="870"/>
      <c r="AB179" s="870"/>
      <c r="AC179" s="870"/>
      <c r="AD179" s="870"/>
      <c r="AE179" s="870"/>
    </row>
    <row r="180" spans="1:31" x14ac:dyDescent="0.25">
      <c r="A180" s="762" t="s">
        <v>224</v>
      </c>
      <c r="B180" s="760"/>
      <c r="C180" s="764">
        <f t="shared" ref="C180:S180" si="59">C163</f>
        <v>0</v>
      </c>
      <c r="D180" s="764">
        <f t="shared" si="59"/>
        <v>0</v>
      </c>
      <c r="E180" s="764">
        <f t="shared" si="59"/>
        <v>0</v>
      </c>
      <c r="F180" s="764">
        <f t="shared" si="59"/>
        <v>0</v>
      </c>
      <c r="G180" s="764">
        <f t="shared" si="59"/>
        <v>0</v>
      </c>
      <c r="H180" s="764">
        <f t="shared" si="59"/>
        <v>0</v>
      </c>
      <c r="I180" s="764">
        <f t="shared" si="59"/>
        <v>0</v>
      </c>
      <c r="J180" s="764">
        <f t="shared" si="59"/>
        <v>0</v>
      </c>
      <c r="K180" s="764">
        <f t="shared" si="59"/>
        <v>0</v>
      </c>
      <c r="L180" s="764">
        <f t="shared" si="59"/>
        <v>0</v>
      </c>
      <c r="M180" s="764">
        <f t="shared" si="59"/>
        <v>0</v>
      </c>
      <c r="N180" s="764">
        <f t="shared" si="59"/>
        <v>0</v>
      </c>
      <c r="O180" s="764">
        <f t="shared" si="59"/>
        <v>0</v>
      </c>
      <c r="P180" s="764">
        <f t="shared" si="59"/>
        <v>0</v>
      </c>
      <c r="Q180" s="764">
        <f t="shared" si="59"/>
        <v>0</v>
      </c>
      <c r="R180" s="764">
        <f t="shared" si="59"/>
        <v>0</v>
      </c>
      <c r="S180" s="907">
        <f t="shared" si="59"/>
        <v>0</v>
      </c>
      <c r="T180" s="870"/>
      <c r="U180" s="870"/>
      <c r="V180" s="870"/>
      <c r="W180" s="870"/>
      <c r="X180" s="870"/>
      <c r="Y180" s="870"/>
      <c r="Z180" s="870"/>
      <c r="AA180" s="870"/>
      <c r="AB180" s="870"/>
      <c r="AC180" s="870"/>
      <c r="AD180" s="870"/>
      <c r="AE180" s="870"/>
    </row>
    <row r="181" spans="1:31" x14ac:dyDescent="0.25">
      <c r="A181" s="762" t="s">
        <v>239</v>
      </c>
      <c r="B181" s="760"/>
      <c r="C181" s="921"/>
      <c r="D181" s="921"/>
      <c r="E181" s="921"/>
      <c r="F181" s="921"/>
      <c r="G181" s="921"/>
      <c r="H181" s="921"/>
      <c r="I181" s="921"/>
      <c r="J181" s="921"/>
      <c r="K181" s="921"/>
      <c r="L181" s="921"/>
      <c r="M181" s="921"/>
      <c r="N181" s="921"/>
      <c r="O181" s="921"/>
      <c r="P181" s="921"/>
      <c r="Q181" s="921"/>
      <c r="R181" s="921"/>
      <c r="S181" s="922"/>
      <c r="T181" s="868"/>
      <c r="U181" s="868"/>
      <c r="V181" s="868"/>
      <c r="W181" s="868"/>
      <c r="X181" s="868"/>
      <c r="Y181" s="868"/>
      <c r="Z181" s="868"/>
      <c r="AA181" s="868"/>
      <c r="AB181" s="868"/>
      <c r="AC181" s="868"/>
      <c r="AD181" s="868"/>
      <c r="AE181" s="868"/>
    </row>
    <row r="182" spans="1:31" x14ac:dyDescent="0.25">
      <c r="A182" s="762" t="s">
        <v>240</v>
      </c>
      <c r="B182" s="760"/>
      <c r="C182" s="921"/>
      <c r="D182" s="921"/>
      <c r="E182" s="921"/>
      <c r="F182" s="921"/>
      <c r="G182" s="921"/>
      <c r="H182" s="921"/>
      <c r="I182" s="921"/>
      <c r="J182" s="921"/>
      <c r="K182" s="921"/>
      <c r="L182" s="921"/>
      <c r="M182" s="921"/>
      <c r="N182" s="921"/>
      <c r="O182" s="921"/>
      <c r="P182" s="921"/>
      <c r="Q182" s="921"/>
      <c r="R182" s="921"/>
      <c r="S182" s="922"/>
      <c r="T182" s="868"/>
      <c r="U182" s="868"/>
      <c r="V182" s="868"/>
      <c r="W182" s="868"/>
      <c r="X182" s="868"/>
      <c r="Y182" s="868"/>
      <c r="Z182" s="868"/>
      <c r="AA182" s="868"/>
      <c r="AB182" s="868"/>
      <c r="AC182" s="868"/>
      <c r="AD182" s="868"/>
      <c r="AE182" s="868"/>
    </row>
    <row r="183" spans="1:31" x14ac:dyDescent="0.25">
      <c r="A183" s="762" t="s">
        <v>241</v>
      </c>
      <c r="B183" s="760"/>
      <c r="C183" s="761">
        <f t="shared" ref="C183:S184" si="60">IF(2000+C175&gt;2000,2000,IF(2000+C175&lt;0,0,(2000+C175)))</f>
        <v>2000</v>
      </c>
      <c r="D183" s="761">
        <f t="shared" si="60"/>
        <v>2000</v>
      </c>
      <c r="E183" s="761">
        <f t="shared" si="60"/>
        <v>2000</v>
      </c>
      <c r="F183" s="761">
        <f t="shared" si="60"/>
        <v>2000</v>
      </c>
      <c r="G183" s="761">
        <f t="shared" si="60"/>
        <v>2000</v>
      </c>
      <c r="H183" s="761">
        <f t="shared" si="60"/>
        <v>2000</v>
      </c>
      <c r="I183" s="761">
        <f t="shared" si="60"/>
        <v>2000</v>
      </c>
      <c r="J183" s="761">
        <f t="shared" si="60"/>
        <v>2000</v>
      </c>
      <c r="K183" s="761">
        <f t="shared" si="60"/>
        <v>2000</v>
      </c>
      <c r="L183" s="761">
        <f t="shared" si="60"/>
        <v>2000</v>
      </c>
      <c r="M183" s="761">
        <f t="shared" si="60"/>
        <v>2000</v>
      </c>
      <c r="N183" s="761">
        <f t="shared" si="60"/>
        <v>2000</v>
      </c>
      <c r="O183" s="761">
        <f t="shared" si="60"/>
        <v>2000</v>
      </c>
      <c r="P183" s="761">
        <f t="shared" si="60"/>
        <v>2000</v>
      </c>
      <c r="Q183" s="761">
        <f t="shared" si="60"/>
        <v>2000</v>
      </c>
      <c r="R183" s="761">
        <f t="shared" si="60"/>
        <v>2000</v>
      </c>
      <c r="S183" s="905">
        <f t="shared" si="60"/>
        <v>2000</v>
      </c>
      <c r="T183" s="868"/>
      <c r="U183" s="868"/>
      <c r="V183" s="868"/>
      <c r="W183" s="868"/>
      <c r="X183" s="868"/>
      <c r="Y183" s="868"/>
      <c r="Z183" s="868"/>
      <c r="AA183" s="868"/>
      <c r="AB183" s="868"/>
      <c r="AC183" s="868"/>
      <c r="AD183" s="868"/>
      <c r="AE183" s="868"/>
    </row>
    <row r="184" spans="1:31" x14ac:dyDescent="0.25">
      <c r="A184" s="762" t="s">
        <v>242</v>
      </c>
      <c r="B184" s="760"/>
      <c r="C184" s="761">
        <f>IF(2000+C176&gt;2000,2000,IF(2000+C176&lt;0,0,(2000+C176)))</f>
        <v>2000</v>
      </c>
      <c r="D184" s="761">
        <f t="shared" si="60"/>
        <v>2000</v>
      </c>
      <c r="E184" s="761">
        <f t="shared" si="60"/>
        <v>2000</v>
      </c>
      <c r="F184" s="761">
        <f t="shared" si="60"/>
        <v>2000</v>
      </c>
      <c r="G184" s="761">
        <f t="shared" si="60"/>
        <v>2000</v>
      </c>
      <c r="H184" s="761">
        <f t="shared" si="60"/>
        <v>2000</v>
      </c>
      <c r="I184" s="761">
        <f t="shared" si="60"/>
        <v>2000</v>
      </c>
      <c r="J184" s="761">
        <f t="shared" si="60"/>
        <v>2000</v>
      </c>
      <c r="K184" s="761">
        <f t="shared" si="60"/>
        <v>2000</v>
      </c>
      <c r="L184" s="761">
        <f t="shared" si="60"/>
        <v>2000</v>
      </c>
      <c r="M184" s="761">
        <f t="shared" si="60"/>
        <v>2000</v>
      </c>
      <c r="N184" s="761">
        <f t="shared" si="60"/>
        <v>2000</v>
      </c>
      <c r="O184" s="761">
        <f t="shared" si="60"/>
        <v>2000</v>
      </c>
      <c r="P184" s="761">
        <f t="shared" si="60"/>
        <v>2000</v>
      </c>
      <c r="Q184" s="761">
        <f t="shared" si="60"/>
        <v>2000</v>
      </c>
      <c r="R184" s="761">
        <f t="shared" si="60"/>
        <v>2000</v>
      </c>
      <c r="S184" s="905">
        <f t="shared" si="60"/>
        <v>2000</v>
      </c>
      <c r="T184" s="868"/>
      <c r="U184" s="868"/>
      <c r="V184" s="868"/>
      <c r="W184" s="868"/>
      <c r="X184" s="868"/>
      <c r="Y184" s="868"/>
      <c r="Z184" s="868"/>
      <c r="AA184" s="868"/>
      <c r="AB184" s="868"/>
      <c r="AC184" s="868"/>
      <c r="AD184" s="868"/>
      <c r="AE184" s="868"/>
    </row>
    <row r="185" spans="1:31" x14ac:dyDescent="0.25">
      <c r="A185" s="762" t="s">
        <v>243</v>
      </c>
      <c r="B185" s="760"/>
      <c r="C185" s="921"/>
      <c r="D185" s="921"/>
      <c r="E185" s="921"/>
      <c r="F185" s="921"/>
      <c r="G185" s="921"/>
      <c r="H185" s="921"/>
      <c r="I185" s="921"/>
      <c r="J185" s="921"/>
      <c r="K185" s="921"/>
      <c r="L185" s="921"/>
      <c r="M185" s="921"/>
      <c r="N185" s="921"/>
      <c r="O185" s="921"/>
      <c r="P185" s="921"/>
      <c r="Q185" s="921"/>
      <c r="R185" s="921"/>
      <c r="S185" s="922"/>
      <c r="T185" s="868"/>
      <c r="U185" s="868"/>
      <c r="V185" s="868"/>
      <c r="W185" s="868"/>
      <c r="X185" s="868"/>
      <c r="Y185" s="868"/>
      <c r="Z185" s="868"/>
      <c r="AA185" s="868"/>
      <c r="AB185" s="868"/>
      <c r="AC185" s="868"/>
      <c r="AD185" s="868"/>
      <c r="AE185" s="868"/>
    </row>
    <row r="186" spans="1:31" x14ac:dyDescent="0.25">
      <c r="A186" s="762" t="s">
        <v>244</v>
      </c>
      <c r="B186" s="760"/>
      <c r="C186" s="921"/>
      <c r="D186" s="921"/>
      <c r="E186" s="921"/>
      <c r="F186" s="921"/>
      <c r="G186" s="921"/>
      <c r="H186" s="921"/>
      <c r="I186" s="921"/>
      <c r="J186" s="921"/>
      <c r="K186" s="921"/>
      <c r="L186" s="921"/>
      <c r="M186" s="921"/>
      <c r="N186" s="921"/>
      <c r="O186" s="921"/>
      <c r="P186" s="921"/>
      <c r="Q186" s="921"/>
      <c r="R186" s="921"/>
      <c r="S186" s="922"/>
      <c r="T186" s="868"/>
      <c r="U186" s="868"/>
      <c r="V186" s="868"/>
      <c r="W186" s="868"/>
      <c r="X186" s="868"/>
      <c r="Y186" s="868"/>
      <c r="Z186" s="868"/>
      <c r="AA186" s="868"/>
      <c r="AB186" s="868"/>
      <c r="AC186" s="868"/>
      <c r="AD186" s="868"/>
      <c r="AE186" s="868"/>
    </row>
    <row r="187" spans="1:31" x14ac:dyDescent="0.25">
      <c r="A187" s="762" t="s">
        <v>245</v>
      </c>
      <c r="B187" s="760"/>
      <c r="C187" s="761">
        <f t="shared" ref="C187:S188" si="61">C179-C185</f>
        <v>0</v>
      </c>
      <c r="D187" s="761">
        <f t="shared" si="61"/>
        <v>0</v>
      </c>
      <c r="E187" s="761">
        <f t="shared" si="61"/>
        <v>0</v>
      </c>
      <c r="F187" s="761">
        <f t="shared" si="61"/>
        <v>0</v>
      </c>
      <c r="G187" s="761">
        <f t="shared" si="61"/>
        <v>0</v>
      </c>
      <c r="H187" s="761">
        <f t="shared" si="61"/>
        <v>0</v>
      </c>
      <c r="I187" s="761">
        <f t="shared" si="61"/>
        <v>0</v>
      </c>
      <c r="J187" s="761">
        <f t="shared" si="61"/>
        <v>0</v>
      </c>
      <c r="K187" s="761">
        <f t="shared" si="61"/>
        <v>0</v>
      </c>
      <c r="L187" s="761">
        <f t="shared" si="61"/>
        <v>0</v>
      </c>
      <c r="M187" s="761">
        <f t="shared" si="61"/>
        <v>0</v>
      </c>
      <c r="N187" s="761">
        <f t="shared" si="61"/>
        <v>0</v>
      </c>
      <c r="O187" s="761">
        <f t="shared" si="61"/>
        <v>0</v>
      </c>
      <c r="P187" s="761">
        <f t="shared" si="61"/>
        <v>0</v>
      </c>
      <c r="Q187" s="761">
        <f t="shared" si="61"/>
        <v>0</v>
      </c>
      <c r="R187" s="761">
        <f t="shared" si="61"/>
        <v>0</v>
      </c>
      <c r="S187" s="905">
        <f t="shared" si="61"/>
        <v>0</v>
      </c>
      <c r="T187" s="868"/>
      <c r="U187" s="868"/>
      <c r="V187" s="868"/>
      <c r="W187" s="868"/>
      <c r="X187" s="868"/>
      <c r="Y187" s="868"/>
      <c r="Z187" s="868"/>
      <c r="AA187" s="868"/>
      <c r="AB187" s="868"/>
      <c r="AC187" s="868"/>
      <c r="AD187" s="868"/>
      <c r="AE187" s="868"/>
    </row>
    <row r="188" spans="1:31" x14ac:dyDescent="0.25">
      <c r="A188" s="762" t="s">
        <v>246</v>
      </c>
      <c r="B188" s="760"/>
      <c r="C188" s="761">
        <f t="shared" si="61"/>
        <v>0</v>
      </c>
      <c r="D188" s="761">
        <f t="shared" si="61"/>
        <v>0</v>
      </c>
      <c r="E188" s="761">
        <f t="shared" si="61"/>
        <v>0</v>
      </c>
      <c r="F188" s="761">
        <f t="shared" si="61"/>
        <v>0</v>
      </c>
      <c r="G188" s="761">
        <f t="shared" si="61"/>
        <v>0</v>
      </c>
      <c r="H188" s="761">
        <f t="shared" si="61"/>
        <v>0</v>
      </c>
      <c r="I188" s="761">
        <f t="shared" si="61"/>
        <v>0</v>
      </c>
      <c r="J188" s="761">
        <f t="shared" si="61"/>
        <v>0</v>
      </c>
      <c r="K188" s="761">
        <f t="shared" si="61"/>
        <v>0</v>
      </c>
      <c r="L188" s="761">
        <f t="shared" si="61"/>
        <v>0</v>
      </c>
      <c r="M188" s="761">
        <f t="shared" si="61"/>
        <v>0</v>
      </c>
      <c r="N188" s="761">
        <f t="shared" si="61"/>
        <v>0</v>
      </c>
      <c r="O188" s="761">
        <f t="shared" si="61"/>
        <v>0</v>
      </c>
      <c r="P188" s="761">
        <f t="shared" si="61"/>
        <v>0</v>
      </c>
      <c r="Q188" s="761">
        <f t="shared" si="61"/>
        <v>0</v>
      </c>
      <c r="R188" s="761">
        <f t="shared" si="61"/>
        <v>0</v>
      </c>
      <c r="S188" s="905">
        <f t="shared" si="61"/>
        <v>0</v>
      </c>
      <c r="T188" s="868"/>
      <c r="U188" s="868"/>
      <c r="V188" s="868"/>
      <c r="W188" s="868"/>
      <c r="X188" s="868"/>
      <c r="Y188" s="868"/>
      <c r="Z188" s="868"/>
      <c r="AA188" s="868"/>
      <c r="AB188" s="868"/>
      <c r="AC188" s="868"/>
      <c r="AD188" s="868"/>
      <c r="AE188" s="868"/>
    </row>
    <row r="189" spans="1:31" x14ac:dyDescent="0.25">
      <c r="A189" s="762" t="s">
        <v>247</v>
      </c>
      <c r="B189" s="760"/>
      <c r="C189" s="765">
        <f t="shared" ref="C189:S189" si="62">IF(C187&gt;0,5600,0)</f>
        <v>0</v>
      </c>
      <c r="D189" s="765">
        <f t="shared" si="62"/>
        <v>0</v>
      </c>
      <c r="E189" s="765">
        <f t="shared" si="62"/>
        <v>0</v>
      </c>
      <c r="F189" s="765">
        <f t="shared" si="62"/>
        <v>0</v>
      </c>
      <c r="G189" s="765">
        <f t="shared" si="62"/>
        <v>0</v>
      </c>
      <c r="H189" s="765">
        <f t="shared" si="62"/>
        <v>0</v>
      </c>
      <c r="I189" s="765">
        <f t="shared" si="62"/>
        <v>0</v>
      </c>
      <c r="J189" s="765">
        <f t="shared" si="62"/>
        <v>0</v>
      </c>
      <c r="K189" s="765">
        <f t="shared" si="62"/>
        <v>0</v>
      </c>
      <c r="L189" s="765">
        <f t="shared" si="62"/>
        <v>0</v>
      </c>
      <c r="M189" s="765">
        <f t="shared" si="62"/>
        <v>0</v>
      </c>
      <c r="N189" s="765">
        <f t="shared" si="62"/>
        <v>0</v>
      </c>
      <c r="O189" s="765">
        <f t="shared" si="62"/>
        <v>0</v>
      </c>
      <c r="P189" s="765">
        <f t="shared" si="62"/>
        <v>0</v>
      </c>
      <c r="Q189" s="765">
        <f t="shared" si="62"/>
        <v>0</v>
      </c>
      <c r="R189" s="765">
        <f t="shared" si="62"/>
        <v>0</v>
      </c>
      <c r="S189" s="908">
        <f t="shared" si="62"/>
        <v>0</v>
      </c>
      <c r="T189" s="871"/>
      <c r="U189" s="871"/>
      <c r="V189" s="871"/>
      <c r="W189" s="871"/>
      <c r="X189" s="871"/>
      <c r="Y189" s="871"/>
      <c r="Z189" s="871"/>
      <c r="AA189" s="871"/>
      <c r="AB189" s="871"/>
      <c r="AC189" s="871"/>
      <c r="AD189" s="871"/>
      <c r="AE189" s="871"/>
    </row>
    <row r="190" spans="1:31" x14ac:dyDescent="0.25">
      <c r="A190" s="762" t="s">
        <v>248</v>
      </c>
      <c r="B190" s="760"/>
      <c r="C190" s="765">
        <f t="shared" ref="C190:S190" si="63">IF(C188&gt;0,5000,0)</f>
        <v>0</v>
      </c>
      <c r="D190" s="765">
        <f t="shared" si="63"/>
        <v>0</v>
      </c>
      <c r="E190" s="765">
        <f t="shared" si="63"/>
        <v>0</v>
      </c>
      <c r="F190" s="765">
        <f t="shared" si="63"/>
        <v>0</v>
      </c>
      <c r="G190" s="765">
        <f t="shared" si="63"/>
        <v>0</v>
      </c>
      <c r="H190" s="765">
        <f t="shared" si="63"/>
        <v>0</v>
      </c>
      <c r="I190" s="765">
        <f t="shared" si="63"/>
        <v>0</v>
      </c>
      <c r="J190" s="765">
        <f t="shared" si="63"/>
        <v>0</v>
      </c>
      <c r="K190" s="765">
        <f t="shared" si="63"/>
        <v>0</v>
      </c>
      <c r="L190" s="765">
        <f t="shared" si="63"/>
        <v>0</v>
      </c>
      <c r="M190" s="765">
        <f t="shared" si="63"/>
        <v>0</v>
      </c>
      <c r="N190" s="765">
        <f t="shared" si="63"/>
        <v>0</v>
      </c>
      <c r="O190" s="765">
        <f t="shared" si="63"/>
        <v>0</v>
      </c>
      <c r="P190" s="765">
        <f t="shared" si="63"/>
        <v>0</v>
      </c>
      <c r="Q190" s="765">
        <f t="shared" si="63"/>
        <v>0</v>
      </c>
      <c r="R190" s="765">
        <f t="shared" si="63"/>
        <v>0</v>
      </c>
      <c r="S190" s="908">
        <f t="shared" si="63"/>
        <v>0</v>
      </c>
      <c r="T190" s="871"/>
      <c r="U190" s="871"/>
      <c r="V190" s="871"/>
      <c r="W190" s="871"/>
      <c r="X190" s="871"/>
      <c r="Y190" s="871"/>
      <c r="Z190" s="871"/>
      <c r="AA190" s="871"/>
      <c r="AB190" s="871"/>
      <c r="AC190" s="871"/>
      <c r="AD190" s="871"/>
      <c r="AE190" s="871"/>
    </row>
    <row r="191" spans="1:31" x14ac:dyDescent="0.25">
      <c r="A191" s="762" t="s">
        <v>249</v>
      </c>
      <c r="B191" s="760"/>
      <c r="C191" s="761">
        <f t="shared" ref="C191:S191" si="64">C175*C177+C176*C178</f>
        <v>0</v>
      </c>
      <c r="D191" s="761">
        <f t="shared" si="64"/>
        <v>0</v>
      </c>
      <c r="E191" s="761">
        <f t="shared" si="64"/>
        <v>0</v>
      </c>
      <c r="F191" s="761">
        <f t="shared" si="64"/>
        <v>0</v>
      </c>
      <c r="G191" s="761">
        <f t="shared" si="64"/>
        <v>0</v>
      </c>
      <c r="H191" s="761">
        <f t="shared" si="64"/>
        <v>0</v>
      </c>
      <c r="I191" s="761">
        <f t="shared" si="64"/>
        <v>0</v>
      </c>
      <c r="J191" s="761">
        <f t="shared" si="64"/>
        <v>0</v>
      </c>
      <c r="K191" s="761">
        <f t="shared" si="64"/>
        <v>0</v>
      </c>
      <c r="L191" s="761">
        <f t="shared" si="64"/>
        <v>0</v>
      </c>
      <c r="M191" s="761">
        <f t="shared" si="64"/>
        <v>0</v>
      </c>
      <c r="N191" s="761">
        <f t="shared" si="64"/>
        <v>0</v>
      </c>
      <c r="O191" s="761">
        <f t="shared" si="64"/>
        <v>0</v>
      </c>
      <c r="P191" s="761">
        <f t="shared" si="64"/>
        <v>0</v>
      </c>
      <c r="Q191" s="761">
        <f t="shared" si="64"/>
        <v>0</v>
      </c>
      <c r="R191" s="761">
        <f t="shared" si="64"/>
        <v>0</v>
      </c>
      <c r="S191" s="905">
        <f t="shared" si="64"/>
        <v>0</v>
      </c>
      <c r="T191" s="868"/>
      <c r="U191" s="868"/>
      <c r="V191" s="868"/>
      <c r="W191" s="868"/>
      <c r="X191" s="868"/>
      <c r="Y191" s="868"/>
      <c r="Z191" s="868"/>
      <c r="AA191" s="868"/>
      <c r="AB191" s="868"/>
      <c r="AC191" s="868"/>
      <c r="AD191" s="868"/>
      <c r="AE191" s="868"/>
    </row>
    <row r="192" spans="1:31" x14ac:dyDescent="0.25">
      <c r="A192" s="762" t="s">
        <v>250</v>
      </c>
      <c r="B192" s="760"/>
      <c r="C192" s="761">
        <f t="shared" ref="C192:S192" si="65">(C187+C189+C188+C190)*0.5</f>
        <v>0</v>
      </c>
      <c r="D192" s="761">
        <f t="shared" si="65"/>
        <v>0</v>
      </c>
      <c r="E192" s="761">
        <f t="shared" si="65"/>
        <v>0</v>
      </c>
      <c r="F192" s="761">
        <f t="shared" si="65"/>
        <v>0</v>
      </c>
      <c r="G192" s="761">
        <f t="shared" si="65"/>
        <v>0</v>
      </c>
      <c r="H192" s="761">
        <f t="shared" si="65"/>
        <v>0</v>
      </c>
      <c r="I192" s="761">
        <f t="shared" si="65"/>
        <v>0</v>
      </c>
      <c r="J192" s="761">
        <f t="shared" si="65"/>
        <v>0</v>
      </c>
      <c r="K192" s="761">
        <f t="shared" si="65"/>
        <v>0</v>
      </c>
      <c r="L192" s="761">
        <f t="shared" si="65"/>
        <v>0</v>
      </c>
      <c r="M192" s="761">
        <f t="shared" si="65"/>
        <v>0</v>
      </c>
      <c r="N192" s="761">
        <f t="shared" si="65"/>
        <v>0</v>
      </c>
      <c r="O192" s="761">
        <f t="shared" si="65"/>
        <v>0</v>
      </c>
      <c r="P192" s="761">
        <f t="shared" si="65"/>
        <v>0</v>
      </c>
      <c r="Q192" s="761">
        <f t="shared" si="65"/>
        <v>0</v>
      </c>
      <c r="R192" s="761">
        <f t="shared" si="65"/>
        <v>0</v>
      </c>
      <c r="S192" s="905">
        <f t="shared" si="65"/>
        <v>0</v>
      </c>
      <c r="T192" s="868"/>
      <c r="U192" s="868"/>
      <c r="V192" s="868"/>
      <c r="W192" s="868"/>
      <c r="X192" s="868"/>
      <c r="Y192" s="868"/>
      <c r="Z192" s="868"/>
      <c r="AA192" s="868"/>
      <c r="AB192" s="868"/>
      <c r="AC192" s="868"/>
      <c r="AD192" s="868"/>
      <c r="AE192" s="868"/>
    </row>
    <row r="193" spans="1:33" s="762" customFormat="1" x14ac:dyDescent="0.25">
      <c r="A193" s="762" t="s">
        <v>251</v>
      </c>
      <c r="B193" s="766"/>
      <c r="C193" s="761">
        <f>IF((C175+2000)&gt;2000,2000,IF((C175+2000)&lt;0,0,C175+2000))</f>
        <v>2000</v>
      </c>
      <c r="D193" s="761">
        <f t="shared" ref="D193:S194" si="66">IF((D175+2000)&gt;2000,2000,IF((D175+2000)&lt;0,0,D175+2000))</f>
        <v>2000</v>
      </c>
      <c r="E193" s="761">
        <f t="shared" si="66"/>
        <v>2000</v>
      </c>
      <c r="F193" s="761">
        <f t="shared" si="66"/>
        <v>2000</v>
      </c>
      <c r="G193" s="761">
        <f t="shared" si="66"/>
        <v>2000</v>
      </c>
      <c r="H193" s="761">
        <f t="shared" si="66"/>
        <v>2000</v>
      </c>
      <c r="I193" s="761">
        <f t="shared" si="66"/>
        <v>2000</v>
      </c>
      <c r="J193" s="761">
        <f t="shared" si="66"/>
        <v>2000</v>
      </c>
      <c r="K193" s="761">
        <f t="shared" si="66"/>
        <v>2000</v>
      </c>
      <c r="L193" s="761">
        <f t="shared" si="66"/>
        <v>2000</v>
      </c>
      <c r="M193" s="761">
        <f t="shared" si="66"/>
        <v>2000</v>
      </c>
      <c r="N193" s="761">
        <f t="shared" si="66"/>
        <v>2000</v>
      </c>
      <c r="O193" s="761">
        <f t="shared" si="66"/>
        <v>2000</v>
      </c>
      <c r="P193" s="761">
        <f t="shared" si="66"/>
        <v>2000</v>
      </c>
      <c r="Q193" s="761">
        <f t="shared" si="66"/>
        <v>2000</v>
      </c>
      <c r="R193" s="761">
        <f t="shared" si="66"/>
        <v>2000</v>
      </c>
      <c r="S193" s="905">
        <f t="shared" si="66"/>
        <v>2000</v>
      </c>
      <c r="T193" s="868"/>
      <c r="U193" s="868"/>
      <c r="V193" s="868"/>
      <c r="W193" s="868"/>
      <c r="X193" s="868"/>
      <c r="Y193" s="868"/>
      <c r="Z193" s="868"/>
      <c r="AA193" s="868"/>
      <c r="AB193" s="868"/>
      <c r="AC193" s="868"/>
      <c r="AD193" s="868"/>
      <c r="AE193" s="868"/>
      <c r="AF193" s="913"/>
      <c r="AG193" s="840"/>
    </row>
    <row r="194" spans="1:33" s="762" customFormat="1" x14ac:dyDescent="0.25">
      <c r="A194" s="762" t="s">
        <v>252</v>
      </c>
      <c r="B194" s="766"/>
      <c r="C194" s="761">
        <f t="shared" ref="C194:N194" si="67">IF((C176+2000)&gt;2000,2000,IF((C176+2000)&lt;0,0,C176+2000))</f>
        <v>2000</v>
      </c>
      <c r="D194" s="761">
        <f t="shared" si="67"/>
        <v>2000</v>
      </c>
      <c r="E194" s="761">
        <f t="shared" si="67"/>
        <v>2000</v>
      </c>
      <c r="F194" s="761">
        <f t="shared" si="67"/>
        <v>2000</v>
      </c>
      <c r="G194" s="761">
        <f t="shared" si="67"/>
        <v>2000</v>
      </c>
      <c r="H194" s="761">
        <f t="shared" si="67"/>
        <v>2000</v>
      </c>
      <c r="I194" s="761">
        <f t="shared" si="67"/>
        <v>2000</v>
      </c>
      <c r="J194" s="761">
        <f t="shared" si="67"/>
        <v>2000</v>
      </c>
      <c r="K194" s="761">
        <f t="shared" si="67"/>
        <v>2000</v>
      </c>
      <c r="L194" s="761">
        <f t="shared" si="67"/>
        <v>2000</v>
      </c>
      <c r="M194" s="761">
        <f t="shared" si="67"/>
        <v>2000</v>
      </c>
      <c r="N194" s="761">
        <f t="shared" si="67"/>
        <v>2000</v>
      </c>
      <c r="O194" s="761">
        <f t="shared" si="66"/>
        <v>2000</v>
      </c>
      <c r="P194" s="761">
        <f t="shared" si="66"/>
        <v>2000</v>
      </c>
      <c r="Q194" s="761">
        <f t="shared" si="66"/>
        <v>2000</v>
      </c>
      <c r="R194" s="761">
        <f t="shared" si="66"/>
        <v>2000</v>
      </c>
      <c r="S194" s="905">
        <f t="shared" si="66"/>
        <v>2000</v>
      </c>
      <c r="T194" s="868"/>
      <c r="U194" s="868"/>
      <c r="V194" s="868"/>
      <c r="W194" s="868"/>
      <c r="X194" s="868"/>
      <c r="Y194" s="868"/>
      <c r="Z194" s="868"/>
      <c r="AA194" s="868"/>
      <c r="AB194" s="868"/>
      <c r="AC194" s="868"/>
      <c r="AD194" s="868"/>
      <c r="AE194" s="868"/>
      <c r="AF194" s="913"/>
      <c r="AG194" s="840"/>
    </row>
    <row r="195" spans="1:33" x14ac:dyDescent="0.25">
      <c r="A195" s="767" t="s">
        <v>253</v>
      </c>
      <c r="B195" s="760"/>
      <c r="C195" s="768">
        <f>ROUND(C193*2/484+C194*3.7/484,4)</f>
        <v>23.553699999999999</v>
      </c>
      <c r="D195" s="768">
        <f t="shared" ref="D195:S195" si="68">ROUND(D193*2/484+D194*3.7/484,4)</f>
        <v>23.553699999999999</v>
      </c>
      <c r="E195" s="768">
        <f t="shared" si="68"/>
        <v>23.553699999999999</v>
      </c>
      <c r="F195" s="768">
        <f t="shared" si="68"/>
        <v>23.553699999999999</v>
      </c>
      <c r="G195" s="768">
        <f t="shared" si="68"/>
        <v>23.553699999999999</v>
      </c>
      <c r="H195" s="768">
        <f t="shared" si="68"/>
        <v>23.553699999999999</v>
      </c>
      <c r="I195" s="768">
        <f t="shared" si="68"/>
        <v>23.553699999999999</v>
      </c>
      <c r="J195" s="768">
        <f t="shared" si="68"/>
        <v>23.553699999999999</v>
      </c>
      <c r="K195" s="768">
        <f t="shared" si="68"/>
        <v>23.553699999999999</v>
      </c>
      <c r="L195" s="768">
        <f t="shared" si="68"/>
        <v>23.553699999999999</v>
      </c>
      <c r="M195" s="768">
        <f t="shared" si="68"/>
        <v>23.553699999999999</v>
      </c>
      <c r="N195" s="768">
        <f t="shared" si="68"/>
        <v>23.553699999999999</v>
      </c>
      <c r="O195" s="768">
        <f t="shared" si="68"/>
        <v>23.553699999999999</v>
      </c>
      <c r="P195" s="768">
        <f t="shared" si="68"/>
        <v>23.553699999999999</v>
      </c>
      <c r="Q195" s="768">
        <f t="shared" si="68"/>
        <v>23.553699999999999</v>
      </c>
      <c r="R195" s="768">
        <f t="shared" si="68"/>
        <v>23.553699999999999</v>
      </c>
      <c r="S195" s="909">
        <f t="shared" si="68"/>
        <v>23.553699999999999</v>
      </c>
      <c r="T195" s="872"/>
      <c r="U195" s="872"/>
      <c r="V195" s="872"/>
      <c r="W195" s="872"/>
      <c r="X195" s="872"/>
      <c r="Y195" s="872"/>
      <c r="Z195" s="872"/>
      <c r="AA195" s="872"/>
      <c r="AB195" s="872"/>
      <c r="AC195" s="872"/>
      <c r="AD195" s="872"/>
      <c r="AE195" s="872"/>
    </row>
    <row r="196" spans="1:33" x14ac:dyDescent="0.25">
      <c r="A196" s="767" t="s">
        <v>254</v>
      </c>
      <c r="B196" s="760"/>
      <c r="C196" s="768">
        <f t="shared" ref="C196:S196" si="69">ROUND(IF(((C191-C192-0.5*C197)*(37.5/484)-124)&lt;0,0,(C191-C192-0.5*C197)*(37.5/484)-124),4)</f>
        <v>0</v>
      </c>
      <c r="D196" s="768">
        <f t="shared" si="69"/>
        <v>0</v>
      </c>
      <c r="E196" s="768">
        <f t="shared" si="69"/>
        <v>0</v>
      </c>
      <c r="F196" s="768">
        <f t="shared" si="69"/>
        <v>0</v>
      </c>
      <c r="G196" s="768">
        <f t="shared" si="69"/>
        <v>0</v>
      </c>
      <c r="H196" s="768">
        <f t="shared" si="69"/>
        <v>0</v>
      </c>
      <c r="I196" s="768">
        <f t="shared" si="69"/>
        <v>0</v>
      </c>
      <c r="J196" s="768">
        <f t="shared" si="69"/>
        <v>0</v>
      </c>
      <c r="K196" s="768">
        <f t="shared" si="69"/>
        <v>0</v>
      </c>
      <c r="L196" s="768">
        <f t="shared" si="69"/>
        <v>0</v>
      </c>
      <c r="M196" s="768">
        <f t="shared" si="69"/>
        <v>0</v>
      </c>
      <c r="N196" s="768">
        <f t="shared" si="69"/>
        <v>0</v>
      </c>
      <c r="O196" s="768">
        <f t="shared" si="69"/>
        <v>0</v>
      </c>
      <c r="P196" s="768">
        <f t="shared" si="69"/>
        <v>0</v>
      </c>
      <c r="Q196" s="768">
        <f t="shared" si="69"/>
        <v>0</v>
      </c>
      <c r="R196" s="768">
        <f t="shared" si="69"/>
        <v>0</v>
      </c>
      <c r="S196" s="909">
        <f t="shared" si="69"/>
        <v>0</v>
      </c>
      <c r="T196" s="872"/>
      <c r="U196" s="872"/>
      <c r="V196" s="872"/>
      <c r="W196" s="872"/>
      <c r="X196" s="872"/>
      <c r="Y196" s="872"/>
      <c r="Z196" s="872"/>
      <c r="AA196" s="872"/>
      <c r="AB196" s="872"/>
      <c r="AC196" s="872"/>
      <c r="AD196" s="872"/>
      <c r="AE196" s="872"/>
    </row>
    <row r="197" spans="1:33" s="762" customFormat="1" x14ac:dyDescent="0.25">
      <c r="A197" s="762" t="s">
        <v>255</v>
      </c>
      <c r="B197" s="766"/>
      <c r="C197" s="761">
        <f>(59000-C181)*C177+(53250-C182)*C178</f>
        <v>0</v>
      </c>
      <c r="D197" s="761">
        <f t="shared" ref="D197:S197" si="70">(59000-D181)*D177+(53250-D182)*D178</f>
        <v>0</v>
      </c>
      <c r="E197" s="761">
        <f t="shared" si="70"/>
        <v>0</v>
      </c>
      <c r="F197" s="761">
        <f t="shared" si="70"/>
        <v>0</v>
      </c>
      <c r="G197" s="761">
        <f t="shared" si="70"/>
        <v>0</v>
      </c>
      <c r="H197" s="761">
        <f t="shared" si="70"/>
        <v>0</v>
      </c>
      <c r="I197" s="761">
        <f t="shared" si="70"/>
        <v>0</v>
      </c>
      <c r="J197" s="761">
        <f t="shared" si="70"/>
        <v>0</v>
      </c>
      <c r="K197" s="761">
        <f t="shared" si="70"/>
        <v>0</v>
      </c>
      <c r="L197" s="761">
        <f t="shared" si="70"/>
        <v>0</v>
      </c>
      <c r="M197" s="761">
        <f t="shared" si="70"/>
        <v>0</v>
      </c>
      <c r="N197" s="761">
        <f t="shared" si="70"/>
        <v>0</v>
      </c>
      <c r="O197" s="761">
        <f t="shared" si="70"/>
        <v>0</v>
      </c>
      <c r="P197" s="761">
        <f t="shared" si="70"/>
        <v>0</v>
      </c>
      <c r="Q197" s="761">
        <f t="shared" si="70"/>
        <v>0</v>
      </c>
      <c r="R197" s="761">
        <f t="shared" si="70"/>
        <v>0</v>
      </c>
      <c r="S197" s="905">
        <f t="shared" si="70"/>
        <v>0</v>
      </c>
      <c r="T197" s="868"/>
      <c r="U197" s="868"/>
      <c r="V197" s="868"/>
      <c r="W197" s="868"/>
      <c r="X197" s="868"/>
      <c r="Y197" s="868"/>
      <c r="Z197" s="868"/>
      <c r="AA197" s="868"/>
      <c r="AB197" s="868"/>
      <c r="AC197" s="868"/>
      <c r="AD197" s="868"/>
      <c r="AE197" s="868"/>
      <c r="AF197" s="913"/>
      <c r="AG197" s="840"/>
    </row>
    <row r="198" spans="1:33" x14ac:dyDescent="0.25">
      <c r="A198" s="767" t="s">
        <v>176</v>
      </c>
      <c r="B198" s="760"/>
      <c r="C198" s="768">
        <f t="shared" ref="C198:S198" si="71">C199*C200+C201*C202</f>
        <v>0</v>
      </c>
      <c r="D198" s="768">
        <f t="shared" si="71"/>
        <v>0</v>
      </c>
      <c r="E198" s="768">
        <f t="shared" si="71"/>
        <v>0</v>
      </c>
      <c r="F198" s="768">
        <f t="shared" si="71"/>
        <v>0</v>
      </c>
      <c r="G198" s="768">
        <f t="shared" si="71"/>
        <v>0</v>
      </c>
      <c r="H198" s="768">
        <f t="shared" si="71"/>
        <v>0</v>
      </c>
      <c r="I198" s="768">
        <f t="shared" si="71"/>
        <v>0</v>
      </c>
      <c r="J198" s="768">
        <f t="shared" si="71"/>
        <v>0</v>
      </c>
      <c r="K198" s="768">
        <f t="shared" si="71"/>
        <v>0</v>
      </c>
      <c r="L198" s="768">
        <f t="shared" si="71"/>
        <v>0</v>
      </c>
      <c r="M198" s="768">
        <f t="shared" si="71"/>
        <v>0</v>
      </c>
      <c r="N198" s="768">
        <f t="shared" si="71"/>
        <v>0</v>
      </c>
      <c r="O198" s="768">
        <f t="shared" si="71"/>
        <v>0</v>
      </c>
      <c r="P198" s="768">
        <f t="shared" si="71"/>
        <v>0</v>
      </c>
      <c r="Q198" s="768">
        <f t="shared" si="71"/>
        <v>0</v>
      </c>
      <c r="R198" s="768">
        <f t="shared" si="71"/>
        <v>0</v>
      </c>
      <c r="S198" s="909">
        <f t="shared" si="71"/>
        <v>0</v>
      </c>
      <c r="T198" s="872"/>
      <c r="U198" s="872"/>
      <c r="V198" s="872"/>
      <c r="W198" s="872"/>
      <c r="X198" s="872"/>
      <c r="Y198" s="872"/>
      <c r="Z198" s="872"/>
      <c r="AA198" s="872"/>
      <c r="AB198" s="872"/>
      <c r="AC198" s="872"/>
      <c r="AD198" s="872"/>
      <c r="AE198" s="872"/>
    </row>
    <row r="199" spans="1:33" x14ac:dyDescent="0.25">
      <c r="A199" s="762" t="s">
        <v>256</v>
      </c>
      <c r="B199" s="760"/>
      <c r="C199" s="921"/>
      <c r="D199" s="921"/>
      <c r="E199" s="921"/>
      <c r="F199" s="921"/>
      <c r="G199" s="921"/>
      <c r="H199" s="921"/>
      <c r="I199" s="921"/>
      <c r="J199" s="921"/>
      <c r="K199" s="921"/>
      <c r="L199" s="921"/>
      <c r="M199" s="921"/>
      <c r="N199" s="921"/>
      <c r="O199" s="921"/>
      <c r="P199" s="921"/>
      <c r="Q199" s="921"/>
      <c r="R199" s="921"/>
      <c r="S199" s="922"/>
      <c r="T199" s="868"/>
      <c r="U199" s="868"/>
      <c r="V199" s="868"/>
      <c r="W199" s="868"/>
      <c r="X199" s="868"/>
      <c r="Y199" s="868"/>
      <c r="Z199" s="868"/>
      <c r="AA199" s="868"/>
      <c r="AB199" s="868"/>
      <c r="AC199" s="868"/>
      <c r="AD199" s="868"/>
      <c r="AE199" s="868"/>
    </row>
    <row r="200" spans="1:33" x14ac:dyDescent="0.25">
      <c r="A200" s="762" t="s">
        <v>257</v>
      </c>
      <c r="B200" s="760"/>
      <c r="C200" s="769">
        <f t="shared" ref="C200:S200" si="72">IF(C187&gt;0,1,0)</f>
        <v>0</v>
      </c>
      <c r="D200" s="769">
        <f t="shared" si="72"/>
        <v>0</v>
      </c>
      <c r="E200" s="769">
        <f t="shared" si="72"/>
        <v>0</v>
      </c>
      <c r="F200" s="769">
        <f t="shared" si="72"/>
        <v>0</v>
      </c>
      <c r="G200" s="769">
        <f t="shared" si="72"/>
        <v>0</v>
      </c>
      <c r="H200" s="769">
        <f t="shared" si="72"/>
        <v>0</v>
      </c>
      <c r="I200" s="769">
        <f t="shared" si="72"/>
        <v>0</v>
      </c>
      <c r="J200" s="769">
        <f t="shared" si="72"/>
        <v>0</v>
      </c>
      <c r="K200" s="769">
        <f t="shared" si="72"/>
        <v>0</v>
      </c>
      <c r="L200" s="769">
        <f t="shared" si="72"/>
        <v>0</v>
      </c>
      <c r="M200" s="769">
        <f t="shared" si="72"/>
        <v>0</v>
      </c>
      <c r="N200" s="769">
        <f t="shared" si="72"/>
        <v>0</v>
      </c>
      <c r="O200" s="769">
        <f t="shared" si="72"/>
        <v>0</v>
      </c>
      <c r="P200" s="769">
        <f t="shared" si="72"/>
        <v>0</v>
      </c>
      <c r="Q200" s="769">
        <f t="shared" si="72"/>
        <v>0</v>
      </c>
      <c r="R200" s="769">
        <f t="shared" si="72"/>
        <v>0</v>
      </c>
      <c r="S200" s="910">
        <f t="shared" si="72"/>
        <v>0</v>
      </c>
      <c r="T200" s="872"/>
      <c r="U200" s="872"/>
      <c r="V200" s="872"/>
      <c r="W200" s="872"/>
      <c r="X200" s="872"/>
      <c r="Y200" s="872"/>
      <c r="Z200" s="872"/>
      <c r="AA200" s="872"/>
      <c r="AB200" s="872"/>
      <c r="AC200" s="872"/>
      <c r="AD200" s="872"/>
      <c r="AE200" s="872"/>
    </row>
    <row r="201" spans="1:33" ht="15" x14ac:dyDescent="0.25">
      <c r="A201" s="762" t="s">
        <v>258</v>
      </c>
      <c r="B201" s="925"/>
      <c r="C201" s="926"/>
      <c r="D201" s="926"/>
      <c r="E201" s="926"/>
      <c r="F201" s="926"/>
      <c r="G201" s="926"/>
      <c r="H201" s="926"/>
      <c r="I201" s="926"/>
      <c r="J201" s="926"/>
      <c r="K201" s="926"/>
      <c r="L201" s="926"/>
      <c r="M201" s="926"/>
      <c r="N201" s="926"/>
      <c r="O201" s="926"/>
      <c r="P201" s="926"/>
      <c r="Q201" s="926"/>
      <c r="R201" s="926"/>
      <c r="S201" s="927"/>
      <c r="T201" s="928"/>
      <c r="U201" s="873"/>
      <c r="V201" s="873"/>
      <c r="W201" s="873"/>
      <c r="X201" s="873"/>
      <c r="Y201" s="873"/>
      <c r="Z201" s="873"/>
      <c r="AA201" s="873"/>
      <c r="AB201" s="873"/>
      <c r="AC201" s="873"/>
      <c r="AD201" s="873"/>
      <c r="AE201" s="873"/>
    </row>
    <row r="202" spans="1:33" x14ac:dyDescent="0.25">
      <c r="A202" s="762" t="s">
        <v>259</v>
      </c>
      <c r="B202" s="760"/>
      <c r="C202" s="769">
        <f>IF(C188&gt;0,1,0)</f>
        <v>0</v>
      </c>
      <c r="D202" s="769">
        <f t="shared" ref="D202:S202" si="73">IF(D188&gt;0,1,0)</f>
        <v>0</v>
      </c>
      <c r="E202" s="769">
        <f t="shared" si="73"/>
        <v>0</v>
      </c>
      <c r="F202" s="769">
        <f t="shared" si="73"/>
        <v>0</v>
      </c>
      <c r="G202" s="769">
        <f t="shared" si="73"/>
        <v>0</v>
      </c>
      <c r="H202" s="769">
        <f t="shared" si="73"/>
        <v>0</v>
      </c>
      <c r="I202" s="769">
        <f t="shared" si="73"/>
        <v>0</v>
      </c>
      <c r="J202" s="769">
        <f t="shared" si="73"/>
        <v>0</v>
      </c>
      <c r="K202" s="769">
        <f t="shared" si="73"/>
        <v>0</v>
      </c>
      <c r="L202" s="769">
        <f t="shared" si="73"/>
        <v>0</v>
      </c>
      <c r="M202" s="769">
        <f t="shared" si="73"/>
        <v>0</v>
      </c>
      <c r="N202" s="769">
        <f t="shared" si="73"/>
        <v>0</v>
      </c>
      <c r="O202" s="769">
        <f t="shared" si="73"/>
        <v>0</v>
      </c>
      <c r="P202" s="769">
        <f t="shared" si="73"/>
        <v>0</v>
      </c>
      <c r="Q202" s="769">
        <f t="shared" si="73"/>
        <v>0</v>
      </c>
      <c r="R202" s="769">
        <f t="shared" si="73"/>
        <v>0</v>
      </c>
      <c r="S202" s="910">
        <f t="shared" si="73"/>
        <v>0</v>
      </c>
      <c r="T202" s="872"/>
      <c r="U202" s="872"/>
      <c r="V202" s="872"/>
      <c r="W202" s="872"/>
      <c r="X202" s="872"/>
      <c r="Y202" s="872"/>
      <c r="Z202" s="872"/>
      <c r="AA202" s="872"/>
      <c r="AB202" s="872"/>
      <c r="AC202" s="872"/>
      <c r="AD202" s="872"/>
      <c r="AE202" s="872"/>
    </row>
    <row r="203" spans="1:33" ht="15.75" x14ac:dyDescent="0.25">
      <c r="A203" s="771" t="s">
        <v>260</v>
      </c>
      <c r="B203" s="725"/>
      <c r="C203" s="772">
        <f>C196+C198+C195</f>
        <v>23.553699999999999</v>
      </c>
      <c r="D203" s="772">
        <f>D196+D198+D195</f>
        <v>23.553699999999999</v>
      </c>
      <c r="E203" s="772">
        <f>E196+E198+E195</f>
        <v>23.553699999999999</v>
      </c>
      <c r="F203" s="772">
        <f t="shared" ref="F203:S203" si="74">F196+F198+F195</f>
        <v>23.553699999999999</v>
      </c>
      <c r="G203" s="772">
        <f t="shared" si="74"/>
        <v>23.553699999999999</v>
      </c>
      <c r="H203" s="772">
        <f t="shared" si="74"/>
        <v>23.553699999999999</v>
      </c>
      <c r="I203" s="772">
        <f t="shared" si="74"/>
        <v>23.553699999999999</v>
      </c>
      <c r="J203" s="772">
        <f t="shared" si="74"/>
        <v>23.553699999999999</v>
      </c>
      <c r="K203" s="772">
        <f>K196+K198+K195</f>
        <v>23.553699999999999</v>
      </c>
      <c r="L203" s="772">
        <f t="shared" si="74"/>
        <v>23.553699999999999</v>
      </c>
      <c r="M203" s="772">
        <f t="shared" si="74"/>
        <v>23.553699999999999</v>
      </c>
      <c r="N203" s="772">
        <f t="shared" si="74"/>
        <v>23.553699999999999</v>
      </c>
      <c r="O203" s="772">
        <f t="shared" si="74"/>
        <v>23.553699999999999</v>
      </c>
      <c r="P203" s="772">
        <f t="shared" si="74"/>
        <v>23.553699999999999</v>
      </c>
      <c r="Q203" s="772">
        <f t="shared" si="74"/>
        <v>23.553699999999999</v>
      </c>
      <c r="R203" s="772">
        <f t="shared" si="74"/>
        <v>23.553699999999999</v>
      </c>
      <c r="S203" s="912">
        <f t="shared" si="74"/>
        <v>23.553699999999999</v>
      </c>
      <c r="T203" s="874"/>
      <c r="U203" s="874"/>
      <c r="V203" s="874"/>
      <c r="W203" s="874"/>
      <c r="X203" s="874"/>
      <c r="Y203" s="874"/>
      <c r="Z203" s="874"/>
      <c r="AA203" s="874"/>
      <c r="AB203" s="874"/>
      <c r="AC203" s="874"/>
      <c r="AD203" s="874"/>
      <c r="AE203" s="874"/>
    </row>
    <row r="205" spans="1:33" s="762" customFormat="1" x14ac:dyDescent="0.25">
      <c r="A205" s="773" t="s">
        <v>261</v>
      </c>
      <c r="B205" s="766"/>
      <c r="C205" s="761"/>
      <c r="D205" s="761"/>
      <c r="E205" s="761"/>
      <c r="F205" s="761"/>
      <c r="G205" s="761"/>
      <c r="H205" s="761"/>
      <c r="I205" s="761"/>
      <c r="J205" s="761"/>
      <c r="K205" s="761">
        <f>+IF((K206-K151)*7.3&lt;0,,(K206-K151)*7.3)</f>
        <v>0</v>
      </c>
      <c r="L205" s="761">
        <f t="shared" ref="L205:N205" si="75">+IF((L206-L151)*7.3&lt;0,,(L206-L151)*7.3)</f>
        <v>0</v>
      </c>
      <c r="M205" s="761">
        <f t="shared" si="75"/>
        <v>0</v>
      </c>
      <c r="N205" s="761">
        <f t="shared" si="75"/>
        <v>0</v>
      </c>
      <c r="O205" s="761"/>
      <c r="P205" s="761"/>
      <c r="Q205" s="761"/>
      <c r="R205" s="761"/>
      <c r="S205" s="905"/>
      <c r="T205" s="868"/>
      <c r="U205" s="868"/>
      <c r="V205" s="868"/>
      <c r="W205" s="868"/>
      <c r="X205" s="868"/>
      <c r="Y205" s="868"/>
      <c r="Z205" s="868"/>
      <c r="AA205" s="868"/>
      <c r="AB205" s="868"/>
      <c r="AC205" s="868"/>
      <c r="AD205" s="868"/>
      <c r="AE205" s="868"/>
      <c r="AF205" s="913"/>
      <c r="AG205" s="840"/>
    </row>
    <row r="206" spans="1:33" s="762" customFormat="1" x14ac:dyDescent="0.25">
      <c r="A206" s="773" t="s">
        <v>262</v>
      </c>
      <c r="B206" s="766"/>
      <c r="C206" s="761"/>
      <c r="D206" s="761"/>
      <c r="E206" s="761"/>
      <c r="F206" s="761"/>
      <c r="G206" s="761"/>
      <c r="H206" s="761"/>
      <c r="I206" s="761"/>
      <c r="J206" s="761"/>
      <c r="K206" s="774"/>
      <c r="L206" s="774"/>
      <c r="M206" s="774"/>
      <c r="N206" s="774"/>
      <c r="O206" s="761"/>
      <c r="P206" s="761"/>
      <c r="Q206" s="761"/>
      <c r="R206" s="761"/>
      <c r="S206" s="905"/>
      <c r="T206" s="868"/>
      <c r="U206" s="868"/>
      <c r="V206" s="868"/>
      <c r="W206" s="868"/>
      <c r="X206" s="868"/>
      <c r="Y206" s="868"/>
      <c r="Z206" s="868"/>
      <c r="AA206" s="868"/>
      <c r="AB206" s="868"/>
      <c r="AC206" s="868"/>
      <c r="AD206" s="868"/>
      <c r="AE206" s="868"/>
      <c r="AF206" s="913"/>
      <c r="AG206" s="840"/>
    </row>
  </sheetData>
  <mergeCells count="11">
    <mergeCell ref="A125:A126"/>
    <mergeCell ref="B125:B126"/>
    <mergeCell ref="S125:S126"/>
    <mergeCell ref="A107:A108"/>
    <mergeCell ref="B107:B108"/>
    <mergeCell ref="S107:S108"/>
    <mergeCell ref="X1:AE1"/>
    <mergeCell ref="A10:A12"/>
    <mergeCell ref="B10:B12"/>
    <mergeCell ref="C10:S10"/>
    <mergeCell ref="S11:S12"/>
  </mergeCells>
  <conditionalFormatting sqref="A105">
    <cfRule type="duplicateValues" dxfId="2" priority="1"/>
  </conditionalFormatting>
  <conditionalFormatting sqref="C74:S87">
    <cfRule type="cellIs" dxfId="1" priority="2" operator="equal">
      <formula>0</formula>
    </cfRule>
  </conditionalFormatting>
  <dataValidations count="2">
    <dataValidation type="list" allowBlank="1" showInputMessage="1" showErrorMessage="1" errorTitle="Ошибка" error="Значение можно выбрать из  списка!!!" promptTitle="Подсказа" prompt="Выберите из списка" sqref="B27:B39" xr:uid="{00000000-0002-0000-0100-000000000000}">
      <formula1>$BR$6:$BR$11</formula1>
    </dataValidation>
    <dataValidation allowBlank="1" showInputMessage="1" showErrorMessage="1" errorTitle="Ошибка" error="Значение Вы можете выбрать только из списка!!!" promptTitle="Подсказка" prompt="Выберите из списка" sqref="B57:B69 B91:B103 B74:B86 B109:B121 B127:B139" xr:uid="{00000000-0002-0000-0100-000001000000}"/>
  </dataValidations>
  <hyperlinks>
    <hyperlink ref="B23" r:id="rId1" xr:uid="{00000000-0004-0000-0100-000000000000}"/>
    <hyperlink ref="B24" r:id="rId2" xr:uid="{00000000-0004-0000-0100-000001000000}"/>
    <hyperlink ref="B14" r:id="rId3" xr:uid="{00000000-0004-0000-0100-000002000000}"/>
    <hyperlink ref="B20" r:id="rId4" xr:uid="{00000000-0004-0000-0100-000003000000}"/>
    <hyperlink ref="B171" r:id="rId5" xr:uid="{00000000-0004-0000-0100-000004000000}"/>
  </hyperlinks>
  <printOptions horizontalCentered="1"/>
  <pageMargins left="0.59055118110236227" right="0.59055118110236227" top="0.78740157480314965" bottom="0.78740157480314965" header="0.31496062992125984" footer="0.31496062992125984"/>
  <pageSetup paperSize="9" scale="34" fitToHeight="0" orientation="landscape" r:id="rId6"/>
  <headerFooter scaleWithDoc="0">
    <oddFooter>&amp;L&amp;"Tahoma,обычный"&amp;7________________________________________________________________________________________________________________________
Регламент налогового планирования в Группе Компаний АО "Зарубежнефть"
Управление экономики и бизнес-планирования</oddFooter>
  </headerFooter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0">
    <pageSetUpPr fitToPage="1"/>
  </sheetPr>
  <dimension ref="A1:BV206"/>
  <sheetViews>
    <sheetView showWhiteSpace="0" topLeftCell="A7" zoomScale="85" zoomScaleNormal="85" workbookViewId="0">
      <pane xSplit="2" ySplit="19" topLeftCell="C110" activePane="bottomRight" state="frozen"/>
      <selection activeCell="L62" sqref="L62"/>
      <selection pane="topRight" activeCell="L62" sqref="L62"/>
      <selection pane="bottomLeft" activeCell="L62" sqref="L62"/>
      <selection pane="bottomRight" activeCell="C123" sqref="C123"/>
    </sheetView>
  </sheetViews>
  <sheetFormatPr defaultColWidth="9" defaultRowHeight="12.75" outlineLevelRow="1" outlineLevelCol="1" x14ac:dyDescent="0.25"/>
  <cols>
    <col min="1" max="1" width="38.7109375" style="655" customWidth="1"/>
    <col min="2" max="2" width="26.42578125" style="655" customWidth="1"/>
    <col min="3" max="3" width="11.7109375" style="655" customWidth="1" outlineLevel="1"/>
    <col min="4" max="4" width="12.28515625" style="655" customWidth="1" outlineLevel="1"/>
    <col min="5" max="5" width="11.85546875" style="655" customWidth="1" outlineLevel="1"/>
    <col min="6" max="6" width="12" style="655" customWidth="1" outlineLevel="1"/>
    <col min="7" max="7" width="11.85546875" style="655" customWidth="1" outlineLevel="1"/>
    <col min="8" max="8" width="12.7109375" style="655" customWidth="1" outlineLevel="1"/>
    <col min="9" max="9" width="11" style="655" customWidth="1" outlineLevel="1"/>
    <col min="10" max="10" width="12.42578125" style="655" customWidth="1" outlineLevel="1"/>
    <col min="11" max="14" width="11" style="655" customWidth="1" outlineLevel="1"/>
    <col min="15" max="18" width="11.42578125" style="655" bestFit="1" customWidth="1"/>
    <col min="19" max="19" width="11.7109375" style="655" bestFit="1" customWidth="1"/>
    <col min="20" max="31" width="11.28515625" style="655" customWidth="1" outlineLevel="1"/>
    <col min="32" max="32" width="13.28515625" style="655" customWidth="1"/>
    <col min="33" max="33" width="15.85546875" style="655" customWidth="1"/>
    <col min="34" max="34" width="12" style="655" bestFit="1" customWidth="1"/>
    <col min="35" max="35" width="10.85546875" style="655" customWidth="1"/>
    <col min="36" max="36" width="14.42578125" style="655" customWidth="1"/>
    <col min="37" max="69" width="9" style="655"/>
    <col min="70" max="70" width="0" style="655" hidden="1" customWidth="1"/>
    <col min="71" max="74" width="9" style="655" hidden="1" customWidth="1"/>
    <col min="75" max="16384" width="9" style="655"/>
  </cols>
  <sheetData>
    <row r="1" spans="1:73" ht="51" hidden="1" customHeight="1" x14ac:dyDescent="0.25">
      <c r="X1" s="1158" t="s">
        <v>136</v>
      </c>
      <c r="Y1" s="1158"/>
      <c r="Z1" s="1158"/>
      <c r="AA1" s="1158"/>
      <c r="AB1" s="1158"/>
      <c r="AC1" s="1158"/>
      <c r="AD1" s="1158"/>
      <c r="AE1" s="1158"/>
    </row>
    <row r="2" spans="1:73" ht="14.25" hidden="1" customHeight="1" x14ac:dyDescent="0.25">
      <c r="X2" s="656"/>
      <c r="Y2" s="656"/>
      <c r="Z2" s="656"/>
      <c r="AA2" s="656"/>
      <c r="AB2" s="656"/>
      <c r="AC2" s="656"/>
      <c r="AD2" s="656"/>
      <c r="AE2" s="656"/>
    </row>
    <row r="3" spans="1:73" ht="14.25" hidden="1" customHeight="1" x14ac:dyDescent="0.25">
      <c r="X3" s="657"/>
      <c r="Y3" s="657"/>
      <c r="Z3" s="657"/>
      <c r="AA3" s="657"/>
      <c r="AB3" s="657"/>
      <c r="AC3" s="657"/>
      <c r="AD3" s="657"/>
      <c r="AE3" s="657"/>
    </row>
    <row r="4" spans="1:73" ht="14.25" hidden="1" customHeight="1" x14ac:dyDescent="0.25">
      <c r="X4" s="657"/>
      <c r="Y4" s="657"/>
      <c r="Z4" s="657"/>
      <c r="AA4" s="657"/>
      <c r="AB4" s="657"/>
      <c r="AC4" s="657"/>
      <c r="AD4" s="657"/>
      <c r="AE4" s="657"/>
    </row>
    <row r="5" spans="1:73" ht="14.25" hidden="1" customHeight="1" x14ac:dyDescent="0.25">
      <c r="X5" s="656"/>
      <c r="AD5" s="656"/>
    </row>
    <row r="6" spans="1:73" ht="12.75" hidden="1" customHeight="1" x14ac:dyDescent="0.25">
      <c r="BR6" s="658" t="s">
        <v>137</v>
      </c>
      <c r="BS6" s="655">
        <v>1</v>
      </c>
      <c r="BT6" s="658" t="s">
        <v>138</v>
      </c>
    </row>
    <row r="7" spans="1:73" s="659" customFormat="1" ht="14.25" x14ac:dyDescent="0.25">
      <c r="A7" s="659" t="s">
        <v>361</v>
      </c>
      <c r="BR7" s="658" t="s">
        <v>139</v>
      </c>
      <c r="BS7" s="655">
        <v>2</v>
      </c>
      <c r="BT7" s="658" t="s">
        <v>140</v>
      </c>
      <c r="BU7" s="660"/>
    </row>
    <row r="8" spans="1:73" s="659" customFormat="1" ht="14.25" x14ac:dyDescent="0.25">
      <c r="C8" s="659">
        <v>1</v>
      </c>
      <c r="D8" s="659">
        <v>1</v>
      </c>
      <c r="E8" s="659">
        <v>1</v>
      </c>
      <c r="F8" s="659">
        <v>2</v>
      </c>
      <c r="G8" s="659">
        <v>2</v>
      </c>
      <c r="H8" s="659">
        <v>2</v>
      </c>
      <c r="I8" s="659">
        <v>3</v>
      </c>
      <c r="J8" s="659">
        <v>3</v>
      </c>
      <c r="K8" s="659">
        <v>3</v>
      </c>
      <c r="L8" s="659">
        <v>4</v>
      </c>
      <c r="M8" s="659">
        <v>4</v>
      </c>
      <c r="N8" s="659">
        <v>4</v>
      </c>
      <c r="BR8" s="658"/>
      <c r="BS8" s="655"/>
      <c r="BT8" s="658"/>
      <c r="BU8" s="660"/>
    </row>
    <row r="9" spans="1:73" x14ac:dyDescent="0.25">
      <c r="C9" s="655">
        <v>1</v>
      </c>
      <c r="D9" s="655">
        <v>2</v>
      </c>
      <c r="E9" s="655">
        <v>3</v>
      </c>
      <c r="F9" s="655">
        <v>4</v>
      </c>
      <c r="G9" s="655">
        <v>5</v>
      </c>
      <c r="H9" s="655">
        <v>6</v>
      </c>
      <c r="I9" s="655">
        <v>7</v>
      </c>
      <c r="J9" s="655">
        <v>8</v>
      </c>
      <c r="K9" s="655">
        <v>9</v>
      </c>
      <c r="L9" s="655">
        <v>10</v>
      </c>
      <c r="M9" s="655">
        <v>11</v>
      </c>
      <c r="N9" s="655">
        <v>12</v>
      </c>
      <c r="BR9" s="658" t="s">
        <v>141</v>
      </c>
      <c r="BS9" s="655">
        <v>3</v>
      </c>
      <c r="BT9" s="658" t="s">
        <v>142</v>
      </c>
    </row>
    <row r="10" spans="1:73" s="660" customFormat="1" ht="15" customHeight="1" x14ac:dyDescent="0.25">
      <c r="A10" s="1159" t="s">
        <v>362</v>
      </c>
      <c r="B10" s="1160" t="s">
        <v>143</v>
      </c>
      <c r="C10" s="1161">
        <v>2022</v>
      </c>
      <c r="D10" s="1162"/>
      <c r="E10" s="1162"/>
      <c r="F10" s="1162"/>
      <c r="G10" s="1162"/>
      <c r="H10" s="1162"/>
      <c r="I10" s="1162"/>
      <c r="J10" s="1162"/>
      <c r="K10" s="1162"/>
      <c r="L10" s="1162"/>
      <c r="M10" s="1162"/>
      <c r="N10" s="1162"/>
      <c r="O10" s="1162"/>
      <c r="P10" s="1162"/>
      <c r="Q10" s="1162"/>
      <c r="R10" s="1162"/>
      <c r="S10" s="1162"/>
      <c r="T10" s="875"/>
      <c r="U10" s="875"/>
      <c r="V10" s="875"/>
      <c r="W10" s="875"/>
      <c r="X10" s="875"/>
      <c r="Y10" s="876"/>
      <c r="Z10" s="876"/>
      <c r="AA10" s="876"/>
      <c r="AB10" s="876"/>
      <c r="AC10" s="876"/>
      <c r="AD10" s="876"/>
      <c r="AE10" s="876"/>
      <c r="BR10" s="658" t="s">
        <v>144</v>
      </c>
      <c r="BS10" s="655">
        <v>4</v>
      </c>
      <c r="BT10" s="658" t="s">
        <v>145</v>
      </c>
    </row>
    <row r="11" spans="1:73" s="662" customFormat="1" x14ac:dyDescent="0.25">
      <c r="A11" s="1159"/>
      <c r="B11" s="1160"/>
      <c r="C11" s="661" t="s">
        <v>82</v>
      </c>
      <c r="D11" s="661" t="s">
        <v>19</v>
      </c>
      <c r="E11" s="661" t="s">
        <v>30</v>
      </c>
      <c r="F11" s="661" t="s">
        <v>20</v>
      </c>
      <c r="G11" s="661" t="s">
        <v>21</v>
      </c>
      <c r="H11" s="661" t="s">
        <v>22</v>
      </c>
      <c r="I11" s="661" t="s">
        <v>23</v>
      </c>
      <c r="J11" s="661" t="s">
        <v>25</v>
      </c>
      <c r="K11" s="661" t="s">
        <v>24</v>
      </c>
      <c r="L11" s="661" t="s">
        <v>27</v>
      </c>
      <c r="M11" s="661" t="s">
        <v>26</v>
      </c>
      <c r="N11" s="661" t="s">
        <v>28</v>
      </c>
      <c r="O11" s="661" t="s">
        <v>146</v>
      </c>
      <c r="P11" s="661" t="s">
        <v>147</v>
      </c>
      <c r="Q11" s="661" t="s">
        <v>148</v>
      </c>
      <c r="R11" s="661" t="s">
        <v>149</v>
      </c>
      <c r="S11" s="1163">
        <f>C10</f>
        <v>2022</v>
      </c>
      <c r="T11" s="841"/>
      <c r="U11" s="841"/>
      <c r="V11" s="841"/>
      <c r="W11" s="841"/>
      <c r="X11" s="876"/>
      <c r="Y11" s="841"/>
      <c r="Z11" s="841"/>
      <c r="AA11" s="841"/>
      <c r="AB11" s="841"/>
      <c r="AC11" s="876"/>
      <c r="AD11" s="876"/>
      <c r="AE11" s="876"/>
      <c r="BR11" s="658" t="s">
        <v>150</v>
      </c>
      <c r="BT11" s="658" t="s">
        <v>151</v>
      </c>
    </row>
    <row r="12" spans="1:73" s="662" customFormat="1" x14ac:dyDescent="0.25">
      <c r="A12" s="1159"/>
      <c r="B12" s="1160"/>
      <c r="C12" s="661" t="s">
        <v>152</v>
      </c>
      <c r="D12" s="661" t="s">
        <v>152</v>
      </c>
      <c r="E12" s="661" t="s">
        <v>152</v>
      </c>
      <c r="F12" s="661" t="s">
        <v>152</v>
      </c>
      <c r="G12" s="661" t="s">
        <v>152</v>
      </c>
      <c r="H12" s="661" t="s">
        <v>152</v>
      </c>
      <c r="I12" s="661" t="s">
        <v>152</v>
      </c>
      <c r="J12" s="661" t="s">
        <v>152</v>
      </c>
      <c r="K12" s="661" t="s">
        <v>152</v>
      </c>
      <c r="L12" s="661" t="s">
        <v>152</v>
      </c>
      <c r="M12" s="661" t="s">
        <v>152</v>
      </c>
      <c r="N12" s="661" t="s">
        <v>152</v>
      </c>
      <c r="O12" s="661" t="s">
        <v>153</v>
      </c>
      <c r="P12" s="661" t="s">
        <v>153</v>
      </c>
      <c r="Q12" s="661" t="s">
        <v>153</v>
      </c>
      <c r="R12" s="661" t="s">
        <v>153</v>
      </c>
      <c r="S12" s="1164"/>
      <c r="T12" s="841"/>
      <c r="U12" s="841"/>
      <c r="V12" s="841"/>
      <c r="W12" s="841"/>
      <c r="X12" s="876"/>
      <c r="Y12" s="841"/>
      <c r="Z12" s="841"/>
      <c r="AA12" s="841"/>
      <c r="AB12" s="841"/>
      <c r="AC12" s="876"/>
      <c r="AD12" s="876"/>
      <c r="AE12" s="876"/>
      <c r="BR12" s="658"/>
      <c r="BT12" s="658" t="s">
        <v>154</v>
      </c>
    </row>
    <row r="13" spans="1:73" s="658" customFormat="1" ht="12" customHeight="1" x14ac:dyDescent="0.25">
      <c r="A13" s="663" t="s">
        <v>155</v>
      </c>
      <c r="B13" s="664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5"/>
      <c r="N13" s="665"/>
      <c r="O13" s="665"/>
      <c r="P13" s="665"/>
      <c r="Q13" s="665"/>
      <c r="R13" s="665"/>
      <c r="S13" s="666"/>
      <c r="T13" s="706"/>
      <c r="U13" s="706"/>
      <c r="V13" s="706"/>
      <c r="W13" s="706"/>
      <c r="X13" s="706"/>
      <c r="Y13" s="706"/>
      <c r="Z13" s="706"/>
      <c r="AA13" s="706"/>
      <c r="AB13" s="706"/>
      <c r="AC13" s="706"/>
      <c r="AD13" s="706"/>
      <c r="AE13" s="706"/>
      <c r="BT13" s="658" t="s">
        <v>156</v>
      </c>
    </row>
    <row r="14" spans="1:73" s="658" customFormat="1" ht="15" x14ac:dyDescent="0.2">
      <c r="A14" s="667" t="s">
        <v>157</v>
      </c>
      <c r="B14" s="668" t="s">
        <v>158</v>
      </c>
      <c r="C14" s="669">
        <v>90.680359999999993</v>
      </c>
      <c r="D14" s="669"/>
      <c r="E14" s="669"/>
      <c r="F14" s="669"/>
      <c r="G14" s="669"/>
      <c r="H14" s="669"/>
      <c r="I14" s="669"/>
      <c r="J14" s="669"/>
      <c r="K14" s="669"/>
      <c r="L14" s="669"/>
      <c r="M14" s="669"/>
      <c r="N14" s="669"/>
      <c r="O14" s="670"/>
      <c r="P14" s="670"/>
      <c r="Q14" s="670"/>
      <c r="R14" s="670"/>
      <c r="S14" s="878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BT14" s="658" t="s">
        <v>159</v>
      </c>
    </row>
    <row r="15" spans="1:73" s="658" customFormat="1" x14ac:dyDescent="0.25">
      <c r="A15" s="667" t="s">
        <v>160</v>
      </c>
      <c r="B15" s="671"/>
      <c r="C15" s="669">
        <v>983.33</v>
      </c>
      <c r="D15" s="672"/>
      <c r="E15" s="672"/>
      <c r="F15" s="672"/>
      <c r="G15" s="672"/>
      <c r="H15" s="672"/>
      <c r="I15" s="672"/>
      <c r="J15" s="672"/>
      <c r="K15" s="672"/>
      <c r="L15" s="672"/>
      <c r="M15" s="672"/>
      <c r="N15" s="672"/>
      <c r="O15" s="670"/>
      <c r="P15" s="670"/>
      <c r="Q15" s="670"/>
      <c r="R15" s="670"/>
      <c r="S15" s="878"/>
      <c r="T15" s="843"/>
      <c r="U15" s="843"/>
      <c r="V15" s="843"/>
      <c r="W15" s="843"/>
      <c r="X15" s="843"/>
      <c r="Y15" s="843"/>
      <c r="Z15" s="843"/>
      <c r="AA15" s="843"/>
      <c r="AB15" s="843"/>
      <c r="AC15" s="843"/>
      <c r="AD15" s="843"/>
      <c r="AE15" s="843"/>
      <c r="BT15" s="658" t="s">
        <v>161</v>
      </c>
    </row>
    <row r="16" spans="1:73" s="658" customFormat="1" x14ac:dyDescent="0.25">
      <c r="A16" s="667" t="s">
        <v>162</v>
      </c>
      <c r="B16" s="671"/>
      <c r="C16" s="669">
        <v>16.05</v>
      </c>
      <c r="D16" s="670"/>
      <c r="E16" s="670"/>
      <c r="F16" s="670"/>
      <c r="G16" s="670"/>
      <c r="H16" s="670"/>
      <c r="I16" s="670"/>
      <c r="J16" s="670"/>
      <c r="K16" s="670"/>
      <c r="L16" s="670"/>
      <c r="M16" s="670"/>
      <c r="N16" s="670"/>
      <c r="O16" s="670"/>
      <c r="P16" s="670"/>
      <c r="Q16" s="670"/>
      <c r="R16" s="670"/>
      <c r="S16" s="878"/>
      <c r="T16" s="706"/>
      <c r="U16" s="706"/>
      <c r="V16" s="706"/>
      <c r="W16" s="706"/>
      <c r="X16" s="706"/>
      <c r="Y16" s="706"/>
      <c r="Z16" s="706"/>
      <c r="AA16" s="706"/>
      <c r="AB16" s="706"/>
      <c r="AC16" s="706"/>
      <c r="AD16" s="706"/>
      <c r="AE16" s="706"/>
      <c r="BT16" s="658" t="s">
        <v>163</v>
      </c>
    </row>
    <row r="17" spans="1:72" s="658" customFormat="1" x14ac:dyDescent="0.25">
      <c r="A17" s="667" t="s">
        <v>164</v>
      </c>
      <c r="B17" s="671"/>
      <c r="C17" s="669">
        <v>279.27000000000004</v>
      </c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670"/>
      <c r="R17" s="670"/>
      <c r="S17" s="878"/>
      <c r="T17" s="706"/>
      <c r="U17" s="706"/>
      <c r="V17" s="706"/>
      <c r="W17" s="706"/>
      <c r="X17" s="706"/>
      <c r="Y17" s="706"/>
      <c r="Z17" s="706"/>
      <c r="AA17" s="706"/>
      <c r="AB17" s="706"/>
      <c r="AC17" s="706"/>
      <c r="AD17" s="706"/>
      <c r="AE17" s="706"/>
      <c r="BT17" s="658" t="s">
        <v>165</v>
      </c>
    </row>
    <row r="18" spans="1:72" s="658" customFormat="1" x14ac:dyDescent="0.25">
      <c r="A18" s="667" t="s">
        <v>166</v>
      </c>
      <c r="B18" s="671"/>
      <c r="C18" s="669">
        <v>598.13</v>
      </c>
      <c r="D18" s="670"/>
      <c r="E18" s="670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670"/>
      <c r="Q18" s="670"/>
      <c r="R18" s="670"/>
      <c r="S18" s="878"/>
      <c r="T18" s="706"/>
      <c r="U18" s="706"/>
      <c r="V18" s="706"/>
      <c r="W18" s="706"/>
      <c r="X18" s="706"/>
      <c r="Y18" s="706"/>
      <c r="Z18" s="706"/>
      <c r="AA18" s="706"/>
      <c r="AB18" s="706"/>
      <c r="AC18" s="706"/>
      <c r="AD18" s="706"/>
      <c r="AE18" s="706"/>
      <c r="BT18" s="658" t="s">
        <v>167</v>
      </c>
    </row>
    <row r="19" spans="1:72" s="658" customFormat="1" x14ac:dyDescent="0.25">
      <c r="A19" s="667" t="s">
        <v>168</v>
      </c>
      <c r="B19" s="671"/>
      <c r="C19" s="669">
        <v>457.96000000000004</v>
      </c>
      <c r="D19" s="670"/>
      <c r="E19" s="670"/>
      <c r="F19" s="670"/>
      <c r="G19" s="670"/>
      <c r="H19" s="670"/>
      <c r="I19" s="670"/>
      <c r="J19" s="670"/>
      <c r="K19" s="670"/>
      <c r="L19" s="670"/>
      <c r="M19" s="670"/>
      <c r="N19" s="670"/>
      <c r="O19" s="670"/>
      <c r="P19" s="670"/>
      <c r="Q19" s="670"/>
      <c r="R19" s="670"/>
      <c r="S19" s="878"/>
      <c r="T19" s="706"/>
      <c r="U19" s="706"/>
      <c r="V19" s="706"/>
      <c r="W19" s="706"/>
      <c r="X19" s="706"/>
      <c r="Y19" s="706"/>
      <c r="Z19" s="706"/>
      <c r="AA19" s="706"/>
      <c r="AB19" s="706"/>
      <c r="AC19" s="706"/>
      <c r="AD19" s="706"/>
      <c r="AE19" s="706"/>
    </row>
    <row r="20" spans="1:72" s="658" customFormat="1" ht="15" x14ac:dyDescent="0.2">
      <c r="A20" s="667" t="s">
        <v>53</v>
      </c>
      <c r="B20" s="668" t="s">
        <v>169</v>
      </c>
      <c r="C20" s="669">
        <v>81.195559000000003</v>
      </c>
      <c r="D20" s="775"/>
      <c r="E20" s="669"/>
      <c r="F20" s="669"/>
      <c r="G20" s="669"/>
      <c r="H20" s="674"/>
      <c r="I20" s="669"/>
      <c r="J20" s="669"/>
      <c r="K20" s="669"/>
      <c r="L20" s="669"/>
      <c r="M20" s="669"/>
      <c r="N20" s="669"/>
      <c r="O20" s="670"/>
      <c r="P20" s="670"/>
      <c r="Q20" s="670"/>
      <c r="R20" s="670"/>
      <c r="S20" s="878"/>
      <c r="T20" s="842"/>
      <c r="U20" s="842"/>
      <c r="V20" s="842"/>
      <c r="W20" s="842"/>
      <c r="X20" s="842"/>
      <c r="Y20" s="842"/>
      <c r="Z20" s="842"/>
      <c r="AA20" s="842"/>
      <c r="AB20" s="842"/>
      <c r="AC20" s="842"/>
      <c r="AD20" s="842"/>
      <c r="AE20" s="842"/>
      <c r="BT20" s="658" t="s">
        <v>170</v>
      </c>
    </row>
    <row r="21" spans="1:72" s="658" customFormat="1" x14ac:dyDescent="0.25">
      <c r="A21" s="667" t="s">
        <v>171</v>
      </c>
      <c r="B21" s="671"/>
      <c r="C21" s="676">
        <f>ROUND((C14-C16)/C17*C20,4)</f>
        <v>21.6982</v>
      </c>
      <c r="D21" s="677" t="e">
        <f>ROUND((D14-D16)/D17*D20,4)</f>
        <v>#DIV/0!</v>
      </c>
      <c r="E21" s="678" t="e">
        <f>ROUND((E14-E16)/E17*E20,4)</f>
        <v>#DIV/0!</v>
      </c>
      <c r="F21" s="678" t="e">
        <f>ROUND((F14-F16)/F17*F20,4)</f>
        <v>#DIV/0!</v>
      </c>
      <c r="G21" s="677" t="e">
        <f>ROUND((G14-G16)/G17*G20,4)</f>
        <v>#DIV/0!</v>
      </c>
      <c r="H21" s="678" t="e">
        <f t="shared" ref="H21:N21" si="0">ROUND((H14-H16)/H17*H20,4)</f>
        <v>#DIV/0!</v>
      </c>
      <c r="I21" s="678" t="e">
        <f t="shared" si="0"/>
        <v>#DIV/0!</v>
      </c>
      <c r="J21" s="678" t="e">
        <f t="shared" si="0"/>
        <v>#DIV/0!</v>
      </c>
      <c r="K21" s="678" t="e">
        <f t="shared" si="0"/>
        <v>#DIV/0!</v>
      </c>
      <c r="L21" s="678" t="e">
        <f t="shared" si="0"/>
        <v>#DIV/0!</v>
      </c>
      <c r="M21" s="678" t="e">
        <f t="shared" si="0"/>
        <v>#DIV/0!</v>
      </c>
      <c r="N21" s="678" t="e">
        <f t="shared" si="0"/>
        <v>#DIV/0!</v>
      </c>
      <c r="O21" s="670" t="e">
        <f t="shared" ref="O21" si="1">AVERAGE(C21:E21)</f>
        <v>#DIV/0!</v>
      </c>
      <c r="P21" s="670" t="e">
        <f t="shared" ref="P21" si="2">AVERAGE(F21:H21)</f>
        <v>#DIV/0!</v>
      </c>
      <c r="Q21" s="670" t="e">
        <f>AVERAGE(I21:K21)</f>
        <v>#DIV/0!</v>
      </c>
      <c r="R21" s="670" t="e">
        <f t="shared" ref="R21" si="3">AVERAGE(L21:N21)</f>
        <v>#DIV/0!</v>
      </c>
      <c r="S21" s="878" t="e">
        <f t="shared" ref="S21" si="4">ROUND((S14-S16)/S17*S20,4)</f>
        <v>#DIV/0!</v>
      </c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BT21" s="658" t="s">
        <v>172</v>
      </c>
    </row>
    <row r="22" spans="1:72" s="681" customFormat="1" x14ac:dyDescent="0.25">
      <c r="A22" s="679" t="s">
        <v>173</v>
      </c>
      <c r="B22" s="680"/>
      <c r="C22" s="676">
        <v>0.71369000000000005</v>
      </c>
      <c r="D22" s="676"/>
      <c r="E22" s="676"/>
      <c r="F22" s="676"/>
      <c r="G22" s="676"/>
      <c r="H22" s="676"/>
      <c r="I22" s="676"/>
      <c r="J22" s="676"/>
      <c r="K22" s="676"/>
      <c r="L22" s="676"/>
      <c r="M22" s="676"/>
      <c r="N22" s="676"/>
      <c r="O22" s="676"/>
      <c r="P22" s="676"/>
      <c r="Q22" s="676"/>
      <c r="R22" s="676"/>
      <c r="S22" s="879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</row>
    <row r="23" spans="1:72" s="681" customFormat="1" ht="15" x14ac:dyDescent="0.25">
      <c r="A23" s="679" t="s">
        <v>174</v>
      </c>
      <c r="B23" s="668" t="s">
        <v>175</v>
      </c>
      <c r="C23" s="682">
        <f>+IF(C171*7.3&gt;182.5,ROUNDDOWN((0.3*(C171*7.3-182.5)+29.2),1)*C20*C22,IF(AND(C171*7.3&gt;146,C171*7.3&lt;=182.5),(0.45*(C171*7.3-146)+12.78)*C20*C22,IF(AND(C171*7.3&gt;109.5,C171*7.3&lt;=146),ROUNDDOWN(0.35*(C171*7.3-109.5),1)*C20*C22,0)))</f>
        <v>7683.9655974593461</v>
      </c>
      <c r="D23" s="682">
        <f>+IF(D171*7.3&gt;182.5,ROUNDDOWN((0.3*(D171*7.3-182.5)+29.2),1)*D20*D22,IF(AND(D171*7.3&gt;146,D171*7.3&lt;=182.5),(0.45*(D171*7.3-146)+12.78)*D20*D22,IF(AND(D171*7.3&gt;109.5,D171*7.3&lt;=146),ROUNDDOWN(0.35*(D171*7.3-109.5),1)*D20*D22,0)))</f>
        <v>0</v>
      </c>
      <c r="E23" s="682">
        <f t="shared" ref="E23:N23" si="5">+IF(E171*7.3&gt;182.5,ROUNDDOWN((0.3*(E171*7.3-182.5)+29.2),1)*E20*E22,IF(AND(E171*7.3&gt;146,E171*7.3&lt;=182.5),(0.45*(E171*7.3-146)+12.78)*E20*E22,IF(AND(E171*7.3&gt;109.5,E171*7.3&lt;=146),ROUNDDOWN(0.35*(E171*7.3-109.5),1)*E20*E22,0)))</f>
        <v>0</v>
      </c>
      <c r="F23" s="682">
        <f t="shared" si="5"/>
        <v>0</v>
      </c>
      <c r="G23" s="682">
        <f t="shared" si="5"/>
        <v>0</v>
      </c>
      <c r="H23" s="682">
        <f t="shared" si="5"/>
        <v>0</v>
      </c>
      <c r="I23" s="682">
        <f t="shared" si="5"/>
        <v>0</v>
      </c>
      <c r="J23" s="682">
        <f t="shared" si="5"/>
        <v>0</v>
      </c>
      <c r="K23" s="682">
        <f t="shared" si="5"/>
        <v>0</v>
      </c>
      <c r="L23" s="682">
        <f t="shared" si="5"/>
        <v>0</v>
      </c>
      <c r="M23" s="682">
        <f t="shared" si="5"/>
        <v>0</v>
      </c>
      <c r="N23" s="682">
        <f t="shared" si="5"/>
        <v>0</v>
      </c>
      <c r="O23" s="670">
        <f t="shared" ref="O23" si="6">AVERAGE(C23:E23)</f>
        <v>2561.321865819782</v>
      </c>
      <c r="P23" s="670">
        <f t="shared" ref="P23" si="7">AVERAGE(F23:H23)</f>
        <v>0</v>
      </c>
      <c r="Q23" s="670">
        <f>AVERAGE(I23:K23)</f>
        <v>0</v>
      </c>
      <c r="R23" s="670">
        <f t="shared" ref="R23" si="8">AVERAGE(L23:N23)</f>
        <v>0</v>
      </c>
      <c r="S23" s="878">
        <f>+IF(S171*7.3&gt;182.5,ROUNDDOWN((0.3*(S171*7.3-182.5)+29.2),1)*S20*S22,IF(AND(S171*7.3&gt;146,S171*7.3&lt;=182.5),(0.45*(S171*7.3-146)+12.78)*S20*S22,IF(AND(S171*7.3&gt;109.5,S171*7.3&lt;=146),ROUNDDOWN(0.35*(S171*7.3-109.5),1)*S20*S22,0)))</f>
        <v>0</v>
      </c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</row>
    <row r="24" spans="1:72" s="681" customFormat="1" ht="15" x14ac:dyDescent="0.25">
      <c r="A24" s="679" t="s">
        <v>176</v>
      </c>
      <c r="B24" s="668" t="s">
        <v>177</v>
      </c>
      <c r="C24" s="684">
        <f>C203</f>
        <v>118.2645</v>
      </c>
      <c r="D24" s="684">
        <f t="shared" ref="D24:S24" si="9">D203</f>
        <v>220.55369999999999</v>
      </c>
      <c r="E24" s="684">
        <f t="shared" si="9"/>
        <v>220.55369999999999</v>
      </c>
      <c r="F24" s="684">
        <f t="shared" si="9"/>
        <v>110.55369999999999</v>
      </c>
      <c r="G24" s="684">
        <f t="shared" si="9"/>
        <v>23.553699999999999</v>
      </c>
      <c r="H24" s="684">
        <f t="shared" si="9"/>
        <v>23.553699999999999</v>
      </c>
      <c r="I24" s="684">
        <f t="shared" si="9"/>
        <v>23.553699999999999</v>
      </c>
      <c r="J24" s="684">
        <f t="shared" si="9"/>
        <v>23.553699999999999</v>
      </c>
      <c r="K24" s="684">
        <f t="shared" si="9"/>
        <v>23.553699999999999</v>
      </c>
      <c r="L24" s="684">
        <f t="shared" si="9"/>
        <v>23.553699999999999</v>
      </c>
      <c r="M24" s="684">
        <f t="shared" si="9"/>
        <v>23.553699999999999</v>
      </c>
      <c r="N24" s="684">
        <f t="shared" si="9"/>
        <v>23.553699999999999</v>
      </c>
      <c r="O24" s="684">
        <f>O203</f>
        <v>23.553699999999999</v>
      </c>
      <c r="P24" s="684">
        <f t="shared" ref="P24:R24" si="10">P203</f>
        <v>23.553699999999999</v>
      </c>
      <c r="Q24" s="684">
        <f t="shared" si="10"/>
        <v>23.553699999999999</v>
      </c>
      <c r="R24" s="684">
        <f t="shared" si="10"/>
        <v>23.553699999999999</v>
      </c>
      <c r="S24" s="880">
        <f t="shared" si="9"/>
        <v>23.553699999999999</v>
      </c>
      <c r="T24" s="847"/>
      <c r="U24" s="847"/>
      <c r="V24" s="847"/>
      <c r="W24" s="847"/>
      <c r="X24" s="847"/>
      <c r="Y24" s="847"/>
      <c r="Z24" s="847"/>
      <c r="AA24" s="847"/>
      <c r="AB24" s="847"/>
      <c r="AC24" s="847"/>
      <c r="AD24" s="847"/>
      <c r="AE24" s="847"/>
    </row>
    <row r="25" spans="1:72" s="658" customFormat="1" x14ac:dyDescent="0.25">
      <c r="A25" s="685" t="s">
        <v>178</v>
      </c>
      <c r="B25" s="686" t="s">
        <v>179</v>
      </c>
      <c r="C25" s="687">
        <f>C21*C15+C19+C23+C24</f>
        <v>29596.681103459345</v>
      </c>
      <c r="D25" s="687" t="e">
        <f>D21*D15+D19+D23+D24</f>
        <v>#DIV/0!</v>
      </c>
      <c r="E25" s="687" t="e">
        <f>E21*E15+E19+E23+E24</f>
        <v>#DIV/0!</v>
      </c>
      <c r="F25" s="687" t="e">
        <f>F21*F15+F19+F23+F24</f>
        <v>#DIV/0!</v>
      </c>
      <c r="G25" s="687" t="e">
        <f>G21*G15+G19+G23+G24</f>
        <v>#DIV/0!</v>
      </c>
      <c r="H25" s="687" t="e">
        <f t="shared" ref="H25:S25" si="11">H21*H15+H19+H23+H24</f>
        <v>#DIV/0!</v>
      </c>
      <c r="I25" s="687" t="e">
        <f t="shared" si="11"/>
        <v>#DIV/0!</v>
      </c>
      <c r="J25" s="687" t="e">
        <f t="shared" si="11"/>
        <v>#DIV/0!</v>
      </c>
      <c r="K25" s="687" t="e">
        <f t="shared" si="11"/>
        <v>#DIV/0!</v>
      </c>
      <c r="L25" s="687" t="e">
        <f t="shared" si="11"/>
        <v>#DIV/0!</v>
      </c>
      <c r="M25" s="687" t="e">
        <f t="shared" si="11"/>
        <v>#DIV/0!</v>
      </c>
      <c r="N25" s="687" t="e">
        <f t="shared" si="11"/>
        <v>#DIV/0!</v>
      </c>
      <c r="O25" s="687" t="e">
        <f>O21*O15+O19+O23+O24</f>
        <v>#DIV/0!</v>
      </c>
      <c r="P25" s="687" t="e">
        <f t="shared" si="11"/>
        <v>#DIV/0!</v>
      </c>
      <c r="Q25" s="687" t="e">
        <f t="shared" si="11"/>
        <v>#DIV/0!</v>
      </c>
      <c r="R25" s="687" t="e">
        <f t="shared" si="11"/>
        <v>#DIV/0!</v>
      </c>
      <c r="S25" s="881" t="e">
        <f t="shared" si="11"/>
        <v>#DIV/0!</v>
      </c>
      <c r="T25" s="848"/>
      <c r="U25" s="848"/>
      <c r="V25" s="848"/>
      <c r="W25" s="848"/>
      <c r="X25" s="848"/>
      <c r="Y25" s="848"/>
      <c r="Z25" s="848"/>
      <c r="AA25" s="848"/>
      <c r="AB25" s="848"/>
      <c r="AC25" s="848"/>
      <c r="AD25" s="848"/>
      <c r="AE25" s="848"/>
      <c r="BT25" s="658" t="s">
        <v>180</v>
      </c>
    </row>
    <row r="26" spans="1:72" s="658" customFormat="1" ht="12" customHeight="1" outlineLevel="1" x14ac:dyDescent="0.25">
      <c r="A26" s="663" t="s">
        <v>181</v>
      </c>
      <c r="B26" s="664"/>
      <c r="C26" s="689"/>
      <c r="D26" s="690"/>
      <c r="E26" s="690"/>
      <c r="F26" s="690"/>
      <c r="G26" s="690"/>
      <c r="H26" s="690"/>
      <c r="I26" s="690"/>
      <c r="J26" s="689"/>
      <c r="K26" s="689"/>
      <c r="L26" s="690"/>
      <c r="M26" s="690"/>
      <c r="N26" s="690"/>
      <c r="O26" s="690"/>
      <c r="P26" s="690"/>
      <c r="Q26" s="690"/>
      <c r="R26" s="690"/>
      <c r="S26" s="691"/>
      <c r="T26" s="706"/>
      <c r="U26" s="706"/>
      <c r="V26" s="706"/>
      <c r="W26" s="706"/>
      <c r="X26" s="706"/>
      <c r="Y26" s="706"/>
      <c r="Z26" s="706"/>
      <c r="AA26" s="706"/>
      <c r="AB26" s="706"/>
      <c r="AC26" s="706"/>
      <c r="AD26" s="706"/>
      <c r="AE26" s="706"/>
      <c r="BT26" s="658" t="s">
        <v>182</v>
      </c>
    </row>
    <row r="27" spans="1:72" s="658" customFormat="1" ht="12.75" customHeight="1" outlineLevel="1" x14ac:dyDescent="0.25">
      <c r="A27" s="671" t="s">
        <v>363</v>
      </c>
      <c r="B27" s="692" t="s">
        <v>183</v>
      </c>
      <c r="C27" s="693">
        <v>0.4</v>
      </c>
      <c r="D27" s="693"/>
      <c r="E27" s="693"/>
      <c r="F27" s="693"/>
      <c r="G27" s="693"/>
      <c r="H27" s="693"/>
      <c r="I27" s="693"/>
      <c r="J27" s="693"/>
      <c r="K27" s="693"/>
      <c r="L27" s="693"/>
      <c r="M27" s="693"/>
      <c r="N27" s="693"/>
      <c r="O27" s="693"/>
      <c r="P27" s="693"/>
      <c r="Q27" s="693"/>
      <c r="R27" s="693"/>
      <c r="S27" s="882"/>
      <c r="T27" s="849"/>
      <c r="U27" s="849"/>
      <c r="V27" s="849"/>
      <c r="W27" s="849"/>
      <c r="X27" s="849"/>
      <c r="Y27" s="849"/>
      <c r="Z27" s="849"/>
      <c r="AA27" s="849"/>
      <c r="AB27" s="849"/>
      <c r="AC27" s="849"/>
      <c r="AD27" s="849"/>
      <c r="AE27" s="849"/>
      <c r="BT27" s="658" t="s">
        <v>184</v>
      </c>
    </row>
    <row r="28" spans="1:72" s="658" customFormat="1" ht="12.75" customHeight="1" outlineLevel="1" x14ac:dyDescent="0.25">
      <c r="A28" s="671" t="s">
        <v>364</v>
      </c>
      <c r="B28" s="692" t="s">
        <v>183</v>
      </c>
      <c r="C28" s="693">
        <v>0.4</v>
      </c>
      <c r="D28" s="693"/>
      <c r="E28" s="693"/>
      <c r="F28" s="693"/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882"/>
      <c r="T28" s="849"/>
      <c r="U28" s="849"/>
      <c r="V28" s="849"/>
      <c r="W28" s="849"/>
      <c r="X28" s="849"/>
      <c r="Y28" s="849"/>
      <c r="Z28" s="849"/>
      <c r="AA28" s="849"/>
      <c r="AB28" s="849"/>
      <c r="AC28" s="849"/>
      <c r="AD28" s="849"/>
      <c r="AE28" s="849"/>
      <c r="BT28" s="658" t="s">
        <v>185</v>
      </c>
    </row>
    <row r="29" spans="1:72" s="658" customFormat="1" ht="12.75" customHeight="1" outlineLevel="1" x14ac:dyDescent="0.25">
      <c r="A29" s="671" t="s">
        <v>365</v>
      </c>
      <c r="B29" s="692" t="s">
        <v>141</v>
      </c>
      <c r="C29" s="693">
        <v>1</v>
      </c>
      <c r="D29" s="693"/>
      <c r="E29" s="693"/>
      <c r="F29" s="693"/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882"/>
      <c r="T29" s="849"/>
      <c r="U29" s="849"/>
      <c r="V29" s="849"/>
      <c r="W29" s="849"/>
      <c r="X29" s="849"/>
      <c r="Y29" s="849"/>
      <c r="Z29" s="849"/>
      <c r="AA29" s="849"/>
      <c r="AB29" s="849"/>
      <c r="AC29" s="849"/>
      <c r="AD29" s="849"/>
      <c r="AE29" s="849"/>
      <c r="BT29" s="658" t="s">
        <v>186</v>
      </c>
    </row>
    <row r="30" spans="1:72" s="658" customFormat="1" ht="12.75" customHeight="1" outlineLevel="1" x14ac:dyDescent="0.25">
      <c r="A30" s="671" t="s">
        <v>367</v>
      </c>
      <c r="B30" s="692" t="s">
        <v>141</v>
      </c>
      <c r="C30" s="693">
        <v>1</v>
      </c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693"/>
      <c r="S30" s="882"/>
      <c r="T30" s="849"/>
      <c r="U30" s="849"/>
      <c r="V30" s="849"/>
      <c r="W30" s="849"/>
      <c r="X30" s="849"/>
      <c r="Y30" s="849"/>
      <c r="Z30" s="849"/>
      <c r="AA30" s="849"/>
      <c r="AB30" s="849"/>
      <c r="AC30" s="849"/>
      <c r="AD30" s="849"/>
      <c r="AE30" s="849"/>
      <c r="BT30" s="658" t="s">
        <v>187</v>
      </c>
    </row>
    <row r="31" spans="1:72" s="658" customFormat="1" ht="12.75" customHeight="1" outlineLevel="1" x14ac:dyDescent="0.25">
      <c r="A31" s="671" t="s">
        <v>368</v>
      </c>
      <c r="B31" s="692" t="s">
        <v>141</v>
      </c>
      <c r="C31" s="693">
        <v>1</v>
      </c>
      <c r="D31" s="693"/>
      <c r="E31" s="693"/>
      <c r="F31" s="693"/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882"/>
      <c r="T31" s="849"/>
      <c r="U31" s="849"/>
      <c r="V31" s="849"/>
      <c r="W31" s="849"/>
      <c r="X31" s="849"/>
      <c r="Y31" s="849"/>
      <c r="Z31" s="849"/>
      <c r="AA31" s="849"/>
      <c r="AB31" s="849"/>
      <c r="AC31" s="849"/>
      <c r="AD31" s="849"/>
      <c r="AE31" s="849"/>
      <c r="BT31" s="658" t="s">
        <v>188</v>
      </c>
    </row>
    <row r="32" spans="1:72" s="658" customFormat="1" ht="12.75" customHeight="1" outlineLevel="1" x14ac:dyDescent="0.25">
      <c r="A32" s="671" t="s">
        <v>369</v>
      </c>
      <c r="B32" s="692" t="s">
        <v>141</v>
      </c>
      <c r="C32" s="693">
        <v>1</v>
      </c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882"/>
      <c r="T32" s="849"/>
      <c r="U32" s="849"/>
      <c r="V32" s="849"/>
      <c r="W32" s="849"/>
      <c r="X32" s="849"/>
      <c r="Y32" s="849"/>
      <c r="Z32" s="849"/>
      <c r="AA32" s="849"/>
      <c r="AB32" s="849"/>
      <c r="AC32" s="849"/>
      <c r="AD32" s="849"/>
      <c r="AE32" s="849"/>
      <c r="BT32" s="658" t="s">
        <v>189</v>
      </c>
    </row>
    <row r="33" spans="1:31" s="658" customFormat="1" ht="12.75" customHeight="1" outlineLevel="1" x14ac:dyDescent="0.25">
      <c r="A33" s="671" t="s">
        <v>370</v>
      </c>
      <c r="B33" s="692" t="s">
        <v>141</v>
      </c>
      <c r="C33" s="693">
        <v>1</v>
      </c>
      <c r="D33" s="693"/>
      <c r="E33" s="693"/>
      <c r="F33" s="693"/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882"/>
      <c r="T33" s="849"/>
      <c r="U33" s="849"/>
      <c r="V33" s="849"/>
      <c r="W33" s="849"/>
      <c r="X33" s="849"/>
      <c r="Y33" s="849"/>
      <c r="Z33" s="849"/>
      <c r="AA33" s="849"/>
      <c r="AB33" s="849"/>
      <c r="AC33" s="849"/>
      <c r="AD33" s="849"/>
      <c r="AE33" s="849"/>
    </row>
    <row r="34" spans="1:31" s="658" customFormat="1" ht="12.75" customHeight="1" outlineLevel="1" x14ac:dyDescent="0.25">
      <c r="A34" s="671" t="s">
        <v>371</v>
      </c>
      <c r="B34" s="692" t="s">
        <v>141</v>
      </c>
      <c r="C34" s="693">
        <v>1</v>
      </c>
      <c r="D34" s="693"/>
      <c r="E34" s="693"/>
      <c r="F34" s="693"/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882"/>
      <c r="T34" s="849"/>
      <c r="U34" s="849"/>
      <c r="V34" s="849"/>
      <c r="W34" s="849"/>
      <c r="X34" s="849"/>
      <c r="Y34" s="849"/>
      <c r="Z34" s="849"/>
      <c r="AA34" s="849"/>
      <c r="AB34" s="849"/>
      <c r="AC34" s="849"/>
      <c r="AD34" s="849"/>
      <c r="AE34" s="849"/>
    </row>
    <row r="35" spans="1:31" s="658" customFormat="1" ht="12.75" customHeight="1" outlineLevel="1" x14ac:dyDescent="0.25">
      <c r="A35" s="671" t="s">
        <v>372</v>
      </c>
      <c r="B35" s="692" t="s">
        <v>141</v>
      </c>
      <c r="C35" s="693">
        <v>1</v>
      </c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882"/>
      <c r="T35" s="849"/>
      <c r="U35" s="849"/>
      <c r="V35" s="849"/>
      <c r="W35" s="849"/>
      <c r="X35" s="849"/>
      <c r="Y35" s="849"/>
      <c r="Z35" s="849"/>
      <c r="AA35" s="849"/>
      <c r="AB35" s="849"/>
      <c r="AC35" s="849"/>
      <c r="AD35" s="849"/>
      <c r="AE35" s="849"/>
    </row>
    <row r="36" spans="1:31" s="658" customFormat="1" ht="12.75" customHeight="1" outlineLevel="1" x14ac:dyDescent="0.25">
      <c r="A36" s="671" t="s">
        <v>373</v>
      </c>
      <c r="B36" s="692" t="s">
        <v>141</v>
      </c>
      <c r="C36" s="693">
        <v>1</v>
      </c>
      <c r="D36" s="693"/>
      <c r="E36" s="693"/>
      <c r="F36" s="693"/>
      <c r="G36" s="693"/>
      <c r="H36" s="693"/>
      <c r="I36" s="693"/>
      <c r="J36" s="693"/>
      <c r="K36" s="693"/>
      <c r="L36" s="693"/>
      <c r="M36" s="693"/>
      <c r="N36" s="693"/>
      <c r="O36" s="693"/>
      <c r="P36" s="693"/>
      <c r="Q36" s="693"/>
      <c r="R36" s="693"/>
      <c r="S36" s="882"/>
      <c r="T36" s="849"/>
      <c r="U36" s="849"/>
      <c r="V36" s="849"/>
      <c r="W36" s="849"/>
      <c r="X36" s="849"/>
      <c r="Y36" s="849"/>
      <c r="Z36" s="849"/>
      <c r="AA36" s="849"/>
      <c r="AB36" s="849"/>
      <c r="AC36" s="849"/>
      <c r="AD36" s="849"/>
      <c r="AE36" s="849"/>
    </row>
    <row r="37" spans="1:31" s="658" customFormat="1" ht="12.75" customHeight="1" outlineLevel="1" x14ac:dyDescent="0.25">
      <c r="A37" s="671" t="s">
        <v>374</v>
      </c>
      <c r="B37" s="692" t="s">
        <v>141</v>
      </c>
      <c r="C37" s="693">
        <v>1</v>
      </c>
      <c r="D37" s="693"/>
      <c r="E37" s="693"/>
      <c r="F37" s="693"/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882"/>
      <c r="T37" s="849"/>
      <c r="U37" s="849"/>
      <c r="V37" s="849"/>
      <c r="W37" s="849"/>
      <c r="X37" s="849"/>
      <c r="Y37" s="849"/>
      <c r="Z37" s="849"/>
      <c r="AA37" s="849"/>
      <c r="AB37" s="849"/>
      <c r="AC37" s="849"/>
      <c r="AD37" s="849"/>
      <c r="AE37" s="849"/>
    </row>
    <row r="38" spans="1:31" s="658" customFormat="1" ht="12.75" customHeight="1" outlineLevel="1" x14ac:dyDescent="0.25">
      <c r="A38" s="671" t="s">
        <v>375</v>
      </c>
      <c r="B38" s="692" t="s">
        <v>141</v>
      </c>
      <c r="C38" s="693">
        <v>1</v>
      </c>
      <c r="D38" s="693"/>
      <c r="E38" s="693"/>
      <c r="F38" s="693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3"/>
      <c r="R38" s="693"/>
      <c r="S38" s="882"/>
      <c r="T38" s="849"/>
      <c r="U38" s="849"/>
      <c r="V38" s="849"/>
      <c r="W38" s="849"/>
      <c r="X38" s="849"/>
      <c r="Y38" s="849"/>
      <c r="Z38" s="849"/>
      <c r="AA38" s="849"/>
      <c r="AB38" s="849"/>
      <c r="AC38" s="849"/>
      <c r="AD38" s="849"/>
      <c r="AE38" s="849"/>
    </row>
    <row r="39" spans="1:31" s="658" customFormat="1" ht="12.75" customHeight="1" outlineLevel="1" x14ac:dyDescent="0.25">
      <c r="A39" s="671" t="s">
        <v>376</v>
      </c>
      <c r="B39" s="692" t="s">
        <v>183</v>
      </c>
      <c r="C39" s="693">
        <v>0.4</v>
      </c>
      <c r="D39" s="693"/>
      <c r="E39" s="693"/>
      <c r="F39" s="693"/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882"/>
      <c r="T39" s="849"/>
      <c r="U39" s="849"/>
      <c r="V39" s="849"/>
      <c r="W39" s="849"/>
      <c r="X39" s="849"/>
      <c r="Y39" s="849"/>
      <c r="Z39" s="849"/>
      <c r="AA39" s="849"/>
      <c r="AB39" s="849"/>
      <c r="AC39" s="849"/>
      <c r="AD39" s="849"/>
      <c r="AE39" s="849"/>
    </row>
    <row r="40" spans="1:31" s="658" customFormat="1" ht="12.75" customHeight="1" outlineLevel="1" x14ac:dyDescent="0.25">
      <c r="A40" s="671" t="s">
        <v>366</v>
      </c>
      <c r="B40" s="692" t="s">
        <v>190</v>
      </c>
      <c r="C40" s="693">
        <v>1</v>
      </c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693"/>
      <c r="S40" s="882"/>
      <c r="T40" s="849"/>
      <c r="U40" s="849"/>
      <c r="V40" s="849"/>
      <c r="W40" s="849"/>
      <c r="X40" s="849"/>
      <c r="Y40" s="849"/>
      <c r="Z40" s="849"/>
      <c r="AA40" s="849"/>
      <c r="AB40" s="849"/>
      <c r="AC40" s="849"/>
      <c r="AD40" s="849"/>
      <c r="AE40" s="849"/>
    </row>
    <row r="41" spans="1:31" s="658" customFormat="1" ht="15.75" customHeight="1" x14ac:dyDescent="0.25">
      <c r="A41" s="694" t="s">
        <v>191</v>
      </c>
      <c r="B41" s="664"/>
      <c r="C41" s="695">
        <f>+SUMPRODUCT(C42:C55,C57:C70)/C71</f>
        <v>25587.809794611461</v>
      </c>
      <c r="D41" s="695" t="e">
        <f t="shared" ref="D41:H41" si="12">+SUMPRODUCT(D42:D55,D57:D70)/D71</f>
        <v>#DIV/0!</v>
      </c>
      <c r="E41" s="695" t="e">
        <f t="shared" si="12"/>
        <v>#DIV/0!</v>
      </c>
      <c r="F41" s="695" t="e">
        <f t="shared" si="12"/>
        <v>#DIV/0!</v>
      </c>
      <c r="G41" s="695" t="e">
        <f t="shared" si="12"/>
        <v>#DIV/0!</v>
      </c>
      <c r="H41" s="695" t="e">
        <f t="shared" si="12"/>
        <v>#DIV/0!</v>
      </c>
      <c r="I41" s="695" t="e">
        <f>+SUMPRODUCT(I42:I55,I57:I70)/I71</f>
        <v>#DIV/0!</v>
      </c>
      <c r="J41" s="695" t="e">
        <f t="shared" ref="J41:N41" si="13">+SUMPRODUCT(J42:J55,J57:J70)/J71</f>
        <v>#DIV/0!</v>
      </c>
      <c r="K41" s="695" t="e">
        <f t="shared" si="13"/>
        <v>#DIV/0!</v>
      </c>
      <c r="L41" s="695" t="e">
        <f t="shared" si="13"/>
        <v>#DIV/0!</v>
      </c>
      <c r="M41" s="695" t="e">
        <f t="shared" si="13"/>
        <v>#DIV/0!</v>
      </c>
      <c r="N41" s="695" t="e">
        <f t="shared" si="13"/>
        <v>#DIV/0!</v>
      </c>
      <c r="O41" s="690"/>
      <c r="P41" s="690"/>
      <c r="Q41" s="690"/>
      <c r="R41" s="690"/>
      <c r="S41" s="691"/>
      <c r="T41" s="706"/>
      <c r="U41" s="706"/>
      <c r="V41" s="706"/>
      <c r="W41" s="706"/>
      <c r="X41" s="706"/>
      <c r="Y41" s="706"/>
      <c r="Z41" s="706"/>
      <c r="AA41" s="706"/>
      <c r="AB41" s="706"/>
      <c r="AC41" s="706"/>
      <c r="AD41" s="706"/>
      <c r="AE41" s="706"/>
    </row>
    <row r="42" spans="1:31" s="658" customFormat="1" ht="12.75" customHeight="1" outlineLevel="1" x14ac:dyDescent="0.25">
      <c r="A42" s="671" t="s">
        <v>363</v>
      </c>
      <c r="B42" s="671" t="s">
        <v>179</v>
      </c>
      <c r="C42" s="696">
        <f>C$25*C27</f>
        <v>11838.672441383738</v>
      </c>
      <c r="D42" s="696" t="e">
        <f t="shared" ref="C42:S54" si="14">D$25*D27</f>
        <v>#DIV/0!</v>
      </c>
      <c r="E42" s="696" t="e">
        <f t="shared" si="14"/>
        <v>#DIV/0!</v>
      </c>
      <c r="F42" s="696" t="e">
        <f t="shared" si="14"/>
        <v>#DIV/0!</v>
      </c>
      <c r="G42" s="696" t="e">
        <f t="shared" si="14"/>
        <v>#DIV/0!</v>
      </c>
      <c r="H42" s="696" t="e">
        <f t="shared" si="14"/>
        <v>#DIV/0!</v>
      </c>
      <c r="I42" s="696" t="e">
        <f t="shared" si="14"/>
        <v>#DIV/0!</v>
      </c>
      <c r="J42" s="696" t="e">
        <f t="shared" si="14"/>
        <v>#DIV/0!</v>
      </c>
      <c r="K42" s="696" t="e">
        <f t="shared" si="14"/>
        <v>#DIV/0!</v>
      </c>
      <c r="L42" s="696" t="e">
        <f t="shared" si="14"/>
        <v>#DIV/0!</v>
      </c>
      <c r="M42" s="696" t="e">
        <f t="shared" si="14"/>
        <v>#DIV/0!</v>
      </c>
      <c r="N42" s="696" t="e">
        <f t="shared" si="14"/>
        <v>#DIV/0!</v>
      </c>
      <c r="O42" s="696" t="e">
        <f t="shared" si="14"/>
        <v>#DIV/0!</v>
      </c>
      <c r="P42" s="696" t="e">
        <f t="shared" si="14"/>
        <v>#DIV/0!</v>
      </c>
      <c r="Q42" s="696" t="e">
        <f t="shared" si="14"/>
        <v>#DIV/0!</v>
      </c>
      <c r="R42" s="696" t="e">
        <f t="shared" si="14"/>
        <v>#DIV/0!</v>
      </c>
      <c r="S42" s="883" t="e">
        <f t="shared" si="14"/>
        <v>#DIV/0!</v>
      </c>
      <c r="T42" s="850"/>
      <c r="U42" s="850"/>
      <c r="V42" s="850"/>
      <c r="W42" s="850"/>
      <c r="X42" s="850"/>
      <c r="Y42" s="850"/>
      <c r="Z42" s="850"/>
      <c r="AA42" s="850"/>
      <c r="AB42" s="850"/>
      <c r="AC42" s="850"/>
      <c r="AD42" s="850"/>
      <c r="AE42" s="850"/>
    </row>
    <row r="43" spans="1:31" s="658" customFormat="1" ht="12.75" customHeight="1" outlineLevel="1" x14ac:dyDescent="0.25">
      <c r="A43" s="671" t="s">
        <v>364</v>
      </c>
      <c r="B43" s="671" t="s">
        <v>179</v>
      </c>
      <c r="C43" s="696">
        <f t="shared" si="14"/>
        <v>11838.672441383738</v>
      </c>
      <c r="D43" s="696" t="e">
        <f t="shared" si="14"/>
        <v>#DIV/0!</v>
      </c>
      <c r="E43" s="696" t="e">
        <f t="shared" si="14"/>
        <v>#DIV/0!</v>
      </c>
      <c r="F43" s="696" t="e">
        <f t="shared" si="14"/>
        <v>#DIV/0!</v>
      </c>
      <c r="G43" s="696" t="e">
        <f t="shared" si="14"/>
        <v>#DIV/0!</v>
      </c>
      <c r="H43" s="696" t="e">
        <f t="shared" si="14"/>
        <v>#DIV/0!</v>
      </c>
      <c r="I43" s="696" t="e">
        <f t="shared" si="14"/>
        <v>#DIV/0!</v>
      </c>
      <c r="J43" s="696" t="e">
        <f t="shared" si="14"/>
        <v>#DIV/0!</v>
      </c>
      <c r="K43" s="696" t="e">
        <f t="shared" si="14"/>
        <v>#DIV/0!</v>
      </c>
      <c r="L43" s="696" t="e">
        <f t="shared" si="14"/>
        <v>#DIV/0!</v>
      </c>
      <c r="M43" s="696" t="e">
        <f t="shared" si="14"/>
        <v>#DIV/0!</v>
      </c>
      <c r="N43" s="696" t="e">
        <f t="shared" si="14"/>
        <v>#DIV/0!</v>
      </c>
      <c r="O43" s="696" t="e">
        <f t="shared" si="14"/>
        <v>#DIV/0!</v>
      </c>
      <c r="P43" s="696" t="e">
        <f t="shared" si="14"/>
        <v>#DIV/0!</v>
      </c>
      <c r="Q43" s="696" t="e">
        <f t="shared" si="14"/>
        <v>#DIV/0!</v>
      </c>
      <c r="R43" s="696" t="e">
        <f t="shared" si="14"/>
        <v>#DIV/0!</v>
      </c>
      <c r="S43" s="883" t="e">
        <f t="shared" si="14"/>
        <v>#DIV/0!</v>
      </c>
      <c r="T43" s="850"/>
      <c r="U43" s="850"/>
      <c r="V43" s="850"/>
      <c r="W43" s="850"/>
      <c r="X43" s="850"/>
      <c r="Y43" s="850"/>
      <c r="Z43" s="850"/>
      <c r="AA43" s="850"/>
      <c r="AB43" s="850"/>
      <c r="AC43" s="850"/>
      <c r="AD43" s="850"/>
      <c r="AE43" s="850"/>
    </row>
    <row r="44" spans="1:31" s="658" customFormat="1" ht="12.75" customHeight="1" outlineLevel="1" x14ac:dyDescent="0.25">
      <c r="A44" s="671" t="s">
        <v>365</v>
      </c>
      <c r="B44" s="671" t="s">
        <v>179</v>
      </c>
      <c r="C44" s="696">
        <f>C$25*C29</f>
        <v>29596.681103459345</v>
      </c>
      <c r="D44" s="696" t="e">
        <f t="shared" si="14"/>
        <v>#DIV/0!</v>
      </c>
      <c r="E44" s="696" t="e">
        <f t="shared" si="14"/>
        <v>#DIV/0!</v>
      </c>
      <c r="F44" s="696" t="e">
        <f t="shared" si="14"/>
        <v>#DIV/0!</v>
      </c>
      <c r="G44" s="696" t="e">
        <f t="shared" si="14"/>
        <v>#DIV/0!</v>
      </c>
      <c r="H44" s="696" t="e">
        <f t="shared" si="14"/>
        <v>#DIV/0!</v>
      </c>
      <c r="I44" s="696" t="e">
        <f t="shared" si="14"/>
        <v>#DIV/0!</v>
      </c>
      <c r="J44" s="696" t="e">
        <f t="shared" si="14"/>
        <v>#DIV/0!</v>
      </c>
      <c r="K44" s="696" t="e">
        <f t="shared" si="14"/>
        <v>#DIV/0!</v>
      </c>
      <c r="L44" s="696" t="e">
        <f t="shared" si="14"/>
        <v>#DIV/0!</v>
      </c>
      <c r="M44" s="696" t="e">
        <f t="shared" si="14"/>
        <v>#DIV/0!</v>
      </c>
      <c r="N44" s="696" t="e">
        <f t="shared" si="14"/>
        <v>#DIV/0!</v>
      </c>
      <c r="O44" s="696" t="e">
        <f t="shared" si="14"/>
        <v>#DIV/0!</v>
      </c>
      <c r="P44" s="696" t="e">
        <f t="shared" si="14"/>
        <v>#DIV/0!</v>
      </c>
      <c r="Q44" s="696" t="e">
        <f t="shared" si="14"/>
        <v>#DIV/0!</v>
      </c>
      <c r="R44" s="696" t="e">
        <f t="shared" si="14"/>
        <v>#DIV/0!</v>
      </c>
      <c r="S44" s="883" t="e">
        <f t="shared" si="14"/>
        <v>#DIV/0!</v>
      </c>
      <c r="T44" s="850"/>
      <c r="U44" s="850"/>
      <c r="V44" s="850"/>
      <c r="W44" s="850"/>
      <c r="X44" s="850"/>
      <c r="Y44" s="850"/>
      <c r="Z44" s="850"/>
      <c r="AA44" s="850"/>
      <c r="AB44" s="850"/>
      <c r="AC44" s="850"/>
      <c r="AD44" s="850"/>
      <c r="AE44" s="850"/>
    </row>
    <row r="45" spans="1:31" s="658" customFormat="1" ht="12.75" customHeight="1" outlineLevel="1" x14ac:dyDescent="0.25">
      <c r="A45" s="671" t="s">
        <v>367</v>
      </c>
      <c r="B45" s="671" t="s">
        <v>179</v>
      </c>
      <c r="C45" s="696">
        <f t="shared" si="14"/>
        <v>29596.681103459345</v>
      </c>
      <c r="D45" s="696" t="e">
        <f t="shared" si="14"/>
        <v>#DIV/0!</v>
      </c>
      <c r="E45" s="696" t="e">
        <f t="shared" si="14"/>
        <v>#DIV/0!</v>
      </c>
      <c r="F45" s="696" t="e">
        <f t="shared" si="14"/>
        <v>#DIV/0!</v>
      </c>
      <c r="G45" s="696" t="e">
        <f t="shared" si="14"/>
        <v>#DIV/0!</v>
      </c>
      <c r="H45" s="696" t="e">
        <f t="shared" si="14"/>
        <v>#DIV/0!</v>
      </c>
      <c r="I45" s="696" t="e">
        <f t="shared" si="14"/>
        <v>#DIV/0!</v>
      </c>
      <c r="J45" s="696" t="e">
        <f t="shared" si="14"/>
        <v>#DIV/0!</v>
      </c>
      <c r="K45" s="696" t="e">
        <f t="shared" si="14"/>
        <v>#DIV/0!</v>
      </c>
      <c r="L45" s="696" t="e">
        <f t="shared" si="14"/>
        <v>#DIV/0!</v>
      </c>
      <c r="M45" s="696" t="e">
        <f t="shared" si="14"/>
        <v>#DIV/0!</v>
      </c>
      <c r="N45" s="696" t="e">
        <f t="shared" si="14"/>
        <v>#DIV/0!</v>
      </c>
      <c r="O45" s="696" t="e">
        <f t="shared" si="14"/>
        <v>#DIV/0!</v>
      </c>
      <c r="P45" s="696" t="e">
        <f t="shared" si="14"/>
        <v>#DIV/0!</v>
      </c>
      <c r="Q45" s="696" t="e">
        <f t="shared" si="14"/>
        <v>#DIV/0!</v>
      </c>
      <c r="R45" s="696" t="e">
        <f t="shared" si="14"/>
        <v>#DIV/0!</v>
      </c>
      <c r="S45" s="883" t="e">
        <f t="shared" si="14"/>
        <v>#DIV/0!</v>
      </c>
      <c r="T45" s="850"/>
      <c r="U45" s="850"/>
      <c r="V45" s="850"/>
      <c r="W45" s="850"/>
      <c r="X45" s="850"/>
      <c r="Y45" s="850"/>
      <c r="Z45" s="850"/>
      <c r="AA45" s="850"/>
      <c r="AB45" s="850"/>
      <c r="AC45" s="850"/>
      <c r="AD45" s="850"/>
      <c r="AE45" s="850"/>
    </row>
    <row r="46" spans="1:31" s="658" customFormat="1" ht="12.75" customHeight="1" outlineLevel="1" x14ac:dyDescent="0.25">
      <c r="A46" s="671" t="s">
        <v>368</v>
      </c>
      <c r="B46" s="671" t="s">
        <v>179</v>
      </c>
      <c r="C46" s="696">
        <f t="shared" si="14"/>
        <v>29596.681103459345</v>
      </c>
      <c r="D46" s="696" t="e">
        <f t="shared" si="14"/>
        <v>#DIV/0!</v>
      </c>
      <c r="E46" s="696" t="e">
        <f t="shared" si="14"/>
        <v>#DIV/0!</v>
      </c>
      <c r="F46" s="696" t="e">
        <f t="shared" si="14"/>
        <v>#DIV/0!</v>
      </c>
      <c r="G46" s="696" t="e">
        <f t="shared" si="14"/>
        <v>#DIV/0!</v>
      </c>
      <c r="H46" s="696" t="e">
        <f t="shared" si="14"/>
        <v>#DIV/0!</v>
      </c>
      <c r="I46" s="696" t="e">
        <f t="shared" si="14"/>
        <v>#DIV/0!</v>
      </c>
      <c r="J46" s="696" t="e">
        <f t="shared" si="14"/>
        <v>#DIV/0!</v>
      </c>
      <c r="K46" s="696" t="e">
        <f t="shared" si="14"/>
        <v>#DIV/0!</v>
      </c>
      <c r="L46" s="696" t="e">
        <f t="shared" si="14"/>
        <v>#DIV/0!</v>
      </c>
      <c r="M46" s="696" t="e">
        <f t="shared" si="14"/>
        <v>#DIV/0!</v>
      </c>
      <c r="N46" s="696" t="e">
        <f t="shared" si="14"/>
        <v>#DIV/0!</v>
      </c>
      <c r="O46" s="696" t="e">
        <f t="shared" si="14"/>
        <v>#DIV/0!</v>
      </c>
      <c r="P46" s="696" t="e">
        <f t="shared" si="14"/>
        <v>#DIV/0!</v>
      </c>
      <c r="Q46" s="696" t="e">
        <f t="shared" si="14"/>
        <v>#DIV/0!</v>
      </c>
      <c r="R46" s="696" t="e">
        <f t="shared" si="14"/>
        <v>#DIV/0!</v>
      </c>
      <c r="S46" s="883" t="e">
        <f t="shared" si="14"/>
        <v>#DIV/0!</v>
      </c>
      <c r="T46" s="850"/>
      <c r="U46" s="850"/>
      <c r="V46" s="850"/>
      <c r="W46" s="850"/>
      <c r="X46" s="850"/>
      <c r="Y46" s="850"/>
      <c r="Z46" s="850"/>
      <c r="AA46" s="850"/>
      <c r="AB46" s="850"/>
      <c r="AC46" s="850"/>
      <c r="AD46" s="850"/>
      <c r="AE46" s="850"/>
    </row>
    <row r="47" spans="1:31" s="658" customFormat="1" ht="12.75" customHeight="1" outlineLevel="1" x14ac:dyDescent="0.25">
      <c r="A47" s="671" t="s">
        <v>369</v>
      </c>
      <c r="B47" s="671" t="s">
        <v>179</v>
      </c>
      <c r="C47" s="696">
        <f>C$25*C32</f>
        <v>29596.681103459345</v>
      </c>
      <c r="D47" s="696" t="e">
        <f t="shared" si="14"/>
        <v>#DIV/0!</v>
      </c>
      <c r="E47" s="696" t="e">
        <f t="shared" si="14"/>
        <v>#DIV/0!</v>
      </c>
      <c r="F47" s="696" t="e">
        <f t="shared" si="14"/>
        <v>#DIV/0!</v>
      </c>
      <c r="G47" s="696" t="e">
        <f t="shared" si="14"/>
        <v>#DIV/0!</v>
      </c>
      <c r="H47" s="696" t="e">
        <f t="shared" si="14"/>
        <v>#DIV/0!</v>
      </c>
      <c r="I47" s="696" t="e">
        <f t="shared" si="14"/>
        <v>#DIV/0!</v>
      </c>
      <c r="J47" s="696" t="e">
        <f t="shared" si="14"/>
        <v>#DIV/0!</v>
      </c>
      <c r="K47" s="696" t="e">
        <f t="shared" si="14"/>
        <v>#DIV/0!</v>
      </c>
      <c r="L47" s="696" t="e">
        <f t="shared" si="14"/>
        <v>#DIV/0!</v>
      </c>
      <c r="M47" s="696" t="e">
        <f t="shared" si="14"/>
        <v>#DIV/0!</v>
      </c>
      <c r="N47" s="696" t="e">
        <f t="shared" si="14"/>
        <v>#DIV/0!</v>
      </c>
      <c r="O47" s="696" t="e">
        <f t="shared" si="14"/>
        <v>#DIV/0!</v>
      </c>
      <c r="P47" s="696" t="e">
        <f t="shared" si="14"/>
        <v>#DIV/0!</v>
      </c>
      <c r="Q47" s="696" t="e">
        <f t="shared" si="14"/>
        <v>#DIV/0!</v>
      </c>
      <c r="R47" s="696" t="e">
        <f t="shared" si="14"/>
        <v>#DIV/0!</v>
      </c>
      <c r="S47" s="883" t="e">
        <f t="shared" si="14"/>
        <v>#DIV/0!</v>
      </c>
      <c r="T47" s="850"/>
      <c r="U47" s="850"/>
      <c r="V47" s="850"/>
      <c r="W47" s="850"/>
      <c r="X47" s="850"/>
      <c r="Y47" s="850"/>
      <c r="Z47" s="850"/>
      <c r="AA47" s="850"/>
      <c r="AB47" s="850"/>
      <c r="AC47" s="850"/>
      <c r="AD47" s="850"/>
      <c r="AE47" s="850"/>
    </row>
    <row r="48" spans="1:31" s="658" customFormat="1" ht="12.75" customHeight="1" outlineLevel="1" x14ac:dyDescent="0.25">
      <c r="A48" s="671" t="s">
        <v>370</v>
      </c>
      <c r="B48" s="671" t="s">
        <v>179</v>
      </c>
      <c r="C48" s="696">
        <f t="shared" si="14"/>
        <v>29596.681103459345</v>
      </c>
      <c r="D48" s="696" t="e">
        <f t="shared" si="14"/>
        <v>#DIV/0!</v>
      </c>
      <c r="E48" s="696" t="e">
        <f t="shared" si="14"/>
        <v>#DIV/0!</v>
      </c>
      <c r="F48" s="696" t="e">
        <f t="shared" si="14"/>
        <v>#DIV/0!</v>
      </c>
      <c r="G48" s="696" t="e">
        <f t="shared" si="14"/>
        <v>#DIV/0!</v>
      </c>
      <c r="H48" s="696" t="e">
        <f t="shared" si="14"/>
        <v>#DIV/0!</v>
      </c>
      <c r="I48" s="696" t="e">
        <f t="shared" si="14"/>
        <v>#DIV/0!</v>
      </c>
      <c r="J48" s="696" t="e">
        <f t="shared" si="14"/>
        <v>#DIV/0!</v>
      </c>
      <c r="K48" s="696" t="e">
        <f t="shared" si="14"/>
        <v>#DIV/0!</v>
      </c>
      <c r="L48" s="696" t="e">
        <f t="shared" si="14"/>
        <v>#DIV/0!</v>
      </c>
      <c r="M48" s="696" t="e">
        <f t="shared" si="14"/>
        <v>#DIV/0!</v>
      </c>
      <c r="N48" s="696" t="e">
        <f t="shared" si="14"/>
        <v>#DIV/0!</v>
      </c>
      <c r="O48" s="696" t="e">
        <f t="shared" si="14"/>
        <v>#DIV/0!</v>
      </c>
      <c r="P48" s="696" t="e">
        <f t="shared" si="14"/>
        <v>#DIV/0!</v>
      </c>
      <c r="Q48" s="696" t="e">
        <f t="shared" si="14"/>
        <v>#DIV/0!</v>
      </c>
      <c r="R48" s="696" t="e">
        <f t="shared" si="14"/>
        <v>#DIV/0!</v>
      </c>
      <c r="S48" s="883" t="e">
        <f t="shared" si="14"/>
        <v>#DIV/0!</v>
      </c>
      <c r="T48" s="850"/>
      <c r="U48" s="850"/>
      <c r="V48" s="850"/>
      <c r="W48" s="850"/>
      <c r="X48" s="850"/>
      <c r="Y48" s="850"/>
      <c r="Z48" s="850"/>
      <c r="AA48" s="850"/>
      <c r="AB48" s="850"/>
      <c r="AC48" s="850"/>
      <c r="AD48" s="850"/>
      <c r="AE48" s="850"/>
    </row>
    <row r="49" spans="1:34" s="658" customFormat="1" ht="12.75" customHeight="1" outlineLevel="1" x14ac:dyDescent="0.25">
      <c r="A49" s="671" t="s">
        <v>371</v>
      </c>
      <c r="B49" s="671" t="s">
        <v>179</v>
      </c>
      <c r="C49" s="696">
        <f t="shared" si="14"/>
        <v>29596.681103459345</v>
      </c>
      <c r="D49" s="696" t="e">
        <f t="shared" si="14"/>
        <v>#DIV/0!</v>
      </c>
      <c r="E49" s="696" t="e">
        <f t="shared" si="14"/>
        <v>#DIV/0!</v>
      </c>
      <c r="F49" s="696" t="e">
        <f t="shared" si="14"/>
        <v>#DIV/0!</v>
      </c>
      <c r="G49" s="696" t="e">
        <f t="shared" si="14"/>
        <v>#DIV/0!</v>
      </c>
      <c r="H49" s="696" t="e">
        <f t="shared" si="14"/>
        <v>#DIV/0!</v>
      </c>
      <c r="I49" s="696" t="e">
        <f t="shared" si="14"/>
        <v>#DIV/0!</v>
      </c>
      <c r="J49" s="696" t="e">
        <f t="shared" si="14"/>
        <v>#DIV/0!</v>
      </c>
      <c r="K49" s="696" t="e">
        <f t="shared" si="14"/>
        <v>#DIV/0!</v>
      </c>
      <c r="L49" s="696" t="e">
        <f t="shared" si="14"/>
        <v>#DIV/0!</v>
      </c>
      <c r="M49" s="696" t="e">
        <f t="shared" si="14"/>
        <v>#DIV/0!</v>
      </c>
      <c r="N49" s="696" t="e">
        <f t="shared" si="14"/>
        <v>#DIV/0!</v>
      </c>
      <c r="O49" s="696" t="e">
        <f t="shared" si="14"/>
        <v>#DIV/0!</v>
      </c>
      <c r="P49" s="696" t="e">
        <f t="shared" si="14"/>
        <v>#DIV/0!</v>
      </c>
      <c r="Q49" s="696" t="e">
        <f t="shared" si="14"/>
        <v>#DIV/0!</v>
      </c>
      <c r="R49" s="696" t="e">
        <f t="shared" si="14"/>
        <v>#DIV/0!</v>
      </c>
      <c r="S49" s="883" t="e">
        <f t="shared" si="14"/>
        <v>#DIV/0!</v>
      </c>
      <c r="T49" s="850"/>
      <c r="U49" s="850"/>
      <c r="V49" s="850"/>
      <c r="W49" s="850"/>
      <c r="X49" s="850"/>
      <c r="Y49" s="850"/>
      <c r="Z49" s="850"/>
      <c r="AA49" s="850"/>
      <c r="AB49" s="850"/>
      <c r="AC49" s="850"/>
      <c r="AD49" s="850"/>
      <c r="AE49" s="850"/>
    </row>
    <row r="50" spans="1:34" s="658" customFormat="1" ht="12.75" customHeight="1" outlineLevel="1" x14ac:dyDescent="0.25">
      <c r="A50" s="671" t="s">
        <v>372</v>
      </c>
      <c r="B50" s="671" t="s">
        <v>179</v>
      </c>
      <c r="C50" s="696">
        <f t="shared" si="14"/>
        <v>29596.681103459345</v>
      </c>
      <c r="D50" s="696" t="e">
        <f t="shared" si="14"/>
        <v>#DIV/0!</v>
      </c>
      <c r="E50" s="696" t="e">
        <f t="shared" si="14"/>
        <v>#DIV/0!</v>
      </c>
      <c r="F50" s="696" t="e">
        <f t="shared" si="14"/>
        <v>#DIV/0!</v>
      </c>
      <c r="G50" s="696" t="e">
        <f t="shared" si="14"/>
        <v>#DIV/0!</v>
      </c>
      <c r="H50" s="696" t="e">
        <f t="shared" si="14"/>
        <v>#DIV/0!</v>
      </c>
      <c r="I50" s="696" t="e">
        <f t="shared" si="14"/>
        <v>#DIV/0!</v>
      </c>
      <c r="J50" s="696" t="e">
        <f t="shared" si="14"/>
        <v>#DIV/0!</v>
      </c>
      <c r="K50" s="696" t="e">
        <f t="shared" si="14"/>
        <v>#DIV/0!</v>
      </c>
      <c r="L50" s="696" t="e">
        <f t="shared" si="14"/>
        <v>#DIV/0!</v>
      </c>
      <c r="M50" s="696" t="e">
        <f t="shared" si="14"/>
        <v>#DIV/0!</v>
      </c>
      <c r="N50" s="696" t="e">
        <f t="shared" si="14"/>
        <v>#DIV/0!</v>
      </c>
      <c r="O50" s="696" t="e">
        <f t="shared" si="14"/>
        <v>#DIV/0!</v>
      </c>
      <c r="P50" s="696" t="e">
        <f t="shared" si="14"/>
        <v>#DIV/0!</v>
      </c>
      <c r="Q50" s="696" t="e">
        <f t="shared" si="14"/>
        <v>#DIV/0!</v>
      </c>
      <c r="R50" s="696" t="e">
        <f t="shared" si="14"/>
        <v>#DIV/0!</v>
      </c>
      <c r="S50" s="883" t="e">
        <f t="shared" si="14"/>
        <v>#DIV/0!</v>
      </c>
      <c r="T50" s="850"/>
      <c r="U50" s="850"/>
      <c r="V50" s="850"/>
      <c r="W50" s="850"/>
      <c r="X50" s="850"/>
      <c r="Y50" s="850"/>
      <c r="Z50" s="850"/>
      <c r="AA50" s="850"/>
      <c r="AB50" s="850"/>
      <c r="AC50" s="850"/>
      <c r="AD50" s="850"/>
      <c r="AE50" s="850"/>
    </row>
    <row r="51" spans="1:34" s="658" customFormat="1" ht="12.75" customHeight="1" outlineLevel="1" x14ac:dyDescent="0.25">
      <c r="A51" s="671" t="s">
        <v>373</v>
      </c>
      <c r="B51" s="671" t="s">
        <v>179</v>
      </c>
      <c r="C51" s="696">
        <f t="shared" si="14"/>
        <v>29596.681103459345</v>
      </c>
      <c r="D51" s="696" t="e">
        <f t="shared" si="14"/>
        <v>#DIV/0!</v>
      </c>
      <c r="E51" s="696" t="e">
        <f t="shared" si="14"/>
        <v>#DIV/0!</v>
      </c>
      <c r="F51" s="696" t="e">
        <f t="shared" si="14"/>
        <v>#DIV/0!</v>
      </c>
      <c r="G51" s="696" t="e">
        <f t="shared" si="14"/>
        <v>#DIV/0!</v>
      </c>
      <c r="H51" s="696" t="e">
        <f t="shared" si="14"/>
        <v>#DIV/0!</v>
      </c>
      <c r="I51" s="696" t="e">
        <f t="shared" si="14"/>
        <v>#DIV/0!</v>
      </c>
      <c r="J51" s="696" t="e">
        <f t="shared" si="14"/>
        <v>#DIV/0!</v>
      </c>
      <c r="K51" s="696" t="e">
        <f t="shared" si="14"/>
        <v>#DIV/0!</v>
      </c>
      <c r="L51" s="696" t="e">
        <f t="shared" si="14"/>
        <v>#DIV/0!</v>
      </c>
      <c r="M51" s="696" t="e">
        <f t="shared" si="14"/>
        <v>#DIV/0!</v>
      </c>
      <c r="N51" s="696" t="e">
        <f t="shared" si="14"/>
        <v>#DIV/0!</v>
      </c>
      <c r="O51" s="696" t="e">
        <f t="shared" si="14"/>
        <v>#DIV/0!</v>
      </c>
      <c r="P51" s="696" t="e">
        <f t="shared" si="14"/>
        <v>#DIV/0!</v>
      </c>
      <c r="Q51" s="696" t="e">
        <f t="shared" si="14"/>
        <v>#DIV/0!</v>
      </c>
      <c r="R51" s="696" t="e">
        <f t="shared" si="14"/>
        <v>#DIV/0!</v>
      </c>
      <c r="S51" s="883" t="e">
        <f t="shared" si="14"/>
        <v>#DIV/0!</v>
      </c>
      <c r="T51" s="850"/>
      <c r="U51" s="850"/>
      <c r="V51" s="850"/>
      <c r="W51" s="850"/>
      <c r="X51" s="850"/>
      <c r="Y51" s="850"/>
      <c r="Z51" s="850"/>
      <c r="AA51" s="850"/>
      <c r="AB51" s="850"/>
      <c r="AC51" s="850"/>
      <c r="AD51" s="850"/>
      <c r="AE51" s="850"/>
    </row>
    <row r="52" spans="1:34" s="658" customFormat="1" ht="12.75" customHeight="1" outlineLevel="1" x14ac:dyDescent="0.25">
      <c r="A52" s="671" t="s">
        <v>374</v>
      </c>
      <c r="B52" s="671" t="s">
        <v>179</v>
      </c>
      <c r="C52" s="696">
        <f t="shared" si="14"/>
        <v>29596.681103459345</v>
      </c>
      <c r="D52" s="696" t="e">
        <f t="shared" si="14"/>
        <v>#DIV/0!</v>
      </c>
      <c r="E52" s="696" t="e">
        <f t="shared" si="14"/>
        <v>#DIV/0!</v>
      </c>
      <c r="F52" s="696" t="e">
        <f t="shared" si="14"/>
        <v>#DIV/0!</v>
      </c>
      <c r="G52" s="696" t="e">
        <f t="shared" si="14"/>
        <v>#DIV/0!</v>
      </c>
      <c r="H52" s="696" t="e">
        <f t="shared" si="14"/>
        <v>#DIV/0!</v>
      </c>
      <c r="I52" s="696" t="e">
        <f t="shared" si="14"/>
        <v>#DIV/0!</v>
      </c>
      <c r="J52" s="696" t="e">
        <f t="shared" si="14"/>
        <v>#DIV/0!</v>
      </c>
      <c r="K52" s="696" t="e">
        <f t="shared" si="14"/>
        <v>#DIV/0!</v>
      </c>
      <c r="L52" s="696" t="e">
        <f t="shared" si="14"/>
        <v>#DIV/0!</v>
      </c>
      <c r="M52" s="696" t="e">
        <f t="shared" si="14"/>
        <v>#DIV/0!</v>
      </c>
      <c r="N52" s="696" t="e">
        <f t="shared" si="14"/>
        <v>#DIV/0!</v>
      </c>
      <c r="O52" s="696" t="e">
        <f t="shared" si="14"/>
        <v>#DIV/0!</v>
      </c>
      <c r="P52" s="696" t="e">
        <f t="shared" si="14"/>
        <v>#DIV/0!</v>
      </c>
      <c r="Q52" s="696" t="e">
        <f t="shared" si="14"/>
        <v>#DIV/0!</v>
      </c>
      <c r="R52" s="696" t="e">
        <f t="shared" si="14"/>
        <v>#DIV/0!</v>
      </c>
      <c r="S52" s="883" t="e">
        <f t="shared" si="14"/>
        <v>#DIV/0!</v>
      </c>
      <c r="T52" s="850"/>
      <c r="U52" s="850"/>
      <c r="V52" s="850"/>
      <c r="W52" s="850"/>
      <c r="X52" s="850"/>
      <c r="Y52" s="850"/>
      <c r="Z52" s="850"/>
      <c r="AA52" s="850"/>
      <c r="AB52" s="850"/>
      <c r="AC52" s="850"/>
      <c r="AD52" s="850"/>
      <c r="AE52" s="850"/>
    </row>
    <row r="53" spans="1:34" s="658" customFormat="1" ht="12.75" customHeight="1" outlineLevel="1" x14ac:dyDescent="0.25">
      <c r="A53" s="671" t="s">
        <v>375</v>
      </c>
      <c r="B53" s="671" t="s">
        <v>179</v>
      </c>
      <c r="C53" s="696">
        <f t="shared" si="14"/>
        <v>29596.681103459345</v>
      </c>
      <c r="D53" s="696" t="e">
        <f t="shared" si="14"/>
        <v>#DIV/0!</v>
      </c>
      <c r="E53" s="696" t="e">
        <f t="shared" si="14"/>
        <v>#DIV/0!</v>
      </c>
      <c r="F53" s="696" t="e">
        <f t="shared" si="14"/>
        <v>#DIV/0!</v>
      </c>
      <c r="G53" s="696" t="e">
        <f t="shared" si="14"/>
        <v>#DIV/0!</v>
      </c>
      <c r="H53" s="696" t="e">
        <f t="shared" si="14"/>
        <v>#DIV/0!</v>
      </c>
      <c r="I53" s="696" t="e">
        <f t="shared" si="14"/>
        <v>#DIV/0!</v>
      </c>
      <c r="J53" s="696" t="e">
        <f t="shared" si="14"/>
        <v>#DIV/0!</v>
      </c>
      <c r="K53" s="696" t="e">
        <f t="shared" si="14"/>
        <v>#DIV/0!</v>
      </c>
      <c r="L53" s="696" t="e">
        <f t="shared" si="14"/>
        <v>#DIV/0!</v>
      </c>
      <c r="M53" s="696" t="e">
        <f t="shared" si="14"/>
        <v>#DIV/0!</v>
      </c>
      <c r="N53" s="696" t="e">
        <f t="shared" si="14"/>
        <v>#DIV/0!</v>
      </c>
      <c r="O53" s="696" t="e">
        <f t="shared" si="14"/>
        <v>#DIV/0!</v>
      </c>
      <c r="P53" s="696" t="e">
        <f t="shared" si="14"/>
        <v>#DIV/0!</v>
      </c>
      <c r="Q53" s="696" t="e">
        <f t="shared" si="14"/>
        <v>#DIV/0!</v>
      </c>
      <c r="R53" s="696" t="e">
        <f t="shared" si="14"/>
        <v>#DIV/0!</v>
      </c>
      <c r="S53" s="883" t="e">
        <f t="shared" si="14"/>
        <v>#DIV/0!</v>
      </c>
      <c r="T53" s="850"/>
      <c r="U53" s="850"/>
      <c r="V53" s="850"/>
      <c r="W53" s="850"/>
      <c r="X53" s="850"/>
      <c r="Y53" s="850"/>
      <c r="Z53" s="850"/>
      <c r="AA53" s="850"/>
      <c r="AB53" s="850"/>
      <c r="AC53" s="850"/>
      <c r="AD53" s="850"/>
      <c r="AE53" s="850"/>
    </row>
    <row r="54" spans="1:34" s="658" customFormat="1" ht="12.75" customHeight="1" outlineLevel="1" x14ac:dyDescent="0.25">
      <c r="A54" s="671" t="s">
        <v>376</v>
      </c>
      <c r="B54" s="671" t="s">
        <v>179</v>
      </c>
      <c r="C54" s="696">
        <f t="shared" si="14"/>
        <v>11838.672441383738</v>
      </c>
      <c r="D54" s="696" t="e">
        <f t="shared" si="14"/>
        <v>#DIV/0!</v>
      </c>
      <c r="E54" s="696" t="e">
        <f t="shared" si="14"/>
        <v>#DIV/0!</v>
      </c>
      <c r="F54" s="696" t="e">
        <f t="shared" si="14"/>
        <v>#DIV/0!</v>
      </c>
      <c r="G54" s="696" t="e">
        <f t="shared" si="14"/>
        <v>#DIV/0!</v>
      </c>
      <c r="H54" s="696" t="e">
        <f t="shared" si="14"/>
        <v>#DIV/0!</v>
      </c>
      <c r="I54" s="696" t="e">
        <f t="shared" si="14"/>
        <v>#DIV/0!</v>
      </c>
      <c r="J54" s="696" t="e">
        <f t="shared" si="14"/>
        <v>#DIV/0!</v>
      </c>
      <c r="K54" s="696" t="e">
        <f t="shared" si="14"/>
        <v>#DIV/0!</v>
      </c>
      <c r="L54" s="696" t="e">
        <f t="shared" si="14"/>
        <v>#DIV/0!</v>
      </c>
      <c r="M54" s="696" t="e">
        <f t="shared" si="14"/>
        <v>#DIV/0!</v>
      </c>
      <c r="N54" s="696" t="e">
        <f t="shared" si="14"/>
        <v>#DIV/0!</v>
      </c>
      <c r="O54" s="696" t="e">
        <f t="shared" si="14"/>
        <v>#DIV/0!</v>
      </c>
      <c r="P54" s="696" t="e">
        <f t="shared" si="14"/>
        <v>#DIV/0!</v>
      </c>
      <c r="Q54" s="696" t="e">
        <f t="shared" si="14"/>
        <v>#DIV/0!</v>
      </c>
      <c r="R54" s="696" t="e">
        <f t="shared" si="14"/>
        <v>#DIV/0!</v>
      </c>
      <c r="S54" s="883" t="e">
        <f t="shared" si="14"/>
        <v>#DIV/0!</v>
      </c>
      <c r="T54" s="850"/>
      <c r="U54" s="850"/>
      <c r="V54" s="850"/>
      <c r="W54" s="850"/>
      <c r="X54" s="850"/>
      <c r="Y54" s="850"/>
      <c r="Z54" s="850"/>
      <c r="AA54" s="850"/>
      <c r="AB54" s="850"/>
      <c r="AC54" s="850"/>
      <c r="AD54" s="850"/>
      <c r="AE54" s="850"/>
    </row>
    <row r="55" spans="1:34" s="658" customFormat="1" ht="12.75" customHeight="1" outlineLevel="1" x14ac:dyDescent="0.25">
      <c r="A55" s="671" t="s">
        <v>366</v>
      </c>
      <c r="B55" s="671" t="s">
        <v>179</v>
      </c>
      <c r="C55" s="696">
        <f>(C14*7.3-109.5)*0.5*0.4*C20+C24</f>
        <v>9089.8318378610093</v>
      </c>
      <c r="D55" s="696">
        <f>(D14*7.3-109.5)*0.5*0.4*D20+D24</f>
        <v>220.55369999999999</v>
      </c>
      <c r="E55" s="696">
        <f>(E14*7.3-109.5)*0.5*0.4*E20+E24</f>
        <v>220.55369999999999</v>
      </c>
      <c r="F55" s="696">
        <f>(F14*7.3-109.5)*0.5*0.4*F20+F24</f>
        <v>110.55369999999999</v>
      </c>
      <c r="G55" s="696">
        <f>(G14*7.3-109.5)*0.5*0.4*G20+G24</f>
        <v>23.553699999999999</v>
      </c>
      <c r="H55" s="696">
        <f t="shared" ref="H55:N55" si="15">(H14*7.3-109.5)*0.5*0.4*H20+H24</f>
        <v>23.553699999999999</v>
      </c>
      <c r="I55" s="696">
        <f t="shared" si="15"/>
        <v>23.553699999999999</v>
      </c>
      <c r="J55" s="696">
        <f t="shared" si="15"/>
        <v>23.553699999999999</v>
      </c>
      <c r="K55" s="696">
        <f t="shared" si="15"/>
        <v>23.553699999999999</v>
      </c>
      <c r="L55" s="696">
        <f t="shared" si="15"/>
        <v>23.553699999999999</v>
      </c>
      <c r="M55" s="696">
        <f t="shared" si="15"/>
        <v>23.553699999999999</v>
      </c>
      <c r="N55" s="696">
        <f t="shared" si="15"/>
        <v>23.553699999999999</v>
      </c>
      <c r="O55" s="696">
        <f t="shared" ref="O55" si="16">AVERAGE(C55:E55)</f>
        <v>3176.9797459536699</v>
      </c>
      <c r="P55" s="696">
        <f t="shared" ref="P55" si="17">AVERAGE(F55:H55)</f>
        <v>52.553699999999992</v>
      </c>
      <c r="Q55" s="696">
        <f t="shared" ref="Q55" si="18">AVERAGE(I55:K55)</f>
        <v>23.553700000000003</v>
      </c>
      <c r="R55" s="696">
        <f t="shared" ref="R55" si="19">AVERAGE(L55:N55)</f>
        <v>23.553700000000003</v>
      </c>
      <c r="S55" s="883">
        <f t="shared" ref="S55" si="20">AVERAGE(C55:N55)</f>
        <v>819.16021148841776</v>
      </c>
      <c r="T55" s="850"/>
      <c r="U55" s="850"/>
      <c r="V55" s="850"/>
      <c r="W55" s="850"/>
      <c r="X55" s="850"/>
      <c r="Y55" s="850"/>
      <c r="Z55" s="850"/>
      <c r="AA55" s="850"/>
      <c r="AB55" s="850"/>
      <c r="AC55" s="850"/>
      <c r="AD55" s="850"/>
      <c r="AE55" s="850"/>
    </row>
    <row r="56" spans="1:34" s="662" customFormat="1" x14ac:dyDescent="0.25">
      <c r="A56" s="698" t="s">
        <v>192</v>
      </c>
      <c r="B56" s="661" t="s">
        <v>193</v>
      </c>
      <c r="C56" s="699" t="s">
        <v>194</v>
      </c>
      <c r="D56" s="699" t="s">
        <v>195</v>
      </c>
      <c r="E56" s="699" t="s">
        <v>196</v>
      </c>
      <c r="F56" s="699" t="s">
        <v>197</v>
      </c>
      <c r="G56" s="699" t="s">
        <v>21</v>
      </c>
      <c r="H56" s="699" t="s">
        <v>198</v>
      </c>
      <c r="I56" s="699" t="s">
        <v>199</v>
      </c>
      <c r="J56" s="699" t="s">
        <v>200</v>
      </c>
      <c r="K56" s="699" t="s">
        <v>201</v>
      </c>
      <c r="L56" s="699" t="s">
        <v>202</v>
      </c>
      <c r="M56" s="699" t="s">
        <v>203</v>
      </c>
      <c r="N56" s="699" t="s">
        <v>204</v>
      </c>
      <c r="O56" s="699" t="s">
        <v>146</v>
      </c>
      <c r="P56" s="699" t="s">
        <v>147</v>
      </c>
      <c r="Q56" s="699" t="s">
        <v>148</v>
      </c>
      <c r="R56" s="699" t="s">
        <v>149</v>
      </c>
      <c r="S56" s="884">
        <f>$S$11</f>
        <v>2022</v>
      </c>
      <c r="T56" s="841"/>
      <c r="U56" s="841"/>
      <c r="V56" s="841"/>
      <c r="W56" s="841"/>
      <c r="X56" s="851"/>
      <c r="Y56" s="851"/>
      <c r="Z56" s="851"/>
      <c r="AA56" s="851"/>
      <c r="AB56" s="851"/>
      <c r="AC56" s="851"/>
      <c r="AD56" s="851"/>
      <c r="AE56" s="851"/>
      <c r="AH56" s="658"/>
    </row>
    <row r="57" spans="1:34" s="658" customFormat="1" x14ac:dyDescent="0.25">
      <c r="A57" s="671" t="s">
        <v>363</v>
      </c>
      <c r="B57" s="671" t="s">
        <v>363</v>
      </c>
      <c r="C57" s="700">
        <v>55.427579999999999</v>
      </c>
      <c r="D57" s="700"/>
      <c r="E57" s="700"/>
      <c r="F57" s="700"/>
      <c r="G57" s="700"/>
      <c r="H57" s="700"/>
      <c r="I57" s="700"/>
      <c r="J57" s="700"/>
      <c r="K57" s="700"/>
      <c r="L57" s="700"/>
      <c r="M57" s="700"/>
      <c r="N57" s="700"/>
      <c r="O57" s="701"/>
      <c r="P57" s="701"/>
      <c r="Q57" s="701"/>
      <c r="R57" s="701"/>
      <c r="S57" s="878"/>
      <c r="T57" s="852"/>
      <c r="U57" s="852"/>
      <c r="V57" s="852"/>
      <c r="W57" s="852"/>
      <c r="X57" s="846"/>
      <c r="Y57" s="852"/>
      <c r="Z57" s="852"/>
      <c r="AA57" s="852"/>
      <c r="AB57" s="852"/>
      <c r="AC57" s="706"/>
      <c r="AD57" s="852"/>
      <c r="AE57" s="852"/>
    </row>
    <row r="58" spans="1:34" s="658" customFormat="1" x14ac:dyDescent="0.25">
      <c r="A58" s="671" t="s">
        <v>364</v>
      </c>
      <c r="B58" s="671" t="s">
        <v>364</v>
      </c>
      <c r="C58" s="700">
        <v>16.023150000000001</v>
      </c>
      <c r="D58" s="700"/>
      <c r="E58" s="700"/>
      <c r="F58" s="700"/>
      <c r="G58" s="700"/>
      <c r="H58" s="700"/>
      <c r="I58" s="700"/>
      <c r="J58" s="700"/>
      <c r="K58" s="700"/>
      <c r="L58" s="700"/>
      <c r="M58" s="700"/>
      <c r="N58" s="700"/>
      <c r="O58" s="701"/>
      <c r="P58" s="701"/>
      <c r="Q58" s="701"/>
      <c r="R58" s="701"/>
      <c r="S58" s="878"/>
      <c r="T58" s="852"/>
      <c r="U58" s="852"/>
      <c r="V58" s="852"/>
      <c r="W58" s="852"/>
      <c r="X58" s="846"/>
      <c r="Y58" s="852"/>
      <c r="Z58" s="852"/>
      <c r="AA58" s="852"/>
      <c r="AB58" s="852"/>
      <c r="AC58" s="706"/>
      <c r="AD58" s="852"/>
      <c r="AE58" s="852"/>
    </row>
    <row r="59" spans="1:34" s="658" customFormat="1" x14ac:dyDescent="0.25">
      <c r="A59" s="671" t="s">
        <v>365</v>
      </c>
      <c r="B59" s="671" t="s">
        <v>365</v>
      </c>
      <c r="C59" s="700">
        <v>143.38818000000001</v>
      </c>
      <c r="D59" s="700"/>
      <c r="E59" s="700"/>
      <c r="F59" s="700"/>
      <c r="G59" s="700"/>
      <c r="H59" s="700"/>
      <c r="I59" s="700"/>
      <c r="J59" s="700"/>
      <c r="K59" s="700"/>
      <c r="L59" s="700"/>
      <c r="M59" s="700"/>
      <c r="N59" s="700"/>
      <c r="O59" s="701"/>
      <c r="P59" s="701"/>
      <c r="Q59" s="701"/>
      <c r="R59" s="701"/>
      <c r="S59" s="878"/>
      <c r="T59" s="852"/>
      <c r="U59" s="852"/>
      <c r="V59" s="852"/>
      <c r="W59" s="852"/>
      <c r="X59" s="846"/>
      <c r="Y59" s="852"/>
      <c r="Z59" s="852"/>
      <c r="AA59" s="852"/>
      <c r="AB59" s="852"/>
      <c r="AC59" s="706"/>
      <c r="AD59" s="852"/>
      <c r="AE59" s="852"/>
    </row>
    <row r="60" spans="1:34" s="658" customFormat="1" x14ac:dyDescent="0.25">
      <c r="A60" s="671" t="s">
        <v>367</v>
      </c>
      <c r="B60" s="671" t="s">
        <v>365</v>
      </c>
      <c r="C60" s="700">
        <v>13.313429999999999</v>
      </c>
      <c r="D60" s="700"/>
      <c r="E60" s="700"/>
      <c r="F60" s="700"/>
      <c r="G60" s="700"/>
      <c r="H60" s="700"/>
      <c r="I60" s="700"/>
      <c r="J60" s="700"/>
      <c r="K60" s="700"/>
      <c r="L60" s="700"/>
      <c r="M60" s="700"/>
      <c r="N60" s="700"/>
      <c r="O60" s="701"/>
      <c r="P60" s="701"/>
      <c r="Q60" s="701"/>
      <c r="R60" s="701"/>
      <c r="S60" s="878"/>
      <c r="T60" s="852"/>
      <c r="U60" s="852"/>
      <c r="V60" s="852"/>
      <c r="W60" s="852"/>
      <c r="X60" s="846"/>
      <c r="Y60" s="852"/>
      <c r="Z60" s="852"/>
      <c r="AA60" s="852"/>
      <c r="AB60" s="852"/>
      <c r="AC60" s="706"/>
      <c r="AD60" s="852"/>
      <c r="AE60" s="852"/>
    </row>
    <row r="61" spans="1:34" s="658" customFormat="1" x14ac:dyDescent="0.25">
      <c r="A61" s="671" t="s">
        <v>368</v>
      </c>
      <c r="B61" s="671" t="s">
        <v>367</v>
      </c>
      <c r="C61" s="700">
        <v>1.6286399999999999</v>
      </c>
      <c r="D61" s="700"/>
      <c r="E61" s="700"/>
      <c r="F61" s="700"/>
      <c r="G61" s="700"/>
      <c r="H61" s="700"/>
      <c r="I61" s="700"/>
      <c r="J61" s="700"/>
      <c r="K61" s="700"/>
      <c r="L61" s="700"/>
      <c r="M61" s="700"/>
      <c r="N61" s="700"/>
      <c r="O61" s="701"/>
      <c r="P61" s="701"/>
      <c r="Q61" s="701"/>
      <c r="R61" s="701"/>
      <c r="S61" s="878"/>
      <c r="T61" s="852"/>
      <c r="U61" s="852"/>
      <c r="V61" s="852"/>
      <c r="W61" s="852"/>
      <c r="X61" s="846"/>
      <c r="Y61" s="852"/>
      <c r="Z61" s="852"/>
      <c r="AA61" s="852"/>
      <c r="AB61" s="852"/>
      <c r="AC61" s="706"/>
      <c r="AD61" s="852"/>
      <c r="AE61" s="852"/>
    </row>
    <row r="62" spans="1:34" s="658" customFormat="1" x14ac:dyDescent="0.25">
      <c r="A62" s="671" t="s">
        <v>369</v>
      </c>
      <c r="B62" s="671" t="s">
        <v>367</v>
      </c>
      <c r="C62" s="700">
        <v>14.723279999999999</v>
      </c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701"/>
      <c r="Q62" s="701"/>
      <c r="R62" s="701"/>
      <c r="S62" s="878"/>
      <c r="T62" s="852"/>
      <c r="U62" s="852"/>
      <c r="V62" s="852"/>
      <c r="W62" s="852"/>
      <c r="X62" s="846"/>
      <c r="Y62" s="852"/>
      <c r="Z62" s="852"/>
      <c r="AA62" s="852"/>
      <c r="AB62" s="852"/>
      <c r="AC62" s="706"/>
      <c r="AD62" s="852"/>
      <c r="AE62" s="852"/>
    </row>
    <row r="63" spans="1:34" s="658" customFormat="1" x14ac:dyDescent="0.25">
      <c r="A63" s="671" t="s">
        <v>370</v>
      </c>
      <c r="B63" s="671" t="s">
        <v>367</v>
      </c>
      <c r="C63" s="700">
        <v>16.94745</v>
      </c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701"/>
      <c r="Q63" s="701"/>
      <c r="R63" s="701"/>
      <c r="S63" s="878"/>
      <c r="T63" s="852"/>
      <c r="U63" s="852"/>
      <c r="V63" s="852"/>
      <c r="W63" s="852"/>
      <c r="X63" s="846"/>
      <c r="Y63" s="852"/>
      <c r="Z63" s="852"/>
      <c r="AA63" s="852"/>
      <c r="AB63" s="852"/>
      <c r="AC63" s="706"/>
      <c r="AD63" s="852"/>
      <c r="AE63" s="852"/>
    </row>
    <row r="64" spans="1:34" s="658" customFormat="1" x14ac:dyDescent="0.25">
      <c r="A64" s="671" t="s">
        <v>371</v>
      </c>
      <c r="B64" s="671" t="s">
        <v>367</v>
      </c>
      <c r="C64" s="700">
        <v>25.252109999999998</v>
      </c>
      <c r="D64" s="700"/>
      <c r="E64" s="700"/>
      <c r="F64" s="700"/>
      <c r="G64" s="700"/>
      <c r="H64" s="700"/>
      <c r="I64" s="700"/>
      <c r="J64" s="700"/>
      <c r="K64" s="700"/>
      <c r="L64" s="700"/>
      <c r="M64" s="700"/>
      <c r="N64" s="700"/>
      <c r="O64" s="701"/>
      <c r="P64" s="701"/>
      <c r="Q64" s="701"/>
      <c r="R64" s="701"/>
      <c r="S64" s="878"/>
      <c r="T64" s="852"/>
      <c r="U64" s="852"/>
      <c r="V64" s="852"/>
      <c r="W64" s="852"/>
      <c r="X64" s="846"/>
      <c r="Y64" s="852"/>
      <c r="Z64" s="852"/>
      <c r="AA64" s="852"/>
      <c r="AB64" s="852"/>
      <c r="AC64" s="706"/>
      <c r="AD64" s="852"/>
      <c r="AE64" s="852"/>
    </row>
    <row r="65" spans="1:31" s="658" customFormat="1" x14ac:dyDescent="0.25">
      <c r="A65" s="671" t="s">
        <v>372</v>
      </c>
      <c r="B65" s="671" t="s">
        <v>365</v>
      </c>
      <c r="C65" s="700">
        <v>10.196549999999998</v>
      </c>
      <c r="D65" s="700"/>
      <c r="E65" s="700"/>
      <c r="F65" s="700"/>
      <c r="G65" s="700"/>
      <c r="H65" s="700"/>
      <c r="I65" s="700"/>
      <c r="J65" s="700"/>
      <c r="K65" s="700"/>
      <c r="L65" s="700"/>
      <c r="M65" s="700"/>
      <c r="N65" s="700"/>
      <c r="O65" s="701"/>
      <c r="P65" s="701"/>
      <c r="Q65" s="701"/>
      <c r="R65" s="701"/>
      <c r="S65" s="878"/>
      <c r="T65" s="852"/>
      <c r="U65" s="852"/>
      <c r="V65" s="852"/>
      <c r="W65" s="852"/>
      <c r="X65" s="846"/>
      <c r="Y65" s="852"/>
      <c r="Z65" s="852"/>
      <c r="AA65" s="852"/>
      <c r="AB65" s="852"/>
      <c r="AC65" s="706"/>
      <c r="AD65" s="852"/>
      <c r="AE65" s="852"/>
    </row>
    <row r="66" spans="1:31" s="658" customFormat="1" x14ac:dyDescent="0.25">
      <c r="A66" s="671" t="s">
        <v>373</v>
      </c>
      <c r="B66" s="671" t="s">
        <v>367</v>
      </c>
      <c r="C66" s="700">
        <v>17.724329999999998</v>
      </c>
      <c r="D66" s="700"/>
      <c r="E66" s="700"/>
      <c r="F66" s="700"/>
      <c r="G66" s="700"/>
      <c r="H66" s="700"/>
      <c r="I66" s="700"/>
      <c r="J66" s="700"/>
      <c r="K66" s="700"/>
      <c r="L66" s="700"/>
      <c r="M66" s="700"/>
      <c r="N66" s="700"/>
      <c r="O66" s="701"/>
      <c r="P66" s="701"/>
      <c r="Q66" s="701"/>
      <c r="R66" s="701"/>
      <c r="S66" s="878"/>
      <c r="T66" s="852"/>
      <c r="U66" s="852"/>
      <c r="V66" s="852"/>
      <c r="W66" s="852"/>
      <c r="X66" s="846"/>
      <c r="Y66" s="852"/>
      <c r="Z66" s="852"/>
      <c r="AA66" s="852"/>
      <c r="AB66" s="852"/>
      <c r="AC66" s="706"/>
      <c r="AD66" s="852"/>
      <c r="AE66" s="852"/>
    </row>
    <row r="67" spans="1:31" s="658" customFormat="1" x14ac:dyDescent="0.25">
      <c r="A67" s="671" t="s">
        <v>374</v>
      </c>
      <c r="B67" s="671" t="s">
        <v>365</v>
      </c>
      <c r="C67" s="700">
        <v>0.83069999999999988</v>
      </c>
      <c r="D67" s="700"/>
      <c r="E67" s="700"/>
      <c r="F67" s="700"/>
      <c r="G67" s="700"/>
      <c r="H67" s="700"/>
      <c r="I67" s="700"/>
      <c r="J67" s="700"/>
      <c r="K67" s="700"/>
      <c r="L67" s="700"/>
      <c r="M67" s="700"/>
      <c r="N67" s="700"/>
      <c r="O67" s="701"/>
      <c r="P67" s="701"/>
      <c r="Q67" s="701"/>
      <c r="R67" s="701"/>
      <c r="S67" s="878"/>
      <c r="T67" s="852"/>
      <c r="U67" s="852"/>
      <c r="V67" s="852"/>
      <c r="W67" s="852"/>
      <c r="X67" s="846"/>
      <c r="Y67" s="852"/>
      <c r="Z67" s="852"/>
      <c r="AA67" s="852"/>
      <c r="AB67" s="852"/>
      <c r="AC67" s="706"/>
      <c r="AD67" s="852"/>
      <c r="AE67" s="852"/>
    </row>
    <row r="68" spans="1:31" s="658" customFormat="1" x14ac:dyDescent="0.25">
      <c r="A68" s="671" t="s">
        <v>375</v>
      </c>
      <c r="B68" s="671" t="s">
        <v>367</v>
      </c>
      <c r="C68" s="700">
        <v>1.0483199999999999</v>
      </c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701"/>
      <c r="Q68" s="701"/>
      <c r="R68" s="701"/>
      <c r="S68" s="878"/>
      <c r="T68" s="852"/>
      <c r="U68" s="852"/>
      <c r="V68" s="852"/>
      <c r="W68" s="852"/>
      <c r="X68" s="846"/>
      <c r="Y68" s="852"/>
      <c r="Z68" s="852"/>
      <c r="AA68" s="852"/>
      <c r="AB68" s="852"/>
      <c r="AC68" s="706"/>
      <c r="AD68" s="852"/>
      <c r="AE68" s="852"/>
    </row>
    <row r="69" spans="1:31" s="658" customFormat="1" x14ac:dyDescent="0.25">
      <c r="A69" s="671" t="s">
        <v>376</v>
      </c>
      <c r="B69" s="671" t="s">
        <v>364</v>
      </c>
      <c r="C69" s="700">
        <v>0</v>
      </c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701"/>
      <c r="Q69" s="701"/>
      <c r="R69" s="701"/>
      <c r="S69" s="878"/>
      <c r="T69" s="852"/>
      <c r="U69" s="852"/>
      <c r="V69" s="852"/>
      <c r="W69" s="852"/>
      <c r="X69" s="846"/>
      <c r="Y69" s="852"/>
      <c r="Z69" s="852"/>
      <c r="AA69" s="852"/>
      <c r="AB69" s="852"/>
      <c r="AC69" s="706"/>
      <c r="AD69" s="852"/>
      <c r="AE69" s="852"/>
    </row>
    <row r="70" spans="1:31" s="658" customFormat="1" x14ac:dyDescent="0.25">
      <c r="A70" s="671" t="s">
        <v>366</v>
      </c>
      <c r="B70" s="671"/>
      <c r="C70" s="700"/>
      <c r="D70" s="700"/>
      <c r="E70" s="700"/>
      <c r="F70" s="700"/>
      <c r="G70" s="700"/>
      <c r="H70" s="700"/>
      <c r="I70" s="700"/>
      <c r="J70" s="700"/>
      <c r="K70" s="700"/>
      <c r="L70" s="700"/>
      <c r="M70" s="700"/>
      <c r="N70" s="700"/>
      <c r="O70" s="701"/>
      <c r="P70" s="701"/>
      <c r="Q70" s="701"/>
      <c r="R70" s="701"/>
      <c r="S70" s="878"/>
      <c r="T70" s="852"/>
      <c r="U70" s="852"/>
      <c r="V70" s="852"/>
      <c r="W70" s="852"/>
      <c r="X70" s="846"/>
      <c r="Y70" s="852"/>
      <c r="Z70" s="852"/>
      <c r="AA70" s="852"/>
      <c r="AB70" s="852"/>
      <c r="AC70" s="706"/>
      <c r="AD70" s="852"/>
      <c r="AE70" s="852"/>
    </row>
    <row r="71" spans="1:31" s="658" customFormat="1" x14ac:dyDescent="0.25">
      <c r="A71" s="685" t="s">
        <v>77</v>
      </c>
      <c r="B71" s="686" t="s">
        <v>205</v>
      </c>
      <c r="C71" s="702">
        <f>SUM(C57:C70)</f>
        <v>316.50371999999999</v>
      </c>
      <c r="D71" s="702">
        <f t="shared" ref="D71:S71" si="21">SUM(D57:D70)</f>
        <v>0</v>
      </c>
      <c r="E71" s="702">
        <f t="shared" si="21"/>
        <v>0</v>
      </c>
      <c r="F71" s="702">
        <f t="shared" si="21"/>
        <v>0</v>
      </c>
      <c r="G71" s="702">
        <f t="shared" si="21"/>
        <v>0</v>
      </c>
      <c r="H71" s="702">
        <f t="shared" si="21"/>
        <v>0</v>
      </c>
      <c r="I71" s="702">
        <f t="shared" si="21"/>
        <v>0</v>
      </c>
      <c r="J71" s="702">
        <f t="shared" si="21"/>
        <v>0</v>
      </c>
      <c r="K71" s="702">
        <f t="shared" si="21"/>
        <v>0</v>
      </c>
      <c r="L71" s="702">
        <f t="shared" si="21"/>
        <v>0</v>
      </c>
      <c r="M71" s="702">
        <f t="shared" si="21"/>
        <v>0</v>
      </c>
      <c r="N71" s="702">
        <f t="shared" si="21"/>
        <v>0</v>
      </c>
      <c r="O71" s="702">
        <f t="shared" si="21"/>
        <v>0</v>
      </c>
      <c r="P71" s="702">
        <f t="shared" si="21"/>
        <v>0</v>
      </c>
      <c r="Q71" s="702">
        <f t="shared" si="21"/>
        <v>0</v>
      </c>
      <c r="R71" s="702">
        <f t="shared" si="21"/>
        <v>0</v>
      </c>
      <c r="S71" s="885">
        <f t="shared" si="21"/>
        <v>0</v>
      </c>
      <c r="T71" s="853"/>
      <c r="U71" s="853"/>
      <c r="V71" s="853"/>
      <c r="W71" s="853"/>
      <c r="X71" s="853"/>
      <c r="Y71" s="853"/>
      <c r="Z71" s="853"/>
      <c r="AA71" s="853"/>
      <c r="AB71" s="853"/>
      <c r="AC71" s="853"/>
      <c r="AD71" s="853"/>
      <c r="AE71" s="853"/>
    </row>
    <row r="72" spans="1:31" s="662" customFormat="1" ht="12.75" customHeight="1" outlineLevel="1" x14ac:dyDescent="0.25">
      <c r="A72" s="704"/>
      <c r="B72" s="704"/>
      <c r="C72" s="705"/>
      <c r="D72" s="706"/>
      <c r="E72" s="706"/>
      <c r="F72" s="706"/>
      <c r="G72" s="706"/>
      <c r="H72" s="706"/>
      <c r="I72" s="706"/>
      <c r="J72" s="706"/>
      <c r="K72" s="706"/>
      <c r="L72" s="706"/>
      <c r="M72" s="706"/>
      <c r="N72" s="706"/>
      <c r="O72" s="707"/>
      <c r="P72" s="707"/>
      <c r="Q72" s="707"/>
      <c r="R72" s="707"/>
      <c r="S72" s="708" t="e">
        <f>S71*S25</f>
        <v>#DIV/0!</v>
      </c>
      <c r="T72" s="707"/>
      <c r="U72" s="707"/>
      <c r="V72" s="707"/>
      <c r="W72" s="707"/>
      <c r="X72" s="707"/>
      <c r="Y72" s="707"/>
      <c r="Z72" s="707"/>
      <c r="AA72" s="709"/>
      <c r="AB72" s="709"/>
      <c r="AC72" s="709"/>
      <c r="AD72" s="709"/>
      <c r="AE72" s="710"/>
    </row>
    <row r="73" spans="1:31" s="662" customFormat="1" ht="12.75" customHeight="1" outlineLevel="1" x14ac:dyDescent="0.25">
      <c r="A73" s="698" t="s">
        <v>206</v>
      </c>
      <c r="B73" s="661" t="s">
        <v>193</v>
      </c>
      <c r="C73" s="661" t="s">
        <v>194</v>
      </c>
      <c r="D73" s="661" t="s">
        <v>195</v>
      </c>
      <c r="E73" s="661" t="s">
        <v>196</v>
      </c>
      <c r="F73" s="661" t="s">
        <v>197</v>
      </c>
      <c r="G73" s="661" t="s">
        <v>21</v>
      </c>
      <c r="H73" s="661" t="s">
        <v>198</v>
      </c>
      <c r="I73" s="661" t="s">
        <v>199</v>
      </c>
      <c r="J73" s="661" t="s">
        <v>200</v>
      </c>
      <c r="K73" s="661" t="s">
        <v>201</v>
      </c>
      <c r="L73" s="661" t="s">
        <v>202</v>
      </c>
      <c r="M73" s="661" t="s">
        <v>203</v>
      </c>
      <c r="N73" s="661" t="s">
        <v>204</v>
      </c>
      <c r="O73" s="661" t="s">
        <v>146</v>
      </c>
      <c r="P73" s="661" t="s">
        <v>147</v>
      </c>
      <c r="Q73" s="661" t="s">
        <v>148</v>
      </c>
      <c r="R73" s="661" t="s">
        <v>149</v>
      </c>
      <c r="S73" s="886">
        <f>$S$11</f>
        <v>2022</v>
      </c>
      <c r="T73" s="841"/>
      <c r="U73" s="841"/>
      <c r="V73" s="841"/>
      <c r="W73" s="841"/>
      <c r="X73" s="851"/>
      <c r="Y73" s="851"/>
      <c r="Z73" s="851"/>
      <c r="AA73" s="851"/>
      <c r="AB73" s="851"/>
      <c r="AC73" s="851"/>
      <c r="AD73" s="851"/>
      <c r="AE73" s="851"/>
    </row>
    <row r="74" spans="1:31" s="658" customFormat="1" ht="12.75" customHeight="1" outlineLevel="1" x14ac:dyDescent="0.25">
      <c r="A74" s="671" t="s">
        <v>363</v>
      </c>
      <c r="B74" s="671" t="s">
        <v>363</v>
      </c>
      <c r="C74" s="711"/>
      <c r="D74" s="711"/>
      <c r="E74" s="711"/>
      <c r="F74" s="711"/>
      <c r="G74" s="711"/>
      <c r="H74" s="711"/>
      <c r="I74" s="711"/>
      <c r="J74" s="711"/>
      <c r="K74" s="711"/>
      <c r="L74" s="711"/>
      <c r="M74" s="711"/>
      <c r="N74" s="711"/>
      <c r="O74" s="712"/>
      <c r="P74" s="712"/>
      <c r="Q74" s="712"/>
      <c r="R74" s="712"/>
      <c r="S74" s="887"/>
      <c r="T74" s="854"/>
      <c r="U74" s="854"/>
      <c r="V74" s="854"/>
      <c r="W74" s="854"/>
      <c r="X74" s="854"/>
      <c r="Y74" s="854"/>
      <c r="Z74" s="854"/>
      <c r="AA74" s="854"/>
      <c r="AB74" s="854"/>
      <c r="AC74" s="854"/>
      <c r="AD74" s="854"/>
      <c r="AE74" s="854"/>
    </row>
    <row r="75" spans="1:31" s="658" customFormat="1" ht="12.75" customHeight="1" outlineLevel="1" x14ac:dyDescent="0.25">
      <c r="A75" s="671" t="s">
        <v>364</v>
      </c>
      <c r="B75" s="671" t="s">
        <v>364</v>
      </c>
      <c r="C75" s="711"/>
      <c r="D75" s="711"/>
      <c r="E75" s="711"/>
      <c r="F75" s="711"/>
      <c r="G75" s="711"/>
      <c r="H75" s="711"/>
      <c r="I75" s="711"/>
      <c r="J75" s="711"/>
      <c r="K75" s="711"/>
      <c r="L75" s="711"/>
      <c r="M75" s="711"/>
      <c r="N75" s="711"/>
      <c r="O75" s="712"/>
      <c r="P75" s="712"/>
      <c r="Q75" s="712"/>
      <c r="R75" s="712"/>
      <c r="S75" s="887"/>
      <c r="T75" s="854"/>
      <c r="U75" s="854"/>
      <c r="V75" s="854"/>
      <c r="W75" s="854"/>
      <c r="X75" s="854"/>
      <c r="Y75" s="854"/>
      <c r="Z75" s="854"/>
      <c r="AA75" s="854"/>
      <c r="AB75" s="854"/>
      <c r="AC75" s="854"/>
      <c r="AD75" s="854"/>
      <c r="AE75" s="854"/>
    </row>
    <row r="76" spans="1:31" s="658" customFormat="1" ht="12.75" customHeight="1" outlineLevel="1" x14ac:dyDescent="0.25">
      <c r="A76" s="671" t="s">
        <v>365</v>
      </c>
      <c r="B76" s="671" t="s">
        <v>365</v>
      </c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2"/>
      <c r="Q76" s="712"/>
      <c r="R76" s="712"/>
      <c r="S76" s="887"/>
      <c r="T76" s="854"/>
      <c r="U76" s="854"/>
      <c r="V76" s="854"/>
      <c r="W76" s="854"/>
      <c r="X76" s="854"/>
      <c r="Y76" s="854"/>
      <c r="Z76" s="854"/>
      <c r="AA76" s="854"/>
      <c r="AB76" s="854"/>
      <c r="AC76" s="854"/>
      <c r="AD76" s="854"/>
      <c r="AE76" s="854"/>
    </row>
    <row r="77" spans="1:31" s="658" customFormat="1" ht="12.75" customHeight="1" outlineLevel="1" x14ac:dyDescent="0.25">
      <c r="A77" s="671" t="s">
        <v>367</v>
      </c>
      <c r="B77" s="671" t="s">
        <v>365</v>
      </c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2"/>
      <c r="Q77" s="712"/>
      <c r="R77" s="712"/>
      <c r="S77" s="887"/>
      <c r="T77" s="854"/>
      <c r="U77" s="854"/>
      <c r="V77" s="854"/>
      <c r="W77" s="854"/>
      <c r="X77" s="854"/>
      <c r="Y77" s="854"/>
      <c r="Z77" s="854"/>
      <c r="AA77" s="854"/>
      <c r="AB77" s="854"/>
      <c r="AC77" s="854"/>
      <c r="AD77" s="854"/>
      <c r="AE77" s="854"/>
    </row>
    <row r="78" spans="1:31" s="658" customFormat="1" ht="12.75" customHeight="1" outlineLevel="1" x14ac:dyDescent="0.25">
      <c r="A78" s="671" t="s">
        <v>368</v>
      </c>
      <c r="B78" s="671" t="s">
        <v>367</v>
      </c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2"/>
      <c r="P78" s="712"/>
      <c r="Q78" s="712"/>
      <c r="R78" s="712"/>
      <c r="S78" s="887"/>
      <c r="T78" s="854"/>
      <c r="U78" s="854"/>
      <c r="V78" s="854"/>
      <c r="W78" s="854"/>
      <c r="X78" s="854"/>
      <c r="Y78" s="854"/>
      <c r="Z78" s="854"/>
      <c r="AA78" s="854"/>
      <c r="AB78" s="854"/>
      <c r="AC78" s="854"/>
      <c r="AD78" s="854"/>
      <c r="AE78" s="854"/>
    </row>
    <row r="79" spans="1:31" s="658" customFormat="1" ht="12.75" customHeight="1" outlineLevel="1" x14ac:dyDescent="0.25">
      <c r="A79" s="671" t="s">
        <v>369</v>
      </c>
      <c r="B79" s="671" t="s">
        <v>367</v>
      </c>
      <c r="C79" s="711"/>
      <c r="D79" s="711"/>
      <c r="E79" s="711"/>
      <c r="F79" s="711"/>
      <c r="G79" s="711"/>
      <c r="H79" s="711"/>
      <c r="I79" s="711"/>
      <c r="J79" s="711"/>
      <c r="K79" s="711"/>
      <c r="L79" s="711"/>
      <c r="M79" s="711"/>
      <c r="N79" s="711"/>
      <c r="O79" s="712"/>
      <c r="P79" s="712"/>
      <c r="Q79" s="712"/>
      <c r="R79" s="712"/>
      <c r="S79" s="887"/>
      <c r="T79" s="854"/>
      <c r="U79" s="854"/>
      <c r="V79" s="854"/>
      <c r="W79" s="854"/>
      <c r="X79" s="854"/>
      <c r="Y79" s="854"/>
      <c r="Z79" s="854"/>
      <c r="AA79" s="854"/>
      <c r="AB79" s="854"/>
      <c r="AC79" s="854"/>
      <c r="AD79" s="854"/>
      <c r="AE79" s="854"/>
    </row>
    <row r="80" spans="1:31" s="658" customFormat="1" ht="12.75" customHeight="1" outlineLevel="1" x14ac:dyDescent="0.25">
      <c r="A80" s="671" t="s">
        <v>370</v>
      </c>
      <c r="B80" s="671" t="s">
        <v>367</v>
      </c>
      <c r="C80" s="711"/>
      <c r="D80" s="711"/>
      <c r="E80" s="711"/>
      <c r="F80" s="711"/>
      <c r="G80" s="711"/>
      <c r="H80" s="711"/>
      <c r="I80" s="711"/>
      <c r="J80" s="711"/>
      <c r="K80" s="711"/>
      <c r="L80" s="711"/>
      <c r="M80" s="711"/>
      <c r="N80" s="711"/>
      <c r="O80" s="712"/>
      <c r="P80" s="712"/>
      <c r="Q80" s="712"/>
      <c r="R80" s="712"/>
      <c r="S80" s="887"/>
      <c r="T80" s="854"/>
      <c r="U80" s="854"/>
      <c r="V80" s="854"/>
      <c r="W80" s="854"/>
      <c r="X80" s="854"/>
      <c r="Y80" s="854"/>
      <c r="Z80" s="854"/>
      <c r="AA80" s="854"/>
      <c r="AB80" s="854"/>
      <c r="AC80" s="854"/>
      <c r="AD80" s="854"/>
      <c r="AE80" s="854"/>
    </row>
    <row r="81" spans="1:31" s="658" customFormat="1" ht="12.75" customHeight="1" outlineLevel="1" x14ac:dyDescent="0.25">
      <c r="A81" s="671" t="s">
        <v>371</v>
      </c>
      <c r="B81" s="671" t="s">
        <v>367</v>
      </c>
      <c r="C81" s="711"/>
      <c r="D81" s="711"/>
      <c r="E81" s="711"/>
      <c r="F81" s="711"/>
      <c r="G81" s="711"/>
      <c r="H81" s="711"/>
      <c r="I81" s="711"/>
      <c r="J81" s="711"/>
      <c r="K81" s="711"/>
      <c r="L81" s="711"/>
      <c r="M81" s="711"/>
      <c r="N81" s="711"/>
      <c r="O81" s="712"/>
      <c r="P81" s="712"/>
      <c r="Q81" s="712"/>
      <c r="R81" s="712"/>
      <c r="S81" s="887"/>
      <c r="T81" s="854"/>
      <c r="U81" s="854"/>
      <c r="V81" s="854"/>
      <c r="W81" s="854"/>
      <c r="X81" s="854"/>
      <c r="Y81" s="854"/>
      <c r="Z81" s="854"/>
      <c r="AA81" s="854"/>
      <c r="AB81" s="854"/>
      <c r="AC81" s="854"/>
      <c r="AD81" s="854"/>
      <c r="AE81" s="854"/>
    </row>
    <row r="82" spans="1:31" s="658" customFormat="1" ht="12.75" customHeight="1" outlineLevel="1" x14ac:dyDescent="0.25">
      <c r="A82" s="671" t="s">
        <v>372</v>
      </c>
      <c r="B82" s="671" t="s">
        <v>365</v>
      </c>
      <c r="C82" s="711"/>
      <c r="D82" s="711"/>
      <c r="E82" s="711"/>
      <c r="F82" s="711"/>
      <c r="G82" s="711"/>
      <c r="H82" s="711"/>
      <c r="I82" s="711"/>
      <c r="J82" s="711"/>
      <c r="K82" s="711"/>
      <c r="L82" s="711"/>
      <c r="M82" s="711"/>
      <c r="N82" s="711"/>
      <c r="O82" s="712"/>
      <c r="P82" s="712"/>
      <c r="Q82" s="712"/>
      <c r="R82" s="712"/>
      <c r="S82" s="887"/>
      <c r="T82" s="854"/>
      <c r="U82" s="854"/>
      <c r="V82" s="854"/>
      <c r="W82" s="854"/>
      <c r="X82" s="854"/>
      <c r="Y82" s="854"/>
      <c r="Z82" s="854"/>
      <c r="AA82" s="854"/>
      <c r="AB82" s="854"/>
      <c r="AC82" s="854"/>
      <c r="AD82" s="854"/>
      <c r="AE82" s="854"/>
    </row>
    <row r="83" spans="1:31" s="658" customFormat="1" ht="12.75" customHeight="1" outlineLevel="1" x14ac:dyDescent="0.25">
      <c r="A83" s="671" t="s">
        <v>373</v>
      </c>
      <c r="B83" s="671" t="s">
        <v>367</v>
      </c>
      <c r="C83" s="711"/>
      <c r="D83" s="711"/>
      <c r="E83" s="711"/>
      <c r="F83" s="711"/>
      <c r="G83" s="711"/>
      <c r="H83" s="711"/>
      <c r="I83" s="711"/>
      <c r="J83" s="711"/>
      <c r="K83" s="711"/>
      <c r="L83" s="711"/>
      <c r="M83" s="711"/>
      <c r="N83" s="711"/>
      <c r="O83" s="712"/>
      <c r="P83" s="712"/>
      <c r="Q83" s="712"/>
      <c r="R83" s="712"/>
      <c r="S83" s="887"/>
      <c r="T83" s="854"/>
      <c r="U83" s="854"/>
      <c r="V83" s="854"/>
      <c r="W83" s="854"/>
      <c r="X83" s="854"/>
      <c r="Y83" s="854"/>
      <c r="Z83" s="854"/>
      <c r="AA83" s="854"/>
      <c r="AB83" s="854"/>
      <c r="AC83" s="854"/>
      <c r="AD83" s="854"/>
      <c r="AE83" s="854"/>
    </row>
    <row r="84" spans="1:31" s="658" customFormat="1" ht="12.75" customHeight="1" outlineLevel="1" x14ac:dyDescent="0.25">
      <c r="A84" s="671" t="s">
        <v>374</v>
      </c>
      <c r="B84" s="671" t="s">
        <v>365</v>
      </c>
      <c r="C84" s="711"/>
      <c r="D84" s="711"/>
      <c r="E84" s="711"/>
      <c r="F84" s="711"/>
      <c r="G84" s="711"/>
      <c r="H84" s="711"/>
      <c r="I84" s="711"/>
      <c r="J84" s="711"/>
      <c r="K84" s="711"/>
      <c r="L84" s="711"/>
      <c r="M84" s="711"/>
      <c r="N84" s="711"/>
      <c r="O84" s="712"/>
      <c r="P84" s="712"/>
      <c r="Q84" s="712"/>
      <c r="R84" s="712"/>
      <c r="S84" s="887"/>
      <c r="T84" s="854"/>
      <c r="U84" s="854"/>
      <c r="V84" s="854"/>
      <c r="W84" s="854"/>
      <c r="X84" s="854"/>
      <c r="Y84" s="854"/>
      <c r="Z84" s="854"/>
      <c r="AA84" s="854"/>
      <c r="AB84" s="854"/>
      <c r="AC84" s="854"/>
      <c r="AD84" s="854"/>
      <c r="AE84" s="854"/>
    </row>
    <row r="85" spans="1:31" s="658" customFormat="1" ht="12.75" customHeight="1" outlineLevel="1" x14ac:dyDescent="0.25">
      <c r="A85" s="671" t="s">
        <v>375</v>
      </c>
      <c r="B85" s="671" t="s">
        <v>367</v>
      </c>
      <c r="C85" s="711">
        <v>2.4400000000000002E-4</v>
      </c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2"/>
      <c r="Q85" s="712"/>
      <c r="R85" s="712"/>
      <c r="S85" s="887"/>
      <c r="T85" s="854"/>
      <c r="U85" s="854"/>
      <c r="V85" s="854"/>
      <c r="W85" s="854"/>
      <c r="X85" s="854"/>
      <c r="Y85" s="854"/>
      <c r="Z85" s="854"/>
      <c r="AA85" s="854"/>
      <c r="AB85" s="854"/>
      <c r="AC85" s="854"/>
      <c r="AD85" s="854"/>
      <c r="AE85" s="854"/>
    </row>
    <row r="86" spans="1:31" s="658" customFormat="1" ht="12.75" customHeight="1" outlineLevel="1" x14ac:dyDescent="0.25">
      <c r="A86" s="671" t="s">
        <v>376</v>
      </c>
      <c r="B86" s="671" t="s">
        <v>364</v>
      </c>
      <c r="C86" s="711">
        <v>2.4400000000000002E-4</v>
      </c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2"/>
      <c r="Q86" s="712"/>
      <c r="R86" s="712"/>
      <c r="S86" s="887"/>
      <c r="T86" s="854"/>
      <c r="U86" s="854"/>
      <c r="V86" s="854"/>
      <c r="W86" s="854"/>
      <c r="X86" s="854"/>
      <c r="Y86" s="854"/>
      <c r="Z86" s="854"/>
      <c r="AA86" s="854"/>
      <c r="AB86" s="854"/>
      <c r="AC86" s="854"/>
      <c r="AD86" s="854"/>
      <c r="AE86" s="854"/>
    </row>
    <row r="87" spans="1:31" ht="12.75" customHeight="1" outlineLevel="1" x14ac:dyDescent="0.25">
      <c r="A87" s="671" t="s">
        <v>366</v>
      </c>
      <c r="B87" s="67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2"/>
      <c r="P87" s="712"/>
      <c r="Q87" s="712"/>
      <c r="R87" s="712"/>
      <c r="S87" s="887"/>
      <c r="T87" s="709"/>
      <c r="U87" s="709"/>
      <c r="V87" s="709"/>
      <c r="W87" s="709"/>
      <c r="X87" s="854"/>
      <c r="Y87" s="709"/>
      <c r="Z87" s="709"/>
      <c r="AA87" s="709"/>
      <c r="AB87" s="709"/>
      <c r="AC87" s="854"/>
      <c r="AD87" s="854"/>
      <c r="AE87" s="854"/>
    </row>
    <row r="88" spans="1:31" s="658" customFormat="1" ht="12.75" customHeight="1" outlineLevel="1" x14ac:dyDescent="0.25">
      <c r="A88" s="685" t="s">
        <v>77</v>
      </c>
      <c r="B88" s="714" t="s">
        <v>207</v>
      </c>
      <c r="C88" s="714">
        <f>+AVERAGE(C74:C87)</f>
        <v>2.4400000000000002E-4</v>
      </c>
      <c r="D88" s="715" t="e">
        <f t="shared" ref="D88:S88" si="22">+AVERAGE(D74:D87)</f>
        <v>#DIV/0!</v>
      </c>
      <c r="E88" s="715" t="e">
        <f t="shared" si="22"/>
        <v>#DIV/0!</v>
      </c>
      <c r="F88" s="715" t="e">
        <f t="shared" si="22"/>
        <v>#DIV/0!</v>
      </c>
      <c r="G88" s="715" t="e">
        <f t="shared" si="22"/>
        <v>#DIV/0!</v>
      </c>
      <c r="H88" s="715" t="e">
        <f t="shared" si="22"/>
        <v>#DIV/0!</v>
      </c>
      <c r="I88" s="715" t="e">
        <f t="shared" si="22"/>
        <v>#DIV/0!</v>
      </c>
      <c r="J88" s="715" t="e">
        <f t="shared" si="22"/>
        <v>#DIV/0!</v>
      </c>
      <c r="K88" s="715" t="e">
        <f t="shared" si="22"/>
        <v>#DIV/0!</v>
      </c>
      <c r="L88" s="715" t="e">
        <f t="shared" si="22"/>
        <v>#DIV/0!</v>
      </c>
      <c r="M88" s="715" t="e">
        <f t="shared" si="22"/>
        <v>#DIV/0!</v>
      </c>
      <c r="N88" s="715" t="e">
        <f t="shared" si="22"/>
        <v>#DIV/0!</v>
      </c>
      <c r="O88" s="715" t="e">
        <f t="shared" si="22"/>
        <v>#DIV/0!</v>
      </c>
      <c r="P88" s="715" t="e">
        <f t="shared" si="22"/>
        <v>#DIV/0!</v>
      </c>
      <c r="Q88" s="715" t="e">
        <f t="shared" si="22"/>
        <v>#DIV/0!</v>
      </c>
      <c r="R88" s="715" t="e">
        <f t="shared" si="22"/>
        <v>#DIV/0!</v>
      </c>
      <c r="S88" s="888" t="e">
        <f t="shared" si="22"/>
        <v>#DIV/0!</v>
      </c>
      <c r="T88" s="855"/>
      <c r="U88" s="855"/>
      <c r="V88" s="855"/>
      <c r="W88" s="855"/>
      <c r="X88" s="855"/>
      <c r="Y88" s="855"/>
      <c r="Z88" s="855"/>
      <c r="AA88" s="855"/>
      <c r="AB88" s="855"/>
      <c r="AC88" s="855"/>
      <c r="AD88" s="855"/>
      <c r="AE88" s="855"/>
    </row>
    <row r="89" spans="1:31" ht="12.75" customHeight="1" outlineLevel="1" x14ac:dyDescent="0.25"/>
    <row r="90" spans="1:31" s="662" customFormat="1" ht="12.75" customHeight="1" outlineLevel="1" x14ac:dyDescent="0.25">
      <c r="A90" s="698" t="s">
        <v>208</v>
      </c>
      <c r="B90" s="661" t="s">
        <v>193</v>
      </c>
      <c r="C90" s="661" t="s">
        <v>194</v>
      </c>
      <c r="D90" s="661" t="s">
        <v>195</v>
      </c>
      <c r="E90" s="661" t="s">
        <v>196</v>
      </c>
      <c r="F90" s="661" t="s">
        <v>197</v>
      </c>
      <c r="G90" s="661" t="s">
        <v>21</v>
      </c>
      <c r="H90" s="661" t="s">
        <v>198</v>
      </c>
      <c r="I90" s="661" t="s">
        <v>199</v>
      </c>
      <c r="J90" s="661" t="s">
        <v>200</v>
      </c>
      <c r="K90" s="661" t="s">
        <v>201</v>
      </c>
      <c r="L90" s="661" t="s">
        <v>202</v>
      </c>
      <c r="M90" s="661" t="s">
        <v>203</v>
      </c>
      <c r="N90" s="661" t="s">
        <v>204</v>
      </c>
      <c r="O90" s="661" t="s">
        <v>146</v>
      </c>
      <c r="P90" s="661" t="s">
        <v>147</v>
      </c>
      <c r="Q90" s="661" t="s">
        <v>148</v>
      </c>
      <c r="R90" s="661" t="s">
        <v>149</v>
      </c>
      <c r="S90" s="886">
        <f>$S$11</f>
        <v>2022</v>
      </c>
      <c r="T90" s="841"/>
      <c r="U90" s="841"/>
      <c r="V90" s="841"/>
      <c r="W90" s="841"/>
      <c r="X90" s="851"/>
      <c r="Y90" s="851"/>
      <c r="Z90" s="851"/>
      <c r="AA90" s="851"/>
      <c r="AB90" s="851"/>
      <c r="AC90" s="851"/>
      <c r="AD90" s="851"/>
      <c r="AE90" s="851"/>
    </row>
    <row r="91" spans="1:31" s="658" customFormat="1" ht="12.75" customHeight="1" outlineLevel="1" x14ac:dyDescent="0.25">
      <c r="A91" s="671" t="s">
        <v>363</v>
      </c>
      <c r="B91" s="671" t="s">
        <v>363</v>
      </c>
      <c r="C91" s="716">
        <f t="shared" ref="C91:C104" si="23">C57*C74</f>
        <v>0</v>
      </c>
      <c r="D91" s="716"/>
      <c r="E91" s="716"/>
      <c r="F91" s="716"/>
      <c r="G91" s="716"/>
      <c r="H91" s="716"/>
      <c r="I91" s="716"/>
      <c r="J91" s="716"/>
      <c r="K91" s="716"/>
      <c r="L91" s="716"/>
      <c r="M91" s="716"/>
      <c r="N91" s="716"/>
      <c r="O91" s="717"/>
      <c r="P91" s="717"/>
      <c r="Q91" s="717"/>
      <c r="R91" s="717"/>
      <c r="S91" s="889"/>
      <c r="T91" s="856"/>
      <c r="U91" s="856"/>
      <c r="V91" s="856"/>
      <c r="W91" s="856"/>
      <c r="X91" s="856"/>
      <c r="Y91" s="856"/>
      <c r="Z91" s="856"/>
      <c r="AA91" s="856"/>
      <c r="AB91" s="856"/>
      <c r="AC91" s="856"/>
      <c r="AD91" s="856"/>
      <c r="AE91" s="856"/>
    </row>
    <row r="92" spans="1:31" s="658" customFormat="1" ht="12.75" customHeight="1" outlineLevel="1" x14ac:dyDescent="0.25">
      <c r="A92" s="671" t="s">
        <v>364</v>
      </c>
      <c r="B92" s="671" t="s">
        <v>364</v>
      </c>
      <c r="C92" s="716">
        <f t="shared" si="23"/>
        <v>0</v>
      </c>
      <c r="D92" s="716"/>
      <c r="E92" s="716"/>
      <c r="F92" s="716"/>
      <c r="G92" s="716"/>
      <c r="H92" s="716"/>
      <c r="I92" s="716"/>
      <c r="J92" s="716"/>
      <c r="K92" s="716"/>
      <c r="L92" s="716"/>
      <c r="M92" s="716"/>
      <c r="N92" s="716"/>
      <c r="O92" s="717"/>
      <c r="P92" s="717"/>
      <c r="Q92" s="717"/>
      <c r="R92" s="717"/>
      <c r="S92" s="889"/>
      <c r="T92" s="856"/>
      <c r="U92" s="856"/>
      <c r="V92" s="856"/>
      <c r="W92" s="856"/>
      <c r="X92" s="856"/>
      <c r="Y92" s="856"/>
      <c r="Z92" s="856"/>
      <c r="AA92" s="856"/>
      <c r="AB92" s="856"/>
      <c r="AC92" s="856"/>
      <c r="AD92" s="856"/>
      <c r="AE92" s="856"/>
    </row>
    <row r="93" spans="1:31" s="658" customFormat="1" ht="12.75" customHeight="1" outlineLevel="1" x14ac:dyDescent="0.25">
      <c r="A93" s="671" t="s">
        <v>365</v>
      </c>
      <c r="B93" s="671" t="s">
        <v>365</v>
      </c>
      <c r="C93" s="716">
        <f t="shared" si="23"/>
        <v>0</v>
      </c>
      <c r="D93" s="716"/>
      <c r="E93" s="716"/>
      <c r="F93" s="716"/>
      <c r="G93" s="716"/>
      <c r="H93" s="716"/>
      <c r="I93" s="716"/>
      <c r="J93" s="716"/>
      <c r="K93" s="716"/>
      <c r="L93" s="716"/>
      <c r="M93" s="716"/>
      <c r="N93" s="716"/>
      <c r="O93" s="717"/>
      <c r="P93" s="717"/>
      <c r="Q93" s="717"/>
      <c r="R93" s="717"/>
      <c r="S93" s="889"/>
      <c r="T93" s="856"/>
      <c r="U93" s="856"/>
      <c r="V93" s="856"/>
      <c r="W93" s="856"/>
      <c r="X93" s="856"/>
      <c r="Y93" s="856"/>
      <c r="Z93" s="856"/>
      <c r="AA93" s="856"/>
      <c r="AB93" s="856"/>
      <c r="AC93" s="856"/>
      <c r="AD93" s="856"/>
      <c r="AE93" s="856"/>
    </row>
    <row r="94" spans="1:31" s="658" customFormat="1" ht="12.75" customHeight="1" outlineLevel="1" x14ac:dyDescent="0.25">
      <c r="A94" s="671" t="s">
        <v>367</v>
      </c>
      <c r="B94" s="671" t="s">
        <v>365</v>
      </c>
      <c r="C94" s="716">
        <f t="shared" si="23"/>
        <v>0</v>
      </c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7"/>
      <c r="Q94" s="717"/>
      <c r="R94" s="717"/>
      <c r="S94" s="889"/>
      <c r="T94" s="856"/>
      <c r="U94" s="856"/>
      <c r="V94" s="856"/>
      <c r="W94" s="856"/>
      <c r="X94" s="856"/>
      <c r="Y94" s="856"/>
      <c r="Z94" s="856"/>
      <c r="AA94" s="856"/>
      <c r="AB94" s="856"/>
      <c r="AC94" s="856"/>
      <c r="AD94" s="856"/>
      <c r="AE94" s="856"/>
    </row>
    <row r="95" spans="1:31" s="658" customFormat="1" ht="12.75" customHeight="1" outlineLevel="1" x14ac:dyDescent="0.25">
      <c r="A95" s="671" t="s">
        <v>368</v>
      </c>
      <c r="B95" s="671" t="s">
        <v>367</v>
      </c>
      <c r="C95" s="716">
        <f t="shared" si="23"/>
        <v>0</v>
      </c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7"/>
      <c r="Q95" s="717"/>
      <c r="R95" s="717"/>
      <c r="S95" s="889"/>
      <c r="T95" s="856"/>
      <c r="U95" s="856"/>
      <c r="V95" s="856"/>
      <c r="W95" s="856"/>
      <c r="X95" s="856"/>
      <c r="Y95" s="856"/>
      <c r="Z95" s="856"/>
      <c r="AA95" s="856"/>
      <c r="AB95" s="856"/>
      <c r="AC95" s="856"/>
      <c r="AD95" s="856"/>
      <c r="AE95" s="856"/>
    </row>
    <row r="96" spans="1:31" s="658" customFormat="1" ht="12.75" customHeight="1" outlineLevel="1" x14ac:dyDescent="0.25">
      <c r="A96" s="671" t="s">
        <v>369</v>
      </c>
      <c r="B96" s="671" t="s">
        <v>367</v>
      </c>
      <c r="C96" s="716">
        <f t="shared" si="23"/>
        <v>0</v>
      </c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7"/>
      <c r="P96" s="717"/>
      <c r="Q96" s="717"/>
      <c r="R96" s="717"/>
      <c r="S96" s="889"/>
      <c r="T96" s="856"/>
      <c r="U96" s="856"/>
      <c r="V96" s="856"/>
      <c r="W96" s="856"/>
      <c r="X96" s="856"/>
      <c r="Y96" s="856"/>
      <c r="Z96" s="856"/>
      <c r="AA96" s="856"/>
      <c r="AB96" s="856"/>
      <c r="AC96" s="856"/>
      <c r="AD96" s="856"/>
      <c r="AE96" s="856"/>
    </row>
    <row r="97" spans="1:33" s="658" customFormat="1" ht="12.75" customHeight="1" outlineLevel="1" x14ac:dyDescent="0.25">
      <c r="A97" s="671" t="s">
        <v>370</v>
      </c>
      <c r="B97" s="671" t="s">
        <v>367</v>
      </c>
      <c r="C97" s="716">
        <f t="shared" si="23"/>
        <v>0</v>
      </c>
      <c r="D97" s="716"/>
      <c r="E97" s="716"/>
      <c r="F97" s="716"/>
      <c r="G97" s="716"/>
      <c r="H97" s="716"/>
      <c r="I97" s="716"/>
      <c r="J97" s="716"/>
      <c r="K97" s="716"/>
      <c r="L97" s="716"/>
      <c r="M97" s="716"/>
      <c r="N97" s="716"/>
      <c r="O97" s="717"/>
      <c r="P97" s="717"/>
      <c r="Q97" s="717"/>
      <c r="R97" s="717"/>
      <c r="S97" s="889"/>
      <c r="T97" s="856"/>
      <c r="U97" s="856"/>
      <c r="V97" s="856"/>
      <c r="W97" s="856"/>
      <c r="X97" s="856"/>
      <c r="Y97" s="856"/>
      <c r="Z97" s="856"/>
      <c r="AA97" s="856"/>
      <c r="AB97" s="856"/>
      <c r="AC97" s="856"/>
      <c r="AD97" s="856"/>
      <c r="AE97" s="856"/>
    </row>
    <row r="98" spans="1:33" s="658" customFormat="1" ht="12.75" customHeight="1" outlineLevel="1" x14ac:dyDescent="0.25">
      <c r="A98" s="671" t="s">
        <v>371</v>
      </c>
      <c r="B98" s="671" t="s">
        <v>367</v>
      </c>
      <c r="C98" s="716">
        <f t="shared" si="23"/>
        <v>0</v>
      </c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17"/>
      <c r="P98" s="717"/>
      <c r="Q98" s="717"/>
      <c r="R98" s="717"/>
      <c r="S98" s="889"/>
      <c r="T98" s="856"/>
      <c r="U98" s="856"/>
      <c r="V98" s="856"/>
      <c r="W98" s="856"/>
      <c r="X98" s="856"/>
      <c r="Y98" s="856"/>
      <c r="Z98" s="856"/>
      <c r="AA98" s="856"/>
      <c r="AB98" s="856"/>
      <c r="AC98" s="856"/>
      <c r="AD98" s="856"/>
      <c r="AE98" s="856"/>
    </row>
    <row r="99" spans="1:33" s="658" customFormat="1" ht="12.75" customHeight="1" outlineLevel="1" x14ac:dyDescent="0.25">
      <c r="A99" s="671" t="s">
        <v>372</v>
      </c>
      <c r="B99" s="671" t="s">
        <v>365</v>
      </c>
      <c r="C99" s="716">
        <f t="shared" si="23"/>
        <v>0</v>
      </c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17"/>
      <c r="P99" s="717"/>
      <c r="Q99" s="717"/>
      <c r="R99" s="717"/>
      <c r="S99" s="889"/>
      <c r="T99" s="856"/>
      <c r="U99" s="856"/>
      <c r="V99" s="856"/>
      <c r="W99" s="856"/>
      <c r="X99" s="856"/>
      <c r="Y99" s="856"/>
      <c r="Z99" s="856"/>
      <c r="AA99" s="856"/>
      <c r="AB99" s="856"/>
      <c r="AC99" s="856"/>
      <c r="AD99" s="856"/>
      <c r="AE99" s="856"/>
    </row>
    <row r="100" spans="1:33" s="658" customFormat="1" ht="12.75" customHeight="1" outlineLevel="1" x14ac:dyDescent="0.25">
      <c r="A100" s="671" t="s">
        <v>373</v>
      </c>
      <c r="B100" s="671" t="s">
        <v>367</v>
      </c>
      <c r="C100" s="716">
        <f t="shared" si="23"/>
        <v>0</v>
      </c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7"/>
      <c r="Q100" s="717"/>
      <c r="R100" s="717"/>
      <c r="S100" s="889"/>
      <c r="T100" s="856"/>
      <c r="U100" s="856"/>
      <c r="V100" s="856"/>
      <c r="W100" s="856"/>
      <c r="X100" s="856"/>
      <c r="Y100" s="856"/>
      <c r="Z100" s="856"/>
      <c r="AA100" s="856"/>
      <c r="AB100" s="856"/>
      <c r="AC100" s="856"/>
      <c r="AD100" s="856"/>
      <c r="AE100" s="856"/>
    </row>
    <row r="101" spans="1:33" s="658" customFormat="1" ht="12.75" customHeight="1" outlineLevel="1" x14ac:dyDescent="0.25">
      <c r="A101" s="671" t="s">
        <v>374</v>
      </c>
      <c r="B101" s="671" t="s">
        <v>365</v>
      </c>
      <c r="C101" s="716">
        <f t="shared" si="23"/>
        <v>0</v>
      </c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7"/>
      <c r="Q101" s="717"/>
      <c r="R101" s="717"/>
      <c r="S101" s="889"/>
      <c r="T101" s="856"/>
      <c r="U101" s="856"/>
      <c r="V101" s="856"/>
      <c r="W101" s="856"/>
      <c r="X101" s="856"/>
      <c r="Y101" s="856"/>
      <c r="Z101" s="856"/>
      <c r="AA101" s="856"/>
      <c r="AB101" s="856"/>
      <c r="AC101" s="856"/>
      <c r="AD101" s="856"/>
      <c r="AE101" s="856"/>
    </row>
    <row r="102" spans="1:33" s="658" customFormat="1" ht="12.75" customHeight="1" outlineLevel="1" x14ac:dyDescent="0.25">
      <c r="A102" s="671" t="s">
        <v>375</v>
      </c>
      <c r="B102" s="671" t="s">
        <v>367</v>
      </c>
      <c r="C102" s="716">
        <f t="shared" si="23"/>
        <v>2.5579007999999999E-4</v>
      </c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7"/>
      <c r="P102" s="717"/>
      <c r="Q102" s="717"/>
      <c r="R102" s="717"/>
      <c r="S102" s="889"/>
      <c r="T102" s="856"/>
      <c r="U102" s="856"/>
      <c r="V102" s="856"/>
      <c r="W102" s="856"/>
      <c r="X102" s="856"/>
      <c r="Y102" s="856"/>
      <c r="Z102" s="856"/>
      <c r="AA102" s="856"/>
      <c r="AB102" s="856"/>
      <c r="AC102" s="856"/>
      <c r="AD102" s="856"/>
      <c r="AE102" s="856"/>
    </row>
    <row r="103" spans="1:33" s="658" customFormat="1" ht="12.75" customHeight="1" outlineLevel="1" x14ac:dyDescent="0.25">
      <c r="A103" s="671" t="s">
        <v>376</v>
      </c>
      <c r="B103" s="671" t="s">
        <v>364</v>
      </c>
      <c r="C103" s="716">
        <f t="shared" si="23"/>
        <v>0</v>
      </c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7"/>
      <c r="P103" s="717"/>
      <c r="Q103" s="717"/>
      <c r="R103" s="717"/>
      <c r="S103" s="889"/>
      <c r="T103" s="856"/>
      <c r="U103" s="856"/>
      <c r="V103" s="856"/>
      <c r="W103" s="856"/>
      <c r="X103" s="856"/>
      <c r="Y103" s="856"/>
      <c r="Z103" s="856"/>
      <c r="AA103" s="856"/>
      <c r="AB103" s="856"/>
      <c r="AC103" s="856"/>
      <c r="AD103" s="856"/>
      <c r="AE103" s="856"/>
    </row>
    <row r="104" spans="1:33" ht="12.75" customHeight="1" outlineLevel="1" x14ac:dyDescent="0.25">
      <c r="A104" s="671" t="s">
        <v>366</v>
      </c>
      <c r="B104" s="671"/>
      <c r="C104" s="716">
        <f t="shared" si="23"/>
        <v>0</v>
      </c>
      <c r="D104" s="716"/>
      <c r="E104" s="716"/>
      <c r="F104" s="716"/>
      <c r="G104" s="716"/>
      <c r="H104" s="716"/>
      <c r="I104" s="716"/>
      <c r="J104" s="716"/>
      <c r="K104" s="716"/>
      <c r="L104" s="716"/>
      <c r="M104" s="716"/>
      <c r="N104" s="716"/>
      <c r="O104" s="717"/>
      <c r="P104" s="717"/>
      <c r="Q104" s="717"/>
      <c r="R104" s="717"/>
      <c r="S104" s="889"/>
      <c r="T104" s="856"/>
      <c r="U104" s="856"/>
      <c r="V104" s="856"/>
      <c r="W104" s="856"/>
      <c r="X104" s="856"/>
      <c r="Y104" s="856"/>
      <c r="Z104" s="856"/>
      <c r="AA104" s="856"/>
      <c r="AB104" s="856"/>
      <c r="AC104" s="856"/>
      <c r="AD104" s="856"/>
      <c r="AE104" s="856"/>
    </row>
    <row r="105" spans="1:33" s="658" customFormat="1" ht="12.75" customHeight="1" outlineLevel="1" x14ac:dyDescent="0.25">
      <c r="A105" s="685" t="s">
        <v>77</v>
      </c>
      <c r="B105" s="686" t="s">
        <v>205</v>
      </c>
      <c r="C105" s="703">
        <f t="shared" ref="C105:N105" si="24">SUM(C91:C103)</f>
        <v>2.5579007999999999E-4</v>
      </c>
      <c r="D105" s="718">
        <f t="shared" si="24"/>
        <v>0</v>
      </c>
      <c r="E105" s="718">
        <f t="shared" si="24"/>
        <v>0</v>
      </c>
      <c r="F105" s="718">
        <f t="shared" si="24"/>
        <v>0</v>
      </c>
      <c r="G105" s="718">
        <f t="shared" si="24"/>
        <v>0</v>
      </c>
      <c r="H105" s="718">
        <f t="shared" si="24"/>
        <v>0</v>
      </c>
      <c r="I105" s="718">
        <f t="shared" si="24"/>
        <v>0</v>
      </c>
      <c r="J105" s="718">
        <f t="shared" si="24"/>
        <v>0</v>
      </c>
      <c r="K105" s="718">
        <f t="shared" si="24"/>
        <v>0</v>
      </c>
      <c r="L105" s="718">
        <f t="shared" si="24"/>
        <v>0</v>
      </c>
      <c r="M105" s="718">
        <f t="shared" si="24"/>
        <v>0</v>
      </c>
      <c r="N105" s="718">
        <f t="shared" si="24"/>
        <v>0</v>
      </c>
      <c r="O105" s="718">
        <f t="shared" ref="O105" si="25">SUM(C105:E105)</f>
        <v>2.5579007999999999E-4</v>
      </c>
      <c r="P105" s="718">
        <f t="shared" ref="P105" si="26">SUM(F105:H105)</f>
        <v>0</v>
      </c>
      <c r="Q105" s="718">
        <f t="shared" ref="Q105" si="27">SUM(I105:K105)</f>
        <v>0</v>
      </c>
      <c r="R105" s="718">
        <f t="shared" ref="R105" si="28">SUM(L105:N105)</f>
        <v>0</v>
      </c>
      <c r="S105" s="890">
        <f t="shared" ref="S105" si="29">SUM(O105:R105)</f>
        <v>2.5579007999999999E-4</v>
      </c>
      <c r="T105" s="857"/>
      <c r="U105" s="857"/>
      <c r="V105" s="857"/>
      <c r="W105" s="857"/>
      <c r="X105" s="857"/>
      <c r="Y105" s="857"/>
      <c r="Z105" s="857"/>
      <c r="AA105" s="857"/>
      <c r="AB105" s="857"/>
      <c r="AC105" s="857"/>
      <c r="AD105" s="857"/>
      <c r="AE105" s="858"/>
    </row>
    <row r="106" spans="1:33" ht="12.75" customHeight="1" outlineLevel="1" x14ac:dyDescent="0.25"/>
    <row r="107" spans="1:33" x14ac:dyDescent="0.25">
      <c r="A107" s="1168" t="s">
        <v>209</v>
      </c>
      <c r="B107" s="1168" t="s">
        <v>193</v>
      </c>
      <c r="C107" s="661" t="s">
        <v>194</v>
      </c>
      <c r="D107" s="661" t="s">
        <v>195</v>
      </c>
      <c r="E107" s="661" t="s">
        <v>196</v>
      </c>
      <c r="F107" s="661" t="s">
        <v>197</v>
      </c>
      <c r="G107" s="661" t="s">
        <v>21</v>
      </c>
      <c r="H107" s="661" t="s">
        <v>198</v>
      </c>
      <c r="I107" s="661" t="s">
        <v>199</v>
      </c>
      <c r="J107" s="661" t="s">
        <v>200</v>
      </c>
      <c r="K107" s="661" t="s">
        <v>201</v>
      </c>
      <c r="L107" s="661" t="s">
        <v>202</v>
      </c>
      <c r="M107" s="661" t="s">
        <v>203</v>
      </c>
      <c r="N107" s="661" t="s">
        <v>204</v>
      </c>
      <c r="O107" s="661" t="s">
        <v>146</v>
      </c>
      <c r="P107" s="661" t="s">
        <v>147</v>
      </c>
      <c r="Q107" s="661" t="s">
        <v>148</v>
      </c>
      <c r="R107" s="661" t="s">
        <v>149</v>
      </c>
      <c r="S107" s="1163">
        <f t="shared" ref="S107" si="30">S11</f>
        <v>2022</v>
      </c>
      <c r="T107" s="841"/>
      <c r="U107" s="841"/>
      <c r="V107" s="841"/>
      <c r="W107" s="841"/>
      <c r="X107" s="876"/>
      <c r="Y107" s="841"/>
      <c r="Z107" s="841"/>
      <c r="AA107" s="841"/>
      <c r="AB107" s="841"/>
      <c r="AC107" s="876"/>
      <c r="AD107" s="876"/>
      <c r="AE107" s="876"/>
    </row>
    <row r="108" spans="1:33" s="662" customFormat="1" x14ac:dyDescent="0.25">
      <c r="A108" s="1169"/>
      <c r="B108" s="1169"/>
      <c r="C108" s="661" t="str">
        <f t="shared" ref="C108:R108" si="31">C12</f>
        <v>факт</v>
      </c>
      <c r="D108" s="661" t="str">
        <f t="shared" si="31"/>
        <v>факт</v>
      </c>
      <c r="E108" s="661" t="str">
        <f t="shared" si="31"/>
        <v>факт</v>
      </c>
      <c r="F108" s="661" t="str">
        <f t="shared" si="31"/>
        <v>факт</v>
      </c>
      <c r="G108" s="661" t="str">
        <f t="shared" si="31"/>
        <v>факт</v>
      </c>
      <c r="H108" s="661" t="str">
        <f t="shared" si="31"/>
        <v>факт</v>
      </c>
      <c r="I108" s="661" t="str">
        <f t="shared" si="31"/>
        <v>факт</v>
      </c>
      <c r="J108" s="661" t="str">
        <f t="shared" si="31"/>
        <v>факт</v>
      </c>
      <c r="K108" s="661" t="str">
        <f t="shared" si="31"/>
        <v>факт</v>
      </c>
      <c r="L108" s="661" t="str">
        <f t="shared" si="31"/>
        <v>факт</v>
      </c>
      <c r="M108" s="661" t="str">
        <f t="shared" si="31"/>
        <v>факт</v>
      </c>
      <c r="N108" s="661" t="str">
        <f t="shared" si="31"/>
        <v>факт</v>
      </c>
      <c r="O108" s="661" t="str">
        <f t="shared" si="31"/>
        <v>план</v>
      </c>
      <c r="P108" s="661" t="str">
        <f t="shared" si="31"/>
        <v>план</v>
      </c>
      <c r="Q108" s="661" t="str">
        <f t="shared" si="31"/>
        <v>план</v>
      </c>
      <c r="R108" s="661" t="str">
        <f t="shared" si="31"/>
        <v>план</v>
      </c>
      <c r="S108" s="1164"/>
      <c r="T108" s="841"/>
      <c r="U108" s="841"/>
      <c r="V108" s="841"/>
      <c r="W108" s="841"/>
      <c r="X108" s="876"/>
      <c r="Y108" s="841"/>
      <c r="Z108" s="841"/>
      <c r="AA108" s="841"/>
      <c r="AB108" s="841"/>
      <c r="AC108" s="876"/>
      <c r="AD108" s="876"/>
      <c r="AE108" s="876"/>
    </row>
    <row r="109" spans="1:33" ht="12.75" customHeight="1" outlineLevel="1" x14ac:dyDescent="0.25">
      <c r="A109" s="671" t="s">
        <v>363</v>
      </c>
      <c r="B109" s="671" t="s">
        <v>363</v>
      </c>
      <c r="C109" s="683">
        <f t="shared" ref="C109:N111" si="32">(C57-C91)*C42</f>
        <v>656188.9638385924</v>
      </c>
      <c r="D109" s="683" t="e">
        <f t="shared" si="32"/>
        <v>#DIV/0!</v>
      </c>
      <c r="E109" s="683" t="e">
        <f t="shared" si="32"/>
        <v>#DIV/0!</v>
      </c>
      <c r="F109" s="683" t="e">
        <f t="shared" si="32"/>
        <v>#DIV/0!</v>
      </c>
      <c r="G109" s="683" t="e">
        <f t="shared" si="32"/>
        <v>#DIV/0!</v>
      </c>
      <c r="H109" s="683" t="e">
        <f t="shared" si="32"/>
        <v>#DIV/0!</v>
      </c>
      <c r="I109" s="683" t="e">
        <f t="shared" si="32"/>
        <v>#DIV/0!</v>
      </c>
      <c r="J109" s="683" t="e">
        <f t="shared" si="32"/>
        <v>#DIV/0!</v>
      </c>
      <c r="K109" s="683" t="e">
        <f t="shared" si="32"/>
        <v>#DIV/0!</v>
      </c>
      <c r="L109" s="683" t="e">
        <f t="shared" si="32"/>
        <v>#DIV/0!</v>
      </c>
      <c r="M109" s="683" t="e">
        <f t="shared" si="32"/>
        <v>#DIV/0!</v>
      </c>
      <c r="N109" s="683" t="e">
        <f t="shared" si="32"/>
        <v>#DIV/0!</v>
      </c>
      <c r="O109" s="697" t="e">
        <f>SUM(C109:E109)</f>
        <v>#DIV/0!</v>
      </c>
      <c r="P109" s="697" t="e">
        <f>SUM(F109:H109)</f>
        <v>#DIV/0!</v>
      </c>
      <c r="Q109" s="697" t="e">
        <f>SUM(I109:K109)</f>
        <v>#DIV/0!</v>
      </c>
      <c r="R109" s="697" t="e">
        <f>SUM(L109:N109)</f>
        <v>#DIV/0!</v>
      </c>
      <c r="S109" s="891" t="e">
        <f>SUM(O109:R109)</f>
        <v>#DIV/0!</v>
      </c>
      <c r="T109" s="846"/>
      <c r="U109" s="846"/>
      <c r="V109" s="846"/>
      <c r="W109" s="846"/>
      <c r="X109" s="846"/>
      <c r="Y109" s="846"/>
      <c r="Z109" s="846"/>
      <c r="AA109" s="846"/>
      <c r="AB109" s="846"/>
      <c r="AC109" s="846"/>
      <c r="AD109" s="846"/>
      <c r="AE109" s="846"/>
      <c r="AF109" s="658"/>
      <c r="AG109" s="658"/>
    </row>
    <row r="110" spans="1:33" ht="12.75" customHeight="1" outlineLevel="1" x14ac:dyDescent="0.25">
      <c r="A110" s="671" t="s">
        <v>364</v>
      </c>
      <c r="B110" s="671" t="s">
        <v>364</v>
      </c>
      <c r="C110" s="683">
        <f t="shared" si="32"/>
        <v>189692.82432915785</v>
      </c>
      <c r="D110" s="683" t="e">
        <f t="shared" si="32"/>
        <v>#DIV/0!</v>
      </c>
      <c r="E110" s="683" t="e">
        <f t="shared" si="32"/>
        <v>#DIV/0!</v>
      </c>
      <c r="F110" s="683" t="e">
        <f t="shared" si="32"/>
        <v>#DIV/0!</v>
      </c>
      <c r="G110" s="683" t="e">
        <f t="shared" si="32"/>
        <v>#DIV/0!</v>
      </c>
      <c r="H110" s="683" t="e">
        <f t="shared" si="32"/>
        <v>#DIV/0!</v>
      </c>
      <c r="I110" s="683" t="e">
        <f t="shared" si="32"/>
        <v>#DIV/0!</v>
      </c>
      <c r="J110" s="683" t="e">
        <f t="shared" si="32"/>
        <v>#DIV/0!</v>
      </c>
      <c r="K110" s="683" t="e">
        <f t="shared" si="32"/>
        <v>#DIV/0!</v>
      </c>
      <c r="L110" s="683" t="e">
        <f t="shared" si="32"/>
        <v>#DIV/0!</v>
      </c>
      <c r="M110" s="683" t="e">
        <f t="shared" si="32"/>
        <v>#DIV/0!</v>
      </c>
      <c r="N110" s="683" t="e">
        <f t="shared" si="32"/>
        <v>#DIV/0!</v>
      </c>
      <c r="O110" s="697" t="e">
        <f t="shared" ref="O110:O122" si="33">SUM(C110:E110)</f>
        <v>#DIV/0!</v>
      </c>
      <c r="P110" s="697" t="e">
        <f t="shared" ref="P110:P122" si="34">SUM(F110:H110)</f>
        <v>#DIV/0!</v>
      </c>
      <c r="Q110" s="697" t="e">
        <f t="shared" ref="Q110:Q122" si="35">SUM(I110:K110)</f>
        <v>#DIV/0!</v>
      </c>
      <c r="R110" s="697" t="e">
        <f t="shared" ref="R110:R122" si="36">SUM(L110:N110)</f>
        <v>#DIV/0!</v>
      </c>
      <c r="S110" s="891" t="e">
        <f t="shared" ref="S110:S122" si="37">SUM(O110:R110)</f>
        <v>#DIV/0!</v>
      </c>
      <c r="T110" s="846"/>
      <c r="U110" s="846"/>
      <c r="V110" s="846"/>
      <c r="W110" s="846"/>
      <c r="X110" s="846"/>
      <c r="Y110" s="846"/>
      <c r="Z110" s="846"/>
      <c r="AA110" s="846"/>
      <c r="AB110" s="846"/>
      <c r="AC110" s="846"/>
      <c r="AD110" s="846"/>
      <c r="AE110" s="846"/>
      <c r="AF110" s="658"/>
      <c r="AG110" s="658"/>
    </row>
    <row r="111" spans="1:33" ht="12.75" customHeight="1" outlineLevel="1" x14ac:dyDescent="0.25">
      <c r="A111" s="671" t="s">
        <v>365</v>
      </c>
      <c r="B111" s="671" t="s">
        <v>365</v>
      </c>
      <c r="C111" s="683">
        <f>(C59-C93)*C44</f>
        <v>4243814.2374654273</v>
      </c>
      <c r="D111" s="683" t="e">
        <f t="shared" si="32"/>
        <v>#DIV/0!</v>
      </c>
      <c r="E111" s="683" t="e">
        <f>(E59-E93)*E44</f>
        <v>#DIV/0!</v>
      </c>
      <c r="F111" s="683" t="e">
        <f t="shared" si="32"/>
        <v>#DIV/0!</v>
      </c>
      <c r="G111" s="683" t="e">
        <f t="shared" si="32"/>
        <v>#DIV/0!</v>
      </c>
      <c r="H111" s="683" t="e">
        <f t="shared" si="32"/>
        <v>#DIV/0!</v>
      </c>
      <c r="I111" s="683" t="e">
        <f t="shared" si="32"/>
        <v>#DIV/0!</v>
      </c>
      <c r="J111" s="683" t="e">
        <f t="shared" si="32"/>
        <v>#DIV/0!</v>
      </c>
      <c r="K111" s="683" t="e">
        <f t="shared" si="32"/>
        <v>#DIV/0!</v>
      </c>
      <c r="L111" s="683" t="e">
        <f t="shared" si="32"/>
        <v>#DIV/0!</v>
      </c>
      <c r="M111" s="683" t="e">
        <f t="shared" si="32"/>
        <v>#DIV/0!</v>
      </c>
      <c r="N111" s="683" t="e">
        <f>(N59-N93)*N44</f>
        <v>#DIV/0!</v>
      </c>
      <c r="O111" s="697" t="e">
        <f t="shared" si="33"/>
        <v>#DIV/0!</v>
      </c>
      <c r="P111" s="697" t="e">
        <f t="shared" si="34"/>
        <v>#DIV/0!</v>
      </c>
      <c r="Q111" s="697" t="e">
        <f t="shared" si="35"/>
        <v>#DIV/0!</v>
      </c>
      <c r="R111" s="697" t="e">
        <f t="shared" si="36"/>
        <v>#DIV/0!</v>
      </c>
      <c r="S111" s="891" t="e">
        <f t="shared" si="37"/>
        <v>#DIV/0!</v>
      </c>
      <c r="T111" s="846"/>
      <c r="U111" s="846"/>
      <c r="V111" s="846"/>
      <c r="W111" s="846"/>
      <c r="X111" s="846"/>
      <c r="Y111" s="846"/>
      <c r="Z111" s="846"/>
      <c r="AA111" s="846"/>
      <c r="AB111" s="846"/>
      <c r="AC111" s="846"/>
      <c r="AD111" s="846"/>
      <c r="AE111" s="846"/>
      <c r="AF111" s="658"/>
      <c r="AG111" s="658"/>
    </row>
    <row r="112" spans="1:33" ht="12.75" customHeight="1" outlineLevel="1" x14ac:dyDescent="0.25">
      <c r="A112" s="671" t="s">
        <v>367</v>
      </c>
      <c r="B112" s="671" t="s">
        <v>365</v>
      </c>
      <c r="C112" s="683">
        <f t="shared" ref="C112:N122" si="38">(C60-C94)*C45</f>
        <v>394033.34210322873</v>
      </c>
      <c r="D112" s="683" t="e">
        <f t="shared" si="38"/>
        <v>#DIV/0!</v>
      </c>
      <c r="E112" s="683" t="e">
        <f t="shared" si="38"/>
        <v>#DIV/0!</v>
      </c>
      <c r="F112" s="683" t="e">
        <f t="shared" si="38"/>
        <v>#DIV/0!</v>
      </c>
      <c r="G112" s="683" t="e">
        <f t="shared" si="38"/>
        <v>#DIV/0!</v>
      </c>
      <c r="H112" s="683" t="e">
        <f t="shared" si="38"/>
        <v>#DIV/0!</v>
      </c>
      <c r="I112" s="683" t="e">
        <f t="shared" si="38"/>
        <v>#DIV/0!</v>
      </c>
      <c r="J112" s="683" t="e">
        <f t="shared" si="38"/>
        <v>#DIV/0!</v>
      </c>
      <c r="K112" s="683" t="e">
        <f t="shared" si="38"/>
        <v>#DIV/0!</v>
      </c>
      <c r="L112" s="683" t="e">
        <f t="shared" si="38"/>
        <v>#DIV/0!</v>
      </c>
      <c r="M112" s="683" t="e">
        <f t="shared" si="38"/>
        <v>#DIV/0!</v>
      </c>
      <c r="N112" s="683" t="e">
        <f t="shared" si="38"/>
        <v>#DIV/0!</v>
      </c>
      <c r="O112" s="697" t="e">
        <f t="shared" si="33"/>
        <v>#DIV/0!</v>
      </c>
      <c r="P112" s="697" t="e">
        <f t="shared" si="34"/>
        <v>#DIV/0!</v>
      </c>
      <c r="Q112" s="697" t="e">
        <f t="shared" si="35"/>
        <v>#DIV/0!</v>
      </c>
      <c r="R112" s="697" t="e">
        <f t="shared" si="36"/>
        <v>#DIV/0!</v>
      </c>
      <c r="S112" s="891" t="e">
        <f t="shared" si="37"/>
        <v>#DIV/0!</v>
      </c>
      <c r="T112" s="846"/>
      <c r="U112" s="846"/>
      <c r="V112" s="846"/>
      <c r="W112" s="846"/>
      <c r="X112" s="846"/>
      <c r="Y112" s="846"/>
      <c r="Z112" s="846"/>
      <c r="AA112" s="846"/>
      <c r="AB112" s="846"/>
      <c r="AC112" s="846"/>
      <c r="AD112" s="846"/>
      <c r="AE112" s="846"/>
      <c r="AF112" s="658"/>
      <c r="AG112" s="658"/>
    </row>
    <row r="113" spans="1:35" ht="12.75" customHeight="1" outlineLevel="1" x14ac:dyDescent="0.25">
      <c r="A113" s="671" t="s">
        <v>368</v>
      </c>
      <c r="B113" s="671" t="s">
        <v>367</v>
      </c>
      <c r="C113" s="683">
        <f t="shared" si="38"/>
        <v>48202.338712338023</v>
      </c>
      <c r="D113" s="683" t="e">
        <f t="shared" si="38"/>
        <v>#DIV/0!</v>
      </c>
      <c r="E113" s="683" t="e">
        <f t="shared" si="38"/>
        <v>#DIV/0!</v>
      </c>
      <c r="F113" s="683" t="e">
        <f t="shared" si="38"/>
        <v>#DIV/0!</v>
      </c>
      <c r="G113" s="683" t="e">
        <f t="shared" si="38"/>
        <v>#DIV/0!</v>
      </c>
      <c r="H113" s="683" t="e">
        <f t="shared" si="38"/>
        <v>#DIV/0!</v>
      </c>
      <c r="I113" s="683" t="e">
        <f t="shared" si="38"/>
        <v>#DIV/0!</v>
      </c>
      <c r="J113" s="683" t="e">
        <f t="shared" si="38"/>
        <v>#DIV/0!</v>
      </c>
      <c r="K113" s="683" t="e">
        <f t="shared" si="38"/>
        <v>#DIV/0!</v>
      </c>
      <c r="L113" s="683" t="e">
        <f t="shared" si="38"/>
        <v>#DIV/0!</v>
      </c>
      <c r="M113" s="683" t="e">
        <f t="shared" si="38"/>
        <v>#DIV/0!</v>
      </c>
      <c r="N113" s="683" t="e">
        <f t="shared" si="38"/>
        <v>#DIV/0!</v>
      </c>
      <c r="O113" s="697" t="e">
        <f t="shared" si="33"/>
        <v>#DIV/0!</v>
      </c>
      <c r="P113" s="697" t="e">
        <f t="shared" si="34"/>
        <v>#DIV/0!</v>
      </c>
      <c r="Q113" s="697" t="e">
        <f t="shared" si="35"/>
        <v>#DIV/0!</v>
      </c>
      <c r="R113" s="697" t="e">
        <f t="shared" si="36"/>
        <v>#DIV/0!</v>
      </c>
      <c r="S113" s="891" t="e">
        <f t="shared" si="37"/>
        <v>#DIV/0!</v>
      </c>
      <c r="T113" s="846"/>
      <c r="U113" s="846"/>
      <c r="V113" s="846"/>
      <c r="W113" s="846"/>
      <c r="X113" s="846"/>
      <c r="Y113" s="846"/>
      <c r="Z113" s="846"/>
      <c r="AA113" s="846"/>
      <c r="AB113" s="846"/>
      <c r="AC113" s="846"/>
      <c r="AD113" s="846"/>
      <c r="AE113" s="846"/>
      <c r="AF113" s="658"/>
      <c r="AG113" s="658"/>
    </row>
    <row r="114" spans="1:35" ht="12.75" customHeight="1" outlineLevel="1" x14ac:dyDescent="0.25">
      <c r="A114" s="671" t="s">
        <v>369</v>
      </c>
      <c r="B114" s="671" t="s">
        <v>367</v>
      </c>
      <c r="C114" s="683">
        <f t="shared" si="38"/>
        <v>435760.22295694088</v>
      </c>
      <c r="D114" s="683" t="e">
        <f t="shared" si="38"/>
        <v>#DIV/0!</v>
      </c>
      <c r="E114" s="683" t="e">
        <f t="shared" si="38"/>
        <v>#DIV/0!</v>
      </c>
      <c r="F114" s="683" t="e">
        <f t="shared" si="38"/>
        <v>#DIV/0!</v>
      </c>
      <c r="G114" s="683" t="e">
        <f t="shared" si="38"/>
        <v>#DIV/0!</v>
      </c>
      <c r="H114" s="683" t="e">
        <f t="shared" si="38"/>
        <v>#DIV/0!</v>
      </c>
      <c r="I114" s="683" t="e">
        <f t="shared" si="38"/>
        <v>#DIV/0!</v>
      </c>
      <c r="J114" s="683" t="e">
        <f t="shared" si="38"/>
        <v>#DIV/0!</v>
      </c>
      <c r="K114" s="683" t="e">
        <f t="shared" si="38"/>
        <v>#DIV/0!</v>
      </c>
      <c r="L114" s="683" t="e">
        <f t="shared" si="38"/>
        <v>#DIV/0!</v>
      </c>
      <c r="M114" s="683" t="e">
        <f t="shared" si="38"/>
        <v>#DIV/0!</v>
      </c>
      <c r="N114" s="683" t="e">
        <f t="shared" si="38"/>
        <v>#DIV/0!</v>
      </c>
      <c r="O114" s="697" t="e">
        <f t="shared" si="33"/>
        <v>#DIV/0!</v>
      </c>
      <c r="P114" s="697" t="e">
        <f t="shared" si="34"/>
        <v>#DIV/0!</v>
      </c>
      <c r="Q114" s="697" t="e">
        <f t="shared" si="35"/>
        <v>#DIV/0!</v>
      </c>
      <c r="R114" s="697" t="e">
        <f t="shared" si="36"/>
        <v>#DIV/0!</v>
      </c>
      <c r="S114" s="891" t="e">
        <f t="shared" si="37"/>
        <v>#DIV/0!</v>
      </c>
      <c r="T114" s="846"/>
      <c r="U114" s="846"/>
      <c r="V114" s="846"/>
      <c r="W114" s="846"/>
      <c r="X114" s="846"/>
      <c r="Y114" s="846"/>
      <c r="Z114" s="846"/>
      <c r="AA114" s="846"/>
      <c r="AB114" s="846"/>
      <c r="AC114" s="846"/>
      <c r="AD114" s="846"/>
      <c r="AE114" s="846"/>
      <c r="AF114" s="658"/>
      <c r="AG114" s="658"/>
    </row>
    <row r="115" spans="1:35" ht="12.75" customHeight="1" outlineLevel="1" x14ac:dyDescent="0.25">
      <c r="A115" s="671" t="s">
        <v>370</v>
      </c>
      <c r="B115" s="671" t="s">
        <v>367</v>
      </c>
      <c r="C115" s="683">
        <f t="shared" si="38"/>
        <v>501588.27316682209</v>
      </c>
      <c r="D115" s="683" t="e">
        <f t="shared" si="38"/>
        <v>#DIV/0!</v>
      </c>
      <c r="E115" s="683" t="e">
        <f t="shared" si="38"/>
        <v>#DIV/0!</v>
      </c>
      <c r="F115" s="683" t="e">
        <f t="shared" si="38"/>
        <v>#DIV/0!</v>
      </c>
      <c r="G115" s="683" t="e">
        <f t="shared" si="38"/>
        <v>#DIV/0!</v>
      </c>
      <c r="H115" s="683" t="e">
        <f t="shared" si="38"/>
        <v>#DIV/0!</v>
      </c>
      <c r="I115" s="683" t="e">
        <f t="shared" si="38"/>
        <v>#DIV/0!</v>
      </c>
      <c r="J115" s="683" t="e">
        <f t="shared" si="38"/>
        <v>#DIV/0!</v>
      </c>
      <c r="K115" s="683" t="e">
        <f t="shared" si="38"/>
        <v>#DIV/0!</v>
      </c>
      <c r="L115" s="683" t="e">
        <f t="shared" si="38"/>
        <v>#DIV/0!</v>
      </c>
      <c r="M115" s="683" t="e">
        <f t="shared" si="38"/>
        <v>#DIV/0!</v>
      </c>
      <c r="N115" s="683" t="e">
        <f t="shared" si="38"/>
        <v>#DIV/0!</v>
      </c>
      <c r="O115" s="697" t="e">
        <f t="shared" si="33"/>
        <v>#DIV/0!</v>
      </c>
      <c r="P115" s="697" t="e">
        <f t="shared" si="34"/>
        <v>#DIV/0!</v>
      </c>
      <c r="Q115" s="697" t="e">
        <f t="shared" si="35"/>
        <v>#DIV/0!</v>
      </c>
      <c r="R115" s="697" t="e">
        <f t="shared" si="36"/>
        <v>#DIV/0!</v>
      </c>
      <c r="S115" s="891" t="e">
        <f t="shared" si="37"/>
        <v>#DIV/0!</v>
      </c>
      <c r="T115" s="846"/>
      <c r="U115" s="846"/>
      <c r="V115" s="846"/>
      <c r="W115" s="846"/>
      <c r="X115" s="846"/>
      <c r="Y115" s="846"/>
      <c r="Z115" s="846"/>
      <c r="AA115" s="846"/>
      <c r="AB115" s="846"/>
      <c r="AC115" s="846"/>
      <c r="AD115" s="846"/>
      <c r="AE115" s="846"/>
      <c r="AF115" s="658"/>
      <c r="AG115" s="658"/>
    </row>
    <row r="116" spans="1:35" ht="12.75" customHeight="1" outlineLevel="1" x14ac:dyDescent="0.25">
      <c r="A116" s="671" t="s">
        <v>371</v>
      </c>
      <c r="B116" s="671" t="s">
        <v>367</v>
      </c>
      <c r="C116" s="683">
        <f t="shared" si="38"/>
        <v>747378.64685947669</v>
      </c>
      <c r="D116" s="683" t="e">
        <f t="shared" si="38"/>
        <v>#DIV/0!</v>
      </c>
      <c r="E116" s="683" t="e">
        <f t="shared" si="38"/>
        <v>#DIV/0!</v>
      </c>
      <c r="F116" s="683" t="e">
        <f t="shared" si="38"/>
        <v>#DIV/0!</v>
      </c>
      <c r="G116" s="683" t="e">
        <f t="shared" si="38"/>
        <v>#DIV/0!</v>
      </c>
      <c r="H116" s="683" t="e">
        <f t="shared" si="38"/>
        <v>#DIV/0!</v>
      </c>
      <c r="I116" s="683" t="e">
        <f t="shared" si="38"/>
        <v>#DIV/0!</v>
      </c>
      <c r="J116" s="683" t="e">
        <f t="shared" si="38"/>
        <v>#DIV/0!</v>
      </c>
      <c r="K116" s="683" t="e">
        <f t="shared" si="38"/>
        <v>#DIV/0!</v>
      </c>
      <c r="L116" s="683" t="e">
        <f t="shared" si="38"/>
        <v>#DIV/0!</v>
      </c>
      <c r="M116" s="683" t="e">
        <f t="shared" si="38"/>
        <v>#DIV/0!</v>
      </c>
      <c r="N116" s="683" t="e">
        <f t="shared" si="38"/>
        <v>#DIV/0!</v>
      </c>
      <c r="O116" s="697" t="e">
        <f t="shared" si="33"/>
        <v>#DIV/0!</v>
      </c>
      <c r="P116" s="697" t="e">
        <f t="shared" si="34"/>
        <v>#DIV/0!</v>
      </c>
      <c r="Q116" s="697" t="e">
        <f t="shared" si="35"/>
        <v>#DIV/0!</v>
      </c>
      <c r="R116" s="697" t="e">
        <f t="shared" si="36"/>
        <v>#DIV/0!</v>
      </c>
      <c r="S116" s="891" t="e">
        <f t="shared" si="37"/>
        <v>#DIV/0!</v>
      </c>
      <c r="T116" s="846"/>
      <c r="U116" s="846"/>
      <c r="V116" s="846"/>
      <c r="W116" s="846"/>
      <c r="X116" s="846"/>
      <c r="Y116" s="846"/>
      <c r="Z116" s="846"/>
      <c r="AA116" s="846"/>
      <c r="AB116" s="846"/>
      <c r="AC116" s="846"/>
      <c r="AD116" s="846"/>
      <c r="AE116" s="846"/>
      <c r="AF116" s="658"/>
      <c r="AG116" s="658"/>
    </row>
    <row r="117" spans="1:35" ht="12.75" customHeight="1" outlineLevel="1" x14ac:dyDescent="0.25">
      <c r="A117" s="671" t="s">
        <v>372</v>
      </c>
      <c r="B117" s="671" t="s">
        <v>365</v>
      </c>
      <c r="C117" s="683">
        <f t="shared" si="38"/>
        <v>301784.03870547836</v>
      </c>
      <c r="D117" s="683" t="e">
        <f t="shared" si="38"/>
        <v>#DIV/0!</v>
      </c>
      <c r="E117" s="683" t="e">
        <f t="shared" si="38"/>
        <v>#DIV/0!</v>
      </c>
      <c r="F117" s="683" t="e">
        <f t="shared" si="38"/>
        <v>#DIV/0!</v>
      </c>
      <c r="G117" s="683" t="e">
        <f t="shared" si="38"/>
        <v>#DIV/0!</v>
      </c>
      <c r="H117" s="683" t="e">
        <f t="shared" si="38"/>
        <v>#DIV/0!</v>
      </c>
      <c r="I117" s="683" t="e">
        <f t="shared" si="38"/>
        <v>#DIV/0!</v>
      </c>
      <c r="J117" s="683" t="e">
        <f t="shared" si="38"/>
        <v>#DIV/0!</v>
      </c>
      <c r="K117" s="683" t="e">
        <f t="shared" si="38"/>
        <v>#DIV/0!</v>
      </c>
      <c r="L117" s="683" t="e">
        <f t="shared" si="38"/>
        <v>#DIV/0!</v>
      </c>
      <c r="M117" s="683" t="e">
        <f t="shared" si="38"/>
        <v>#DIV/0!</v>
      </c>
      <c r="N117" s="683" t="e">
        <f t="shared" si="38"/>
        <v>#DIV/0!</v>
      </c>
      <c r="O117" s="697" t="e">
        <f t="shared" si="33"/>
        <v>#DIV/0!</v>
      </c>
      <c r="P117" s="697" t="e">
        <f t="shared" si="34"/>
        <v>#DIV/0!</v>
      </c>
      <c r="Q117" s="697" t="e">
        <f t="shared" si="35"/>
        <v>#DIV/0!</v>
      </c>
      <c r="R117" s="697" t="e">
        <f t="shared" si="36"/>
        <v>#DIV/0!</v>
      </c>
      <c r="S117" s="891" t="e">
        <f t="shared" si="37"/>
        <v>#DIV/0!</v>
      </c>
      <c r="T117" s="846"/>
      <c r="U117" s="846"/>
      <c r="V117" s="846"/>
      <c r="W117" s="846"/>
      <c r="X117" s="846"/>
      <c r="Y117" s="846"/>
      <c r="Z117" s="846"/>
      <c r="AA117" s="846"/>
      <c r="AB117" s="846"/>
      <c r="AC117" s="846"/>
      <c r="AD117" s="846"/>
      <c r="AE117" s="846"/>
      <c r="AF117" s="658"/>
      <c r="AG117" s="658"/>
    </row>
    <row r="118" spans="1:35" ht="12.75" customHeight="1" outlineLevel="1" x14ac:dyDescent="0.25">
      <c r="A118" s="671" t="s">
        <v>373</v>
      </c>
      <c r="B118" s="671" t="s">
        <v>367</v>
      </c>
      <c r="C118" s="683">
        <f t="shared" si="38"/>
        <v>524581.3427824775</v>
      </c>
      <c r="D118" s="683" t="e">
        <f t="shared" si="38"/>
        <v>#DIV/0!</v>
      </c>
      <c r="E118" s="683" t="e">
        <f t="shared" si="38"/>
        <v>#DIV/0!</v>
      </c>
      <c r="F118" s="683" t="e">
        <f t="shared" si="38"/>
        <v>#DIV/0!</v>
      </c>
      <c r="G118" s="683" t="e">
        <f t="shared" si="38"/>
        <v>#DIV/0!</v>
      </c>
      <c r="H118" s="683" t="e">
        <f t="shared" si="38"/>
        <v>#DIV/0!</v>
      </c>
      <c r="I118" s="683" t="e">
        <f t="shared" si="38"/>
        <v>#DIV/0!</v>
      </c>
      <c r="J118" s="683" t="e">
        <f t="shared" si="38"/>
        <v>#DIV/0!</v>
      </c>
      <c r="K118" s="683" t="e">
        <f t="shared" si="38"/>
        <v>#DIV/0!</v>
      </c>
      <c r="L118" s="683" t="e">
        <f t="shared" si="38"/>
        <v>#DIV/0!</v>
      </c>
      <c r="M118" s="683" t="e">
        <f t="shared" si="38"/>
        <v>#DIV/0!</v>
      </c>
      <c r="N118" s="683" t="e">
        <f t="shared" si="38"/>
        <v>#DIV/0!</v>
      </c>
      <c r="O118" s="697" t="e">
        <f t="shared" si="33"/>
        <v>#DIV/0!</v>
      </c>
      <c r="P118" s="697" t="e">
        <f t="shared" si="34"/>
        <v>#DIV/0!</v>
      </c>
      <c r="Q118" s="697" t="e">
        <f t="shared" si="35"/>
        <v>#DIV/0!</v>
      </c>
      <c r="R118" s="697" t="e">
        <f t="shared" si="36"/>
        <v>#DIV/0!</v>
      </c>
      <c r="S118" s="891" t="e">
        <f t="shared" si="37"/>
        <v>#DIV/0!</v>
      </c>
      <c r="T118" s="846"/>
      <c r="U118" s="846"/>
      <c r="V118" s="846"/>
      <c r="W118" s="846"/>
      <c r="X118" s="846"/>
      <c r="Y118" s="846"/>
      <c r="Z118" s="846"/>
      <c r="AA118" s="846"/>
      <c r="AB118" s="846"/>
      <c r="AC118" s="846"/>
      <c r="AD118" s="846"/>
      <c r="AE118" s="846"/>
      <c r="AF118" s="658"/>
      <c r="AG118" s="658"/>
    </row>
    <row r="119" spans="1:35" ht="12.75" customHeight="1" outlineLevel="1" x14ac:dyDescent="0.25">
      <c r="A119" s="671" t="s">
        <v>374</v>
      </c>
      <c r="B119" s="671" t="s">
        <v>365</v>
      </c>
      <c r="C119" s="683">
        <f t="shared" si="38"/>
        <v>24585.962992643676</v>
      </c>
      <c r="D119" s="683" t="e">
        <f t="shared" si="38"/>
        <v>#DIV/0!</v>
      </c>
      <c r="E119" s="683" t="e">
        <f t="shared" si="38"/>
        <v>#DIV/0!</v>
      </c>
      <c r="F119" s="683" t="e">
        <f t="shared" si="38"/>
        <v>#DIV/0!</v>
      </c>
      <c r="G119" s="683" t="e">
        <f t="shared" si="38"/>
        <v>#DIV/0!</v>
      </c>
      <c r="H119" s="683" t="e">
        <f t="shared" si="38"/>
        <v>#DIV/0!</v>
      </c>
      <c r="I119" s="683" t="e">
        <f t="shared" si="38"/>
        <v>#DIV/0!</v>
      </c>
      <c r="J119" s="683" t="e">
        <f t="shared" si="38"/>
        <v>#DIV/0!</v>
      </c>
      <c r="K119" s="683" t="e">
        <f t="shared" si="38"/>
        <v>#DIV/0!</v>
      </c>
      <c r="L119" s="683" t="e">
        <f t="shared" si="38"/>
        <v>#DIV/0!</v>
      </c>
      <c r="M119" s="683" t="e">
        <f t="shared" si="38"/>
        <v>#DIV/0!</v>
      </c>
      <c r="N119" s="683" t="e">
        <f t="shared" si="38"/>
        <v>#DIV/0!</v>
      </c>
      <c r="O119" s="697" t="e">
        <f t="shared" si="33"/>
        <v>#DIV/0!</v>
      </c>
      <c r="P119" s="697" t="e">
        <f t="shared" si="34"/>
        <v>#DIV/0!</v>
      </c>
      <c r="Q119" s="697" t="e">
        <f t="shared" si="35"/>
        <v>#DIV/0!</v>
      </c>
      <c r="R119" s="697" t="e">
        <f t="shared" si="36"/>
        <v>#DIV/0!</v>
      </c>
      <c r="S119" s="891" t="e">
        <f t="shared" si="37"/>
        <v>#DIV/0!</v>
      </c>
      <c r="T119" s="846"/>
      <c r="U119" s="846"/>
      <c r="V119" s="846"/>
      <c r="W119" s="846"/>
      <c r="X119" s="846"/>
      <c r="Y119" s="846"/>
      <c r="Z119" s="846"/>
      <c r="AA119" s="846"/>
      <c r="AB119" s="846"/>
      <c r="AC119" s="846"/>
      <c r="AD119" s="846"/>
      <c r="AE119" s="846"/>
      <c r="AF119" s="658"/>
      <c r="AG119" s="658"/>
    </row>
    <row r="120" spans="1:35" ht="12.75" customHeight="1" outlineLevel="1" x14ac:dyDescent="0.25">
      <c r="A120" s="671" t="s">
        <v>375</v>
      </c>
      <c r="B120" s="671" t="s">
        <v>367</v>
      </c>
      <c r="C120" s="683">
        <f t="shared" si="38"/>
        <v>31019.222196951308</v>
      </c>
      <c r="D120" s="683" t="e">
        <f t="shared" si="38"/>
        <v>#DIV/0!</v>
      </c>
      <c r="E120" s="683" t="e">
        <f t="shared" si="38"/>
        <v>#DIV/0!</v>
      </c>
      <c r="F120" s="683" t="e">
        <f t="shared" si="38"/>
        <v>#DIV/0!</v>
      </c>
      <c r="G120" s="683" t="e">
        <f t="shared" si="38"/>
        <v>#DIV/0!</v>
      </c>
      <c r="H120" s="683" t="e">
        <f t="shared" si="38"/>
        <v>#DIV/0!</v>
      </c>
      <c r="I120" s="683" t="e">
        <f t="shared" si="38"/>
        <v>#DIV/0!</v>
      </c>
      <c r="J120" s="683" t="e">
        <f t="shared" si="38"/>
        <v>#DIV/0!</v>
      </c>
      <c r="K120" s="683" t="e">
        <f t="shared" si="38"/>
        <v>#DIV/0!</v>
      </c>
      <c r="L120" s="683" t="e">
        <f t="shared" si="38"/>
        <v>#DIV/0!</v>
      </c>
      <c r="M120" s="683" t="e">
        <f t="shared" si="38"/>
        <v>#DIV/0!</v>
      </c>
      <c r="N120" s="683" t="e">
        <f t="shared" si="38"/>
        <v>#DIV/0!</v>
      </c>
      <c r="O120" s="697" t="e">
        <f t="shared" si="33"/>
        <v>#DIV/0!</v>
      </c>
      <c r="P120" s="697" t="e">
        <f t="shared" si="34"/>
        <v>#DIV/0!</v>
      </c>
      <c r="Q120" s="697" t="e">
        <f t="shared" si="35"/>
        <v>#DIV/0!</v>
      </c>
      <c r="R120" s="697" t="e">
        <f t="shared" si="36"/>
        <v>#DIV/0!</v>
      </c>
      <c r="S120" s="891" t="e">
        <f t="shared" si="37"/>
        <v>#DIV/0!</v>
      </c>
      <c r="T120" s="846"/>
      <c r="U120" s="846"/>
      <c r="V120" s="846"/>
      <c r="W120" s="846"/>
      <c r="X120" s="846"/>
      <c r="Y120" s="846"/>
      <c r="Z120" s="846"/>
      <c r="AA120" s="846"/>
      <c r="AB120" s="846"/>
      <c r="AC120" s="846"/>
      <c r="AD120" s="846"/>
      <c r="AE120" s="846"/>
      <c r="AF120" s="658"/>
      <c r="AG120" s="658"/>
    </row>
    <row r="121" spans="1:35" ht="12.75" customHeight="1" outlineLevel="1" x14ac:dyDescent="0.25">
      <c r="A121" s="671" t="s">
        <v>376</v>
      </c>
      <c r="B121" s="671" t="s">
        <v>364</v>
      </c>
      <c r="C121" s="683">
        <f t="shared" si="38"/>
        <v>0</v>
      </c>
      <c r="D121" s="683" t="e">
        <f t="shared" si="38"/>
        <v>#DIV/0!</v>
      </c>
      <c r="E121" s="683" t="e">
        <f t="shared" si="38"/>
        <v>#DIV/0!</v>
      </c>
      <c r="F121" s="683" t="e">
        <f t="shared" si="38"/>
        <v>#DIV/0!</v>
      </c>
      <c r="G121" s="683" t="e">
        <f t="shared" si="38"/>
        <v>#DIV/0!</v>
      </c>
      <c r="H121" s="683" t="e">
        <f t="shared" si="38"/>
        <v>#DIV/0!</v>
      </c>
      <c r="I121" s="683" t="e">
        <f t="shared" si="38"/>
        <v>#DIV/0!</v>
      </c>
      <c r="J121" s="683" t="e">
        <f t="shared" si="38"/>
        <v>#DIV/0!</v>
      </c>
      <c r="K121" s="683" t="e">
        <f t="shared" si="38"/>
        <v>#DIV/0!</v>
      </c>
      <c r="L121" s="683" t="e">
        <f t="shared" si="38"/>
        <v>#DIV/0!</v>
      </c>
      <c r="M121" s="683" t="e">
        <f t="shared" si="38"/>
        <v>#DIV/0!</v>
      </c>
      <c r="N121" s="683" t="e">
        <f t="shared" si="38"/>
        <v>#DIV/0!</v>
      </c>
      <c r="O121" s="697" t="e">
        <f t="shared" si="33"/>
        <v>#DIV/0!</v>
      </c>
      <c r="P121" s="697" t="e">
        <f t="shared" si="34"/>
        <v>#DIV/0!</v>
      </c>
      <c r="Q121" s="697" t="e">
        <f t="shared" si="35"/>
        <v>#DIV/0!</v>
      </c>
      <c r="R121" s="697" t="e">
        <f t="shared" si="36"/>
        <v>#DIV/0!</v>
      </c>
      <c r="S121" s="891" t="e">
        <f t="shared" si="37"/>
        <v>#DIV/0!</v>
      </c>
      <c r="T121" s="846"/>
      <c r="U121" s="846"/>
      <c r="V121" s="846"/>
      <c r="W121" s="846"/>
      <c r="X121" s="846"/>
      <c r="Y121" s="846"/>
      <c r="Z121" s="846"/>
      <c r="AA121" s="846"/>
      <c r="AB121" s="846"/>
      <c r="AC121" s="846"/>
      <c r="AD121" s="846"/>
      <c r="AE121" s="846"/>
      <c r="AF121" s="658"/>
      <c r="AG121" s="658"/>
    </row>
    <row r="122" spans="1:35" ht="12.75" customHeight="1" outlineLevel="1" x14ac:dyDescent="0.25">
      <c r="A122" s="671" t="s">
        <v>366</v>
      </c>
      <c r="B122" s="671"/>
      <c r="C122" s="683">
        <f>(C70-C104)*C55</f>
        <v>0</v>
      </c>
      <c r="D122" s="683">
        <f t="shared" si="38"/>
        <v>0</v>
      </c>
      <c r="E122" s="683">
        <f t="shared" si="38"/>
        <v>0</v>
      </c>
      <c r="F122" s="683">
        <f t="shared" si="38"/>
        <v>0</v>
      </c>
      <c r="G122" s="683">
        <f t="shared" si="38"/>
        <v>0</v>
      </c>
      <c r="H122" s="683">
        <f t="shared" si="38"/>
        <v>0</v>
      </c>
      <c r="I122" s="683">
        <f t="shared" si="38"/>
        <v>0</v>
      </c>
      <c r="J122" s="683">
        <f t="shared" si="38"/>
        <v>0</v>
      </c>
      <c r="K122" s="683">
        <f t="shared" si="38"/>
        <v>0</v>
      </c>
      <c r="L122" s="683">
        <f t="shared" si="38"/>
        <v>0</v>
      </c>
      <c r="M122" s="683">
        <f t="shared" si="38"/>
        <v>0</v>
      </c>
      <c r="N122" s="683">
        <f t="shared" si="38"/>
        <v>0</v>
      </c>
      <c r="O122" s="697">
        <f t="shared" si="33"/>
        <v>0</v>
      </c>
      <c r="P122" s="697">
        <f t="shared" si="34"/>
        <v>0</v>
      </c>
      <c r="Q122" s="697">
        <f t="shared" si="35"/>
        <v>0</v>
      </c>
      <c r="R122" s="697">
        <f t="shared" si="36"/>
        <v>0</v>
      </c>
      <c r="S122" s="891">
        <f t="shared" si="37"/>
        <v>0</v>
      </c>
      <c r="T122" s="846"/>
      <c r="U122" s="846"/>
      <c r="V122" s="846"/>
      <c r="W122" s="846"/>
      <c r="X122" s="846"/>
      <c r="Y122" s="846"/>
      <c r="Z122" s="846"/>
      <c r="AA122" s="846"/>
      <c r="AB122" s="846"/>
      <c r="AC122" s="846"/>
      <c r="AD122" s="846"/>
      <c r="AE122" s="846"/>
      <c r="AF122" s="658"/>
      <c r="AG122" s="658"/>
    </row>
    <row r="123" spans="1:35" x14ac:dyDescent="0.25">
      <c r="A123" s="685" t="s">
        <v>77</v>
      </c>
      <c r="B123" s="686" t="s">
        <v>210</v>
      </c>
      <c r="C123" s="688">
        <f>SUM(C109:C122)</f>
        <v>8098629.4161095358</v>
      </c>
      <c r="D123" s="688" t="e">
        <f t="shared" ref="D123:S123" si="39">SUM(D109:D122)</f>
        <v>#DIV/0!</v>
      </c>
      <c r="E123" s="688" t="e">
        <f t="shared" si="39"/>
        <v>#DIV/0!</v>
      </c>
      <c r="F123" s="688" t="e">
        <f t="shared" si="39"/>
        <v>#DIV/0!</v>
      </c>
      <c r="G123" s="688" t="e">
        <f t="shared" si="39"/>
        <v>#DIV/0!</v>
      </c>
      <c r="H123" s="688" t="e">
        <f t="shared" si="39"/>
        <v>#DIV/0!</v>
      </c>
      <c r="I123" s="688" t="e">
        <f t="shared" si="39"/>
        <v>#DIV/0!</v>
      </c>
      <c r="J123" s="688" t="e">
        <f t="shared" si="39"/>
        <v>#DIV/0!</v>
      </c>
      <c r="K123" s="688" t="e">
        <f t="shared" si="39"/>
        <v>#DIV/0!</v>
      </c>
      <c r="L123" s="688" t="e">
        <f t="shared" si="39"/>
        <v>#DIV/0!</v>
      </c>
      <c r="M123" s="688" t="e">
        <f t="shared" si="39"/>
        <v>#DIV/0!</v>
      </c>
      <c r="N123" s="688" t="e">
        <f t="shared" si="39"/>
        <v>#DIV/0!</v>
      </c>
      <c r="O123" s="688" t="e">
        <f t="shared" si="39"/>
        <v>#DIV/0!</v>
      </c>
      <c r="P123" s="688" t="e">
        <f t="shared" si="39"/>
        <v>#DIV/0!</v>
      </c>
      <c r="Q123" s="688" t="e">
        <f t="shared" si="39"/>
        <v>#DIV/0!</v>
      </c>
      <c r="R123" s="688" t="e">
        <f t="shared" si="39"/>
        <v>#DIV/0!</v>
      </c>
      <c r="S123" s="892" t="e">
        <f t="shared" si="39"/>
        <v>#DIV/0!</v>
      </c>
      <c r="T123" s="848"/>
      <c r="U123" s="848"/>
      <c r="V123" s="848"/>
      <c r="W123" s="848"/>
      <c r="X123" s="848"/>
      <c r="Y123" s="848"/>
      <c r="Z123" s="848"/>
      <c r="AA123" s="848"/>
      <c r="AB123" s="848"/>
      <c r="AC123" s="848"/>
      <c r="AD123" s="848"/>
      <c r="AE123" s="848"/>
      <c r="AF123" s="658"/>
      <c r="AG123" s="658"/>
      <c r="AI123" s="719"/>
    </row>
    <row r="124" spans="1:35" ht="12.75" customHeight="1" outlineLevel="1" x14ac:dyDescent="0.25">
      <c r="H124" s="720"/>
      <c r="Q124" s="720"/>
      <c r="R124" s="721"/>
      <c r="S124" s="721"/>
    </row>
    <row r="125" spans="1:35" ht="12.75" customHeight="1" outlineLevel="1" x14ac:dyDescent="0.25">
      <c r="A125" s="1165" t="s">
        <v>211</v>
      </c>
      <c r="B125" s="1166" t="s">
        <v>193</v>
      </c>
      <c r="C125" s="661" t="s">
        <v>194</v>
      </c>
      <c r="D125" s="661" t="s">
        <v>195</v>
      </c>
      <c r="E125" s="661" t="s">
        <v>196</v>
      </c>
      <c r="F125" s="661" t="s">
        <v>197</v>
      </c>
      <c r="G125" s="661" t="s">
        <v>21</v>
      </c>
      <c r="H125" s="661" t="s">
        <v>198</v>
      </c>
      <c r="I125" s="661" t="s">
        <v>199</v>
      </c>
      <c r="J125" s="661" t="s">
        <v>200</v>
      </c>
      <c r="K125" s="661" t="s">
        <v>201</v>
      </c>
      <c r="L125" s="661" t="s">
        <v>202</v>
      </c>
      <c r="M125" s="661" t="s">
        <v>203</v>
      </c>
      <c r="N125" s="661" t="s">
        <v>204</v>
      </c>
      <c r="O125" s="661" t="s">
        <v>146</v>
      </c>
      <c r="P125" s="661" t="s">
        <v>147</v>
      </c>
      <c r="Q125" s="661" t="s">
        <v>148</v>
      </c>
      <c r="R125" s="661" t="s">
        <v>149</v>
      </c>
      <c r="S125" s="1167">
        <f t="shared" ref="S125" si="40">S11</f>
        <v>2022</v>
      </c>
      <c r="T125" s="841"/>
      <c r="U125" s="841"/>
      <c r="V125" s="841"/>
      <c r="W125" s="841"/>
      <c r="X125" s="877"/>
      <c r="Y125" s="841"/>
      <c r="Z125" s="841"/>
      <c r="AA125" s="841"/>
      <c r="AB125" s="841"/>
      <c r="AC125" s="877"/>
      <c r="AD125" s="876"/>
      <c r="AE125" s="876"/>
    </row>
    <row r="126" spans="1:35" s="662" customFormat="1" ht="12.75" customHeight="1" outlineLevel="1" x14ac:dyDescent="0.25">
      <c r="A126" s="1165"/>
      <c r="B126" s="1166"/>
      <c r="C126" s="661" t="str">
        <f t="shared" ref="C126:R126" si="41">C12</f>
        <v>факт</v>
      </c>
      <c r="D126" s="661" t="str">
        <f t="shared" si="41"/>
        <v>факт</v>
      </c>
      <c r="E126" s="661" t="str">
        <f t="shared" si="41"/>
        <v>факт</v>
      </c>
      <c r="F126" s="661" t="str">
        <f t="shared" si="41"/>
        <v>факт</v>
      </c>
      <c r="G126" s="661" t="str">
        <f t="shared" si="41"/>
        <v>факт</v>
      </c>
      <c r="H126" s="661" t="str">
        <f t="shared" si="41"/>
        <v>факт</v>
      </c>
      <c r="I126" s="661" t="str">
        <f t="shared" si="41"/>
        <v>факт</v>
      </c>
      <c r="J126" s="661" t="str">
        <f t="shared" si="41"/>
        <v>факт</v>
      </c>
      <c r="K126" s="661" t="str">
        <f t="shared" si="41"/>
        <v>факт</v>
      </c>
      <c r="L126" s="661" t="str">
        <f t="shared" si="41"/>
        <v>факт</v>
      </c>
      <c r="M126" s="661" t="str">
        <f t="shared" si="41"/>
        <v>факт</v>
      </c>
      <c r="N126" s="661" t="str">
        <f t="shared" si="41"/>
        <v>факт</v>
      </c>
      <c r="O126" s="661" t="str">
        <f t="shared" si="41"/>
        <v>план</v>
      </c>
      <c r="P126" s="661" t="str">
        <f t="shared" si="41"/>
        <v>план</v>
      </c>
      <c r="Q126" s="661" t="str">
        <f t="shared" si="41"/>
        <v>план</v>
      </c>
      <c r="R126" s="661" t="str">
        <f t="shared" si="41"/>
        <v>план</v>
      </c>
      <c r="S126" s="1167"/>
      <c r="T126" s="841"/>
      <c r="U126" s="841"/>
      <c r="V126" s="841"/>
      <c r="W126" s="841"/>
      <c r="X126" s="877"/>
      <c r="Y126" s="841"/>
      <c r="Z126" s="841"/>
      <c r="AA126" s="841"/>
      <c r="AB126" s="841"/>
      <c r="AC126" s="877"/>
      <c r="AD126" s="876"/>
      <c r="AE126" s="876"/>
    </row>
    <row r="127" spans="1:35" ht="12.75" customHeight="1" outlineLevel="1" x14ac:dyDescent="0.25">
      <c r="A127" s="671" t="s">
        <v>363</v>
      </c>
      <c r="B127" s="671" t="s">
        <v>363</v>
      </c>
      <c r="C127" s="683">
        <f t="shared" ref="C127:N140" si="42">(C57-C91)*C$25-C109</f>
        <v>984283.44575788872</v>
      </c>
      <c r="D127" s="683" t="e">
        <f t="shared" si="42"/>
        <v>#DIV/0!</v>
      </c>
      <c r="E127" s="683" t="e">
        <f t="shared" si="42"/>
        <v>#DIV/0!</v>
      </c>
      <c r="F127" s="683" t="e">
        <f t="shared" si="42"/>
        <v>#DIV/0!</v>
      </c>
      <c r="G127" s="683" t="e">
        <f t="shared" si="42"/>
        <v>#DIV/0!</v>
      </c>
      <c r="H127" s="683" t="e">
        <f t="shared" si="42"/>
        <v>#DIV/0!</v>
      </c>
      <c r="I127" s="683" t="e">
        <f t="shared" si="42"/>
        <v>#DIV/0!</v>
      </c>
      <c r="J127" s="683" t="e">
        <f t="shared" si="42"/>
        <v>#DIV/0!</v>
      </c>
      <c r="K127" s="683" t="e">
        <f t="shared" si="42"/>
        <v>#DIV/0!</v>
      </c>
      <c r="L127" s="683" t="e">
        <f t="shared" si="42"/>
        <v>#DIV/0!</v>
      </c>
      <c r="M127" s="683" t="e">
        <f t="shared" si="42"/>
        <v>#DIV/0!</v>
      </c>
      <c r="N127" s="683" t="e">
        <f t="shared" si="42"/>
        <v>#DIV/0!</v>
      </c>
      <c r="O127" s="697" t="e">
        <f>SUM(C127:E127)</f>
        <v>#DIV/0!</v>
      </c>
      <c r="P127" s="697" t="e">
        <f>SUM(F127:H127)</f>
        <v>#DIV/0!</v>
      </c>
      <c r="Q127" s="697" t="e">
        <f>SUM(I127:K127)</f>
        <v>#DIV/0!</v>
      </c>
      <c r="R127" s="697" t="e">
        <f>SUM(L127:N127)</f>
        <v>#DIV/0!</v>
      </c>
      <c r="S127" s="891" t="e">
        <f>SUM(O127:R127)</f>
        <v>#DIV/0!</v>
      </c>
      <c r="T127" s="846"/>
      <c r="U127" s="846"/>
      <c r="V127" s="846"/>
      <c r="W127" s="846"/>
      <c r="X127" s="846"/>
      <c r="Y127" s="846"/>
      <c r="Z127" s="846"/>
      <c r="AA127" s="846"/>
      <c r="AB127" s="846"/>
      <c r="AC127" s="846"/>
      <c r="AD127" s="846"/>
      <c r="AE127" s="846"/>
      <c r="AF127" s="658"/>
      <c r="AG127" s="658"/>
    </row>
    <row r="128" spans="1:35" ht="12.75" customHeight="1" outlineLevel="1" x14ac:dyDescent="0.25">
      <c r="A128" s="671" t="s">
        <v>364</v>
      </c>
      <c r="B128" s="671" t="s">
        <v>364</v>
      </c>
      <c r="C128" s="683">
        <f t="shared" si="42"/>
        <v>284539.23649373674</v>
      </c>
      <c r="D128" s="683" t="e">
        <f t="shared" si="42"/>
        <v>#DIV/0!</v>
      </c>
      <c r="E128" s="683" t="e">
        <f t="shared" si="42"/>
        <v>#DIV/0!</v>
      </c>
      <c r="F128" s="683" t="e">
        <f t="shared" si="42"/>
        <v>#DIV/0!</v>
      </c>
      <c r="G128" s="683" t="e">
        <f t="shared" si="42"/>
        <v>#DIV/0!</v>
      </c>
      <c r="H128" s="683" t="e">
        <f t="shared" si="42"/>
        <v>#DIV/0!</v>
      </c>
      <c r="I128" s="683" t="e">
        <f t="shared" si="42"/>
        <v>#DIV/0!</v>
      </c>
      <c r="J128" s="683" t="e">
        <f t="shared" si="42"/>
        <v>#DIV/0!</v>
      </c>
      <c r="K128" s="683" t="e">
        <f t="shared" si="42"/>
        <v>#DIV/0!</v>
      </c>
      <c r="L128" s="683" t="e">
        <f t="shared" si="42"/>
        <v>#DIV/0!</v>
      </c>
      <c r="M128" s="683" t="e">
        <f t="shared" si="42"/>
        <v>#DIV/0!</v>
      </c>
      <c r="N128" s="683" t="e">
        <f t="shared" si="42"/>
        <v>#DIV/0!</v>
      </c>
      <c r="O128" s="697" t="e">
        <f t="shared" ref="O128:O140" si="43">SUM(C128:E128)</f>
        <v>#DIV/0!</v>
      </c>
      <c r="P128" s="697" t="e">
        <f t="shared" ref="P128:P140" si="44">SUM(F128:H128)</f>
        <v>#DIV/0!</v>
      </c>
      <c r="Q128" s="697" t="e">
        <f t="shared" ref="Q128:Q140" si="45">SUM(I128:K128)</f>
        <v>#DIV/0!</v>
      </c>
      <c r="R128" s="697" t="e">
        <f t="shared" ref="R128:R140" si="46">SUM(L128:N128)</f>
        <v>#DIV/0!</v>
      </c>
      <c r="S128" s="891" t="e">
        <f t="shared" ref="S128:S140" si="47">SUM(O128:R128)</f>
        <v>#DIV/0!</v>
      </c>
      <c r="T128" s="846"/>
      <c r="U128" s="846"/>
      <c r="V128" s="846"/>
      <c r="W128" s="846"/>
      <c r="X128" s="846"/>
      <c r="Y128" s="846"/>
      <c r="Z128" s="846"/>
      <c r="AA128" s="846"/>
      <c r="AB128" s="846"/>
      <c r="AC128" s="846"/>
      <c r="AD128" s="846"/>
      <c r="AE128" s="846"/>
      <c r="AF128" s="658"/>
      <c r="AG128" s="658"/>
    </row>
    <row r="129" spans="1:33" ht="12.75" customHeight="1" outlineLevel="1" x14ac:dyDescent="0.25">
      <c r="A129" s="671" t="s">
        <v>365</v>
      </c>
      <c r="B129" s="671" t="s">
        <v>365</v>
      </c>
      <c r="C129" s="683">
        <f t="shared" si="42"/>
        <v>0</v>
      </c>
      <c r="D129" s="683" t="e">
        <f t="shared" si="42"/>
        <v>#DIV/0!</v>
      </c>
      <c r="E129" s="683" t="e">
        <f t="shared" si="42"/>
        <v>#DIV/0!</v>
      </c>
      <c r="F129" s="683" t="e">
        <f t="shared" si="42"/>
        <v>#DIV/0!</v>
      </c>
      <c r="G129" s="683" t="e">
        <f t="shared" si="42"/>
        <v>#DIV/0!</v>
      </c>
      <c r="H129" s="683" t="e">
        <f t="shared" si="42"/>
        <v>#DIV/0!</v>
      </c>
      <c r="I129" s="683" t="e">
        <f t="shared" si="42"/>
        <v>#DIV/0!</v>
      </c>
      <c r="J129" s="683" t="e">
        <f t="shared" si="42"/>
        <v>#DIV/0!</v>
      </c>
      <c r="K129" s="683" t="e">
        <f t="shared" si="42"/>
        <v>#DIV/0!</v>
      </c>
      <c r="L129" s="683" t="e">
        <f t="shared" si="42"/>
        <v>#DIV/0!</v>
      </c>
      <c r="M129" s="683" t="e">
        <f t="shared" si="42"/>
        <v>#DIV/0!</v>
      </c>
      <c r="N129" s="683" t="e">
        <f t="shared" si="42"/>
        <v>#DIV/0!</v>
      </c>
      <c r="O129" s="697" t="e">
        <f t="shared" si="43"/>
        <v>#DIV/0!</v>
      </c>
      <c r="P129" s="697" t="e">
        <f t="shared" si="44"/>
        <v>#DIV/0!</v>
      </c>
      <c r="Q129" s="697" t="e">
        <f t="shared" si="45"/>
        <v>#DIV/0!</v>
      </c>
      <c r="R129" s="697" t="e">
        <f t="shared" si="46"/>
        <v>#DIV/0!</v>
      </c>
      <c r="S129" s="891" t="e">
        <f t="shared" si="47"/>
        <v>#DIV/0!</v>
      </c>
      <c r="T129" s="846"/>
      <c r="U129" s="846"/>
      <c r="V129" s="846"/>
      <c r="W129" s="846"/>
      <c r="X129" s="846"/>
      <c r="Y129" s="846"/>
      <c r="Z129" s="846"/>
      <c r="AA129" s="846"/>
      <c r="AB129" s="846"/>
      <c r="AC129" s="846"/>
      <c r="AD129" s="846"/>
      <c r="AE129" s="846"/>
      <c r="AF129" s="658"/>
      <c r="AG129" s="658"/>
    </row>
    <row r="130" spans="1:33" ht="12.75" customHeight="1" outlineLevel="1" x14ac:dyDescent="0.25">
      <c r="A130" s="671" t="s">
        <v>367</v>
      </c>
      <c r="B130" s="671" t="s">
        <v>365</v>
      </c>
      <c r="C130" s="683">
        <f t="shared" si="42"/>
        <v>0</v>
      </c>
      <c r="D130" s="683" t="e">
        <f>(D60-D94)*D$25-D112</f>
        <v>#DIV/0!</v>
      </c>
      <c r="E130" s="683" t="e">
        <f t="shared" si="42"/>
        <v>#DIV/0!</v>
      </c>
      <c r="F130" s="683" t="e">
        <f t="shared" si="42"/>
        <v>#DIV/0!</v>
      </c>
      <c r="G130" s="683" t="e">
        <f t="shared" si="42"/>
        <v>#DIV/0!</v>
      </c>
      <c r="H130" s="683" t="e">
        <f t="shared" si="42"/>
        <v>#DIV/0!</v>
      </c>
      <c r="I130" s="683" t="e">
        <f t="shared" si="42"/>
        <v>#DIV/0!</v>
      </c>
      <c r="J130" s="683" t="e">
        <f t="shared" si="42"/>
        <v>#DIV/0!</v>
      </c>
      <c r="K130" s="683" t="e">
        <f t="shared" si="42"/>
        <v>#DIV/0!</v>
      </c>
      <c r="L130" s="683" t="e">
        <f t="shared" si="42"/>
        <v>#DIV/0!</v>
      </c>
      <c r="M130" s="683" t="e">
        <f t="shared" si="42"/>
        <v>#DIV/0!</v>
      </c>
      <c r="N130" s="683" t="e">
        <f t="shared" si="42"/>
        <v>#DIV/0!</v>
      </c>
      <c r="O130" s="697" t="e">
        <f t="shared" si="43"/>
        <v>#DIV/0!</v>
      </c>
      <c r="P130" s="697" t="e">
        <f t="shared" si="44"/>
        <v>#DIV/0!</v>
      </c>
      <c r="Q130" s="697" t="e">
        <f t="shared" si="45"/>
        <v>#DIV/0!</v>
      </c>
      <c r="R130" s="697" t="e">
        <f t="shared" si="46"/>
        <v>#DIV/0!</v>
      </c>
      <c r="S130" s="891" t="e">
        <f t="shared" si="47"/>
        <v>#DIV/0!</v>
      </c>
      <c r="T130" s="846"/>
      <c r="U130" s="846"/>
      <c r="V130" s="846"/>
      <c r="W130" s="846"/>
      <c r="X130" s="846"/>
      <c r="Y130" s="846"/>
      <c r="Z130" s="846"/>
      <c r="AA130" s="846"/>
      <c r="AB130" s="846"/>
      <c r="AC130" s="846"/>
      <c r="AD130" s="846"/>
      <c r="AE130" s="846"/>
      <c r="AF130" s="658"/>
      <c r="AG130" s="658"/>
    </row>
    <row r="131" spans="1:33" ht="12.75" customHeight="1" outlineLevel="1" x14ac:dyDescent="0.25">
      <c r="A131" s="671" t="s">
        <v>368</v>
      </c>
      <c r="B131" s="671" t="s">
        <v>367</v>
      </c>
      <c r="C131" s="683">
        <f t="shared" si="42"/>
        <v>0</v>
      </c>
      <c r="D131" s="683" t="e">
        <f t="shared" si="42"/>
        <v>#DIV/0!</v>
      </c>
      <c r="E131" s="683" t="e">
        <f t="shared" si="42"/>
        <v>#DIV/0!</v>
      </c>
      <c r="F131" s="683" t="e">
        <f t="shared" si="42"/>
        <v>#DIV/0!</v>
      </c>
      <c r="G131" s="683" t="e">
        <f t="shared" si="42"/>
        <v>#DIV/0!</v>
      </c>
      <c r="H131" s="683" t="e">
        <f t="shared" si="42"/>
        <v>#DIV/0!</v>
      </c>
      <c r="I131" s="683" t="e">
        <f t="shared" si="42"/>
        <v>#DIV/0!</v>
      </c>
      <c r="J131" s="683" t="e">
        <f t="shared" si="42"/>
        <v>#DIV/0!</v>
      </c>
      <c r="K131" s="683" t="e">
        <f t="shared" si="42"/>
        <v>#DIV/0!</v>
      </c>
      <c r="L131" s="683" t="e">
        <f t="shared" si="42"/>
        <v>#DIV/0!</v>
      </c>
      <c r="M131" s="683" t="e">
        <f t="shared" si="42"/>
        <v>#DIV/0!</v>
      </c>
      <c r="N131" s="683" t="e">
        <f t="shared" si="42"/>
        <v>#DIV/0!</v>
      </c>
      <c r="O131" s="697" t="e">
        <f t="shared" si="43"/>
        <v>#DIV/0!</v>
      </c>
      <c r="P131" s="697" t="e">
        <f t="shared" si="44"/>
        <v>#DIV/0!</v>
      </c>
      <c r="Q131" s="697" t="e">
        <f t="shared" si="45"/>
        <v>#DIV/0!</v>
      </c>
      <c r="R131" s="697" t="e">
        <f t="shared" si="46"/>
        <v>#DIV/0!</v>
      </c>
      <c r="S131" s="891" t="e">
        <f t="shared" si="47"/>
        <v>#DIV/0!</v>
      </c>
      <c r="T131" s="846"/>
      <c r="U131" s="846"/>
      <c r="V131" s="846"/>
      <c r="W131" s="846"/>
      <c r="X131" s="846"/>
      <c r="Y131" s="846"/>
      <c r="Z131" s="846"/>
      <c r="AA131" s="846"/>
      <c r="AB131" s="846"/>
      <c r="AC131" s="846"/>
      <c r="AD131" s="846"/>
      <c r="AE131" s="846"/>
      <c r="AF131" s="658"/>
      <c r="AG131" s="658"/>
    </row>
    <row r="132" spans="1:33" ht="12.75" customHeight="1" outlineLevel="1" x14ac:dyDescent="0.25">
      <c r="A132" s="671" t="s">
        <v>369</v>
      </c>
      <c r="B132" s="671" t="s">
        <v>367</v>
      </c>
      <c r="C132" s="683">
        <f t="shared" si="42"/>
        <v>0</v>
      </c>
      <c r="D132" s="683" t="e">
        <f t="shared" si="42"/>
        <v>#DIV/0!</v>
      </c>
      <c r="E132" s="683" t="e">
        <f t="shared" si="42"/>
        <v>#DIV/0!</v>
      </c>
      <c r="F132" s="683" t="e">
        <f t="shared" si="42"/>
        <v>#DIV/0!</v>
      </c>
      <c r="G132" s="683" t="e">
        <f t="shared" si="42"/>
        <v>#DIV/0!</v>
      </c>
      <c r="H132" s="683" t="e">
        <f t="shared" si="42"/>
        <v>#DIV/0!</v>
      </c>
      <c r="I132" s="683" t="e">
        <f t="shared" si="42"/>
        <v>#DIV/0!</v>
      </c>
      <c r="J132" s="683" t="e">
        <f t="shared" si="42"/>
        <v>#DIV/0!</v>
      </c>
      <c r="K132" s="683" t="e">
        <f t="shared" si="42"/>
        <v>#DIV/0!</v>
      </c>
      <c r="L132" s="683" t="e">
        <f t="shared" si="42"/>
        <v>#DIV/0!</v>
      </c>
      <c r="M132" s="683" t="e">
        <f t="shared" si="42"/>
        <v>#DIV/0!</v>
      </c>
      <c r="N132" s="683" t="e">
        <f t="shared" si="42"/>
        <v>#DIV/0!</v>
      </c>
      <c r="O132" s="697" t="e">
        <f t="shared" si="43"/>
        <v>#DIV/0!</v>
      </c>
      <c r="P132" s="697" t="e">
        <f t="shared" si="44"/>
        <v>#DIV/0!</v>
      </c>
      <c r="Q132" s="697" t="e">
        <f t="shared" si="45"/>
        <v>#DIV/0!</v>
      </c>
      <c r="R132" s="697" t="e">
        <f t="shared" si="46"/>
        <v>#DIV/0!</v>
      </c>
      <c r="S132" s="891" t="e">
        <f t="shared" si="47"/>
        <v>#DIV/0!</v>
      </c>
      <c r="T132" s="846"/>
      <c r="U132" s="846"/>
      <c r="V132" s="846"/>
      <c r="W132" s="846"/>
      <c r="X132" s="846"/>
      <c r="Y132" s="846"/>
      <c r="Z132" s="846"/>
      <c r="AA132" s="846"/>
      <c r="AB132" s="846"/>
      <c r="AC132" s="846"/>
      <c r="AD132" s="846"/>
      <c r="AE132" s="846"/>
      <c r="AF132" s="658"/>
      <c r="AG132" s="658"/>
    </row>
    <row r="133" spans="1:33" ht="12.75" customHeight="1" outlineLevel="1" x14ac:dyDescent="0.25">
      <c r="A133" s="671" t="s">
        <v>370</v>
      </c>
      <c r="B133" s="671" t="s">
        <v>367</v>
      </c>
      <c r="C133" s="683">
        <f t="shared" si="42"/>
        <v>0</v>
      </c>
      <c r="D133" s="683" t="e">
        <f t="shared" si="42"/>
        <v>#DIV/0!</v>
      </c>
      <c r="E133" s="683" t="e">
        <f t="shared" si="42"/>
        <v>#DIV/0!</v>
      </c>
      <c r="F133" s="683" t="e">
        <f t="shared" si="42"/>
        <v>#DIV/0!</v>
      </c>
      <c r="G133" s="683" t="e">
        <f t="shared" si="42"/>
        <v>#DIV/0!</v>
      </c>
      <c r="H133" s="683" t="e">
        <f t="shared" si="42"/>
        <v>#DIV/0!</v>
      </c>
      <c r="I133" s="683" t="e">
        <f t="shared" si="42"/>
        <v>#DIV/0!</v>
      </c>
      <c r="J133" s="683" t="e">
        <f t="shared" si="42"/>
        <v>#DIV/0!</v>
      </c>
      <c r="K133" s="683" t="e">
        <f t="shared" si="42"/>
        <v>#DIV/0!</v>
      </c>
      <c r="L133" s="683" t="e">
        <f t="shared" si="42"/>
        <v>#DIV/0!</v>
      </c>
      <c r="M133" s="683" t="e">
        <f t="shared" si="42"/>
        <v>#DIV/0!</v>
      </c>
      <c r="N133" s="683" t="e">
        <f t="shared" si="42"/>
        <v>#DIV/0!</v>
      </c>
      <c r="O133" s="697" t="e">
        <f t="shared" si="43"/>
        <v>#DIV/0!</v>
      </c>
      <c r="P133" s="697" t="e">
        <f t="shared" si="44"/>
        <v>#DIV/0!</v>
      </c>
      <c r="Q133" s="697" t="e">
        <f t="shared" si="45"/>
        <v>#DIV/0!</v>
      </c>
      <c r="R133" s="697" t="e">
        <f t="shared" si="46"/>
        <v>#DIV/0!</v>
      </c>
      <c r="S133" s="891" t="e">
        <f t="shared" si="47"/>
        <v>#DIV/0!</v>
      </c>
      <c r="T133" s="846"/>
      <c r="U133" s="846"/>
      <c r="V133" s="846"/>
      <c r="W133" s="846"/>
      <c r="X133" s="846"/>
      <c r="Y133" s="846"/>
      <c r="Z133" s="846"/>
      <c r="AA133" s="846"/>
      <c r="AB133" s="846"/>
      <c r="AC133" s="846"/>
      <c r="AD133" s="846"/>
      <c r="AE133" s="846"/>
      <c r="AF133" s="658"/>
      <c r="AG133" s="658"/>
    </row>
    <row r="134" spans="1:33" ht="12.75" customHeight="1" outlineLevel="1" x14ac:dyDescent="0.25">
      <c r="A134" s="671" t="s">
        <v>371</v>
      </c>
      <c r="B134" s="671" t="s">
        <v>367</v>
      </c>
      <c r="C134" s="683">
        <f t="shared" si="42"/>
        <v>0</v>
      </c>
      <c r="D134" s="683" t="e">
        <f t="shared" si="42"/>
        <v>#DIV/0!</v>
      </c>
      <c r="E134" s="683" t="e">
        <f t="shared" si="42"/>
        <v>#DIV/0!</v>
      </c>
      <c r="F134" s="683" t="e">
        <f t="shared" si="42"/>
        <v>#DIV/0!</v>
      </c>
      <c r="G134" s="683" t="e">
        <f t="shared" si="42"/>
        <v>#DIV/0!</v>
      </c>
      <c r="H134" s="683" t="e">
        <f t="shared" si="42"/>
        <v>#DIV/0!</v>
      </c>
      <c r="I134" s="683" t="e">
        <f t="shared" si="42"/>
        <v>#DIV/0!</v>
      </c>
      <c r="J134" s="683" t="e">
        <f t="shared" si="42"/>
        <v>#DIV/0!</v>
      </c>
      <c r="K134" s="683" t="e">
        <f t="shared" si="42"/>
        <v>#DIV/0!</v>
      </c>
      <c r="L134" s="683" t="e">
        <f t="shared" si="42"/>
        <v>#DIV/0!</v>
      </c>
      <c r="M134" s="683" t="e">
        <f t="shared" si="42"/>
        <v>#DIV/0!</v>
      </c>
      <c r="N134" s="683" t="e">
        <f t="shared" si="42"/>
        <v>#DIV/0!</v>
      </c>
      <c r="O134" s="697" t="e">
        <f t="shared" si="43"/>
        <v>#DIV/0!</v>
      </c>
      <c r="P134" s="697" t="e">
        <f t="shared" si="44"/>
        <v>#DIV/0!</v>
      </c>
      <c r="Q134" s="697" t="e">
        <f t="shared" si="45"/>
        <v>#DIV/0!</v>
      </c>
      <c r="R134" s="697" t="e">
        <f t="shared" si="46"/>
        <v>#DIV/0!</v>
      </c>
      <c r="S134" s="891" t="e">
        <f t="shared" si="47"/>
        <v>#DIV/0!</v>
      </c>
      <c r="T134" s="846"/>
      <c r="U134" s="846"/>
      <c r="V134" s="846"/>
      <c r="W134" s="846"/>
      <c r="X134" s="846"/>
      <c r="Y134" s="846"/>
      <c r="Z134" s="846"/>
      <c r="AA134" s="846"/>
      <c r="AB134" s="846"/>
      <c r="AC134" s="846"/>
      <c r="AD134" s="846"/>
      <c r="AE134" s="846"/>
      <c r="AF134" s="658"/>
      <c r="AG134" s="658"/>
    </row>
    <row r="135" spans="1:33" ht="12.75" customHeight="1" outlineLevel="1" x14ac:dyDescent="0.25">
      <c r="A135" s="671" t="s">
        <v>372</v>
      </c>
      <c r="B135" s="671" t="s">
        <v>365</v>
      </c>
      <c r="C135" s="683">
        <f t="shared" si="42"/>
        <v>0</v>
      </c>
      <c r="D135" s="683" t="e">
        <f t="shared" si="42"/>
        <v>#DIV/0!</v>
      </c>
      <c r="E135" s="683" t="e">
        <f t="shared" si="42"/>
        <v>#DIV/0!</v>
      </c>
      <c r="F135" s="683" t="e">
        <f t="shared" si="42"/>
        <v>#DIV/0!</v>
      </c>
      <c r="G135" s="683" t="e">
        <f t="shared" si="42"/>
        <v>#DIV/0!</v>
      </c>
      <c r="H135" s="683" t="e">
        <f t="shared" si="42"/>
        <v>#DIV/0!</v>
      </c>
      <c r="I135" s="683" t="e">
        <f t="shared" si="42"/>
        <v>#DIV/0!</v>
      </c>
      <c r="J135" s="683" t="e">
        <f t="shared" si="42"/>
        <v>#DIV/0!</v>
      </c>
      <c r="K135" s="683" t="e">
        <f t="shared" si="42"/>
        <v>#DIV/0!</v>
      </c>
      <c r="L135" s="683" t="e">
        <f t="shared" si="42"/>
        <v>#DIV/0!</v>
      </c>
      <c r="M135" s="683" t="e">
        <f t="shared" si="42"/>
        <v>#DIV/0!</v>
      </c>
      <c r="N135" s="683" t="e">
        <f t="shared" si="42"/>
        <v>#DIV/0!</v>
      </c>
      <c r="O135" s="697" t="e">
        <f t="shared" si="43"/>
        <v>#DIV/0!</v>
      </c>
      <c r="P135" s="697" t="e">
        <f t="shared" si="44"/>
        <v>#DIV/0!</v>
      </c>
      <c r="Q135" s="697" t="e">
        <f t="shared" si="45"/>
        <v>#DIV/0!</v>
      </c>
      <c r="R135" s="697" t="e">
        <f t="shared" si="46"/>
        <v>#DIV/0!</v>
      </c>
      <c r="S135" s="891" t="e">
        <f t="shared" si="47"/>
        <v>#DIV/0!</v>
      </c>
      <c r="T135" s="846"/>
      <c r="U135" s="846"/>
      <c r="V135" s="846"/>
      <c r="W135" s="846"/>
      <c r="X135" s="846"/>
      <c r="Y135" s="846"/>
      <c r="Z135" s="846"/>
      <c r="AA135" s="846"/>
      <c r="AB135" s="846"/>
      <c r="AC135" s="846"/>
      <c r="AD135" s="846"/>
      <c r="AE135" s="846"/>
      <c r="AF135" s="658"/>
      <c r="AG135" s="658"/>
    </row>
    <row r="136" spans="1:33" ht="12.75" customHeight="1" outlineLevel="1" x14ac:dyDescent="0.25">
      <c r="A136" s="671" t="s">
        <v>373</v>
      </c>
      <c r="B136" s="671" t="s">
        <v>367</v>
      </c>
      <c r="C136" s="683">
        <f t="shared" si="42"/>
        <v>0</v>
      </c>
      <c r="D136" s="683" t="e">
        <f t="shared" si="42"/>
        <v>#DIV/0!</v>
      </c>
      <c r="E136" s="683" t="e">
        <f t="shared" si="42"/>
        <v>#DIV/0!</v>
      </c>
      <c r="F136" s="683" t="e">
        <f t="shared" si="42"/>
        <v>#DIV/0!</v>
      </c>
      <c r="G136" s="683" t="e">
        <f t="shared" si="42"/>
        <v>#DIV/0!</v>
      </c>
      <c r="H136" s="683" t="e">
        <f t="shared" si="42"/>
        <v>#DIV/0!</v>
      </c>
      <c r="I136" s="683" t="e">
        <f t="shared" si="42"/>
        <v>#DIV/0!</v>
      </c>
      <c r="J136" s="683" t="e">
        <f t="shared" si="42"/>
        <v>#DIV/0!</v>
      </c>
      <c r="K136" s="683" t="e">
        <f t="shared" si="42"/>
        <v>#DIV/0!</v>
      </c>
      <c r="L136" s="683" t="e">
        <f t="shared" si="42"/>
        <v>#DIV/0!</v>
      </c>
      <c r="M136" s="683" t="e">
        <f t="shared" si="42"/>
        <v>#DIV/0!</v>
      </c>
      <c r="N136" s="683" t="e">
        <f t="shared" si="42"/>
        <v>#DIV/0!</v>
      </c>
      <c r="O136" s="697" t="e">
        <f t="shared" si="43"/>
        <v>#DIV/0!</v>
      </c>
      <c r="P136" s="697" t="e">
        <f t="shared" si="44"/>
        <v>#DIV/0!</v>
      </c>
      <c r="Q136" s="697" t="e">
        <f t="shared" si="45"/>
        <v>#DIV/0!</v>
      </c>
      <c r="R136" s="697" t="e">
        <f t="shared" si="46"/>
        <v>#DIV/0!</v>
      </c>
      <c r="S136" s="891" t="e">
        <f t="shared" si="47"/>
        <v>#DIV/0!</v>
      </c>
      <c r="T136" s="846"/>
      <c r="U136" s="846"/>
      <c r="V136" s="846"/>
      <c r="W136" s="846"/>
      <c r="X136" s="846"/>
      <c r="Y136" s="846"/>
      <c r="Z136" s="846"/>
      <c r="AA136" s="846"/>
      <c r="AB136" s="846"/>
      <c r="AC136" s="846"/>
      <c r="AD136" s="846"/>
      <c r="AE136" s="846"/>
      <c r="AF136" s="658"/>
      <c r="AG136" s="658"/>
    </row>
    <row r="137" spans="1:33" ht="12.75" customHeight="1" outlineLevel="1" x14ac:dyDescent="0.25">
      <c r="A137" s="671" t="s">
        <v>374</v>
      </c>
      <c r="B137" s="671" t="s">
        <v>365</v>
      </c>
      <c r="C137" s="683">
        <f t="shared" si="42"/>
        <v>0</v>
      </c>
      <c r="D137" s="683" t="e">
        <f t="shared" si="42"/>
        <v>#DIV/0!</v>
      </c>
      <c r="E137" s="683" t="e">
        <f t="shared" si="42"/>
        <v>#DIV/0!</v>
      </c>
      <c r="F137" s="683" t="e">
        <f t="shared" si="42"/>
        <v>#DIV/0!</v>
      </c>
      <c r="G137" s="683" t="e">
        <f t="shared" si="42"/>
        <v>#DIV/0!</v>
      </c>
      <c r="H137" s="683" t="e">
        <f t="shared" si="42"/>
        <v>#DIV/0!</v>
      </c>
      <c r="I137" s="683" t="e">
        <f t="shared" si="42"/>
        <v>#DIV/0!</v>
      </c>
      <c r="J137" s="683" t="e">
        <f t="shared" si="42"/>
        <v>#DIV/0!</v>
      </c>
      <c r="K137" s="683" t="e">
        <f t="shared" si="42"/>
        <v>#DIV/0!</v>
      </c>
      <c r="L137" s="683" t="e">
        <f t="shared" si="42"/>
        <v>#DIV/0!</v>
      </c>
      <c r="M137" s="683" t="e">
        <f t="shared" si="42"/>
        <v>#DIV/0!</v>
      </c>
      <c r="N137" s="683" t="e">
        <f t="shared" si="42"/>
        <v>#DIV/0!</v>
      </c>
      <c r="O137" s="697" t="e">
        <f t="shared" si="43"/>
        <v>#DIV/0!</v>
      </c>
      <c r="P137" s="697" t="e">
        <f t="shared" si="44"/>
        <v>#DIV/0!</v>
      </c>
      <c r="Q137" s="697" t="e">
        <f t="shared" si="45"/>
        <v>#DIV/0!</v>
      </c>
      <c r="R137" s="697" t="e">
        <f t="shared" si="46"/>
        <v>#DIV/0!</v>
      </c>
      <c r="S137" s="891" t="e">
        <f t="shared" si="47"/>
        <v>#DIV/0!</v>
      </c>
      <c r="T137" s="846"/>
      <c r="U137" s="846"/>
      <c r="V137" s="846"/>
      <c r="W137" s="846"/>
      <c r="X137" s="846"/>
      <c r="Y137" s="846"/>
      <c r="Z137" s="846"/>
      <c r="AA137" s="846"/>
      <c r="AB137" s="846"/>
      <c r="AC137" s="846"/>
      <c r="AD137" s="846"/>
      <c r="AE137" s="846"/>
      <c r="AF137" s="658"/>
      <c r="AG137" s="658"/>
    </row>
    <row r="138" spans="1:33" ht="12.75" customHeight="1" outlineLevel="1" x14ac:dyDescent="0.25">
      <c r="A138" s="671" t="s">
        <v>375</v>
      </c>
      <c r="B138" s="671" t="s">
        <v>367</v>
      </c>
      <c r="C138" s="683">
        <f t="shared" si="42"/>
        <v>0</v>
      </c>
      <c r="D138" s="683" t="e">
        <f t="shared" si="42"/>
        <v>#DIV/0!</v>
      </c>
      <c r="E138" s="683" t="e">
        <f t="shared" si="42"/>
        <v>#DIV/0!</v>
      </c>
      <c r="F138" s="683" t="e">
        <f t="shared" si="42"/>
        <v>#DIV/0!</v>
      </c>
      <c r="G138" s="683" t="e">
        <f t="shared" si="42"/>
        <v>#DIV/0!</v>
      </c>
      <c r="H138" s="683" t="e">
        <f t="shared" si="42"/>
        <v>#DIV/0!</v>
      </c>
      <c r="I138" s="683" t="e">
        <f t="shared" si="42"/>
        <v>#DIV/0!</v>
      </c>
      <c r="J138" s="683" t="e">
        <f t="shared" si="42"/>
        <v>#DIV/0!</v>
      </c>
      <c r="K138" s="683" t="e">
        <f t="shared" si="42"/>
        <v>#DIV/0!</v>
      </c>
      <c r="L138" s="683" t="e">
        <f t="shared" si="42"/>
        <v>#DIV/0!</v>
      </c>
      <c r="M138" s="683" t="e">
        <f t="shared" si="42"/>
        <v>#DIV/0!</v>
      </c>
      <c r="N138" s="683" t="e">
        <f t="shared" si="42"/>
        <v>#DIV/0!</v>
      </c>
      <c r="O138" s="697" t="e">
        <f t="shared" si="43"/>
        <v>#DIV/0!</v>
      </c>
      <c r="P138" s="697" t="e">
        <f t="shared" si="44"/>
        <v>#DIV/0!</v>
      </c>
      <c r="Q138" s="697" t="e">
        <f t="shared" si="45"/>
        <v>#DIV/0!</v>
      </c>
      <c r="R138" s="697" t="e">
        <f t="shared" si="46"/>
        <v>#DIV/0!</v>
      </c>
      <c r="S138" s="891" t="e">
        <f t="shared" si="47"/>
        <v>#DIV/0!</v>
      </c>
      <c r="T138" s="846"/>
      <c r="U138" s="846"/>
      <c r="V138" s="846"/>
      <c r="W138" s="846"/>
      <c r="X138" s="846"/>
      <c r="Y138" s="846"/>
      <c r="Z138" s="846"/>
      <c r="AA138" s="846"/>
      <c r="AB138" s="846"/>
      <c r="AC138" s="846"/>
      <c r="AD138" s="846"/>
      <c r="AE138" s="846"/>
      <c r="AF138" s="658"/>
      <c r="AG138" s="658"/>
    </row>
    <row r="139" spans="1:33" ht="12.75" customHeight="1" outlineLevel="1" x14ac:dyDescent="0.25">
      <c r="A139" s="671" t="s">
        <v>376</v>
      </c>
      <c r="B139" s="671" t="s">
        <v>364</v>
      </c>
      <c r="C139" s="683">
        <f t="shared" si="42"/>
        <v>0</v>
      </c>
      <c r="D139" s="683" t="e">
        <f t="shared" si="42"/>
        <v>#DIV/0!</v>
      </c>
      <c r="E139" s="683" t="e">
        <f t="shared" si="42"/>
        <v>#DIV/0!</v>
      </c>
      <c r="F139" s="683" t="e">
        <f t="shared" si="42"/>
        <v>#DIV/0!</v>
      </c>
      <c r="G139" s="683" t="e">
        <f t="shared" si="42"/>
        <v>#DIV/0!</v>
      </c>
      <c r="H139" s="683" t="e">
        <f t="shared" si="42"/>
        <v>#DIV/0!</v>
      </c>
      <c r="I139" s="683" t="e">
        <f t="shared" si="42"/>
        <v>#DIV/0!</v>
      </c>
      <c r="J139" s="683" t="e">
        <f t="shared" si="42"/>
        <v>#DIV/0!</v>
      </c>
      <c r="K139" s="683" t="e">
        <f t="shared" si="42"/>
        <v>#DIV/0!</v>
      </c>
      <c r="L139" s="683" t="e">
        <f t="shared" si="42"/>
        <v>#DIV/0!</v>
      </c>
      <c r="M139" s="683" t="e">
        <f t="shared" si="42"/>
        <v>#DIV/0!</v>
      </c>
      <c r="N139" s="683" t="e">
        <f t="shared" si="42"/>
        <v>#DIV/0!</v>
      </c>
      <c r="O139" s="697" t="e">
        <f t="shared" si="43"/>
        <v>#DIV/0!</v>
      </c>
      <c r="P139" s="697" t="e">
        <f t="shared" si="44"/>
        <v>#DIV/0!</v>
      </c>
      <c r="Q139" s="697" t="e">
        <f t="shared" si="45"/>
        <v>#DIV/0!</v>
      </c>
      <c r="R139" s="697" t="e">
        <f t="shared" si="46"/>
        <v>#DIV/0!</v>
      </c>
      <c r="S139" s="891" t="e">
        <f t="shared" si="47"/>
        <v>#DIV/0!</v>
      </c>
      <c r="T139" s="846"/>
      <c r="U139" s="846"/>
      <c r="V139" s="846"/>
      <c r="W139" s="846"/>
      <c r="X139" s="846"/>
      <c r="Y139" s="846"/>
      <c r="Z139" s="846"/>
      <c r="AA139" s="846"/>
      <c r="AB139" s="846"/>
      <c r="AC139" s="846"/>
      <c r="AD139" s="846"/>
      <c r="AE139" s="846"/>
      <c r="AF139" s="658"/>
      <c r="AG139" s="658"/>
    </row>
    <row r="140" spans="1:33" ht="12.75" customHeight="1" outlineLevel="1" x14ac:dyDescent="0.25">
      <c r="A140" s="671" t="s">
        <v>366</v>
      </c>
      <c r="B140" s="671"/>
      <c r="C140" s="683">
        <f>(C70-C104)*C$25-C122</f>
        <v>0</v>
      </c>
      <c r="D140" s="683" t="e">
        <f t="shared" si="42"/>
        <v>#DIV/0!</v>
      </c>
      <c r="E140" s="683" t="e">
        <f t="shared" si="42"/>
        <v>#DIV/0!</v>
      </c>
      <c r="F140" s="683" t="e">
        <f t="shared" si="42"/>
        <v>#DIV/0!</v>
      </c>
      <c r="G140" s="683" t="e">
        <f t="shared" si="42"/>
        <v>#DIV/0!</v>
      </c>
      <c r="H140" s="683" t="e">
        <f t="shared" si="42"/>
        <v>#DIV/0!</v>
      </c>
      <c r="I140" s="683" t="e">
        <f t="shared" si="42"/>
        <v>#DIV/0!</v>
      </c>
      <c r="J140" s="683" t="e">
        <f t="shared" si="42"/>
        <v>#DIV/0!</v>
      </c>
      <c r="K140" s="683" t="e">
        <f t="shared" si="42"/>
        <v>#DIV/0!</v>
      </c>
      <c r="L140" s="683" t="e">
        <f t="shared" si="42"/>
        <v>#DIV/0!</v>
      </c>
      <c r="M140" s="683" t="e">
        <f t="shared" si="42"/>
        <v>#DIV/0!</v>
      </c>
      <c r="N140" s="683" t="e">
        <f t="shared" si="42"/>
        <v>#DIV/0!</v>
      </c>
      <c r="O140" s="697" t="e">
        <f t="shared" si="43"/>
        <v>#DIV/0!</v>
      </c>
      <c r="P140" s="697" t="e">
        <f t="shared" si="44"/>
        <v>#DIV/0!</v>
      </c>
      <c r="Q140" s="697" t="e">
        <f t="shared" si="45"/>
        <v>#DIV/0!</v>
      </c>
      <c r="R140" s="697" t="e">
        <f t="shared" si="46"/>
        <v>#DIV/0!</v>
      </c>
      <c r="S140" s="891" t="e">
        <f t="shared" si="47"/>
        <v>#DIV/0!</v>
      </c>
      <c r="T140" s="846"/>
      <c r="U140" s="846"/>
      <c r="V140" s="846"/>
      <c r="W140" s="846"/>
      <c r="X140" s="846"/>
      <c r="Y140" s="846"/>
      <c r="Z140" s="846"/>
      <c r="AA140" s="846"/>
      <c r="AB140" s="846"/>
      <c r="AC140" s="846"/>
      <c r="AD140" s="846"/>
      <c r="AE140" s="846"/>
      <c r="AF140" s="658"/>
      <c r="AG140" s="658"/>
    </row>
    <row r="141" spans="1:33" ht="12.75" customHeight="1" outlineLevel="1" x14ac:dyDescent="0.25">
      <c r="A141" s="685" t="s">
        <v>77</v>
      </c>
      <c r="B141" s="686"/>
      <c r="C141" s="688">
        <f>SUM(C127:C140)</f>
        <v>1268822.6822516255</v>
      </c>
      <c r="D141" s="688" t="e">
        <f t="shared" ref="D141:S141" si="48">SUM(D127:D140)</f>
        <v>#DIV/0!</v>
      </c>
      <c r="E141" s="688" t="e">
        <f t="shared" si="48"/>
        <v>#DIV/0!</v>
      </c>
      <c r="F141" s="688" t="e">
        <f t="shared" si="48"/>
        <v>#DIV/0!</v>
      </c>
      <c r="G141" s="688" t="e">
        <f t="shared" si="48"/>
        <v>#DIV/0!</v>
      </c>
      <c r="H141" s="688" t="e">
        <f t="shared" si="48"/>
        <v>#DIV/0!</v>
      </c>
      <c r="I141" s="688" t="e">
        <f t="shared" si="48"/>
        <v>#DIV/0!</v>
      </c>
      <c r="J141" s="688" t="e">
        <f t="shared" si="48"/>
        <v>#DIV/0!</v>
      </c>
      <c r="K141" s="688" t="e">
        <f t="shared" si="48"/>
        <v>#DIV/0!</v>
      </c>
      <c r="L141" s="688" t="e">
        <f t="shared" si="48"/>
        <v>#DIV/0!</v>
      </c>
      <c r="M141" s="688" t="e">
        <f t="shared" si="48"/>
        <v>#DIV/0!</v>
      </c>
      <c r="N141" s="688" t="e">
        <f t="shared" si="48"/>
        <v>#DIV/0!</v>
      </c>
      <c r="O141" s="688" t="e">
        <f t="shared" si="48"/>
        <v>#DIV/0!</v>
      </c>
      <c r="P141" s="688" t="e">
        <f t="shared" si="48"/>
        <v>#DIV/0!</v>
      </c>
      <c r="Q141" s="688" t="e">
        <f t="shared" si="48"/>
        <v>#DIV/0!</v>
      </c>
      <c r="R141" s="688" t="e">
        <f t="shared" si="48"/>
        <v>#DIV/0!</v>
      </c>
      <c r="S141" s="892" t="e">
        <f t="shared" si="48"/>
        <v>#DIV/0!</v>
      </c>
      <c r="T141" s="848"/>
      <c r="U141" s="848"/>
      <c r="V141" s="848"/>
      <c r="W141" s="848"/>
      <c r="X141" s="848"/>
      <c r="Y141" s="848"/>
      <c r="Z141" s="848"/>
      <c r="AA141" s="848"/>
      <c r="AB141" s="848"/>
      <c r="AC141" s="848"/>
      <c r="AD141" s="848"/>
      <c r="AE141" s="848"/>
      <c r="AF141" s="658"/>
      <c r="AG141" s="658"/>
    </row>
    <row r="142" spans="1:33" ht="12.75" customHeight="1" outlineLevel="1" x14ac:dyDescent="0.25"/>
    <row r="143" spans="1:33" ht="15" x14ac:dyDescent="0.25">
      <c r="L143"/>
      <c r="M143"/>
      <c r="N143"/>
      <c r="S143" s="719"/>
      <c r="T143" s="719"/>
      <c r="U143" s="719"/>
      <c r="V143" s="719"/>
      <c r="W143" s="719"/>
      <c r="X143" s="719"/>
      <c r="Y143" s="719"/>
      <c r="Z143" s="719"/>
      <c r="AA143" s="719"/>
      <c r="AB143" s="719"/>
      <c r="AC143" s="719"/>
      <c r="AD143" s="719"/>
      <c r="AE143" s="719"/>
    </row>
    <row r="145" spans="1:31" x14ac:dyDescent="0.25">
      <c r="F145" s="720"/>
    </row>
    <row r="146" spans="1:31" x14ac:dyDescent="0.25">
      <c r="C146" s="722"/>
      <c r="S146" s="719"/>
    </row>
    <row r="147" spans="1:31" x14ac:dyDescent="0.25">
      <c r="D147" s="723"/>
    </row>
    <row r="149" spans="1:31" ht="15" x14ac:dyDescent="0.25">
      <c r="A149" s="724" t="s">
        <v>212</v>
      </c>
      <c r="B149" s="725"/>
      <c r="C149" s="726"/>
      <c r="D149" s="726"/>
      <c r="E149" s="726"/>
      <c r="F149" s="726"/>
      <c r="G149" s="726"/>
      <c r="H149" s="726"/>
      <c r="I149" s="726"/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859"/>
      <c r="U149" s="859"/>
      <c r="V149" s="859"/>
      <c r="W149" s="859"/>
      <c r="X149" s="859"/>
      <c r="Y149" s="859"/>
      <c r="Z149" s="859"/>
      <c r="AA149" s="859"/>
      <c r="AB149" s="859"/>
      <c r="AC149" s="859"/>
      <c r="AD149" s="859"/>
      <c r="AE149" s="859"/>
    </row>
    <row r="150" spans="1:31" ht="15" x14ac:dyDescent="0.25">
      <c r="A150" s="727" t="s">
        <v>213</v>
      </c>
      <c r="B150" s="725"/>
      <c r="C150" s="728"/>
      <c r="D150" s="728"/>
      <c r="E150" s="728"/>
      <c r="F150" s="728"/>
      <c r="G150" s="728"/>
      <c r="H150" s="728"/>
      <c r="I150" s="728"/>
      <c r="J150" s="728"/>
      <c r="K150" s="728"/>
      <c r="L150" s="728"/>
      <c r="M150" s="728"/>
      <c r="N150" s="728"/>
      <c r="O150" s="728"/>
      <c r="P150" s="728"/>
      <c r="Q150" s="728"/>
      <c r="R150" s="728"/>
      <c r="S150" s="893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5" x14ac:dyDescent="0.25">
      <c r="A151" s="729" t="s">
        <v>214</v>
      </c>
      <c r="B151" s="725"/>
      <c r="C151" s="730">
        <f t="shared" ref="C151:S151" si="49">C14</f>
        <v>90.680359999999993</v>
      </c>
      <c r="D151" s="730">
        <f>D14</f>
        <v>0</v>
      </c>
      <c r="E151" s="730">
        <f>E14</f>
        <v>0</v>
      </c>
      <c r="F151" s="730">
        <f>F14</f>
        <v>0</v>
      </c>
      <c r="G151" s="730">
        <f>G14</f>
        <v>0</v>
      </c>
      <c r="H151" s="730">
        <f t="shared" si="49"/>
        <v>0</v>
      </c>
      <c r="I151" s="730">
        <f t="shared" si="49"/>
        <v>0</v>
      </c>
      <c r="J151" s="730">
        <f t="shared" si="49"/>
        <v>0</v>
      </c>
      <c r="K151" s="730">
        <f t="shared" si="49"/>
        <v>0</v>
      </c>
      <c r="L151" s="730">
        <f t="shared" si="49"/>
        <v>0</v>
      </c>
      <c r="M151" s="730">
        <f t="shared" si="49"/>
        <v>0</v>
      </c>
      <c r="N151" s="730">
        <f t="shared" si="49"/>
        <v>0</v>
      </c>
      <c r="O151" s="730">
        <f t="shared" si="49"/>
        <v>0</v>
      </c>
      <c r="P151" s="730">
        <f t="shared" si="49"/>
        <v>0</v>
      </c>
      <c r="Q151" s="730">
        <f t="shared" si="49"/>
        <v>0</v>
      </c>
      <c r="R151" s="730">
        <f t="shared" si="49"/>
        <v>0</v>
      </c>
      <c r="S151" s="894">
        <f t="shared" si="49"/>
        <v>0</v>
      </c>
      <c r="T151" s="860"/>
      <c r="U151" s="860"/>
      <c r="V151" s="860"/>
      <c r="W151" s="860"/>
      <c r="X151" s="860"/>
      <c r="Y151" s="860"/>
      <c r="Z151" s="860"/>
      <c r="AA151" s="860"/>
      <c r="AB151" s="860"/>
      <c r="AC151" s="861"/>
      <c r="AD151" s="860"/>
      <c r="AE151" s="860"/>
    </row>
    <row r="152" spans="1:31" ht="15" x14ac:dyDescent="0.25">
      <c r="A152" s="729" t="s">
        <v>215</v>
      </c>
      <c r="B152" s="725"/>
      <c r="C152" s="731">
        <f t="shared" ref="C152:S152" si="50">C20</f>
        <v>81.195559000000003</v>
      </c>
      <c r="D152" s="731">
        <f t="shared" si="50"/>
        <v>0</v>
      </c>
      <c r="E152" s="731">
        <f t="shared" si="50"/>
        <v>0</v>
      </c>
      <c r="F152" s="731">
        <f t="shared" si="50"/>
        <v>0</v>
      </c>
      <c r="G152" s="731">
        <f t="shared" si="50"/>
        <v>0</v>
      </c>
      <c r="H152" s="731">
        <f t="shared" si="50"/>
        <v>0</v>
      </c>
      <c r="I152" s="731">
        <f t="shared" si="50"/>
        <v>0</v>
      </c>
      <c r="J152" s="731">
        <f t="shared" si="50"/>
        <v>0</v>
      </c>
      <c r="K152" s="731">
        <f t="shared" si="50"/>
        <v>0</v>
      </c>
      <c r="L152" s="731">
        <f t="shared" si="50"/>
        <v>0</v>
      </c>
      <c r="M152" s="731">
        <f t="shared" si="50"/>
        <v>0</v>
      </c>
      <c r="N152" s="731">
        <f t="shared" si="50"/>
        <v>0</v>
      </c>
      <c r="O152" s="731">
        <f t="shared" si="50"/>
        <v>0</v>
      </c>
      <c r="P152" s="731">
        <f t="shared" si="50"/>
        <v>0</v>
      </c>
      <c r="Q152" s="731">
        <f t="shared" si="50"/>
        <v>0</v>
      </c>
      <c r="R152" s="731">
        <f t="shared" si="50"/>
        <v>0</v>
      </c>
      <c r="S152" s="895">
        <f t="shared" si="50"/>
        <v>0</v>
      </c>
      <c r="T152" s="862"/>
      <c r="U152" s="863"/>
      <c r="V152" s="863"/>
      <c r="W152" s="863"/>
      <c r="X152" s="863"/>
      <c r="Y152" s="863"/>
      <c r="Z152" s="863"/>
      <c r="AA152" s="863"/>
      <c r="AB152" s="863"/>
      <c r="AC152" s="862"/>
      <c r="AD152" s="863"/>
      <c r="AE152" s="863"/>
    </row>
    <row r="153" spans="1:31" ht="15" x14ac:dyDescent="0.25">
      <c r="A153" s="732" t="s">
        <v>216</v>
      </c>
      <c r="B153" s="725"/>
      <c r="C153" s="733"/>
      <c r="D153" s="733"/>
      <c r="E153" s="733"/>
      <c r="F153" s="733"/>
      <c r="G153" s="733"/>
      <c r="H153" s="733"/>
      <c r="I153" s="733"/>
      <c r="J153" s="733"/>
      <c r="K153" s="733"/>
      <c r="L153" s="733"/>
      <c r="M153" s="733"/>
      <c r="N153" s="733"/>
      <c r="O153" s="733"/>
      <c r="P153" s="733"/>
      <c r="Q153" s="733"/>
      <c r="R153" s="733"/>
      <c r="S153" s="896"/>
      <c r="T153" s="864"/>
      <c r="U153" s="864"/>
      <c r="V153" s="864"/>
      <c r="W153" s="864"/>
      <c r="X153" s="864"/>
      <c r="Y153" s="864"/>
      <c r="Z153" s="864"/>
      <c r="AA153" s="864"/>
      <c r="AB153" s="864"/>
      <c r="AC153" s="864"/>
      <c r="AD153" s="864"/>
      <c r="AE153" s="864"/>
    </row>
    <row r="154" spans="1:31" ht="15" x14ac:dyDescent="0.25">
      <c r="A154" s="734" t="s">
        <v>217</v>
      </c>
      <c r="B154" s="725"/>
      <c r="C154" s="735">
        <v>17265</v>
      </c>
      <c r="D154" s="735">
        <v>17265</v>
      </c>
      <c r="E154" s="735">
        <v>17265</v>
      </c>
      <c r="F154" s="735">
        <v>17265</v>
      </c>
      <c r="G154" s="735"/>
      <c r="H154" s="735"/>
      <c r="I154" s="735"/>
      <c r="J154" s="735"/>
      <c r="K154" s="735"/>
      <c r="L154" s="735"/>
      <c r="M154" s="735"/>
      <c r="N154" s="735"/>
      <c r="O154" s="735"/>
      <c r="P154" s="735"/>
      <c r="Q154" s="735"/>
      <c r="R154" s="735"/>
      <c r="S154" s="897"/>
      <c r="T154" s="865"/>
      <c r="U154" s="865"/>
      <c r="V154" s="865"/>
      <c r="W154" s="865"/>
      <c r="X154" s="865"/>
      <c r="Y154" s="865"/>
      <c r="Z154" s="865"/>
      <c r="AA154" s="865"/>
      <c r="AB154" s="865"/>
      <c r="AC154" s="865"/>
      <c r="AD154" s="865"/>
      <c r="AE154" s="865"/>
    </row>
    <row r="155" spans="1:31" ht="15" x14ac:dyDescent="0.25">
      <c r="A155" s="734" t="s">
        <v>218</v>
      </c>
      <c r="B155" s="725"/>
      <c r="C155" s="735">
        <v>8977</v>
      </c>
      <c r="D155" s="735">
        <v>8977</v>
      </c>
      <c r="E155" s="735">
        <v>8977</v>
      </c>
      <c r="F155" s="735">
        <v>8977</v>
      </c>
      <c r="G155" s="735"/>
      <c r="H155" s="735"/>
      <c r="I155" s="735"/>
      <c r="J155" s="735"/>
      <c r="K155" s="735"/>
      <c r="L155" s="735"/>
      <c r="M155" s="735"/>
      <c r="N155" s="735"/>
      <c r="O155" s="735"/>
      <c r="P155" s="735"/>
      <c r="Q155" s="735"/>
      <c r="R155" s="735"/>
      <c r="S155" s="897"/>
      <c r="T155" s="865"/>
      <c r="U155" s="865"/>
      <c r="V155" s="865"/>
      <c r="W155" s="865"/>
      <c r="X155" s="865"/>
      <c r="Y155" s="865"/>
      <c r="Z155" s="865"/>
      <c r="AA155" s="865"/>
      <c r="AB155" s="865"/>
      <c r="AC155" s="865"/>
      <c r="AD155" s="865"/>
      <c r="AE155" s="865"/>
    </row>
    <row r="156" spans="1:31" x14ac:dyDescent="0.2">
      <c r="A156" s="736"/>
      <c r="B156" s="725"/>
      <c r="C156" s="737"/>
      <c r="D156" s="737"/>
      <c r="E156" s="737"/>
      <c r="F156" s="737"/>
      <c r="G156" s="737"/>
      <c r="H156" s="737"/>
      <c r="I156" s="737"/>
      <c r="J156" s="737"/>
      <c r="K156" s="737"/>
      <c r="L156" s="737"/>
      <c r="M156" s="737"/>
      <c r="N156" s="737"/>
      <c r="O156" s="737"/>
      <c r="P156" s="737"/>
      <c r="Q156" s="737"/>
      <c r="R156" s="737"/>
      <c r="S156" s="898"/>
      <c r="T156" s="753"/>
      <c r="U156" s="753"/>
      <c r="V156" s="753"/>
      <c r="W156" s="753"/>
      <c r="X156" s="753"/>
      <c r="Y156" s="753"/>
      <c r="Z156" s="753"/>
      <c r="AA156" s="753"/>
      <c r="AB156" s="753"/>
      <c r="AC156" s="753"/>
      <c r="AD156" s="753"/>
      <c r="AE156" s="753"/>
    </row>
    <row r="157" spans="1:31" x14ac:dyDescent="0.2">
      <c r="A157" s="738" t="s">
        <v>219</v>
      </c>
      <c r="B157" s="725"/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7"/>
      <c r="S157" s="898"/>
      <c r="T157" s="753"/>
      <c r="U157" s="753"/>
      <c r="V157" s="753"/>
      <c r="W157" s="753"/>
      <c r="X157" s="753"/>
      <c r="Y157" s="753"/>
      <c r="Z157" s="753"/>
      <c r="AA157" s="753"/>
      <c r="AB157" s="753"/>
      <c r="AC157" s="753"/>
      <c r="AD157" s="753"/>
      <c r="AE157" s="753"/>
    </row>
    <row r="158" spans="1:31" x14ac:dyDescent="0.2">
      <c r="A158" s="739" t="s">
        <v>220</v>
      </c>
      <c r="B158" s="725"/>
      <c r="C158" s="740">
        <f t="shared" ref="C158:J158" si="51">((C159-C160-C169)*C152+C154)*(1+C168)</f>
        <v>96208.978726851376</v>
      </c>
      <c r="D158" s="740">
        <f t="shared" si="51"/>
        <v>17265</v>
      </c>
      <c r="E158" s="740">
        <f t="shared" si="51"/>
        <v>17265</v>
      </c>
      <c r="F158" s="740">
        <f t="shared" si="51"/>
        <v>17265</v>
      </c>
      <c r="G158" s="740">
        <f t="shared" si="51"/>
        <v>0</v>
      </c>
      <c r="H158" s="740">
        <f t="shared" si="51"/>
        <v>0</v>
      </c>
      <c r="I158" s="740">
        <f t="shared" si="51"/>
        <v>0</v>
      </c>
      <c r="J158" s="740">
        <f t="shared" si="51"/>
        <v>0</v>
      </c>
      <c r="K158" s="740">
        <f>((K159-K205-K160-K169)*K152+K154)*(1+K168)</f>
        <v>0</v>
      </c>
      <c r="L158" s="740">
        <f t="shared" ref="L158:N158" si="52">((L159-L205-L160-L169)*L152+L154)*(1+L168)</f>
        <v>0</v>
      </c>
      <c r="M158" s="740">
        <f t="shared" si="52"/>
        <v>0</v>
      </c>
      <c r="N158" s="740">
        <f t="shared" si="52"/>
        <v>0</v>
      </c>
      <c r="O158" s="740">
        <f t="shared" ref="O158:S158" si="53">((O159-O160-O169)*O152+O154)*(1+O168)</f>
        <v>0</v>
      </c>
      <c r="P158" s="740">
        <f t="shared" si="53"/>
        <v>0</v>
      </c>
      <c r="Q158" s="740">
        <f t="shared" si="53"/>
        <v>0</v>
      </c>
      <c r="R158" s="740">
        <f t="shared" si="53"/>
        <v>0</v>
      </c>
      <c r="S158" s="899">
        <f t="shared" si="53"/>
        <v>0</v>
      </c>
      <c r="T158" s="860"/>
      <c r="U158" s="860"/>
      <c r="V158" s="860"/>
      <c r="W158" s="860"/>
      <c r="X158" s="860"/>
      <c r="Y158" s="860"/>
      <c r="Z158" s="860"/>
      <c r="AA158" s="860"/>
      <c r="AB158" s="860"/>
      <c r="AC158" s="860"/>
      <c r="AD158" s="860"/>
      <c r="AE158" s="860"/>
    </row>
    <row r="159" spans="1:31" x14ac:dyDescent="0.2">
      <c r="A159" s="741" t="s">
        <v>221</v>
      </c>
      <c r="B159" s="725"/>
      <c r="C159" s="742">
        <v>809.92830000000004</v>
      </c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43"/>
      <c r="Q159" s="743"/>
      <c r="R159" s="743"/>
      <c r="S159" s="900"/>
      <c r="T159" s="860"/>
      <c r="U159" s="860"/>
      <c r="V159" s="860"/>
      <c r="W159" s="860"/>
      <c r="X159" s="860"/>
      <c r="Y159" s="860"/>
      <c r="Z159" s="860"/>
      <c r="AA159" s="860"/>
      <c r="AB159" s="860"/>
      <c r="AC159" s="860"/>
      <c r="AD159" s="860"/>
      <c r="AE159" s="860"/>
    </row>
    <row r="160" spans="1:31" x14ac:dyDescent="0.2">
      <c r="A160" s="741" t="s">
        <v>222</v>
      </c>
      <c r="B160" s="725"/>
      <c r="C160" s="742">
        <v>23.753299999999999</v>
      </c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43"/>
      <c r="Q160" s="743"/>
      <c r="R160" s="743"/>
      <c r="S160" s="900"/>
      <c r="T160" s="860"/>
      <c r="U160" s="860"/>
      <c r="V160" s="860"/>
      <c r="W160" s="860"/>
      <c r="X160" s="860"/>
      <c r="Y160" s="860"/>
      <c r="Z160" s="860"/>
      <c r="AA160" s="860"/>
      <c r="AB160" s="860"/>
      <c r="AC160" s="860"/>
      <c r="AD160" s="860"/>
      <c r="AE160" s="860"/>
    </row>
    <row r="161" spans="1:31" x14ac:dyDescent="0.2">
      <c r="A161" s="744" t="s">
        <v>223</v>
      </c>
      <c r="B161" s="725"/>
      <c r="C161" s="742">
        <v>182.09755756250007</v>
      </c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30"/>
      <c r="P161" s="730"/>
      <c r="Q161" s="730"/>
      <c r="R161" s="730"/>
      <c r="S161" s="894"/>
      <c r="T161" s="860"/>
      <c r="U161" s="860"/>
      <c r="V161" s="860"/>
      <c r="W161" s="860"/>
      <c r="X161" s="860"/>
      <c r="Y161" s="860"/>
      <c r="Z161" s="860"/>
      <c r="AA161" s="860"/>
      <c r="AB161" s="860"/>
      <c r="AC161" s="860"/>
      <c r="AD161" s="860"/>
      <c r="AE161" s="860"/>
    </row>
    <row r="162" spans="1:31" x14ac:dyDescent="0.2">
      <c r="A162" s="741"/>
      <c r="B162" s="725"/>
      <c r="C162" s="743"/>
      <c r="D162" s="743"/>
      <c r="E162" s="743"/>
      <c r="F162" s="743"/>
      <c r="G162" s="743"/>
      <c r="H162" s="743"/>
      <c r="I162" s="743"/>
      <c r="J162" s="743"/>
      <c r="K162" s="743"/>
      <c r="L162" s="743"/>
      <c r="M162" s="743"/>
      <c r="N162" s="743"/>
      <c r="O162" s="743"/>
      <c r="P162" s="743"/>
      <c r="Q162" s="743"/>
      <c r="R162" s="743"/>
      <c r="S162" s="900"/>
      <c r="T162" s="860"/>
      <c r="U162" s="860"/>
      <c r="V162" s="860"/>
      <c r="W162" s="860"/>
      <c r="X162" s="860"/>
      <c r="Y162" s="860"/>
      <c r="Z162" s="860"/>
      <c r="AA162" s="860"/>
      <c r="AB162" s="860"/>
      <c r="AC162" s="860"/>
      <c r="AD162" s="860"/>
      <c r="AE162" s="860"/>
    </row>
    <row r="163" spans="1:31" x14ac:dyDescent="0.2">
      <c r="A163" s="739" t="s">
        <v>224</v>
      </c>
      <c r="B163" s="725"/>
      <c r="C163" s="740">
        <f t="shared" ref="C163:S163" si="54">((C164-C165-C170)*C152+C155)*(1+C168)</f>
        <v>9662.6764106613646</v>
      </c>
      <c r="D163" s="740">
        <f t="shared" si="54"/>
        <v>8977</v>
      </c>
      <c r="E163" s="740">
        <f t="shared" si="54"/>
        <v>8977</v>
      </c>
      <c r="F163" s="740">
        <f t="shared" si="54"/>
        <v>8977</v>
      </c>
      <c r="G163" s="740">
        <f t="shared" si="54"/>
        <v>0</v>
      </c>
      <c r="H163" s="740">
        <f t="shared" si="54"/>
        <v>0</v>
      </c>
      <c r="I163" s="740">
        <f t="shared" si="54"/>
        <v>0</v>
      </c>
      <c r="J163" s="740">
        <f t="shared" si="54"/>
        <v>0</v>
      </c>
      <c r="K163" s="740">
        <f t="shared" si="54"/>
        <v>0</v>
      </c>
      <c r="L163" s="740">
        <f t="shared" si="54"/>
        <v>0</v>
      </c>
      <c r="M163" s="740">
        <f t="shared" si="54"/>
        <v>0</v>
      </c>
      <c r="N163" s="740">
        <f t="shared" si="54"/>
        <v>0</v>
      </c>
      <c r="O163" s="740">
        <f t="shared" si="54"/>
        <v>0</v>
      </c>
      <c r="P163" s="740">
        <f t="shared" si="54"/>
        <v>0</v>
      </c>
      <c r="Q163" s="740">
        <f t="shared" si="54"/>
        <v>0</v>
      </c>
      <c r="R163" s="740">
        <f t="shared" si="54"/>
        <v>0</v>
      </c>
      <c r="S163" s="899">
        <f t="shared" si="54"/>
        <v>0</v>
      </c>
      <c r="T163" s="860"/>
      <c r="U163" s="860"/>
      <c r="V163" s="860"/>
      <c r="W163" s="860"/>
      <c r="X163" s="860"/>
      <c r="Y163" s="860"/>
      <c r="Z163" s="860"/>
      <c r="AA163" s="860"/>
      <c r="AB163" s="860"/>
      <c r="AC163" s="860"/>
      <c r="AD163" s="860"/>
      <c r="AE163" s="860"/>
    </row>
    <row r="164" spans="1:31" x14ac:dyDescent="0.2">
      <c r="A164" s="741" t="s">
        <v>225</v>
      </c>
      <c r="B164" s="725"/>
      <c r="C164" s="742">
        <f>B164*1.025 + 0.1783</f>
        <v>0.17829999999999999</v>
      </c>
      <c r="D164" s="742"/>
      <c r="E164" s="742"/>
      <c r="F164" s="742"/>
      <c r="G164" s="742"/>
      <c r="H164" s="742"/>
      <c r="I164" s="742"/>
      <c r="J164" s="742"/>
      <c r="K164" s="742"/>
      <c r="L164" s="742"/>
      <c r="M164" s="742"/>
      <c r="N164" s="742"/>
      <c r="O164" s="743"/>
      <c r="P164" s="743"/>
      <c r="Q164" s="743"/>
      <c r="R164" s="743"/>
      <c r="S164" s="900"/>
      <c r="T164" s="860"/>
      <c r="U164" s="860"/>
      <c r="V164" s="860"/>
      <c r="W164" s="860"/>
      <c r="X164" s="860"/>
      <c r="Y164" s="860"/>
      <c r="Z164" s="860"/>
      <c r="AA164" s="860"/>
      <c r="AB164" s="860"/>
      <c r="AC164" s="860"/>
      <c r="AD164" s="860"/>
      <c r="AE164" s="860"/>
    </row>
    <row r="165" spans="1:31" x14ac:dyDescent="0.2">
      <c r="A165" s="741" t="s">
        <v>226</v>
      </c>
      <c r="B165" s="725"/>
      <c r="C165" s="742">
        <f t="shared" ref="C165:C166" si="55">B165*1.025 + 0.1783</f>
        <v>0.17829999999999999</v>
      </c>
      <c r="D165" s="742"/>
      <c r="E165" s="742"/>
      <c r="F165" s="742"/>
      <c r="G165" s="742"/>
      <c r="H165" s="742"/>
      <c r="I165" s="742"/>
      <c r="J165" s="742"/>
      <c r="K165" s="742"/>
      <c r="L165" s="742"/>
      <c r="M165" s="742"/>
      <c r="N165" s="742"/>
      <c r="O165" s="743"/>
      <c r="P165" s="743"/>
      <c r="Q165" s="743"/>
      <c r="R165" s="743"/>
      <c r="S165" s="900"/>
      <c r="T165" s="860"/>
      <c r="U165" s="860"/>
      <c r="V165" s="860"/>
      <c r="W165" s="860"/>
      <c r="X165" s="860"/>
      <c r="Y165" s="860"/>
      <c r="Z165" s="860"/>
      <c r="AA165" s="860"/>
      <c r="AB165" s="860"/>
      <c r="AC165" s="860"/>
      <c r="AD165" s="860"/>
      <c r="AE165" s="860"/>
    </row>
    <row r="166" spans="1:31" x14ac:dyDescent="0.2">
      <c r="A166" s="744" t="s">
        <v>227</v>
      </c>
      <c r="B166" s="725"/>
      <c r="C166" s="742">
        <f t="shared" si="55"/>
        <v>0.17829999999999999</v>
      </c>
      <c r="D166" s="742"/>
      <c r="E166" s="742"/>
      <c r="F166" s="742"/>
      <c r="G166" s="742"/>
      <c r="H166" s="742"/>
      <c r="I166" s="742"/>
      <c r="J166" s="742"/>
      <c r="K166" s="742"/>
      <c r="L166" s="742"/>
      <c r="M166" s="742"/>
      <c r="N166" s="742"/>
      <c r="O166" s="730"/>
      <c r="P166" s="730"/>
      <c r="Q166" s="730"/>
      <c r="R166" s="730"/>
      <c r="S166" s="894"/>
      <c r="T166" s="860"/>
      <c r="U166" s="860"/>
      <c r="V166" s="860"/>
      <c r="W166" s="860"/>
      <c r="X166" s="860"/>
      <c r="Y166" s="860"/>
      <c r="Z166" s="860"/>
      <c r="AA166" s="860"/>
      <c r="AB166" s="860"/>
      <c r="AC166" s="860"/>
      <c r="AD166" s="860"/>
      <c r="AE166" s="860"/>
    </row>
    <row r="167" spans="1:31" x14ac:dyDescent="0.2">
      <c r="A167" s="741"/>
      <c r="B167" s="725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3"/>
      <c r="P167" s="743"/>
      <c r="Q167" s="743"/>
      <c r="R167" s="743"/>
      <c r="S167" s="900"/>
      <c r="T167" s="860"/>
      <c r="U167" s="860"/>
      <c r="V167" s="860"/>
      <c r="W167" s="860"/>
      <c r="X167" s="860"/>
      <c r="Y167" s="860"/>
      <c r="Z167" s="860"/>
      <c r="AA167" s="860"/>
      <c r="AB167" s="860"/>
      <c r="AC167" s="860"/>
      <c r="AD167" s="860"/>
      <c r="AE167" s="860"/>
    </row>
    <row r="168" spans="1:31" ht="15" x14ac:dyDescent="0.25">
      <c r="A168" s="732" t="s">
        <v>228</v>
      </c>
      <c r="B168" s="725"/>
      <c r="C168" s="745">
        <v>0.2</v>
      </c>
      <c r="D168" s="745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901"/>
      <c r="T168" s="866"/>
      <c r="U168" s="866"/>
      <c r="V168" s="866"/>
      <c r="W168" s="866"/>
      <c r="X168" s="866"/>
      <c r="Y168" s="866"/>
      <c r="Z168" s="866"/>
      <c r="AA168" s="866"/>
      <c r="AB168" s="866"/>
      <c r="AC168" s="866"/>
      <c r="AD168" s="866"/>
      <c r="AE168" s="866"/>
    </row>
    <row r="169" spans="1:31" ht="15" x14ac:dyDescent="0.25">
      <c r="A169" s="746" t="s">
        <v>229</v>
      </c>
      <c r="B169" s="725"/>
      <c r="C169" s="747">
        <f>IF(C171&lt;=15,0,IF(AND(C171&gt;15,C171&lt;=20),ROUNDDOWN((C171*7.3-109.5)*35%,1),IF(AND(C171&gt;20,C171&lt;=25),ROUNDDOWN((C171*7.3-146)*45%+12.78,1),(ROUNDDOWN((C171*7.3-182.5)*30%+29.2,1)))))*(1-C22)*30%</f>
        <v>11.389411799999998</v>
      </c>
      <c r="D169" s="747">
        <f t="shared" ref="D169:S169" si="56">IF(D171&lt;=15,0,IF(AND(D171&gt;15,D171&lt;=20),ROUNDDOWN((D171*7.3-109.5)*35%,1),IF(AND(D171&gt;20,D171&lt;=25),ROUNDDOWN((D171*7.3-146)*45%+12.78,1),(ROUNDDOWN((D171*7.3-182.5)*30%+29.2,1)))))*(1-D22)*30%</f>
        <v>0</v>
      </c>
      <c r="E169" s="747">
        <f t="shared" si="56"/>
        <v>0</v>
      </c>
      <c r="F169" s="747">
        <f t="shared" si="56"/>
        <v>0</v>
      </c>
      <c r="G169" s="747">
        <f t="shared" si="56"/>
        <v>0</v>
      </c>
      <c r="H169" s="747">
        <f t="shared" si="56"/>
        <v>0</v>
      </c>
      <c r="I169" s="747">
        <f t="shared" si="56"/>
        <v>0</v>
      </c>
      <c r="J169" s="747">
        <f t="shared" si="56"/>
        <v>0</v>
      </c>
      <c r="K169" s="747">
        <f t="shared" si="56"/>
        <v>0</v>
      </c>
      <c r="L169" s="747">
        <f t="shared" si="56"/>
        <v>0</v>
      </c>
      <c r="M169" s="747">
        <f t="shared" si="56"/>
        <v>0</v>
      </c>
      <c r="N169" s="747">
        <f t="shared" si="56"/>
        <v>0</v>
      </c>
      <c r="O169" s="747">
        <f t="shared" si="56"/>
        <v>0</v>
      </c>
      <c r="P169" s="747">
        <f t="shared" si="56"/>
        <v>0</v>
      </c>
      <c r="Q169" s="747">
        <f t="shared" si="56"/>
        <v>0</v>
      </c>
      <c r="R169" s="747">
        <f t="shared" si="56"/>
        <v>0</v>
      </c>
      <c r="S169" s="902">
        <f t="shared" si="56"/>
        <v>0</v>
      </c>
      <c r="T169" s="867"/>
      <c r="U169" s="867"/>
      <c r="V169" s="867"/>
      <c r="W169" s="867"/>
      <c r="X169" s="867"/>
      <c r="Y169" s="867"/>
      <c r="Z169" s="867"/>
      <c r="AA169" s="867"/>
      <c r="AB169" s="867"/>
      <c r="AC169" s="867"/>
      <c r="AD169" s="867"/>
      <c r="AE169" s="867"/>
    </row>
    <row r="170" spans="1:31" ht="15" x14ac:dyDescent="0.25">
      <c r="A170" s="748" t="s">
        <v>230</v>
      </c>
      <c r="B170" s="725"/>
      <c r="C170" s="749">
        <f t="shared" ref="C170:S170" si="57">C169</f>
        <v>11.389411799999998</v>
      </c>
      <c r="D170" s="749">
        <f t="shared" si="57"/>
        <v>0</v>
      </c>
      <c r="E170" s="749">
        <f t="shared" si="57"/>
        <v>0</v>
      </c>
      <c r="F170" s="749">
        <f t="shared" si="57"/>
        <v>0</v>
      </c>
      <c r="G170" s="749">
        <f t="shared" si="57"/>
        <v>0</v>
      </c>
      <c r="H170" s="749">
        <f t="shared" si="57"/>
        <v>0</v>
      </c>
      <c r="I170" s="749">
        <f t="shared" si="57"/>
        <v>0</v>
      </c>
      <c r="J170" s="749">
        <f t="shared" si="57"/>
        <v>0</v>
      </c>
      <c r="K170" s="749">
        <f t="shared" si="57"/>
        <v>0</v>
      </c>
      <c r="L170" s="749">
        <f t="shared" si="57"/>
        <v>0</v>
      </c>
      <c r="M170" s="749">
        <f t="shared" si="57"/>
        <v>0</v>
      </c>
      <c r="N170" s="749">
        <f t="shared" si="57"/>
        <v>0</v>
      </c>
      <c r="O170" s="749">
        <f t="shared" si="57"/>
        <v>0</v>
      </c>
      <c r="P170" s="749">
        <f t="shared" si="57"/>
        <v>0</v>
      </c>
      <c r="Q170" s="749">
        <f t="shared" si="57"/>
        <v>0</v>
      </c>
      <c r="R170" s="749">
        <f t="shared" si="57"/>
        <v>0</v>
      </c>
      <c r="S170" s="903">
        <f t="shared" si="57"/>
        <v>0</v>
      </c>
      <c r="T170" s="867"/>
      <c r="U170" s="867"/>
      <c r="V170" s="867"/>
      <c r="W170" s="867"/>
      <c r="X170" s="867"/>
      <c r="Y170" s="867"/>
      <c r="Z170" s="867"/>
      <c r="AA170" s="867"/>
      <c r="AB170" s="867"/>
      <c r="AC170" s="867"/>
      <c r="AD170" s="867"/>
      <c r="AE170" s="867"/>
    </row>
    <row r="171" spans="1:31" ht="15" x14ac:dyDescent="0.25">
      <c r="A171" s="750" t="s">
        <v>231</v>
      </c>
      <c r="B171" s="751" t="s">
        <v>232</v>
      </c>
      <c r="C171" s="752">
        <v>72.23</v>
      </c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49"/>
      <c r="P171" s="749"/>
      <c r="Q171" s="749"/>
      <c r="R171" s="749"/>
      <c r="S171" s="903"/>
      <c r="T171" s="753"/>
      <c r="U171" s="753"/>
      <c r="V171" s="753"/>
      <c r="W171" s="753"/>
      <c r="X171" s="753"/>
      <c r="Y171" s="753"/>
      <c r="Z171" s="753"/>
      <c r="AA171" s="753"/>
      <c r="AB171" s="753"/>
      <c r="AC171" s="753"/>
      <c r="AD171" s="753"/>
      <c r="AE171" s="753"/>
    </row>
    <row r="172" spans="1:31" ht="15" x14ac:dyDescent="0.25">
      <c r="A172" s="754"/>
      <c r="B172" s="725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5" x14ac:dyDescent="0.25">
      <c r="A173" s="755" t="s">
        <v>233</v>
      </c>
      <c r="B173" s="725"/>
      <c r="C173" s="756">
        <f>+DATE(C10,1,1)</f>
        <v>44562</v>
      </c>
      <c r="D173" s="756">
        <f>C173</f>
        <v>44562</v>
      </c>
      <c r="E173" s="756">
        <f t="shared" ref="E173:S173" si="58">D173</f>
        <v>44562</v>
      </c>
      <c r="F173" s="756">
        <f t="shared" si="58"/>
        <v>44562</v>
      </c>
      <c r="G173" s="756">
        <f t="shared" si="58"/>
        <v>44562</v>
      </c>
      <c r="H173" s="756">
        <f t="shared" si="58"/>
        <v>44562</v>
      </c>
      <c r="I173" s="756">
        <f t="shared" si="58"/>
        <v>44562</v>
      </c>
      <c r="J173" s="756">
        <f t="shared" si="58"/>
        <v>44562</v>
      </c>
      <c r="K173" s="756">
        <f t="shared" si="58"/>
        <v>44562</v>
      </c>
      <c r="L173" s="756">
        <f t="shared" si="58"/>
        <v>44562</v>
      </c>
      <c r="M173" s="756">
        <f t="shared" si="58"/>
        <v>44562</v>
      </c>
      <c r="N173" s="756">
        <f t="shared" si="58"/>
        <v>44562</v>
      </c>
      <c r="O173" s="756">
        <f t="shared" si="58"/>
        <v>44562</v>
      </c>
      <c r="P173" s="756">
        <f t="shared" si="58"/>
        <v>44562</v>
      </c>
      <c r="Q173" s="756">
        <f t="shared" si="58"/>
        <v>44562</v>
      </c>
      <c r="R173" s="756">
        <f t="shared" si="58"/>
        <v>44562</v>
      </c>
      <c r="S173" s="756">
        <f t="shared" si="58"/>
        <v>44562</v>
      </c>
      <c r="T173" s="859"/>
      <c r="U173" s="859"/>
      <c r="V173" s="859"/>
      <c r="W173" s="859"/>
      <c r="X173" s="859"/>
      <c r="Y173" s="859"/>
      <c r="Z173" s="859"/>
      <c r="AA173" s="859"/>
      <c r="AB173" s="859"/>
      <c r="AC173" s="859"/>
      <c r="AD173" s="859"/>
      <c r="AE173" s="859"/>
    </row>
    <row r="174" spans="1:31" ht="25.5" x14ac:dyDescent="0.25">
      <c r="A174" s="757" t="s">
        <v>234</v>
      </c>
      <c r="B174" s="725"/>
      <c r="C174" s="758"/>
      <c r="D174" s="758"/>
      <c r="E174" s="758"/>
      <c r="F174" s="758"/>
      <c r="G174" s="758"/>
      <c r="H174" s="758"/>
      <c r="I174" s="758"/>
      <c r="J174" s="758"/>
      <c r="K174" s="758"/>
      <c r="L174" s="758"/>
      <c r="M174" s="758"/>
      <c r="N174" s="758"/>
      <c r="O174" s="758"/>
      <c r="P174" s="758"/>
      <c r="Q174" s="758"/>
      <c r="R174" s="758"/>
      <c r="S174" s="904"/>
      <c r="T174" s="868"/>
      <c r="U174" s="868"/>
      <c r="V174" s="868"/>
      <c r="W174" s="868"/>
      <c r="X174" s="868"/>
      <c r="Y174" s="868"/>
      <c r="Z174" s="868"/>
      <c r="AA174" s="868"/>
      <c r="AB174" s="868"/>
      <c r="AC174" s="868"/>
      <c r="AD174" s="868"/>
      <c r="AE174" s="868"/>
    </row>
    <row r="175" spans="1:31" x14ac:dyDescent="0.25">
      <c r="A175" s="759" t="s">
        <v>235</v>
      </c>
      <c r="B175" s="760"/>
      <c r="C175" s="761">
        <f t="shared" ref="C175:S176" si="59">C179-C181</f>
        <v>17781.978726851376</v>
      </c>
      <c r="D175" s="761">
        <f t="shared" si="59"/>
        <v>17265</v>
      </c>
      <c r="E175" s="761">
        <f t="shared" si="59"/>
        <v>17265</v>
      </c>
      <c r="F175" s="761">
        <f t="shared" si="59"/>
        <v>17265</v>
      </c>
      <c r="G175" s="761">
        <f t="shared" si="59"/>
        <v>0</v>
      </c>
      <c r="H175" s="761">
        <f t="shared" si="59"/>
        <v>0</v>
      </c>
      <c r="I175" s="761">
        <f t="shared" si="59"/>
        <v>0</v>
      </c>
      <c r="J175" s="761">
        <f t="shared" si="59"/>
        <v>0</v>
      </c>
      <c r="K175" s="761">
        <f t="shared" si="59"/>
        <v>0</v>
      </c>
      <c r="L175" s="761">
        <f t="shared" si="59"/>
        <v>0</v>
      </c>
      <c r="M175" s="761">
        <f t="shared" si="59"/>
        <v>0</v>
      </c>
      <c r="N175" s="761">
        <f t="shared" si="59"/>
        <v>0</v>
      </c>
      <c r="O175" s="761">
        <f t="shared" si="59"/>
        <v>0</v>
      </c>
      <c r="P175" s="761">
        <f t="shared" si="59"/>
        <v>0</v>
      </c>
      <c r="Q175" s="761">
        <f t="shared" si="59"/>
        <v>0</v>
      </c>
      <c r="R175" s="761">
        <f t="shared" si="59"/>
        <v>0</v>
      </c>
      <c r="S175" s="905">
        <f t="shared" si="59"/>
        <v>0</v>
      </c>
      <c r="T175" s="868"/>
      <c r="U175" s="868"/>
      <c r="V175" s="868"/>
      <c r="W175" s="868"/>
      <c r="X175" s="868"/>
      <c r="Y175" s="868"/>
      <c r="Z175" s="868"/>
      <c r="AA175" s="868"/>
      <c r="AB175" s="868"/>
      <c r="AC175" s="868"/>
      <c r="AD175" s="868"/>
      <c r="AE175" s="868"/>
    </row>
    <row r="176" spans="1:31" x14ac:dyDescent="0.25">
      <c r="A176" s="759" t="s">
        <v>236</v>
      </c>
      <c r="B176" s="760"/>
      <c r="C176" s="761">
        <f t="shared" si="59"/>
        <v>-66561.32358933863</v>
      </c>
      <c r="D176" s="761">
        <f t="shared" si="59"/>
        <v>8977</v>
      </c>
      <c r="E176" s="761">
        <f t="shared" si="59"/>
        <v>8977</v>
      </c>
      <c r="F176" s="761">
        <f t="shared" si="59"/>
        <v>8977</v>
      </c>
      <c r="G176" s="761">
        <f t="shared" si="59"/>
        <v>0</v>
      </c>
      <c r="H176" s="761">
        <f t="shared" si="59"/>
        <v>0</v>
      </c>
      <c r="I176" s="761">
        <f t="shared" si="59"/>
        <v>0</v>
      </c>
      <c r="J176" s="761">
        <f t="shared" si="59"/>
        <v>0</v>
      </c>
      <c r="K176" s="761">
        <f t="shared" si="59"/>
        <v>0</v>
      </c>
      <c r="L176" s="761">
        <f t="shared" si="59"/>
        <v>0</v>
      </c>
      <c r="M176" s="761">
        <f t="shared" si="59"/>
        <v>0</v>
      </c>
      <c r="N176" s="761">
        <f t="shared" si="59"/>
        <v>0</v>
      </c>
      <c r="O176" s="761">
        <f t="shared" si="59"/>
        <v>0</v>
      </c>
      <c r="P176" s="761">
        <f t="shared" si="59"/>
        <v>0</v>
      </c>
      <c r="Q176" s="761">
        <f t="shared" si="59"/>
        <v>0</v>
      </c>
      <c r="R176" s="761">
        <f t="shared" si="59"/>
        <v>0</v>
      </c>
      <c r="S176" s="905">
        <f t="shared" si="59"/>
        <v>0</v>
      </c>
      <c r="T176" s="868"/>
      <c r="U176" s="868"/>
      <c r="V176" s="868"/>
      <c r="W176" s="868"/>
      <c r="X176" s="868"/>
      <c r="Y176" s="868"/>
      <c r="Z176" s="868"/>
      <c r="AA176" s="868"/>
      <c r="AB176" s="868"/>
      <c r="AC176" s="868"/>
      <c r="AD176" s="868"/>
      <c r="AE176" s="868"/>
    </row>
    <row r="177" spans="1:31" x14ac:dyDescent="0.25">
      <c r="A177" s="762" t="s">
        <v>237</v>
      </c>
      <c r="B177" s="760"/>
      <c r="C177" s="763">
        <v>0.52</v>
      </c>
      <c r="D177" s="763"/>
      <c r="E177" s="763"/>
      <c r="F177" s="763"/>
      <c r="G177" s="763"/>
      <c r="H177" s="763"/>
      <c r="I177" s="763"/>
      <c r="J177" s="763"/>
      <c r="K177" s="763"/>
      <c r="L177" s="763"/>
      <c r="M177" s="763"/>
      <c r="N177" s="763"/>
      <c r="O177" s="763"/>
      <c r="P177" s="763"/>
      <c r="Q177" s="763"/>
      <c r="R177" s="763"/>
      <c r="S177" s="906"/>
      <c r="T177" s="869"/>
      <c r="U177" s="869"/>
      <c r="V177" s="869"/>
      <c r="W177" s="869"/>
      <c r="X177" s="869"/>
      <c r="Y177" s="869"/>
      <c r="Z177" s="869"/>
      <c r="AA177" s="869"/>
      <c r="AB177" s="869"/>
      <c r="AC177" s="869"/>
      <c r="AD177" s="869"/>
      <c r="AE177" s="869"/>
    </row>
    <row r="178" spans="1:31" x14ac:dyDescent="0.25">
      <c r="A178" s="762" t="s">
        <v>238</v>
      </c>
      <c r="B178" s="760"/>
      <c r="C178" s="763">
        <v>0.57999999999999996</v>
      </c>
      <c r="D178" s="763"/>
      <c r="E178" s="763"/>
      <c r="F178" s="763"/>
      <c r="G178" s="763"/>
      <c r="H178" s="763"/>
      <c r="I178" s="763"/>
      <c r="J178" s="763"/>
      <c r="K178" s="763"/>
      <c r="L178" s="763"/>
      <c r="M178" s="763"/>
      <c r="N178" s="763"/>
      <c r="O178" s="763"/>
      <c r="P178" s="763"/>
      <c r="Q178" s="763"/>
      <c r="R178" s="763"/>
      <c r="S178" s="906"/>
      <c r="T178" s="869"/>
      <c r="U178" s="869"/>
      <c r="V178" s="869"/>
      <c r="W178" s="869"/>
      <c r="X178" s="869"/>
      <c r="Y178" s="869"/>
      <c r="Z178" s="869"/>
      <c r="AA178" s="869"/>
      <c r="AB178" s="869"/>
      <c r="AC178" s="869"/>
      <c r="AD178" s="869"/>
      <c r="AE178" s="869"/>
    </row>
    <row r="179" spans="1:31" x14ac:dyDescent="0.25">
      <c r="A179" s="762" t="s">
        <v>220</v>
      </c>
      <c r="B179" s="760"/>
      <c r="C179" s="764">
        <f t="shared" ref="C179:S179" si="60">C158</f>
        <v>96208.978726851376</v>
      </c>
      <c r="D179" s="764">
        <f t="shared" si="60"/>
        <v>17265</v>
      </c>
      <c r="E179" s="764">
        <f t="shared" si="60"/>
        <v>17265</v>
      </c>
      <c r="F179" s="764">
        <f t="shared" si="60"/>
        <v>17265</v>
      </c>
      <c r="G179" s="764">
        <f t="shared" si="60"/>
        <v>0</v>
      </c>
      <c r="H179" s="764">
        <f t="shared" si="60"/>
        <v>0</v>
      </c>
      <c r="I179" s="764">
        <f t="shared" si="60"/>
        <v>0</v>
      </c>
      <c r="J179" s="764">
        <f t="shared" si="60"/>
        <v>0</v>
      </c>
      <c r="K179" s="764">
        <f t="shared" si="60"/>
        <v>0</v>
      </c>
      <c r="L179" s="764">
        <f t="shared" si="60"/>
        <v>0</v>
      </c>
      <c r="M179" s="764">
        <f t="shared" si="60"/>
        <v>0</v>
      </c>
      <c r="N179" s="764">
        <f t="shared" si="60"/>
        <v>0</v>
      </c>
      <c r="O179" s="764">
        <f t="shared" si="60"/>
        <v>0</v>
      </c>
      <c r="P179" s="764">
        <f t="shared" si="60"/>
        <v>0</v>
      </c>
      <c r="Q179" s="764">
        <f t="shared" si="60"/>
        <v>0</v>
      </c>
      <c r="R179" s="764">
        <f t="shared" si="60"/>
        <v>0</v>
      </c>
      <c r="S179" s="907">
        <f t="shared" si="60"/>
        <v>0</v>
      </c>
      <c r="T179" s="870"/>
      <c r="U179" s="870"/>
      <c r="V179" s="870"/>
      <c r="W179" s="870"/>
      <c r="X179" s="870"/>
      <c r="Y179" s="870"/>
      <c r="Z179" s="870"/>
      <c r="AA179" s="870"/>
      <c r="AB179" s="870"/>
      <c r="AC179" s="870"/>
      <c r="AD179" s="870"/>
      <c r="AE179" s="870"/>
    </row>
    <row r="180" spans="1:31" x14ac:dyDescent="0.25">
      <c r="A180" s="762" t="s">
        <v>224</v>
      </c>
      <c r="B180" s="760"/>
      <c r="C180" s="764">
        <f t="shared" ref="C180:S180" si="61">C163</f>
        <v>9662.6764106613646</v>
      </c>
      <c r="D180" s="764">
        <f t="shared" si="61"/>
        <v>8977</v>
      </c>
      <c r="E180" s="764">
        <f t="shared" si="61"/>
        <v>8977</v>
      </c>
      <c r="F180" s="764">
        <f t="shared" si="61"/>
        <v>8977</v>
      </c>
      <c r="G180" s="764">
        <f t="shared" si="61"/>
        <v>0</v>
      </c>
      <c r="H180" s="764">
        <f t="shared" si="61"/>
        <v>0</v>
      </c>
      <c r="I180" s="764">
        <f t="shared" si="61"/>
        <v>0</v>
      </c>
      <c r="J180" s="764">
        <f t="shared" si="61"/>
        <v>0</v>
      </c>
      <c r="K180" s="764">
        <f t="shared" si="61"/>
        <v>0</v>
      </c>
      <c r="L180" s="764">
        <f t="shared" si="61"/>
        <v>0</v>
      </c>
      <c r="M180" s="764">
        <f t="shared" si="61"/>
        <v>0</v>
      </c>
      <c r="N180" s="764">
        <f t="shared" si="61"/>
        <v>0</v>
      </c>
      <c r="O180" s="764">
        <f t="shared" si="61"/>
        <v>0</v>
      </c>
      <c r="P180" s="764">
        <f t="shared" si="61"/>
        <v>0</v>
      </c>
      <c r="Q180" s="764">
        <f t="shared" si="61"/>
        <v>0</v>
      </c>
      <c r="R180" s="764">
        <f t="shared" si="61"/>
        <v>0</v>
      </c>
      <c r="S180" s="907">
        <f t="shared" si="61"/>
        <v>0</v>
      </c>
      <c r="T180" s="870"/>
      <c r="U180" s="870"/>
      <c r="V180" s="870"/>
      <c r="W180" s="870"/>
      <c r="X180" s="870"/>
      <c r="Y180" s="870"/>
      <c r="Z180" s="870"/>
      <c r="AA180" s="870"/>
      <c r="AB180" s="870"/>
      <c r="AC180" s="870"/>
      <c r="AD180" s="870"/>
      <c r="AE180" s="870"/>
    </row>
    <row r="181" spans="1:31" x14ac:dyDescent="0.25">
      <c r="A181" s="762" t="s">
        <v>239</v>
      </c>
      <c r="B181" s="760"/>
      <c r="C181" s="761">
        <v>78427</v>
      </c>
      <c r="D181" s="761"/>
      <c r="E181" s="761"/>
      <c r="F181" s="761"/>
      <c r="G181" s="761"/>
      <c r="H181" s="761"/>
      <c r="I181" s="761"/>
      <c r="J181" s="761"/>
      <c r="K181" s="761"/>
      <c r="L181" s="761"/>
      <c r="M181" s="761"/>
      <c r="N181" s="761"/>
      <c r="O181" s="761"/>
      <c r="P181" s="761"/>
      <c r="Q181" s="761"/>
      <c r="R181" s="761"/>
      <c r="S181" s="905"/>
      <c r="T181" s="868"/>
      <c r="U181" s="868"/>
      <c r="V181" s="868"/>
      <c r="W181" s="868"/>
      <c r="X181" s="868"/>
      <c r="Y181" s="868"/>
      <c r="Z181" s="868"/>
      <c r="AA181" s="868"/>
      <c r="AB181" s="868"/>
      <c r="AC181" s="868"/>
      <c r="AD181" s="868"/>
      <c r="AE181" s="868"/>
    </row>
    <row r="182" spans="1:31" x14ac:dyDescent="0.25">
      <c r="A182" s="762" t="s">
        <v>240</v>
      </c>
      <c r="B182" s="760"/>
      <c r="C182" s="761">
        <v>76224</v>
      </c>
      <c r="D182" s="761"/>
      <c r="E182" s="761"/>
      <c r="F182" s="761"/>
      <c r="G182" s="761"/>
      <c r="H182" s="761"/>
      <c r="I182" s="761"/>
      <c r="J182" s="761"/>
      <c r="K182" s="761"/>
      <c r="L182" s="761"/>
      <c r="M182" s="761"/>
      <c r="N182" s="761"/>
      <c r="O182" s="761"/>
      <c r="P182" s="761"/>
      <c r="Q182" s="761"/>
      <c r="R182" s="761"/>
      <c r="S182" s="905"/>
      <c r="T182" s="868"/>
      <c r="U182" s="868"/>
      <c r="V182" s="868"/>
      <c r="W182" s="868"/>
      <c r="X182" s="868"/>
      <c r="Y182" s="868"/>
      <c r="Z182" s="868"/>
      <c r="AA182" s="868"/>
      <c r="AB182" s="868"/>
      <c r="AC182" s="868"/>
      <c r="AD182" s="868"/>
      <c r="AE182" s="868"/>
    </row>
    <row r="183" spans="1:31" x14ac:dyDescent="0.25">
      <c r="A183" s="762" t="s">
        <v>241</v>
      </c>
      <c r="B183" s="760"/>
      <c r="C183" s="761">
        <f t="shared" ref="C183:S184" si="62">IF(2000+C175&gt;2000,2000,IF(2000+C175&lt;0,0,(2000+C175)))</f>
        <v>2000</v>
      </c>
      <c r="D183" s="761">
        <f t="shared" si="62"/>
        <v>2000</v>
      </c>
      <c r="E183" s="761">
        <f t="shared" si="62"/>
        <v>2000</v>
      </c>
      <c r="F183" s="761">
        <f t="shared" si="62"/>
        <v>2000</v>
      </c>
      <c r="G183" s="761">
        <f t="shared" si="62"/>
        <v>2000</v>
      </c>
      <c r="H183" s="761">
        <f t="shared" si="62"/>
        <v>2000</v>
      </c>
      <c r="I183" s="761">
        <f t="shared" si="62"/>
        <v>2000</v>
      </c>
      <c r="J183" s="761">
        <f t="shared" si="62"/>
        <v>2000</v>
      </c>
      <c r="K183" s="761">
        <f t="shared" si="62"/>
        <v>2000</v>
      </c>
      <c r="L183" s="761">
        <f t="shared" si="62"/>
        <v>2000</v>
      </c>
      <c r="M183" s="761">
        <f t="shared" si="62"/>
        <v>2000</v>
      </c>
      <c r="N183" s="761">
        <f t="shared" si="62"/>
        <v>2000</v>
      </c>
      <c r="O183" s="761">
        <f t="shared" si="62"/>
        <v>2000</v>
      </c>
      <c r="P183" s="761">
        <f t="shared" si="62"/>
        <v>2000</v>
      </c>
      <c r="Q183" s="761">
        <f t="shared" si="62"/>
        <v>2000</v>
      </c>
      <c r="R183" s="761">
        <f t="shared" si="62"/>
        <v>2000</v>
      </c>
      <c r="S183" s="905">
        <f t="shared" si="62"/>
        <v>2000</v>
      </c>
      <c r="T183" s="868"/>
      <c r="U183" s="868"/>
      <c r="V183" s="868"/>
      <c r="W183" s="868"/>
      <c r="X183" s="868"/>
      <c r="Y183" s="868"/>
      <c r="Z183" s="868"/>
      <c r="AA183" s="868"/>
      <c r="AB183" s="868"/>
      <c r="AC183" s="868"/>
      <c r="AD183" s="868"/>
      <c r="AE183" s="868"/>
    </row>
    <row r="184" spans="1:31" x14ac:dyDescent="0.25">
      <c r="A184" s="762" t="s">
        <v>242</v>
      </c>
      <c r="B184" s="760"/>
      <c r="C184" s="761">
        <f t="shared" si="62"/>
        <v>0</v>
      </c>
      <c r="D184" s="761">
        <f t="shared" si="62"/>
        <v>2000</v>
      </c>
      <c r="E184" s="761">
        <f t="shared" si="62"/>
        <v>2000</v>
      </c>
      <c r="F184" s="761">
        <f t="shared" si="62"/>
        <v>2000</v>
      </c>
      <c r="G184" s="761">
        <f t="shared" si="62"/>
        <v>2000</v>
      </c>
      <c r="H184" s="761">
        <f t="shared" si="62"/>
        <v>2000</v>
      </c>
      <c r="I184" s="761">
        <f t="shared" si="62"/>
        <v>2000</v>
      </c>
      <c r="J184" s="761">
        <f t="shared" si="62"/>
        <v>2000</v>
      </c>
      <c r="K184" s="761">
        <f t="shared" si="62"/>
        <v>2000</v>
      </c>
      <c r="L184" s="761">
        <f t="shared" si="62"/>
        <v>2000</v>
      </c>
      <c r="M184" s="761">
        <f t="shared" si="62"/>
        <v>2000</v>
      </c>
      <c r="N184" s="761">
        <f t="shared" si="62"/>
        <v>2000</v>
      </c>
      <c r="O184" s="761">
        <f t="shared" si="62"/>
        <v>2000</v>
      </c>
      <c r="P184" s="761">
        <f t="shared" si="62"/>
        <v>2000</v>
      </c>
      <c r="Q184" s="761">
        <f t="shared" si="62"/>
        <v>2000</v>
      </c>
      <c r="R184" s="761">
        <f t="shared" si="62"/>
        <v>2000</v>
      </c>
      <c r="S184" s="905">
        <f t="shared" si="62"/>
        <v>2000</v>
      </c>
      <c r="T184" s="868"/>
      <c r="U184" s="868"/>
      <c r="V184" s="868"/>
      <c r="W184" s="868"/>
      <c r="X184" s="868"/>
      <c r="Y184" s="868"/>
      <c r="Z184" s="868"/>
      <c r="AA184" s="868"/>
      <c r="AB184" s="868"/>
      <c r="AC184" s="868"/>
      <c r="AD184" s="868"/>
      <c r="AE184" s="868"/>
    </row>
    <row r="185" spans="1:31" x14ac:dyDescent="0.25">
      <c r="A185" s="762" t="s">
        <v>243</v>
      </c>
      <c r="B185" s="760"/>
      <c r="C185" s="761">
        <v>72865.54800000001</v>
      </c>
      <c r="D185" s="761"/>
      <c r="E185" s="761"/>
      <c r="F185" s="761"/>
      <c r="G185" s="761"/>
      <c r="H185" s="761"/>
      <c r="I185" s="761"/>
      <c r="J185" s="761"/>
      <c r="K185" s="761"/>
      <c r="L185" s="761"/>
      <c r="M185" s="761"/>
      <c r="N185" s="761"/>
      <c r="O185" s="761"/>
      <c r="P185" s="761"/>
      <c r="Q185" s="761"/>
      <c r="R185" s="761"/>
      <c r="S185" s="905"/>
      <c r="T185" s="868"/>
      <c r="U185" s="868"/>
      <c r="V185" s="868"/>
      <c r="W185" s="868"/>
      <c r="X185" s="868"/>
      <c r="Y185" s="868"/>
      <c r="Z185" s="868"/>
      <c r="AA185" s="868"/>
      <c r="AB185" s="868"/>
      <c r="AC185" s="868"/>
      <c r="AD185" s="868"/>
      <c r="AE185" s="868"/>
    </row>
    <row r="186" spans="1:31" x14ac:dyDescent="0.25">
      <c r="A186" s="762" t="s">
        <v>244</v>
      </c>
      <c r="B186" s="760"/>
      <c r="C186" s="761">
        <v>65058.244000000006</v>
      </c>
      <c r="D186" s="761"/>
      <c r="E186" s="761"/>
      <c r="F186" s="761"/>
      <c r="G186" s="761"/>
      <c r="H186" s="761"/>
      <c r="I186" s="761"/>
      <c r="J186" s="761"/>
      <c r="K186" s="761"/>
      <c r="L186" s="761"/>
      <c r="M186" s="761"/>
      <c r="N186" s="761"/>
      <c r="O186" s="761"/>
      <c r="P186" s="761"/>
      <c r="Q186" s="761"/>
      <c r="R186" s="761"/>
      <c r="S186" s="905"/>
      <c r="T186" s="868"/>
      <c r="U186" s="868"/>
      <c r="V186" s="868"/>
      <c r="W186" s="868"/>
      <c r="X186" s="868"/>
      <c r="Y186" s="868"/>
      <c r="Z186" s="868"/>
      <c r="AA186" s="868"/>
      <c r="AB186" s="868"/>
      <c r="AC186" s="868"/>
      <c r="AD186" s="868"/>
      <c r="AE186" s="868"/>
    </row>
    <row r="187" spans="1:31" x14ac:dyDescent="0.25">
      <c r="A187" s="762" t="s">
        <v>245</v>
      </c>
      <c r="B187" s="760"/>
      <c r="C187" s="761">
        <f t="shared" ref="C187:S188" si="63">C179-C185</f>
        <v>23343.430726851366</v>
      </c>
      <c r="D187" s="761">
        <f t="shared" si="63"/>
        <v>17265</v>
      </c>
      <c r="E187" s="761">
        <f t="shared" si="63"/>
        <v>17265</v>
      </c>
      <c r="F187" s="761">
        <f t="shared" si="63"/>
        <v>17265</v>
      </c>
      <c r="G187" s="761">
        <f t="shared" si="63"/>
        <v>0</v>
      </c>
      <c r="H187" s="761">
        <f t="shared" si="63"/>
        <v>0</v>
      </c>
      <c r="I187" s="761">
        <f t="shared" si="63"/>
        <v>0</v>
      </c>
      <c r="J187" s="761">
        <f t="shared" si="63"/>
        <v>0</v>
      </c>
      <c r="K187" s="761">
        <f t="shared" si="63"/>
        <v>0</v>
      </c>
      <c r="L187" s="761">
        <f t="shared" si="63"/>
        <v>0</v>
      </c>
      <c r="M187" s="761">
        <f t="shared" si="63"/>
        <v>0</v>
      </c>
      <c r="N187" s="761">
        <f t="shared" si="63"/>
        <v>0</v>
      </c>
      <c r="O187" s="761">
        <f t="shared" si="63"/>
        <v>0</v>
      </c>
      <c r="P187" s="761">
        <f t="shared" si="63"/>
        <v>0</v>
      </c>
      <c r="Q187" s="761">
        <f t="shared" si="63"/>
        <v>0</v>
      </c>
      <c r="R187" s="761">
        <f t="shared" si="63"/>
        <v>0</v>
      </c>
      <c r="S187" s="905">
        <f t="shared" si="63"/>
        <v>0</v>
      </c>
      <c r="T187" s="868"/>
      <c r="U187" s="868"/>
      <c r="V187" s="868"/>
      <c r="W187" s="868"/>
      <c r="X187" s="868"/>
      <c r="Y187" s="868"/>
      <c r="Z187" s="868"/>
      <c r="AA187" s="868"/>
      <c r="AB187" s="868"/>
      <c r="AC187" s="868"/>
      <c r="AD187" s="868"/>
      <c r="AE187" s="868"/>
    </row>
    <row r="188" spans="1:31" x14ac:dyDescent="0.25">
      <c r="A188" s="762" t="s">
        <v>246</v>
      </c>
      <c r="B188" s="760"/>
      <c r="C188" s="761">
        <f t="shared" si="63"/>
        <v>-55395.567589338643</v>
      </c>
      <c r="D188" s="761">
        <f t="shared" si="63"/>
        <v>8977</v>
      </c>
      <c r="E188" s="761">
        <f t="shared" si="63"/>
        <v>8977</v>
      </c>
      <c r="F188" s="761">
        <f t="shared" si="63"/>
        <v>8977</v>
      </c>
      <c r="G188" s="761">
        <f t="shared" si="63"/>
        <v>0</v>
      </c>
      <c r="H188" s="761">
        <f t="shared" si="63"/>
        <v>0</v>
      </c>
      <c r="I188" s="761">
        <f t="shared" si="63"/>
        <v>0</v>
      </c>
      <c r="J188" s="761">
        <f t="shared" si="63"/>
        <v>0</v>
      </c>
      <c r="K188" s="761">
        <f t="shared" si="63"/>
        <v>0</v>
      </c>
      <c r="L188" s="761">
        <f t="shared" si="63"/>
        <v>0</v>
      </c>
      <c r="M188" s="761">
        <f t="shared" si="63"/>
        <v>0</v>
      </c>
      <c r="N188" s="761">
        <f t="shared" si="63"/>
        <v>0</v>
      </c>
      <c r="O188" s="761">
        <f t="shared" si="63"/>
        <v>0</v>
      </c>
      <c r="P188" s="761">
        <f t="shared" si="63"/>
        <v>0</v>
      </c>
      <c r="Q188" s="761">
        <f t="shared" si="63"/>
        <v>0</v>
      </c>
      <c r="R188" s="761">
        <f t="shared" si="63"/>
        <v>0</v>
      </c>
      <c r="S188" s="905">
        <f t="shared" si="63"/>
        <v>0</v>
      </c>
      <c r="T188" s="868"/>
      <c r="U188" s="868"/>
      <c r="V188" s="868"/>
      <c r="W188" s="868"/>
      <c r="X188" s="868"/>
      <c r="Y188" s="868"/>
      <c r="Z188" s="868"/>
      <c r="AA188" s="868"/>
      <c r="AB188" s="868"/>
      <c r="AC188" s="868"/>
      <c r="AD188" s="868"/>
      <c r="AE188" s="868"/>
    </row>
    <row r="189" spans="1:31" x14ac:dyDescent="0.25">
      <c r="A189" s="762" t="s">
        <v>247</v>
      </c>
      <c r="B189" s="760"/>
      <c r="C189" s="765">
        <f t="shared" ref="C189:S189" si="64">IF(C187&gt;0,5600,0)</f>
        <v>5600</v>
      </c>
      <c r="D189" s="765">
        <f t="shared" si="64"/>
        <v>5600</v>
      </c>
      <c r="E189" s="765">
        <f t="shared" si="64"/>
        <v>5600</v>
      </c>
      <c r="F189" s="765">
        <f t="shared" si="64"/>
        <v>5600</v>
      </c>
      <c r="G189" s="765">
        <f t="shared" si="64"/>
        <v>0</v>
      </c>
      <c r="H189" s="765">
        <f t="shared" si="64"/>
        <v>0</v>
      </c>
      <c r="I189" s="765">
        <f t="shared" si="64"/>
        <v>0</v>
      </c>
      <c r="J189" s="765">
        <f t="shared" si="64"/>
        <v>0</v>
      </c>
      <c r="K189" s="765">
        <f t="shared" si="64"/>
        <v>0</v>
      </c>
      <c r="L189" s="765">
        <f t="shared" si="64"/>
        <v>0</v>
      </c>
      <c r="M189" s="765">
        <f t="shared" si="64"/>
        <v>0</v>
      </c>
      <c r="N189" s="765">
        <f t="shared" si="64"/>
        <v>0</v>
      </c>
      <c r="O189" s="765">
        <f t="shared" si="64"/>
        <v>0</v>
      </c>
      <c r="P189" s="765">
        <f t="shared" si="64"/>
        <v>0</v>
      </c>
      <c r="Q189" s="765">
        <f t="shared" si="64"/>
        <v>0</v>
      </c>
      <c r="R189" s="765">
        <f t="shared" si="64"/>
        <v>0</v>
      </c>
      <c r="S189" s="908">
        <f t="shared" si="64"/>
        <v>0</v>
      </c>
      <c r="T189" s="871"/>
      <c r="U189" s="871"/>
      <c r="V189" s="871"/>
      <c r="W189" s="871"/>
      <c r="X189" s="871"/>
      <c r="Y189" s="871"/>
      <c r="Z189" s="871"/>
      <c r="AA189" s="871"/>
      <c r="AB189" s="871"/>
      <c r="AC189" s="871"/>
      <c r="AD189" s="871"/>
      <c r="AE189" s="871"/>
    </row>
    <row r="190" spans="1:31" x14ac:dyDescent="0.25">
      <c r="A190" s="762" t="s">
        <v>248</v>
      </c>
      <c r="B190" s="760"/>
      <c r="C190" s="765">
        <f t="shared" ref="C190:S190" si="65">IF(C188&gt;0,5000,0)</f>
        <v>0</v>
      </c>
      <c r="D190" s="765">
        <f t="shared" si="65"/>
        <v>5000</v>
      </c>
      <c r="E190" s="765">
        <f t="shared" si="65"/>
        <v>5000</v>
      </c>
      <c r="F190" s="765">
        <f t="shared" si="65"/>
        <v>5000</v>
      </c>
      <c r="G190" s="765">
        <f t="shared" si="65"/>
        <v>0</v>
      </c>
      <c r="H190" s="765">
        <f t="shared" si="65"/>
        <v>0</v>
      </c>
      <c r="I190" s="765">
        <f t="shared" si="65"/>
        <v>0</v>
      </c>
      <c r="J190" s="765">
        <f t="shared" si="65"/>
        <v>0</v>
      </c>
      <c r="K190" s="765">
        <f t="shared" si="65"/>
        <v>0</v>
      </c>
      <c r="L190" s="765">
        <f t="shared" si="65"/>
        <v>0</v>
      </c>
      <c r="M190" s="765">
        <f t="shared" si="65"/>
        <v>0</v>
      </c>
      <c r="N190" s="765">
        <f t="shared" si="65"/>
        <v>0</v>
      </c>
      <c r="O190" s="765">
        <f t="shared" si="65"/>
        <v>0</v>
      </c>
      <c r="P190" s="765">
        <f t="shared" si="65"/>
        <v>0</v>
      </c>
      <c r="Q190" s="765">
        <f t="shared" si="65"/>
        <v>0</v>
      </c>
      <c r="R190" s="765">
        <f t="shared" si="65"/>
        <v>0</v>
      </c>
      <c r="S190" s="908">
        <f t="shared" si="65"/>
        <v>0</v>
      </c>
      <c r="T190" s="871"/>
      <c r="U190" s="871"/>
      <c r="V190" s="871"/>
      <c r="W190" s="871"/>
      <c r="X190" s="871"/>
      <c r="Y190" s="871"/>
      <c r="Z190" s="871"/>
      <c r="AA190" s="871"/>
      <c r="AB190" s="871"/>
      <c r="AC190" s="871"/>
      <c r="AD190" s="871"/>
      <c r="AE190" s="871"/>
    </row>
    <row r="191" spans="1:31" x14ac:dyDescent="0.25">
      <c r="A191" s="762" t="s">
        <v>249</v>
      </c>
      <c r="B191" s="760"/>
      <c r="C191" s="761">
        <f t="shared" ref="C191:S191" si="66">C175*C177+C176*C178</f>
        <v>-29358.938743853683</v>
      </c>
      <c r="D191" s="761">
        <f t="shared" si="66"/>
        <v>0</v>
      </c>
      <c r="E191" s="761">
        <f t="shared" si="66"/>
        <v>0</v>
      </c>
      <c r="F191" s="761">
        <f t="shared" si="66"/>
        <v>0</v>
      </c>
      <c r="G191" s="761">
        <f t="shared" si="66"/>
        <v>0</v>
      </c>
      <c r="H191" s="761">
        <f t="shared" si="66"/>
        <v>0</v>
      </c>
      <c r="I191" s="761">
        <f t="shared" si="66"/>
        <v>0</v>
      </c>
      <c r="J191" s="761">
        <f t="shared" si="66"/>
        <v>0</v>
      </c>
      <c r="K191" s="761">
        <f t="shared" si="66"/>
        <v>0</v>
      </c>
      <c r="L191" s="761">
        <f t="shared" si="66"/>
        <v>0</v>
      </c>
      <c r="M191" s="761">
        <f t="shared" si="66"/>
        <v>0</v>
      </c>
      <c r="N191" s="761">
        <f t="shared" si="66"/>
        <v>0</v>
      </c>
      <c r="O191" s="761">
        <f t="shared" si="66"/>
        <v>0</v>
      </c>
      <c r="P191" s="761">
        <f t="shared" si="66"/>
        <v>0</v>
      </c>
      <c r="Q191" s="761">
        <f t="shared" si="66"/>
        <v>0</v>
      </c>
      <c r="R191" s="761">
        <f t="shared" si="66"/>
        <v>0</v>
      </c>
      <c r="S191" s="905">
        <f t="shared" si="66"/>
        <v>0</v>
      </c>
      <c r="T191" s="868"/>
      <c r="U191" s="868"/>
      <c r="V191" s="868"/>
      <c r="W191" s="868"/>
      <c r="X191" s="868"/>
      <c r="Y191" s="868"/>
      <c r="Z191" s="868"/>
      <c r="AA191" s="868"/>
      <c r="AB191" s="868"/>
      <c r="AC191" s="868"/>
      <c r="AD191" s="868"/>
      <c r="AE191" s="868"/>
    </row>
    <row r="192" spans="1:31" x14ac:dyDescent="0.25">
      <c r="A192" s="762" t="s">
        <v>250</v>
      </c>
      <c r="B192" s="760"/>
      <c r="C192" s="761">
        <f t="shared" ref="C192:S192" si="67">(C187+C189+C188+C190)*0.5</f>
        <v>-13226.068431243639</v>
      </c>
      <c r="D192" s="761">
        <f t="shared" si="67"/>
        <v>18421</v>
      </c>
      <c r="E192" s="761">
        <f t="shared" si="67"/>
        <v>18421</v>
      </c>
      <c r="F192" s="761">
        <f t="shared" si="67"/>
        <v>18421</v>
      </c>
      <c r="G192" s="761">
        <f t="shared" si="67"/>
        <v>0</v>
      </c>
      <c r="H192" s="761">
        <f t="shared" si="67"/>
        <v>0</v>
      </c>
      <c r="I192" s="761">
        <f t="shared" si="67"/>
        <v>0</v>
      </c>
      <c r="J192" s="761">
        <f t="shared" si="67"/>
        <v>0</v>
      </c>
      <c r="K192" s="761">
        <f t="shared" si="67"/>
        <v>0</v>
      </c>
      <c r="L192" s="761">
        <f t="shared" si="67"/>
        <v>0</v>
      </c>
      <c r="M192" s="761">
        <f t="shared" si="67"/>
        <v>0</v>
      </c>
      <c r="N192" s="761">
        <f t="shared" si="67"/>
        <v>0</v>
      </c>
      <c r="O192" s="761">
        <f t="shared" si="67"/>
        <v>0</v>
      </c>
      <c r="P192" s="761">
        <f t="shared" si="67"/>
        <v>0</v>
      </c>
      <c r="Q192" s="761">
        <f t="shared" si="67"/>
        <v>0</v>
      </c>
      <c r="R192" s="761">
        <f t="shared" si="67"/>
        <v>0</v>
      </c>
      <c r="S192" s="905">
        <f t="shared" si="67"/>
        <v>0</v>
      </c>
      <c r="T192" s="868"/>
      <c r="U192" s="868"/>
      <c r="V192" s="868"/>
      <c r="W192" s="868"/>
      <c r="X192" s="868"/>
      <c r="Y192" s="868"/>
      <c r="Z192" s="868"/>
      <c r="AA192" s="868"/>
      <c r="AB192" s="868"/>
      <c r="AC192" s="868"/>
      <c r="AD192" s="868"/>
      <c r="AE192" s="868"/>
    </row>
    <row r="193" spans="1:37" s="762" customFormat="1" x14ac:dyDescent="0.25">
      <c r="A193" s="762" t="s">
        <v>251</v>
      </c>
      <c r="B193" s="766"/>
      <c r="C193" s="761">
        <f>IF((C175+2000)&gt;2000,2000,IF((C175+2000)&lt;0,0,C175+2000))</f>
        <v>2000</v>
      </c>
      <c r="D193" s="761">
        <f t="shared" ref="D193:S194" si="68">IF((D175+2000)&gt;2000,2000,IF((D175+2000)&lt;0,0,D175+2000))</f>
        <v>2000</v>
      </c>
      <c r="E193" s="761">
        <f t="shared" si="68"/>
        <v>2000</v>
      </c>
      <c r="F193" s="761">
        <f t="shared" si="68"/>
        <v>2000</v>
      </c>
      <c r="G193" s="761">
        <f t="shared" si="68"/>
        <v>2000</v>
      </c>
      <c r="H193" s="761">
        <f t="shared" si="68"/>
        <v>2000</v>
      </c>
      <c r="I193" s="761">
        <f t="shared" si="68"/>
        <v>2000</v>
      </c>
      <c r="J193" s="761">
        <f t="shared" si="68"/>
        <v>2000</v>
      </c>
      <c r="K193" s="761">
        <f t="shared" si="68"/>
        <v>2000</v>
      </c>
      <c r="L193" s="761">
        <f t="shared" si="68"/>
        <v>2000</v>
      </c>
      <c r="M193" s="761">
        <f t="shared" si="68"/>
        <v>2000</v>
      </c>
      <c r="N193" s="761">
        <f t="shared" si="68"/>
        <v>2000</v>
      </c>
      <c r="O193" s="761">
        <f t="shared" si="68"/>
        <v>2000</v>
      </c>
      <c r="P193" s="761">
        <f t="shared" si="68"/>
        <v>2000</v>
      </c>
      <c r="Q193" s="761">
        <f t="shared" si="68"/>
        <v>2000</v>
      </c>
      <c r="R193" s="761">
        <f t="shared" si="68"/>
        <v>2000</v>
      </c>
      <c r="S193" s="905">
        <f t="shared" si="68"/>
        <v>2000</v>
      </c>
      <c r="T193" s="868"/>
      <c r="U193" s="868"/>
      <c r="V193" s="868"/>
      <c r="W193" s="868"/>
      <c r="X193" s="868"/>
      <c r="Y193" s="868"/>
      <c r="Z193" s="868"/>
      <c r="AA193" s="868"/>
      <c r="AB193" s="868"/>
      <c r="AC193" s="868"/>
      <c r="AD193" s="868"/>
      <c r="AE193" s="868"/>
      <c r="AF193" s="913"/>
      <c r="AG193" s="913"/>
      <c r="AH193" s="913"/>
      <c r="AI193" s="913"/>
      <c r="AJ193" s="913"/>
      <c r="AK193" s="840"/>
    </row>
    <row r="194" spans="1:37" s="762" customFormat="1" x14ac:dyDescent="0.25">
      <c r="A194" s="762" t="s">
        <v>252</v>
      </c>
      <c r="B194" s="766"/>
      <c r="C194" s="761">
        <f t="shared" ref="C194:N194" si="69">IF((C176+2000)&gt;2000,2000,IF((C176+2000)&lt;0,0,C176+2000))</f>
        <v>0</v>
      </c>
      <c r="D194" s="761">
        <f t="shared" si="69"/>
        <v>2000</v>
      </c>
      <c r="E194" s="761">
        <f t="shared" si="69"/>
        <v>2000</v>
      </c>
      <c r="F194" s="761">
        <f t="shared" si="69"/>
        <v>2000</v>
      </c>
      <c r="G194" s="761">
        <f t="shared" si="69"/>
        <v>2000</v>
      </c>
      <c r="H194" s="761">
        <f t="shared" si="69"/>
        <v>2000</v>
      </c>
      <c r="I194" s="761">
        <f t="shared" si="69"/>
        <v>2000</v>
      </c>
      <c r="J194" s="761">
        <f t="shared" si="69"/>
        <v>2000</v>
      </c>
      <c r="K194" s="761">
        <f t="shared" si="69"/>
        <v>2000</v>
      </c>
      <c r="L194" s="761">
        <f t="shared" si="69"/>
        <v>2000</v>
      </c>
      <c r="M194" s="761">
        <f t="shared" si="69"/>
        <v>2000</v>
      </c>
      <c r="N194" s="761">
        <f t="shared" si="69"/>
        <v>2000</v>
      </c>
      <c r="O194" s="761">
        <f t="shared" si="68"/>
        <v>2000</v>
      </c>
      <c r="P194" s="761">
        <f t="shared" si="68"/>
        <v>2000</v>
      </c>
      <c r="Q194" s="761">
        <f t="shared" si="68"/>
        <v>2000</v>
      </c>
      <c r="R194" s="761">
        <f t="shared" si="68"/>
        <v>2000</v>
      </c>
      <c r="S194" s="905">
        <f t="shared" si="68"/>
        <v>2000</v>
      </c>
      <c r="T194" s="868"/>
      <c r="U194" s="868"/>
      <c r="V194" s="868"/>
      <c r="W194" s="868"/>
      <c r="X194" s="868"/>
      <c r="Y194" s="868"/>
      <c r="Z194" s="868"/>
      <c r="AA194" s="868"/>
      <c r="AB194" s="868"/>
      <c r="AC194" s="868"/>
      <c r="AD194" s="868"/>
      <c r="AE194" s="868"/>
      <c r="AF194" s="913"/>
      <c r="AG194" s="913"/>
      <c r="AH194" s="913"/>
      <c r="AI194" s="913"/>
      <c r="AJ194" s="913"/>
      <c r="AK194" s="840"/>
    </row>
    <row r="195" spans="1:37" x14ac:dyDescent="0.25">
      <c r="A195" s="767" t="s">
        <v>253</v>
      </c>
      <c r="B195" s="760"/>
      <c r="C195" s="768">
        <f t="shared" ref="C195:S195" si="70">ROUND(C193*2/484+C194*3.7/484,4)</f>
        <v>8.2645</v>
      </c>
      <c r="D195" s="768">
        <f t="shared" si="70"/>
        <v>23.553699999999999</v>
      </c>
      <c r="E195" s="768">
        <f t="shared" si="70"/>
        <v>23.553699999999999</v>
      </c>
      <c r="F195" s="768">
        <f t="shared" si="70"/>
        <v>23.553699999999999</v>
      </c>
      <c r="G195" s="768">
        <f t="shared" si="70"/>
        <v>23.553699999999999</v>
      </c>
      <c r="H195" s="768">
        <f t="shared" si="70"/>
        <v>23.553699999999999</v>
      </c>
      <c r="I195" s="768">
        <f t="shared" si="70"/>
        <v>23.553699999999999</v>
      </c>
      <c r="J195" s="768">
        <f t="shared" si="70"/>
        <v>23.553699999999999</v>
      </c>
      <c r="K195" s="768">
        <f t="shared" si="70"/>
        <v>23.553699999999999</v>
      </c>
      <c r="L195" s="768">
        <f t="shared" si="70"/>
        <v>23.553699999999999</v>
      </c>
      <c r="M195" s="768">
        <f t="shared" si="70"/>
        <v>23.553699999999999</v>
      </c>
      <c r="N195" s="768">
        <f t="shared" si="70"/>
        <v>23.553699999999999</v>
      </c>
      <c r="O195" s="768">
        <f t="shared" si="70"/>
        <v>23.553699999999999</v>
      </c>
      <c r="P195" s="768">
        <f t="shared" si="70"/>
        <v>23.553699999999999</v>
      </c>
      <c r="Q195" s="768">
        <f t="shared" si="70"/>
        <v>23.553699999999999</v>
      </c>
      <c r="R195" s="768">
        <f t="shared" si="70"/>
        <v>23.553699999999999</v>
      </c>
      <c r="S195" s="909">
        <f t="shared" si="70"/>
        <v>23.553699999999999</v>
      </c>
      <c r="T195" s="872"/>
      <c r="U195" s="872"/>
      <c r="V195" s="872"/>
      <c r="W195" s="872"/>
      <c r="X195" s="872"/>
      <c r="Y195" s="872"/>
      <c r="Z195" s="872"/>
      <c r="AA195" s="872"/>
      <c r="AB195" s="872"/>
      <c r="AC195" s="872"/>
      <c r="AD195" s="872"/>
      <c r="AE195" s="872"/>
    </row>
    <row r="196" spans="1:37" x14ac:dyDescent="0.25">
      <c r="A196" s="767" t="s">
        <v>254</v>
      </c>
      <c r="B196" s="760"/>
      <c r="C196" s="768">
        <f t="shared" ref="C196:S196" si="71">ROUND(IF(((C191-C192-0.5*C197)*(37.5/484)-124)&lt;0,0,(C191-C192-0.5*C197)*(37.5/484)-124),4)</f>
        <v>0</v>
      </c>
      <c r="D196" s="768">
        <f t="shared" si="71"/>
        <v>0</v>
      </c>
      <c r="E196" s="768">
        <f t="shared" si="71"/>
        <v>0</v>
      </c>
      <c r="F196" s="768">
        <f t="shared" si="71"/>
        <v>0</v>
      </c>
      <c r="G196" s="768">
        <f t="shared" si="71"/>
        <v>0</v>
      </c>
      <c r="H196" s="768">
        <f t="shared" si="71"/>
        <v>0</v>
      </c>
      <c r="I196" s="768">
        <f t="shared" si="71"/>
        <v>0</v>
      </c>
      <c r="J196" s="768">
        <f t="shared" si="71"/>
        <v>0</v>
      </c>
      <c r="K196" s="768">
        <f t="shared" si="71"/>
        <v>0</v>
      </c>
      <c r="L196" s="768">
        <f t="shared" si="71"/>
        <v>0</v>
      </c>
      <c r="M196" s="768">
        <f t="shared" si="71"/>
        <v>0</v>
      </c>
      <c r="N196" s="768">
        <f t="shared" si="71"/>
        <v>0</v>
      </c>
      <c r="O196" s="768">
        <f t="shared" si="71"/>
        <v>0</v>
      </c>
      <c r="P196" s="768">
        <f t="shared" si="71"/>
        <v>0</v>
      </c>
      <c r="Q196" s="768">
        <f t="shared" si="71"/>
        <v>0</v>
      </c>
      <c r="R196" s="768">
        <f t="shared" si="71"/>
        <v>0</v>
      </c>
      <c r="S196" s="909">
        <f t="shared" si="71"/>
        <v>0</v>
      </c>
      <c r="T196" s="872"/>
      <c r="U196" s="872"/>
      <c r="V196" s="872"/>
      <c r="W196" s="872"/>
      <c r="X196" s="872"/>
      <c r="Y196" s="872"/>
      <c r="Z196" s="872"/>
      <c r="AA196" s="872"/>
      <c r="AB196" s="872"/>
      <c r="AC196" s="872"/>
      <c r="AD196" s="872"/>
      <c r="AE196" s="872"/>
    </row>
    <row r="197" spans="1:37" s="762" customFormat="1" x14ac:dyDescent="0.25">
      <c r="A197" s="762" t="s">
        <v>255</v>
      </c>
      <c r="B197" s="766"/>
      <c r="C197" s="761">
        <f>(59000-C181)*C177+(53250-C182)*C178</f>
        <v>-23426.959999999999</v>
      </c>
      <c r="D197" s="761">
        <f>(59000-D181)*D177+(53250-D182)*D178</f>
        <v>0</v>
      </c>
      <c r="E197" s="761">
        <f t="shared" ref="E197:S197" si="72">(59000-E181)*E177+(53250-E182)*E178</f>
        <v>0</v>
      </c>
      <c r="F197" s="761">
        <f t="shared" si="72"/>
        <v>0</v>
      </c>
      <c r="G197" s="761">
        <f t="shared" si="72"/>
        <v>0</v>
      </c>
      <c r="H197" s="761">
        <f t="shared" si="72"/>
        <v>0</v>
      </c>
      <c r="I197" s="761">
        <f t="shared" si="72"/>
        <v>0</v>
      </c>
      <c r="J197" s="761">
        <f t="shared" si="72"/>
        <v>0</v>
      </c>
      <c r="K197" s="761">
        <f t="shared" si="72"/>
        <v>0</v>
      </c>
      <c r="L197" s="761">
        <f t="shared" si="72"/>
        <v>0</v>
      </c>
      <c r="M197" s="761">
        <f t="shared" si="72"/>
        <v>0</v>
      </c>
      <c r="N197" s="761">
        <f t="shared" si="72"/>
        <v>0</v>
      </c>
      <c r="O197" s="761">
        <f t="shared" si="72"/>
        <v>0</v>
      </c>
      <c r="P197" s="761">
        <f t="shared" si="72"/>
        <v>0</v>
      </c>
      <c r="Q197" s="761">
        <f t="shared" si="72"/>
        <v>0</v>
      </c>
      <c r="R197" s="761">
        <f t="shared" si="72"/>
        <v>0</v>
      </c>
      <c r="S197" s="905">
        <f t="shared" si="72"/>
        <v>0</v>
      </c>
      <c r="T197" s="868"/>
      <c r="U197" s="868"/>
      <c r="V197" s="868"/>
      <c r="W197" s="868"/>
      <c r="X197" s="868"/>
      <c r="Y197" s="868"/>
      <c r="Z197" s="868"/>
      <c r="AA197" s="868"/>
      <c r="AB197" s="868"/>
      <c r="AC197" s="868"/>
      <c r="AD197" s="868"/>
      <c r="AE197" s="868"/>
      <c r="AF197" s="913"/>
      <c r="AG197" s="913"/>
      <c r="AH197" s="913"/>
      <c r="AI197" s="913"/>
      <c r="AJ197" s="913"/>
      <c r="AK197" s="840"/>
    </row>
    <row r="198" spans="1:37" x14ac:dyDescent="0.25">
      <c r="A198" s="767" t="s">
        <v>176</v>
      </c>
      <c r="B198" s="760"/>
      <c r="C198" s="768">
        <f t="shared" ref="C198:S198" si="73">C199*C200+C201*C202</f>
        <v>110</v>
      </c>
      <c r="D198" s="768">
        <f t="shared" si="73"/>
        <v>197</v>
      </c>
      <c r="E198" s="768">
        <f t="shared" si="73"/>
        <v>197</v>
      </c>
      <c r="F198" s="768">
        <f t="shared" si="73"/>
        <v>87</v>
      </c>
      <c r="G198" s="768">
        <f t="shared" si="73"/>
        <v>0</v>
      </c>
      <c r="H198" s="768">
        <f t="shared" si="73"/>
        <v>0</v>
      </c>
      <c r="I198" s="768">
        <f t="shared" si="73"/>
        <v>0</v>
      </c>
      <c r="J198" s="768">
        <f t="shared" si="73"/>
        <v>0</v>
      </c>
      <c r="K198" s="768">
        <f t="shared" si="73"/>
        <v>0</v>
      </c>
      <c r="L198" s="768">
        <f t="shared" si="73"/>
        <v>0</v>
      </c>
      <c r="M198" s="768">
        <f t="shared" si="73"/>
        <v>0</v>
      </c>
      <c r="N198" s="768">
        <f t="shared" si="73"/>
        <v>0</v>
      </c>
      <c r="O198" s="768">
        <f t="shared" si="73"/>
        <v>0</v>
      </c>
      <c r="P198" s="768">
        <f t="shared" si="73"/>
        <v>0</v>
      </c>
      <c r="Q198" s="768">
        <f t="shared" si="73"/>
        <v>0</v>
      </c>
      <c r="R198" s="768">
        <f t="shared" si="73"/>
        <v>0</v>
      </c>
      <c r="S198" s="909">
        <f t="shared" si="73"/>
        <v>0</v>
      </c>
      <c r="T198" s="872"/>
      <c r="U198" s="872"/>
      <c r="V198" s="872"/>
      <c r="W198" s="872"/>
      <c r="X198" s="872"/>
      <c r="Y198" s="872"/>
      <c r="Z198" s="872"/>
      <c r="AA198" s="872"/>
      <c r="AB198" s="872"/>
      <c r="AC198" s="872"/>
      <c r="AD198" s="872"/>
      <c r="AE198" s="872"/>
    </row>
    <row r="199" spans="1:37" x14ac:dyDescent="0.25">
      <c r="A199" s="762" t="s">
        <v>256</v>
      </c>
      <c r="B199" s="760"/>
      <c r="C199" s="761">
        <v>110</v>
      </c>
      <c r="D199" s="761">
        <v>110</v>
      </c>
      <c r="E199" s="761">
        <v>110</v>
      </c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905"/>
      <c r="T199" s="868"/>
      <c r="U199" s="868"/>
      <c r="V199" s="868"/>
      <c r="W199" s="868"/>
      <c r="X199" s="868"/>
      <c r="Y199" s="868"/>
      <c r="Z199" s="868"/>
      <c r="AA199" s="868"/>
      <c r="AB199" s="868"/>
      <c r="AC199" s="868"/>
      <c r="AD199" s="868"/>
      <c r="AE199" s="868"/>
    </row>
    <row r="200" spans="1:37" x14ac:dyDescent="0.25">
      <c r="A200" s="762" t="s">
        <v>257</v>
      </c>
      <c r="B200" s="760"/>
      <c r="C200" s="769">
        <f t="shared" ref="C200:S200" si="74">IF(C187&gt;0,1,0)</f>
        <v>1</v>
      </c>
      <c r="D200" s="769">
        <f t="shared" si="74"/>
        <v>1</v>
      </c>
      <c r="E200" s="769">
        <f t="shared" si="74"/>
        <v>1</v>
      </c>
      <c r="F200" s="769">
        <f t="shared" si="74"/>
        <v>1</v>
      </c>
      <c r="G200" s="769">
        <f t="shared" si="74"/>
        <v>0</v>
      </c>
      <c r="H200" s="769">
        <f t="shared" si="74"/>
        <v>0</v>
      </c>
      <c r="I200" s="769">
        <f t="shared" si="74"/>
        <v>0</v>
      </c>
      <c r="J200" s="769">
        <f t="shared" si="74"/>
        <v>0</v>
      </c>
      <c r="K200" s="769">
        <f t="shared" si="74"/>
        <v>0</v>
      </c>
      <c r="L200" s="769">
        <f t="shared" si="74"/>
        <v>0</v>
      </c>
      <c r="M200" s="769">
        <f t="shared" si="74"/>
        <v>0</v>
      </c>
      <c r="N200" s="769">
        <f t="shared" si="74"/>
        <v>0</v>
      </c>
      <c r="O200" s="769">
        <f t="shared" si="74"/>
        <v>0</v>
      </c>
      <c r="P200" s="769">
        <f t="shared" si="74"/>
        <v>0</v>
      </c>
      <c r="Q200" s="769">
        <f t="shared" si="74"/>
        <v>0</v>
      </c>
      <c r="R200" s="769">
        <f t="shared" si="74"/>
        <v>0</v>
      </c>
      <c r="S200" s="910">
        <f t="shared" si="74"/>
        <v>0</v>
      </c>
      <c r="T200" s="872"/>
      <c r="U200" s="872"/>
      <c r="V200" s="872"/>
      <c r="W200" s="872"/>
      <c r="X200" s="872"/>
      <c r="Y200" s="872"/>
      <c r="Z200" s="872"/>
      <c r="AA200" s="872"/>
      <c r="AB200" s="872"/>
      <c r="AC200" s="872"/>
      <c r="AD200" s="872"/>
      <c r="AE200" s="872"/>
    </row>
    <row r="201" spans="1:37" ht="15" x14ac:dyDescent="0.25">
      <c r="A201" s="762" t="s">
        <v>258</v>
      </c>
      <c r="B201" s="760"/>
      <c r="C201" s="770">
        <v>87</v>
      </c>
      <c r="D201" s="770">
        <v>87</v>
      </c>
      <c r="E201" s="770">
        <v>87</v>
      </c>
      <c r="F201" s="770">
        <v>87</v>
      </c>
      <c r="G201" s="770">
        <v>87</v>
      </c>
      <c r="H201" s="770">
        <v>87</v>
      </c>
      <c r="I201" s="770">
        <v>87</v>
      </c>
      <c r="J201" s="770">
        <v>87</v>
      </c>
      <c r="K201" s="770">
        <v>87</v>
      </c>
      <c r="L201" s="770"/>
      <c r="M201" s="770"/>
      <c r="N201" s="770"/>
      <c r="O201" s="770"/>
      <c r="P201" s="770"/>
      <c r="Q201" s="770"/>
      <c r="R201" s="770"/>
      <c r="S201" s="911"/>
      <c r="T201" s="873"/>
      <c r="U201" s="873"/>
      <c r="V201" s="873"/>
      <c r="W201" s="873"/>
      <c r="X201" s="873"/>
      <c r="Y201" s="873"/>
      <c r="Z201" s="873"/>
      <c r="AA201" s="873"/>
      <c r="AB201" s="873"/>
      <c r="AC201" s="873"/>
      <c r="AD201" s="873"/>
      <c r="AE201" s="873"/>
    </row>
    <row r="202" spans="1:37" x14ac:dyDescent="0.25">
      <c r="A202" s="762" t="s">
        <v>259</v>
      </c>
      <c r="B202" s="760"/>
      <c r="C202" s="769">
        <f>IF(C188&gt;0,1,0)</f>
        <v>0</v>
      </c>
      <c r="D202" s="769">
        <f t="shared" ref="D202:S202" si="75">IF(D188&gt;0,1,0)</f>
        <v>1</v>
      </c>
      <c r="E202" s="769">
        <f t="shared" si="75"/>
        <v>1</v>
      </c>
      <c r="F202" s="769">
        <f t="shared" si="75"/>
        <v>1</v>
      </c>
      <c r="G202" s="769">
        <f t="shared" si="75"/>
        <v>0</v>
      </c>
      <c r="H202" s="769">
        <f t="shared" si="75"/>
        <v>0</v>
      </c>
      <c r="I202" s="769">
        <f t="shared" si="75"/>
        <v>0</v>
      </c>
      <c r="J202" s="769">
        <f t="shared" si="75"/>
        <v>0</v>
      </c>
      <c r="K202" s="769">
        <f t="shared" si="75"/>
        <v>0</v>
      </c>
      <c r="L202" s="769">
        <f t="shared" si="75"/>
        <v>0</v>
      </c>
      <c r="M202" s="769">
        <f t="shared" si="75"/>
        <v>0</v>
      </c>
      <c r="N202" s="769">
        <f t="shared" si="75"/>
        <v>0</v>
      </c>
      <c r="O202" s="769">
        <f t="shared" si="75"/>
        <v>0</v>
      </c>
      <c r="P202" s="769">
        <f t="shared" si="75"/>
        <v>0</v>
      </c>
      <c r="Q202" s="769">
        <f t="shared" si="75"/>
        <v>0</v>
      </c>
      <c r="R202" s="769">
        <f t="shared" si="75"/>
        <v>0</v>
      </c>
      <c r="S202" s="910">
        <f t="shared" si="75"/>
        <v>0</v>
      </c>
      <c r="T202" s="872"/>
      <c r="U202" s="872"/>
      <c r="V202" s="872"/>
      <c r="W202" s="872"/>
      <c r="X202" s="872"/>
      <c r="Y202" s="872"/>
      <c r="Z202" s="872"/>
      <c r="AA202" s="872"/>
      <c r="AB202" s="872"/>
      <c r="AC202" s="872"/>
      <c r="AD202" s="872"/>
      <c r="AE202" s="872"/>
    </row>
    <row r="203" spans="1:37" ht="15.75" x14ac:dyDescent="0.25">
      <c r="A203" s="771" t="s">
        <v>260</v>
      </c>
      <c r="B203" s="725"/>
      <c r="C203" s="772">
        <f>C196+C198+C195</f>
        <v>118.2645</v>
      </c>
      <c r="D203" s="772">
        <f t="shared" ref="D203:S203" si="76">D196+D198+D195</f>
        <v>220.55369999999999</v>
      </c>
      <c r="E203" s="772">
        <f>E196+E198+E195</f>
        <v>220.55369999999999</v>
      </c>
      <c r="F203" s="772">
        <f t="shared" si="76"/>
        <v>110.55369999999999</v>
      </c>
      <c r="G203" s="772">
        <f t="shared" si="76"/>
        <v>23.553699999999999</v>
      </c>
      <c r="H203" s="772">
        <f t="shared" si="76"/>
        <v>23.553699999999999</v>
      </c>
      <c r="I203" s="772">
        <f t="shared" si="76"/>
        <v>23.553699999999999</v>
      </c>
      <c r="J203" s="772">
        <f t="shared" si="76"/>
        <v>23.553699999999999</v>
      </c>
      <c r="K203" s="772">
        <f t="shared" si="76"/>
        <v>23.553699999999999</v>
      </c>
      <c r="L203" s="772">
        <f t="shared" si="76"/>
        <v>23.553699999999999</v>
      </c>
      <c r="M203" s="772">
        <f t="shared" si="76"/>
        <v>23.553699999999999</v>
      </c>
      <c r="N203" s="772">
        <f t="shared" si="76"/>
        <v>23.553699999999999</v>
      </c>
      <c r="O203" s="772">
        <f t="shared" si="76"/>
        <v>23.553699999999999</v>
      </c>
      <c r="P203" s="772">
        <f t="shared" si="76"/>
        <v>23.553699999999999</v>
      </c>
      <c r="Q203" s="772">
        <f t="shared" si="76"/>
        <v>23.553699999999999</v>
      </c>
      <c r="R203" s="772">
        <f t="shared" si="76"/>
        <v>23.553699999999999</v>
      </c>
      <c r="S203" s="912">
        <f t="shared" si="76"/>
        <v>23.553699999999999</v>
      </c>
      <c r="T203" s="874"/>
      <c r="U203" s="874"/>
      <c r="V203" s="874"/>
      <c r="W203" s="874"/>
      <c r="X203" s="874"/>
      <c r="Y203" s="874"/>
      <c r="Z203" s="874"/>
      <c r="AA203" s="874"/>
      <c r="AB203" s="874"/>
      <c r="AC203" s="874"/>
      <c r="AD203" s="874"/>
      <c r="AE203" s="874"/>
    </row>
    <row r="205" spans="1:37" s="762" customFormat="1" x14ac:dyDescent="0.25">
      <c r="A205" s="773" t="s">
        <v>261</v>
      </c>
      <c r="B205" s="766"/>
      <c r="C205" s="761"/>
      <c r="D205" s="761"/>
      <c r="E205" s="761"/>
      <c r="F205" s="761"/>
      <c r="G205" s="761"/>
      <c r="H205" s="761"/>
      <c r="I205" s="761"/>
      <c r="J205" s="761"/>
      <c r="K205" s="761">
        <f>+IF((K206-K151)*7.3&lt;0,,(K206-K151)*7.3)</f>
        <v>0</v>
      </c>
      <c r="L205" s="761">
        <f t="shared" ref="L205:N205" si="77">+IF((L206-L151)*7.3&lt;0,,(L206-L151)*7.3)</f>
        <v>0</v>
      </c>
      <c r="M205" s="761">
        <f t="shared" si="77"/>
        <v>0</v>
      </c>
      <c r="N205" s="761">
        <f t="shared" si="77"/>
        <v>0</v>
      </c>
      <c r="O205" s="761"/>
      <c r="P205" s="761"/>
      <c r="Q205" s="761"/>
      <c r="R205" s="761"/>
      <c r="S205" s="905"/>
      <c r="T205" s="868"/>
      <c r="U205" s="868"/>
      <c r="V205" s="868"/>
      <c r="W205" s="868"/>
      <c r="X205" s="868"/>
      <c r="Y205" s="868"/>
      <c r="Z205" s="868"/>
      <c r="AA205" s="868"/>
      <c r="AB205" s="868"/>
      <c r="AC205" s="868"/>
      <c r="AD205" s="868"/>
      <c r="AE205" s="868"/>
      <c r="AF205" s="913"/>
      <c r="AG205" s="913"/>
      <c r="AH205" s="913"/>
      <c r="AI205" s="913"/>
      <c r="AJ205" s="913"/>
      <c r="AK205" s="840"/>
    </row>
    <row r="206" spans="1:37" s="762" customFormat="1" x14ac:dyDescent="0.25">
      <c r="A206" s="773" t="s">
        <v>262</v>
      </c>
      <c r="B206" s="766"/>
      <c r="C206" s="761"/>
      <c r="D206" s="761"/>
      <c r="E206" s="761"/>
      <c r="F206" s="761"/>
      <c r="G206" s="761"/>
      <c r="H206" s="761"/>
      <c r="I206" s="761"/>
      <c r="J206" s="761"/>
      <c r="K206" s="774"/>
      <c r="L206" s="774"/>
      <c r="M206" s="774"/>
      <c r="N206" s="774"/>
      <c r="O206" s="761"/>
      <c r="P206" s="761"/>
      <c r="Q206" s="761"/>
      <c r="R206" s="761"/>
      <c r="S206" s="905"/>
      <c r="T206" s="868"/>
      <c r="U206" s="868"/>
      <c r="V206" s="868"/>
      <c r="W206" s="868"/>
      <c r="X206" s="868"/>
      <c r="Y206" s="868"/>
      <c r="Z206" s="868"/>
      <c r="AA206" s="868"/>
      <c r="AB206" s="868"/>
      <c r="AC206" s="868"/>
      <c r="AD206" s="868"/>
      <c r="AE206" s="868"/>
      <c r="AF206" s="913"/>
      <c r="AG206" s="913"/>
      <c r="AH206" s="913"/>
      <c r="AI206" s="913"/>
      <c r="AJ206" s="913"/>
      <c r="AK206" s="840"/>
    </row>
  </sheetData>
  <mergeCells count="11">
    <mergeCell ref="A125:A126"/>
    <mergeCell ref="B125:B126"/>
    <mergeCell ref="S125:S126"/>
    <mergeCell ref="A107:A108"/>
    <mergeCell ref="B107:B108"/>
    <mergeCell ref="S107:S108"/>
    <mergeCell ref="X1:AE1"/>
    <mergeCell ref="A10:A12"/>
    <mergeCell ref="B10:B12"/>
    <mergeCell ref="C10:S10"/>
    <mergeCell ref="S11:S12"/>
  </mergeCells>
  <conditionalFormatting sqref="C74:S87">
    <cfRule type="cellIs" dxfId="0" priority="1" operator="equal">
      <formula>0</formula>
    </cfRule>
  </conditionalFormatting>
  <dataValidations count="2">
    <dataValidation type="list" allowBlank="1" showInputMessage="1" showErrorMessage="1" errorTitle="Ошибка" error="Значение можно выбрать из  списка!!!" promptTitle="Подсказа" prompt="Выберите из списка" sqref="B27:B39" xr:uid="{00000000-0002-0000-0200-000000000000}">
      <formula1>$BR$6:$BR$11</formula1>
    </dataValidation>
    <dataValidation allowBlank="1" showInputMessage="1" showErrorMessage="1" errorTitle="Ошибка" error="Значение Вы можете выбрать только из списка!!!" promptTitle="Подсказка" prompt="Выберите из списка" sqref="B91:B103 B57:B69 B74:B86 B109:B121 B127:B139" xr:uid="{00000000-0002-0000-0200-000001000000}"/>
  </dataValidations>
  <hyperlinks>
    <hyperlink ref="B23" r:id="rId1" xr:uid="{00000000-0004-0000-0200-000000000000}"/>
    <hyperlink ref="B24" r:id="rId2" xr:uid="{00000000-0004-0000-0200-000001000000}"/>
    <hyperlink ref="B14" r:id="rId3" xr:uid="{00000000-0004-0000-0200-000002000000}"/>
    <hyperlink ref="B20" r:id="rId4" xr:uid="{00000000-0004-0000-0200-000003000000}"/>
    <hyperlink ref="B171" r:id="rId5" xr:uid="{00000000-0004-0000-0200-000004000000}"/>
  </hyperlinks>
  <printOptions horizontalCentered="1"/>
  <pageMargins left="0.59055118110236227" right="0.59055118110236227" top="0.78740157480314965" bottom="0.78740157480314965" header="0.31496062992125984" footer="0.31496062992125984"/>
  <pageSetup paperSize="9" scale="34" fitToHeight="0" orientation="landscape" r:id="rId6"/>
  <headerFooter scaleWithDoc="0">
    <oddFooter>&amp;L&amp;"Tahoma,обычный"&amp;7________________________________________________________________________________________________________________________
Регламент налогового планирования в Группе Компаний АО "Зарубежнефть"
Управление экономики и бизнес-планирования</oddFooter>
  </headerFooter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8"/>
  <sheetViews>
    <sheetView topLeftCell="A4" zoomScale="85" zoomScaleNormal="85" zoomScaleSheetLayoutView="85" workbookViewId="0">
      <selection activeCell="A10" sqref="A10"/>
    </sheetView>
  </sheetViews>
  <sheetFormatPr defaultColWidth="9" defaultRowHeight="14.25" x14ac:dyDescent="0.25"/>
  <cols>
    <col min="1" max="1" width="57" style="778" customWidth="1"/>
    <col min="2" max="2" width="10.85546875" style="778" customWidth="1"/>
    <col min="3" max="3" width="17.7109375" style="778" customWidth="1"/>
    <col min="4" max="4" width="15.85546875" style="778" customWidth="1"/>
    <col min="5" max="5" width="16.85546875" style="778" customWidth="1"/>
    <col min="6" max="6" width="19.42578125" style="778" customWidth="1"/>
    <col min="7" max="7" width="17" style="778" customWidth="1"/>
    <col min="8" max="8" width="18.28515625" style="778" customWidth="1"/>
    <col min="9" max="10" width="15.7109375" style="778" bestFit="1" customWidth="1"/>
    <col min="11" max="11" width="16" style="778" customWidth="1"/>
    <col min="12" max="12" width="16.28515625" style="778" customWidth="1"/>
    <col min="13" max="14" width="19.28515625" style="778" customWidth="1"/>
    <col min="15" max="15" width="19.42578125" style="778" bestFit="1" customWidth="1"/>
    <col min="16" max="16384" width="9" style="778"/>
  </cols>
  <sheetData>
    <row r="1" spans="1:14" x14ac:dyDescent="0.25">
      <c r="A1" s="778" t="s">
        <v>263</v>
      </c>
      <c r="B1" s="778" t="s">
        <v>396</v>
      </c>
    </row>
    <row r="3" spans="1:14" x14ac:dyDescent="0.25">
      <c r="A3" s="779" t="s">
        <v>264</v>
      </c>
    </row>
    <row r="5" spans="1:14" x14ac:dyDescent="0.25">
      <c r="A5" s="780">
        <v>2022</v>
      </c>
      <c r="B5" s="780" t="s">
        <v>143</v>
      </c>
      <c r="C5" s="780" t="s">
        <v>265</v>
      </c>
      <c r="D5" s="780" t="s">
        <v>83</v>
      </c>
      <c r="E5" s="780" t="s">
        <v>266</v>
      </c>
      <c r="F5" s="780" t="s">
        <v>84</v>
      </c>
      <c r="G5" s="780" t="s">
        <v>267</v>
      </c>
      <c r="H5" s="780" t="s">
        <v>268</v>
      </c>
      <c r="I5" s="780" t="s">
        <v>269</v>
      </c>
      <c r="J5" s="780" t="s">
        <v>85</v>
      </c>
      <c r="K5" s="780" t="s">
        <v>270</v>
      </c>
      <c r="L5" s="780" t="s">
        <v>271</v>
      </c>
      <c r="M5" s="780" t="s">
        <v>272</v>
      </c>
      <c r="N5" s="780" t="s">
        <v>273</v>
      </c>
    </row>
    <row r="6" spans="1:14" x14ac:dyDescent="0.25">
      <c r="A6" s="781" t="s">
        <v>274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</row>
    <row r="7" spans="1:14" x14ac:dyDescent="0.25">
      <c r="A7" s="783" t="s">
        <v>275</v>
      </c>
      <c r="B7" s="784" t="s">
        <v>276</v>
      </c>
      <c r="C7" s="785"/>
      <c r="D7" s="785"/>
      <c r="E7" s="785"/>
      <c r="F7" s="785"/>
      <c r="G7" s="785"/>
      <c r="H7" s="785"/>
      <c r="I7" s="785"/>
      <c r="J7" s="785"/>
      <c r="K7" s="785"/>
      <c r="L7" s="785"/>
      <c r="M7" s="785"/>
      <c r="N7" s="785"/>
    </row>
    <row r="8" spans="1:14" x14ac:dyDescent="0.25">
      <c r="A8" s="783" t="s">
        <v>277</v>
      </c>
      <c r="B8" s="784" t="s">
        <v>278</v>
      </c>
      <c r="C8" s="786"/>
      <c r="D8" s="786"/>
      <c r="E8" s="786"/>
      <c r="F8" s="786"/>
      <c r="G8" s="786"/>
      <c r="H8" s="786"/>
      <c r="I8" s="786"/>
      <c r="J8" s="786"/>
      <c r="K8" s="786"/>
      <c r="L8" s="787"/>
      <c r="M8" s="786"/>
      <c r="N8" s="786"/>
    </row>
    <row r="9" spans="1:14" x14ac:dyDescent="0.25">
      <c r="A9" s="788" t="s">
        <v>279</v>
      </c>
      <c r="B9" s="784" t="s">
        <v>280</v>
      </c>
      <c r="C9" s="789"/>
      <c r="D9" s="783"/>
      <c r="E9" s="783"/>
      <c r="F9" s="789"/>
      <c r="G9" s="790"/>
      <c r="H9" s="783"/>
      <c r="I9" s="783"/>
      <c r="J9" s="791"/>
      <c r="K9" s="783"/>
      <c r="L9" s="783"/>
      <c r="M9" s="792"/>
      <c r="N9" s="783"/>
    </row>
    <row r="10" spans="1:14" x14ac:dyDescent="0.25">
      <c r="A10" s="788" t="s">
        <v>281</v>
      </c>
      <c r="B10" s="784" t="s">
        <v>282</v>
      </c>
      <c r="C10" s="783"/>
      <c r="D10" s="783"/>
      <c r="E10" s="783"/>
      <c r="F10" s="783"/>
      <c r="G10" s="783"/>
      <c r="H10" s="783"/>
      <c r="I10" s="783"/>
      <c r="J10" s="783"/>
      <c r="K10" s="783"/>
      <c r="L10" s="783"/>
      <c r="M10" s="783"/>
      <c r="N10" s="783"/>
    </row>
    <row r="11" spans="1:14" x14ac:dyDescent="0.25">
      <c r="A11" s="793" t="s">
        <v>283</v>
      </c>
      <c r="B11" s="794" t="s">
        <v>282</v>
      </c>
      <c r="C11" s="795"/>
      <c r="D11" s="795"/>
      <c r="E11" s="795"/>
      <c r="F11" s="795"/>
      <c r="G11" s="795"/>
      <c r="H11" s="795"/>
      <c r="I11" s="795"/>
      <c r="J11" s="795"/>
      <c r="K11" s="795"/>
      <c r="L11" s="795"/>
      <c r="M11" s="795"/>
      <c r="N11" s="795"/>
    </row>
    <row r="12" spans="1:14" x14ac:dyDescent="0.25">
      <c r="A12" s="788" t="s">
        <v>284</v>
      </c>
      <c r="B12" s="784" t="s">
        <v>285</v>
      </c>
      <c r="C12" s="783"/>
      <c r="D12" s="783"/>
      <c r="E12" s="783"/>
      <c r="F12" s="783"/>
      <c r="G12" s="783"/>
      <c r="H12" s="783"/>
      <c r="I12" s="783"/>
      <c r="J12" s="783"/>
      <c r="K12" s="783"/>
      <c r="L12" s="783"/>
      <c r="M12" s="783"/>
      <c r="N12" s="783"/>
    </row>
    <row r="13" spans="1:14" x14ac:dyDescent="0.25">
      <c r="A13" s="793" t="s">
        <v>286</v>
      </c>
      <c r="B13" s="794" t="s">
        <v>282</v>
      </c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797"/>
    </row>
    <row r="14" spans="1:14" ht="15" customHeight="1" x14ac:dyDescent="0.25">
      <c r="A14" s="798" t="s">
        <v>287</v>
      </c>
      <c r="B14" s="794" t="s">
        <v>288</v>
      </c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</row>
    <row r="15" spans="1:14" hidden="1" x14ac:dyDescent="0.25">
      <c r="A15" s="788" t="s">
        <v>289</v>
      </c>
      <c r="B15" s="784" t="s">
        <v>288</v>
      </c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83"/>
      <c r="N15" s="783"/>
    </row>
    <row r="16" spans="1:14" hidden="1" x14ac:dyDescent="0.25">
      <c r="A16" s="788" t="s">
        <v>290</v>
      </c>
      <c r="B16" s="784" t="s">
        <v>288</v>
      </c>
      <c r="C16" s="783"/>
      <c r="D16" s="783"/>
      <c r="E16" s="783"/>
      <c r="F16" s="783"/>
      <c r="G16" s="783"/>
      <c r="H16" s="783"/>
      <c r="I16" s="783"/>
      <c r="J16" s="783"/>
      <c r="K16" s="783"/>
      <c r="L16" s="783"/>
      <c r="M16" s="783"/>
      <c r="N16" s="783"/>
    </row>
    <row r="17" spans="1:14" hidden="1" x14ac:dyDescent="0.25">
      <c r="A17" s="788" t="s">
        <v>291</v>
      </c>
      <c r="B17" s="784" t="s">
        <v>288</v>
      </c>
      <c r="C17" s="783"/>
      <c r="D17" s="783"/>
      <c r="E17" s="783"/>
      <c r="F17" s="783"/>
      <c r="G17" s="783"/>
      <c r="H17" s="783"/>
      <c r="I17" s="783"/>
      <c r="J17" s="783"/>
      <c r="K17" s="783"/>
      <c r="L17" s="783"/>
      <c r="M17" s="783"/>
      <c r="N17" s="783"/>
    </row>
    <row r="18" spans="1:14" hidden="1" x14ac:dyDescent="0.25">
      <c r="A18" s="783" t="s">
        <v>292</v>
      </c>
      <c r="B18" s="784" t="s">
        <v>288</v>
      </c>
      <c r="C18" s="783"/>
      <c r="D18" s="783"/>
      <c r="E18" s="783"/>
      <c r="F18" s="783"/>
      <c r="G18" s="783"/>
      <c r="H18" s="783"/>
      <c r="I18" s="783"/>
      <c r="J18" s="783"/>
      <c r="K18" s="783"/>
      <c r="L18" s="783"/>
      <c r="M18" s="783"/>
      <c r="N18" s="783"/>
    </row>
    <row r="19" spans="1:14" hidden="1" x14ac:dyDescent="0.25">
      <c r="A19" s="783" t="s">
        <v>293</v>
      </c>
      <c r="B19" s="784" t="s">
        <v>294</v>
      </c>
      <c r="C19" s="783"/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/>
    </row>
    <row r="20" spans="1:14" hidden="1" x14ac:dyDescent="0.25">
      <c r="A20" s="783" t="s">
        <v>295</v>
      </c>
      <c r="B20" s="784" t="s">
        <v>294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</row>
    <row r="21" spans="1:14" hidden="1" x14ac:dyDescent="0.25">
      <c r="A21" s="783" t="s">
        <v>296</v>
      </c>
      <c r="B21" s="784" t="s">
        <v>294</v>
      </c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</row>
    <row r="22" spans="1:14" ht="16.5" customHeight="1" x14ac:dyDescent="0.25">
      <c r="A22" s="799" t="s">
        <v>297</v>
      </c>
      <c r="B22" s="794" t="s">
        <v>288</v>
      </c>
      <c r="C22" s="797"/>
      <c r="D22" s="797"/>
      <c r="E22" s="797"/>
      <c r="F22" s="797"/>
      <c r="G22" s="797"/>
      <c r="H22" s="797"/>
      <c r="I22" s="797"/>
      <c r="J22" s="797"/>
      <c r="K22" s="797"/>
      <c r="L22" s="797"/>
      <c r="M22" s="797"/>
      <c r="N22" s="797"/>
    </row>
    <row r="23" spans="1:14" ht="17.25" customHeight="1" x14ac:dyDescent="0.25">
      <c r="A23" s="799" t="s">
        <v>298</v>
      </c>
      <c r="B23" s="794" t="s">
        <v>288</v>
      </c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</row>
    <row r="24" spans="1:14" x14ac:dyDescent="0.25">
      <c r="A24" s="799" t="s">
        <v>299</v>
      </c>
      <c r="B24" s="800" t="s">
        <v>294</v>
      </c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</row>
    <row r="25" spans="1:14" ht="2.25" customHeight="1" x14ac:dyDescent="0.25">
      <c r="A25" s="783" t="s">
        <v>300</v>
      </c>
      <c r="B25" s="784" t="s">
        <v>288</v>
      </c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</row>
    <row r="26" spans="1:14" ht="13.5" customHeight="1" x14ac:dyDescent="0.25">
      <c r="A26" s="783" t="s">
        <v>301</v>
      </c>
      <c r="B26" s="784" t="s">
        <v>288</v>
      </c>
      <c r="C26" s="783"/>
      <c r="D26" s="783"/>
      <c r="E26" s="783"/>
      <c r="F26" s="783"/>
      <c r="G26" s="783"/>
      <c r="H26" s="783"/>
      <c r="I26" s="783"/>
      <c r="J26" s="783"/>
      <c r="K26" s="783"/>
      <c r="L26" s="783"/>
      <c r="M26" s="783"/>
      <c r="N26" s="783"/>
    </row>
    <row r="27" spans="1:14" x14ac:dyDescent="0.25">
      <c r="A27" s="783" t="s">
        <v>302</v>
      </c>
      <c r="B27" s="784" t="s">
        <v>288</v>
      </c>
      <c r="C27" s="783"/>
      <c r="D27" s="783"/>
      <c r="E27" s="783"/>
      <c r="F27" s="783"/>
      <c r="G27" s="792"/>
      <c r="H27" s="783"/>
      <c r="I27" s="783"/>
      <c r="J27" s="783"/>
      <c r="K27" s="783"/>
      <c r="L27" s="783"/>
      <c r="M27" s="783"/>
      <c r="N27" s="783"/>
    </row>
    <row r="28" spans="1:14" x14ac:dyDescent="0.25">
      <c r="A28" s="783" t="s">
        <v>303</v>
      </c>
      <c r="B28" s="784" t="s">
        <v>288</v>
      </c>
      <c r="C28" s="783"/>
      <c r="D28" s="783"/>
      <c r="E28" s="783"/>
      <c r="F28" s="783"/>
      <c r="G28" s="783"/>
      <c r="H28" s="783"/>
      <c r="I28" s="783"/>
      <c r="J28" s="783"/>
      <c r="K28" s="783"/>
      <c r="L28" s="783"/>
      <c r="M28" s="783"/>
      <c r="N28" s="783"/>
    </row>
    <row r="29" spans="1:14" x14ac:dyDescent="0.25">
      <c r="A29" s="783" t="s">
        <v>304</v>
      </c>
      <c r="B29" s="784" t="s">
        <v>288</v>
      </c>
      <c r="C29" s="783"/>
      <c r="D29" s="783"/>
      <c r="E29" s="783"/>
      <c r="F29" s="783"/>
      <c r="G29" s="783"/>
      <c r="H29" s="783"/>
      <c r="I29" s="783"/>
      <c r="J29" s="783"/>
      <c r="K29" s="783"/>
      <c r="L29" s="783"/>
      <c r="M29" s="783"/>
      <c r="N29" s="783"/>
    </row>
    <row r="30" spans="1:14" x14ac:dyDescent="0.25">
      <c r="A30" s="799" t="s">
        <v>305</v>
      </c>
      <c r="B30" s="794" t="s">
        <v>282</v>
      </c>
      <c r="C30" s="799"/>
      <c r="D30" s="796"/>
      <c r="E30" s="799"/>
      <c r="F30" s="799"/>
      <c r="G30" s="799"/>
      <c r="H30" s="799"/>
      <c r="I30" s="799"/>
      <c r="J30" s="799"/>
      <c r="K30" s="799"/>
      <c r="L30" s="799"/>
      <c r="M30" s="797"/>
      <c r="N30" s="796"/>
    </row>
    <row r="31" spans="1:14" x14ac:dyDescent="0.25">
      <c r="A31" s="801" t="s">
        <v>355</v>
      </c>
      <c r="B31" s="802"/>
      <c r="C31" s="803"/>
      <c r="D31" s="803"/>
      <c r="E31" s="803"/>
      <c r="F31" s="803"/>
      <c r="G31" s="803"/>
      <c r="H31" s="782"/>
      <c r="I31" s="803"/>
      <c r="J31" s="804"/>
      <c r="K31" s="803"/>
      <c r="L31" s="803"/>
      <c r="M31" s="803"/>
      <c r="N31" s="803"/>
    </row>
    <row r="32" spans="1:14" x14ac:dyDescent="0.25">
      <c r="A32" s="783" t="s">
        <v>306</v>
      </c>
      <c r="B32" s="784" t="s">
        <v>307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  <c r="M32" s="783"/>
      <c r="N32" s="783"/>
    </row>
    <row r="33" spans="1:14" x14ac:dyDescent="0.25">
      <c r="A33" s="805" t="s">
        <v>308</v>
      </c>
      <c r="B33" s="806" t="s">
        <v>207</v>
      </c>
      <c r="C33" s="805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</row>
    <row r="34" spans="1:14" x14ac:dyDescent="0.25">
      <c r="A34" s="783" t="s">
        <v>309</v>
      </c>
      <c r="B34" s="784" t="s">
        <v>307</v>
      </c>
      <c r="C34" s="785">
        <f>C32*C33/100</f>
        <v>0</v>
      </c>
      <c r="D34" s="785">
        <f>ROUND((D32*D33/100),3)</f>
        <v>0</v>
      </c>
      <c r="E34" s="785">
        <f t="shared" ref="E34:N34" si="0">ROUND((E32*E33/100),3)</f>
        <v>0</v>
      </c>
      <c r="F34" s="785">
        <f t="shared" si="0"/>
        <v>0</v>
      </c>
      <c r="G34" s="785">
        <f t="shared" si="0"/>
        <v>0</v>
      </c>
      <c r="H34" s="785">
        <f t="shared" si="0"/>
        <v>0</v>
      </c>
      <c r="I34" s="785">
        <f t="shared" si="0"/>
        <v>0</v>
      </c>
      <c r="J34" s="785">
        <f t="shared" si="0"/>
        <v>0</v>
      </c>
      <c r="K34" s="785">
        <f t="shared" si="0"/>
        <v>0</v>
      </c>
      <c r="L34" s="785">
        <f t="shared" si="0"/>
        <v>0</v>
      </c>
      <c r="M34" s="785">
        <f t="shared" si="0"/>
        <v>0</v>
      </c>
      <c r="N34" s="785">
        <f t="shared" si="0"/>
        <v>0</v>
      </c>
    </row>
    <row r="35" spans="1:14" x14ac:dyDescent="0.25">
      <c r="A35" s="783" t="s">
        <v>310</v>
      </c>
      <c r="B35" s="784" t="s">
        <v>307</v>
      </c>
      <c r="C35" s="785">
        <f t="shared" ref="C35" si="1">C32-C34</f>
        <v>0</v>
      </c>
      <c r="D35" s="785">
        <f>ROUND((D32-D34),3)</f>
        <v>0</v>
      </c>
      <c r="E35" s="785">
        <f t="shared" ref="E35:N35" si="2">ROUND((E32-E34),3)</f>
        <v>0</v>
      </c>
      <c r="F35" s="785">
        <f t="shared" si="2"/>
        <v>0</v>
      </c>
      <c r="G35" s="785">
        <f t="shared" si="2"/>
        <v>0</v>
      </c>
      <c r="H35" s="785">
        <f t="shared" si="2"/>
        <v>0</v>
      </c>
      <c r="I35" s="785">
        <f t="shared" si="2"/>
        <v>0</v>
      </c>
      <c r="J35" s="785">
        <f t="shared" si="2"/>
        <v>0</v>
      </c>
      <c r="K35" s="785">
        <f t="shared" si="2"/>
        <v>0</v>
      </c>
      <c r="L35" s="785">
        <f t="shared" si="2"/>
        <v>0</v>
      </c>
      <c r="M35" s="785">
        <f t="shared" si="2"/>
        <v>0</v>
      </c>
      <c r="N35" s="785">
        <f t="shared" si="2"/>
        <v>0</v>
      </c>
    </row>
    <row r="36" spans="1:14" x14ac:dyDescent="0.25">
      <c r="A36" s="783" t="s">
        <v>311</v>
      </c>
      <c r="B36" s="784" t="s">
        <v>282</v>
      </c>
      <c r="C36" s="807">
        <f>C11*C13*(1-C15*C16*C17*C18)-C19-C24-C30</f>
        <v>0</v>
      </c>
      <c r="D36" s="807">
        <f t="shared" ref="D36:N36" si="3">D11*D13*(1-D15*D16*D17*D18)-D19-D24-D30</f>
        <v>0</v>
      </c>
      <c r="E36" s="807">
        <f t="shared" si="3"/>
        <v>0</v>
      </c>
      <c r="F36" s="807">
        <f t="shared" si="3"/>
        <v>0</v>
      </c>
      <c r="G36" s="807">
        <f t="shared" si="3"/>
        <v>0</v>
      </c>
      <c r="H36" s="807">
        <f>H11*H13*(1-H15*H16*H17*H18)-H19-H24-H30</f>
        <v>0</v>
      </c>
      <c r="I36" s="807">
        <f>ROUND((I11*I13*(1-I15*I16*I17*I18)-I19-I24-I30),4)</f>
        <v>0</v>
      </c>
      <c r="J36" s="807">
        <f t="shared" si="3"/>
        <v>0</v>
      </c>
      <c r="K36" s="807">
        <f t="shared" si="3"/>
        <v>0</v>
      </c>
      <c r="L36" s="807">
        <f t="shared" si="3"/>
        <v>0</v>
      </c>
      <c r="M36" s="807">
        <f t="shared" si="3"/>
        <v>0</v>
      </c>
      <c r="N36" s="807">
        <f t="shared" si="3"/>
        <v>0</v>
      </c>
    </row>
    <row r="37" spans="1:14" x14ac:dyDescent="0.25">
      <c r="A37" s="783" t="s">
        <v>312</v>
      </c>
      <c r="B37" s="784" t="s">
        <v>282</v>
      </c>
      <c r="C37" s="807">
        <f t="shared" ref="C37:N37" si="4">C13*C10-C36</f>
        <v>0</v>
      </c>
      <c r="D37" s="807">
        <f t="shared" si="4"/>
        <v>0</v>
      </c>
      <c r="E37" s="807">
        <f t="shared" si="4"/>
        <v>0</v>
      </c>
      <c r="F37" s="807">
        <f t="shared" si="4"/>
        <v>0</v>
      </c>
      <c r="G37" s="807">
        <f t="shared" si="4"/>
        <v>0</v>
      </c>
      <c r="H37" s="807">
        <f t="shared" si="4"/>
        <v>0</v>
      </c>
      <c r="I37" s="807">
        <f>ROUND((I13*I10-I36),4)</f>
        <v>0</v>
      </c>
      <c r="J37" s="807">
        <f t="shared" si="4"/>
        <v>0</v>
      </c>
      <c r="K37" s="807">
        <f t="shared" si="4"/>
        <v>0</v>
      </c>
      <c r="L37" s="807">
        <f t="shared" si="4"/>
        <v>0</v>
      </c>
      <c r="M37" s="807">
        <f t="shared" si="4"/>
        <v>0</v>
      </c>
      <c r="N37" s="807">
        <f t="shared" si="4"/>
        <v>0</v>
      </c>
    </row>
    <row r="38" spans="1:14" x14ac:dyDescent="0.25">
      <c r="A38" s="808" t="s">
        <v>358</v>
      </c>
      <c r="B38" s="809" t="s">
        <v>313</v>
      </c>
      <c r="C38" s="810">
        <f t="shared" ref="C38:N38" si="5">ROUND(C37*C35,0)</f>
        <v>0</v>
      </c>
      <c r="D38" s="810">
        <f t="shared" si="5"/>
        <v>0</v>
      </c>
      <c r="E38" s="810">
        <f t="shared" si="5"/>
        <v>0</v>
      </c>
      <c r="F38" s="810">
        <f t="shared" si="5"/>
        <v>0</v>
      </c>
      <c r="G38" s="810">
        <f t="shared" si="5"/>
        <v>0</v>
      </c>
      <c r="H38" s="810">
        <f t="shared" si="5"/>
        <v>0</v>
      </c>
      <c r="I38" s="810">
        <f t="shared" si="5"/>
        <v>0</v>
      </c>
      <c r="J38" s="810">
        <f t="shared" si="5"/>
        <v>0</v>
      </c>
      <c r="K38" s="810">
        <f t="shared" si="5"/>
        <v>0</v>
      </c>
      <c r="L38" s="810">
        <f t="shared" si="5"/>
        <v>0</v>
      </c>
      <c r="M38" s="810">
        <f t="shared" si="5"/>
        <v>0</v>
      </c>
      <c r="N38" s="810">
        <f t="shared" si="5"/>
        <v>0</v>
      </c>
    </row>
    <row r="39" spans="1:14" x14ac:dyDescent="0.25">
      <c r="A39" s="801" t="s">
        <v>356</v>
      </c>
      <c r="B39" s="802"/>
      <c r="C39" s="803"/>
      <c r="D39" s="803"/>
      <c r="E39" s="803"/>
      <c r="F39" s="803"/>
      <c r="G39" s="803"/>
      <c r="H39" s="782"/>
      <c r="I39" s="803"/>
      <c r="J39" s="804"/>
      <c r="K39" s="803"/>
      <c r="L39" s="803"/>
      <c r="M39" s="803"/>
      <c r="N39" s="803"/>
    </row>
    <row r="40" spans="1:14" x14ac:dyDescent="0.25">
      <c r="A40" s="783" t="s">
        <v>306</v>
      </c>
      <c r="B40" s="784" t="s">
        <v>307</v>
      </c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</row>
    <row r="41" spans="1:14" x14ac:dyDescent="0.25">
      <c r="A41" s="805" t="s">
        <v>308</v>
      </c>
      <c r="B41" s="806" t="s">
        <v>207</v>
      </c>
      <c r="C41" s="805"/>
      <c r="D41" s="805"/>
      <c r="E41" s="805"/>
      <c r="F41" s="805"/>
      <c r="G41" s="805"/>
      <c r="H41" s="805"/>
      <c r="I41" s="805"/>
      <c r="J41" s="805"/>
      <c r="K41" s="805"/>
      <c r="L41" s="805"/>
      <c r="M41" s="805"/>
      <c r="N41" s="805"/>
    </row>
    <row r="42" spans="1:14" x14ac:dyDescent="0.25">
      <c r="A42" s="783" t="s">
        <v>309</v>
      </c>
      <c r="B42" s="784" t="s">
        <v>307</v>
      </c>
      <c r="C42" s="785">
        <f>C40*C41/100</f>
        <v>0</v>
      </c>
      <c r="D42" s="785">
        <f>ROUND((D40*D41/100),3)</f>
        <v>0</v>
      </c>
      <c r="E42" s="785">
        <f t="shared" ref="E42:N42" si="6">ROUND((E40*E41/100),3)</f>
        <v>0</v>
      </c>
      <c r="F42" s="785">
        <f t="shared" si="6"/>
        <v>0</v>
      </c>
      <c r="G42" s="785">
        <f t="shared" si="6"/>
        <v>0</v>
      </c>
      <c r="H42" s="785">
        <f t="shared" si="6"/>
        <v>0</v>
      </c>
      <c r="I42" s="785">
        <f t="shared" si="6"/>
        <v>0</v>
      </c>
      <c r="J42" s="785">
        <f t="shared" si="6"/>
        <v>0</v>
      </c>
      <c r="K42" s="785">
        <f t="shared" si="6"/>
        <v>0</v>
      </c>
      <c r="L42" s="785">
        <f t="shared" si="6"/>
        <v>0</v>
      </c>
      <c r="M42" s="785">
        <f t="shared" si="6"/>
        <v>0</v>
      </c>
      <c r="N42" s="785">
        <f t="shared" si="6"/>
        <v>0</v>
      </c>
    </row>
    <row r="43" spans="1:14" x14ac:dyDescent="0.25">
      <c r="A43" s="783" t="s">
        <v>310</v>
      </c>
      <c r="B43" s="784" t="s">
        <v>307</v>
      </c>
      <c r="C43" s="785">
        <f t="shared" ref="C43" si="7">C40-C42</f>
        <v>0</v>
      </c>
      <c r="D43" s="785">
        <f>ROUND((D40-D42),3)</f>
        <v>0</v>
      </c>
      <c r="E43" s="785">
        <f t="shared" ref="E43:N43" si="8">ROUND((E40-E42),3)</f>
        <v>0</v>
      </c>
      <c r="F43" s="785">
        <f t="shared" si="8"/>
        <v>0</v>
      </c>
      <c r="G43" s="785">
        <f t="shared" si="8"/>
        <v>0</v>
      </c>
      <c r="H43" s="785">
        <f t="shared" si="8"/>
        <v>0</v>
      </c>
      <c r="I43" s="785">
        <f t="shared" si="8"/>
        <v>0</v>
      </c>
      <c r="J43" s="785">
        <f t="shared" si="8"/>
        <v>0</v>
      </c>
      <c r="K43" s="785">
        <f t="shared" si="8"/>
        <v>0</v>
      </c>
      <c r="L43" s="785">
        <f t="shared" si="8"/>
        <v>0</v>
      </c>
      <c r="M43" s="785">
        <f t="shared" si="8"/>
        <v>0</v>
      </c>
      <c r="N43" s="785">
        <f t="shared" si="8"/>
        <v>0</v>
      </c>
    </row>
    <row r="44" spans="1:14" x14ac:dyDescent="0.25">
      <c r="A44" s="783" t="s">
        <v>314</v>
      </c>
      <c r="B44" s="784" t="s">
        <v>282</v>
      </c>
      <c r="C44" s="807">
        <f>C11*C13*(1-C15*C16*C17*C18)-C19-C24-C30</f>
        <v>0</v>
      </c>
      <c r="D44" s="807">
        <f t="shared" ref="D44:N44" si="9">D11*D13*(1-D15*D16*D17*D18)-D19-D24-D30</f>
        <v>0</v>
      </c>
      <c r="E44" s="807">
        <f t="shared" si="9"/>
        <v>0</v>
      </c>
      <c r="F44" s="807">
        <f t="shared" si="9"/>
        <v>0</v>
      </c>
      <c r="G44" s="807">
        <f t="shared" si="9"/>
        <v>0</v>
      </c>
      <c r="H44" s="807">
        <f t="shared" si="9"/>
        <v>0</v>
      </c>
      <c r="I44" s="807">
        <f>ROUND((I11*I13*(1-I15*I16*I17*I18)-I19-I24-I30),4)</f>
        <v>0</v>
      </c>
      <c r="J44" s="807">
        <f t="shared" si="9"/>
        <v>0</v>
      </c>
      <c r="K44" s="807">
        <f t="shared" si="9"/>
        <v>0</v>
      </c>
      <c r="L44" s="807">
        <f t="shared" si="9"/>
        <v>0</v>
      </c>
      <c r="M44" s="807">
        <f t="shared" si="9"/>
        <v>0</v>
      </c>
      <c r="N44" s="807">
        <f t="shared" si="9"/>
        <v>0</v>
      </c>
    </row>
    <row r="45" spans="1:14" x14ac:dyDescent="0.25">
      <c r="A45" s="783" t="s">
        <v>312</v>
      </c>
      <c r="B45" s="784" t="s">
        <v>282</v>
      </c>
      <c r="C45" s="807">
        <f t="shared" ref="C45:N45" si="10">C10*C13-C44</f>
        <v>0</v>
      </c>
      <c r="D45" s="807">
        <f t="shared" si="10"/>
        <v>0</v>
      </c>
      <c r="E45" s="807">
        <f t="shared" si="10"/>
        <v>0</v>
      </c>
      <c r="F45" s="807">
        <f t="shared" si="10"/>
        <v>0</v>
      </c>
      <c r="G45" s="807">
        <f t="shared" si="10"/>
        <v>0</v>
      </c>
      <c r="H45" s="807">
        <f t="shared" si="10"/>
        <v>0</v>
      </c>
      <c r="I45" s="807">
        <f>ROUND((I10*I13-I44),4)</f>
        <v>0</v>
      </c>
      <c r="J45" s="807">
        <f t="shared" si="10"/>
        <v>0</v>
      </c>
      <c r="K45" s="807">
        <f t="shared" si="10"/>
        <v>0</v>
      </c>
      <c r="L45" s="807">
        <f t="shared" si="10"/>
        <v>0</v>
      </c>
      <c r="M45" s="807">
        <f t="shared" si="10"/>
        <v>0</v>
      </c>
      <c r="N45" s="807">
        <f t="shared" si="10"/>
        <v>0</v>
      </c>
    </row>
    <row r="46" spans="1:14" x14ac:dyDescent="0.25">
      <c r="A46" s="808" t="s">
        <v>359</v>
      </c>
      <c r="B46" s="809" t="s">
        <v>313</v>
      </c>
      <c r="C46" s="810">
        <f>ROUND(C45*C43,0)</f>
        <v>0</v>
      </c>
      <c r="D46" s="810">
        <f>ROUND(D45*D43,0)</f>
        <v>0</v>
      </c>
      <c r="E46" s="810">
        <f>ROUND(E45*E43,0)</f>
        <v>0</v>
      </c>
      <c r="F46" s="810">
        <f t="shared" ref="F46:N46" si="11">ROUND(F45*F43,0)</f>
        <v>0</v>
      </c>
      <c r="G46" s="810">
        <f t="shared" si="11"/>
        <v>0</v>
      </c>
      <c r="H46" s="810">
        <f t="shared" si="11"/>
        <v>0</v>
      </c>
      <c r="I46" s="810">
        <f t="shared" si="11"/>
        <v>0</v>
      </c>
      <c r="J46" s="810">
        <f t="shared" si="11"/>
        <v>0</v>
      </c>
      <c r="K46" s="810">
        <f t="shared" si="11"/>
        <v>0</v>
      </c>
      <c r="L46" s="810">
        <f t="shared" si="11"/>
        <v>0</v>
      </c>
      <c r="M46" s="810">
        <f t="shared" si="11"/>
        <v>0</v>
      </c>
      <c r="N46" s="810">
        <f t="shared" si="11"/>
        <v>0</v>
      </c>
    </row>
    <row r="47" spans="1:14" x14ac:dyDescent="0.25">
      <c r="A47" s="801" t="s">
        <v>357</v>
      </c>
      <c r="B47" s="802"/>
      <c r="C47" s="803"/>
      <c r="D47" s="803"/>
      <c r="E47" s="803"/>
      <c r="F47" s="803"/>
      <c r="G47" s="803"/>
      <c r="H47" s="782"/>
      <c r="I47" s="803"/>
      <c r="J47" s="804"/>
      <c r="K47" s="803"/>
      <c r="L47" s="803"/>
      <c r="M47" s="803"/>
      <c r="N47" s="803"/>
    </row>
    <row r="48" spans="1:14" x14ac:dyDescent="0.25">
      <c r="A48" s="783" t="s">
        <v>306</v>
      </c>
      <c r="B48" s="784" t="s">
        <v>307</v>
      </c>
      <c r="C48" s="783"/>
      <c r="D48" s="783"/>
      <c r="E48" s="783"/>
      <c r="F48" s="811"/>
      <c r="G48" s="783"/>
      <c r="H48" s="783"/>
      <c r="I48" s="783"/>
      <c r="J48" s="783"/>
      <c r="K48" s="783"/>
      <c r="L48" s="783"/>
      <c r="M48" s="783"/>
      <c r="N48" s="783"/>
    </row>
    <row r="49" spans="1:15" x14ac:dyDescent="0.25">
      <c r="A49" s="805" t="s">
        <v>308</v>
      </c>
      <c r="B49" s="806" t="s">
        <v>207</v>
      </c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</row>
    <row r="50" spans="1:15" x14ac:dyDescent="0.25">
      <c r="A50" s="783" t="s">
        <v>309</v>
      </c>
      <c r="B50" s="784" t="s">
        <v>307</v>
      </c>
      <c r="C50" s="785">
        <f>C48*C49/100</f>
        <v>0</v>
      </c>
      <c r="D50" s="785">
        <f>ROUND((D48*D49/100),3)</f>
        <v>0</v>
      </c>
      <c r="E50" s="785">
        <f t="shared" ref="E50:H50" si="12">E48*E49/100</f>
        <v>0</v>
      </c>
      <c r="F50" s="785">
        <f t="shared" si="12"/>
        <v>0</v>
      </c>
      <c r="G50" s="785">
        <f t="shared" si="12"/>
        <v>0</v>
      </c>
      <c r="H50" s="785">
        <f t="shared" si="12"/>
        <v>0</v>
      </c>
      <c r="I50" s="785">
        <f>ROUND((I48*I49/100),3)</f>
        <v>0</v>
      </c>
      <c r="J50" s="785">
        <f t="shared" ref="J50:N50" si="13">ROUND((J48*J49/100),3)</f>
        <v>0</v>
      </c>
      <c r="K50" s="785">
        <f t="shared" si="13"/>
        <v>0</v>
      </c>
      <c r="L50" s="785">
        <f t="shared" si="13"/>
        <v>0</v>
      </c>
      <c r="M50" s="785">
        <f t="shared" si="13"/>
        <v>0</v>
      </c>
      <c r="N50" s="785">
        <f t="shared" si="13"/>
        <v>0</v>
      </c>
    </row>
    <row r="51" spans="1:15" x14ac:dyDescent="0.25">
      <c r="A51" s="783" t="s">
        <v>310</v>
      </c>
      <c r="B51" s="784" t="s">
        <v>307</v>
      </c>
      <c r="C51" s="785">
        <f t="shared" ref="C51:H51" si="14">C48-C50</f>
        <v>0</v>
      </c>
      <c r="D51" s="785">
        <f>ROUND((D48-D50),3)</f>
        <v>0</v>
      </c>
      <c r="E51" s="785">
        <f t="shared" si="14"/>
        <v>0</v>
      </c>
      <c r="F51" s="785">
        <f t="shared" si="14"/>
        <v>0</v>
      </c>
      <c r="G51" s="785">
        <f t="shared" si="14"/>
        <v>0</v>
      </c>
      <c r="H51" s="785">
        <f t="shared" si="14"/>
        <v>0</v>
      </c>
      <c r="I51" s="785">
        <f>ROUND((I48-I50),3)</f>
        <v>0</v>
      </c>
      <c r="J51" s="785">
        <f t="shared" ref="J51:N51" si="15">ROUND((J48-J50),3)</f>
        <v>0</v>
      </c>
      <c r="K51" s="785">
        <f t="shared" si="15"/>
        <v>0</v>
      </c>
      <c r="L51" s="785">
        <f t="shared" si="15"/>
        <v>0</v>
      </c>
      <c r="M51" s="785">
        <f t="shared" si="15"/>
        <v>0</v>
      </c>
      <c r="N51" s="785">
        <f t="shared" si="15"/>
        <v>0</v>
      </c>
    </row>
    <row r="52" spans="1:15" x14ac:dyDescent="0.25">
      <c r="A52" s="805" t="s">
        <v>315</v>
      </c>
      <c r="B52" s="806"/>
      <c r="C52" s="812"/>
      <c r="D52" s="812"/>
      <c r="E52" s="812"/>
      <c r="F52" s="812"/>
      <c r="G52" s="812"/>
      <c r="H52" s="812"/>
      <c r="I52" s="812"/>
      <c r="J52" s="812"/>
      <c r="K52" s="812"/>
      <c r="L52" s="812"/>
      <c r="M52" s="812"/>
      <c r="N52" s="812"/>
    </row>
    <row r="53" spans="1:15" x14ac:dyDescent="0.25">
      <c r="A53" s="783" t="s">
        <v>311</v>
      </c>
      <c r="B53" s="784" t="s">
        <v>282</v>
      </c>
      <c r="C53" s="807">
        <f>C11*C13*(1-C16*C52*C18)-C19-C24-C30</f>
        <v>0</v>
      </c>
      <c r="D53" s="807">
        <f t="shared" ref="D53:N53" si="16">D11*D13*(1-D16*D52*D18)-D19-D24-D30</f>
        <v>0</v>
      </c>
      <c r="E53" s="807">
        <f t="shared" si="16"/>
        <v>0</v>
      </c>
      <c r="F53" s="807">
        <f t="shared" si="16"/>
        <v>0</v>
      </c>
      <c r="G53" s="807">
        <f t="shared" si="16"/>
        <v>0</v>
      </c>
      <c r="H53" s="807">
        <f t="shared" si="16"/>
        <v>0</v>
      </c>
      <c r="I53" s="807">
        <f>ROUND((I11*I13*(1-I16*I52*I18)-I19-I24-I30),4)</f>
        <v>0</v>
      </c>
      <c r="J53" s="807">
        <f t="shared" si="16"/>
        <v>0</v>
      </c>
      <c r="K53" s="807">
        <f t="shared" si="16"/>
        <v>0</v>
      </c>
      <c r="L53" s="807">
        <f t="shared" si="16"/>
        <v>0</v>
      </c>
      <c r="M53" s="807">
        <f t="shared" si="16"/>
        <v>0</v>
      </c>
      <c r="N53" s="807">
        <f t="shared" si="16"/>
        <v>0</v>
      </c>
    </row>
    <row r="54" spans="1:15" x14ac:dyDescent="0.25">
      <c r="A54" s="783" t="s">
        <v>312</v>
      </c>
      <c r="B54" s="784" t="s">
        <v>282</v>
      </c>
      <c r="C54" s="807">
        <f t="shared" ref="C54:N54" si="17">C10*C13-C53</f>
        <v>0</v>
      </c>
      <c r="D54" s="807">
        <f t="shared" si="17"/>
        <v>0</v>
      </c>
      <c r="E54" s="807">
        <f t="shared" si="17"/>
        <v>0</v>
      </c>
      <c r="F54" s="807">
        <f t="shared" si="17"/>
        <v>0</v>
      </c>
      <c r="G54" s="807">
        <f t="shared" si="17"/>
        <v>0</v>
      </c>
      <c r="H54" s="807">
        <f t="shared" si="17"/>
        <v>0</v>
      </c>
      <c r="I54" s="807">
        <f>ROUND((I10*I13-I53),4)</f>
        <v>0</v>
      </c>
      <c r="J54" s="807">
        <f t="shared" si="17"/>
        <v>0</v>
      </c>
      <c r="K54" s="807">
        <f t="shared" si="17"/>
        <v>0</v>
      </c>
      <c r="L54" s="807">
        <f t="shared" si="17"/>
        <v>0</v>
      </c>
      <c r="M54" s="807">
        <f t="shared" si="17"/>
        <v>0</v>
      </c>
      <c r="N54" s="807">
        <f t="shared" si="17"/>
        <v>0</v>
      </c>
    </row>
    <row r="55" spans="1:15" x14ac:dyDescent="0.25">
      <c r="A55" s="808" t="s">
        <v>360</v>
      </c>
      <c r="B55" s="809" t="s">
        <v>313</v>
      </c>
      <c r="C55" s="810">
        <f t="shared" ref="C55:H55" si="18">ROUND(C54*C51,0)</f>
        <v>0</v>
      </c>
      <c r="D55" s="810">
        <f t="shared" si="18"/>
        <v>0</v>
      </c>
      <c r="E55" s="810">
        <f t="shared" si="18"/>
        <v>0</v>
      </c>
      <c r="F55" s="810">
        <f t="shared" si="18"/>
        <v>0</v>
      </c>
      <c r="G55" s="810">
        <f t="shared" si="18"/>
        <v>0</v>
      </c>
      <c r="H55" s="810">
        <f t="shared" si="18"/>
        <v>0</v>
      </c>
      <c r="I55" s="810">
        <f>ROUND(I54*I51,0)</f>
        <v>0</v>
      </c>
      <c r="J55" s="810">
        <f t="shared" ref="J55" si="19">ROUND(J54*J51,0)</f>
        <v>0</v>
      </c>
      <c r="K55" s="810">
        <f>ROUND(K54*K51,0)</f>
        <v>0</v>
      </c>
      <c r="L55" s="810">
        <f>ROUND(L54*L51,0)</f>
        <v>0</v>
      </c>
      <c r="M55" s="810">
        <f>ROUND(M54*M51,0)</f>
        <v>0</v>
      </c>
      <c r="N55" s="810">
        <f>ROUND(N54*N51,0)</f>
        <v>0</v>
      </c>
    </row>
    <row r="56" spans="1:15" x14ac:dyDescent="0.25">
      <c r="A56" s="813" t="s">
        <v>316</v>
      </c>
      <c r="B56" s="814"/>
      <c r="C56" s="815">
        <f>C38+C46+C55</f>
        <v>0</v>
      </c>
      <c r="D56" s="815">
        <f t="shared" ref="D56:N56" si="20">D38+D46+D55</f>
        <v>0</v>
      </c>
      <c r="E56" s="815">
        <f t="shared" si="20"/>
        <v>0</v>
      </c>
      <c r="F56" s="815">
        <f t="shared" si="20"/>
        <v>0</v>
      </c>
      <c r="G56" s="815">
        <f t="shared" si="20"/>
        <v>0</v>
      </c>
      <c r="H56" s="815">
        <f t="shared" si="20"/>
        <v>0</v>
      </c>
      <c r="I56" s="815">
        <f t="shared" si="20"/>
        <v>0</v>
      </c>
      <c r="J56" s="815">
        <f t="shared" si="20"/>
        <v>0</v>
      </c>
      <c r="K56" s="815">
        <f t="shared" si="20"/>
        <v>0</v>
      </c>
      <c r="L56" s="815">
        <f t="shared" si="20"/>
        <v>0</v>
      </c>
      <c r="M56" s="815">
        <f t="shared" si="20"/>
        <v>0</v>
      </c>
      <c r="N56" s="815">
        <f t="shared" si="20"/>
        <v>0</v>
      </c>
      <c r="O56" s="816"/>
    </row>
    <row r="57" spans="1:15" x14ac:dyDescent="0.25">
      <c r="A57" s="778" t="s">
        <v>317</v>
      </c>
      <c r="C57" s="778">
        <f t="shared" ref="C57:N57" si="21">C32+C40+C48</f>
        <v>0</v>
      </c>
      <c r="D57" s="778">
        <f t="shared" si="21"/>
        <v>0</v>
      </c>
      <c r="E57" s="778">
        <f t="shared" si="21"/>
        <v>0</v>
      </c>
      <c r="F57" s="778">
        <f t="shared" si="21"/>
        <v>0</v>
      </c>
      <c r="G57" s="778">
        <f t="shared" si="21"/>
        <v>0</v>
      </c>
      <c r="H57" s="778">
        <f t="shared" si="21"/>
        <v>0</v>
      </c>
      <c r="I57" s="778">
        <f t="shared" si="21"/>
        <v>0</v>
      </c>
      <c r="J57" s="778">
        <f t="shared" si="21"/>
        <v>0</v>
      </c>
      <c r="K57" s="778">
        <f t="shared" si="21"/>
        <v>0</v>
      </c>
      <c r="L57" s="778">
        <f t="shared" si="21"/>
        <v>0</v>
      </c>
      <c r="M57" s="778">
        <f t="shared" si="21"/>
        <v>0</v>
      </c>
      <c r="N57" s="778">
        <f t="shared" si="21"/>
        <v>0</v>
      </c>
    </row>
    <row r="58" spans="1:15" x14ac:dyDescent="0.25">
      <c r="A58" s="778" t="s">
        <v>355</v>
      </c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6"/>
    </row>
    <row r="59" spans="1:15" x14ac:dyDescent="0.25">
      <c r="A59" s="778" t="s">
        <v>356</v>
      </c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</row>
    <row r="60" spans="1:15" x14ac:dyDescent="0.25">
      <c r="A60" s="778" t="s">
        <v>357</v>
      </c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</row>
    <row r="61" spans="1:15" x14ac:dyDescent="0.25">
      <c r="A61" s="818" t="s">
        <v>318</v>
      </c>
      <c r="B61" s="818"/>
      <c r="C61" s="819">
        <f>C58+C59+C60</f>
        <v>0</v>
      </c>
      <c r="D61" s="819">
        <f>SUM(D58:D60)</f>
        <v>0</v>
      </c>
      <c r="E61" s="819">
        <f t="shared" ref="E61:J61" si="22">E58+E59+E60</f>
        <v>0</v>
      </c>
      <c r="F61" s="819">
        <f t="shared" si="22"/>
        <v>0</v>
      </c>
      <c r="G61" s="819">
        <f t="shared" si="22"/>
        <v>0</v>
      </c>
      <c r="H61" s="819">
        <f t="shared" si="22"/>
        <v>0</v>
      </c>
      <c r="I61" s="819">
        <f t="shared" si="22"/>
        <v>0</v>
      </c>
      <c r="J61" s="819">
        <f t="shared" si="22"/>
        <v>0</v>
      </c>
      <c r="K61" s="819">
        <f>K58+K59+K60</f>
        <v>0</v>
      </c>
      <c r="L61" s="819">
        <f t="shared" ref="L61:N61" si="23">L58+L59+L60</f>
        <v>0</v>
      </c>
      <c r="M61" s="819">
        <f t="shared" si="23"/>
        <v>0</v>
      </c>
      <c r="N61" s="819">
        <f t="shared" si="23"/>
        <v>0</v>
      </c>
    </row>
    <row r="62" spans="1:15" x14ac:dyDescent="0.25">
      <c r="A62" s="778" t="s">
        <v>355</v>
      </c>
      <c r="C62" s="817">
        <f t="shared" ref="C62:M62" si="24">C38-C58</f>
        <v>0</v>
      </c>
      <c r="D62" s="817">
        <f t="shared" si="24"/>
        <v>0</v>
      </c>
      <c r="E62" s="817">
        <f t="shared" si="24"/>
        <v>0</v>
      </c>
      <c r="F62" s="817">
        <f t="shared" si="24"/>
        <v>0</v>
      </c>
      <c r="G62" s="817">
        <f t="shared" si="24"/>
        <v>0</v>
      </c>
      <c r="H62" s="817">
        <f t="shared" si="24"/>
        <v>0</v>
      </c>
      <c r="I62" s="817">
        <f t="shared" si="24"/>
        <v>0</v>
      </c>
      <c r="J62" s="817">
        <f t="shared" si="24"/>
        <v>0</v>
      </c>
      <c r="K62" s="817">
        <f t="shared" si="24"/>
        <v>0</v>
      </c>
      <c r="L62" s="817">
        <f t="shared" si="24"/>
        <v>0</v>
      </c>
      <c r="M62" s="817">
        <f t="shared" si="24"/>
        <v>0</v>
      </c>
      <c r="N62" s="817"/>
    </row>
    <row r="63" spans="1:15" x14ac:dyDescent="0.25">
      <c r="A63" s="778" t="s">
        <v>356</v>
      </c>
      <c r="C63" s="817">
        <f t="shared" ref="C63:M63" si="25">C46-C59</f>
        <v>0</v>
      </c>
      <c r="D63" s="817">
        <f t="shared" si="25"/>
        <v>0</v>
      </c>
      <c r="E63" s="817">
        <f t="shared" si="25"/>
        <v>0</v>
      </c>
      <c r="F63" s="817">
        <f t="shared" si="25"/>
        <v>0</v>
      </c>
      <c r="G63" s="817">
        <f t="shared" si="25"/>
        <v>0</v>
      </c>
      <c r="H63" s="817">
        <f t="shared" si="25"/>
        <v>0</v>
      </c>
      <c r="I63" s="817">
        <f t="shared" si="25"/>
        <v>0</v>
      </c>
      <c r="J63" s="817">
        <f t="shared" si="25"/>
        <v>0</v>
      </c>
      <c r="K63" s="817">
        <f t="shared" si="25"/>
        <v>0</v>
      </c>
      <c r="L63" s="817">
        <f t="shared" si="25"/>
        <v>0</v>
      </c>
      <c r="M63" s="817">
        <f t="shared" si="25"/>
        <v>0</v>
      </c>
      <c r="N63" s="817"/>
    </row>
    <row r="64" spans="1:15" x14ac:dyDescent="0.25">
      <c r="A64" s="778" t="s">
        <v>357</v>
      </c>
      <c r="C64" s="817">
        <f t="shared" ref="C64:M64" si="26">C55-C60</f>
        <v>0</v>
      </c>
      <c r="D64" s="817">
        <f t="shared" si="26"/>
        <v>0</v>
      </c>
      <c r="E64" s="817">
        <f t="shared" si="26"/>
        <v>0</v>
      </c>
      <c r="F64" s="817">
        <f t="shared" si="26"/>
        <v>0</v>
      </c>
      <c r="G64" s="817">
        <f t="shared" si="26"/>
        <v>0</v>
      </c>
      <c r="H64" s="817">
        <f t="shared" si="26"/>
        <v>0</v>
      </c>
      <c r="I64" s="817">
        <f t="shared" si="26"/>
        <v>0</v>
      </c>
      <c r="J64" s="817">
        <f t="shared" si="26"/>
        <v>0</v>
      </c>
      <c r="K64" s="817">
        <f t="shared" si="26"/>
        <v>0</v>
      </c>
      <c r="L64" s="817">
        <f t="shared" si="26"/>
        <v>0</v>
      </c>
      <c r="M64" s="817">
        <f t="shared" si="26"/>
        <v>0</v>
      </c>
      <c r="N64" s="817"/>
    </row>
    <row r="65" spans="1:14" x14ac:dyDescent="0.25">
      <c r="A65" s="818" t="s">
        <v>319</v>
      </c>
      <c r="B65" s="818"/>
      <c r="C65" s="819">
        <f t="shared" ref="C65:N65" si="27">C62+C63+C64</f>
        <v>0</v>
      </c>
      <c r="D65" s="819">
        <f t="shared" si="27"/>
        <v>0</v>
      </c>
      <c r="E65" s="819">
        <f t="shared" si="27"/>
        <v>0</v>
      </c>
      <c r="F65" s="819">
        <f t="shared" si="27"/>
        <v>0</v>
      </c>
      <c r="G65" s="819">
        <f t="shared" si="27"/>
        <v>0</v>
      </c>
      <c r="H65" s="819">
        <f t="shared" si="27"/>
        <v>0</v>
      </c>
      <c r="I65" s="819">
        <f t="shared" si="27"/>
        <v>0</v>
      </c>
      <c r="J65" s="819">
        <f t="shared" si="27"/>
        <v>0</v>
      </c>
      <c r="K65" s="819">
        <f t="shared" si="27"/>
        <v>0</v>
      </c>
      <c r="L65" s="819">
        <f t="shared" si="27"/>
        <v>0</v>
      </c>
      <c r="M65" s="819">
        <f t="shared" si="27"/>
        <v>0</v>
      </c>
      <c r="N65" s="819">
        <f t="shared" si="27"/>
        <v>0</v>
      </c>
    </row>
    <row r="66" spans="1:14" x14ac:dyDescent="0.25">
      <c r="A66" s="778" t="s">
        <v>355</v>
      </c>
      <c r="C66" s="817"/>
      <c r="D66" s="817"/>
      <c r="E66" s="817"/>
      <c r="G66" s="817"/>
      <c r="H66" s="817"/>
      <c r="I66" s="817"/>
      <c r="J66" s="817"/>
      <c r="K66" s="817"/>
      <c r="L66" s="817"/>
      <c r="M66" s="817"/>
      <c r="N66" s="817"/>
    </row>
    <row r="67" spans="1:14" x14ac:dyDescent="0.25">
      <c r="A67" s="778" t="s">
        <v>356</v>
      </c>
      <c r="C67" s="817"/>
      <c r="D67" s="817"/>
      <c r="E67" s="817"/>
      <c r="G67" s="817"/>
      <c r="H67" s="817"/>
      <c r="I67" s="817"/>
      <c r="J67" s="817"/>
      <c r="K67" s="817"/>
      <c r="L67" s="817"/>
      <c r="M67" s="817"/>
      <c r="N67" s="817"/>
    </row>
    <row r="68" spans="1:14" x14ac:dyDescent="0.25">
      <c r="A68" s="778" t="s">
        <v>357</v>
      </c>
      <c r="C68" s="817"/>
      <c r="D68" s="817"/>
      <c r="E68" s="817"/>
      <c r="G68" s="817"/>
      <c r="H68" s="817"/>
      <c r="I68" s="817"/>
      <c r="J68" s="817"/>
      <c r="K68" s="817"/>
      <c r="L68" s="817"/>
      <c r="M68" s="817"/>
      <c r="N68" s="817"/>
    </row>
    <row r="69" spans="1:14" x14ac:dyDescent="0.25">
      <c r="A69" s="818" t="s">
        <v>318</v>
      </c>
      <c r="B69" s="818"/>
      <c r="C69" s="819"/>
      <c r="D69" s="819"/>
      <c r="E69" s="819">
        <f>SUM(E66:E68)</f>
        <v>0</v>
      </c>
      <c r="F69" s="818"/>
      <c r="G69" s="819"/>
      <c r="H69" s="819"/>
      <c r="I69" s="819"/>
      <c r="J69" s="819"/>
      <c r="K69" s="819"/>
      <c r="L69" s="819"/>
      <c r="M69" s="819"/>
      <c r="N69" s="819"/>
    </row>
    <row r="70" spans="1:14" x14ac:dyDescent="0.25">
      <c r="A70" s="778" t="s">
        <v>355</v>
      </c>
      <c r="C70" s="817"/>
      <c r="E70" s="817">
        <f>E38-E66</f>
        <v>0</v>
      </c>
      <c r="G70" s="817"/>
      <c r="H70" s="817"/>
      <c r="I70" s="817"/>
      <c r="J70" s="817"/>
      <c r="K70" s="817"/>
      <c r="L70" s="817"/>
      <c r="M70" s="817"/>
      <c r="N70" s="817"/>
    </row>
    <row r="71" spans="1:14" x14ac:dyDescent="0.25">
      <c r="A71" s="778" t="s">
        <v>356</v>
      </c>
      <c r="E71" s="817">
        <f>E46-E67</f>
        <v>0</v>
      </c>
    </row>
    <row r="72" spans="1:14" x14ac:dyDescent="0.25">
      <c r="A72" s="778" t="s">
        <v>357</v>
      </c>
      <c r="E72" s="817">
        <f>E55-E68</f>
        <v>0</v>
      </c>
    </row>
    <row r="73" spans="1:14" x14ac:dyDescent="0.25">
      <c r="A73" s="818" t="s">
        <v>319</v>
      </c>
      <c r="B73" s="818"/>
      <c r="C73" s="818"/>
      <c r="D73" s="818"/>
      <c r="E73" s="819">
        <f>E70+E71+E72</f>
        <v>0</v>
      </c>
      <c r="F73" s="818"/>
    </row>
    <row r="74" spans="1:14" x14ac:dyDescent="0.25">
      <c r="C74" s="778" t="e">
        <f t="shared" ref="C74:M74" si="28">C56/C57</f>
        <v>#DIV/0!</v>
      </c>
      <c r="D74" s="778" t="e">
        <f t="shared" si="28"/>
        <v>#DIV/0!</v>
      </c>
      <c r="E74" s="778" t="e">
        <f t="shared" si="28"/>
        <v>#DIV/0!</v>
      </c>
      <c r="F74" s="778" t="e">
        <f t="shared" si="28"/>
        <v>#DIV/0!</v>
      </c>
      <c r="G74" s="778" t="e">
        <f t="shared" si="28"/>
        <v>#DIV/0!</v>
      </c>
      <c r="H74" s="778" t="e">
        <f t="shared" si="28"/>
        <v>#DIV/0!</v>
      </c>
      <c r="I74" s="778" t="e">
        <f t="shared" si="28"/>
        <v>#DIV/0!</v>
      </c>
      <c r="J74" s="778" t="e">
        <f t="shared" si="28"/>
        <v>#DIV/0!</v>
      </c>
      <c r="K74" s="778" t="e">
        <f t="shared" si="28"/>
        <v>#DIV/0!</v>
      </c>
      <c r="L74" s="778" t="e">
        <f t="shared" si="28"/>
        <v>#DIV/0!</v>
      </c>
      <c r="M74" s="778" t="e">
        <f t="shared" si="28"/>
        <v>#DIV/0!</v>
      </c>
      <c r="N74" s="778" t="e">
        <f>N56/N57</f>
        <v>#DIV/0!</v>
      </c>
    </row>
    <row r="75" spans="1:14" x14ac:dyDescent="0.25">
      <c r="E75" s="817"/>
    </row>
    <row r="76" spans="1:14" x14ac:dyDescent="0.25">
      <c r="E76" s="817"/>
    </row>
    <row r="77" spans="1:14" x14ac:dyDescent="0.25">
      <c r="E77" s="817"/>
    </row>
    <row r="78" spans="1:14" x14ac:dyDescent="0.25">
      <c r="E78" s="817"/>
    </row>
  </sheetData>
  <pageMargins left="0.31496062992125984" right="0" top="0" bottom="0" header="0" footer="0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8"/>
  <sheetViews>
    <sheetView topLeftCell="A8" zoomScale="85" zoomScaleNormal="85" zoomScaleSheetLayoutView="85" workbookViewId="0">
      <selection activeCell="C5" sqref="C5"/>
    </sheetView>
  </sheetViews>
  <sheetFormatPr defaultColWidth="9" defaultRowHeight="14.25" x14ac:dyDescent="0.25"/>
  <cols>
    <col min="1" max="1" width="57" style="778" customWidth="1"/>
    <col min="2" max="2" width="10.85546875" style="778" customWidth="1"/>
    <col min="3" max="3" width="24" style="778" customWidth="1"/>
    <col min="4" max="4" width="15.85546875" style="778" customWidth="1"/>
    <col min="5" max="5" width="16.85546875" style="778" customWidth="1"/>
    <col min="6" max="6" width="19.42578125" style="778" customWidth="1"/>
    <col min="7" max="7" width="17" style="778" customWidth="1"/>
    <col min="8" max="8" width="18.28515625" style="778" customWidth="1"/>
    <col min="9" max="10" width="15.7109375" style="778" bestFit="1" customWidth="1"/>
    <col min="11" max="11" width="16" style="778" customWidth="1"/>
    <col min="12" max="12" width="16.28515625" style="778" customWidth="1"/>
    <col min="13" max="14" width="19.28515625" style="778" customWidth="1"/>
    <col min="15" max="15" width="19.42578125" style="778" bestFit="1" customWidth="1"/>
    <col min="16" max="16384" width="9" style="778"/>
  </cols>
  <sheetData>
    <row r="1" spans="1:14" x14ac:dyDescent="0.25">
      <c r="A1" s="778" t="s">
        <v>354</v>
      </c>
    </row>
    <row r="3" spans="1:14" x14ac:dyDescent="0.25">
      <c r="A3" s="779" t="s">
        <v>264</v>
      </c>
    </row>
    <row r="5" spans="1:14" x14ac:dyDescent="0.25">
      <c r="A5" s="780">
        <v>2022</v>
      </c>
      <c r="B5" s="780" t="s">
        <v>143</v>
      </c>
      <c r="C5" s="780" t="s">
        <v>265</v>
      </c>
      <c r="D5" s="780" t="s">
        <v>83</v>
      </c>
      <c r="E5" s="780" t="s">
        <v>266</v>
      </c>
      <c r="F5" s="780" t="s">
        <v>84</v>
      </c>
      <c r="G5" s="780" t="s">
        <v>267</v>
      </c>
      <c r="H5" s="780" t="s">
        <v>268</v>
      </c>
      <c r="I5" s="780" t="s">
        <v>269</v>
      </c>
      <c r="J5" s="780" t="s">
        <v>85</v>
      </c>
      <c r="K5" s="780" t="s">
        <v>270</v>
      </c>
      <c r="L5" s="780" t="s">
        <v>271</v>
      </c>
      <c r="M5" s="780" t="s">
        <v>272</v>
      </c>
      <c r="N5" s="780" t="s">
        <v>273</v>
      </c>
    </row>
    <row r="6" spans="1:14" x14ac:dyDescent="0.25">
      <c r="A6" s="781" t="s">
        <v>274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</row>
    <row r="7" spans="1:14" x14ac:dyDescent="0.25">
      <c r="A7" s="783" t="s">
        <v>275</v>
      </c>
      <c r="B7" s="784" t="s">
        <v>276</v>
      </c>
      <c r="C7" s="791">
        <v>47.915401624109649</v>
      </c>
      <c r="D7" s="785"/>
      <c r="E7" s="785"/>
      <c r="F7" s="785"/>
      <c r="G7" s="785"/>
      <c r="H7" s="785"/>
      <c r="I7" s="785"/>
      <c r="J7" s="785"/>
      <c r="K7" s="785"/>
      <c r="L7" s="785"/>
      <c r="M7" s="785"/>
      <c r="N7" s="785"/>
    </row>
    <row r="8" spans="1:14" x14ac:dyDescent="0.25">
      <c r="A8" s="783" t="s">
        <v>277</v>
      </c>
      <c r="B8" s="784" t="s">
        <v>278</v>
      </c>
      <c r="C8" s="933">
        <v>178.06923138231386</v>
      </c>
      <c r="D8" s="786"/>
      <c r="E8" s="786"/>
      <c r="F8" s="786"/>
      <c r="G8" s="786"/>
      <c r="H8" s="786"/>
      <c r="I8" s="786"/>
      <c r="J8" s="786"/>
      <c r="K8" s="786"/>
      <c r="L8" s="787"/>
      <c r="M8" s="786"/>
      <c r="N8" s="786"/>
    </row>
    <row r="9" spans="1:14" x14ac:dyDescent="0.25">
      <c r="A9" s="788" t="s">
        <v>279</v>
      </c>
      <c r="B9" s="784" t="s">
        <v>280</v>
      </c>
      <c r="C9" s="791">
        <v>67.821415943746501</v>
      </c>
      <c r="D9" s="789"/>
      <c r="E9" s="789"/>
      <c r="F9" s="789"/>
      <c r="G9" s="820"/>
      <c r="H9" s="789"/>
      <c r="I9" s="789"/>
      <c r="J9" s="789"/>
      <c r="K9" s="789"/>
      <c r="L9" s="789"/>
      <c r="M9" s="821"/>
      <c r="N9" s="789"/>
    </row>
    <row r="10" spans="1:14" x14ac:dyDescent="0.25">
      <c r="A10" s="788" t="s">
        <v>281</v>
      </c>
      <c r="B10" s="784" t="s">
        <v>282</v>
      </c>
      <c r="C10" s="791">
        <v>222.65191692190791</v>
      </c>
      <c r="D10" s="783"/>
      <c r="E10" s="783"/>
      <c r="F10" s="783"/>
      <c r="G10" s="783"/>
      <c r="H10" s="783"/>
      <c r="I10" s="783"/>
      <c r="J10" s="783"/>
      <c r="K10" s="783"/>
      <c r="L10" s="783"/>
      <c r="M10" s="783"/>
      <c r="N10" s="783"/>
    </row>
    <row r="11" spans="1:14" x14ac:dyDescent="0.25">
      <c r="A11" s="793" t="s">
        <v>283</v>
      </c>
      <c r="B11" s="794" t="s">
        <v>282</v>
      </c>
      <c r="C11" s="934">
        <v>178.94497631547227</v>
      </c>
      <c r="D11" s="795"/>
      <c r="E11" s="795"/>
      <c r="F11" s="795"/>
      <c r="G11" s="795"/>
      <c r="H11" s="795"/>
      <c r="I11" s="795"/>
      <c r="J11" s="795"/>
      <c r="K11" s="795"/>
      <c r="L11" s="795"/>
      <c r="M11" s="795"/>
      <c r="N11" s="795"/>
    </row>
    <row r="12" spans="1:14" x14ac:dyDescent="0.25">
      <c r="A12" s="788" t="s">
        <v>284</v>
      </c>
      <c r="B12" s="784" t="s">
        <v>285</v>
      </c>
      <c r="C12" s="791">
        <v>63.653119587394691</v>
      </c>
      <c r="D12" s="783"/>
      <c r="E12" s="783"/>
      <c r="F12" s="783"/>
      <c r="G12" s="783"/>
      <c r="H12" s="783"/>
      <c r="I12" s="783"/>
      <c r="J12" s="783"/>
      <c r="K12" s="783"/>
      <c r="L12" s="783"/>
      <c r="M12" s="783"/>
      <c r="N12" s="783"/>
    </row>
    <row r="13" spans="1:14" x14ac:dyDescent="0.25">
      <c r="A13" s="793" t="s">
        <v>286</v>
      </c>
      <c r="B13" s="794" t="s">
        <v>282</v>
      </c>
      <c r="C13" s="935">
        <v>29.423874654761708</v>
      </c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797"/>
    </row>
    <row r="14" spans="1:14" ht="15" customHeight="1" x14ac:dyDescent="0.25">
      <c r="A14" s="798" t="s">
        <v>287</v>
      </c>
      <c r="B14" s="794" t="s">
        <v>288</v>
      </c>
      <c r="C14" s="935">
        <v>791.10651574260021</v>
      </c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</row>
    <row r="15" spans="1:14" hidden="1" x14ac:dyDescent="0.25">
      <c r="A15" s="788" t="s">
        <v>289</v>
      </c>
      <c r="B15" s="784" t="s">
        <v>288</v>
      </c>
      <c r="C15" s="791">
        <v>10.760548261445091</v>
      </c>
      <c r="D15" s="783"/>
      <c r="E15" s="783"/>
      <c r="F15" s="783"/>
      <c r="G15" s="783"/>
      <c r="H15" s="783"/>
      <c r="I15" s="783"/>
      <c r="J15" s="783"/>
      <c r="K15" s="783"/>
      <c r="L15" s="783"/>
      <c r="M15" s="783"/>
      <c r="N15" s="783"/>
    </row>
    <row r="16" spans="1:14" hidden="1" x14ac:dyDescent="0.25">
      <c r="A16" s="788" t="s">
        <v>290</v>
      </c>
      <c r="B16" s="784" t="s">
        <v>288</v>
      </c>
      <c r="C16" s="791">
        <v>10.760548261445091</v>
      </c>
      <c r="D16" s="783"/>
      <c r="E16" s="783"/>
      <c r="F16" s="783"/>
      <c r="G16" s="783"/>
      <c r="H16" s="783"/>
      <c r="I16" s="783"/>
      <c r="J16" s="783"/>
      <c r="K16" s="783"/>
      <c r="L16" s="783"/>
      <c r="M16" s="783"/>
      <c r="N16" s="783"/>
    </row>
    <row r="17" spans="1:14" hidden="1" x14ac:dyDescent="0.25">
      <c r="A17" s="788" t="s">
        <v>291</v>
      </c>
      <c r="B17" s="784" t="s">
        <v>288</v>
      </c>
      <c r="C17" s="791">
        <v>10.760548261445091</v>
      </c>
      <c r="D17" s="783"/>
      <c r="E17" s="783"/>
      <c r="F17" s="783"/>
      <c r="G17" s="783"/>
      <c r="H17" s="783"/>
      <c r="I17" s="783"/>
      <c r="J17" s="783"/>
      <c r="K17" s="783"/>
      <c r="L17" s="783"/>
      <c r="M17" s="783"/>
      <c r="N17" s="783"/>
    </row>
    <row r="18" spans="1:14" hidden="1" x14ac:dyDescent="0.25">
      <c r="A18" s="783" t="s">
        <v>292</v>
      </c>
      <c r="B18" s="784" t="s">
        <v>288</v>
      </c>
      <c r="C18" s="791">
        <v>10.760548261445091</v>
      </c>
      <c r="D18" s="783"/>
      <c r="E18" s="783"/>
      <c r="F18" s="783"/>
      <c r="G18" s="783"/>
      <c r="H18" s="783"/>
      <c r="I18" s="783"/>
      <c r="J18" s="783"/>
      <c r="K18" s="783"/>
      <c r="L18" s="783"/>
      <c r="M18" s="783"/>
      <c r="N18" s="783"/>
    </row>
    <row r="19" spans="1:14" hidden="1" x14ac:dyDescent="0.25">
      <c r="A19" s="783" t="s">
        <v>293</v>
      </c>
      <c r="B19" s="784" t="s">
        <v>294</v>
      </c>
      <c r="C19" s="791">
        <v>158.15495924931969</v>
      </c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/>
    </row>
    <row r="20" spans="1:14" hidden="1" x14ac:dyDescent="0.25">
      <c r="A20" s="783" t="s">
        <v>295</v>
      </c>
      <c r="B20" s="784" t="s">
        <v>294</v>
      </c>
      <c r="C20" s="791">
        <v>76.567167504361663</v>
      </c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</row>
    <row r="21" spans="1:14" hidden="1" x14ac:dyDescent="0.25">
      <c r="A21" s="783" t="s">
        <v>296</v>
      </c>
      <c r="B21" s="784" t="s">
        <v>294</v>
      </c>
      <c r="C21" s="791">
        <v>71.067989773030476</v>
      </c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</row>
    <row r="22" spans="1:14" ht="16.5" customHeight="1" x14ac:dyDescent="0.25">
      <c r="A22" s="799" t="s">
        <v>297</v>
      </c>
      <c r="B22" s="794" t="s">
        <v>288</v>
      </c>
      <c r="C22" s="935">
        <v>710.18889503476248</v>
      </c>
      <c r="D22" s="797"/>
      <c r="E22" s="797"/>
      <c r="F22" s="797"/>
      <c r="G22" s="797"/>
      <c r="H22" s="797"/>
      <c r="I22" s="797"/>
      <c r="J22" s="797"/>
      <c r="K22" s="797"/>
      <c r="L22" s="797"/>
      <c r="M22" s="797"/>
      <c r="N22" s="797"/>
    </row>
    <row r="23" spans="1:14" ht="17.25" customHeight="1" x14ac:dyDescent="0.25">
      <c r="A23" s="799" t="s">
        <v>298</v>
      </c>
      <c r="B23" s="794" t="s">
        <v>288</v>
      </c>
      <c r="C23" s="935">
        <v>189.71246342361709</v>
      </c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</row>
    <row r="24" spans="1:14" x14ac:dyDescent="0.25">
      <c r="A24" s="799" t="s">
        <v>299</v>
      </c>
      <c r="B24" s="800" t="s">
        <v>294</v>
      </c>
      <c r="C24" s="935">
        <v>216.10487638798816</v>
      </c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</row>
    <row r="25" spans="1:14" ht="2.25" customHeight="1" x14ac:dyDescent="0.25">
      <c r="A25" s="783" t="s">
        <v>300</v>
      </c>
      <c r="B25" s="784" t="s">
        <v>288</v>
      </c>
      <c r="C25" s="791">
        <v>9.5948732214170036</v>
      </c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</row>
    <row r="26" spans="1:14" ht="13.5" customHeight="1" x14ac:dyDescent="0.25">
      <c r="A26" s="783" t="s">
        <v>301</v>
      </c>
      <c r="B26" s="784" t="s">
        <v>288</v>
      </c>
      <c r="C26" s="791">
        <v>9.5948732214170036</v>
      </c>
      <c r="D26" s="783"/>
      <c r="E26" s="783"/>
      <c r="F26" s="783"/>
      <c r="G26" s="783"/>
      <c r="H26" s="783"/>
      <c r="I26" s="783"/>
      <c r="J26" s="783"/>
      <c r="K26" s="783"/>
      <c r="L26" s="783"/>
      <c r="M26" s="783"/>
      <c r="N26" s="783"/>
    </row>
    <row r="27" spans="1:14" x14ac:dyDescent="0.25">
      <c r="A27" s="783" t="s">
        <v>302</v>
      </c>
      <c r="B27" s="784" t="s">
        <v>288</v>
      </c>
      <c r="C27" s="791">
        <v>89.846569967965166</v>
      </c>
      <c r="D27" s="783"/>
      <c r="E27" s="783"/>
      <c r="F27" s="783"/>
      <c r="G27" s="792"/>
      <c r="H27" s="783"/>
      <c r="I27" s="783"/>
      <c r="J27" s="783"/>
      <c r="K27" s="783"/>
      <c r="L27" s="783"/>
      <c r="M27" s="783"/>
      <c r="N27" s="783"/>
    </row>
    <row r="28" spans="1:14" x14ac:dyDescent="0.25">
      <c r="A28" s="783" t="s">
        <v>303</v>
      </c>
      <c r="B28" s="784" t="s">
        <v>288</v>
      </c>
      <c r="C28" s="791">
        <v>10.374828624452226</v>
      </c>
      <c r="D28" s="783"/>
      <c r="E28" s="783"/>
      <c r="F28" s="783"/>
      <c r="G28" s="783"/>
      <c r="H28" s="783"/>
      <c r="I28" s="783"/>
      <c r="J28" s="783"/>
      <c r="K28" s="783"/>
      <c r="L28" s="783"/>
      <c r="M28" s="783"/>
      <c r="N28" s="783"/>
    </row>
    <row r="29" spans="1:14" x14ac:dyDescent="0.25">
      <c r="A29" s="783" t="s">
        <v>304</v>
      </c>
      <c r="B29" s="784" t="s">
        <v>288</v>
      </c>
      <c r="C29" s="791">
        <v>10.180462623951216</v>
      </c>
      <c r="D29" s="783"/>
      <c r="E29" s="783"/>
      <c r="F29" s="783"/>
      <c r="G29" s="783"/>
      <c r="H29" s="783"/>
      <c r="I29" s="783"/>
      <c r="J29" s="783"/>
      <c r="K29" s="783"/>
      <c r="L29" s="783"/>
      <c r="M29" s="783"/>
      <c r="N29" s="783"/>
    </row>
    <row r="30" spans="1:14" x14ac:dyDescent="0.25">
      <c r="A30" s="799" t="s">
        <v>305</v>
      </c>
      <c r="B30" s="794" t="s">
        <v>282</v>
      </c>
      <c r="C30" s="935">
        <v>479.8326121752886</v>
      </c>
      <c r="D30" s="796"/>
      <c r="E30" s="799"/>
      <c r="F30" s="799"/>
      <c r="G30" s="799"/>
      <c r="H30" s="799"/>
      <c r="I30" s="799"/>
      <c r="J30" s="799"/>
      <c r="K30" s="799"/>
      <c r="L30" s="799"/>
      <c r="M30" s="797"/>
      <c r="N30" s="796"/>
    </row>
    <row r="31" spans="1:14" x14ac:dyDescent="0.25">
      <c r="A31" s="801" t="s">
        <v>355</v>
      </c>
      <c r="B31" s="802"/>
      <c r="C31" s="936">
        <v>9.5948732214170036</v>
      </c>
      <c r="D31" s="803"/>
      <c r="E31" s="803"/>
      <c r="F31" s="803"/>
      <c r="G31" s="803"/>
      <c r="H31" s="782"/>
      <c r="I31" s="803"/>
      <c r="J31" s="804"/>
      <c r="K31" s="803"/>
      <c r="L31" s="803"/>
      <c r="M31" s="803"/>
      <c r="N31" s="803"/>
    </row>
    <row r="32" spans="1:14" x14ac:dyDescent="0.25">
      <c r="A32" s="783" t="s">
        <v>306</v>
      </c>
      <c r="B32" s="784" t="s">
        <v>307</v>
      </c>
      <c r="C32" s="791">
        <v>373.8656179757179</v>
      </c>
      <c r="D32" s="783"/>
      <c r="E32" s="783"/>
      <c r="F32" s="783"/>
      <c r="G32" s="783"/>
      <c r="H32" s="783"/>
      <c r="I32" s="783"/>
      <c r="J32" s="783"/>
      <c r="K32" s="783"/>
      <c r="L32" s="783"/>
      <c r="M32" s="783"/>
      <c r="N32" s="783"/>
    </row>
    <row r="33" spans="1:14" x14ac:dyDescent="0.25">
      <c r="A33" s="805" t="s">
        <v>308</v>
      </c>
      <c r="B33" s="806" t="s">
        <v>207</v>
      </c>
      <c r="C33" s="805">
        <v>1.0999999999999999E-2</v>
      </c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</row>
    <row r="34" spans="1:14" x14ac:dyDescent="0.25">
      <c r="A34" s="783" t="s">
        <v>309</v>
      </c>
      <c r="B34" s="784" t="s">
        <v>307</v>
      </c>
      <c r="C34" s="785">
        <f>C32*C33/100</f>
        <v>4.1125217977328966E-2</v>
      </c>
      <c r="D34" s="785">
        <f>ROUND((D32*D33/100),3)</f>
        <v>0</v>
      </c>
      <c r="E34" s="785">
        <f t="shared" ref="E34:N34" si="0">ROUND((E32*E33/100),3)</f>
        <v>0</v>
      </c>
      <c r="F34" s="785">
        <f t="shared" si="0"/>
        <v>0</v>
      </c>
      <c r="G34" s="785">
        <f t="shared" si="0"/>
        <v>0</v>
      </c>
      <c r="H34" s="785">
        <f t="shared" si="0"/>
        <v>0</v>
      </c>
      <c r="I34" s="785">
        <f t="shared" si="0"/>
        <v>0</v>
      </c>
      <c r="J34" s="785">
        <f t="shared" si="0"/>
        <v>0</v>
      </c>
      <c r="K34" s="785">
        <f t="shared" si="0"/>
        <v>0</v>
      </c>
      <c r="L34" s="785">
        <f t="shared" si="0"/>
        <v>0</v>
      </c>
      <c r="M34" s="785">
        <f t="shared" si="0"/>
        <v>0</v>
      </c>
      <c r="N34" s="785">
        <f t="shared" si="0"/>
        <v>0</v>
      </c>
    </row>
    <row r="35" spans="1:14" x14ac:dyDescent="0.25">
      <c r="A35" s="783" t="s">
        <v>310</v>
      </c>
      <c r="B35" s="784" t="s">
        <v>307</v>
      </c>
      <c r="C35" s="785">
        <f t="shared" ref="C35" si="1">C32-C34</f>
        <v>373.82449275774059</v>
      </c>
      <c r="D35" s="785">
        <f>ROUND((D32-D34),3)</f>
        <v>0</v>
      </c>
      <c r="E35" s="785">
        <f t="shared" ref="E35:N35" si="2">ROUND((E32-E34),3)</f>
        <v>0</v>
      </c>
      <c r="F35" s="785">
        <f t="shared" si="2"/>
        <v>0</v>
      </c>
      <c r="G35" s="785">
        <f t="shared" si="2"/>
        <v>0</v>
      </c>
      <c r="H35" s="785">
        <f t="shared" si="2"/>
        <v>0</v>
      </c>
      <c r="I35" s="785">
        <f t="shared" si="2"/>
        <v>0</v>
      </c>
      <c r="J35" s="785">
        <f t="shared" si="2"/>
        <v>0</v>
      </c>
      <c r="K35" s="785">
        <f t="shared" si="2"/>
        <v>0</v>
      </c>
      <c r="L35" s="785">
        <f t="shared" si="2"/>
        <v>0</v>
      </c>
      <c r="M35" s="785">
        <f t="shared" si="2"/>
        <v>0</v>
      </c>
      <c r="N35" s="785">
        <f t="shared" si="2"/>
        <v>0</v>
      </c>
    </row>
    <row r="36" spans="1:14" x14ac:dyDescent="0.25">
      <c r="A36" s="783" t="s">
        <v>311</v>
      </c>
      <c r="B36" s="784" t="s">
        <v>282</v>
      </c>
      <c r="C36" s="807">
        <f>C11*C13*(1-C15*C16*C17*C18)-C19-C24-C30</f>
        <v>-70587830.149790719</v>
      </c>
      <c r="D36" s="807">
        <f t="shared" ref="D36:N36" si="3">D11*D13*(1-D15*D16*D17*D18)-D19-D24-D30</f>
        <v>0</v>
      </c>
      <c r="E36" s="807">
        <f t="shared" si="3"/>
        <v>0</v>
      </c>
      <c r="F36" s="807">
        <f t="shared" si="3"/>
        <v>0</v>
      </c>
      <c r="G36" s="807">
        <f t="shared" si="3"/>
        <v>0</v>
      </c>
      <c r="H36" s="807">
        <f>H11*H13*(1-H15*H16*H17*H18)-H19-H24-H30</f>
        <v>0</v>
      </c>
      <c r="I36" s="807">
        <f>ROUND((I11*I13*(1-I15*I16*I17*I18)-I19-I24-I30),4)</f>
        <v>0</v>
      </c>
      <c r="J36" s="807">
        <f t="shared" si="3"/>
        <v>0</v>
      </c>
      <c r="K36" s="807">
        <f t="shared" si="3"/>
        <v>0</v>
      </c>
      <c r="L36" s="807">
        <f t="shared" si="3"/>
        <v>0</v>
      </c>
      <c r="M36" s="807">
        <f t="shared" si="3"/>
        <v>0</v>
      </c>
      <c r="N36" s="807">
        <f t="shared" si="3"/>
        <v>0</v>
      </c>
    </row>
    <row r="37" spans="1:14" x14ac:dyDescent="0.25">
      <c r="A37" s="783" t="s">
        <v>312</v>
      </c>
      <c r="B37" s="784" t="s">
        <v>282</v>
      </c>
      <c r="C37" s="807">
        <f t="shared" ref="C37:N37" si="4">C13*C10-C36</f>
        <v>70594381.431885868</v>
      </c>
      <c r="D37" s="807">
        <f t="shared" si="4"/>
        <v>0</v>
      </c>
      <c r="E37" s="807">
        <f t="shared" si="4"/>
        <v>0</v>
      </c>
      <c r="F37" s="807">
        <f t="shared" si="4"/>
        <v>0</v>
      </c>
      <c r="G37" s="807">
        <f t="shared" si="4"/>
        <v>0</v>
      </c>
      <c r="H37" s="807">
        <f t="shared" si="4"/>
        <v>0</v>
      </c>
      <c r="I37" s="807">
        <f>ROUND((I13*I10-I36),4)</f>
        <v>0</v>
      </c>
      <c r="J37" s="807">
        <f t="shared" si="4"/>
        <v>0</v>
      </c>
      <c r="K37" s="807">
        <f t="shared" si="4"/>
        <v>0</v>
      </c>
      <c r="L37" s="807">
        <f t="shared" si="4"/>
        <v>0</v>
      </c>
      <c r="M37" s="807">
        <f t="shared" si="4"/>
        <v>0</v>
      </c>
      <c r="N37" s="807">
        <f t="shared" si="4"/>
        <v>0</v>
      </c>
    </row>
    <row r="38" spans="1:14" x14ac:dyDescent="0.25">
      <c r="A38" s="808" t="s">
        <v>358</v>
      </c>
      <c r="B38" s="809" t="s">
        <v>313</v>
      </c>
      <c r="C38" s="810">
        <f t="shared" ref="C38:N38" si="5">ROUND(C37*C35,0)</f>
        <v>26389908830</v>
      </c>
      <c r="D38" s="810">
        <f t="shared" si="5"/>
        <v>0</v>
      </c>
      <c r="E38" s="810">
        <f t="shared" si="5"/>
        <v>0</v>
      </c>
      <c r="F38" s="810">
        <f t="shared" si="5"/>
        <v>0</v>
      </c>
      <c r="G38" s="810">
        <f t="shared" si="5"/>
        <v>0</v>
      </c>
      <c r="H38" s="810">
        <f t="shared" si="5"/>
        <v>0</v>
      </c>
      <c r="I38" s="810">
        <f t="shared" si="5"/>
        <v>0</v>
      </c>
      <c r="J38" s="810">
        <f t="shared" si="5"/>
        <v>0</v>
      </c>
      <c r="K38" s="810">
        <f t="shared" si="5"/>
        <v>0</v>
      </c>
      <c r="L38" s="810">
        <f t="shared" si="5"/>
        <v>0</v>
      </c>
      <c r="M38" s="810">
        <f t="shared" si="5"/>
        <v>0</v>
      </c>
      <c r="N38" s="810">
        <f t="shared" si="5"/>
        <v>0</v>
      </c>
    </row>
    <row r="39" spans="1:14" x14ac:dyDescent="0.25">
      <c r="A39" s="801" t="s">
        <v>356</v>
      </c>
      <c r="B39" s="802"/>
      <c r="C39" s="803"/>
      <c r="D39" s="803"/>
      <c r="E39" s="803"/>
      <c r="F39" s="803"/>
      <c r="G39" s="803"/>
      <c r="H39" s="782"/>
      <c r="I39" s="803"/>
      <c r="J39" s="804"/>
      <c r="K39" s="803"/>
      <c r="L39" s="803"/>
      <c r="M39" s="803"/>
      <c r="N39" s="803"/>
    </row>
    <row r="40" spans="1:14" x14ac:dyDescent="0.25">
      <c r="A40" s="783" t="s">
        <v>306</v>
      </c>
      <c r="B40" s="784" t="s">
        <v>307</v>
      </c>
      <c r="C40" s="783">
        <v>4439.7745024138048</v>
      </c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</row>
    <row r="41" spans="1:14" x14ac:dyDescent="0.25">
      <c r="A41" s="805" t="s">
        <v>308</v>
      </c>
      <c r="B41" s="806" t="s">
        <v>207</v>
      </c>
      <c r="C41" s="805">
        <v>1.2E-2</v>
      </c>
      <c r="D41" s="805"/>
      <c r="E41" s="805"/>
      <c r="F41" s="805"/>
      <c r="G41" s="805"/>
      <c r="H41" s="805"/>
      <c r="I41" s="805"/>
      <c r="J41" s="805"/>
      <c r="K41" s="805"/>
      <c r="L41" s="805"/>
      <c r="M41" s="805"/>
      <c r="N41" s="805"/>
    </row>
    <row r="42" spans="1:14" x14ac:dyDescent="0.25">
      <c r="A42" s="783" t="s">
        <v>309</v>
      </c>
      <c r="B42" s="784" t="s">
        <v>307</v>
      </c>
      <c r="C42" s="785">
        <f>C40*C41/100</f>
        <v>0.5327729402896566</v>
      </c>
      <c r="D42" s="785">
        <f>ROUND((D40*D41/100),3)</f>
        <v>0</v>
      </c>
      <c r="E42" s="785">
        <f t="shared" ref="E42:N42" si="6">ROUND((E40*E41/100),3)</f>
        <v>0</v>
      </c>
      <c r="F42" s="785">
        <f t="shared" si="6"/>
        <v>0</v>
      </c>
      <c r="G42" s="785">
        <f t="shared" si="6"/>
        <v>0</v>
      </c>
      <c r="H42" s="785">
        <f t="shared" si="6"/>
        <v>0</v>
      </c>
      <c r="I42" s="785">
        <f t="shared" si="6"/>
        <v>0</v>
      </c>
      <c r="J42" s="785">
        <f t="shared" si="6"/>
        <v>0</v>
      </c>
      <c r="K42" s="785">
        <f t="shared" si="6"/>
        <v>0</v>
      </c>
      <c r="L42" s="785">
        <f t="shared" si="6"/>
        <v>0</v>
      </c>
      <c r="M42" s="785">
        <f t="shared" si="6"/>
        <v>0</v>
      </c>
      <c r="N42" s="785">
        <f t="shared" si="6"/>
        <v>0</v>
      </c>
    </row>
    <row r="43" spans="1:14" x14ac:dyDescent="0.25">
      <c r="A43" s="783" t="s">
        <v>310</v>
      </c>
      <c r="B43" s="784" t="s">
        <v>307</v>
      </c>
      <c r="C43" s="785">
        <f t="shared" ref="C43" si="7">C40-C42</f>
        <v>4439.2417294735151</v>
      </c>
      <c r="D43" s="785">
        <f>ROUND((D40-D42),3)</f>
        <v>0</v>
      </c>
      <c r="E43" s="785">
        <f t="shared" ref="E43:N43" si="8">ROUND((E40-E42),3)</f>
        <v>0</v>
      </c>
      <c r="F43" s="785">
        <f t="shared" si="8"/>
        <v>0</v>
      </c>
      <c r="G43" s="785">
        <f t="shared" si="8"/>
        <v>0</v>
      </c>
      <c r="H43" s="785">
        <f t="shared" si="8"/>
        <v>0</v>
      </c>
      <c r="I43" s="785">
        <f t="shared" si="8"/>
        <v>0</v>
      </c>
      <c r="J43" s="785">
        <f t="shared" si="8"/>
        <v>0</v>
      </c>
      <c r="K43" s="785">
        <f t="shared" si="8"/>
        <v>0</v>
      </c>
      <c r="L43" s="785">
        <f t="shared" si="8"/>
        <v>0</v>
      </c>
      <c r="M43" s="785">
        <f t="shared" si="8"/>
        <v>0</v>
      </c>
      <c r="N43" s="785">
        <f t="shared" si="8"/>
        <v>0</v>
      </c>
    </row>
    <row r="44" spans="1:14" x14ac:dyDescent="0.25">
      <c r="A44" s="783" t="s">
        <v>314</v>
      </c>
      <c r="B44" s="784" t="s">
        <v>282</v>
      </c>
      <c r="C44" s="807">
        <f>C11*C13*(1-C15*C16*C17*C18)-C19-C24-C30</f>
        <v>-70587830.149790719</v>
      </c>
      <c r="D44" s="807">
        <f t="shared" ref="D44:N44" si="9">D11*D13*(1-D15*D16*D17*D18)-D19-D24-D30</f>
        <v>0</v>
      </c>
      <c r="E44" s="807">
        <f t="shared" si="9"/>
        <v>0</v>
      </c>
      <c r="F44" s="807">
        <f t="shared" si="9"/>
        <v>0</v>
      </c>
      <c r="G44" s="807">
        <f t="shared" si="9"/>
        <v>0</v>
      </c>
      <c r="H44" s="807">
        <f t="shared" si="9"/>
        <v>0</v>
      </c>
      <c r="I44" s="807">
        <f>ROUND((I11*I13*(1-I15*I16*I17*I18)-I19-I24-I30),4)</f>
        <v>0</v>
      </c>
      <c r="J44" s="807">
        <f t="shared" si="9"/>
        <v>0</v>
      </c>
      <c r="K44" s="807">
        <f t="shared" si="9"/>
        <v>0</v>
      </c>
      <c r="L44" s="807">
        <f t="shared" si="9"/>
        <v>0</v>
      </c>
      <c r="M44" s="807">
        <f t="shared" si="9"/>
        <v>0</v>
      </c>
      <c r="N44" s="807">
        <f t="shared" si="9"/>
        <v>0</v>
      </c>
    </row>
    <row r="45" spans="1:14" x14ac:dyDescent="0.25">
      <c r="A45" s="783" t="s">
        <v>312</v>
      </c>
      <c r="B45" s="784" t="s">
        <v>282</v>
      </c>
      <c r="C45" s="807">
        <f t="shared" ref="C45:N45" si="10">C10*C13-C44</f>
        <v>70594381.431885868</v>
      </c>
      <c r="D45" s="807">
        <f t="shared" si="10"/>
        <v>0</v>
      </c>
      <c r="E45" s="807">
        <f t="shared" si="10"/>
        <v>0</v>
      </c>
      <c r="F45" s="807">
        <f t="shared" si="10"/>
        <v>0</v>
      </c>
      <c r="G45" s="807">
        <f t="shared" si="10"/>
        <v>0</v>
      </c>
      <c r="H45" s="807">
        <f t="shared" si="10"/>
        <v>0</v>
      </c>
      <c r="I45" s="807">
        <f>ROUND((I10*I13-I44),4)</f>
        <v>0</v>
      </c>
      <c r="J45" s="807">
        <f t="shared" si="10"/>
        <v>0</v>
      </c>
      <c r="K45" s="807">
        <f t="shared" si="10"/>
        <v>0</v>
      </c>
      <c r="L45" s="807">
        <f t="shared" si="10"/>
        <v>0</v>
      </c>
      <c r="M45" s="807">
        <f t="shared" si="10"/>
        <v>0</v>
      </c>
      <c r="N45" s="807">
        <f t="shared" si="10"/>
        <v>0</v>
      </c>
    </row>
    <row r="46" spans="1:14" x14ac:dyDescent="0.25">
      <c r="A46" s="808" t="s">
        <v>359</v>
      </c>
      <c r="B46" s="809" t="s">
        <v>313</v>
      </c>
      <c r="C46" s="810">
        <f>ROUND(C45*C43,0)</f>
        <v>313385523919</v>
      </c>
      <c r="D46" s="810">
        <f>ROUND(D45*D43,0)</f>
        <v>0</v>
      </c>
      <c r="E46" s="810">
        <f>ROUND(E45*E43,0)</f>
        <v>0</v>
      </c>
      <c r="F46" s="810">
        <f t="shared" ref="F46:N46" si="11">ROUND(F45*F43,0)</f>
        <v>0</v>
      </c>
      <c r="G46" s="810">
        <f t="shared" si="11"/>
        <v>0</v>
      </c>
      <c r="H46" s="810">
        <f t="shared" si="11"/>
        <v>0</v>
      </c>
      <c r="I46" s="810">
        <f t="shared" si="11"/>
        <v>0</v>
      </c>
      <c r="J46" s="810">
        <f t="shared" si="11"/>
        <v>0</v>
      </c>
      <c r="K46" s="810">
        <f t="shared" si="11"/>
        <v>0</v>
      </c>
      <c r="L46" s="810">
        <f t="shared" si="11"/>
        <v>0</v>
      </c>
      <c r="M46" s="810">
        <f t="shared" si="11"/>
        <v>0</v>
      </c>
      <c r="N46" s="810">
        <f t="shared" si="11"/>
        <v>0</v>
      </c>
    </row>
    <row r="47" spans="1:14" x14ac:dyDescent="0.25">
      <c r="A47" s="801" t="s">
        <v>357</v>
      </c>
      <c r="B47" s="802"/>
      <c r="C47" s="803"/>
      <c r="D47" s="803"/>
      <c r="E47" s="803"/>
      <c r="F47" s="803"/>
      <c r="G47" s="803"/>
      <c r="H47" s="782"/>
      <c r="I47" s="803"/>
      <c r="J47" s="804"/>
      <c r="K47" s="803"/>
      <c r="L47" s="803"/>
      <c r="M47" s="803"/>
      <c r="N47" s="803"/>
    </row>
    <row r="48" spans="1:14" x14ac:dyDescent="0.25">
      <c r="A48" s="783" t="s">
        <v>306</v>
      </c>
      <c r="B48" s="784" t="s">
        <v>307</v>
      </c>
      <c r="C48" s="783">
        <v>49.945304706089914</v>
      </c>
      <c r="D48" s="783"/>
      <c r="E48" s="783"/>
      <c r="F48" s="811"/>
      <c r="G48" s="783"/>
      <c r="H48" s="783"/>
      <c r="I48" s="783"/>
      <c r="J48" s="783"/>
      <c r="K48" s="783"/>
      <c r="L48" s="783"/>
      <c r="M48" s="783"/>
      <c r="N48" s="783"/>
    </row>
    <row r="49" spans="1:15" x14ac:dyDescent="0.25">
      <c r="A49" s="805" t="s">
        <v>308</v>
      </c>
      <c r="B49" s="806" t="s">
        <v>207</v>
      </c>
      <c r="C49" s="805">
        <v>1.4E-2</v>
      </c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</row>
    <row r="50" spans="1:15" x14ac:dyDescent="0.25">
      <c r="A50" s="783" t="s">
        <v>309</v>
      </c>
      <c r="B50" s="784" t="s">
        <v>307</v>
      </c>
      <c r="C50" s="785">
        <f>C48*C49/100</f>
        <v>6.9923426588525883E-3</v>
      </c>
      <c r="D50" s="785">
        <f>ROUND((D48*D49/100),3)</f>
        <v>0</v>
      </c>
      <c r="E50" s="785">
        <f t="shared" ref="E50:H50" si="12">E48*E49/100</f>
        <v>0</v>
      </c>
      <c r="F50" s="785">
        <f t="shared" si="12"/>
        <v>0</v>
      </c>
      <c r="G50" s="785">
        <f t="shared" si="12"/>
        <v>0</v>
      </c>
      <c r="H50" s="785">
        <f t="shared" si="12"/>
        <v>0</v>
      </c>
      <c r="I50" s="785">
        <f>ROUND((I48*I49/100),3)</f>
        <v>0</v>
      </c>
      <c r="J50" s="785">
        <f t="shared" ref="J50:N50" si="13">ROUND((J48*J49/100),3)</f>
        <v>0</v>
      </c>
      <c r="K50" s="785">
        <f t="shared" si="13"/>
        <v>0</v>
      </c>
      <c r="L50" s="785">
        <f t="shared" si="13"/>
        <v>0</v>
      </c>
      <c r="M50" s="785">
        <f t="shared" si="13"/>
        <v>0</v>
      </c>
      <c r="N50" s="785">
        <f t="shared" si="13"/>
        <v>0</v>
      </c>
    </row>
    <row r="51" spans="1:15" x14ac:dyDescent="0.25">
      <c r="A51" s="783" t="s">
        <v>310</v>
      </c>
      <c r="B51" s="784" t="s">
        <v>307</v>
      </c>
      <c r="C51" s="785">
        <f t="shared" ref="C51:H51" si="14">C48-C50</f>
        <v>49.938312363431059</v>
      </c>
      <c r="D51" s="785">
        <f>ROUND((D48-D50),3)</f>
        <v>0</v>
      </c>
      <c r="E51" s="785">
        <f t="shared" si="14"/>
        <v>0</v>
      </c>
      <c r="F51" s="785">
        <f t="shared" si="14"/>
        <v>0</v>
      </c>
      <c r="G51" s="785">
        <f t="shared" si="14"/>
        <v>0</v>
      </c>
      <c r="H51" s="785">
        <f t="shared" si="14"/>
        <v>0</v>
      </c>
      <c r="I51" s="785">
        <f>ROUND((I48-I50),3)</f>
        <v>0</v>
      </c>
      <c r="J51" s="785">
        <f t="shared" ref="J51:N51" si="15">ROUND((J48-J50),3)</f>
        <v>0</v>
      </c>
      <c r="K51" s="785">
        <f t="shared" si="15"/>
        <v>0</v>
      </c>
      <c r="L51" s="785">
        <f t="shared" si="15"/>
        <v>0</v>
      </c>
      <c r="M51" s="785">
        <f t="shared" si="15"/>
        <v>0</v>
      </c>
      <c r="N51" s="785">
        <f t="shared" si="15"/>
        <v>0</v>
      </c>
    </row>
    <row r="52" spans="1:15" x14ac:dyDescent="0.25">
      <c r="A52" s="805" t="s">
        <v>315</v>
      </c>
      <c r="B52" s="806"/>
      <c r="C52" s="812">
        <v>0.38500000000000001</v>
      </c>
      <c r="D52" s="812"/>
      <c r="E52" s="812"/>
      <c r="F52" s="812"/>
      <c r="G52" s="812"/>
      <c r="H52" s="812"/>
      <c r="I52" s="812"/>
      <c r="J52" s="812"/>
      <c r="K52" s="812"/>
      <c r="L52" s="812"/>
      <c r="M52" s="812"/>
      <c r="N52" s="812"/>
    </row>
    <row r="53" spans="1:15" x14ac:dyDescent="0.25">
      <c r="A53" s="783" t="s">
        <v>311</v>
      </c>
      <c r="B53" s="784" t="s">
        <v>282</v>
      </c>
      <c r="C53" s="807">
        <f>C11*C13*(1-C16*C52*C18)-C19-C24-C30</f>
        <v>-230308.19187993454</v>
      </c>
      <c r="D53" s="807">
        <f t="shared" ref="D53:N53" si="16">D11*D13*(1-D16*D52*D18)-D19-D24-D30</f>
        <v>0</v>
      </c>
      <c r="E53" s="807">
        <f t="shared" si="16"/>
        <v>0</v>
      </c>
      <c r="F53" s="807">
        <f t="shared" si="16"/>
        <v>0</v>
      </c>
      <c r="G53" s="807">
        <f t="shared" si="16"/>
        <v>0</v>
      </c>
      <c r="H53" s="807">
        <f t="shared" si="16"/>
        <v>0</v>
      </c>
      <c r="I53" s="807">
        <f>ROUND((I11*I13*(1-I16*I52*I18)-I19-I24-I30),4)</f>
        <v>0</v>
      </c>
      <c r="J53" s="807">
        <f t="shared" si="16"/>
        <v>0</v>
      </c>
      <c r="K53" s="807">
        <f t="shared" si="16"/>
        <v>0</v>
      </c>
      <c r="L53" s="807">
        <f t="shared" si="16"/>
        <v>0</v>
      </c>
      <c r="M53" s="807">
        <f t="shared" si="16"/>
        <v>0</v>
      </c>
      <c r="N53" s="807">
        <f t="shared" si="16"/>
        <v>0</v>
      </c>
    </row>
    <row r="54" spans="1:15" x14ac:dyDescent="0.25">
      <c r="A54" s="783" t="s">
        <v>312</v>
      </c>
      <c r="B54" s="784" t="s">
        <v>282</v>
      </c>
      <c r="C54" s="807">
        <f t="shared" ref="C54:N54" si="17">C10*C13-C53</f>
        <v>236859.47397508717</v>
      </c>
      <c r="D54" s="807">
        <f t="shared" si="17"/>
        <v>0</v>
      </c>
      <c r="E54" s="807">
        <f t="shared" si="17"/>
        <v>0</v>
      </c>
      <c r="F54" s="807">
        <f t="shared" si="17"/>
        <v>0</v>
      </c>
      <c r="G54" s="807">
        <f t="shared" si="17"/>
        <v>0</v>
      </c>
      <c r="H54" s="807">
        <f t="shared" si="17"/>
        <v>0</v>
      </c>
      <c r="I54" s="807">
        <f>ROUND((I10*I13-I53),4)</f>
        <v>0</v>
      </c>
      <c r="J54" s="807">
        <f t="shared" si="17"/>
        <v>0</v>
      </c>
      <c r="K54" s="807">
        <f t="shared" si="17"/>
        <v>0</v>
      </c>
      <c r="L54" s="807">
        <f t="shared" si="17"/>
        <v>0</v>
      </c>
      <c r="M54" s="807">
        <f t="shared" si="17"/>
        <v>0</v>
      </c>
      <c r="N54" s="807">
        <f t="shared" si="17"/>
        <v>0</v>
      </c>
    </row>
    <row r="55" spans="1:15" x14ac:dyDescent="0.25">
      <c r="A55" s="808" t="s">
        <v>360</v>
      </c>
      <c r="B55" s="809" t="s">
        <v>313</v>
      </c>
      <c r="C55" s="810">
        <f t="shared" ref="C55:H55" si="18">ROUND(C54*C51,0)</f>
        <v>11828362</v>
      </c>
      <c r="D55" s="810">
        <f t="shared" si="18"/>
        <v>0</v>
      </c>
      <c r="E55" s="810">
        <f t="shared" si="18"/>
        <v>0</v>
      </c>
      <c r="F55" s="810">
        <f t="shared" si="18"/>
        <v>0</v>
      </c>
      <c r="G55" s="810">
        <f t="shared" si="18"/>
        <v>0</v>
      </c>
      <c r="H55" s="810">
        <f t="shared" si="18"/>
        <v>0</v>
      </c>
      <c r="I55" s="810">
        <f>ROUND(I54*I51,0)</f>
        <v>0</v>
      </c>
      <c r="J55" s="810">
        <f t="shared" ref="J55" si="19">ROUND(J54*J51,0)</f>
        <v>0</v>
      </c>
      <c r="K55" s="810">
        <f>ROUND(K54*K51,0)</f>
        <v>0</v>
      </c>
      <c r="L55" s="810">
        <f>ROUND(L54*L51,0)</f>
        <v>0</v>
      </c>
      <c r="M55" s="810">
        <f>ROUND(M54*M51,0)</f>
        <v>0</v>
      </c>
      <c r="N55" s="810">
        <f>ROUND(N54*N51,0)</f>
        <v>0</v>
      </c>
    </row>
    <row r="56" spans="1:15" x14ac:dyDescent="0.25">
      <c r="A56" s="813" t="s">
        <v>316</v>
      </c>
      <c r="B56" s="814"/>
      <c r="C56" s="815">
        <f>C38+C46+C55</f>
        <v>339787261111</v>
      </c>
      <c r="D56" s="815">
        <f t="shared" ref="D56:N56" si="20">D38+D46+D55</f>
        <v>0</v>
      </c>
      <c r="E56" s="815">
        <f t="shared" si="20"/>
        <v>0</v>
      </c>
      <c r="F56" s="815">
        <f t="shared" si="20"/>
        <v>0</v>
      </c>
      <c r="G56" s="815">
        <f t="shared" si="20"/>
        <v>0</v>
      </c>
      <c r="H56" s="815">
        <f t="shared" si="20"/>
        <v>0</v>
      </c>
      <c r="I56" s="815">
        <f t="shared" si="20"/>
        <v>0</v>
      </c>
      <c r="J56" s="815">
        <f t="shared" si="20"/>
        <v>0</v>
      </c>
      <c r="K56" s="815">
        <f t="shared" si="20"/>
        <v>0</v>
      </c>
      <c r="L56" s="815">
        <f t="shared" si="20"/>
        <v>0</v>
      </c>
      <c r="M56" s="815">
        <f t="shared" si="20"/>
        <v>0</v>
      </c>
      <c r="N56" s="815">
        <f t="shared" si="20"/>
        <v>0</v>
      </c>
      <c r="O56" s="816"/>
    </row>
    <row r="57" spans="1:15" x14ac:dyDescent="0.25">
      <c r="A57" s="778" t="s">
        <v>317</v>
      </c>
      <c r="C57" s="778">
        <f t="shared" ref="C57:N57" si="21">C32+C40+C48</f>
        <v>4863.5854250956127</v>
      </c>
      <c r="D57" s="778">
        <f t="shared" si="21"/>
        <v>0</v>
      </c>
      <c r="E57" s="778">
        <f t="shared" si="21"/>
        <v>0</v>
      </c>
      <c r="F57" s="778">
        <f t="shared" si="21"/>
        <v>0</v>
      </c>
      <c r="G57" s="778">
        <f t="shared" si="21"/>
        <v>0</v>
      </c>
      <c r="H57" s="778">
        <f t="shared" si="21"/>
        <v>0</v>
      </c>
      <c r="I57" s="778">
        <f t="shared" si="21"/>
        <v>0</v>
      </c>
      <c r="J57" s="778">
        <f t="shared" si="21"/>
        <v>0</v>
      </c>
      <c r="K57" s="778">
        <f t="shared" si="21"/>
        <v>0</v>
      </c>
      <c r="L57" s="778">
        <f t="shared" si="21"/>
        <v>0</v>
      </c>
      <c r="M57" s="778">
        <f t="shared" si="21"/>
        <v>0</v>
      </c>
      <c r="N57" s="778">
        <f t="shared" si="21"/>
        <v>0</v>
      </c>
    </row>
    <row r="58" spans="1:15" x14ac:dyDescent="0.25">
      <c r="A58" s="778" t="s">
        <v>355</v>
      </c>
      <c r="C58" s="817">
        <v>33644741.478737436</v>
      </c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</row>
    <row r="59" spans="1:15" x14ac:dyDescent="0.25">
      <c r="A59" s="778" t="s">
        <v>356</v>
      </c>
      <c r="C59" s="817">
        <v>38081497.687929966</v>
      </c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</row>
    <row r="60" spans="1:15" x14ac:dyDescent="0.25">
      <c r="A60" s="778" t="s">
        <v>357</v>
      </c>
      <c r="C60" s="817">
        <v>8189764.1021180823</v>
      </c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</row>
    <row r="61" spans="1:15" x14ac:dyDescent="0.25">
      <c r="A61" s="818" t="s">
        <v>318</v>
      </c>
      <c r="B61" s="818"/>
      <c r="C61" s="819">
        <f>C58+C59+C60</f>
        <v>79916003.268785477</v>
      </c>
      <c r="D61" s="819">
        <f>SUM(D58:D60)</f>
        <v>0</v>
      </c>
      <c r="E61" s="819">
        <f t="shared" ref="E61:J61" si="22">E58+E59+E60</f>
        <v>0</v>
      </c>
      <c r="F61" s="819">
        <f t="shared" si="22"/>
        <v>0</v>
      </c>
      <c r="G61" s="819">
        <f t="shared" si="22"/>
        <v>0</v>
      </c>
      <c r="H61" s="819">
        <f t="shared" si="22"/>
        <v>0</v>
      </c>
      <c r="I61" s="819">
        <f t="shared" si="22"/>
        <v>0</v>
      </c>
      <c r="J61" s="819">
        <f t="shared" si="22"/>
        <v>0</v>
      </c>
      <c r="K61" s="819">
        <f>K58+K59+K60</f>
        <v>0</v>
      </c>
      <c r="L61" s="819">
        <f t="shared" ref="L61:N61" si="23">L58+L59+L60</f>
        <v>0</v>
      </c>
      <c r="M61" s="819">
        <f t="shared" si="23"/>
        <v>0</v>
      </c>
      <c r="N61" s="819">
        <f t="shared" si="23"/>
        <v>0</v>
      </c>
    </row>
    <row r="62" spans="1:15" x14ac:dyDescent="0.25">
      <c r="A62" s="778" t="s">
        <v>355</v>
      </c>
      <c r="C62" s="817">
        <f t="shared" ref="C62:M62" si="24">C38-C58</f>
        <v>26356264088.521263</v>
      </c>
      <c r="D62" s="817">
        <f t="shared" si="24"/>
        <v>0</v>
      </c>
      <c r="E62" s="817">
        <f t="shared" si="24"/>
        <v>0</v>
      </c>
      <c r="F62" s="817">
        <f t="shared" si="24"/>
        <v>0</v>
      </c>
      <c r="G62" s="817">
        <f t="shared" si="24"/>
        <v>0</v>
      </c>
      <c r="H62" s="817">
        <f t="shared" si="24"/>
        <v>0</v>
      </c>
      <c r="I62" s="817">
        <f t="shared" si="24"/>
        <v>0</v>
      </c>
      <c r="J62" s="817">
        <f t="shared" si="24"/>
        <v>0</v>
      </c>
      <c r="K62" s="817">
        <f t="shared" si="24"/>
        <v>0</v>
      </c>
      <c r="L62" s="817">
        <f t="shared" si="24"/>
        <v>0</v>
      </c>
      <c r="M62" s="817">
        <f t="shared" si="24"/>
        <v>0</v>
      </c>
      <c r="N62" s="817"/>
    </row>
    <row r="63" spans="1:15" x14ac:dyDescent="0.25">
      <c r="A63" s="778" t="s">
        <v>356</v>
      </c>
      <c r="C63" s="817">
        <f t="shared" ref="C63:M63" si="25">C46-C59</f>
        <v>313347442421.31207</v>
      </c>
      <c r="D63" s="817">
        <f t="shared" si="25"/>
        <v>0</v>
      </c>
      <c r="E63" s="817">
        <f t="shared" si="25"/>
        <v>0</v>
      </c>
      <c r="F63" s="817">
        <f t="shared" si="25"/>
        <v>0</v>
      </c>
      <c r="G63" s="817">
        <f t="shared" si="25"/>
        <v>0</v>
      </c>
      <c r="H63" s="817">
        <f t="shared" si="25"/>
        <v>0</v>
      </c>
      <c r="I63" s="817">
        <f t="shared" si="25"/>
        <v>0</v>
      </c>
      <c r="J63" s="817">
        <f t="shared" si="25"/>
        <v>0</v>
      </c>
      <c r="K63" s="817">
        <f t="shared" si="25"/>
        <v>0</v>
      </c>
      <c r="L63" s="817">
        <f t="shared" si="25"/>
        <v>0</v>
      </c>
      <c r="M63" s="817">
        <f t="shared" si="25"/>
        <v>0</v>
      </c>
      <c r="N63" s="817"/>
    </row>
    <row r="64" spans="1:15" x14ac:dyDescent="0.25">
      <c r="A64" s="778" t="s">
        <v>357</v>
      </c>
      <c r="C64" s="817">
        <f t="shared" ref="C64:M64" si="26">C55-C60</f>
        <v>3638597.8978819177</v>
      </c>
      <c r="D64" s="817">
        <f t="shared" si="26"/>
        <v>0</v>
      </c>
      <c r="E64" s="817">
        <f t="shared" si="26"/>
        <v>0</v>
      </c>
      <c r="F64" s="817">
        <f t="shared" si="26"/>
        <v>0</v>
      </c>
      <c r="G64" s="817">
        <f t="shared" si="26"/>
        <v>0</v>
      </c>
      <c r="H64" s="817">
        <f t="shared" si="26"/>
        <v>0</v>
      </c>
      <c r="I64" s="817">
        <f t="shared" si="26"/>
        <v>0</v>
      </c>
      <c r="J64" s="817">
        <f t="shared" si="26"/>
        <v>0</v>
      </c>
      <c r="K64" s="817">
        <f t="shared" si="26"/>
        <v>0</v>
      </c>
      <c r="L64" s="817">
        <f t="shared" si="26"/>
        <v>0</v>
      </c>
      <c r="M64" s="817">
        <f t="shared" si="26"/>
        <v>0</v>
      </c>
      <c r="N64" s="817"/>
    </row>
    <row r="65" spans="1:14" x14ac:dyDescent="0.25">
      <c r="A65" s="818" t="s">
        <v>319</v>
      </c>
      <c r="B65" s="818"/>
      <c r="C65" s="819">
        <f t="shared" ref="C65:N65" si="27">C62+C63+C64</f>
        <v>339707345107.7312</v>
      </c>
      <c r="D65" s="819">
        <f t="shared" si="27"/>
        <v>0</v>
      </c>
      <c r="E65" s="819">
        <f t="shared" si="27"/>
        <v>0</v>
      </c>
      <c r="F65" s="819">
        <f t="shared" si="27"/>
        <v>0</v>
      </c>
      <c r="G65" s="819">
        <f t="shared" si="27"/>
        <v>0</v>
      </c>
      <c r="H65" s="819">
        <f t="shared" si="27"/>
        <v>0</v>
      </c>
      <c r="I65" s="819">
        <f t="shared" si="27"/>
        <v>0</v>
      </c>
      <c r="J65" s="819">
        <f t="shared" si="27"/>
        <v>0</v>
      </c>
      <c r="K65" s="819">
        <f t="shared" si="27"/>
        <v>0</v>
      </c>
      <c r="L65" s="819">
        <f t="shared" si="27"/>
        <v>0</v>
      </c>
      <c r="M65" s="819">
        <f t="shared" si="27"/>
        <v>0</v>
      </c>
      <c r="N65" s="819">
        <f t="shared" si="27"/>
        <v>0</v>
      </c>
    </row>
    <row r="66" spans="1:14" x14ac:dyDescent="0.25">
      <c r="A66" s="778" t="s">
        <v>355</v>
      </c>
      <c r="C66" s="817">
        <v>38932001.688754454</v>
      </c>
      <c r="D66" s="817"/>
      <c r="E66" s="817"/>
      <c r="G66" s="817"/>
      <c r="H66" s="817"/>
      <c r="I66" s="817"/>
      <c r="J66" s="817"/>
      <c r="K66" s="817"/>
      <c r="L66" s="817"/>
      <c r="M66" s="817"/>
      <c r="N66" s="817"/>
    </row>
    <row r="67" spans="1:14" x14ac:dyDescent="0.25">
      <c r="A67" s="778" t="s">
        <v>356</v>
      </c>
      <c r="C67" s="817">
        <v>42844330.222648509</v>
      </c>
      <c r="D67" s="817"/>
      <c r="E67" s="817"/>
      <c r="G67" s="817"/>
      <c r="H67" s="817"/>
      <c r="I67" s="817"/>
      <c r="J67" s="817"/>
      <c r="K67" s="817"/>
      <c r="L67" s="817"/>
      <c r="M67" s="817"/>
      <c r="N67" s="817"/>
    </row>
    <row r="68" spans="1:14" x14ac:dyDescent="0.25">
      <c r="A68" s="778" t="s">
        <v>357</v>
      </c>
      <c r="C68" s="817">
        <v>9471224.6662457101</v>
      </c>
      <c r="D68" s="817"/>
      <c r="E68" s="817"/>
      <c r="G68" s="817"/>
      <c r="H68" s="817"/>
      <c r="I68" s="817"/>
      <c r="J68" s="817"/>
      <c r="K68" s="817"/>
      <c r="L68" s="817"/>
      <c r="M68" s="817"/>
      <c r="N68" s="817"/>
    </row>
    <row r="69" spans="1:14" x14ac:dyDescent="0.25">
      <c r="A69" s="818" t="s">
        <v>318</v>
      </c>
      <c r="B69" s="818"/>
      <c r="C69" s="819">
        <f t="shared" ref="C69" si="28">SUM(C66:C68)</f>
        <v>91247556.577648684</v>
      </c>
      <c r="D69" s="819"/>
      <c r="E69" s="819">
        <f>SUM(E66:E68)</f>
        <v>0</v>
      </c>
      <c r="F69" s="818"/>
      <c r="G69" s="819"/>
      <c r="H69" s="819"/>
      <c r="I69" s="819"/>
      <c r="J69" s="819"/>
      <c r="K69" s="819"/>
      <c r="L69" s="819"/>
      <c r="M69" s="819"/>
      <c r="N69" s="819"/>
    </row>
    <row r="70" spans="1:14" x14ac:dyDescent="0.25">
      <c r="A70" s="778" t="s">
        <v>355</v>
      </c>
      <c r="C70" s="817">
        <v>574146.85980723891</v>
      </c>
      <c r="E70" s="817">
        <f>E38-E66</f>
        <v>0</v>
      </c>
      <c r="G70" s="817"/>
      <c r="H70" s="817"/>
      <c r="I70" s="817"/>
      <c r="J70" s="817"/>
      <c r="K70" s="817"/>
      <c r="L70" s="817"/>
      <c r="M70" s="817"/>
      <c r="N70" s="817"/>
    </row>
    <row r="71" spans="1:14" x14ac:dyDescent="0.25">
      <c r="A71" s="778" t="s">
        <v>356</v>
      </c>
      <c r="C71" s="778">
        <v>1053454.6858621365</v>
      </c>
      <c r="E71" s="817">
        <f>E46-E67</f>
        <v>0</v>
      </c>
    </row>
    <row r="72" spans="1:14" x14ac:dyDescent="0.25">
      <c r="A72" s="778" t="s">
        <v>357</v>
      </c>
      <c r="C72" s="778">
        <v>2626.7734694438568</v>
      </c>
      <c r="E72" s="817">
        <f>E55-E68</f>
        <v>0</v>
      </c>
    </row>
    <row r="73" spans="1:14" x14ac:dyDescent="0.25">
      <c r="A73" s="818" t="s">
        <v>319</v>
      </c>
      <c r="B73" s="818"/>
      <c r="C73" s="819">
        <f t="shared" ref="C73" si="29">C70+C71+C72</f>
        <v>1630228.3191388194</v>
      </c>
      <c r="D73" s="818"/>
      <c r="E73" s="819">
        <f>E70+E71+E72</f>
        <v>0</v>
      </c>
      <c r="F73" s="818"/>
    </row>
    <row r="74" spans="1:14" x14ac:dyDescent="0.25">
      <c r="C74" s="778">
        <f t="shared" ref="C74:M74" si="30">C56/C57</f>
        <v>69863533.054797769</v>
      </c>
      <c r="D74" s="778" t="e">
        <f t="shared" si="30"/>
        <v>#DIV/0!</v>
      </c>
      <c r="E74" s="778" t="e">
        <f t="shared" si="30"/>
        <v>#DIV/0!</v>
      </c>
      <c r="F74" s="778" t="e">
        <f t="shared" si="30"/>
        <v>#DIV/0!</v>
      </c>
      <c r="G74" s="778" t="e">
        <f t="shared" si="30"/>
        <v>#DIV/0!</v>
      </c>
      <c r="H74" s="778" t="e">
        <f t="shared" si="30"/>
        <v>#DIV/0!</v>
      </c>
      <c r="I74" s="778" t="e">
        <f t="shared" si="30"/>
        <v>#DIV/0!</v>
      </c>
      <c r="J74" s="778" t="e">
        <f t="shared" si="30"/>
        <v>#DIV/0!</v>
      </c>
      <c r="K74" s="778" t="e">
        <f t="shared" si="30"/>
        <v>#DIV/0!</v>
      </c>
      <c r="L74" s="778" t="e">
        <f t="shared" si="30"/>
        <v>#DIV/0!</v>
      </c>
      <c r="M74" s="778" t="e">
        <f t="shared" si="30"/>
        <v>#DIV/0!</v>
      </c>
      <c r="N74" s="778" t="e">
        <f>N56/N57</f>
        <v>#DIV/0!</v>
      </c>
    </row>
    <row r="75" spans="1:14" x14ac:dyDescent="0.25">
      <c r="E75" s="817"/>
    </row>
    <row r="76" spans="1:14" x14ac:dyDescent="0.25">
      <c r="E76" s="817"/>
    </row>
    <row r="77" spans="1:14" x14ac:dyDescent="0.25">
      <c r="E77" s="817"/>
    </row>
    <row r="78" spans="1:14" x14ac:dyDescent="0.25">
      <c r="A78" s="785"/>
      <c r="E78" s="817"/>
    </row>
  </sheetData>
  <pageMargins left="0.31496062992125984" right="0" top="0" bottom="0" header="0" footer="0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1"/>
  <sheetViews>
    <sheetView view="pageBreakPreview" zoomScale="85" zoomScaleNormal="85" zoomScaleSheetLayoutView="85" workbookViewId="0">
      <pane xSplit="1" ySplit="5" topLeftCell="B6" activePane="bottomRight" state="frozen"/>
      <selection activeCell="C12" sqref="C12"/>
      <selection pane="topRight" activeCell="C12" sqref="C12"/>
      <selection pane="bottomLeft" activeCell="C12" sqref="C12"/>
      <selection pane="bottomRight" activeCell="C6" sqref="C6"/>
    </sheetView>
  </sheetViews>
  <sheetFormatPr defaultColWidth="9" defaultRowHeight="14.25" x14ac:dyDescent="0.25"/>
  <cols>
    <col min="1" max="1" width="52.42578125" style="778" customWidth="1"/>
    <col min="2" max="2" width="12" style="778" customWidth="1"/>
    <col min="3" max="3" width="15" style="778" customWidth="1"/>
    <col min="4" max="4" width="15.85546875" style="778" customWidth="1"/>
    <col min="5" max="5" width="16.85546875" style="778" customWidth="1"/>
    <col min="6" max="6" width="18" style="778" customWidth="1"/>
    <col min="7" max="7" width="19.42578125" style="778" customWidth="1"/>
    <col min="8" max="8" width="17" style="778" customWidth="1"/>
    <col min="9" max="9" width="18.28515625" style="778" customWidth="1"/>
    <col min="10" max="11" width="15.7109375" style="778" customWidth="1"/>
    <col min="12" max="12" width="17.42578125" style="778" customWidth="1"/>
    <col min="13" max="15" width="19.28515625" style="778" customWidth="1"/>
    <col min="16" max="16" width="15" style="778" bestFit="1" customWidth="1"/>
    <col min="17" max="16384" width="9" style="778"/>
  </cols>
  <sheetData>
    <row r="1" spans="1:15" x14ac:dyDescent="0.25">
      <c r="A1" s="779" t="s">
        <v>353</v>
      </c>
    </row>
    <row r="3" spans="1:15" x14ac:dyDescent="0.25">
      <c r="A3" s="779" t="s">
        <v>264</v>
      </c>
    </row>
    <row r="5" spans="1:15" x14ac:dyDescent="0.25">
      <c r="A5" s="780">
        <v>2022</v>
      </c>
      <c r="B5" s="780" t="s">
        <v>143</v>
      </c>
      <c r="C5" s="780" t="s">
        <v>265</v>
      </c>
      <c r="D5" s="780" t="s">
        <v>83</v>
      </c>
      <c r="E5" s="780" t="s">
        <v>320</v>
      </c>
      <c r="F5" s="780" t="s">
        <v>266</v>
      </c>
      <c r="G5" s="780" t="s">
        <v>84</v>
      </c>
      <c r="H5" s="780" t="s">
        <v>267</v>
      </c>
      <c r="I5" s="780" t="s">
        <v>268</v>
      </c>
      <c r="J5" s="780" t="s">
        <v>269</v>
      </c>
      <c r="K5" s="780" t="s">
        <v>85</v>
      </c>
      <c r="L5" s="780" t="s">
        <v>270</v>
      </c>
      <c r="M5" s="780" t="s">
        <v>271</v>
      </c>
      <c r="N5" s="780" t="s">
        <v>272</v>
      </c>
      <c r="O5" s="780" t="s">
        <v>273</v>
      </c>
    </row>
    <row r="6" spans="1:15" x14ac:dyDescent="0.25">
      <c r="A6" s="781" t="s">
        <v>274</v>
      </c>
      <c r="B6" s="782"/>
      <c r="C6" s="782" t="s">
        <v>395</v>
      </c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</row>
    <row r="7" spans="1:15" x14ac:dyDescent="0.25">
      <c r="A7" s="783" t="s">
        <v>275</v>
      </c>
      <c r="B7" s="784" t="s">
        <v>276</v>
      </c>
      <c r="C7" s="811"/>
      <c r="D7" s="811"/>
      <c r="E7" s="811"/>
      <c r="F7" s="811"/>
      <c r="G7" s="811"/>
      <c r="H7" s="811"/>
      <c r="I7" s="811"/>
      <c r="J7" s="811"/>
      <c r="K7" s="811"/>
      <c r="L7" s="811"/>
      <c r="M7" s="811"/>
      <c r="N7" s="811"/>
      <c r="O7" s="811"/>
    </row>
    <row r="8" spans="1:15" x14ac:dyDescent="0.25">
      <c r="A8" s="783" t="s">
        <v>277</v>
      </c>
      <c r="B8" s="784" t="s">
        <v>278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</row>
    <row r="9" spans="1:15" x14ac:dyDescent="0.25">
      <c r="A9" s="788" t="s">
        <v>279</v>
      </c>
      <c r="B9" s="784" t="s">
        <v>280</v>
      </c>
      <c r="C9" s="783"/>
      <c r="D9" s="783"/>
      <c r="E9" s="783"/>
      <c r="F9" s="783"/>
      <c r="G9" s="783"/>
      <c r="H9" s="783"/>
      <c r="I9" s="783"/>
      <c r="J9" s="783"/>
      <c r="K9" s="783"/>
      <c r="L9" s="783"/>
      <c r="M9" s="783"/>
      <c r="N9" s="783"/>
      <c r="O9" s="783"/>
    </row>
    <row r="10" spans="1:15" x14ac:dyDescent="0.25">
      <c r="A10" s="788" t="s">
        <v>321</v>
      </c>
      <c r="B10" s="784" t="s">
        <v>282</v>
      </c>
      <c r="C10" s="783"/>
      <c r="D10" s="783"/>
      <c r="E10" s="783"/>
      <c r="F10" s="783"/>
      <c r="G10" s="783"/>
      <c r="H10" s="783"/>
      <c r="I10" s="783"/>
      <c r="J10" s="783"/>
      <c r="K10" s="783"/>
      <c r="L10" s="783"/>
      <c r="M10" s="783"/>
      <c r="N10" s="783"/>
      <c r="O10" s="783"/>
    </row>
    <row r="11" spans="1:15" x14ac:dyDescent="0.25">
      <c r="A11" s="788" t="s">
        <v>322</v>
      </c>
      <c r="B11" s="784" t="s">
        <v>282</v>
      </c>
      <c r="C11" s="783"/>
      <c r="D11" s="783"/>
      <c r="E11" s="783"/>
      <c r="F11" s="783"/>
      <c r="G11" s="783"/>
      <c r="H11" s="783"/>
      <c r="I11" s="783"/>
      <c r="J11" s="783"/>
      <c r="K11" s="783"/>
      <c r="L11" s="783"/>
      <c r="M11" s="783"/>
      <c r="N11" s="783"/>
      <c r="O11" s="783"/>
    </row>
    <row r="12" spans="1:15" x14ac:dyDescent="0.25">
      <c r="A12" s="788" t="s">
        <v>284</v>
      </c>
      <c r="B12" s="784" t="s">
        <v>285</v>
      </c>
      <c r="C12" s="783"/>
      <c r="D12" s="783"/>
      <c r="E12" s="783"/>
      <c r="F12" s="783"/>
      <c r="G12" s="783"/>
      <c r="H12" s="783"/>
      <c r="I12" s="783"/>
      <c r="J12" s="783"/>
      <c r="K12" s="783"/>
      <c r="L12" s="783"/>
      <c r="M12" s="783"/>
      <c r="N12" s="783"/>
      <c r="O12" s="783"/>
    </row>
    <row r="13" spans="1:15" x14ac:dyDescent="0.25">
      <c r="A13" s="823" t="s">
        <v>323</v>
      </c>
      <c r="B13" s="824" t="s">
        <v>282</v>
      </c>
      <c r="C13" s="825">
        <f>ROUND((C9-15)/261*C12,4)</f>
        <v>0</v>
      </c>
      <c r="D13" s="826">
        <f t="shared" ref="D13:O13" si="0">ROUND((D9-15)/261*D12,4)</f>
        <v>0</v>
      </c>
      <c r="E13" s="827">
        <f>ROUND((E9-15)/261*E12,4)</f>
        <v>0</v>
      </c>
      <c r="F13" s="827">
        <f>ROUND((F9-15)/261*F12,4)</f>
        <v>0</v>
      </c>
      <c r="G13" s="825">
        <f t="shared" si="0"/>
        <v>0</v>
      </c>
      <c r="H13" s="825">
        <f t="shared" si="0"/>
        <v>0</v>
      </c>
      <c r="I13" s="825">
        <f t="shared" si="0"/>
        <v>0</v>
      </c>
      <c r="J13" s="825">
        <f t="shared" si="0"/>
        <v>0</v>
      </c>
      <c r="K13" s="825">
        <f t="shared" si="0"/>
        <v>0</v>
      </c>
      <c r="L13" s="825">
        <f t="shared" si="0"/>
        <v>0</v>
      </c>
      <c r="M13" s="827">
        <f t="shared" si="0"/>
        <v>0</v>
      </c>
      <c r="N13" s="827">
        <f t="shared" si="0"/>
        <v>0</v>
      </c>
      <c r="O13" s="827">
        <f t="shared" si="0"/>
        <v>0</v>
      </c>
    </row>
    <row r="14" spans="1:15" x14ac:dyDescent="0.25">
      <c r="A14" s="788" t="s">
        <v>139</v>
      </c>
      <c r="B14" s="784" t="s">
        <v>288</v>
      </c>
      <c r="C14" s="783"/>
      <c r="D14" s="783"/>
      <c r="E14" s="783"/>
      <c r="F14" s="783"/>
      <c r="G14" s="783"/>
      <c r="H14" s="783"/>
      <c r="I14" s="783"/>
      <c r="J14" s="783"/>
      <c r="K14" s="783"/>
      <c r="L14" s="783"/>
      <c r="M14" s="783"/>
      <c r="N14" s="783"/>
      <c r="O14" s="783"/>
    </row>
    <row r="15" spans="1:15" x14ac:dyDescent="0.25">
      <c r="A15" s="788" t="s">
        <v>144</v>
      </c>
      <c r="B15" s="784" t="s">
        <v>288</v>
      </c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83"/>
      <c r="N15" s="783"/>
      <c r="O15" s="783"/>
    </row>
    <row r="16" spans="1:15" x14ac:dyDescent="0.25">
      <c r="A16" s="788" t="s">
        <v>150</v>
      </c>
      <c r="B16" s="784" t="s">
        <v>288</v>
      </c>
      <c r="C16" s="783"/>
      <c r="D16" s="783"/>
      <c r="E16" s="783"/>
      <c r="F16" s="783"/>
      <c r="G16" s="783"/>
      <c r="H16" s="783"/>
      <c r="I16" s="783"/>
      <c r="J16" s="783"/>
      <c r="K16" s="783"/>
      <c r="L16" s="783"/>
      <c r="M16" s="783"/>
      <c r="N16" s="783"/>
      <c r="O16" s="783"/>
    </row>
    <row r="17" spans="1:15" x14ac:dyDescent="0.25">
      <c r="A17" s="783" t="s">
        <v>141</v>
      </c>
      <c r="B17" s="784" t="s">
        <v>288</v>
      </c>
      <c r="C17" s="783"/>
      <c r="D17" s="783"/>
      <c r="E17" s="783"/>
      <c r="F17" s="783"/>
      <c r="G17" s="783"/>
      <c r="H17" s="783"/>
      <c r="I17" s="783"/>
      <c r="J17" s="783"/>
      <c r="K17" s="783"/>
      <c r="L17" s="783"/>
      <c r="M17" s="783"/>
      <c r="N17" s="783"/>
      <c r="O17" s="783"/>
    </row>
    <row r="18" spans="1:15" x14ac:dyDescent="0.25">
      <c r="A18" s="783" t="s">
        <v>324</v>
      </c>
      <c r="B18" s="784" t="s">
        <v>294</v>
      </c>
      <c r="C18" s="783"/>
      <c r="D18" s="783"/>
      <c r="E18" s="783"/>
      <c r="F18" s="783"/>
      <c r="G18" s="783"/>
      <c r="H18" s="783"/>
      <c r="I18" s="783"/>
      <c r="J18" s="783"/>
      <c r="K18" s="783"/>
      <c r="L18" s="783"/>
      <c r="M18" s="783"/>
      <c r="N18" s="783"/>
      <c r="O18" s="783"/>
    </row>
    <row r="19" spans="1:15" x14ac:dyDescent="0.25">
      <c r="A19" s="783" t="s">
        <v>295</v>
      </c>
      <c r="B19" s="784" t="s">
        <v>294</v>
      </c>
      <c r="C19" s="783"/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/>
      <c r="O19" s="783"/>
    </row>
    <row r="20" spans="1:15" x14ac:dyDescent="0.25">
      <c r="A20" s="783" t="s">
        <v>296</v>
      </c>
      <c r="B20" s="784" t="s">
        <v>294</v>
      </c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</row>
    <row r="21" spans="1:15" ht="0.75" customHeight="1" x14ac:dyDescent="0.25">
      <c r="A21" s="783" t="s">
        <v>325</v>
      </c>
      <c r="B21" s="784" t="s">
        <v>288</v>
      </c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</row>
    <row r="22" spans="1:15" hidden="1" x14ac:dyDescent="0.25">
      <c r="A22" s="783" t="s">
        <v>326</v>
      </c>
      <c r="B22" s="784" t="s">
        <v>288</v>
      </c>
      <c r="C22" s="783"/>
      <c r="D22" s="783"/>
      <c r="E22" s="783"/>
      <c r="F22" s="783"/>
      <c r="G22" s="783"/>
      <c r="H22" s="783"/>
      <c r="I22" s="783"/>
      <c r="J22" s="783"/>
      <c r="K22" s="783"/>
      <c r="L22" s="783"/>
      <c r="M22" s="783"/>
      <c r="N22" s="783"/>
      <c r="O22" s="783"/>
    </row>
    <row r="23" spans="1:15" x14ac:dyDescent="0.25">
      <c r="A23" s="825" t="s">
        <v>327</v>
      </c>
      <c r="B23" s="824" t="s">
        <v>294</v>
      </c>
      <c r="C23" s="827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</row>
    <row r="24" spans="1:15" x14ac:dyDescent="0.25">
      <c r="A24" s="783" t="s">
        <v>300</v>
      </c>
      <c r="B24" s="784" t="s">
        <v>288</v>
      </c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3"/>
    </row>
    <row r="25" spans="1:15" x14ac:dyDescent="0.25">
      <c r="A25" s="783" t="s">
        <v>301</v>
      </c>
      <c r="B25" s="784" t="s">
        <v>288</v>
      </c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</row>
    <row r="26" spans="1:15" x14ac:dyDescent="0.25">
      <c r="A26" s="783" t="s">
        <v>302</v>
      </c>
      <c r="B26" s="784" t="s">
        <v>288</v>
      </c>
      <c r="C26" s="783"/>
      <c r="D26" s="783"/>
      <c r="E26" s="783"/>
      <c r="F26" s="783"/>
      <c r="G26" s="783"/>
      <c r="H26" s="783"/>
      <c r="I26" s="783"/>
      <c r="J26" s="783"/>
      <c r="K26" s="783"/>
      <c r="L26" s="783"/>
      <c r="M26" s="783"/>
      <c r="N26" s="783"/>
      <c r="O26" s="783"/>
    </row>
    <row r="27" spans="1:15" x14ac:dyDescent="0.25">
      <c r="A27" s="783" t="s">
        <v>303</v>
      </c>
      <c r="B27" s="784" t="s">
        <v>288</v>
      </c>
      <c r="C27" s="783"/>
      <c r="D27" s="783"/>
      <c r="E27" s="783"/>
      <c r="F27" s="783"/>
      <c r="G27" s="783"/>
      <c r="H27" s="783"/>
      <c r="I27" s="783"/>
      <c r="J27" s="783"/>
      <c r="K27" s="783"/>
      <c r="L27" s="783"/>
      <c r="M27" s="783"/>
      <c r="N27" s="783"/>
      <c r="O27" s="783"/>
    </row>
    <row r="28" spans="1:15" x14ac:dyDescent="0.25">
      <c r="A28" s="783" t="s">
        <v>328</v>
      </c>
      <c r="B28" s="784" t="s">
        <v>288</v>
      </c>
      <c r="C28" s="783"/>
      <c r="D28" s="783"/>
      <c r="E28" s="783"/>
      <c r="F28" s="783"/>
      <c r="G28" s="783"/>
      <c r="H28" s="783"/>
      <c r="I28" s="783"/>
      <c r="J28" s="783"/>
      <c r="K28" s="783"/>
      <c r="L28" s="783"/>
      <c r="M28" s="783"/>
      <c r="N28" s="783"/>
      <c r="O28" s="783"/>
    </row>
    <row r="29" spans="1:15" x14ac:dyDescent="0.25">
      <c r="A29" s="825" t="s">
        <v>305</v>
      </c>
      <c r="B29" s="824" t="s">
        <v>282</v>
      </c>
      <c r="C29" s="827">
        <f t="shared" ref="C29:O29" si="1">ROUND(C26*C12*C27-C25,4)</f>
        <v>0</v>
      </c>
      <c r="D29" s="825">
        <f t="shared" si="1"/>
        <v>0</v>
      </c>
      <c r="E29" s="827">
        <f t="shared" si="1"/>
        <v>0</v>
      </c>
      <c r="F29" s="827">
        <f t="shared" si="1"/>
        <v>0</v>
      </c>
      <c r="G29" s="825">
        <f t="shared" si="1"/>
        <v>0</v>
      </c>
      <c r="H29" s="827">
        <f t="shared" si="1"/>
        <v>0</v>
      </c>
      <c r="I29" s="825">
        <f t="shared" si="1"/>
        <v>0</v>
      </c>
      <c r="J29" s="825">
        <f>ROUND(J26*J12*J27-J25,4)</f>
        <v>0</v>
      </c>
      <c r="K29" s="825">
        <f t="shared" si="1"/>
        <v>0</v>
      </c>
      <c r="L29" s="825">
        <f t="shared" si="1"/>
        <v>0</v>
      </c>
      <c r="M29" s="825">
        <f t="shared" si="1"/>
        <v>0</v>
      </c>
      <c r="N29" s="825">
        <f t="shared" si="1"/>
        <v>0</v>
      </c>
      <c r="O29" s="825">
        <f t="shared" si="1"/>
        <v>0</v>
      </c>
    </row>
    <row r="30" spans="1:15" x14ac:dyDescent="0.25">
      <c r="A30" s="801" t="s">
        <v>342</v>
      </c>
      <c r="B30" s="802"/>
      <c r="C30" s="803"/>
      <c r="D30" s="803"/>
      <c r="E30" s="803"/>
      <c r="F30" s="803"/>
      <c r="G30" s="803"/>
      <c r="H30" s="803"/>
      <c r="I30" s="782"/>
      <c r="J30" s="803"/>
      <c r="K30" s="804"/>
      <c r="L30" s="803"/>
      <c r="M30" s="803"/>
      <c r="N30" s="803"/>
      <c r="O30" s="803"/>
    </row>
    <row r="31" spans="1:15" x14ac:dyDescent="0.25">
      <c r="A31" s="783" t="s">
        <v>306</v>
      </c>
      <c r="B31" s="784" t="s">
        <v>307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  <c r="M31" s="783"/>
      <c r="N31" s="783"/>
      <c r="O31" s="783"/>
    </row>
    <row r="32" spans="1:15" x14ac:dyDescent="0.25">
      <c r="A32" s="828" t="s">
        <v>308</v>
      </c>
      <c r="B32" s="829" t="s">
        <v>207</v>
      </c>
      <c r="C32" s="828"/>
      <c r="D32" s="828"/>
      <c r="E32" s="828"/>
      <c r="F32" s="828"/>
      <c r="G32" s="828"/>
      <c r="H32" s="828"/>
      <c r="I32" s="828"/>
      <c r="J32" s="828"/>
      <c r="K32" s="828"/>
      <c r="L32" s="828"/>
      <c r="M32" s="828"/>
      <c r="N32" s="828"/>
      <c r="O32" s="828"/>
    </row>
    <row r="33" spans="1:15" x14ac:dyDescent="0.25">
      <c r="A33" s="783" t="s">
        <v>309</v>
      </c>
      <c r="B33" s="784" t="s">
        <v>307</v>
      </c>
      <c r="C33" s="785"/>
      <c r="D33" s="785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5"/>
    </row>
    <row r="34" spans="1:15" x14ac:dyDescent="0.25">
      <c r="A34" s="783" t="s">
        <v>310</v>
      </c>
      <c r="B34" s="784" t="s">
        <v>307</v>
      </c>
      <c r="C34" s="785"/>
      <c r="D34" s="785"/>
      <c r="E34" s="785"/>
      <c r="F34" s="785"/>
      <c r="G34" s="785"/>
      <c r="H34" s="785"/>
      <c r="I34" s="785"/>
      <c r="J34" s="785"/>
      <c r="K34" s="785"/>
      <c r="L34" s="785"/>
      <c r="M34" s="785"/>
      <c r="N34" s="785"/>
      <c r="O34" s="785"/>
    </row>
    <row r="35" spans="1:15" x14ac:dyDescent="0.25">
      <c r="A35" s="783" t="s">
        <v>311</v>
      </c>
      <c r="B35" s="784" t="s">
        <v>282</v>
      </c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07"/>
    </row>
    <row r="36" spans="1:15" x14ac:dyDescent="0.25">
      <c r="A36" s="783" t="s">
        <v>330</v>
      </c>
      <c r="B36" s="784" t="s">
        <v>288</v>
      </c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</row>
    <row r="37" spans="1:15" x14ac:dyDescent="0.25">
      <c r="A37" s="783" t="s">
        <v>331</v>
      </c>
      <c r="B37" s="784" t="s">
        <v>288</v>
      </c>
      <c r="C37" s="807"/>
      <c r="D37" s="807"/>
      <c r="E37" s="807"/>
      <c r="F37" s="807"/>
      <c r="G37" s="807"/>
      <c r="H37" s="807"/>
      <c r="I37" s="807"/>
      <c r="J37" s="807"/>
      <c r="K37" s="807"/>
      <c r="L37" s="807"/>
      <c r="M37" s="807"/>
      <c r="N37" s="807"/>
      <c r="O37" s="807"/>
    </row>
    <row r="38" spans="1:15" ht="18" customHeight="1" x14ac:dyDescent="0.25">
      <c r="A38" s="788" t="s">
        <v>332</v>
      </c>
      <c r="B38" s="784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07"/>
    </row>
    <row r="39" spans="1:15" x14ac:dyDescent="0.25">
      <c r="A39" s="830" t="s">
        <v>343</v>
      </c>
      <c r="B39" s="831" t="s">
        <v>313</v>
      </c>
      <c r="C39" s="832">
        <f>C34*C38</f>
        <v>0</v>
      </c>
      <c r="D39" s="832">
        <f t="shared" ref="D39:O39" si="2">ROUND(D34*D38,0)</f>
        <v>0</v>
      </c>
      <c r="E39" s="832">
        <f>ROUND(E34*E38,0)</f>
        <v>0</v>
      </c>
      <c r="F39" s="832">
        <f>ROUND(F34*F38,0)</f>
        <v>0</v>
      </c>
      <c r="G39" s="832">
        <f t="shared" si="2"/>
        <v>0</v>
      </c>
      <c r="H39" s="832">
        <f t="shared" si="2"/>
        <v>0</v>
      </c>
      <c r="I39" s="832">
        <f t="shared" si="2"/>
        <v>0</v>
      </c>
      <c r="J39" s="832">
        <f t="shared" si="2"/>
        <v>0</v>
      </c>
      <c r="K39" s="832">
        <f t="shared" si="2"/>
        <v>0</v>
      </c>
      <c r="L39" s="832">
        <f>ROUND(L34*L38,0)</f>
        <v>0</v>
      </c>
      <c r="M39" s="832">
        <f t="shared" si="2"/>
        <v>0</v>
      </c>
      <c r="N39" s="832">
        <f t="shared" si="2"/>
        <v>0</v>
      </c>
      <c r="O39" s="832">
        <f t="shared" si="2"/>
        <v>0</v>
      </c>
    </row>
    <row r="40" spans="1:15" x14ac:dyDescent="0.25">
      <c r="A40" s="801" t="s">
        <v>344</v>
      </c>
      <c r="B40" s="802"/>
      <c r="C40" s="803"/>
      <c r="D40" s="803"/>
      <c r="E40" s="803"/>
      <c r="F40" s="803"/>
      <c r="G40" s="803"/>
      <c r="H40" s="803"/>
      <c r="I40" s="782"/>
      <c r="J40" s="803"/>
      <c r="K40" s="804"/>
      <c r="L40" s="803"/>
      <c r="M40" s="803"/>
      <c r="N40" s="803"/>
      <c r="O40" s="803"/>
    </row>
    <row r="41" spans="1:15" x14ac:dyDescent="0.25">
      <c r="A41" s="783" t="s">
        <v>306</v>
      </c>
      <c r="B41" s="784" t="s">
        <v>307</v>
      </c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</row>
    <row r="42" spans="1:15" x14ac:dyDescent="0.25">
      <c r="A42" s="828" t="s">
        <v>308</v>
      </c>
      <c r="B42" s="829" t="s">
        <v>207</v>
      </c>
      <c r="C42" s="828"/>
      <c r="D42" s="828"/>
      <c r="E42" s="828"/>
      <c r="F42" s="828"/>
      <c r="G42" s="828"/>
      <c r="H42" s="828"/>
      <c r="I42" s="828"/>
      <c r="J42" s="828"/>
      <c r="K42" s="828"/>
      <c r="L42" s="828"/>
      <c r="M42" s="828"/>
      <c r="N42" s="828"/>
      <c r="O42" s="828"/>
    </row>
    <row r="43" spans="1:15" x14ac:dyDescent="0.25">
      <c r="A43" s="783" t="s">
        <v>309</v>
      </c>
      <c r="B43" s="784" t="s">
        <v>307</v>
      </c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5"/>
    </row>
    <row r="44" spans="1:15" x14ac:dyDescent="0.25">
      <c r="A44" s="783" t="s">
        <v>310</v>
      </c>
      <c r="B44" s="784" t="s">
        <v>307</v>
      </c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5"/>
    </row>
    <row r="45" spans="1:15" x14ac:dyDescent="0.25">
      <c r="A45" s="783" t="s">
        <v>139</v>
      </c>
      <c r="B45" s="784" t="s">
        <v>288</v>
      </c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</row>
    <row r="46" spans="1:15" x14ac:dyDescent="0.25">
      <c r="A46" s="783" t="s">
        <v>311</v>
      </c>
      <c r="B46" s="784" t="s">
        <v>282</v>
      </c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</row>
    <row r="47" spans="1:15" x14ac:dyDescent="0.25">
      <c r="A47" s="783" t="s">
        <v>312</v>
      </c>
      <c r="B47" s="784" t="s">
        <v>282</v>
      </c>
      <c r="C47" s="807"/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07"/>
      <c r="O47" s="807"/>
    </row>
    <row r="48" spans="1:15" x14ac:dyDescent="0.25">
      <c r="A48" s="830" t="s">
        <v>352</v>
      </c>
      <c r="B48" s="831" t="s">
        <v>313</v>
      </c>
      <c r="C48" s="832">
        <f>ROUND(C47*C44,0)</f>
        <v>0</v>
      </c>
      <c r="D48" s="832">
        <f>ROUND(D47*D44,0)</f>
        <v>0</v>
      </c>
      <c r="E48" s="832">
        <f>ROUND(E47*E44,0)</f>
        <v>0</v>
      </c>
      <c r="F48" s="832">
        <f>ROUND(F47*F44,0)</f>
        <v>0</v>
      </c>
      <c r="G48" s="832">
        <f t="shared" ref="G48:O48" si="3">ROUND(G47*G44,0)</f>
        <v>0</v>
      </c>
      <c r="H48" s="832">
        <f t="shared" si="3"/>
        <v>0</v>
      </c>
      <c r="I48" s="832">
        <f t="shared" si="3"/>
        <v>0</v>
      </c>
      <c r="J48" s="832">
        <f t="shared" si="3"/>
        <v>0</v>
      </c>
      <c r="K48" s="832">
        <f t="shared" si="3"/>
        <v>0</v>
      </c>
      <c r="L48" s="832">
        <f t="shared" si="3"/>
        <v>0</v>
      </c>
      <c r="M48" s="832">
        <f t="shared" si="3"/>
        <v>0</v>
      </c>
      <c r="N48" s="832">
        <f t="shared" si="3"/>
        <v>0</v>
      </c>
      <c r="O48" s="832">
        <f t="shared" si="3"/>
        <v>0</v>
      </c>
    </row>
    <row r="49" spans="1:15" x14ac:dyDescent="0.25">
      <c r="A49" s="801" t="s">
        <v>349</v>
      </c>
      <c r="B49" s="802"/>
      <c r="C49" s="803"/>
      <c r="D49" s="803"/>
      <c r="E49" s="803"/>
      <c r="F49" s="803"/>
      <c r="G49" s="803"/>
      <c r="H49" s="803"/>
      <c r="I49" s="782"/>
      <c r="J49" s="803"/>
      <c r="K49" s="804"/>
      <c r="L49" s="803"/>
      <c r="M49" s="803"/>
      <c r="N49" s="803"/>
      <c r="O49" s="803"/>
    </row>
    <row r="50" spans="1:15" x14ac:dyDescent="0.25">
      <c r="A50" s="783" t="s">
        <v>306</v>
      </c>
      <c r="B50" s="784" t="s">
        <v>307</v>
      </c>
      <c r="C50" s="783"/>
      <c r="D50" s="783"/>
      <c r="E50" s="783"/>
      <c r="F50" s="783"/>
      <c r="G50" s="811"/>
      <c r="H50" s="783"/>
      <c r="I50" s="783"/>
      <c r="J50" s="783"/>
      <c r="K50" s="783"/>
      <c r="L50" s="783"/>
      <c r="M50" s="783"/>
      <c r="N50" s="783"/>
      <c r="O50" s="783"/>
    </row>
    <row r="51" spans="1:15" x14ac:dyDescent="0.25">
      <c r="A51" s="828" t="s">
        <v>308</v>
      </c>
      <c r="B51" s="829" t="s">
        <v>207</v>
      </c>
      <c r="C51" s="828"/>
      <c r="D51" s="828"/>
      <c r="E51" s="828"/>
      <c r="F51" s="828"/>
      <c r="G51" s="828"/>
      <c r="H51" s="828"/>
      <c r="I51" s="828"/>
      <c r="J51" s="828"/>
      <c r="K51" s="828"/>
      <c r="L51" s="828"/>
      <c r="M51" s="828"/>
      <c r="N51" s="828"/>
      <c r="O51" s="828"/>
    </row>
    <row r="52" spans="1:15" x14ac:dyDescent="0.25">
      <c r="A52" s="783">
        <v>2983</v>
      </c>
      <c r="B52" s="784" t="s">
        <v>307</v>
      </c>
      <c r="C52" s="785"/>
      <c r="D52" s="785"/>
      <c r="E52" s="785"/>
      <c r="F52" s="785"/>
      <c r="G52" s="785"/>
      <c r="H52" s="785"/>
      <c r="I52" s="785"/>
      <c r="J52" s="785"/>
      <c r="K52" s="785"/>
      <c r="L52" s="785"/>
      <c r="M52" s="785"/>
      <c r="N52" s="785"/>
      <c r="O52" s="785"/>
    </row>
    <row r="53" spans="1:15" x14ac:dyDescent="0.25">
      <c r="A53" s="783" t="s">
        <v>310</v>
      </c>
      <c r="B53" s="784" t="s">
        <v>307</v>
      </c>
      <c r="C53" s="785"/>
      <c r="D53" s="785"/>
      <c r="E53" s="785"/>
      <c r="F53" s="785"/>
      <c r="G53" s="785"/>
      <c r="H53" s="785"/>
      <c r="I53" s="785"/>
      <c r="J53" s="785"/>
      <c r="K53" s="785"/>
      <c r="L53" s="785"/>
      <c r="M53" s="785"/>
      <c r="N53" s="785"/>
      <c r="O53" s="785"/>
    </row>
    <row r="54" spans="1:15" x14ac:dyDescent="0.25">
      <c r="A54" s="783" t="s">
        <v>311</v>
      </c>
      <c r="B54" s="784" t="s">
        <v>282</v>
      </c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07"/>
    </row>
    <row r="55" spans="1:15" x14ac:dyDescent="0.25">
      <c r="A55" s="783" t="s">
        <v>312</v>
      </c>
      <c r="B55" s="784" t="s">
        <v>282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</row>
    <row r="56" spans="1:15" x14ac:dyDescent="0.25">
      <c r="A56" s="830" t="s">
        <v>346</v>
      </c>
      <c r="B56" s="831" t="s">
        <v>313</v>
      </c>
      <c r="C56" s="832">
        <f>ROUND(C55*C53,0)</f>
        <v>0</v>
      </c>
      <c r="D56" s="832">
        <f>ROUND(D55*D53,0)</f>
        <v>0</v>
      </c>
      <c r="E56" s="832">
        <f>ROUND(E55*E53,0)</f>
        <v>0</v>
      </c>
      <c r="F56" s="832">
        <f>ROUND(F55*F53,0)</f>
        <v>0</v>
      </c>
      <c r="G56" s="832">
        <f t="shared" ref="G56:O56" si="4">ROUND(G55*G53,0)</f>
        <v>0</v>
      </c>
      <c r="H56" s="832">
        <f t="shared" si="4"/>
        <v>0</v>
      </c>
      <c r="I56" s="832">
        <f t="shared" si="4"/>
        <v>0</v>
      </c>
      <c r="J56" s="832">
        <f t="shared" si="4"/>
        <v>0</v>
      </c>
      <c r="K56" s="832">
        <f t="shared" si="4"/>
        <v>0</v>
      </c>
      <c r="L56" s="832">
        <f>ROUND(L55*L53,0)</f>
        <v>0</v>
      </c>
      <c r="M56" s="832">
        <f t="shared" si="4"/>
        <v>0</v>
      </c>
      <c r="N56" s="832">
        <f t="shared" si="4"/>
        <v>0</v>
      </c>
      <c r="O56" s="832">
        <f t="shared" si="4"/>
        <v>0</v>
      </c>
    </row>
    <row r="57" spans="1:15" x14ac:dyDescent="0.25">
      <c r="A57" s="801" t="s">
        <v>350</v>
      </c>
      <c r="B57" s="802"/>
      <c r="C57" s="803"/>
      <c r="D57" s="803"/>
      <c r="E57" s="803"/>
      <c r="F57" s="803"/>
      <c r="G57" s="803"/>
      <c r="H57" s="803"/>
      <c r="I57" s="782"/>
      <c r="J57" s="803"/>
      <c r="K57" s="804"/>
      <c r="L57" s="803"/>
      <c r="M57" s="803"/>
      <c r="N57" s="803"/>
      <c r="O57" s="803"/>
    </row>
    <row r="58" spans="1:15" x14ac:dyDescent="0.25">
      <c r="A58" s="783" t="s">
        <v>306</v>
      </c>
      <c r="B58" s="784" t="s">
        <v>307</v>
      </c>
      <c r="C58" s="783"/>
      <c r="D58" s="783"/>
      <c r="E58" s="783"/>
      <c r="F58" s="783"/>
      <c r="G58" s="811"/>
      <c r="H58" s="783"/>
      <c r="I58" s="783"/>
      <c r="J58" s="783"/>
      <c r="K58" s="783"/>
      <c r="L58" s="783"/>
      <c r="M58" s="783"/>
      <c r="N58" s="783"/>
      <c r="O58" s="783"/>
    </row>
    <row r="59" spans="1:15" x14ac:dyDescent="0.25">
      <c r="A59" s="828" t="s">
        <v>308</v>
      </c>
      <c r="B59" s="829" t="s">
        <v>207</v>
      </c>
      <c r="C59" s="828"/>
      <c r="D59" s="828"/>
      <c r="E59" s="828"/>
      <c r="F59" s="828"/>
      <c r="G59" s="828"/>
      <c r="H59" s="828"/>
      <c r="I59" s="828"/>
      <c r="J59" s="828"/>
      <c r="K59" s="828"/>
      <c r="L59" s="828"/>
      <c r="M59" s="828"/>
      <c r="N59" s="828"/>
      <c r="O59" s="828"/>
    </row>
    <row r="60" spans="1:15" x14ac:dyDescent="0.25">
      <c r="A60" s="783" t="s">
        <v>309</v>
      </c>
      <c r="B60" s="784" t="s">
        <v>307</v>
      </c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5"/>
    </row>
    <row r="61" spans="1:15" x14ac:dyDescent="0.25">
      <c r="A61" s="783" t="s">
        <v>310</v>
      </c>
      <c r="B61" s="784" t="s">
        <v>307</v>
      </c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</row>
    <row r="62" spans="1:15" x14ac:dyDescent="0.25">
      <c r="A62" s="783" t="s">
        <v>139</v>
      </c>
      <c r="B62" s="784" t="s">
        <v>288</v>
      </c>
      <c r="C62" s="833"/>
      <c r="D62" s="833"/>
      <c r="E62" s="833"/>
      <c r="F62" s="833"/>
      <c r="G62" s="833"/>
      <c r="H62" s="833"/>
      <c r="I62" s="833"/>
      <c r="J62" s="833"/>
      <c r="K62" s="833"/>
      <c r="L62" s="833"/>
      <c r="M62" s="833"/>
      <c r="N62" s="833"/>
      <c r="O62" s="833"/>
    </row>
    <row r="63" spans="1:15" x14ac:dyDescent="0.25">
      <c r="A63" s="783" t="s">
        <v>311</v>
      </c>
      <c r="B63" s="784" t="s">
        <v>282</v>
      </c>
      <c r="C63" s="807"/>
      <c r="D63" s="807"/>
      <c r="E63" s="807"/>
      <c r="F63" s="807"/>
      <c r="G63" s="807"/>
      <c r="H63" s="807"/>
      <c r="I63" s="807"/>
      <c r="J63" s="807"/>
      <c r="K63" s="807"/>
      <c r="L63" s="807"/>
      <c r="M63" s="807"/>
      <c r="N63" s="807"/>
      <c r="O63" s="807"/>
    </row>
    <row r="64" spans="1:15" x14ac:dyDescent="0.25">
      <c r="A64" s="783" t="s">
        <v>312</v>
      </c>
      <c r="B64" s="784" t="s">
        <v>282</v>
      </c>
      <c r="C64" s="807"/>
      <c r="D64" s="807"/>
      <c r="E64" s="807"/>
      <c r="F64" s="807"/>
      <c r="G64" s="807"/>
      <c r="H64" s="807"/>
      <c r="I64" s="807"/>
      <c r="J64" s="807"/>
      <c r="K64" s="807"/>
      <c r="L64" s="807"/>
      <c r="M64" s="807"/>
      <c r="N64" s="807"/>
      <c r="O64" s="807"/>
    </row>
    <row r="65" spans="1:16" x14ac:dyDescent="0.25">
      <c r="A65" s="830" t="s">
        <v>347</v>
      </c>
      <c r="B65" s="831" t="s">
        <v>313</v>
      </c>
      <c r="C65" s="832">
        <f t="shared" ref="C65:O65" si="5">ROUND(C64*C61,0)</f>
        <v>0</v>
      </c>
      <c r="D65" s="832">
        <f t="shared" si="5"/>
        <v>0</v>
      </c>
      <c r="E65" s="832">
        <f>ROUND(E64*E61,0)</f>
        <v>0</v>
      </c>
      <c r="F65" s="832">
        <f>ROUND(F64*F61,0)</f>
        <v>0</v>
      </c>
      <c r="G65" s="832">
        <f t="shared" si="5"/>
        <v>0</v>
      </c>
      <c r="H65" s="832">
        <f t="shared" si="5"/>
        <v>0</v>
      </c>
      <c r="I65" s="832">
        <f t="shared" si="5"/>
        <v>0</v>
      </c>
      <c r="J65" s="832">
        <f t="shared" si="5"/>
        <v>0</v>
      </c>
      <c r="K65" s="832">
        <f t="shared" si="5"/>
        <v>0</v>
      </c>
      <c r="L65" s="832">
        <f t="shared" si="5"/>
        <v>0</v>
      </c>
      <c r="M65" s="832">
        <f t="shared" si="5"/>
        <v>0</v>
      </c>
      <c r="N65" s="832">
        <f t="shared" si="5"/>
        <v>0</v>
      </c>
      <c r="O65" s="832">
        <f t="shared" si="5"/>
        <v>0</v>
      </c>
    </row>
    <row r="66" spans="1:16" x14ac:dyDescent="0.25">
      <c r="A66" s="801" t="s">
        <v>351</v>
      </c>
      <c r="B66" s="802"/>
      <c r="C66" s="803"/>
      <c r="D66" s="803"/>
      <c r="E66" s="803"/>
      <c r="F66" s="803"/>
      <c r="G66" s="803"/>
      <c r="H66" s="803"/>
      <c r="I66" s="782"/>
      <c r="J66" s="803"/>
      <c r="K66" s="804"/>
      <c r="L66" s="803"/>
      <c r="M66" s="803"/>
      <c r="N66" s="803"/>
      <c r="O66" s="803"/>
    </row>
    <row r="67" spans="1:16" x14ac:dyDescent="0.25">
      <c r="A67" s="783" t="s">
        <v>306</v>
      </c>
      <c r="B67" s="784" t="s">
        <v>307</v>
      </c>
      <c r="C67" s="783"/>
      <c r="D67" s="783"/>
      <c r="E67" s="783"/>
      <c r="F67" s="783"/>
      <c r="G67" s="811"/>
      <c r="H67" s="783"/>
      <c r="I67" s="783"/>
      <c r="J67" s="783"/>
      <c r="K67" s="783"/>
      <c r="L67" s="783"/>
      <c r="M67" s="783"/>
      <c r="N67" s="783"/>
      <c r="O67" s="783"/>
    </row>
    <row r="68" spans="1:16" x14ac:dyDescent="0.25">
      <c r="A68" s="828" t="s">
        <v>308</v>
      </c>
      <c r="B68" s="829" t="s">
        <v>207</v>
      </c>
      <c r="C68" s="828"/>
      <c r="D68" s="828"/>
      <c r="E68" s="828"/>
      <c r="F68" s="828"/>
      <c r="G68" s="828"/>
      <c r="H68" s="828"/>
      <c r="I68" s="828"/>
      <c r="J68" s="828"/>
      <c r="K68" s="828"/>
      <c r="L68" s="828"/>
      <c r="M68" s="828"/>
      <c r="N68" s="828"/>
      <c r="O68" s="828"/>
    </row>
    <row r="69" spans="1:16" x14ac:dyDescent="0.25">
      <c r="A69" s="783" t="s">
        <v>309</v>
      </c>
      <c r="B69" s="784" t="s">
        <v>307</v>
      </c>
      <c r="C69" s="785"/>
      <c r="D69" s="785"/>
      <c r="E69" s="785"/>
      <c r="F69" s="785"/>
      <c r="G69" s="785"/>
      <c r="H69" s="785"/>
      <c r="I69" s="785"/>
      <c r="J69" s="785"/>
      <c r="K69" s="785"/>
      <c r="L69" s="785"/>
      <c r="M69" s="785"/>
      <c r="N69" s="785"/>
      <c r="O69" s="785"/>
    </row>
    <row r="70" spans="1:16" x14ac:dyDescent="0.25">
      <c r="A70" s="783" t="s">
        <v>310</v>
      </c>
      <c r="B70" s="784" t="s">
        <v>307</v>
      </c>
      <c r="C70" s="785"/>
      <c r="D70" s="785"/>
      <c r="E70" s="785"/>
      <c r="F70" s="785"/>
      <c r="G70" s="785"/>
      <c r="H70" s="785"/>
      <c r="I70" s="785"/>
      <c r="J70" s="785"/>
      <c r="K70" s="785"/>
      <c r="L70" s="785"/>
      <c r="M70" s="785"/>
      <c r="N70" s="785"/>
      <c r="O70" s="785"/>
    </row>
    <row r="71" spans="1:16" x14ac:dyDescent="0.25">
      <c r="A71" s="783" t="s">
        <v>139</v>
      </c>
      <c r="B71" s="784" t="s">
        <v>288</v>
      </c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</row>
    <row r="72" spans="1:16" x14ac:dyDescent="0.25">
      <c r="A72" s="783" t="s">
        <v>311</v>
      </c>
      <c r="B72" s="784" t="s">
        <v>282</v>
      </c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</row>
    <row r="73" spans="1:16" x14ac:dyDescent="0.25">
      <c r="A73" s="783" t="s">
        <v>312</v>
      </c>
      <c r="B73" s="784" t="s">
        <v>282</v>
      </c>
      <c r="C73" s="807"/>
      <c r="D73" s="807"/>
      <c r="E73" s="807"/>
      <c r="F73" s="807"/>
      <c r="G73" s="807"/>
      <c r="H73" s="807"/>
      <c r="I73" s="807"/>
      <c r="J73" s="807"/>
      <c r="K73" s="807"/>
      <c r="L73" s="807"/>
      <c r="M73" s="807"/>
      <c r="N73" s="807"/>
      <c r="O73" s="807"/>
    </row>
    <row r="74" spans="1:16" x14ac:dyDescent="0.25">
      <c r="A74" s="830" t="s">
        <v>348</v>
      </c>
      <c r="B74" s="831" t="s">
        <v>313</v>
      </c>
      <c r="C74" s="832">
        <f t="shared" ref="C74:O74" si="6">ROUND(C73*C70,0)</f>
        <v>0</v>
      </c>
      <c r="D74" s="832">
        <f t="shared" si="6"/>
        <v>0</v>
      </c>
      <c r="E74" s="832">
        <f t="shared" si="6"/>
        <v>0</v>
      </c>
      <c r="F74" s="832">
        <f t="shared" si="6"/>
        <v>0</v>
      </c>
      <c r="G74" s="832">
        <f t="shared" si="6"/>
        <v>0</v>
      </c>
      <c r="H74" s="832">
        <f t="shared" si="6"/>
        <v>0</v>
      </c>
      <c r="I74" s="832">
        <f t="shared" si="6"/>
        <v>0</v>
      </c>
      <c r="J74" s="832">
        <f t="shared" si="6"/>
        <v>0</v>
      </c>
      <c r="K74" s="832">
        <f t="shared" si="6"/>
        <v>0</v>
      </c>
      <c r="L74" s="832">
        <f t="shared" si="6"/>
        <v>0</v>
      </c>
      <c r="M74" s="832">
        <f t="shared" si="6"/>
        <v>0</v>
      </c>
      <c r="N74" s="832">
        <f t="shared" si="6"/>
        <v>0</v>
      </c>
      <c r="O74" s="832">
        <f t="shared" si="6"/>
        <v>0</v>
      </c>
    </row>
    <row r="75" spans="1:16" x14ac:dyDescent="0.25">
      <c r="A75" s="813" t="s">
        <v>316</v>
      </c>
      <c r="B75" s="814"/>
      <c r="C75" s="815">
        <f t="shared" ref="C75:O75" si="7">C39+C48+C56+C65+C74</f>
        <v>0</v>
      </c>
      <c r="D75" s="815">
        <f t="shared" si="7"/>
        <v>0</v>
      </c>
      <c r="E75" s="815">
        <f t="shared" si="7"/>
        <v>0</v>
      </c>
      <c r="F75" s="815">
        <f t="shared" si="7"/>
        <v>0</v>
      </c>
      <c r="G75" s="815">
        <f t="shared" si="7"/>
        <v>0</v>
      </c>
      <c r="H75" s="815">
        <f t="shared" si="7"/>
        <v>0</v>
      </c>
      <c r="I75" s="815">
        <f t="shared" si="7"/>
        <v>0</v>
      </c>
      <c r="J75" s="815">
        <f t="shared" si="7"/>
        <v>0</v>
      </c>
      <c r="K75" s="815">
        <f t="shared" si="7"/>
        <v>0</v>
      </c>
      <c r="L75" s="815">
        <f t="shared" si="7"/>
        <v>0</v>
      </c>
      <c r="M75" s="815">
        <f t="shared" si="7"/>
        <v>0</v>
      </c>
      <c r="N75" s="815">
        <f t="shared" si="7"/>
        <v>0</v>
      </c>
      <c r="O75" s="815">
        <f t="shared" si="7"/>
        <v>0</v>
      </c>
      <c r="P75" s="834"/>
    </row>
    <row r="76" spans="1:16" x14ac:dyDescent="0.25">
      <c r="A76" s="778" t="s">
        <v>337</v>
      </c>
      <c r="C76" s="817">
        <f t="shared" ref="C76:O76" si="8">C31+C41+C50+C58+C67</f>
        <v>0</v>
      </c>
      <c r="D76" s="817">
        <f t="shared" si="8"/>
        <v>0</v>
      </c>
      <c r="E76" s="817">
        <f>E31+E41+E50+E58+E67</f>
        <v>0</v>
      </c>
      <c r="F76" s="817">
        <f>F31+F41+F50+F58+F67</f>
        <v>0</v>
      </c>
      <c r="G76" s="817">
        <f t="shared" si="8"/>
        <v>0</v>
      </c>
      <c r="H76" s="817">
        <f t="shared" si="8"/>
        <v>0</v>
      </c>
      <c r="I76" s="817">
        <f t="shared" si="8"/>
        <v>0</v>
      </c>
      <c r="J76" s="817">
        <f t="shared" si="8"/>
        <v>0</v>
      </c>
      <c r="K76" s="817">
        <f t="shared" si="8"/>
        <v>0</v>
      </c>
      <c r="L76" s="817">
        <f t="shared" si="8"/>
        <v>0</v>
      </c>
      <c r="M76" s="817">
        <f t="shared" si="8"/>
        <v>0</v>
      </c>
      <c r="N76" s="817">
        <f t="shared" si="8"/>
        <v>0</v>
      </c>
      <c r="O76" s="817">
        <f t="shared" si="8"/>
        <v>0</v>
      </c>
      <c r="P76" s="834"/>
    </row>
    <row r="77" spans="1:16" x14ac:dyDescent="0.25">
      <c r="A77" s="778" t="s">
        <v>338</v>
      </c>
      <c r="C77" s="835"/>
      <c r="D77" s="835"/>
      <c r="E77" s="835"/>
      <c r="F77" s="825"/>
      <c r="G77" s="835"/>
      <c r="H77" s="827"/>
      <c r="I77" s="835"/>
      <c r="J77" s="836"/>
      <c r="K77" s="836"/>
      <c r="L77" s="836"/>
      <c r="M77" s="836"/>
      <c r="N77" s="836"/>
    </row>
    <row r="78" spans="1:16" x14ac:dyDescent="0.25">
      <c r="A78" s="818" t="s">
        <v>339</v>
      </c>
      <c r="B78" s="818"/>
      <c r="C78" s="837">
        <f>C79+C80+C81+C82+C83</f>
        <v>0</v>
      </c>
      <c r="D78" s="837">
        <f>D83+D82+D81+D80+D79</f>
        <v>0</v>
      </c>
      <c r="E78" s="837">
        <f>E83+E82+E81+E80+E79</f>
        <v>0</v>
      </c>
      <c r="F78" s="837"/>
      <c r="G78" s="837"/>
      <c r="H78" s="815"/>
      <c r="I78" s="815">
        <f t="shared" ref="I78:O78" si="9">I79+I80+I81+I82+I83</f>
        <v>0</v>
      </c>
      <c r="J78" s="815">
        <f t="shared" si="9"/>
        <v>0</v>
      </c>
      <c r="K78" s="815">
        <f t="shared" si="9"/>
        <v>0</v>
      </c>
      <c r="L78" s="815">
        <f t="shared" si="9"/>
        <v>0</v>
      </c>
      <c r="M78" s="815">
        <f t="shared" si="9"/>
        <v>0</v>
      </c>
      <c r="N78" s="815">
        <f t="shared" si="9"/>
        <v>0</v>
      </c>
      <c r="O78" s="815">
        <f t="shared" si="9"/>
        <v>0</v>
      </c>
    </row>
    <row r="79" spans="1:16" x14ac:dyDescent="0.25">
      <c r="A79" s="778" t="str">
        <f>A30</f>
        <v>Месторождение 1</v>
      </c>
      <c r="C79" s="834"/>
      <c r="D79" s="834"/>
      <c r="E79" s="838"/>
      <c r="F79" s="838"/>
      <c r="G79" s="834"/>
      <c r="H79" s="834"/>
      <c r="I79" s="834"/>
      <c r="J79" s="834"/>
      <c r="K79" s="834"/>
      <c r="L79" s="834"/>
    </row>
    <row r="80" spans="1:16" x14ac:dyDescent="0.25">
      <c r="A80" s="778" t="str">
        <f>A40</f>
        <v>Месторождение 2</v>
      </c>
      <c r="C80" s="834"/>
      <c r="D80" s="834"/>
      <c r="E80" s="834"/>
      <c r="F80" s="834"/>
      <c r="G80" s="834"/>
      <c r="H80" s="834"/>
      <c r="I80" s="834"/>
      <c r="J80" s="834"/>
      <c r="K80" s="834"/>
      <c r="L80" s="834"/>
    </row>
    <row r="81" spans="1:15" x14ac:dyDescent="0.25">
      <c r="A81" s="778" t="str">
        <f>A49</f>
        <v>Месторождение 3</v>
      </c>
      <c r="C81" s="834"/>
      <c r="D81" s="834"/>
      <c r="E81" s="834"/>
      <c r="F81" s="834"/>
      <c r="G81" s="834"/>
      <c r="H81" s="834"/>
      <c r="I81" s="834"/>
      <c r="J81" s="834"/>
      <c r="K81" s="834"/>
      <c r="L81" s="834"/>
    </row>
    <row r="82" spans="1:15" x14ac:dyDescent="0.25">
      <c r="A82" s="778" t="str">
        <f>A57</f>
        <v>Месторождение 4</v>
      </c>
      <c r="C82" s="834"/>
      <c r="D82" s="834"/>
      <c r="E82" s="834"/>
      <c r="F82" s="834"/>
      <c r="G82" s="834"/>
      <c r="H82" s="834"/>
      <c r="I82" s="834"/>
      <c r="J82" s="834"/>
      <c r="K82" s="834"/>
      <c r="L82" s="834"/>
    </row>
    <row r="83" spans="1:15" x14ac:dyDescent="0.25">
      <c r="A83" s="778" t="str">
        <f>A66</f>
        <v>Месторождение 5</v>
      </c>
      <c r="C83" s="834"/>
      <c r="D83" s="834"/>
      <c r="E83" s="834"/>
      <c r="F83" s="834"/>
      <c r="G83" s="834"/>
      <c r="H83" s="834"/>
      <c r="I83" s="834"/>
      <c r="J83" s="834"/>
      <c r="K83" s="834"/>
      <c r="L83" s="834"/>
    </row>
    <row r="84" spans="1:15" x14ac:dyDescent="0.25">
      <c r="A84" s="778" t="s">
        <v>340</v>
      </c>
      <c r="C84" s="839">
        <f t="shared" ref="C84:N84" si="10">C75-C78</f>
        <v>0</v>
      </c>
      <c r="D84" s="839">
        <f t="shared" si="10"/>
        <v>0</v>
      </c>
      <c r="E84" s="839">
        <f t="shared" si="10"/>
        <v>0</v>
      </c>
      <c r="F84" s="839">
        <f>F75-F78</f>
        <v>0</v>
      </c>
      <c r="G84" s="839">
        <f t="shared" si="10"/>
        <v>0</v>
      </c>
      <c r="H84" s="839">
        <f t="shared" si="10"/>
        <v>0</v>
      </c>
      <c r="I84" s="839">
        <f t="shared" si="10"/>
        <v>0</v>
      </c>
      <c r="J84" s="839">
        <f t="shared" si="10"/>
        <v>0</v>
      </c>
      <c r="K84" s="839">
        <f t="shared" si="10"/>
        <v>0</v>
      </c>
      <c r="L84" s="839">
        <f t="shared" si="10"/>
        <v>0</v>
      </c>
      <c r="M84" s="839">
        <f t="shared" si="10"/>
        <v>0</v>
      </c>
      <c r="N84" s="839">
        <f t="shared" si="10"/>
        <v>0</v>
      </c>
      <c r="O84" s="839">
        <f>O75-O78</f>
        <v>0</v>
      </c>
    </row>
    <row r="85" spans="1:15" x14ac:dyDescent="0.25">
      <c r="A85" s="778" t="s">
        <v>329</v>
      </c>
      <c r="C85" s="834">
        <f t="shared" ref="C85:J85" si="11">C39-C79</f>
        <v>0</v>
      </c>
      <c r="D85" s="834">
        <f t="shared" si="11"/>
        <v>0</v>
      </c>
      <c r="E85" s="834">
        <f t="shared" si="11"/>
        <v>0</v>
      </c>
      <c r="F85" s="834">
        <f t="shared" si="11"/>
        <v>0</v>
      </c>
      <c r="G85" s="834">
        <f t="shared" si="11"/>
        <v>0</v>
      </c>
      <c r="H85" s="834">
        <f t="shared" si="11"/>
        <v>0</v>
      </c>
      <c r="I85" s="834">
        <f t="shared" si="11"/>
        <v>0</v>
      </c>
      <c r="J85" s="834">
        <f t="shared" si="11"/>
        <v>0</v>
      </c>
      <c r="K85" s="834">
        <f>K39-K79</f>
        <v>0</v>
      </c>
      <c r="L85" s="834">
        <f>L39-L79</f>
        <v>0</v>
      </c>
      <c r="M85" s="834">
        <f>M39-M79</f>
        <v>0</v>
      </c>
      <c r="N85" s="834">
        <f>N39-N79</f>
        <v>0</v>
      </c>
      <c r="O85" s="834">
        <f>O39-O79</f>
        <v>0</v>
      </c>
    </row>
    <row r="86" spans="1:15" x14ac:dyDescent="0.25">
      <c r="A86" s="778" t="s">
        <v>333</v>
      </c>
      <c r="C86" s="834">
        <f t="shared" ref="C86:N86" si="12">C48-C80</f>
        <v>0</v>
      </c>
      <c r="D86" s="834">
        <f t="shared" si="12"/>
        <v>0</v>
      </c>
      <c r="E86" s="834">
        <f t="shared" si="12"/>
        <v>0</v>
      </c>
      <c r="F86" s="834">
        <f t="shared" si="12"/>
        <v>0</v>
      </c>
      <c r="G86" s="834">
        <f t="shared" si="12"/>
        <v>0</v>
      </c>
      <c r="H86" s="834">
        <f t="shared" si="12"/>
        <v>0</v>
      </c>
      <c r="I86" s="834">
        <f t="shared" si="12"/>
        <v>0</v>
      </c>
      <c r="J86" s="834">
        <f t="shared" si="12"/>
        <v>0</v>
      </c>
      <c r="K86" s="834">
        <f t="shared" si="12"/>
        <v>0</v>
      </c>
      <c r="L86" s="834">
        <f t="shared" si="12"/>
        <v>0</v>
      </c>
      <c r="M86" s="834">
        <f t="shared" si="12"/>
        <v>0</v>
      </c>
      <c r="N86" s="834">
        <f t="shared" si="12"/>
        <v>0</v>
      </c>
      <c r="O86" s="834">
        <f>O48-O80</f>
        <v>0</v>
      </c>
    </row>
    <row r="87" spans="1:15" x14ac:dyDescent="0.25">
      <c r="A87" s="778" t="s">
        <v>334</v>
      </c>
      <c r="C87" s="834">
        <f t="shared" ref="C87:K87" si="13">C56-C81</f>
        <v>0</v>
      </c>
      <c r="D87" s="834">
        <f t="shared" si="13"/>
        <v>0</v>
      </c>
      <c r="E87" s="834">
        <f t="shared" si="13"/>
        <v>0</v>
      </c>
      <c r="F87" s="834">
        <f t="shared" si="13"/>
        <v>0</v>
      </c>
      <c r="G87" s="834">
        <f t="shared" si="13"/>
        <v>0</v>
      </c>
      <c r="H87" s="834">
        <f t="shared" si="13"/>
        <v>0</v>
      </c>
      <c r="I87" s="834">
        <f t="shared" si="13"/>
        <v>0</v>
      </c>
      <c r="J87" s="834">
        <f t="shared" si="13"/>
        <v>0</v>
      </c>
      <c r="K87" s="834">
        <f t="shared" si="13"/>
        <v>0</v>
      </c>
      <c r="L87" s="834">
        <f>L56-L81</f>
        <v>0</v>
      </c>
      <c r="M87" s="834">
        <f>M56-M81</f>
        <v>0</v>
      </c>
      <c r="N87" s="834">
        <f>N56-N81</f>
        <v>0</v>
      </c>
      <c r="O87" s="834">
        <f>O56-O81</f>
        <v>0</v>
      </c>
    </row>
    <row r="88" spans="1:15" x14ac:dyDescent="0.25">
      <c r="A88" s="778" t="s">
        <v>335</v>
      </c>
      <c r="C88" s="834">
        <f t="shared" ref="C88:K88" si="14">C65-C82</f>
        <v>0</v>
      </c>
      <c r="D88" s="834">
        <f t="shared" si="14"/>
        <v>0</v>
      </c>
      <c r="E88" s="834">
        <f t="shared" si="14"/>
        <v>0</v>
      </c>
      <c r="F88" s="834">
        <f t="shared" si="14"/>
        <v>0</v>
      </c>
      <c r="G88" s="834">
        <f t="shared" si="14"/>
        <v>0</v>
      </c>
      <c r="H88" s="834">
        <f t="shared" si="14"/>
        <v>0</v>
      </c>
      <c r="I88" s="834">
        <f t="shared" si="14"/>
        <v>0</v>
      </c>
      <c r="J88" s="834">
        <f t="shared" si="14"/>
        <v>0</v>
      </c>
      <c r="K88" s="834">
        <f t="shared" si="14"/>
        <v>0</v>
      </c>
      <c r="L88" s="834">
        <f>L65-L82</f>
        <v>0</v>
      </c>
      <c r="M88" s="834">
        <f>M65-M82</f>
        <v>0</v>
      </c>
      <c r="N88" s="834">
        <f>N65-N82</f>
        <v>0</v>
      </c>
      <c r="O88" s="834">
        <f>O65-O82</f>
        <v>0</v>
      </c>
    </row>
    <row r="89" spans="1:15" x14ac:dyDescent="0.25">
      <c r="A89" s="778" t="s">
        <v>336</v>
      </c>
      <c r="C89" s="834">
        <f t="shared" ref="C89:K89" si="15">C74-C83</f>
        <v>0</v>
      </c>
      <c r="D89" s="834">
        <f t="shared" si="15"/>
        <v>0</v>
      </c>
      <c r="E89" s="834">
        <f t="shared" si="15"/>
        <v>0</v>
      </c>
      <c r="F89" s="834">
        <f t="shared" si="15"/>
        <v>0</v>
      </c>
      <c r="G89" s="834">
        <f t="shared" si="15"/>
        <v>0</v>
      </c>
      <c r="H89" s="834">
        <f t="shared" si="15"/>
        <v>0</v>
      </c>
      <c r="I89" s="834">
        <f t="shared" si="15"/>
        <v>0</v>
      </c>
      <c r="J89" s="834">
        <f t="shared" si="15"/>
        <v>0</v>
      </c>
      <c r="K89" s="834">
        <f t="shared" si="15"/>
        <v>0</v>
      </c>
      <c r="L89" s="834">
        <f>L74-L83</f>
        <v>0</v>
      </c>
      <c r="M89" s="778">
        <v>0</v>
      </c>
      <c r="N89" s="778">
        <v>0</v>
      </c>
      <c r="O89" s="778">
        <v>0</v>
      </c>
    </row>
    <row r="91" spans="1:15" x14ac:dyDescent="0.25">
      <c r="A91" s="778" t="s">
        <v>341</v>
      </c>
      <c r="C91" s="778" t="e">
        <f>C75/C76</f>
        <v>#DIV/0!</v>
      </c>
      <c r="D91" s="778" t="e">
        <f t="shared" ref="D91:O91" si="16">D75/D76</f>
        <v>#DIV/0!</v>
      </c>
      <c r="E91" s="778" t="e">
        <f t="shared" si="16"/>
        <v>#DIV/0!</v>
      </c>
      <c r="F91" s="778" t="e">
        <f t="shared" si="16"/>
        <v>#DIV/0!</v>
      </c>
      <c r="G91" s="778" t="e">
        <f t="shared" si="16"/>
        <v>#DIV/0!</v>
      </c>
      <c r="H91" s="778" t="e">
        <f t="shared" si="16"/>
        <v>#DIV/0!</v>
      </c>
      <c r="I91" s="778" t="e">
        <f t="shared" si="16"/>
        <v>#DIV/0!</v>
      </c>
      <c r="J91" s="778" t="e">
        <f t="shared" si="16"/>
        <v>#DIV/0!</v>
      </c>
      <c r="K91" s="778" t="e">
        <f t="shared" si="16"/>
        <v>#DIV/0!</v>
      </c>
      <c r="L91" s="778" t="e">
        <f t="shared" si="16"/>
        <v>#DIV/0!</v>
      </c>
      <c r="M91" s="778" t="e">
        <f t="shared" si="16"/>
        <v>#DIV/0!</v>
      </c>
      <c r="N91" s="778" t="e">
        <f t="shared" si="16"/>
        <v>#DIV/0!</v>
      </c>
      <c r="O91" s="778" t="e">
        <f t="shared" si="16"/>
        <v>#DIV/0!</v>
      </c>
    </row>
  </sheetData>
  <autoFilter ref="A5:P75" xr:uid="{00000000-0009-0000-0000-000005000000}"/>
  <pageMargins left="0.31496062992125984" right="0" top="0" bottom="0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6"/>
  <sheetViews>
    <sheetView view="pageBreakPreview" zoomScale="85" zoomScaleNormal="85" zoomScaleSheetLayoutView="85" workbookViewId="0">
      <pane xSplit="1" ySplit="5" topLeftCell="B6" activePane="bottomRight" state="frozen"/>
      <selection activeCell="C12" sqref="C12"/>
      <selection pane="topRight" activeCell="C12" sqref="C12"/>
      <selection pane="bottomLeft" activeCell="C12" sqref="C12"/>
      <selection pane="bottomRight" activeCell="C15" sqref="C15"/>
    </sheetView>
  </sheetViews>
  <sheetFormatPr defaultColWidth="9" defaultRowHeight="14.25" x14ac:dyDescent="0.25"/>
  <cols>
    <col min="1" max="1" width="52.42578125" style="778" customWidth="1"/>
    <col min="2" max="2" width="12" style="778" customWidth="1"/>
    <col min="3" max="3" width="15" style="778" customWidth="1"/>
    <col min="4" max="4" width="15.85546875" style="778" customWidth="1"/>
    <col min="5" max="5" width="16.85546875" style="778" customWidth="1"/>
    <col min="6" max="6" width="18" style="778" customWidth="1"/>
    <col min="7" max="7" width="19.42578125" style="778" customWidth="1"/>
    <col min="8" max="8" width="17" style="778" customWidth="1"/>
    <col min="9" max="9" width="18.28515625" style="778" customWidth="1"/>
    <col min="10" max="11" width="15.7109375" style="778" customWidth="1"/>
    <col min="12" max="12" width="17.42578125" style="778" customWidth="1"/>
    <col min="13" max="15" width="19.28515625" style="778" customWidth="1"/>
    <col min="16" max="16" width="15" style="778" bestFit="1" customWidth="1"/>
    <col min="17" max="16384" width="9" style="778"/>
  </cols>
  <sheetData>
    <row r="1" spans="1:15" x14ac:dyDescent="0.25">
      <c r="A1" s="779" t="s">
        <v>353</v>
      </c>
    </row>
    <row r="3" spans="1:15" x14ac:dyDescent="0.25">
      <c r="A3" s="779" t="s">
        <v>264</v>
      </c>
    </row>
    <row r="5" spans="1:15" x14ac:dyDescent="0.25">
      <c r="A5" s="780">
        <v>2022</v>
      </c>
      <c r="B5" s="780" t="s">
        <v>143</v>
      </c>
      <c r="C5" s="780" t="s">
        <v>265</v>
      </c>
      <c r="D5" s="780" t="s">
        <v>83</v>
      </c>
      <c r="E5" s="822" t="s">
        <v>320</v>
      </c>
      <c r="F5" s="780" t="s">
        <v>266</v>
      </c>
      <c r="G5" s="780" t="s">
        <v>84</v>
      </c>
      <c r="H5" s="780" t="s">
        <v>267</v>
      </c>
      <c r="I5" s="780" t="s">
        <v>268</v>
      </c>
      <c r="J5" s="780" t="s">
        <v>269</v>
      </c>
      <c r="K5" s="780" t="s">
        <v>85</v>
      </c>
      <c r="L5" s="780" t="s">
        <v>270</v>
      </c>
      <c r="M5" s="780" t="s">
        <v>271</v>
      </c>
      <c r="N5" s="780" t="s">
        <v>272</v>
      </c>
      <c r="O5" s="780" t="s">
        <v>273</v>
      </c>
    </row>
    <row r="6" spans="1:15" x14ac:dyDescent="0.25">
      <c r="A6" s="781" t="s">
        <v>274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</row>
    <row r="7" spans="1:15" x14ac:dyDescent="0.25">
      <c r="A7" s="783" t="s">
        <v>275</v>
      </c>
      <c r="B7" s="784" t="s">
        <v>276</v>
      </c>
      <c r="C7" s="811">
        <v>47.915401624109649</v>
      </c>
      <c r="D7" s="811"/>
      <c r="E7" s="811"/>
      <c r="F7" s="811"/>
      <c r="G7" s="811"/>
      <c r="H7" s="811"/>
      <c r="I7" s="811"/>
      <c r="J7" s="811"/>
      <c r="K7" s="811"/>
      <c r="L7" s="811"/>
      <c r="M7" s="811"/>
      <c r="N7" s="811"/>
      <c r="O7" s="811"/>
    </row>
    <row r="8" spans="1:15" x14ac:dyDescent="0.25">
      <c r="A8" s="783" t="s">
        <v>277</v>
      </c>
      <c r="B8" s="784" t="s">
        <v>278</v>
      </c>
      <c r="C8" s="787">
        <v>178.06923138231386</v>
      </c>
      <c r="D8" s="787"/>
      <c r="E8" s="811"/>
      <c r="F8" s="787"/>
      <c r="G8" s="787"/>
      <c r="H8" s="787"/>
      <c r="I8" s="787"/>
      <c r="J8" s="787"/>
      <c r="K8" s="787"/>
      <c r="L8" s="787"/>
      <c r="M8" s="787"/>
      <c r="N8" s="787"/>
      <c r="O8" s="787"/>
    </row>
    <row r="9" spans="1:15" x14ac:dyDescent="0.25">
      <c r="A9" s="788" t="s">
        <v>279</v>
      </c>
      <c r="B9" s="784" t="s">
        <v>280</v>
      </c>
      <c r="C9" s="783">
        <v>67.821415943746501</v>
      </c>
      <c r="D9" s="783"/>
      <c r="E9" s="811"/>
      <c r="F9" s="791"/>
      <c r="G9" s="791"/>
      <c r="H9" s="791"/>
      <c r="I9" s="791"/>
      <c r="J9" s="791"/>
      <c r="K9" s="791"/>
      <c r="L9" s="791"/>
      <c r="M9" s="791"/>
      <c r="N9" s="791"/>
      <c r="O9" s="791"/>
    </row>
    <row r="10" spans="1:15" x14ac:dyDescent="0.25">
      <c r="A10" s="788" t="s">
        <v>321</v>
      </c>
      <c r="B10" s="784" t="s">
        <v>282</v>
      </c>
      <c r="C10" s="783">
        <v>222.65191692190791</v>
      </c>
      <c r="D10" s="783"/>
      <c r="E10" s="811"/>
      <c r="F10" s="783"/>
      <c r="G10" s="783"/>
      <c r="H10" s="783"/>
      <c r="I10" s="783"/>
      <c r="J10" s="783"/>
      <c r="K10" s="783"/>
      <c r="L10" s="783"/>
      <c r="M10" s="783"/>
      <c r="N10" s="783"/>
      <c r="O10" s="783"/>
    </row>
    <row r="11" spans="1:15" x14ac:dyDescent="0.25">
      <c r="A11" s="788" t="s">
        <v>322</v>
      </c>
      <c r="B11" s="784" t="s">
        <v>282</v>
      </c>
      <c r="C11" s="783">
        <v>178.94497631547227</v>
      </c>
      <c r="D11" s="783"/>
      <c r="E11" s="811"/>
      <c r="F11" s="783"/>
      <c r="G11" s="783"/>
      <c r="H11" s="783"/>
      <c r="I11" s="783"/>
      <c r="J11" s="783"/>
      <c r="K11" s="783"/>
      <c r="L11" s="783"/>
      <c r="M11" s="783"/>
      <c r="N11" s="783"/>
      <c r="O11" s="783"/>
    </row>
    <row r="12" spans="1:15" x14ac:dyDescent="0.25">
      <c r="A12" s="788" t="s">
        <v>284</v>
      </c>
      <c r="B12" s="784" t="s">
        <v>285</v>
      </c>
      <c r="C12" s="783">
        <v>63.653119587394691</v>
      </c>
      <c r="D12" s="783"/>
      <c r="E12" s="811"/>
      <c r="F12" s="783"/>
      <c r="G12" s="783"/>
      <c r="H12" s="783"/>
      <c r="I12" s="783"/>
      <c r="J12" s="783"/>
      <c r="K12" s="783"/>
      <c r="L12" s="783"/>
      <c r="M12" s="783"/>
      <c r="N12" s="783"/>
      <c r="O12" s="783"/>
    </row>
    <row r="13" spans="1:15" x14ac:dyDescent="0.25">
      <c r="A13" s="823" t="s">
        <v>323</v>
      </c>
      <c r="B13" s="824" t="s">
        <v>282</v>
      </c>
      <c r="C13" s="825">
        <f>ROUND((C9-15)/261*C12,4)</f>
        <v>12.882199999999999</v>
      </c>
      <c r="D13" s="825">
        <f t="shared" ref="D13:O13" si="0">ROUND((D9-15)/261*D12,4)</f>
        <v>0</v>
      </c>
      <c r="E13" s="827">
        <f>ROUND((E9-15)/261*E12,4)</f>
        <v>0</v>
      </c>
      <c r="F13" s="827">
        <f>ROUND((F9-15)/261*F12,4)</f>
        <v>0</v>
      </c>
      <c r="G13" s="825">
        <f t="shared" si="0"/>
        <v>0</v>
      </c>
      <c r="H13" s="825">
        <f t="shared" si="0"/>
        <v>0</v>
      </c>
      <c r="I13" s="825">
        <f t="shared" si="0"/>
        <v>0</v>
      </c>
      <c r="J13" s="825">
        <f t="shared" si="0"/>
        <v>0</v>
      </c>
      <c r="K13" s="825">
        <f t="shared" si="0"/>
        <v>0</v>
      </c>
      <c r="L13" s="825">
        <f t="shared" si="0"/>
        <v>0</v>
      </c>
      <c r="M13" s="827">
        <f t="shared" si="0"/>
        <v>0</v>
      </c>
      <c r="N13" s="827">
        <f t="shared" si="0"/>
        <v>0</v>
      </c>
      <c r="O13" s="827">
        <f t="shared" si="0"/>
        <v>0</v>
      </c>
    </row>
    <row r="14" spans="1:15" x14ac:dyDescent="0.25">
      <c r="A14" s="788" t="s">
        <v>139</v>
      </c>
      <c r="B14" s="784" t="s">
        <v>288</v>
      </c>
      <c r="C14" s="783">
        <v>1</v>
      </c>
      <c r="D14" s="783"/>
      <c r="E14" s="783"/>
      <c r="F14" s="783"/>
      <c r="G14" s="783"/>
      <c r="H14" s="783"/>
      <c r="I14" s="783"/>
      <c r="J14" s="783"/>
      <c r="K14" s="783"/>
      <c r="L14" s="783"/>
      <c r="M14" s="783"/>
      <c r="N14" s="783"/>
      <c r="O14" s="783"/>
    </row>
    <row r="15" spans="1:15" x14ac:dyDescent="0.25">
      <c r="A15" s="788" t="s">
        <v>144</v>
      </c>
      <c r="B15" s="784" t="s">
        <v>288</v>
      </c>
      <c r="C15" s="783">
        <v>1</v>
      </c>
      <c r="D15" s="783"/>
      <c r="E15" s="783"/>
      <c r="F15" s="783"/>
      <c r="G15" s="783"/>
      <c r="H15" s="783"/>
      <c r="I15" s="783"/>
      <c r="J15" s="783"/>
      <c r="K15" s="783"/>
      <c r="L15" s="783"/>
      <c r="M15" s="783"/>
      <c r="N15" s="783"/>
      <c r="O15" s="783"/>
    </row>
    <row r="16" spans="1:15" x14ac:dyDescent="0.25">
      <c r="A16" s="788" t="s">
        <v>150</v>
      </c>
      <c r="B16" s="784" t="s">
        <v>288</v>
      </c>
      <c r="C16" s="783">
        <v>1</v>
      </c>
      <c r="D16" s="783"/>
      <c r="E16" s="783"/>
      <c r="F16" s="783"/>
      <c r="G16" s="783"/>
      <c r="H16" s="783"/>
      <c r="I16" s="783"/>
      <c r="J16" s="783"/>
      <c r="K16" s="783"/>
      <c r="L16" s="783"/>
      <c r="M16" s="783"/>
      <c r="N16" s="783"/>
      <c r="O16" s="783"/>
    </row>
    <row r="17" spans="1:15" x14ac:dyDescent="0.25">
      <c r="A17" s="783" t="s">
        <v>141</v>
      </c>
      <c r="B17" s="784" t="s">
        <v>288</v>
      </c>
      <c r="C17" s="783">
        <v>1</v>
      </c>
      <c r="D17" s="783"/>
      <c r="E17" s="783"/>
      <c r="F17" s="783"/>
      <c r="G17" s="783"/>
      <c r="H17" s="783"/>
      <c r="I17" s="783"/>
      <c r="J17" s="783"/>
      <c r="K17" s="783"/>
      <c r="L17" s="783"/>
      <c r="M17" s="783"/>
      <c r="N17" s="783"/>
      <c r="O17" s="783"/>
    </row>
    <row r="18" spans="1:15" x14ac:dyDescent="0.25">
      <c r="A18" s="783" t="s">
        <v>324</v>
      </c>
      <c r="B18" s="784" t="s">
        <v>294</v>
      </c>
      <c r="C18" s="783">
        <v>158.15495924931969</v>
      </c>
      <c r="D18" s="783"/>
      <c r="E18" s="932"/>
      <c r="F18" s="783"/>
      <c r="G18" s="783"/>
      <c r="H18" s="783"/>
      <c r="I18" s="783"/>
      <c r="J18" s="783"/>
      <c r="K18" s="783"/>
      <c r="L18" s="783"/>
      <c r="M18" s="783"/>
      <c r="N18" s="783"/>
      <c r="O18" s="783"/>
    </row>
    <row r="19" spans="1:15" x14ac:dyDescent="0.25">
      <c r="A19" s="783" t="s">
        <v>295</v>
      </c>
      <c r="B19" s="784" t="s">
        <v>294</v>
      </c>
      <c r="C19" s="783">
        <v>76.567167504361663</v>
      </c>
      <c r="D19" s="783"/>
      <c r="E19" s="932"/>
      <c r="F19" s="783"/>
      <c r="G19" s="783"/>
      <c r="H19" s="783"/>
      <c r="I19" s="783"/>
      <c r="J19" s="783"/>
      <c r="K19" s="783"/>
      <c r="L19" s="783"/>
      <c r="M19" s="783"/>
      <c r="N19" s="783"/>
      <c r="O19" s="783"/>
    </row>
    <row r="20" spans="1:15" x14ac:dyDescent="0.25">
      <c r="A20" s="783" t="s">
        <v>296</v>
      </c>
      <c r="B20" s="784" t="s">
        <v>294</v>
      </c>
      <c r="C20" s="783">
        <v>71.067989773030476</v>
      </c>
      <c r="D20" s="783"/>
      <c r="E20" s="932"/>
      <c r="F20" s="783"/>
      <c r="G20" s="783"/>
      <c r="H20" s="783"/>
      <c r="I20" s="783"/>
      <c r="J20" s="783"/>
      <c r="K20" s="783"/>
      <c r="L20" s="783"/>
      <c r="M20" s="783"/>
      <c r="N20" s="783"/>
      <c r="O20" s="783"/>
    </row>
    <row r="21" spans="1:15" ht="0.75" customHeight="1" x14ac:dyDescent="0.25">
      <c r="A21" s="783" t="s">
        <v>325</v>
      </c>
      <c r="B21" s="784" t="s">
        <v>288</v>
      </c>
      <c r="C21" s="783">
        <v>9.5948732214170036</v>
      </c>
      <c r="D21" s="931"/>
      <c r="E21" s="932">
        <f t="shared" ref="E21:E22" si="1">LOG10((((D21+10)*2)^2)/3)^3</f>
        <v>9.5948732214170036</v>
      </c>
      <c r="F21" s="783"/>
      <c r="G21" s="783"/>
      <c r="H21" s="783"/>
      <c r="I21" s="783"/>
      <c r="J21" s="783"/>
      <c r="K21" s="783"/>
      <c r="L21" s="783"/>
      <c r="M21" s="783"/>
      <c r="N21" s="783"/>
      <c r="O21" s="783"/>
    </row>
    <row r="22" spans="1:15" hidden="1" x14ac:dyDescent="0.25">
      <c r="A22" s="783" t="s">
        <v>326</v>
      </c>
      <c r="B22" s="784" t="s">
        <v>288</v>
      </c>
      <c r="C22" s="783">
        <v>9.5948732214170036</v>
      </c>
      <c r="D22" s="783"/>
      <c r="E22" s="932">
        <f t="shared" si="1"/>
        <v>9.5948732214170036</v>
      </c>
      <c r="F22" s="783"/>
      <c r="G22" s="783"/>
      <c r="H22" s="783"/>
      <c r="I22" s="783"/>
      <c r="J22" s="783"/>
      <c r="K22" s="783"/>
      <c r="L22" s="783"/>
      <c r="M22" s="783"/>
      <c r="N22" s="783"/>
      <c r="O22" s="783"/>
    </row>
    <row r="23" spans="1:15" x14ac:dyDescent="0.25">
      <c r="A23" s="825" t="s">
        <v>327</v>
      </c>
      <c r="B23" s="824" t="s">
        <v>294</v>
      </c>
      <c r="C23" s="827">
        <v>216.10487638798816</v>
      </c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</row>
    <row r="24" spans="1:15" x14ac:dyDescent="0.25">
      <c r="A24" s="783" t="s">
        <v>300</v>
      </c>
      <c r="B24" s="784" t="s">
        <v>288</v>
      </c>
      <c r="C24" s="783">
        <v>1</v>
      </c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3"/>
    </row>
    <row r="25" spans="1:15" x14ac:dyDescent="0.25">
      <c r="A25" s="783" t="s">
        <v>301</v>
      </c>
      <c r="B25" s="784" t="s">
        <v>288</v>
      </c>
      <c r="C25" s="783">
        <v>0</v>
      </c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</row>
    <row r="26" spans="1:15" x14ac:dyDescent="0.25">
      <c r="A26" s="783" t="s">
        <v>302</v>
      </c>
      <c r="B26" s="784" t="s">
        <v>288</v>
      </c>
      <c r="C26" s="783">
        <f>ROUNDDOWN(29.2+30%*(C8-182.5),1)</f>
        <v>27.8</v>
      </c>
      <c r="D26" s="783"/>
      <c r="E26" s="783"/>
      <c r="F26" s="783"/>
      <c r="G26" s="783"/>
      <c r="H26" s="783"/>
      <c r="I26" s="783"/>
      <c r="J26" s="783"/>
      <c r="K26" s="783"/>
      <c r="L26" s="783"/>
      <c r="M26" s="783"/>
      <c r="N26" s="783"/>
      <c r="O26" s="783"/>
    </row>
    <row r="27" spans="1:15" x14ac:dyDescent="0.25">
      <c r="A27" s="783" t="s">
        <v>303</v>
      </c>
      <c r="B27" s="784" t="s">
        <v>288</v>
      </c>
      <c r="C27" s="783">
        <v>0.10374828624452226</v>
      </c>
      <c r="D27" s="783"/>
      <c r="E27" s="785"/>
      <c r="F27" s="783"/>
      <c r="G27" s="783"/>
      <c r="H27" s="783"/>
      <c r="I27" s="783"/>
      <c r="J27" s="783"/>
      <c r="K27" s="783"/>
      <c r="L27" s="783"/>
      <c r="M27" s="783"/>
      <c r="N27" s="783"/>
      <c r="O27" s="783"/>
    </row>
    <row r="28" spans="1:15" x14ac:dyDescent="0.25">
      <c r="A28" s="783" t="s">
        <v>328</v>
      </c>
      <c r="B28" s="784" t="s">
        <v>288</v>
      </c>
      <c r="C28" s="783">
        <v>0.10180462623951217</v>
      </c>
      <c r="D28" s="783"/>
      <c r="E28" s="785"/>
      <c r="F28" s="783"/>
      <c r="G28" s="783"/>
      <c r="H28" s="783"/>
      <c r="I28" s="783"/>
      <c r="J28" s="783"/>
      <c r="K28" s="783"/>
      <c r="L28" s="783"/>
      <c r="M28" s="783"/>
      <c r="N28" s="783"/>
      <c r="O28" s="783"/>
    </row>
    <row r="29" spans="1:15" x14ac:dyDescent="0.25">
      <c r="A29" s="825" t="s">
        <v>305</v>
      </c>
      <c r="B29" s="824" t="s">
        <v>282</v>
      </c>
      <c r="C29" s="825">
        <f t="shared" ref="C29" si="2">ROUND(C26*C12*C27-C25,4)</f>
        <v>183.58850000000001</v>
      </c>
      <c r="D29" s="825">
        <f t="shared" ref="D29:O29" si="3">ROUND(D26*D12*D27-D25,4)</f>
        <v>0</v>
      </c>
      <c r="E29" s="827">
        <f t="shared" si="3"/>
        <v>0</v>
      </c>
      <c r="F29" s="827">
        <f t="shared" si="3"/>
        <v>0</v>
      </c>
      <c r="G29" s="825">
        <f t="shared" si="3"/>
        <v>0</v>
      </c>
      <c r="H29" s="827">
        <f t="shared" si="3"/>
        <v>0</v>
      </c>
      <c r="I29" s="825">
        <f t="shared" si="3"/>
        <v>0</v>
      </c>
      <c r="J29" s="825">
        <f>ROUND(J26*J12*J27-J25,4)</f>
        <v>0</v>
      </c>
      <c r="K29" s="825">
        <f t="shared" si="3"/>
        <v>0</v>
      </c>
      <c r="L29" s="825">
        <f t="shared" si="3"/>
        <v>0</v>
      </c>
      <c r="M29" s="825">
        <f t="shared" si="3"/>
        <v>0</v>
      </c>
      <c r="N29" s="825">
        <f t="shared" si="3"/>
        <v>0</v>
      </c>
      <c r="O29" s="825">
        <f t="shared" si="3"/>
        <v>0</v>
      </c>
    </row>
    <row r="30" spans="1:15" x14ac:dyDescent="0.25">
      <c r="A30" s="801" t="s">
        <v>342</v>
      </c>
      <c r="B30" s="802"/>
      <c r="C30" s="803"/>
      <c r="D30" s="803"/>
      <c r="E30" s="803"/>
      <c r="F30" s="803"/>
      <c r="G30" s="803"/>
      <c r="H30" s="803"/>
      <c r="I30" s="782"/>
      <c r="J30" s="803"/>
      <c r="K30" s="804"/>
      <c r="L30" s="803"/>
      <c r="M30" s="803"/>
      <c r="N30" s="803"/>
      <c r="O30" s="803"/>
    </row>
    <row r="31" spans="1:15" x14ac:dyDescent="0.25">
      <c r="A31" s="783" t="s">
        <v>306</v>
      </c>
      <c r="B31" s="784" t="s">
        <v>307</v>
      </c>
      <c r="C31" s="783">
        <v>141.7521991805761</v>
      </c>
      <c r="D31" s="783"/>
      <c r="E31" s="783"/>
      <c r="F31" s="783"/>
      <c r="G31" s="783"/>
      <c r="H31" s="783"/>
      <c r="I31" s="783"/>
      <c r="J31" s="783"/>
      <c r="K31" s="783"/>
      <c r="L31" s="783"/>
      <c r="M31" s="783"/>
      <c r="N31" s="783"/>
      <c r="O31" s="783"/>
    </row>
    <row r="32" spans="1:15" x14ac:dyDescent="0.25">
      <c r="A32" s="828" t="s">
        <v>308</v>
      </c>
      <c r="B32" s="829" t="s">
        <v>207</v>
      </c>
      <c r="C32" s="828">
        <v>1.6E-2</v>
      </c>
      <c r="D32" s="828"/>
      <c r="E32" s="828"/>
      <c r="F32" s="828"/>
      <c r="G32" s="828"/>
      <c r="H32" s="828"/>
      <c r="I32" s="828"/>
      <c r="J32" s="828"/>
      <c r="K32" s="828"/>
      <c r="L32" s="828"/>
      <c r="M32" s="828"/>
      <c r="N32" s="828"/>
      <c r="O32" s="828"/>
    </row>
    <row r="33" spans="1:15" x14ac:dyDescent="0.25">
      <c r="A33" s="783" t="s">
        <v>309</v>
      </c>
      <c r="B33" s="784" t="s">
        <v>307</v>
      </c>
      <c r="C33" s="785">
        <f>C31*C32/100</f>
        <v>2.2680351868892178E-2</v>
      </c>
      <c r="D33" s="785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5"/>
    </row>
    <row r="34" spans="1:15" x14ac:dyDescent="0.25">
      <c r="A34" s="783" t="s">
        <v>310</v>
      </c>
      <c r="B34" s="784" t="s">
        <v>307</v>
      </c>
      <c r="C34" s="785">
        <f t="shared" ref="C34" si="4">C31-C33</f>
        <v>141.7295188287072</v>
      </c>
      <c r="D34" s="785"/>
      <c r="E34" s="785"/>
      <c r="F34" s="785"/>
      <c r="G34" s="785"/>
      <c r="H34" s="785"/>
      <c r="I34" s="785"/>
      <c r="J34" s="785"/>
      <c r="K34" s="785"/>
      <c r="L34" s="785"/>
      <c r="M34" s="785"/>
      <c r="N34" s="785"/>
      <c r="O34" s="785"/>
    </row>
    <row r="35" spans="1:15" x14ac:dyDescent="0.25">
      <c r="A35" s="783" t="s">
        <v>311</v>
      </c>
      <c r="B35" s="784" t="s">
        <v>282</v>
      </c>
      <c r="C35" s="807">
        <f>ROUND(C11*C13*(1-C14*C15*C16*C17)-C18-C23-C29,4)</f>
        <v>-557.84829999999999</v>
      </c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07"/>
    </row>
    <row r="36" spans="1:15" x14ac:dyDescent="0.25">
      <c r="A36" s="783" t="s">
        <v>330</v>
      </c>
      <c r="B36" s="784" t="s">
        <v>288</v>
      </c>
      <c r="C36" s="807">
        <v>1</v>
      </c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</row>
    <row r="37" spans="1:15" x14ac:dyDescent="0.25">
      <c r="A37" s="783" t="s">
        <v>331</v>
      </c>
      <c r="B37" s="784" t="s">
        <v>288</v>
      </c>
      <c r="C37" s="807">
        <v>1</v>
      </c>
      <c r="D37" s="807"/>
      <c r="E37" s="807"/>
      <c r="F37" s="807"/>
      <c r="G37" s="807"/>
      <c r="H37" s="807"/>
      <c r="I37" s="807"/>
      <c r="J37" s="807"/>
      <c r="K37" s="807"/>
      <c r="L37" s="807"/>
      <c r="M37" s="807"/>
      <c r="N37" s="807"/>
      <c r="O37" s="807"/>
    </row>
    <row r="38" spans="1:15" ht="18" customHeight="1" x14ac:dyDescent="0.25">
      <c r="A38" s="788" t="s">
        <v>332</v>
      </c>
      <c r="B38" s="784"/>
      <c r="C38" s="807">
        <f>0.5*(C9-15)*C12*7.3*C36-C7*C12+C23*C37</f>
        <v>9438.3449430567562</v>
      </c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07"/>
    </row>
    <row r="39" spans="1:15" x14ac:dyDescent="0.25">
      <c r="A39" s="830" t="s">
        <v>343</v>
      </c>
      <c r="B39" s="831" t="s">
        <v>313</v>
      </c>
      <c r="C39" s="830">
        <f>C34*C38</f>
        <v>1337692.087318796</v>
      </c>
      <c r="D39" s="832">
        <f>ROUND(D34*D38,0)</f>
        <v>0</v>
      </c>
      <c r="E39" s="832">
        <f>ROUND(E34*E38,0)</f>
        <v>0</v>
      </c>
      <c r="F39" s="832">
        <f>ROUND(F34*F38,0)</f>
        <v>0</v>
      </c>
      <c r="G39" s="832">
        <f t="shared" ref="G39:O39" si="5">ROUND(G34*G38,0)</f>
        <v>0</v>
      </c>
      <c r="H39" s="832">
        <f t="shared" si="5"/>
        <v>0</v>
      </c>
      <c r="I39" s="832">
        <f t="shared" si="5"/>
        <v>0</v>
      </c>
      <c r="J39" s="832">
        <f t="shared" si="5"/>
        <v>0</v>
      </c>
      <c r="K39" s="832">
        <f t="shared" si="5"/>
        <v>0</v>
      </c>
      <c r="L39" s="832">
        <f>ROUND(L34*L38,0)</f>
        <v>0</v>
      </c>
      <c r="M39" s="832">
        <f t="shared" si="5"/>
        <v>0</v>
      </c>
      <c r="N39" s="832">
        <f t="shared" si="5"/>
        <v>0</v>
      </c>
      <c r="O39" s="832">
        <f t="shared" si="5"/>
        <v>0</v>
      </c>
    </row>
    <row r="40" spans="1:15" x14ac:dyDescent="0.25">
      <c r="A40" s="801" t="s">
        <v>344</v>
      </c>
      <c r="B40" s="802"/>
      <c r="C40" s="803"/>
      <c r="D40" s="803"/>
      <c r="E40" s="803"/>
      <c r="F40" s="803"/>
      <c r="G40" s="803"/>
      <c r="H40" s="803"/>
      <c r="I40" s="782"/>
      <c r="J40" s="803"/>
      <c r="K40" s="804"/>
      <c r="L40" s="803"/>
      <c r="M40" s="803"/>
      <c r="N40" s="803"/>
      <c r="O40" s="803"/>
    </row>
    <row r="41" spans="1:15" x14ac:dyDescent="0.25">
      <c r="A41" s="783" t="s">
        <v>306</v>
      </c>
      <c r="B41" s="784" t="s">
        <v>307</v>
      </c>
      <c r="C41" s="783">
        <v>334.91101487735591</v>
      </c>
      <c r="D41" s="792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</row>
    <row r="42" spans="1:15" x14ac:dyDescent="0.25">
      <c r="A42" s="828" t="s">
        <v>308</v>
      </c>
      <c r="B42" s="829" t="s">
        <v>207</v>
      </c>
      <c r="C42" s="828">
        <v>1.7000000000000001E-2</v>
      </c>
      <c r="D42" s="828"/>
      <c r="E42" s="828"/>
      <c r="F42" s="828"/>
      <c r="G42" s="828"/>
      <c r="H42" s="828"/>
      <c r="I42" s="828"/>
      <c r="J42" s="828"/>
      <c r="K42" s="828"/>
      <c r="L42" s="828"/>
      <c r="M42" s="828"/>
      <c r="N42" s="828"/>
      <c r="O42" s="828"/>
    </row>
    <row r="43" spans="1:15" x14ac:dyDescent="0.25">
      <c r="A43" s="783" t="s">
        <v>309</v>
      </c>
      <c r="B43" s="784" t="s">
        <v>307</v>
      </c>
      <c r="C43" s="785">
        <f>C41*C42/100</f>
        <v>5.6934872529150506E-2</v>
      </c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5"/>
    </row>
    <row r="44" spans="1:15" x14ac:dyDescent="0.25">
      <c r="A44" s="783" t="s">
        <v>310</v>
      </c>
      <c r="B44" s="784" t="s">
        <v>307</v>
      </c>
      <c r="C44" s="785">
        <f t="shared" ref="C44" si="6">C41-C43</f>
        <v>334.85408000482676</v>
      </c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5"/>
    </row>
    <row r="45" spans="1:15" x14ac:dyDescent="0.25">
      <c r="A45" s="783" t="s">
        <v>139</v>
      </c>
      <c r="B45" s="784" t="s">
        <v>288</v>
      </c>
      <c r="C45" s="833">
        <v>7.6919907608858112E-2</v>
      </c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</row>
    <row r="46" spans="1:15" x14ac:dyDescent="0.25">
      <c r="A46" s="783" t="s">
        <v>311</v>
      </c>
      <c r="B46" s="784" t="s">
        <v>282</v>
      </c>
      <c r="C46" s="807">
        <f t="shared" ref="C46" si="7">ROUND(C11*C13*(1-C45*C15*C16*C17)-C18-C23-C29,4)</f>
        <v>1570.0405000000001</v>
      </c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</row>
    <row r="47" spans="1:15" x14ac:dyDescent="0.25">
      <c r="A47" s="783" t="s">
        <v>312</v>
      </c>
      <c r="B47" s="784" t="s">
        <v>282</v>
      </c>
      <c r="C47" s="807">
        <f t="shared" ref="C47" si="8">C10*C13-C46</f>
        <v>1298.2060241714021</v>
      </c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07"/>
      <c r="O47" s="807"/>
    </row>
    <row r="48" spans="1:15" x14ac:dyDescent="0.25">
      <c r="A48" s="830" t="s">
        <v>345</v>
      </c>
      <c r="B48" s="831" t="s">
        <v>313</v>
      </c>
      <c r="C48" s="830">
        <f>ROUND(C47*C44,0)</f>
        <v>434710</v>
      </c>
      <c r="D48" s="832">
        <f>ROUND(D47*D44,0)</f>
        <v>0</v>
      </c>
      <c r="E48" s="832">
        <f>ROUND(E47*E44,0)</f>
        <v>0</v>
      </c>
      <c r="F48" s="832">
        <f>ROUND(F47*F44,0)</f>
        <v>0</v>
      </c>
      <c r="G48" s="832">
        <f t="shared" ref="G48:O48" si="9">ROUND(G47*G44,0)</f>
        <v>0</v>
      </c>
      <c r="H48" s="832">
        <f t="shared" si="9"/>
        <v>0</v>
      </c>
      <c r="I48" s="832">
        <f t="shared" si="9"/>
        <v>0</v>
      </c>
      <c r="J48" s="832">
        <f t="shared" si="9"/>
        <v>0</v>
      </c>
      <c r="K48" s="832">
        <f t="shared" si="9"/>
        <v>0</v>
      </c>
      <c r="L48" s="832">
        <f t="shared" si="9"/>
        <v>0</v>
      </c>
      <c r="M48" s="832">
        <f t="shared" si="9"/>
        <v>0</v>
      </c>
      <c r="N48" s="832">
        <f t="shared" si="9"/>
        <v>0</v>
      </c>
      <c r="O48" s="832">
        <f t="shared" si="9"/>
        <v>0</v>
      </c>
    </row>
    <row r="49" spans="1:15" x14ac:dyDescent="0.25">
      <c r="A49" s="801" t="s">
        <v>349</v>
      </c>
      <c r="B49" s="802"/>
      <c r="C49" s="803"/>
      <c r="D49" s="803"/>
      <c r="E49" s="803"/>
      <c r="F49" s="803"/>
      <c r="G49" s="803"/>
      <c r="H49" s="803"/>
      <c r="I49" s="782"/>
      <c r="J49" s="803"/>
      <c r="K49" s="804"/>
      <c r="L49" s="803"/>
      <c r="M49" s="803"/>
      <c r="N49" s="803"/>
      <c r="O49" s="803"/>
    </row>
    <row r="50" spans="1:15" x14ac:dyDescent="0.25">
      <c r="A50" s="783" t="s">
        <v>306</v>
      </c>
      <c r="B50" s="784" t="s">
        <v>307</v>
      </c>
      <c r="C50" s="783">
        <v>92.314756773454931</v>
      </c>
      <c r="D50" s="783"/>
      <c r="E50" s="783"/>
      <c r="F50" s="783"/>
      <c r="G50" s="811"/>
      <c r="H50" s="783"/>
      <c r="I50" s="783"/>
      <c r="J50" s="783"/>
      <c r="K50" s="783"/>
      <c r="L50" s="783"/>
      <c r="M50" s="783"/>
      <c r="N50" s="783"/>
      <c r="O50" s="783"/>
    </row>
    <row r="51" spans="1:15" x14ac:dyDescent="0.25">
      <c r="A51" s="828" t="s">
        <v>308</v>
      </c>
      <c r="B51" s="829" t="s">
        <v>207</v>
      </c>
      <c r="C51" s="828">
        <v>1.7000000000000001E-2</v>
      </c>
      <c r="D51" s="828"/>
      <c r="E51" s="828"/>
      <c r="F51" s="828"/>
      <c r="G51" s="828"/>
      <c r="H51" s="828"/>
      <c r="I51" s="828"/>
      <c r="J51" s="828"/>
      <c r="K51" s="828"/>
      <c r="L51" s="828"/>
      <c r="M51" s="828"/>
      <c r="N51" s="828"/>
      <c r="O51" s="828"/>
    </row>
    <row r="52" spans="1:15" x14ac:dyDescent="0.25">
      <c r="A52" s="783" t="s">
        <v>309</v>
      </c>
      <c r="B52" s="784" t="s">
        <v>307</v>
      </c>
      <c r="C52" s="785">
        <f>C50*C51/100</f>
        <v>1.5693508651487342E-2</v>
      </c>
      <c r="D52" s="785"/>
      <c r="E52" s="785"/>
      <c r="F52" s="785"/>
      <c r="G52" s="785"/>
      <c r="H52" s="785"/>
      <c r="I52" s="785"/>
      <c r="J52" s="785"/>
      <c r="K52" s="785"/>
      <c r="L52" s="785"/>
      <c r="M52" s="785"/>
      <c r="N52" s="785"/>
      <c r="O52" s="785"/>
    </row>
    <row r="53" spans="1:15" x14ac:dyDescent="0.25">
      <c r="A53" s="783" t="s">
        <v>310</v>
      </c>
      <c r="B53" s="784" t="s">
        <v>307</v>
      </c>
      <c r="C53" s="785">
        <f t="shared" ref="C53" si="10">C50-C52</f>
        <v>92.299063264803451</v>
      </c>
      <c r="D53" s="785"/>
      <c r="E53" s="785"/>
      <c r="F53" s="785"/>
      <c r="G53" s="785"/>
      <c r="H53" s="785"/>
      <c r="I53" s="785"/>
      <c r="J53" s="785"/>
      <c r="K53" s="785"/>
      <c r="L53" s="785"/>
      <c r="M53" s="785"/>
      <c r="N53" s="785"/>
      <c r="O53" s="785"/>
    </row>
    <row r="54" spans="1:15" x14ac:dyDescent="0.25">
      <c r="A54" s="783" t="s">
        <v>311</v>
      </c>
      <c r="B54" s="784" t="s">
        <v>282</v>
      </c>
      <c r="C54" s="807">
        <f t="shared" ref="C54" si="11">ROUND(C11*C13*(1-C14*C15*C14*C17)-C18-C23-C29,4)</f>
        <v>-557.84829999999999</v>
      </c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07"/>
    </row>
    <row r="55" spans="1:15" x14ac:dyDescent="0.25">
      <c r="A55" s="783" t="s">
        <v>312</v>
      </c>
      <c r="B55" s="784" t="s">
        <v>282</v>
      </c>
      <c r="C55" s="807">
        <f t="shared" ref="C55" si="12">C10*C13-C54</f>
        <v>3426.0948241714023</v>
      </c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</row>
    <row r="56" spans="1:15" x14ac:dyDescent="0.25">
      <c r="A56" s="830" t="s">
        <v>346</v>
      </c>
      <c r="B56" s="831" t="s">
        <v>313</v>
      </c>
      <c r="C56" s="832">
        <f>ROUND(C55*C53,0)</f>
        <v>316225</v>
      </c>
      <c r="D56" s="832">
        <f>ROUND(D55*D53,0)</f>
        <v>0</v>
      </c>
      <c r="E56" s="832">
        <f>ROUND(E55*E53,0)</f>
        <v>0</v>
      </c>
      <c r="F56" s="832">
        <f>ROUND(F55*F53,0)</f>
        <v>0</v>
      </c>
      <c r="G56" s="832">
        <f t="shared" ref="G56:O56" si="13">ROUND(G55*G53,0)</f>
        <v>0</v>
      </c>
      <c r="H56" s="832">
        <f t="shared" si="13"/>
        <v>0</v>
      </c>
      <c r="I56" s="832">
        <f t="shared" si="13"/>
        <v>0</v>
      </c>
      <c r="J56" s="832">
        <f t="shared" si="13"/>
        <v>0</v>
      </c>
      <c r="K56" s="832">
        <f t="shared" si="13"/>
        <v>0</v>
      </c>
      <c r="L56" s="832">
        <f>ROUND(L55*L53,0)</f>
        <v>0</v>
      </c>
      <c r="M56" s="832">
        <f t="shared" si="13"/>
        <v>0</v>
      </c>
      <c r="N56" s="832">
        <f t="shared" si="13"/>
        <v>0</v>
      </c>
      <c r="O56" s="832">
        <f t="shared" si="13"/>
        <v>0</v>
      </c>
    </row>
    <row r="57" spans="1:15" x14ac:dyDescent="0.25">
      <c r="A57" s="801" t="s">
        <v>350</v>
      </c>
      <c r="B57" s="802"/>
      <c r="C57" s="803"/>
      <c r="D57" s="803"/>
      <c r="E57" s="803"/>
      <c r="F57" s="803"/>
      <c r="G57" s="803"/>
      <c r="H57" s="803"/>
      <c r="I57" s="782"/>
      <c r="J57" s="803"/>
      <c r="K57" s="804"/>
      <c r="L57" s="803"/>
      <c r="M57" s="803"/>
      <c r="N57" s="803"/>
      <c r="O57" s="803"/>
    </row>
    <row r="58" spans="1:15" x14ac:dyDescent="0.25">
      <c r="A58" s="783" t="s">
        <v>306</v>
      </c>
      <c r="B58" s="784" t="s">
        <v>307</v>
      </c>
      <c r="C58" s="783">
        <v>214.60338738915377</v>
      </c>
      <c r="D58" s="783"/>
      <c r="E58" s="783"/>
      <c r="F58" s="783"/>
      <c r="G58" s="811"/>
      <c r="H58" s="783"/>
      <c r="I58" s="783"/>
      <c r="J58" s="783"/>
      <c r="K58" s="783"/>
      <c r="L58" s="783"/>
      <c r="M58" s="783"/>
      <c r="N58" s="783"/>
      <c r="O58" s="783"/>
    </row>
    <row r="59" spans="1:15" x14ac:dyDescent="0.25">
      <c r="A59" s="828" t="s">
        <v>308</v>
      </c>
      <c r="B59" s="829" t="s">
        <v>207</v>
      </c>
      <c r="C59" s="828">
        <v>1.4E-2</v>
      </c>
      <c r="D59" s="828"/>
      <c r="E59" s="828"/>
      <c r="F59" s="828"/>
      <c r="G59" s="828"/>
      <c r="H59" s="828"/>
      <c r="I59" s="828"/>
      <c r="J59" s="828"/>
      <c r="K59" s="828"/>
      <c r="L59" s="828"/>
      <c r="M59" s="828"/>
      <c r="N59" s="828"/>
      <c r="O59" s="828"/>
    </row>
    <row r="60" spans="1:15" x14ac:dyDescent="0.25">
      <c r="A60" s="783" t="s">
        <v>309</v>
      </c>
      <c r="B60" s="784" t="s">
        <v>307</v>
      </c>
      <c r="C60" s="785">
        <f>C58*0.014%</f>
        <v>3.004447423448153E-2</v>
      </c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5"/>
    </row>
    <row r="61" spans="1:15" x14ac:dyDescent="0.25">
      <c r="A61" s="783" t="s">
        <v>310</v>
      </c>
      <c r="B61" s="784" t="s">
        <v>307</v>
      </c>
      <c r="C61" s="785">
        <f t="shared" ref="C61" si="14">C58-C60</f>
        <v>214.57334291491929</v>
      </c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</row>
    <row r="62" spans="1:15" x14ac:dyDescent="0.25">
      <c r="A62" s="783" t="s">
        <v>139</v>
      </c>
      <c r="B62" s="784" t="s">
        <v>288</v>
      </c>
      <c r="C62" s="833">
        <v>0.13718182613893423</v>
      </c>
      <c r="D62" s="833"/>
      <c r="E62" s="833"/>
      <c r="F62" s="833"/>
      <c r="G62" s="833"/>
      <c r="H62" s="833"/>
      <c r="I62" s="833"/>
      <c r="J62" s="833"/>
      <c r="K62" s="833"/>
      <c r="L62" s="833"/>
      <c r="M62" s="833"/>
      <c r="N62" s="833"/>
      <c r="O62" s="833"/>
    </row>
    <row r="63" spans="1:15" x14ac:dyDescent="0.25">
      <c r="A63" s="783" t="s">
        <v>311</v>
      </c>
      <c r="B63" s="784" t="s">
        <v>282</v>
      </c>
      <c r="C63" s="807">
        <f t="shared" ref="C63" si="15">ROUND(C11*C13*(1-C62*C15*C16*C17)-C18-C23-C29,4)</f>
        <v>1431.1243999999999</v>
      </c>
      <c r="D63" s="807"/>
      <c r="E63" s="807"/>
      <c r="F63" s="807"/>
      <c r="G63" s="807"/>
      <c r="H63" s="807"/>
      <c r="I63" s="807"/>
      <c r="J63" s="807"/>
      <c r="K63" s="807"/>
      <c r="L63" s="807"/>
      <c r="M63" s="807"/>
      <c r="N63" s="807"/>
      <c r="O63" s="807"/>
    </row>
    <row r="64" spans="1:15" x14ac:dyDescent="0.25">
      <c r="A64" s="783" t="s">
        <v>312</v>
      </c>
      <c r="B64" s="784" t="s">
        <v>282</v>
      </c>
      <c r="C64" s="807">
        <f t="shared" ref="C64" si="16">C13*C10-C63</f>
        <v>1437.1221241714022</v>
      </c>
      <c r="D64" s="807"/>
      <c r="E64" s="807"/>
      <c r="F64" s="807"/>
      <c r="G64" s="807"/>
      <c r="H64" s="807"/>
      <c r="I64" s="807"/>
      <c r="J64" s="807"/>
      <c r="K64" s="807"/>
      <c r="L64" s="807"/>
      <c r="M64" s="807"/>
      <c r="N64" s="807"/>
      <c r="O64" s="807"/>
    </row>
    <row r="65" spans="1:16" x14ac:dyDescent="0.25">
      <c r="A65" s="830" t="s">
        <v>347</v>
      </c>
      <c r="B65" s="831" t="s">
        <v>313</v>
      </c>
      <c r="C65" s="832">
        <f t="shared" ref="C65" si="17">ROUND(C64*C61,0)</f>
        <v>308368</v>
      </c>
      <c r="D65" s="832">
        <f t="shared" ref="D65:O65" si="18">ROUND(D64*D61,0)</f>
        <v>0</v>
      </c>
      <c r="E65" s="832">
        <f>ROUND(E64*E61,0)</f>
        <v>0</v>
      </c>
      <c r="F65" s="832">
        <f>ROUND(F64*F61,0)</f>
        <v>0</v>
      </c>
      <c r="G65" s="832">
        <f t="shared" si="18"/>
        <v>0</v>
      </c>
      <c r="H65" s="832">
        <f t="shared" si="18"/>
        <v>0</v>
      </c>
      <c r="I65" s="832">
        <f t="shared" si="18"/>
        <v>0</v>
      </c>
      <c r="J65" s="832">
        <f t="shared" si="18"/>
        <v>0</v>
      </c>
      <c r="K65" s="832">
        <f t="shared" si="18"/>
        <v>0</v>
      </c>
      <c r="L65" s="832">
        <f t="shared" si="18"/>
        <v>0</v>
      </c>
      <c r="M65" s="832">
        <f t="shared" si="18"/>
        <v>0</v>
      </c>
      <c r="N65" s="832">
        <f t="shared" si="18"/>
        <v>0</v>
      </c>
      <c r="O65" s="832">
        <f t="shared" si="18"/>
        <v>0</v>
      </c>
    </row>
    <row r="66" spans="1:16" x14ac:dyDescent="0.25">
      <c r="A66" s="801" t="s">
        <v>351</v>
      </c>
      <c r="B66" s="802"/>
      <c r="C66" s="803"/>
      <c r="D66" s="803"/>
      <c r="E66" s="803"/>
      <c r="F66" s="803"/>
      <c r="G66" s="803"/>
      <c r="H66" s="803"/>
      <c r="I66" s="782"/>
      <c r="J66" s="803"/>
      <c r="K66" s="804"/>
      <c r="L66" s="803"/>
      <c r="M66" s="803"/>
      <c r="N66" s="803"/>
      <c r="O66" s="803"/>
    </row>
    <row r="67" spans="1:16" x14ac:dyDescent="0.25">
      <c r="A67" s="783" t="s">
        <v>306</v>
      </c>
      <c r="B67" s="784" t="s">
        <v>307</v>
      </c>
      <c r="C67" s="783">
        <v>0</v>
      </c>
      <c r="D67" s="783"/>
      <c r="E67" s="783"/>
      <c r="F67" s="783"/>
      <c r="G67" s="811"/>
      <c r="H67" s="783"/>
      <c r="I67" s="783"/>
      <c r="J67" s="783"/>
      <c r="K67" s="783"/>
      <c r="L67" s="783"/>
      <c r="M67" s="783"/>
      <c r="N67" s="783"/>
      <c r="O67" s="783"/>
    </row>
    <row r="68" spans="1:16" x14ac:dyDescent="0.25">
      <c r="A68" s="828" t="s">
        <v>308</v>
      </c>
      <c r="B68" s="829" t="s">
        <v>207</v>
      </c>
      <c r="C68" s="828">
        <v>1.4E-2</v>
      </c>
      <c r="D68" s="828"/>
      <c r="E68" s="828"/>
      <c r="F68" s="828"/>
      <c r="G68" s="828"/>
      <c r="H68" s="828"/>
      <c r="I68" s="828"/>
      <c r="J68" s="828"/>
      <c r="K68" s="828"/>
      <c r="L68" s="828"/>
      <c r="M68" s="828"/>
      <c r="N68" s="828"/>
      <c r="O68" s="828"/>
    </row>
    <row r="69" spans="1:16" x14ac:dyDescent="0.25">
      <c r="A69" s="783" t="s">
        <v>309</v>
      </c>
      <c r="B69" s="784" t="s">
        <v>307</v>
      </c>
      <c r="C69" s="785">
        <f>C67*0.018%</f>
        <v>0</v>
      </c>
      <c r="D69" s="785"/>
      <c r="E69" s="785"/>
      <c r="F69" s="785"/>
      <c r="G69" s="785"/>
      <c r="H69" s="785"/>
      <c r="I69" s="785"/>
      <c r="J69" s="785"/>
      <c r="K69" s="785"/>
      <c r="L69" s="785"/>
      <c r="M69" s="785"/>
      <c r="N69" s="785"/>
      <c r="O69" s="785"/>
    </row>
    <row r="70" spans="1:16" x14ac:dyDescent="0.25">
      <c r="A70" s="783" t="s">
        <v>310</v>
      </c>
      <c r="B70" s="784" t="s">
        <v>307</v>
      </c>
      <c r="C70" s="785">
        <f t="shared" ref="C70" si="19">C67-C69</f>
        <v>0</v>
      </c>
      <c r="D70" s="785"/>
      <c r="E70" s="785"/>
      <c r="F70" s="785"/>
      <c r="G70" s="785"/>
      <c r="H70" s="785"/>
      <c r="I70" s="785"/>
      <c r="J70" s="785"/>
      <c r="K70" s="785"/>
      <c r="L70" s="785"/>
      <c r="M70" s="785"/>
      <c r="N70" s="785"/>
      <c r="O70" s="785"/>
    </row>
    <row r="71" spans="1:16" x14ac:dyDescent="0.25">
      <c r="A71" s="783" t="s">
        <v>139</v>
      </c>
      <c r="B71" s="784" t="s">
        <v>288</v>
      </c>
      <c r="C71" s="833">
        <v>0.69536536974776331</v>
      </c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</row>
    <row r="72" spans="1:16" x14ac:dyDescent="0.25">
      <c r="A72" s="783" t="s">
        <v>311</v>
      </c>
      <c r="B72" s="784" t="s">
        <v>282</v>
      </c>
      <c r="C72" s="807">
        <f t="shared" ref="C72" si="20">ROUND(C11*C13*(1-C71*C15*C16*C17)-C18-C23-C29,4)</f>
        <v>144.39689999999999</v>
      </c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</row>
    <row r="73" spans="1:16" x14ac:dyDescent="0.25">
      <c r="A73" s="783" t="s">
        <v>312</v>
      </c>
      <c r="B73" s="784" t="s">
        <v>282</v>
      </c>
      <c r="C73" s="807">
        <f t="shared" ref="C73" si="21">C13*C10-C72</f>
        <v>2723.849624171402</v>
      </c>
      <c r="D73" s="807"/>
      <c r="E73" s="807"/>
      <c r="F73" s="807"/>
      <c r="G73" s="807"/>
      <c r="H73" s="807"/>
      <c r="I73" s="807"/>
      <c r="J73" s="807"/>
      <c r="K73" s="807"/>
      <c r="L73" s="807"/>
      <c r="M73" s="807"/>
      <c r="N73" s="807"/>
      <c r="O73" s="807"/>
    </row>
    <row r="74" spans="1:16" x14ac:dyDescent="0.25">
      <c r="A74" s="830" t="s">
        <v>348</v>
      </c>
      <c r="B74" s="831" t="s">
        <v>313</v>
      </c>
      <c r="C74" s="832">
        <f t="shared" ref="C74" si="22">ROUND(C73*C70,0)</f>
        <v>0</v>
      </c>
      <c r="D74" s="832">
        <f>ROUND(D73*D70,0)</f>
        <v>0</v>
      </c>
      <c r="E74" s="832">
        <f t="shared" ref="E74:O74" si="23">ROUND(E73*E70,0)</f>
        <v>0</v>
      </c>
      <c r="F74" s="832">
        <f t="shared" si="23"/>
        <v>0</v>
      </c>
      <c r="G74" s="832">
        <f t="shared" si="23"/>
        <v>0</v>
      </c>
      <c r="H74" s="832">
        <f t="shared" si="23"/>
        <v>0</v>
      </c>
      <c r="I74" s="832">
        <f t="shared" si="23"/>
        <v>0</v>
      </c>
      <c r="J74" s="832">
        <f t="shared" si="23"/>
        <v>0</v>
      </c>
      <c r="K74" s="832">
        <f t="shared" si="23"/>
        <v>0</v>
      </c>
      <c r="L74" s="832">
        <f t="shared" si="23"/>
        <v>0</v>
      </c>
      <c r="M74" s="832">
        <f t="shared" si="23"/>
        <v>0</v>
      </c>
      <c r="N74" s="832">
        <f t="shared" si="23"/>
        <v>0</v>
      </c>
      <c r="O74" s="832">
        <f t="shared" si="23"/>
        <v>0</v>
      </c>
    </row>
    <row r="75" spans="1:16" x14ac:dyDescent="0.25">
      <c r="A75" s="813" t="s">
        <v>316</v>
      </c>
      <c r="B75" s="814"/>
      <c r="C75" s="815">
        <f t="shared" ref="C75" si="24">C39+C48+C56+C65+C74</f>
        <v>2396995.0873187957</v>
      </c>
      <c r="D75" s="815">
        <f t="shared" ref="D75:O75" si="25">D39+D48+D56+D65+D74</f>
        <v>0</v>
      </c>
      <c r="E75" s="815">
        <f t="shared" si="25"/>
        <v>0</v>
      </c>
      <c r="F75" s="815">
        <f t="shared" si="25"/>
        <v>0</v>
      </c>
      <c r="G75" s="815">
        <f t="shared" si="25"/>
        <v>0</v>
      </c>
      <c r="H75" s="815">
        <f t="shared" si="25"/>
        <v>0</v>
      </c>
      <c r="I75" s="815">
        <f t="shared" si="25"/>
        <v>0</v>
      </c>
      <c r="J75" s="815">
        <f t="shared" si="25"/>
        <v>0</v>
      </c>
      <c r="K75" s="815">
        <f t="shared" si="25"/>
        <v>0</v>
      </c>
      <c r="L75" s="815">
        <f t="shared" si="25"/>
        <v>0</v>
      </c>
      <c r="M75" s="815">
        <f t="shared" si="25"/>
        <v>0</v>
      </c>
      <c r="N75" s="815">
        <f t="shared" si="25"/>
        <v>0</v>
      </c>
      <c r="O75" s="815">
        <f t="shared" si="25"/>
        <v>0</v>
      </c>
      <c r="P75" s="834"/>
    </row>
    <row r="76" spans="1:16" x14ac:dyDescent="0.25">
      <c r="A76" s="778" t="s">
        <v>337</v>
      </c>
      <c r="C76" s="817">
        <f t="shared" ref="C76" si="26">C31+C41+C50+C58+C67</f>
        <v>783.58135822054078</v>
      </c>
      <c r="D76" s="817"/>
      <c r="E76" s="817"/>
      <c r="F76" s="817">
        <f>F31+F41+F50+F58+F67</f>
        <v>0</v>
      </c>
      <c r="G76" s="817">
        <f t="shared" ref="G76:O76" si="27">G31+G41+G50+G58+G67</f>
        <v>0</v>
      </c>
      <c r="H76" s="817">
        <f t="shared" si="27"/>
        <v>0</v>
      </c>
      <c r="I76" s="817">
        <f t="shared" si="27"/>
        <v>0</v>
      </c>
      <c r="J76" s="817">
        <f t="shared" si="27"/>
        <v>0</v>
      </c>
      <c r="K76" s="817">
        <f t="shared" si="27"/>
        <v>0</v>
      </c>
      <c r="L76" s="817">
        <f t="shared" si="27"/>
        <v>0</v>
      </c>
      <c r="M76" s="817">
        <f t="shared" si="27"/>
        <v>0</v>
      </c>
      <c r="N76" s="817">
        <f t="shared" si="27"/>
        <v>0</v>
      </c>
      <c r="O76" s="817">
        <f t="shared" si="27"/>
        <v>0</v>
      </c>
      <c r="P76" s="834"/>
    </row>
    <row r="77" spans="1:16" x14ac:dyDescent="0.25">
      <c r="A77" s="778" t="s">
        <v>338</v>
      </c>
      <c r="C77" s="835">
        <v>856.99069999999995</v>
      </c>
      <c r="D77" s="835"/>
      <c r="E77" s="835"/>
      <c r="F77" s="825"/>
      <c r="G77" s="835"/>
      <c r="H77" s="827"/>
      <c r="I77" s="835"/>
      <c r="J77" s="836"/>
      <c r="K77" s="836"/>
      <c r="L77" s="836"/>
      <c r="M77" s="836"/>
      <c r="N77" s="836"/>
    </row>
    <row r="78" spans="1:16" x14ac:dyDescent="0.25">
      <c r="A78" s="818" t="s">
        <v>339</v>
      </c>
      <c r="B78" s="818"/>
      <c r="C78" s="837">
        <f>C79+C80+C81+C82+C83</f>
        <v>37498053.038810961</v>
      </c>
      <c r="D78" s="837">
        <f>D83+D82+D81+D80+D79</f>
        <v>0</v>
      </c>
      <c r="E78" s="837">
        <f>E83+E82+E81+E80+E79</f>
        <v>0</v>
      </c>
      <c r="F78" s="837"/>
      <c r="G78" s="837"/>
      <c r="H78" s="815"/>
      <c r="I78" s="815">
        <f t="shared" ref="I78:O78" si="28">I79+I80+I81+I82+I83</f>
        <v>0</v>
      </c>
      <c r="J78" s="815">
        <f t="shared" si="28"/>
        <v>0</v>
      </c>
      <c r="K78" s="815">
        <f t="shared" si="28"/>
        <v>0</v>
      </c>
      <c r="L78" s="815">
        <f t="shared" si="28"/>
        <v>0</v>
      </c>
      <c r="M78" s="815">
        <f t="shared" si="28"/>
        <v>0</v>
      </c>
      <c r="N78" s="815">
        <f t="shared" si="28"/>
        <v>0</v>
      </c>
      <c r="O78" s="815">
        <f t="shared" si="28"/>
        <v>0</v>
      </c>
    </row>
    <row r="79" spans="1:16" x14ac:dyDescent="0.25">
      <c r="A79" s="778" t="str">
        <f>A30</f>
        <v>Месторождение 1</v>
      </c>
      <c r="C79" s="834">
        <v>7720263.5026168432</v>
      </c>
      <c r="D79" s="834"/>
      <c r="E79" s="783"/>
      <c r="F79" s="838"/>
      <c r="G79" s="834"/>
      <c r="H79" s="834"/>
      <c r="I79" s="834"/>
      <c r="J79" s="834"/>
      <c r="K79" s="834"/>
      <c r="L79" s="834"/>
    </row>
    <row r="80" spans="1:16" x14ac:dyDescent="0.25">
      <c r="A80" s="778" t="str">
        <f>A40</f>
        <v>Месторождение 2</v>
      </c>
      <c r="C80" s="834">
        <v>14196044.244744495</v>
      </c>
      <c r="D80" s="834"/>
      <c r="E80" s="783"/>
      <c r="F80" s="834"/>
      <c r="G80" s="834"/>
      <c r="H80" s="834"/>
      <c r="I80" s="834"/>
      <c r="J80" s="834"/>
      <c r="K80" s="834"/>
      <c r="L80" s="834"/>
    </row>
    <row r="81" spans="1:15" x14ac:dyDescent="0.25">
      <c r="A81" s="778" t="str">
        <f>A49</f>
        <v>Месторождение 3</v>
      </c>
      <c r="C81" s="834">
        <v>5615507.345928329</v>
      </c>
      <c r="D81" s="834"/>
      <c r="E81" s="783"/>
      <c r="F81" s="834"/>
      <c r="G81" s="834"/>
      <c r="H81" s="834"/>
      <c r="I81" s="834"/>
      <c r="J81" s="834"/>
      <c r="K81" s="834"/>
      <c r="L81" s="834"/>
    </row>
    <row r="82" spans="1:15" x14ac:dyDescent="0.25">
      <c r="A82" s="778" t="str">
        <f>A57</f>
        <v>Месторождение 4</v>
      </c>
      <c r="C82" s="834">
        <v>9966237.9455212913</v>
      </c>
      <c r="D82" s="834"/>
      <c r="E82" s="783"/>
      <c r="F82" s="834"/>
      <c r="G82" s="834"/>
      <c r="H82" s="834"/>
      <c r="I82" s="834"/>
      <c r="J82" s="834"/>
      <c r="K82" s="834"/>
      <c r="L82" s="834"/>
    </row>
    <row r="83" spans="1:15" x14ac:dyDescent="0.25">
      <c r="A83" s="778" t="str">
        <f>A66</f>
        <v>Месторождение 5</v>
      </c>
      <c r="C83" s="834">
        <v>0</v>
      </c>
      <c r="D83" s="834"/>
      <c r="E83" s="783"/>
      <c r="F83" s="834"/>
      <c r="G83" s="834"/>
      <c r="H83" s="834"/>
      <c r="I83" s="834"/>
      <c r="J83" s="834"/>
      <c r="K83" s="834"/>
      <c r="L83" s="834"/>
    </row>
    <row r="84" spans="1:15" x14ac:dyDescent="0.25">
      <c r="A84" s="778" t="s">
        <v>340</v>
      </c>
      <c r="C84" s="839">
        <f>C75-C78</f>
        <v>-35101057.951492168</v>
      </c>
      <c r="D84" s="839">
        <f t="shared" ref="D84:N84" si="29">D75-D78</f>
        <v>0</v>
      </c>
      <c r="E84" s="839">
        <f t="shared" si="29"/>
        <v>0</v>
      </c>
      <c r="F84" s="839">
        <f t="shared" si="29"/>
        <v>0</v>
      </c>
      <c r="G84" s="839">
        <f t="shared" si="29"/>
        <v>0</v>
      </c>
      <c r="H84" s="839">
        <f t="shared" si="29"/>
        <v>0</v>
      </c>
      <c r="I84" s="839">
        <f t="shared" si="29"/>
        <v>0</v>
      </c>
      <c r="J84" s="839">
        <f t="shared" si="29"/>
        <v>0</v>
      </c>
      <c r="K84" s="839">
        <f t="shared" si="29"/>
        <v>0</v>
      </c>
      <c r="L84" s="839">
        <f t="shared" si="29"/>
        <v>0</v>
      </c>
      <c r="M84" s="839">
        <f t="shared" si="29"/>
        <v>0</v>
      </c>
      <c r="N84" s="839">
        <f t="shared" si="29"/>
        <v>0</v>
      </c>
      <c r="O84" s="839">
        <f>O75-O78</f>
        <v>0</v>
      </c>
    </row>
    <row r="85" spans="1:15" x14ac:dyDescent="0.25">
      <c r="A85" s="778" t="s">
        <v>342</v>
      </c>
      <c r="C85" s="834">
        <f t="shared" ref="C85" si="30">C39-C79</f>
        <v>-6382571.4152980475</v>
      </c>
      <c r="D85" s="834"/>
      <c r="E85" s="834"/>
      <c r="F85" s="834">
        <f t="shared" ref="F85:J85" si="31">F39-F79</f>
        <v>0</v>
      </c>
      <c r="G85" s="834">
        <f t="shared" si="31"/>
        <v>0</v>
      </c>
      <c r="H85" s="834">
        <f t="shared" si="31"/>
        <v>0</v>
      </c>
      <c r="I85" s="834">
        <f t="shared" si="31"/>
        <v>0</v>
      </c>
      <c r="J85" s="834">
        <f t="shared" si="31"/>
        <v>0</v>
      </c>
      <c r="K85" s="834">
        <f>K39-K79</f>
        <v>0</v>
      </c>
      <c r="L85" s="834">
        <f>L39-L79</f>
        <v>0</v>
      </c>
      <c r="M85" s="834">
        <f>M39-M79</f>
        <v>0</v>
      </c>
      <c r="N85" s="834">
        <f>N39-N79</f>
        <v>0</v>
      </c>
      <c r="O85" s="834">
        <f>O39-O79</f>
        <v>0</v>
      </c>
    </row>
    <row r="86" spans="1:15" x14ac:dyDescent="0.25">
      <c r="A86" s="778" t="s">
        <v>344</v>
      </c>
      <c r="C86" s="834">
        <f t="shared" ref="C86" si="32">C48-C80</f>
        <v>-13761334.244744495</v>
      </c>
      <c r="D86" s="834"/>
      <c r="E86" s="834"/>
      <c r="F86" s="834">
        <f t="shared" ref="F86:N86" si="33">F48-F80</f>
        <v>0</v>
      </c>
      <c r="G86" s="834">
        <f t="shared" si="33"/>
        <v>0</v>
      </c>
      <c r="H86" s="834">
        <f t="shared" si="33"/>
        <v>0</v>
      </c>
      <c r="I86" s="834">
        <f t="shared" si="33"/>
        <v>0</v>
      </c>
      <c r="J86" s="834">
        <f t="shared" si="33"/>
        <v>0</v>
      </c>
      <c r="K86" s="834">
        <f t="shared" si="33"/>
        <v>0</v>
      </c>
      <c r="L86" s="834">
        <f t="shared" si="33"/>
        <v>0</v>
      </c>
      <c r="M86" s="834">
        <f t="shared" si="33"/>
        <v>0</v>
      </c>
      <c r="N86" s="834">
        <f t="shared" si="33"/>
        <v>0</v>
      </c>
      <c r="O86" s="834">
        <f>O48-O80</f>
        <v>0</v>
      </c>
    </row>
    <row r="87" spans="1:15" x14ac:dyDescent="0.25">
      <c r="A87" s="778" t="s">
        <v>349</v>
      </c>
      <c r="C87" s="834">
        <f t="shared" ref="C87" si="34">C56-C81</f>
        <v>-5299282.345928329</v>
      </c>
      <c r="D87" s="834"/>
      <c r="E87" s="834"/>
      <c r="F87" s="834">
        <f t="shared" ref="F87:K87" si="35">F56-F81</f>
        <v>0</v>
      </c>
      <c r="G87" s="834">
        <f t="shared" si="35"/>
        <v>0</v>
      </c>
      <c r="H87" s="834">
        <f t="shared" si="35"/>
        <v>0</v>
      </c>
      <c r="I87" s="834">
        <f t="shared" si="35"/>
        <v>0</v>
      </c>
      <c r="J87" s="834">
        <f t="shared" si="35"/>
        <v>0</v>
      </c>
      <c r="K87" s="834">
        <f t="shared" si="35"/>
        <v>0</v>
      </c>
      <c r="L87" s="834">
        <f>L56-L81</f>
        <v>0</v>
      </c>
      <c r="M87" s="834">
        <f>M56-M81</f>
        <v>0</v>
      </c>
      <c r="N87" s="834">
        <f>N56-N81</f>
        <v>0</v>
      </c>
      <c r="O87" s="834">
        <f>O56-O81</f>
        <v>0</v>
      </c>
    </row>
    <row r="88" spans="1:15" x14ac:dyDescent="0.25">
      <c r="A88" s="778" t="s">
        <v>350</v>
      </c>
      <c r="C88" s="834">
        <f t="shared" ref="C88" si="36">C65-C82</f>
        <v>-9657869.9455212913</v>
      </c>
      <c r="D88" s="834"/>
      <c r="E88" s="834"/>
      <c r="F88" s="834">
        <f t="shared" ref="F88:K88" si="37">F65-F82</f>
        <v>0</v>
      </c>
      <c r="G88" s="834">
        <f t="shared" si="37"/>
        <v>0</v>
      </c>
      <c r="H88" s="834">
        <f t="shared" si="37"/>
        <v>0</v>
      </c>
      <c r="I88" s="834">
        <f t="shared" si="37"/>
        <v>0</v>
      </c>
      <c r="J88" s="834">
        <f t="shared" si="37"/>
        <v>0</v>
      </c>
      <c r="K88" s="834">
        <f t="shared" si="37"/>
        <v>0</v>
      </c>
      <c r="L88" s="834">
        <f>L65-L82</f>
        <v>0</v>
      </c>
      <c r="M88" s="834">
        <f>M65-M82</f>
        <v>0</v>
      </c>
      <c r="N88" s="834">
        <f>N65-N82</f>
        <v>0</v>
      </c>
      <c r="O88" s="834">
        <f>O65-O82</f>
        <v>0</v>
      </c>
    </row>
    <row r="89" spans="1:15" x14ac:dyDescent="0.25">
      <c r="A89" s="778" t="s">
        <v>351</v>
      </c>
      <c r="C89" s="834">
        <f t="shared" ref="C89" si="38">C74-C83</f>
        <v>0</v>
      </c>
      <c r="D89" s="834">
        <f t="shared" ref="D89:K89" si="39">D74-D83</f>
        <v>0</v>
      </c>
      <c r="E89" s="834">
        <f t="shared" si="39"/>
        <v>0</v>
      </c>
      <c r="F89" s="834">
        <f t="shared" si="39"/>
        <v>0</v>
      </c>
      <c r="G89" s="834">
        <f t="shared" si="39"/>
        <v>0</v>
      </c>
      <c r="H89" s="834">
        <f t="shared" si="39"/>
        <v>0</v>
      </c>
      <c r="I89" s="834">
        <f t="shared" si="39"/>
        <v>0</v>
      </c>
      <c r="J89" s="834">
        <f t="shared" si="39"/>
        <v>0</v>
      </c>
      <c r="K89" s="834">
        <f t="shared" si="39"/>
        <v>0</v>
      </c>
      <c r="L89" s="834">
        <f>L74-L83</f>
        <v>0</v>
      </c>
      <c r="M89" s="778">
        <v>0</v>
      </c>
      <c r="N89" s="778">
        <v>0</v>
      </c>
      <c r="O89" s="778">
        <v>0</v>
      </c>
    </row>
    <row r="91" spans="1:15" x14ac:dyDescent="0.25">
      <c r="A91" s="778" t="s">
        <v>341</v>
      </c>
      <c r="C91" s="778">
        <f>C75/C76</f>
        <v>3059.0251569565235</v>
      </c>
      <c r="D91" s="778" t="e">
        <f>D75/D76</f>
        <v>#DIV/0!</v>
      </c>
      <c r="E91" s="778" t="e">
        <f t="shared" ref="E91:O91" si="40">E75/E76</f>
        <v>#DIV/0!</v>
      </c>
      <c r="F91" s="778" t="e">
        <f t="shared" si="40"/>
        <v>#DIV/0!</v>
      </c>
      <c r="G91" s="778" t="e">
        <f t="shared" si="40"/>
        <v>#DIV/0!</v>
      </c>
      <c r="H91" s="778" t="e">
        <f t="shared" si="40"/>
        <v>#DIV/0!</v>
      </c>
      <c r="I91" s="778" t="e">
        <f t="shared" si="40"/>
        <v>#DIV/0!</v>
      </c>
      <c r="J91" s="778" t="e">
        <f t="shared" si="40"/>
        <v>#DIV/0!</v>
      </c>
      <c r="K91" s="778" t="e">
        <f t="shared" si="40"/>
        <v>#DIV/0!</v>
      </c>
      <c r="L91" s="778" t="e">
        <f t="shared" si="40"/>
        <v>#DIV/0!</v>
      </c>
      <c r="M91" s="778" t="e">
        <f t="shared" si="40"/>
        <v>#DIV/0!</v>
      </c>
      <c r="N91" s="778" t="e">
        <f t="shared" si="40"/>
        <v>#DIV/0!</v>
      </c>
      <c r="O91" s="778" t="e">
        <f t="shared" si="40"/>
        <v>#DIV/0!</v>
      </c>
    </row>
    <row r="94" spans="1:15" x14ac:dyDescent="0.25">
      <c r="C94" s="835"/>
    </row>
    <row r="95" spans="1:15" x14ac:dyDescent="0.25">
      <c r="C95" s="837"/>
    </row>
    <row r="96" spans="1:15" x14ac:dyDescent="0.25">
      <c r="C96" s="834"/>
    </row>
    <row r="97" spans="3:3" x14ac:dyDescent="0.25">
      <c r="C97" s="834"/>
    </row>
    <row r="98" spans="3:3" x14ac:dyDescent="0.25">
      <c r="C98" s="834"/>
    </row>
    <row r="99" spans="3:3" x14ac:dyDescent="0.25">
      <c r="C99" s="834"/>
    </row>
    <row r="100" spans="3:3" x14ac:dyDescent="0.25">
      <c r="C100" s="834"/>
    </row>
    <row r="101" spans="3:3" x14ac:dyDescent="0.25">
      <c r="C101" s="839"/>
    </row>
    <row r="102" spans="3:3" x14ac:dyDescent="0.25">
      <c r="C102" s="834"/>
    </row>
    <row r="103" spans="3:3" x14ac:dyDescent="0.25">
      <c r="C103" s="834"/>
    </row>
    <row r="104" spans="3:3" x14ac:dyDescent="0.25">
      <c r="C104" s="834"/>
    </row>
    <row r="105" spans="3:3" x14ac:dyDescent="0.25">
      <c r="C105" s="834"/>
    </row>
    <row r="106" spans="3:3" x14ac:dyDescent="0.25">
      <c r="C106" s="834"/>
    </row>
  </sheetData>
  <autoFilter ref="A5:P75" xr:uid="{00000000-0009-0000-0000-000006000000}"/>
  <pageMargins left="0.31496062992125984" right="0" top="0" bottom="0" header="0" footer="0"/>
  <pageSetup paperSize="9" scale="77" orientation="portrait" r:id="rId1"/>
  <colBreaks count="1" manualBreakCount="1">
    <brk id="6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10</vt:i4>
      </vt:variant>
    </vt:vector>
  </HeadingPairs>
  <TitlesOfParts>
    <vt:vector size="17" baseType="lpstr">
      <vt:lpstr>Анализ_БК+ББ</vt:lpstr>
      <vt:lpstr>Компания 1_факт_НДПИ (Argus)</vt:lpstr>
      <vt:lpstr>Компания 1_факт_НДПИ (Platts)</vt:lpstr>
      <vt:lpstr>Company ABC_факт_НДПИ (Argus)</vt:lpstr>
      <vt:lpstr>Company ABC_факт_НДПИ (Platts)</vt:lpstr>
      <vt:lpstr>A-Нефтегаз_факт_НДПИ (Argus)</vt:lpstr>
      <vt:lpstr>А-Нефтегаз_факт_НДПИ (Platts)</vt:lpstr>
      <vt:lpstr>'Анализ_БК+ББ'!Заголовки_для_печати</vt:lpstr>
      <vt:lpstr>'Компания 1_факт_НДПИ (Argus)'!Заголовки_для_печати</vt:lpstr>
      <vt:lpstr>'Компания 1_факт_НДПИ (Platts)'!Заголовки_для_печати</vt:lpstr>
      <vt:lpstr>'A-Нефтегаз_факт_НДПИ (Argus)'!Область_печати</vt:lpstr>
      <vt:lpstr>'Company ABC_факт_НДПИ (Argus)'!Область_печати</vt:lpstr>
      <vt:lpstr>'Company ABC_факт_НДПИ (Platts)'!Область_печати</vt:lpstr>
      <vt:lpstr>'Анализ_БК+ББ'!Область_печати</vt:lpstr>
      <vt:lpstr>'А-Нефтегаз_факт_НДПИ (Platts)'!Область_печати</vt:lpstr>
      <vt:lpstr>'Компания 1_факт_НДПИ (Argus)'!Область_печати</vt:lpstr>
      <vt:lpstr>'Компания 1_факт_НДПИ (Platts)'!Область_печати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Соболевская Юлия Николаевна</dc:creator>
  <cp:lastModifiedBy>alexeynau</cp:lastModifiedBy>
  <cp:lastPrinted>2023-01-13T06:54:17Z</cp:lastPrinted>
  <dcterms:created xsi:type="dcterms:W3CDTF">2022-12-16T14:06:12Z</dcterms:created>
  <dcterms:modified xsi:type="dcterms:W3CDTF">2023-10-03T17:05:44Z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